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2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Users\Admin\Desktop\почта 23г  ЗИМА  МЕНЮ\"/>
    </mc:Choice>
  </mc:AlternateContent>
  <xr:revisionPtr revIDLastSave="0" documentId="13_ncr:1_{FEE90F9A-B9DC-4AAA-B49A-67688F3B4F91}" xr6:coauthVersionLast="45" xr6:coauthVersionMax="45" xr10:uidLastSave="{00000000-0000-0000-0000-000000000000}"/>
  <bookViews>
    <workbookView xWindow="-120" yWindow="-120" windowWidth="29040" windowHeight="15840" activeTab="8" xr2:uid="{00000000-000D-0000-FFFF-FFFF00000000}"/>
  </bookViews>
  <sheets>
    <sheet name="таблица хим. состава" sheetId="29" r:id="rId1"/>
    <sheet name="12 л. МЕНЮ " sheetId="14" r:id="rId2"/>
    <sheet name="12 л. РАСКЛАДКА" sheetId="7" r:id="rId3"/>
    <sheet name="12 л. ВЕДОМОСТЬ единая" sheetId="28" r:id="rId4"/>
    <sheet name="12 л. ВЕДОМОСТЬ завтрак" sheetId="9" r:id="rId5"/>
    <sheet name="12 л. ВЕДОМОСТЬ  обед" sheetId="24" r:id="rId6"/>
    <sheet name="12 л. ВЕДОМОСТЬ  полдник" sheetId="26" r:id="rId7"/>
    <sheet name="12 л. ВЕДОМОСТЬ завтрак обед" sheetId="25" r:id="rId8"/>
    <sheet name="12 л. ВЕДОМОСТЬ обед  полдник" sheetId="27" r:id="rId9"/>
    <sheet name="компановка" sheetId="22" r:id="rId10"/>
    <sheet name="компановка (2)" sheetId="31" r:id="rId11"/>
  </sheets>
  <calcPr calcId="191029" iterateDelta="1E-4"/>
</workbook>
</file>

<file path=xl/calcChain.xml><?xml version="1.0" encoding="utf-8"?>
<calcChain xmlns="http://schemas.openxmlformats.org/spreadsheetml/2006/main">
  <c r="AO671" i="7" l="1"/>
  <c r="AO668" i="7"/>
  <c r="AO667" i="7"/>
  <c r="AO665" i="7"/>
  <c r="AO664" i="7"/>
  <c r="AO661" i="7"/>
  <c r="AO660" i="7"/>
  <c r="AO659" i="7"/>
  <c r="AO655" i="7"/>
  <c r="AO652" i="7"/>
  <c r="AO653" i="7"/>
  <c r="AO647" i="7"/>
  <c r="AO645" i="7"/>
  <c r="AO630" i="7"/>
  <c r="AO614" i="7"/>
  <c r="AO613" i="7"/>
  <c r="AO611" i="7"/>
  <c r="AO610" i="7"/>
  <c r="AO608" i="7"/>
  <c r="AO607" i="7"/>
  <c r="AO604" i="7"/>
  <c r="AO603" i="7"/>
  <c r="AO598" i="7"/>
  <c r="AO596" i="7"/>
  <c r="AO595" i="7"/>
  <c r="AO590" i="7"/>
  <c r="AO588" i="7"/>
  <c r="AO573" i="7"/>
  <c r="AO559" i="7"/>
  <c r="AN559" i="7"/>
  <c r="AO558" i="7"/>
  <c r="AO557" i="7"/>
  <c r="AO555" i="7"/>
  <c r="AO554" i="7"/>
  <c r="AO553" i="7"/>
  <c r="AO552" i="7"/>
  <c r="AO551" i="7"/>
  <c r="AO549" i="7"/>
  <c r="AO548" i="7"/>
  <c r="AO546" i="7"/>
  <c r="AO544" i="7"/>
  <c r="AO542" i="7"/>
  <c r="AO541" i="7"/>
  <c r="AO536" i="7"/>
  <c r="AO535" i="7"/>
  <c r="AO520" i="7"/>
  <c r="AO506" i="7"/>
  <c r="AO503" i="7"/>
  <c r="AO502" i="7"/>
  <c r="AO500" i="7"/>
  <c r="AO499" i="7"/>
  <c r="AO496" i="7"/>
  <c r="AO495" i="7"/>
  <c r="AO490" i="7"/>
  <c r="AO487" i="7"/>
  <c r="AO488" i="7"/>
  <c r="AO481" i="7"/>
  <c r="AO466" i="7"/>
  <c r="AO449" i="7"/>
  <c r="AO450" i="7"/>
  <c r="AO451" i="7"/>
  <c r="AN452" i="7"/>
  <c r="AN451" i="7"/>
  <c r="AO452" i="7"/>
  <c r="AO448" i="7"/>
  <c r="AO446" i="7"/>
  <c r="AO445" i="7"/>
  <c r="AO442" i="7"/>
  <c r="AO441" i="7"/>
  <c r="AO439" i="7"/>
  <c r="AO436" i="7"/>
  <c r="AO434" i="7"/>
  <c r="AO433" i="7"/>
  <c r="AO432" i="7"/>
  <c r="AO428" i="7"/>
  <c r="AN428" i="7"/>
  <c r="AO412" i="7"/>
  <c r="AO398" i="7"/>
  <c r="AO394" i="7"/>
  <c r="AO391" i="7"/>
  <c r="AO387" i="7"/>
  <c r="AO379" i="7"/>
  <c r="AO380" i="7"/>
  <c r="AO372" i="7"/>
  <c r="AO357" i="7"/>
  <c r="AO342" i="7"/>
  <c r="AO338" i="7"/>
  <c r="AO335" i="7"/>
  <c r="AO331" i="7"/>
  <c r="AO324" i="7"/>
  <c r="AO316" i="7"/>
  <c r="AO301" i="7"/>
  <c r="AO286" i="7"/>
  <c r="AO282" i="7"/>
  <c r="AO279" i="7"/>
  <c r="AO275" i="7"/>
  <c r="AO270" i="7"/>
  <c r="AO267" i="7"/>
  <c r="AO268" i="7"/>
  <c r="AO260" i="7"/>
  <c r="AO245" i="7"/>
  <c r="AO230" i="7"/>
  <c r="AO227" i="7"/>
  <c r="AO226" i="7"/>
  <c r="AO225" i="7"/>
  <c r="AO224" i="7"/>
  <c r="AO220" i="7"/>
  <c r="AO223" i="7"/>
  <c r="AO219" i="7"/>
  <c r="AO218" i="7"/>
  <c r="AN218" i="7"/>
  <c r="AO217" i="7"/>
  <c r="AO216" i="7"/>
  <c r="AO215" i="7"/>
  <c r="AO214" i="7"/>
  <c r="AO213" i="7"/>
  <c r="AO212" i="7"/>
  <c r="AN217" i="7"/>
  <c r="AN212" i="7"/>
  <c r="AN219" i="7"/>
  <c r="AO173" i="7"/>
  <c r="AO169" i="7"/>
  <c r="AO166" i="7"/>
  <c r="AO162" i="7"/>
  <c r="AO155" i="7"/>
  <c r="AO103" i="7"/>
  <c r="AN103" i="7"/>
  <c r="AN98" i="7"/>
  <c r="AO98" i="7"/>
  <c r="AN99" i="7"/>
  <c r="AO56" i="7"/>
  <c r="AO52" i="7"/>
  <c r="AO49" i="7"/>
  <c r="AO40" i="7"/>
  <c r="AN40" i="7"/>
  <c r="AO45" i="7"/>
  <c r="AN41" i="7"/>
  <c r="AO41" i="7"/>
  <c r="AO38" i="7"/>
  <c r="AA663" i="7"/>
  <c r="Z663" i="7"/>
  <c r="AA606" i="7"/>
  <c r="Z606" i="7"/>
  <c r="AA499" i="7"/>
  <c r="Z499" i="7"/>
  <c r="AA390" i="7"/>
  <c r="Z390" i="7"/>
  <c r="AA334" i="7"/>
  <c r="Z334" i="7"/>
  <c r="AA221" i="7"/>
  <c r="Z221" i="7"/>
  <c r="Z165" i="7"/>
  <c r="AA165" i="7"/>
  <c r="AA106" i="7"/>
  <c r="Z106" i="7"/>
  <c r="AA48" i="7"/>
  <c r="Z48" i="7"/>
  <c r="AA47" i="7"/>
  <c r="AA41" i="7"/>
  <c r="AA39" i="7"/>
  <c r="Z47" i="7"/>
  <c r="X51" i="31" l="1"/>
  <c r="X46" i="31"/>
  <c r="X38" i="31"/>
  <c r="T51" i="31"/>
  <c r="T45" i="31"/>
  <c r="T35" i="31"/>
  <c r="P51" i="31"/>
  <c r="P45" i="31"/>
  <c r="P35" i="31"/>
  <c r="L51" i="31"/>
  <c r="L45" i="31"/>
  <c r="L35" i="31"/>
  <c r="H51" i="31"/>
  <c r="H45" i="31"/>
  <c r="H35" i="31"/>
  <c r="D50" i="31"/>
  <c r="D44" i="31"/>
  <c r="D34" i="31"/>
  <c r="X29" i="31"/>
  <c r="X22" i="31"/>
  <c r="X10" i="31"/>
  <c r="T27" i="31"/>
  <c r="T21" i="31"/>
  <c r="T11" i="31"/>
  <c r="P25" i="31"/>
  <c r="P19" i="31"/>
  <c r="P9" i="31"/>
  <c r="L26" i="31"/>
  <c r="L20" i="31"/>
  <c r="L10" i="31"/>
  <c r="H26" i="31"/>
  <c r="H20" i="31"/>
  <c r="H8" i="31"/>
  <c r="D24" i="31"/>
  <c r="D19" i="31"/>
  <c r="D10" i="31"/>
  <c r="H172" i="22"/>
  <c r="H167" i="22"/>
  <c r="H159" i="22"/>
  <c r="D173" i="22"/>
  <c r="D167" i="22"/>
  <c r="D157" i="22"/>
  <c r="H149" i="22"/>
  <c r="H143" i="22"/>
  <c r="H133" i="22"/>
  <c r="D148" i="22"/>
  <c r="D142" i="22"/>
  <c r="D132" i="22"/>
  <c r="H117" i="22"/>
  <c r="H111" i="22"/>
  <c r="H101" i="22"/>
  <c r="D117" i="22"/>
  <c r="D111" i="22"/>
  <c r="D101" i="22"/>
  <c r="H91" i="22"/>
  <c r="H84" i="22"/>
  <c r="H72" i="22"/>
  <c r="D89" i="22"/>
  <c r="D83" i="22"/>
  <c r="D73" i="22"/>
  <c r="H57" i="22"/>
  <c r="H51" i="22"/>
  <c r="H41" i="22"/>
  <c r="D57" i="22"/>
  <c r="D51" i="22"/>
  <c r="D41" i="22"/>
  <c r="H32" i="22"/>
  <c r="H26" i="22"/>
  <c r="H14" i="22"/>
  <c r="D30" i="22"/>
  <c r="D25" i="22"/>
  <c r="D16" i="22"/>
  <c r="F761" i="29"/>
  <c r="F760" i="29"/>
  <c r="T648" i="7"/>
  <c r="U648" i="7"/>
  <c r="I699" i="14"/>
  <c r="AF670" i="7"/>
  <c r="AG670" i="7"/>
  <c r="M756" i="29" l="1"/>
  <c r="E804" i="29"/>
  <c r="E795" i="29"/>
  <c r="F778" i="29"/>
  <c r="G778" i="29"/>
  <c r="H778" i="29"/>
  <c r="I778" i="29"/>
  <c r="J778" i="29"/>
  <c r="K778" i="29"/>
  <c r="L778" i="29"/>
  <c r="M778" i="29"/>
  <c r="N778" i="29"/>
  <c r="O778" i="29"/>
  <c r="P778" i="29"/>
  <c r="E778" i="29"/>
  <c r="F773" i="29"/>
  <c r="G773" i="29"/>
  <c r="H773" i="29"/>
  <c r="I773" i="29"/>
  <c r="J773" i="29"/>
  <c r="K773" i="29"/>
  <c r="L773" i="29"/>
  <c r="M773" i="29"/>
  <c r="N773" i="29"/>
  <c r="O773" i="29"/>
  <c r="P773" i="29"/>
  <c r="E773" i="29"/>
  <c r="F768" i="29"/>
  <c r="G768" i="29"/>
  <c r="H768" i="29"/>
  <c r="I768" i="29"/>
  <c r="J768" i="29"/>
  <c r="K768" i="29"/>
  <c r="L768" i="29"/>
  <c r="M768" i="29"/>
  <c r="N768" i="29"/>
  <c r="O768" i="29"/>
  <c r="P768" i="29"/>
  <c r="E768" i="29"/>
  <c r="Q761" i="29"/>
  <c r="Q760" i="29"/>
  <c r="F763" i="29"/>
  <c r="G763" i="29"/>
  <c r="H763" i="29"/>
  <c r="I763" i="29"/>
  <c r="J763" i="29"/>
  <c r="K763" i="29"/>
  <c r="L763" i="29"/>
  <c r="M763" i="29"/>
  <c r="N763" i="29"/>
  <c r="O763" i="29"/>
  <c r="P763" i="29"/>
  <c r="E763" i="29"/>
  <c r="H760" i="29"/>
  <c r="G761" i="29"/>
  <c r="G760" i="29"/>
  <c r="G762" i="29" s="1"/>
  <c r="G764" i="29" s="1"/>
  <c r="I762" i="29"/>
  <c r="I764" i="29" s="1"/>
  <c r="J762" i="29"/>
  <c r="J764" i="29" s="1"/>
  <c r="K762" i="29"/>
  <c r="K764" i="29" s="1"/>
  <c r="L762" i="29"/>
  <c r="M762" i="29"/>
  <c r="N762" i="29"/>
  <c r="N764" i="29" s="1"/>
  <c r="O762" i="29"/>
  <c r="P762" i="29"/>
  <c r="P764" i="29" s="1"/>
  <c r="E761" i="29"/>
  <c r="E760" i="29"/>
  <c r="E762" i="29" s="1"/>
  <c r="E764" i="29" s="1"/>
  <c r="D761" i="29"/>
  <c r="D760" i="29"/>
  <c r="C761" i="29"/>
  <c r="C760" i="29"/>
  <c r="B761" i="29"/>
  <c r="B760" i="29"/>
  <c r="F757" i="29"/>
  <c r="G757" i="29"/>
  <c r="H757" i="29"/>
  <c r="I757" i="29"/>
  <c r="J757" i="29"/>
  <c r="K757" i="29"/>
  <c r="L757" i="29"/>
  <c r="M757" i="29"/>
  <c r="N757" i="29"/>
  <c r="O757" i="29"/>
  <c r="P757" i="29"/>
  <c r="E757" i="29"/>
  <c r="H751" i="29"/>
  <c r="H752" i="29"/>
  <c r="H753" i="29"/>
  <c r="H754" i="29"/>
  <c r="H755" i="29"/>
  <c r="H750" i="29"/>
  <c r="G751" i="29"/>
  <c r="G752" i="29"/>
  <c r="G753" i="29"/>
  <c r="G754" i="29"/>
  <c r="G755" i="29"/>
  <c r="G750" i="29"/>
  <c r="F751" i="29"/>
  <c r="F752" i="29"/>
  <c r="F753" i="29"/>
  <c r="F754" i="29"/>
  <c r="F755" i="29"/>
  <c r="F750" i="29"/>
  <c r="E751" i="29"/>
  <c r="E752" i="29"/>
  <c r="E753" i="29"/>
  <c r="E754" i="29"/>
  <c r="E755" i="29"/>
  <c r="E750" i="29"/>
  <c r="Q751" i="29"/>
  <c r="Q752" i="29"/>
  <c r="Q753" i="29"/>
  <c r="Q754" i="29"/>
  <c r="Q755" i="29"/>
  <c r="Q750" i="29"/>
  <c r="I756" i="29"/>
  <c r="I758" i="29" s="1"/>
  <c r="J756" i="29"/>
  <c r="J758" i="29" s="1"/>
  <c r="K756" i="29"/>
  <c r="L756" i="29"/>
  <c r="L758" i="29" s="1"/>
  <c r="M758" i="29"/>
  <c r="N756" i="29"/>
  <c r="O756" i="29"/>
  <c r="O758" i="29" s="1"/>
  <c r="P756" i="29"/>
  <c r="P758" i="29" s="1"/>
  <c r="D751" i="29"/>
  <c r="D752" i="29"/>
  <c r="D753" i="29"/>
  <c r="D754" i="29"/>
  <c r="D755" i="29"/>
  <c r="D750" i="29"/>
  <c r="C751" i="29"/>
  <c r="C752" i="29"/>
  <c r="C753" i="29"/>
  <c r="C754" i="29"/>
  <c r="C755" i="29"/>
  <c r="C750" i="29"/>
  <c r="B751" i="29"/>
  <c r="B752" i="29"/>
  <c r="B753" i="29"/>
  <c r="B754" i="29"/>
  <c r="B755" i="29"/>
  <c r="B750" i="29"/>
  <c r="I746" i="29"/>
  <c r="I748" i="29" s="1"/>
  <c r="J746" i="29"/>
  <c r="J748" i="29" s="1"/>
  <c r="K746" i="29"/>
  <c r="K748" i="29" s="1"/>
  <c r="L746" i="29"/>
  <c r="M746" i="29"/>
  <c r="N746" i="29"/>
  <c r="N748" i="29" s="1"/>
  <c r="O746" i="29"/>
  <c r="O748" i="29" s="1"/>
  <c r="P746" i="29"/>
  <c r="P748" i="29" s="1"/>
  <c r="H741" i="29"/>
  <c r="H742" i="29"/>
  <c r="H743" i="29"/>
  <c r="H744" i="29"/>
  <c r="H745" i="29"/>
  <c r="H740" i="29"/>
  <c r="G741" i="29"/>
  <c r="G742" i="29"/>
  <c r="G743" i="29"/>
  <c r="G744" i="29"/>
  <c r="G745" i="29"/>
  <c r="G740" i="29"/>
  <c r="F741" i="29"/>
  <c r="F742" i="29"/>
  <c r="F743" i="29"/>
  <c r="F744" i="29"/>
  <c r="F745" i="29"/>
  <c r="F740" i="29"/>
  <c r="E741" i="29"/>
  <c r="E742" i="29"/>
  <c r="E743" i="29"/>
  <c r="E744" i="29"/>
  <c r="E745" i="29"/>
  <c r="E740" i="29"/>
  <c r="Q741" i="29"/>
  <c r="Q742" i="29"/>
  <c r="Q743" i="29"/>
  <c r="Q744" i="29"/>
  <c r="Q745" i="29"/>
  <c r="Q740" i="29"/>
  <c r="D741" i="29"/>
  <c r="D742" i="29"/>
  <c r="D743" i="29"/>
  <c r="D744" i="29"/>
  <c r="D745" i="29"/>
  <c r="D740" i="29"/>
  <c r="C741" i="29"/>
  <c r="C742" i="29"/>
  <c r="C743" i="29"/>
  <c r="C744" i="29"/>
  <c r="C745" i="29"/>
  <c r="C740" i="29"/>
  <c r="B741" i="29"/>
  <c r="B742" i="29"/>
  <c r="B743" i="29"/>
  <c r="B744" i="29"/>
  <c r="B745" i="29"/>
  <c r="B740" i="29"/>
  <c r="P747" i="29"/>
  <c r="O747" i="29"/>
  <c r="N747" i="29"/>
  <c r="M747" i="29"/>
  <c r="L747" i="29"/>
  <c r="K747" i="29"/>
  <c r="J747" i="29"/>
  <c r="I747" i="29"/>
  <c r="H747" i="29"/>
  <c r="G747" i="29"/>
  <c r="F747" i="29"/>
  <c r="E747" i="29"/>
  <c r="E763" i="14"/>
  <c r="E762" i="14"/>
  <c r="E764" i="14" s="1"/>
  <c r="F762" i="14"/>
  <c r="F764" i="14" s="1"/>
  <c r="G762" i="14"/>
  <c r="G764" i="14" s="1"/>
  <c r="H756" i="14"/>
  <c r="H758" i="14" s="1"/>
  <c r="E756" i="14"/>
  <c r="E758" i="14" s="1"/>
  <c r="D762" i="14"/>
  <c r="D762" i="29" s="1"/>
  <c r="F756" i="14"/>
  <c r="F758" i="14" s="1"/>
  <c r="G756" i="14"/>
  <c r="G758" i="14" s="1"/>
  <c r="D756" i="14"/>
  <c r="D756" i="29" s="1"/>
  <c r="D746" i="14"/>
  <c r="D746" i="29" s="1"/>
  <c r="H748" i="14"/>
  <c r="H746" i="14"/>
  <c r="E746" i="14"/>
  <c r="E748" i="14" s="1"/>
  <c r="F781" i="14"/>
  <c r="G781" i="14"/>
  <c r="H781" i="14"/>
  <c r="E781" i="14"/>
  <c r="F776" i="14"/>
  <c r="G776" i="14"/>
  <c r="H776" i="14"/>
  <c r="E776" i="14"/>
  <c r="F771" i="14"/>
  <c r="G771" i="14"/>
  <c r="H771" i="14"/>
  <c r="E771" i="14"/>
  <c r="F763" i="14"/>
  <c r="G763" i="14"/>
  <c r="H763" i="14"/>
  <c r="F757" i="14"/>
  <c r="G757" i="14"/>
  <c r="H757" i="14"/>
  <c r="E757" i="14"/>
  <c r="F747" i="14"/>
  <c r="G747" i="14"/>
  <c r="H747" i="14"/>
  <c r="E747" i="14"/>
  <c r="Q655" i="7"/>
  <c r="P655" i="7"/>
  <c r="Q643" i="7"/>
  <c r="P643" i="7"/>
  <c r="D651" i="14"/>
  <c r="D644" i="14"/>
  <c r="D632" i="14"/>
  <c r="D578" i="14"/>
  <c r="D480" i="14"/>
  <c r="D372" i="14"/>
  <c r="I372" i="29"/>
  <c r="I374" i="29" s="1"/>
  <c r="J372" i="29"/>
  <c r="J374" i="29" s="1"/>
  <c r="K372" i="29"/>
  <c r="K374" i="29" s="1"/>
  <c r="L372" i="29"/>
  <c r="L374" i="29" s="1"/>
  <c r="M372" i="29"/>
  <c r="M374" i="29" s="1"/>
  <c r="N372" i="29"/>
  <c r="N374" i="29" s="1"/>
  <c r="O372" i="29"/>
  <c r="O374" i="29" s="1"/>
  <c r="P372" i="29"/>
  <c r="P374" i="29" s="1"/>
  <c r="F385" i="29"/>
  <c r="G385" i="29"/>
  <c r="H385" i="29"/>
  <c r="I385" i="29"/>
  <c r="J385" i="29"/>
  <c r="K385" i="29"/>
  <c r="L385" i="29"/>
  <c r="M385" i="29"/>
  <c r="N385" i="29"/>
  <c r="O385" i="29"/>
  <c r="P385" i="29"/>
  <c r="E385" i="29"/>
  <c r="F381" i="29"/>
  <c r="G381" i="29"/>
  <c r="H381" i="29"/>
  <c r="I381" i="29"/>
  <c r="J381" i="29"/>
  <c r="K381" i="29"/>
  <c r="L381" i="29"/>
  <c r="M381" i="29"/>
  <c r="N381" i="29"/>
  <c r="O381" i="29"/>
  <c r="P381" i="29"/>
  <c r="E381" i="29"/>
  <c r="F377" i="29"/>
  <c r="G377" i="29"/>
  <c r="H377" i="29"/>
  <c r="I377" i="29"/>
  <c r="J377" i="29"/>
  <c r="K377" i="29"/>
  <c r="L377" i="29"/>
  <c r="M377" i="29"/>
  <c r="N377" i="29"/>
  <c r="O377" i="29"/>
  <c r="P377" i="29"/>
  <c r="E377" i="29"/>
  <c r="E373" i="29"/>
  <c r="Q367" i="29"/>
  <c r="U324" i="7"/>
  <c r="T324" i="7"/>
  <c r="U322" i="7"/>
  <c r="T322" i="7"/>
  <c r="F386" i="14"/>
  <c r="G386" i="14"/>
  <c r="H386" i="14"/>
  <c r="E386" i="14"/>
  <c r="F382" i="14"/>
  <c r="G382" i="14"/>
  <c r="H382" i="14"/>
  <c r="E382" i="14"/>
  <c r="F377" i="14"/>
  <c r="G377" i="14"/>
  <c r="H377" i="14"/>
  <c r="E377" i="14"/>
  <c r="D372" i="29"/>
  <c r="Q368" i="29"/>
  <c r="Q369" i="29"/>
  <c r="Q370" i="29"/>
  <c r="Q371" i="29"/>
  <c r="H369" i="29"/>
  <c r="H370" i="29"/>
  <c r="H371" i="29"/>
  <c r="H367" i="29"/>
  <c r="G368" i="29"/>
  <c r="G369" i="29"/>
  <c r="G370" i="29"/>
  <c r="G371" i="29"/>
  <c r="G367" i="29"/>
  <c r="F368" i="29"/>
  <c r="F369" i="29"/>
  <c r="F370" i="29"/>
  <c r="F371" i="29"/>
  <c r="F367" i="29"/>
  <c r="E368" i="29"/>
  <c r="E369" i="29"/>
  <c r="E370" i="29"/>
  <c r="E371" i="29"/>
  <c r="E367" i="29"/>
  <c r="D368" i="29"/>
  <c r="D369" i="29"/>
  <c r="D370" i="29"/>
  <c r="D371" i="29"/>
  <c r="D367" i="29"/>
  <c r="C368" i="29"/>
  <c r="C369" i="29"/>
  <c r="C370" i="29"/>
  <c r="C371" i="29"/>
  <c r="C367" i="29"/>
  <c r="B368" i="29"/>
  <c r="B369" i="29"/>
  <c r="B370" i="29"/>
  <c r="B371" i="29"/>
  <c r="B367" i="29"/>
  <c r="E372" i="14"/>
  <c r="E374" i="14" s="1"/>
  <c r="F372" i="14"/>
  <c r="F374" i="14" s="1"/>
  <c r="G372" i="14"/>
  <c r="G374" i="14" s="1"/>
  <c r="F373" i="14"/>
  <c r="G373" i="14"/>
  <c r="H373" i="14"/>
  <c r="E373" i="14"/>
  <c r="F373" i="29"/>
  <c r="G373" i="29"/>
  <c r="H373" i="29"/>
  <c r="I373" i="29"/>
  <c r="J373" i="29"/>
  <c r="K373" i="29"/>
  <c r="L373" i="29"/>
  <c r="M373" i="29"/>
  <c r="N373" i="29"/>
  <c r="O373" i="29"/>
  <c r="P373" i="29"/>
  <c r="D330" i="7"/>
  <c r="H356" i="29"/>
  <c r="E363" i="14"/>
  <c r="F363" i="14"/>
  <c r="G363" i="14"/>
  <c r="I350" i="29"/>
  <c r="J350" i="29"/>
  <c r="K350" i="29"/>
  <c r="L350" i="29"/>
  <c r="M350" i="29"/>
  <c r="N350" i="29"/>
  <c r="O350" i="29"/>
  <c r="P350" i="29"/>
  <c r="Q355" i="29"/>
  <c r="Q356" i="29"/>
  <c r="Q357" i="29"/>
  <c r="Q358" i="29"/>
  <c r="Q359" i="29"/>
  <c r="Q360" i="29"/>
  <c r="Q361" i="29"/>
  <c r="Q362" i="29"/>
  <c r="Q354" i="29"/>
  <c r="I363" i="29"/>
  <c r="J363" i="29"/>
  <c r="K363" i="29"/>
  <c r="L363" i="29"/>
  <c r="M363" i="29"/>
  <c r="N363" i="29"/>
  <c r="O363" i="29"/>
  <c r="P363" i="29"/>
  <c r="H355" i="29"/>
  <c r="H357" i="29"/>
  <c r="H358" i="29"/>
  <c r="H360" i="29"/>
  <c r="H361" i="29"/>
  <c r="H362" i="29"/>
  <c r="H354" i="29"/>
  <c r="G355" i="29"/>
  <c r="G356" i="29"/>
  <c r="G357" i="29"/>
  <c r="G358" i="29"/>
  <c r="G359" i="29"/>
  <c r="G360" i="29"/>
  <c r="G361" i="29"/>
  <c r="G362" i="29"/>
  <c r="G354" i="29"/>
  <c r="F355" i="29"/>
  <c r="F356" i="29"/>
  <c r="F357" i="29"/>
  <c r="F358" i="29"/>
  <c r="F359" i="29"/>
  <c r="F360" i="29"/>
  <c r="F361" i="29"/>
  <c r="F362" i="29"/>
  <c r="F354" i="29"/>
  <c r="E355" i="29"/>
  <c r="E356" i="29"/>
  <c r="E357" i="29"/>
  <c r="E358" i="29"/>
  <c r="E359" i="29"/>
  <c r="E360" i="29"/>
  <c r="E361" i="29"/>
  <c r="E362" i="29"/>
  <c r="E354" i="29"/>
  <c r="F364" i="29"/>
  <c r="G364" i="29"/>
  <c r="H364" i="29"/>
  <c r="I364" i="29"/>
  <c r="J364" i="29"/>
  <c r="K364" i="29"/>
  <c r="L364" i="29"/>
  <c r="M364" i="29"/>
  <c r="N364" i="29"/>
  <c r="O364" i="29"/>
  <c r="P364" i="29"/>
  <c r="E364" i="29"/>
  <c r="D355" i="29"/>
  <c r="D356" i="29"/>
  <c r="D357" i="29"/>
  <c r="D358" i="29"/>
  <c r="D359" i="29"/>
  <c r="D360" i="29"/>
  <c r="D361" i="29"/>
  <c r="D362" i="29"/>
  <c r="D354" i="29"/>
  <c r="D363" i="14"/>
  <c r="D363" i="29" s="1"/>
  <c r="C355" i="29"/>
  <c r="C356" i="29"/>
  <c r="C357" i="29"/>
  <c r="C358" i="29"/>
  <c r="C359" i="29"/>
  <c r="C360" i="29"/>
  <c r="C361" i="29"/>
  <c r="C362" i="29"/>
  <c r="C354" i="29"/>
  <c r="B362" i="29"/>
  <c r="B355" i="29"/>
  <c r="B356" i="29"/>
  <c r="B357" i="29"/>
  <c r="B358" i="29"/>
  <c r="B359" i="29"/>
  <c r="B360" i="29"/>
  <c r="B361" i="29"/>
  <c r="B354" i="29"/>
  <c r="F364" i="14"/>
  <c r="G364" i="14"/>
  <c r="H364" i="14"/>
  <c r="E364" i="14"/>
  <c r="H359" i="14"/>
  <c r="H359" i="29" s="1"/>
  <c r="Q344" i="29"/>
  <c r="Q345" i="29"/>
  <c r="Q346" i="29"/>
  <c r="Q347" i="29"/>
  <c r="Q348" i="29"/>
  <c r="Q349" i="29"/>
  <c r="Q343" i="29"/>
  <c r="F351" i="29"/>
  <c r="G351" i="29"/>
  <c r="H351" i="29"/>
  <c r="I351" i="29"/>
  <c r="J351" i="29"/>
  <c r="K351" i="29"/>
  <c r="L351" i="29"/>
  <c r="M351" i="29"/>
  <c r="N351" i="29"/>
  <c r="O351" i="29"/>
  <c r="P351" i="29"/>
  <c r="E351" i="29"/>
  <c r="H344" i="29"/>
  <c r="H345" i="29"/>
  <c r="H346" i="29"/>
  <c r="H347" i="29"/>
  <c r="H348" i="29"/>
  <c r="H349" i="29"/>
  <c r="H343" i="29"/>
  <c r="G344" i="29"/>
  <c r="G345" i="29"/>
  <c r="G346" i="29"/>
  <c r="G347" i="29"/>
  <c r="G348" i="29"/>
  <c r="G349" i="29"/>
  <c r="G343" i="29"/>
  <c r="F344" i="29"/>
  <c r="F345" i="29"/>
  <c r="F346" i="29"/>
  <c r="F347" i="29"/>
  <c r="F348" i="29"/>
  <c r="F349" i="29"/>
  <c r="F343" i="29"/>
  <c r="E344" i="29"/>
  <c r="E345" i="29"/>
  <c r="E346" i="29"/>
  <c r="E347" i="29"/>
  <c r="E348" i="29"/>
  <c r="E349" i="29"/>
  <c r="E343" i="29"/>
  <c r="D344" i="29"/>
  <c r="D345" i="29"/>
  <c r="D346" i="29"/>
  <c r="D347" i="29"/>
  <c r="D348" i="29"/>
  <c r="D349" i="29"/>
  <c r="D343" i="29"/>
  <c r="C344" i="29"/>
  <c r="C345" i="29"/>
  <c r="C346" i="29"/>
  <c r="C347" i="29"/>
  <c r="C348" i="29"/>
  <c r="C349" i="29"/>
  <c r="C343" i="29"/>
  <c r="B344" i="29"/>
  <c r="B345" i="29"/>
  <c r="B346" i="29"/>
  <c r="B347" i="29"/>
  <c r="B348" i="29"/>
  <c r="B349" i="29"/>
  <c r="B343" i="29"/>
  <c r="H350" i="14"/>
  <c r="E350" i="14"/>
  <c r="F350" i="14"/>
  <c r="F352" i="14" s="1"/>
  <c r="G350" i="14"/>
  <c r="F351" i="14"/>
  <c r="G351" i="14"/>
  <c r="H351" i="14"/>
  <c r="E351" i="14"/>
  <c r="D350" i="14"/>
  <c r="D350" i="29" s="1"/>
  <c r="D95" i="7"/>
  <c r="D651" i="7"/>
  <c r="S648" i="7"/>
  <c r="R648" i="7"/>
  <c r="P648" i="7"/>
  <c r="U319" i="7"/>
  <c r="T319" i="7"/>
  <c r="T328" i="7"/>
  <c r="R649" i="7"/>
  <c r="S649" i="7"/>
  <c r="AG656" i="7"/>
  <c r="AF656" i="7"/>
  <c r="AD656" i="7"/>
  <c r="AG640" i="7"/>
  <c r="AF640" i="7"/>
  <c r="AF649" i="7"/>
  <c r="T651" i="7"/>
  <c r="T643" i="7"/>
  <c r="T654" i="7"/>
  <c r="T664" i="7"/>
  <c r="T657" i="7"/>
  <c r="T645" i="7"/>
  <c r="T632" i="7"/>
  <c r="T300" i="7"/>
  <c r="U323" i="7"/>
  <c r="T323" i="7"/>
  <c r="AH310" i="7"/>
  <c r="T313" i="7"/>
  <c r="T327" i="7"/>
  <c r="T301" i="7"/>
  <c r="R312" i="7"/>
  <c r="R304" i="7"/>
  <c r="R300" i="7"/>
  <c r="R299" i="7"/>
  <c r="AI327" i="7"/>
  <c r="AH327" i="7"/>
  <c r="R328" i="7"/>
  <c r="R320" i="7"/>
  <c r="R317" i="7"/>
  <c r="AF312" i="7"/>
  <c r="R319" i="7"/>
  <c r="AF303" i="7"/>
  <c r="AF299" i="7"/>
  <c r="R331" i="7"/>
  <c r="R333" i="7"/>
  <c r="R322" i="7"/>
  <c r="AF313" i="7"/>
  <c r="AF307" i="7"/>
  <c r="AF315" i="7"/>
  <c r="AG310" i="7"/>
  <c r="AF310" i="7"/>
  <c r="AG311" i="7"/>
  <c r="AF311" i="7"/>
  <c r="R332" i="7"/>
  <c r="AF295" i="7"/>
  <c r="AF309" i="7"/>
  <c r="S633" i="7"/>
  <c r="R633" i="7"/>
  <c r="R629" i="7"/>
  <c r="R628" i="7"/>
  <c r="R638" i="7"/>
  <c r="R662" i="7"/>
  <c r="R658" i="7"/>
  <c r="R651" i="7"/>
  <c r="AF663" i="7"/>
  <c r="R661" i="7"/>
  <c r="R657" i="7"/>
  <c r="R660" i="7"/>
  <c r="S658" i="7"/>
  <c r="AG639" i="7"/>
  <c r="AF639" i="7"/>
  <c r="AF665" i="7"/>
  <c r="AF628" i="7"/>
  <c r="D633" i="7"/>
  <c r="Q651" i="7"/>
  <c r="P651" i="7"/>
  <c r="AE656" i="7"/>
  <c r="P646" i="7"/>
  <c r="P657" i="7"/>
  <c r="AD624" i="7"/>
  <c r="P319" i="7"/>
  <c r="Q319" i="7"/>
  <c r="Q314" i="7"/>
  <c r="Q304" i="7"/>
  <c r="P322" i="7"/>
  <c r="AD332" i="7"/>
  <c r="P328" i="7"/>
  <c r="P331" i="7"/>
  <c r="P330" i="7" s="1"/>
  <c r="AD315" i="7"/>
  <c r="P301" i="7"/>
  <c r="P318" i="7"/>
  <c r="AD299" i="7"/>
  <c r="AE310" i="7"/>
  <c r="AD310" i="7"/>
  <c r="AD316" i="7" s="1"/>
  <c r="AE309" i="7"/>
  <c r="AD309" i="7"/>
  <c r="P314" i="7"/>
  <c r="P304" i="7"/>
  <c r="D341" i="7"/>
  <c r="Q321" i="7"/>
  <c r="P321" i="7" s="1"/>
  <c r="Q328" i="7"/>
  <c r="S332" i="7"/>
  <c r="AG295" i="7"/>
  <c r="AG315" i="7"/>
  <c r="S657" i="7"/>
  <c r="Q657" i="7"/>
  <c r="S328" i="7"/>
  <c r="U328" i="7"/>
  <c r="U440" i="7"/>
  <c r="S333" i="7"/>
  <c r="S331" i="7"/>
  <c r="AG313" i="7"/>
  <c r="S638" i="7"/>
  <c r="S662" i="7"/>
  <c r="S651" i="7"/>
  <c r="AG663" i="7"/>
  <c r="S661" i="7"/>
  <c r="S660" i="7"/>
  <c r="AG665" i="7"/>
  <c r="AG628" i="7"/>
  <c r="AG649" i="7"/>
  <c r="U651" i="7"/>
  <c r="U643" i="7"/>
  <c r="U654" i="7"/>
  <c r="U664" i="7"/>
  <c r="U657" i="7"/>
  <c r="U650" i="7"/>
  <c r="T650" i="7" s="1"/>
  <c r="U645" i="7"/>
  <c r="U632" i="7"/>
  <c r="D660" i="7"/>
  <c r="U300" i="7"/>
  <c r="AI310" i="7"/>
  <c r="U313" i="7"/>
  <c r="U327" i="7"/>
  <c r="U321" i="7"/>
  <c r="T321" i="7" s="1"/>
  <c r="U301" i="7"/>
  <c r="Q245" i="7"/>
  <c r="P245" i="7"/>
  <c r="O764" i="29" l="1"/>
  <c r="M764" i="29"/>
  <c r="L764" i="29"/>
  <c r="K772" i="29"/>
  <c r="K774" i="29" s="1"/>
  <c r="F762" i="29"/>
  <c r="F764" i="29" s="1"/>
  <c r="G746" i="29"/>
  <c r="G748" i="29" s="1"/>
  <c r="F746" i="29"/>
  <c r="F748" i="29" s="1"/>
  <c r="E746" i="29"/>
  <c r="E748" i="29" s="1"/>
  <c r="H746" i="29"/>
  <c r="H748" i="29" s="1"/>
  <c r="E756" i="29"/>
  <c r="E758" i="29" s="1"/>
  <c r="G756" i="29"/>
  <c r="G758" i="29" s="1"/>
  <c r="N758" i="29"/>
  <c r="J772" i="29"/>
  <c r="N772" i="29"/>
  <c r="K758" i="29"/>
  <c r="H756" i="29"/>
  <c r="F756" i="29"/>
  <c r="M772" i="29"/>
  <c r="L772" i="29"/>
  <c r="M777" i="29"/>
  <c r="L777" i="29"/>
  <c r="M748" i="29"/>
  <c r="L748" i="29"/>
  <c r="N777" i="29"/>
  <c r="I772" i="29"/>
  <c r="O777" i="29"/>
  <c r="P777" i="29"/>
  <c r="O772" i="29"/>
  <c r="P772" i="29"/>
  <c r="P767" i="29"/>
  <c r="I767" i="29"/>
  <c r="I777" i="29"/>
  <c r="J767" i="29"/>
  <c r="J777" i="29"/>
  <c r="K767" i="29"/>
  <c r="K777" i="29"/>
  <c r="L767" i="29"/>
  <c r="M767" i="29"/>
  <c r="N767" i="29"/>
  <c r="O767" i="29"/>
  <c r="F372" i="29"/>
  <c r="F374" i="29" s="1"/>
  <c r="G372" i="29"/>
  <c r="G374" i="29" s="1"/>
  <c r="E372" i="29"/>
  <c r="E374" i="29" s="1"/>
  <c r="G363" i="29"/>
  <c r="H363" i="14"/>
  <c r="E363" i="29"/>
  <c r="F363" i="29"/>
  <c r="H363" i="29"/>
  <c r="H350" i="29"/>
  <c r="H352" i="29" s="1"/>
  <c r="G350" i="29"/>
  <c r="G352" i="29" s="1"/>
  <c r="E350" i="29"/>
  <c r="E352" i="29" s="1"/>
  <c r="F350" i="29"/>
  <c r="F352" i="29" s="1"/>
  <c r="G352" i="14"/>
  <c r="E352" i="14"/>
  <c r="H352" i="14"/>
  <c r="R330" i="7"/>
  <c r="E777" i="29" l="1"/>
  <c r="E779" i="29" s="1"/>
  <c r="G772" i="29"/>
  <c r="G774" i="29" s="1"/>
  <c r="E772" i="29"/>
  <c r="E774" i="29" s="1"/>
  <c r="E767" i="29"/>
  <c r="E769" i="29" s="1"/>
  <c r="M774" i="29"/>
  <c r="P774" i="29"/>
  <c r="N774" i="29"/>
  <c r="I774" i="29"/>
  <c r="O774" i="29"/>
  <c r="J774" i="29"/>
  <c r="L774" i="29"/>
  <c r="J769" i="29"/>
  <c r="N779" i="29"/>
  <c r="O779" i="29"/>
  <c r="O769" i="29"/>
  <c r="L779" i="29"/>
  <c r="J779" i="29"/>
  <c r="N769" i="29"/>
  <c r="M779" i="29"/>
  <c r="I769" i="29"/>
  <c r="M769" i="29"/>
  <c r="L769" i="29"/>
  <c r="P769" i="29"/>
  <c r="I779" i="29"/>
  <c r="K779" i="29"/>
  <c r="P779" i="29"/>
  <c r="K769" i="29"/>
  <c r="F767" i="29"/>
  <c r="F769" i="29" s="1"/>
  <c r="F758" i="29"/>
  <c r="H758" i="29"/>
  <c r="H767" i="29"/>
  <c r="H769" i="29" s="1"/>
  <c r="F777" i="29"/>
  <c r="F779" i="29" s="1"/>
  <c r="G777" i="29"/>
  <c r="G779" i="29" s="1"/>
  <c r="G767" i="29"/>
  <c r="G769" i="29" s="1"/>
  <c r="F772" i="29"/>
  <c r="F774" i="29" s="1"/>
  <c r="S309" i="7" l="1"/>
  <c r="S320" i="7"/>
  <c r="S317" i="7"/>
  <c r="AG312" i="7"/>
  <c r="AG303" i="7"/>
  <c r="S319" i="7"/>
  <c r="AG299" i="7"/>
  <c r="S322" i="7"/>
  <c r="AG307" i="7"/>
  <c r="S312" i="7"/>
  <c r="AG309" i="7"/>
  <c r="S304" i="7"/>
  <c r="S629" i="7" l="1"/>
  <c r="S628" i="7"/>
  <c r="S300" i="7"/>
  <c r="S299" i="7"/>
  <c r="Q646" i="7"/>
  <c r="Q648" i="7"/>
  <c r="AE624" i="7"/>
  <c r="D311" i="7"/>
  <c r="O291" i="7"/>
  <c r="Q331" i="7"/>
  <c r="AE315" i="7"/>
  <c r="AE316" i="7" s="1"/>
  <c r="Q301" i="7"/>
  <c r="Q318" i="7"/>
  <c r="AE299" i="7"/>
  <c r="AE341" i="7"/>
  <c r="AD341" i="7"/>
  <c r="AE336" i="7"/>
  <c r="AD336" i="7"/>
  <c r="Q322" i="7"/>
  <c r="AE332" i="7"/>
  <c r="D526" i="7"/>
  <c r="P300" i="7" l="1"/>
  <c r="Q300" i="7"/>
  <c r="P629" i="7"/>
  <c r="Q629" i="7"/>
  <c r="Q628" i="7"/>
  <c r="Q299" i="7"/>
  <c r="P299" i="7"/>
  <c r="P628" i="7"/>
  <c r="AC561" i="7"/>
  <c r="O563" i="7"/>
  <c r="S10" i="9"/>
  <c r="S11" i="9"/>
  <c r="S12" i="9"/>
  <c r="S13" i="9"/>
  <c r="S14" i="9"/>
  <c r="S15" i="9"/>
  <c r="S16" i="9"/>
  <c r="S17" i="9"/>
  <c r="S18" i="9"/>
  <c r="S19" i="9"/>
  <c r="S20" i="9"/>
  <c r="S21" i="9"/>
  <c r="S22" i="9"/>
  <c r="S23" i="9"/>
  <c r="S24" i="9"/>
  <c r="S25" i="9"/>
  <c r="S26" i="9"/>
  <c r="S27" i="9"/>
  <c r="S28" i="9"/>
  <c r="S29" i="9"/>
  <c r="S30" i="9"/>
  <c r="S31" i="9"/>
  <c r="S32" i="9"/>
  <c r="S33" i="9"/>
  <c r="S34" i="9"/>
  <c r="S35" i="9"/>
  <c r="S36" i="9"/>
  <c r="S37" i="9"/>
  <c r="S38" i="9"/>
  <c r="S39" i="9"/>
  <c r="S40" i="9"/>
  <c r="S41" i="9"/>
  <c r="S42" i="9"/>
  <c r="S43" i="9"/>
  <c r="S44" i="9"/>
  <c r="P9" i="9"/>
  <c r="S9" i="9"/>
  <c r="P9" i="24"/>
  <c r="S10" i="24"/>
  <c r="S11" i="24"/>
  <c r="S12" i="24"/>
  <c r="S13" i="24"/>
  <c r="S14" i="24"/>
  <c r="S15" i="24"/>
  <c r="S16" i="24"/>
  <c r="S17" i="24"/>
  <c r="S18" i="24"/>
  <c r="S19" i="24"/>
  <c r="S20" i="24"/>
  <c r="S21" i="24"/>
  <c r="S22" i="24"/>
  <c r="S23" i="24"/>
  <c r="S24" i="24"/>
  <c r="S25" i="24"/>
  <c r="S26" i="24"/>
  <c r="S27" i="24"/>
  <c r="S28" i="24"/>
  <c r="S29" i="24"/>
  <c r="S30" i="24"/>
  <c r="S31" i="24"/>
  <c r="S32" i="24"/>
  <c r="S33" i="24"/>
  <c r="S34" i="24"/>
  <c r="S35" i="24"/>
  <c r="S36" i="24"/>
  <c r="S37" i="24"/>
  <c r="S38" i="24"/>
  <c r="S39" i="24"/>
  <c r="S40" i="24"/>
  <c r="S41" i="24"/>
  <c r="S42" i="24"/>
  <c r="S43" i="24"/>
  <c r="S44" i="24"/>
  <c r="S9" i="24"/>
  <c r="S10" i="26"/>
  <c r="S11" i="26"/>
  <c r="S12" i="26"/>
  <c r="S13" i="26"/>
  <c r="S14" i="26"/>
  <c r="S15" i="26"/>
  <c r="S16" i="26"/>
  <c r="S17" i="26"/>
  <c r="S18" i="26"/>
  <c r="S19" i="26"/>
  <c r="S20" i="26"/>
  <c r="S21" i="26"/>
  <c r="S22" i="26"/>
  <c r="S23" i="26"/>
  <c r="S24" i="26"/>
  <c r="S25" i="26"/>
  <c r="S26" i="26"/>
  <c r="S27" i="26"/>
  <c r="S28" i="26"/>
  <c r="S29" i="26"/>
  <c r="S30" i="26"/>
  <c r="S31" i="26"/>
  <c r="S32" i="26"/>
  <c r="S33" i="26"/>
  <c r="S34" i="26"/>
  <c r="S35" i="26"/>
  <c r="S36" i="26"/>
  <c r="S37" i="26"/>
  <c r="S38" i="26"/>
  <c r="S39" i="26"/>
  <c r="S40" i="26"/>
  <c r="S41" i="26"/>
  <c r="S42" i="26"/>
  <c r="S43" i="26"/>
  <c r="S44" i="26"/>
  <c r="S9" i="26"/>
  <c r="S10" i="25"/>
  <c r="S11" i="25"/>
  <c r="S12" i="25"/>
  <c r="S13" i="25"/>
  <c r="S14" i="25"/>
  <c r="S15" i="25"/>
  <c r="S16" i="25"/>
  <c r="S17" i="25"/>
  <c r="S18" i="25"/>
  <c r="S19" i="25"/>
  <c r="S20" i="25"/>
  <c r="S21" i="25"/>
  <c r="S22" i="25"/>
  <c r="S23" i="25"/>
  <c r="S24" i="25"/>
  <c r="S25" i="25"/>
  <c r="S26" i="25"/>
  <c r="S27" i="25"/>
  <c r="S28" i="25"/>
  <c r="S29" i="25"/>
  <c r="S30" i="25"/>
  <c r="S31" i="25"/>
  <c r="S32" i="25"/>
  <c r="S33" i="25"/>
  <c r="S34" i="25"/>
  <c r="S35" i="25"/>
  <c r="S36" i="25"/>
  <c r="S37" i="25"/>
  <c r="S38" i="25"/>
  <c r="S39" i="25"/>
  <c r="S40" i="25"/>
  <c r="S41" i="25"/>
  <c r="S42" i="25"/>
  <c r="S43" i="25"/>
  <c r="S44" i="25"/>
  <c r="S9" i="25"/>
  <c r="S10" i="27"/>
  <c r="S11" i="27"/>
  <c r="S12" i="27"/>
  <c r="S13" i="27"/>
  <c r="S14" i="27"/>
  <c r="S15" i="27"/>
  <c r="S16" i="27"/>
  <c r="S17" i="27"/>
  <c r="S18" i="27"/>
  <c r="S19" i="27"/>
  <c r="S20" i="27"/>
  <c r="S21" i="27"/>
  <c r="S22" i="27"/>
  <c r="S23" i="27"/>
  <c r="S24" i="27"/>
  <c r="S25" i="27"/>
  <c r="S26" i="27"/>
  <c r="S27" i="27"/>
  <c r="S28" i="27"/>
  <c r="S29" i="27"/>
  <c r="S30" i="27"/>
  <c r="S31" i="27"/>
  <c r="S32" i="27"/>
  <c r="S33" i="27"/>
  <c r="S34" i="27"/>
  <c r="S35" i="27"/>
  <c r="S36" i="27"/>
  <c r="S37" i="27"/>
  <c r="S38" i="27"/>
  <c r="S39" i="27"/>
  <c r="S40" i="27"/>
  <c r="S41" i="27"/>
  <c r="S42" i="27"/>
  <c r="S43" i="27"/>
  <c r="S44" i="27"/>
  <c r="S9" i="27"/>
  <c r="S9" i="28"/>
  <c r="S10" i="28"/>
  <c r="S11" i="28"/>
  <c r="S12" i="28"/>
  <c r="S13" i="28"/>
  <c r="S14" i="28"/>
  <c r="S15" i="28"/>
  <c r="S16" i="28"/>
  <c r="S17" i="28"/>
  <c r="S18" i="28"/>
  <c r="S19" i="28"/>
  <c r="S20" i="28"/>
  <c r="S21" i="28"/>
  <c r="S22" i="28"/>
  <c r="S23" i="28"/>
  <c r="S24" i="28"/>
  <c r="S25" i="28"/>
  <c r="S26" i="28"/>
  <c r="S27" i="28"/>
  <c r="S28" i="28"/>
  <c r="S29" i="28"/>
  <c r="S30" i="28"/>
  <c r="S31" i="28"/>
  <c r="S32" i="28"/>
  <c r="S33" i="28"/>
  <c r="S34" i="28"/>
  <c r="S35" i="28"/>
  <c r="S36" i="28"/>
  <c r="S37" i="28"/>
  <c r="S38" i="28"/>
  <c r="S39" i="28"/>
  <c r="S40" i="28"/>
  <c r="S41" i="28"/>
  <c r="S42" i="28"/>
  <c r="S43" i="28"/>
  <c r="S44" i="28"/>
  <c r="P43" i="26" l="1"/>
  <c r="P42" i="26"/>
  <c r="P44" i="24"/>
  <c r="E775" i="14"/>
  <c r="E777" i="14" s="1"/>
  <c r="G746" i="14"/>
  <c r="F746" i="14"/>
  <c r="F748" i="14" s="1"/>
  <c r="P41" i="9"/>
  <c r="P44" i="9"/>
  <c r="H761" i="29" l="1"/>
  <c r="H762" i="29" s="1"/>
  <c r="H762" i="14"/>
  <c r="H764" i="14" s="1"/>
  <c r="G770" i="14"/>
  <c r="G772" i="14" s="1"/>
  <c r="G748" i="14"/>
  <c r="F775" i="14"/>
  <c r="F777" i="14" s="1"/>
  <c r="F770" i="14"/>
  <c r="F772" i="14" s="1"/>
  <c r="P42" i="9"/>
  <c r="P42" i="25"/>
  <c r="E770" i="14"/>
  <c r="E772" i="14" s="1"/>
  <c r="G775" i="14"/>
  <c r="G777" i="14" s="1"/>
  <c r="P43" i="9"/>
  <c r="P41" i="24"/>
  <c r="P41" i="27"/>
  <c r="P42" i="24"/>
  <c r="P43" i="24"/>
  <c r="I757" i="14"/>
  <c r="I763" i="14"/>
  <c r="G780" i="14"/>
  <c r="G782" i="14" s="1"/>
  <c r="P41" i="26"/>
  <c r="H780" i="14"/>
  <c r="H782" i="14" s="1"/>
  <c r="H770" i="14"/>
  <c r="I747" i="14"/>
  <c r="H775" i="14"/>
  <c r="H777" i="14" s="1"/>
  <c r="E780" i="14"/>
  <c r="E782" i="14" s="1"/>
  <c r="F780" i="14"/>
  <c r="F782" i="14" s="1"/>
  <c r="P365" i="29"/>
  <c r="O365" i="29"/>
  <c r="N365" i="29"/>
  <c r="M365" i="29"/>
  <c r="L365" i="29"/>
  <c r="J365" i="29"/>
  <c r="I365" i="29"/>
  <c r="P352" i="29"/>
  <c r="O352" i="29"/>
  <c r="N352" i="29"/>
  <c r="L352" i="29"/>
  <c r="K352" i="29"/>
  <c r="J352" i="29"/>
  <c r="I352" i="29"/>
  <c r="H365" i="14"/>
  <c r="G365" i="14"/>
  <c r="J43" i="9"/>
  <c r="J42" i="9"/>
  <c r="J41" i="9"/>
  <c r="J44" i="9"/>
  <c r="P10" i="26"/>
  <c r="P11" i="26"/>
  <c r="P13" i="26"/>
  <c r="P14" i="26"/>
  <c r="P19" i="26"/>
  <c r="P22" i="26"/>
  <c r="P23" i="26"/>
  <c r="P24" i="26"/>
  <c r="P25" i="26"/>
  <c r="P26" i="26"/>
  <c r="P27" i="26"/>
  <c r="P28" i="26"/>
  <c r="P29" i="26"/>
  <c r="P30" i="26"/>
  <c r="P31" i="26"/>
  <c r="P32" i="26"/>
  <c r="P33" i="26"/>
  <c r="P34" i="26"/>
  <c r="P35" i="26"/>
  <c r="P36" i="26"/>
  <c r="P37" i="26"/>
  <c r="P38" i="26"/>
  <c r="P39" i="26"/>
  <c r="P9" i="26"/>
  <c r="J10" i="26"/>
  <c r="J11" i="26"/>
  <c r="J13" i="26"/>
  <c r="J14" i="26"/>
  <c r="J19" i="26"/>
  <c r="J22" i="26"/>
  <c r="J23" i="26"/>
  <c r="J24" i="26"/>
  <c r="J25" i="26"/>
  <c r="J26" i="26"/>
  <c r="J27" i="26"/>
  <c r="J28" i="26"/>
  <c r="J29" i="26"/>
  <c r="J30" i="26"/>
  <c r="J31" i="26"/>
  <c r="J32" i="26"/>
  <c r="J33" i="26"/>
  <c r="J34" i="26"/>
  <c r="J35" i="26"/>
  <c r="J36" i="26"/>
  <c r="J37" i="26"/>
  <c r="J38" i="26"/>
  <c r="J39" i="26"/>
  <c r="J9" i="26"/>
  <c r="D9" i="24"/>
  <c r="P10" i="24"/>
  <c r="P11" i="24"/>
  <c r="P13" i="24"/>
  <c r="P14" i="24"/>
  <c r="P19" i="24"/>
  <c r="P22" i="24"/>
  <c r="P23" i="24"/>
  <c r="P24" i="24"/>
  <c r="P25" i="24"/>
  <c r="P26" i="24"/>
  <c r="P27" i="24"/>
  <c r="P28" i="24"/>
  <c r="P29" i="24"/>
  <c r="P30" i="24"/>
  <c r="P31" i="24"/>
  <c r="P32" i="24"/>
  <c r="P33" i="24"/>
  <c r="P34" i="24"/>
  <c r="P35" i="24"/>
  <c r="P36" i="24"/>
  <c r="P37" i="24"/>
  <c r="P38" i="24"/>
  <c r="P39" i="24"/>
  <c r="J10" i="24"/>
  <c r="J11" i="24"/>
  <c r="J13" i="24"/>
  <c r="J14" i="24"/>
  <c r="J19" i="24"/>
  <c r="J22" i="24"/>
  <c r="J23" i="24"/>
  <c r="J24" i="24"/>
  <c r="J25" i="24"/>
  <c r="J26" i="24"/>
  <c r="J27" i="24"/>
  <c r="J28" i="24"/>
  <c r="J29" i="24"/>
  <c r="J30" i="24"/>
  <c r="J31" i="24"/>
  <c r="J32" i="24"/>
  <c r="J33" i="24"/>
  <c r="J34" i="24"/>
  <c r="J35" i="24"/>
  <c r="J36" i="24"/>
  <c r="J37" i="24"/>
  <c r="J38" i="24"/>
  <c r="J39" i="24"/>
  <c r="J9" i="24"/>
  <c r="P10" i="9"/>
  <c r="P11" i="9"/>
  <c r="P13" i="9"/>
  <c r="P14" i="9"/>
  <c r="P19" i="9"/>
  <c r="P22" i="9"/>
  <c r="P23" i="9"/>
  <c r="P24" i="9"/>
  <c r="P25" i="9"/>
  <c r="P26" i="9"/>
  <c r="P27" i="9"/>
  <c r="P28" i="9"/>
  <c r="P29" i="9"/>
  <c r="P30" i="9"/>
  <c r="P31" i="9"/>
  <c r="P32" i="9"/>
  <c r="P33" i="9"/>
  <c r="P34" i="9"/>
  <c r="P35" i="9"/>
  <c r="P36" i="9"/>
  <c r="P37" i="9"/>
  <c r="P38" i="9"/>
  <c r="P39" i="9"/>
  <c r="O620" i="7"/>
  <c r="AI671" i="7"/>
  <c r="U640" i="7" s="1"/>
  <c r="P21" i="26" s="1"/>
  <c r="AH671" i="7"/>
  <c r="T640" i="7" s="1"/>
  <c r="AG671" i="7"/>
  <c r="AF671" i="7"/>
  <c r="AE671" i="7"/>
  <c r="AD671" i="7"/>
  <c r="AO670" i="7"/>
  <c r="AN670" i="7"/>
  <c r="AM670" i="7"/>
  <c r="AL670" i="7"/>
  <c r="AK670" i="7"/>
  <c r="AJ670" i="7"/>
  <c r="AO669" i="7"/>
  <c r="AN669" i="7"/>
  <c r="AM669" i="7"/>
  <c r="AL669" i="7"/>
  <c r="AK669" i="7"/>
  <c r="AJ669" i="7"/>
  <c r="AN668" i="7"/>
  <c r="AL668" i="7"/>
  <c r="AI667" i="7"/>
  <c r="AH667" i="7"/>
  <c r="AG667" i="7"/>
  <c r="AM667" i="7" s="1"/>
  <c r="AF667" i="7"/>
  <c r="AE667" i="7"/>
  <c r="Q639" i="7" s="1"/>
  <c r="AD667" i="7"/>
  <c r="P639" i="7" s="1"/>
  <c r="AO666" i="7"/>
  <c r="AN666" i="7"/>
  <c r="AM666" i="7"/>
  <c r="AL666" i="7"/>
  <c r="AK666" i="7"/>
  <c r="AJ666" i="7"/>
  <c r="AN665" i="7"/>
  <c r="AM665" i="7"/>
  <c r="AL665" i="7"/>
  <c r="AK665" i="7"/>
  <c r="AI664" i="7"/>
  <c r="U637" i="7" s="1"/>
  <c r="P18" i="26" s="1"/>
  <c r="AH664" i="7"/>
  <c r="T637" i="7" s="1"/>
  <c r="AG664" i="7"/>
  <c r="S637" i="7" s="1"/>
  <c r="P18" i="24" s="1"/>
  <c r="AF664" i="7"/>
  <c r="AE664" i="7"/>
  <c r="AD664" i="7"/>
  <c r="Y664" i="7"/>
  <c r="X664" i="7"/>
  <c r="W664" i="7"/>
  <c r="V664" i="7"/>
  <c r="AO663" i="7"/>
  <c r="AN663" i="7"/>
  <c r="AM663" i="7"/>
  <c r="AL663" i="7"/>
  <c r="AK663" i="7"/>
  <c r="AJ663" i="7"/>
  <c r="Y663" i="7"/>
  <c r="X663" i="7"/>
  <c r="W663" i="7"/>
  <c r="V663" i="7"/>
  <c r="AO662" i="7"/>
  <c r="AN662" i="7"/>
  <c r="AM662" i="7"/>
  <c r="AL662" i="7"/>
  <c r="AK662" i="7"/>
  <c r="AJ662" i="7"/>
  <c r="Y662" i="7"/>
  <c r="X662" i="7"/>
  <c r="W662" i="7"/>
  <c r="V662" i="7"/>
  <c r="AN661" i="7"/>
  <c r="AL661" i="7"/>
  <c r="Y661" i="7"/>
  <c r="X661" i="7"/>
  <c r="W661" i="7"/>
  <c r="V661" i="7"/>
  <c r="AI660" i="7"/>
  <c r="U636" i="7" s="1"/>
  <c r="P17" i="26" s="1"/>
  <c r="AH660" i="7"/>
  <c r="T636" i="7" s="1"/>
  <c r="AG660" i="7"/>
  <c r="AF660" i="7"/>
  <c r="AE660" i="7"/>
  <c r="Q636" i="7" s="1"/>
  <c r="P17" i="9" s="1"/>
  <c r="AD660" i="7"/>
  <c r="P636" i="7" s="1"/>
  <c r="Y660" i="7"/>
  <c r="X660" i="7"/>
  <c r="W660" i="7"/>
  <c r="V660" i="7"/>
  <c r="AN659" i="7"/>
  <c r="AA664" i="7"/>
  <c r="Z664" i="7"/>
  <c r="AL659" i="7"/>
  <c r="AJ659" i="7"/>
  <c r="U659" i="7"/>
  <c r="P40" i="26" s="1"/>
  <c r="T659" i="7"/>
  <c r="S659" i="7"/>
  <c r="P40" i="24" s="1"/>
  <c r="R659" i="7"/>
  <c r="Q659" i="7"/>
  <c r="P659" i="7"/>
  <c r="AO658" i="7"/>
  <c r="AN658" i="7"/>
  <c r="AA662" i="7"/>
  <c r="Z662" i="7"/>
  <c r="AM658" i="7"/>
  <c r="AL658" i="7"/>
  <c r="AK658" i="7"/>
  <c r="AJ658" i="7"/>
  <c r="Y658" i="7"/>
  <c r="P39" i="27" s="1"/>
  <c r="X658" i="7"/>
  <c r="W658" i="7"/>
  <c r="P39" i="25" s="1"/>
  <c r="V658" i="7"/>
  <c r="AO657" i="7"/>
  <c r="AN657" i="7"/>
  <c r="AA661" i="7"/>
  <c r="Z661" i="7"/>
  <c r="AM657" i="7"/>
  <c r="AL657" i="7"/>
  <c r="AK657" i="7"/>
  <c r="AJ657" i="7"/>
  <c r="Y657" i="7"/>
  <c r="P38" i="27" s="1"/>
  <c r="X657" i="7"/>
  <c r="W657" i="7"/>
  <c r="P38" i="25" s="1"/>
  <c r="V657" i="7"/>
  <c r="AO656" i="7"/>
  <c r="AN656" i="7"/>
  <c r="AA660" i="7"/>
  <c r="Z660" i="7"/>
  <c r="AM656" i="7"/>
  <c r="AL656" i="7"/>
  <c r="AK656" i="7"/>
  <c r="AJ656" i="7"/>
  <c r="Y656" i="7"/>
  <c r="P37" i="27" s="1"/>
  <c r="X656" i="7"/>
  <c r="W656" i="7"/>
  <c r="P37" i="25" s="1"/>
  <c r="V656" i="7"/>
  <c r="AN655" i="7"/>
  <c r="AM655" i="7"/>
  <c r="AL655" i="7"/>
  <c r="AK655" i="7"/>
  <c r="AJ655" i="7"/>
  <c r="Y655" i="7"/>
  <c r="P36" i="27" s="1"/>
  <c r="X655" i="7"/>
  <c r="W655" i="7"/>
  <c r="P36" i="25" s="1"/>
  <c r="V655" i="7"/>
  <c r="AA658" i="7"/>
  <c r="P39" i="28" s="1"/>
  <c r="Z658" i="7"/>
  <c r="Y654" i="7"/>
  <c r="P35" i="27" s="1"/>
  <c r="X654" i="7"/>
  <c r="W654" i="7"/>
  <c r="P35" i="25" s="1"/>
  <c r="V654" i="7"/>
  <c r="AA657" i="7"/>
  <c r="P38" i="28" s="1"/>
  <c r="Z657" i="7"/>
  <c r="Y653" i="7"/>
  <c r="P34" i="27" s="1"/>
  <c r="X653" i="7"/>
  <c r="W653" i="7"/>
  <c r="P34" i="25" s="1"/>
  <c r="V653" i="7"/>
  <c r="AA656" i="7"/>
  <c r="P37" i="28" s="1"/>
  <c r="Z656" i="7"/>
  <c r="AI652" i="7"/>
  <c r="AH652" i="7"/>
  <c r="T635" i="7" s="1"/>
  <c r="AG652" i="7"/>
  <c r="S635" i="7" s="1"/>
  <c r="P16" i="24" s="1"/>
  <c r="AF652" i="7"/>
  <c r="R635" i="7" s="1"/>
  <c r="AE652" i="7"/>
  <c r="AD652" i="7"/>
  <c r="Y652" i="7"/>
  <c r="P33" i="27" s="1"/>
  <c r="X652" i="7"/>
  <c r="W652" i="7"/>
  <c r="P33" i="25" s="1"/>
  <c r="V652" i="7"/>
  <c r="AO651" i="7"/>
  <c r="AN651" i="7"/>
  <c r="AA655" i="7"/>
  <c r="P36" i="28" s="1"/>
  <c r="Z655" i="7"/>
  <c r="AM651" i="7"/>
  <c r="AL651" i="7"/>
  <c r="AK651" i="7"/>
  <c r="AJ651" i="7"/>
  <c r="Y651" i="7"/>
  <c r="P32" i="27" s="1"/>
  <c r="X651" i="7"/>
  <c r="W651" i="7"/>
  <c r="P32" i="25" s="1"/>
  <c r="V651" i="7"/>
  <c r="AO650" i="7"/>
  <c r="AN650" i="7"/>
  <c r="AA654" i="7"/>
  <c r="P35" i="28" s="1"/>
  <c r="Z654" i="7"/>
  <c r="AM650" i="7"/>
  <c r="AL650" i="7"/>
  <c r="AK650" i="7"/>
  <c r="AJ650" i="7"/>
  <c r="Y650" i="7"/>
  <c r="P31" i="27" s="1"/>
  <c r="X650" i="7"/>
  <c r="W650" i="7"/>
  <c r="P31" i="25" s="1"/>
  <c r="V650" i="7"/>
  <c r="AO649" i="7"/>
  <c r="AN649" i="7"/>
  <c r="AA653" i="7"/>
  <c r="P34" i="28" s="1"/>
  <c r="Z653" i="7"/>
  <c r="AM649" i="7"/>
  <c r="AL649" i="7"/>
  <c r="AK649" i="7"/>
  <c r="AJ649" i="7"/>
  <c r="Y649" i="7"/>
  <c r="P30" i="27" s="1"/>
  <c r="X649" i="7"/>
  <c r="W649" i="7"/>
  <c r="P30" i="25" s="1"/>
  <c r="V649" i="7"/>
  <c r="AO648" i="7"/>
  <c r="AN648" i="7"/>
  <c r="AA652" i="7"/>
  <c r="P33" i="28" s="1"/>
  <c r="Z652" i="7"/>
  <c r="AM648" i="7"/>
  <c r="AL648" i="7"/>
  <c r="AK648" i="7"/>
  <c r="AJ648" i="7"/>
  <c r="Y648" i="7"/>
  <c r="P29" i="27" s="1"/>
  <c r="X648" i="7"/>
  <c r="W648" i="7"/>
  <c r="P29" i="25" s="1"/>
  <c r="V648" i="7"/>
  <c r="AN647" i="7"/>
  <c r="AA651" i="7"/>
  <c r="P32" i="28" s="1"/>
  <c r="Z651" i="7"/>
  <c r="AM647" i="7"/>
  <c r="AL647" i="7"/>
  <c r="AK647" i="7"/>
  <c r="AJ647" i="7"/>
  <c r="Y647" i="7"/>
  <c r="P28" i="27" s="1"/>
  <c r="X647" i="7"/>
  <c r="W647" i="7"/>
  <c r="P28" i="25" s="1"/>
  <c r="V647" i="7"/>
  <c r="AA650" i="7"/>
  <c r="P31" i="28" s="1"/>
  <c r="Z650" i="7"/>
  <c r="Y646" i="7"/>
  <c r="P27" i="27" s="1"/>
  <c r="X646" i="7"/>
  <c r="W646" i="7"/>
  <c r="P27" i="25" s="1"/>
  <c r="V646" i="7"/>
  <c r="AA649" i="7"/>
  <c r="P30" i="28" s="1"/>
  <c r="Z649" i="7"/>
  <c r="AI645" i="7"/>
  <c r="AH645" i="7"/>
  <c r="AG645" i="7"/>
  <c r="S634" i="7" s="1"/>
  <c r="P15" i="24" s="1"/>
  <c r="AF645" i="7"/>
  <c r="AE645" i="7"/>
  <c r="Q634" i="7" s="1"/>
  <c r="P15" i="9" s="1"/>
  <c r="AD645" i="7"/>
  <c r="P634" i="7" s="1"/>
  <c r="Y645" i="7"/>
  <c r="P26" i="27" s="1"/>
  <c r="X645" i="7"/>
  <c r="W645" i="7"/>
  <c r="P26" i="25" s="1"/>
  <c r="V645" i="7"/>
  <c r="AO644" i="7"/>
  <c r="AN644" i="7"/>
  <c r="AA648" i="7"/>
  <c r="P29" i="28" s="1"/>
  <c r="Z648" i="7"/>
  <c r="AM644" i="7"/>
  <c r="AL644" i="7"/>
  <c r="AK644" i="7"/>
  <c r="AJ644" i="7"/>
  <c r="Y644" i="7"/>
  <c r="P25" i="27" s="1"/>
  <c r="X644" i="7"/>
  <c r="W644" i="7"/>
  <c r="P25" i="25" s="1"/>
  <c r="V644" i="7"/>
  <c r="AO643" i="7"/>
  <c r="AN643" i="7"/>
  <c r="AA647" i="7"/>
  <c r="P28" i="28" s="1"/>
  <c r="Z647" i="7"/>
  <c r="AM643" i="7"/>
  <c r="AL643" i="7"/>
  <c r="AK643" i="7"/>
  <c r="AJ643" i="7"/>
  <c r="Y643" i="7"/>
  <c r="P24" i="27" s="1"/>
  <c r="X643" i="7"/>
  <c r="W643" i="7"/>
  <c r="P24" i="25" s="1"/>
  <c r="V643" i="7"/>
  <c r="AO642" i="7"/>
  <c r="AN642" i="7"/>
  <c r="AA646" i="7"/>
  <c r="P27" i="28" s="1"/>
  <c r="Z646" i="7"/>
  <c r="AM642" i="7"/>
  <c r="AL642" i="7"/>
  <c r="AK642" i="7"/>
  <c r="AJ642" i="7"/>
  <c r="Y642" i="7"/>
  <c r="P23" i="27" s="1"/>
  <c r="X642" i="7"/>
  <c r="W642" i="7"/>
  <c r="P23" i="25" s="1"/>
  <c r="V642" i="7"/>
  <c r="AO641" i="7"/>
  <c r="AN641" i="7"/>
  <c r="AA645" i="7"/>
  <c r="P26" i="28" s="1"/>
  <c r="Z645" i="7"/>
  <c r="AM641" i="7"/>
  <c r="AL641" i="7"/>
  <c r="AK641" i="7"/>
  <c r="AJ641" i="7"/>
  <c r="Y641" i="7"/>
  <c r="P22" i="27" s="1"/>
  <c r="X641" i="7"/>
  <c r="W641" i="7"/>
  <c r="P22" i="25" s="1"/>
  <c r="V641" i="7"/>
  <c r="AO640" i="7"/>
  <c r="AN640" i="7"/>
  <c r="AA644" i="7"/>
  <c r="P25" i="28" s="1"/>
  <c r="Z644" i="7"/>
  <c r="AM640" i="7"/>
  <c r="AL640" i="7"/>
  <c r="AK640" i="7"/>
  <c r="AJ640" i="7"/>
  <c r="AO639" i="7"/>
  <c r="AN639" i="7"/>
  <c r="AA643" i="7"/>
  <c r="P24" i="28" s="1"/>
  <c r="Z643" i="7"/>
  <c r="AM639" i="7"/>
  <c r="AL639" i="7"/>
  <c r="AK639" i="7"/>
  <c r="AJ639" i="7"/>
  <c r="U639" i="7"/>
  <c r="P20" i="26" s="1"/>
  <c r="T639" i="7"/>
  <c r="S639" i="7"/>
  <c r="AO638" i="7"/>
  <c r="AN638" i="7"/>
  <c r="AA642" i="7"/>
  <c r="P23" i="28" s="1"/>
  <c r="Z642" i="7"/>
  <c r="AM638" i="7"/>
  <c r="AL638" i="7"/>
  <c r="AK638" i="7"/>
  <c r="AJ638" i="7"/>
  <c r="Y638" i="7"/>
  <c r="P19" i="27" s="1"/>
  <c r="X638" i="7"/>
  <c r="W638" i="7"/>
  <c r="P19" i="25" s="1"/>
  <c r="V638" i="7"/>
  <c r="AO637" i="7"/>
  <c r="AN637" i="7"/>
  <c r="AA641" i="7"/>
  <c r="P22" i="28" s="1"/>
  <c r="Z641" i="7"/>
  <c r="AM637" i="7"/>
  <c r="AL637" i="7"/>
  <c r="AK637" i="7"/>
  <c r="AJ637" i="7"/>
  <c r="R637" i="7"/>
  <c r="P637" i="7"/>
  <c r="AO636" i="7"/>
  <c r="AN636" i="7"/>
  <c r="AM636" i="7"/>
  <c r="AL636" i="7"/>
  <c r="AK636" i="7"/>
  <c r="AJ636" i="7"/>
  <c r="AO635" i="7"/>
  <c r="AN635" i="7"/>
  <c r="AM635" i="7"/>
  <c r="AL635" i="7"/>
  <c r="AK635" i="7"/>
  <c r="AJ635" i="7"/>
  <c r="P635" i="7"/>
  <c r="AO634" i="7"/>
  <c r="AN634" i="7"/>
  <c r="AA638" i="7"/>
  <c r="P19" i="28" s="1"/>
  <c r="Z638" i="7"/>
  <c r="AM634" i="7"/>
  <c r="AL634" i="7"/>
  <c r="AK634" i="7"/>
  <c r="AJ634" i="7"/>
  <c r="T634" i="7"/>
  <c r="AO633" i="7"/>
  <c r="AN633" i="7"/>
  <c r="AM633" i="7"/>
  <c r="AL633" i="7"/>
  <c r="AK633" i="7"/>
  <c r="AJ633" i="7"/>
  <c r="Y633" i="7"/>
  <c r="P14" i="27" s="1"/>
  <c r="X633" i="7"/>
  <c r="W633" i="7"/>
  <c r="P14" i="25" s="1"/>
  <c r="V633" i="7"/>
  <c r="AO632" i="7"/>
  <c r="AN632" i="7"/>
  <c r="AM632" i="7"/>
  <c r="AL632" i="7"/>
  <c r="AK632" i="7"/>
  <c r="AJ632" i="7"/>
  <c r="Y632" i="7"/>
  <c r="P13" i="27" s="1"/>
  <c r="X632" i="7"/>
  <c r="W632" i="7"/>
  <c r="P13" i="25" s="1"/>
  <c r="V632" i="7"/>
  <c r="AO631" i="7"/>
  <c r="AM631" i="7"/>
  <c r="AL631" i="7"/>
  <c r="AK631" i="7"/>
  <c r="AJ631" i="7"/>
  <c r="AI630" i="7"/>
  <c r="U631" i="7" s="1"/>
  <c r="P12" i="26" s="1"/>
  <c r="AH630" i="7"/>
  <c r="T631" i="7" s="1"/>
  <c r="AG630" i="7"/>
  <c r="S631" i="7" s="1"/>
  <c r="P12" i="24" s="1"/>
  <c r="AF630" i="7"/>
  <c r="AE630" i="7"/>
  <c r="AD630" i="7"/>
  <c r="Y630" i="7"/>
  <c r="P11" i="27" s="1"/>
  <c r="X630" i="7"/>
  <c r="W630" i="7"/>
  <c r="P11" i="25" s="1"/>
  <c r="V630" i="7"/>
  <c r="AO629" i="7"/>
  <c r="AN629" i="7"/>
  <c r="AA633" i="7"/>
  <c r="P14" i="28" s="1"/>
  <c r="Z633" i="7"/>
  <c r="AM629" i="7"/>
  <c r="AL629" i="7"/>
  <c r="AK629" i="7"/>
  <c r="AJ629" i="7"/>
  <c r="Y629" i="7"/>
  <c r="P10" i="27" s="1"/>
  <c r="X629" i="7"/>
  <c r="W629" i="7"/>
  <c r="P10" i="25" s="1"/>
  <c r="V629" i="7"/>
  <c r="AO628" i="7"/>
  <c r="AN628" i="7"/>
  <c r="AA632" i="7"/>
  <c r="P13" i="28" s="1"/>
  <c r="Z632" i="7"/>
  <c r="AM628" i="7"/>
  <c r="AL628" i="7"/>
  <c r="AK628" i="7"/>
  <c r="AJ628" i="7"/>
  <c r="Y628" i="7"/>
  <c r="P9" i="27" s="1"/>
  <c r="X628" i="7"/>
  <c r="W628" i="7"/>
  <c r="P9" i="25" s="1"/>
  <c r="V628" i="7"/>
  <c r="AO627" i="7"/>
  <c r="AN627" i="7"/>
  <c r="AM627" i="7"/>
  <c r="AL627" i="7"/>
  <c r="AK627" i="7"/>
  <c r="AJ627" i="7"/>
  <c r="AO626" i="7"/>
  <c r="AN626" i="7"/>
  <c r="AA630" i="7"/>
  <c r="P11" i="28" s="1"/>
  <c r="Z630" i="7"/>
  <c r="AM626" i="7"/>
  <c r="AL626" i="7"/>
  <c r="AK626" i="7"/>
  <c r="AJ626" i="7"/>
  <c r="AO625" i="7"/>
  <c r="AN625" i="7"/>
  <c r="AA629" i="7"/>
  <c r="P10" i="28" s="1"/>
  <c r="Z629" i="7"/>
  <c r="AM625" i="7"/>
  <c r="AL625" i="7"/>
  <c r="AK625" i="7"/>
  <c r="AJ625" i="7"/>
  <c r="AO624" i="7"/>
  <c r="AN624" i="7"/>
  <c r="AA628" i="7"/>
  <c r="P9" i="28" s="1"/>
  <c r="Z628" i="7"/>
  <c r="AM624" i="7"/>
  <c r="AL624" i="7"/>
  <c r="AK624" i="7"/>
  <c r="AJ624" i="7"/>
  <c r="AO623" i="7"/>
  <c r="AN623" i="7"/>
  <c r="AM623" i="7"/>
  <c r="AL623" i="7"/>
  <c r="AK623" i="7"/>
  <c r="AJ623" i="7"/>
  <c r="AO622" i="7"/>
  <c r="AN622" i="7"/>
  <c r="AM622" i="7"/>
  <c r="AL622" i="7"/>
  <c r="AK622" i="7"/>
  <c r="AJ622" i="7"/>
  <c r="AI618" i="7"/>
  <c r="AC618" i="7"/>
  <c r="J10" i="9"/>
  <c r="J11" i="9"/>
  <c r="J13" i="9"/>
  <c r="J14" i="9"/>
  <c r="J19" i="9"/>
  <c r="J22" i="9"/>
  <c r="J23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37" i="9"/>
  <c r="J38" i="9"/>
  <c r="J39" i="9"/>
  <c r="J9" i="9"/>
  <c r="AI342" i="7"/>
  <c r="AH342" i="7"/>
  <c r="T311" i="7" s="1"/>
  <c r="AG342" i="7"/>
  <c r="AF342" i="7"/>
  <c r="AE342" i="7"/>
  <c r="AD342" i="7"/>
  <c r="AO341" i="7"/>
  <c r="AN341" i="7"/>
  <c r="AM341" i="7"/>
  <c r="AL341" i="7"/>
  <c r="AK341" i="7"/>
  <c r="AJ341" i="7"/>
  <c r="AO340" i="7"/>
  <c r="AN340" i="7"/>
  <c r="AM340" i="7"/>
  <c r="AL340" i="7"/>
  <c r="AK340" i="7"/>
  <c r="AJ340" i="7"/>
  <c r="AO339" i="7"/>
  <c r="AN339" i="7"/>
  <c r="AL339" i="7"/>
  <c r="AI338" i="7"/>
  <c r="U310" i="7" s="1"/>
  <c r="J20" i="26" s="1"/>
  <c r="AH338" i="7"/>
  <c r="T310" i="7" s="1"/>
  <c r="AG338" i="7"/>
  <c r="AF338" i="7"/>
  <c r="AO337" i="7"/>
  <c r="AN337" i="7"/>
  <c r="AM337" i="7"/>
  <c r="AL337" i="7"/>
  <c r="AK337" i="7"/>
  <c r="AJ337" i="7"/>
  <c r="AO336" i="7"/>
  <c r="AN336" i="7"/>
  <c r="AM336" i="7"/>
  <c r="AL336" i="7"/>
  <c r="AE338" i="7"/>
  <c r="AD338" i="7"/>
  <c r="AI335" i="7"/>
  <c r="U308" i="7" s="1"/>
  <c r="J18" i="26" s="1"/>
  <c r="AG335" i="7"/>
  <c r="S308" i="7" s="1"/>
  <c r="J18" i="24" s="1"/>
  <c r="AF335" i="7"/>
  <c r="R308" i="7" s="1"/>
  <c r="AE335" i="7"/>
  <c r="AD335" i="7"/>
  <c r="V335" i="7"/>
  <c r="X335" i="7"/>
  <c r="Y335" i="7"/>
  <c r="AO334" i="7"/>
  <c r="AN334" i="7"/>
  <c r="AM334" i="7"/>
  <c r="AL334" i="7"/>
  <c r="AK334" i="7"/>
  <c r="AJ334" i="7"/>
  <c r="Y334" i="7"/>
  <c r="X334" i="7"/>
  <c r="W334" i="7"/>
  <c r="V334" i="7"/>
  <c r="AO333" i="7"/>
  <c r="AM333" i="7"/>
  <c r="AK333" i="7"/>
  <c r="AJ333" i="7"/>
  <c r="AH335" i="7"/>
  <c r="X333" i="7"/>
  <c r="W333" i="7"/>
  <c r="V333" i="7"/>
  <c r="U330" i="7"/>
  <c r="J40" i="26" s="1"/>
  <c r="AO332" i="7"/>
  <c r="AN332" i="7"/>
  <c r="AL332" i="7"/>
  <c r="Y332" i="7"/>
  <c r="X332" i="7"/>
  <c r="W332" i="7"/>
  <c r="V332" i="7"/>
  <c r="AI331" i="7"/>
  <c r="U307" i="7" s="1"/>
  <c r="J17" i="26" s="1"/>
  <c r="AH331" i="7"/>
  <c r="T307" i="7" s="1"/>
  <c r="AG331" i="7"/>
  <c r="S307" i="7" s="1"/>
  <c r="J17" i="24" s="1"/>
  <c r="AF331" i="7"/>
  <c r="R307" i="7" s="1"/>
  <c r="AD331" i="7"/>
  <c r="Y331" i="7"/>
  <c r="X331" i="7"/>
  <c r="W331" i="7"/>
  <c r="V331" i="7"/>
  <c r="Z331" i="7"/>
  <c r="AO330" i="7"/>
  <c r="AN330" i="7"/>
  <c r="AL330" i="7"/>
  <c r="AJ330" i="7"/>
  <c r="T330" i="7"/>
  <c r="S330" i="7"/>
  <c r="J40" i="24" s="1"/>
  <c r="Q330" i="7"/>
  <c r="AO329" i="7"/>
  <c r="AN329" i="7"/>
  <c r="AA333" i="7"/>
  <c r="Z333" i="7"/>
  <c r="AM329" i="7"/>
  <c r="AL329" i="7"/>
  <c r="AK329" i="7"/>
  <c r="AJ329" i="7"/>
  <c r="Y329" i="7"/>
  <c r="J39" i="27" s="1"/>
  <c r="X329" i="7"/>
  <c r="W329" i="7"/>
  <c r="J39" i="25" s="1"/>
  <c r="V329" i="7"/>
  <c r="AO328" i="7"/>
  <c r="AN328" i="7"/>
  <c r="AA332" i="7"/>
  <c r="Z332" i="7"/>
  <c r="AM328" i="7"/>
  <c r="AL328" i="7"/>
  <c r="AK328" i="7"/>
  <c r="AJ328" i="7"/>
  <c r="V328" i="7"/>
  <c r="Z328" i="7"/>
  <c r="AA328" i="7"/>
  <c r="J38" i="28" s="1"/>
  <c r="AN327" i="7"/>
  <c r="AA331" i="7"/>
  <c r="AM327" i="7"/>
  <c r="AL327" i="7"/>
  <c r="AK327" i="7"/>
  <c r="AJ327" i="7"/>
  <c r="AO327" i="7"/>
  <c r="Y327" i="7"/>
  <c r="J37" i="27" s="1"/>
  <c r="X327" i="7"/>
  <c r="W327" i="7"/>
  <c r="J37" i="25" s="1"/>
  <c r="V327" i="7"/>
  <c r="AO326" i="7"/>
  <c r="AN326" i="7"/>
  <c r="AM326" i="7"/>
  <c r="AL326" i="7"/>
  <c r="AK326" i="7"/>
  <c r="AJ326" i="7"/>
  <c r="Y326" i="7"/>
  <c r="J36" i="27" s="1"/>
  <c r="X326" i="7"/>
  <c r="W326" i="7"/>
  <c r="J36" i="25" s="1"/>
  <c r="V326" i="7"/>
  <c r="AA329" i="7"/>
  <c r="J39" i="28" s="1"/>
  <c r="Z329" i="7"/>
  <c r="Y325" i="7"/>
  <c r="J35" i="27" s="1"/>
  <c r="X325" i="7"/>
  <c r="W325" i="7"/>
  <c r="J35" i="25" s="1"/>
  <c r="V325" i="7"/>
  <c r="Y324" i="7"/>
  <c r="J34" i="27" s="1"/>
  <c r="X324" i="7"/>
  <c r="W324" i="7"/>
  <c r="J34" i="25" s="1"/>
  <c r="V324" i="7"/>
  <c r="AA327" i="7"/>
  <c r="J37" i="28" s="1"/>
  <c r="Z327" i="7"/>
  <c r="AI323" i="7"/>
  <c r="AH323" i="7"/>
  <c r="T306" i="7" s="1"/>
  <c r="AE323" i="7"/>
  <c r="Q306" i="7" s="1"/>
  <c r="J16" i="9" s="1"/>
  <c r="AD323" i="7"/>
  <c r="Y323" i="7"/>
  <c r="J33" i="27" s="1"/>
  <c r="X323" i="7"/>
  <c r="W323" i="7"/>
  <c r="J33" i="25" s="1"/>
  <c r="V323" i="7"/>
  <c r="AO322" i="7"/>
  <c r="AN322" i="7"/>
  <c r="AA326" i="7"/>
  <c r="J36" i="28" s="1"/>
  <c r="Z326" i="7"/>
  <c r="AM322" i="7"/>
  <c r="AL322" i="7"/>
  <c r="AK322" i="7"/>
  <c r="AJ322" i="7"/>
  <c r="Y322" i="7"/>
  <c r="J32" i="27" s="1"/>
  <c r="X322" i="7"/>
  <c r="W322" i="7"/>
  <c r="J32" i="25" s="1"/>
  <c r="V322" i="7"/>
  <c r="AO321" i="7"/>
  <c r="AN321" i="7"/>
  <c r="AA325" i="7"/>
  <c r="J35" i="28" s="1"/>
  <c r="Z325" i="7"/>
  <c r="AM321" i="7"/>
  <c r="AL321" i="7"/>
  <c r="AK321" i="7"/>
  <c r="AJ321" i="7"/>
  <c r="Y321" i="7"/>
  <c r="J31" i="27" s="1"/>
  <c r="X321" i="7"/>
  <c r="W321" i="7"/>
  <c r="J31" i="25" s="1"/>
  <c r="V321" i="7"/>
  <c r="AO320" i="7"/>
  <c r="AN320" i="7"/>
  <c r="AA324" i="7"/>
  <c r="J34" i="28" s="1"/>
  <c r="Z324" i="7"/>
  <c r="AM320" i="7"/>
  <c r="AL320" i="7"/>
  <c r="AK320" i="7"/>
  <c r="AJ320" i="7"/>
  <c r="X320" i="7"/>
  <c r="W320" i="7"/>
  <c r="J30" i="25" s="1"/>
  <c r="V320" i="7"/>
  <c r="AA320" i="7"/>
  <c r="J30" i="28" s="1"/>
  <c r="AN319" i="7"/>
  <c r="AA323" i="7"/>
  <c r="J33" i="28" s="1"/>
  <c r="Z323" i="7"/>
  <c r="AL319" i="7"/>
  <c r="AK319" i="7"/>
  <c r="AJ319" i="7"/>
  <c r="AO319" i="7"/>
  <c r="AF323" i="7"/>
  <c r="W319" i="7"/>
  <c r="J29" i="25" s="1"/>
  <c r="Y319" i="7"/>
  <c r="J29" i="27" s="1"/>
  <c r="X319" i="7"/>
  <c r="Z319" i="7"/>
  <c r="AO318" i="7"/>
  <c r="AN318" i="7"/>
  <c r="AA322" i="7"/>
  <c r="J32" i="28" s="1"/>
  <c r="Z322" i="7"/>
  <c r="AM318" i="7"/>
  <c r="AL318" i="7"/>
  <c r="AK318" i="7"/>
  <c r="AJ318" i="7"/>
  <c r="Y318" i="7"/>
  <c r="J28" i="27" s="1"/>
  <c r="X318" i="7"/>
  <c r="W318" i="7"/>
  <c r="J28" i="25" s="1"/>
  <c r="V318" i="7"/>
  <c r="AA321" i="7"/>
  <c r="J31" i="28" s="1"/>
  <c r="Z321" i="7"/>
  <c r="Y317" i="7"/>
  <c r="J27" i="27" s="1"/>
  <c r="X317" i="7"/>
  <c r="W317" i="7"/>
  <c r="J27" i="25" s="1"/>
  <c r="V317" i="7"/>
  <c r="Z320" i="7"/>
  <c r="AI316" i="7"/>
  <c r="Y316" i="7"/>
  <c r="J26" i="27" s="1"/>
  <c r="X316" i="7"/>
  <c r="W316" i="7"/>
  <c r="J26" i="25" s="1"/>
  <c r="V316" i="7"/>
  <c r="AO315" i="7"/>
  <c r="AN315" i="7"/>
  <c r="AA319" i="7"/>
  <c r="J29" i="28" s="1"/>
  <c r="AK315" i="7"/>
  <c r="AM315" i="7"/>
  <c r="AL315" i="7"/>
  <c r="AJ315" i="7"/>
  <c r="Y315" i="7"/>
  <c r="J25" i="27" s="1"/>
  <c r="X315" i="7"/>
  <c r="W315" i="7"/>
  <c r="J25" i="25" s="1"/>
  <c r="V315" i="7"/>
  <c r="AO314" i="7"/>
  <c r="AN314" i="7"/>
  <c r="AA318" i="7"/>
  <c r="J28" i="28" s="1"/>
  <c r="Z318" i="7"/>
  <c r="AM314" i="7"/>
  <c r="AL314" i="7"/>
  <c r="AK314" i="7"/>
  <c r="AJ314" i="7"/>
  <c r="Y314" i="7"/>
  <c r="J24" i="27" s="1"/>
  <c r="X314" i="7"/>
  <c r="W314" i="7"/>
  <c r="J24" i="25" s="1"/>
  <c r="V314" i="7"/>
  <c r="AO313" i="7"/>
  <c r="AN313" i="7"/>
  <c r="AA317" i="7"/>
  <c r="J27" i="28" s="1"/>
  <c r="Z317" i="7"/>
  <c r="AM313" i="7"/>
  <c r="AL313" i="7"/>
  <c r="AK313" i="7"/>
  <c r="AJ313" i="7"/>
  <c r="Y313" i="7"/>
  <c r="J23" i="27" s="1"/>
  <c r="X313" i="7"/>
  <c r="W313" i="7"/>
  <c r="J23" i="25" s="1"/>
  <c r="V313" i="7"/>
  <c r="AO312" i="7"/>
  <c r="AN312" i="7"/>
  <c r="AA316" i="7"/>
  <c r="J26" i="28" s="1"/>
  <c r="Z316" i="7"/>
  <c r="AM312" i="7"/>
  <c r="AL312" i="7"/>
  <c r="AK312" i="7"/>
  <c r="AJ312" i="7"/>
  <c r="W312" i="7"/>
  <c r="J22" i="25" s="1"/>
  <c r="V312" i="7"/>
  <c r="Y312" i="7"/>
  <c r="J22" i="27" s="1"/>
  <c r="X312" i="7"/>
  <c r="AN311" i="7"/>
  <c r="AA315" i="7"/>
  <c r="J25" i="28" s="1"/>
  <c r="Z315" i="7"/>
  <c r="AM311" i="7"/>
  <c r="AL311" i="7"/>
  <c r="AK311" i="7"/>
  <c r="AJ311" i="7"/>
  <c r="U311" i="7"/>
  <c r="J21" i="26" s="1"/>
  <c r="P311" i="7"/>
  <c r="AN310" i="7"/>
  <c r="AA314" i="7"/>
  <c r="J24" i="28" s="1"/>
  <c r="Z314" i="7"/>
  <c r="AM310" i="7"/>
  <c r="AL310" i="7"/>
  <c r="AK310" i="7"/>
  <c r="AJ310" i="7"/>
  <c r="R310" i="7"/>
  <c r="AA313" i="7"/>
  <c r="J23" i="28" s="1"/>
  <c r="Z313" i="7"/>
  <c r="AM309" i="7"/>
  <c r="AL309" i="7"/>
  <c r="AK309" i="7"/>
  <c r="AH316" i="7"/>
  <c r="AG316" i="7"/>
  <c r="AF316" i="7"/>
  <c r="AO309" i="7"/>
  <c r="AJ309" i="7"/>
  <c r="X309" i="7"/>
  <c r="W309" i="7"/>
  <c r="J19" i="25" s="1"/>
  <c r="V309" i="7"/>
  <c r="Y309" i="7"/>
  <c r="J19" i="27" s="1"/>
  <c r="AO308" i="7"/>
  <c r="AN308" i="7"/>
  <c r="AA312" i="7"/>
  <c r="J22" i="28" s="1"/>
  <c r="Z312" i="7"/>
  <c r="AM308" i="7"/>
  <c r="AL308" i="7"/>
  <c r="AK308" i="7"/>
  <c r="AJ308" i="7"/>
  <c r="Q308" i="7"/>
  <c r="P308" i="7"/>
  <c r="AO307" i="7"/>
  <c r="AN307" i="7"/>
  <c r="AM307" i="7"/>
  <c r="AL307" i="7"/>
  <c r="AK307" i="7"/>
  <c r="AJ307" i="7"/>
  <c r="P307" i="7"/>
  <c r="AO306" i="7"/>
  <c r="AN306" i="7"/>
  <c r="AM306" i="7"/>
  <c r="AL306" i="7"/>
  <c r="AK306" i="7"/>
  <c r="AJ306" i="7"/>
  <c r="U306" i="7"/>
  <c r="J16" i="26" s="1"/>
  <c r="AO305" i="7"/>
  <c r="AN305" i="7"/>
  <c r="AA309" i="7"/>
  <c r="J19" i="28" s="1"/>
  <c r="Z309" i="7"/>
  <c r="AM305" i="7"/>
  <c r="AL305" i="7"/>
  <c r="AK305" i="7"/>
  <c r="AJ305" i="7"/>
  <c r="AO304" i="7"/>
  <c r="AN304" i="7"/>
  <c r="AM304" i="7"/>
  <c r="AL304" i="7"/>
  <c r="AK304" i="7"/>
  <c r="AJ304" i="7"/>
  <c r="Y304" i="7"/>
  <c r="J14" i="27" s="1"/>
  <c r="X304" i="7"/>
  <c r="V304" i="7"/>
  <c r="Z304" i="7"/>
  <c r="W304" i="7"/>
  <c r="J14" i="25" s="1"/>
  <c r="AM303" i="7"/>
  <c r="AL303" i="7"/>
  <c r="AK303" i="7"/>
  <c r="AJ303" i="7"/>
  <c r="Y303" i="7"/>
  <c r="J13" i="27" s="1"/>
  <c r="Z303" i="7"/>
  <c r="AO302" i="7"/>
  <c r="AM302" i="7"/>
  <c r="AL302" i="7"/>
  <c r="AK302" i="7"/>
  <c r="AJ302" i="7"/>
  <c r="AI301" i="7"/>
  <c r="U302" i="7" s="1"/>
  <c r="J12" i="26" s="1"/>
  <c r="AH301" i="7"/>
  <c r="T302" i="7" s="1"/>
  <c r="AE301" i="7"/>
  <c r="Q302" i="7" s="1"/>
  <c r="J12" i="9" s="1"/>
  <c r="AD301" i="7"/>
  <c r="P302" i="7" s="1"/>
  <c r="Y301" i="7"/>
  <c r="J11" i="27" s="1"/>
  <c r="V301" i="7"/>
  <c r="AO300" i="7"/>
  <c r="AN300" i="7"/>
  <c r="AA304" i="7"/>
  <c r="J14" i="28" s="1"/>
  <c r="AM300" i="7"/>
  <c r="AL300" i="7"/>
  <c r="AK300" i="7"/>
  <c r="AJ300" i="7"/>
  <c r="X300" i="7"/>
  <c r="W300" i="7"/>
  <c r="J10" i="25" s="1"/>
  <c r="V300" i="7"/>
  <c r="Y300" i="7"/>
  <c r="J10" i="27" s="1"/>
  <c r="AA300" i="7"/>
  <c r="J10" i="28" s="1"/>
  <c r="Z300" i="7"/>
  <c r="AO299" i="7"/>
  <c r="AN299" i="7"/>
  <c r="AM299" i="7"/>
  <c r="AL299" i="7"/>
  <c r="AK299" i="7"/>
  <c r="AJ299" i="7"/>
  <c r="Y299" i="7"/>
  <c r="J9" i="27" s="1"/>
  <c r="W299" i="7"/>
  <c r="J9" i="25" s="1"/>
  <c r="X299" i="7"/>
  <c r="Z299" i="7"/>
  <c r="AO298" i="7"/>
  <c r="AN298" i="7"/>
  <c r="AM298" i="7"/>
  <c r="AL298" i="7"/>
  <c r="AK298" i="7"/>
  <c r="AJ298" i="7"/>
  <c r="AM297" i="7"/>
  <c r="AL297" i="7"/>
  <c r="AK297" i="7"/>
  <c r="AG301" i="7"/>
  <c r="AJ297" i="7"/>
  <c r="AO296" i="7"/>
  <c r="AN296" i="7"/>
  <c r="AM296" i="7"/>
  <c r="AL296" i="7"/>
  <c r="AK296" i="7"/>
  <c r="AJ296" i="7"/>
  <c r="AO295" i="7"/>
  <c r="AN295" i="7"/>
  <c r="AA299" i="7"/>
  <c r="J9" i="28" s="1"/>
  <c r="AM295" i="7"/>
  <c r="AL295" i="7"/>
  <c r="AK295" i="7"/>
  <c r="AJ295" i="7"/>
  <c r="AO294" i="7"/>
  <c r="AN294" i="7"/>
  <c r="AM294" i="7"/>
  <c r="AL294" i="7"/>
  <c r="AK294" i="7"/>
  <c r="AJ294" i="7"/>
  <c r="AO293" i="7"/>
  <c r="AN293" i="7"/>
  <c r="AM293" i="7"/>
  <c r="AL293" i="7"/>
  <c r="AK293" i="7"/>
  <c r="AJ293" i="7"/>
  <c r="AI289" i="7"/>
  <c r="AC289" i="7"/>
  <c r="AH653" i="7" l="1"/>
  <c r="AN667" i="7"/>
  <c r="AM671" i="7"/>
  <c r="AI653" i="7"/>
  <c r="X635" i="7"/>
  <c r="AL671" i="7"/>
  <c r="P42" i="27"/>
  <c r="H764" i="29"/>
  <c r="H777" i="29"/>
  <c r="H779" i="29" s="1"/>
  <c r="H772" i="29"/>
  <c r="H774" i="29" s="1"/>
  <c r="P43" i="25"/>
  <c r="P44" i="26"/>
  <c r="P44" i="25"/>
  <c r="H772" i="14"/>
  <c r="H368" i="29"/>
  <c r="H372" i="29" s="1"/>
  <c r="H374" i="29" s="1"/>
  <c r="H372" i="14"/>
  <c r="H381" i="14" s="1"/>
  <c r="K380" i="29"/>
  <c r="K365" i="29"/>
  <c r="J42" i="24"/>
  <c r="F365" i="14"/>
  <c r="J41" i="24"/>
  <c r="E365" i="14"/>
  <c r="M384" i="29"/>
  <c r="M386" i="29" s="1"/>
  <c r="M352" i="29"/>
  <c r="P384" i="29"/>
  <c r="P386" i="29" s="1"/>
  <c r="K384" i="29"/>
  <c r="K386" i="29" s="1"/>
  <c r="N380" i="29"/>
  <c r="P44" i="28"/>
  <c r="P42" i="28"/>
  <c r="P41" i="28"/>
  <c r="G381" i="14"/>
  <c r="G383" i="14" s="1"/>
  <c r="P43" i="27"/>
  <c r="P44" i="27"/>
  <c r="P43" i="28"/>
  <c r="P41" i="25"/>
  <c r="I776" i="14"/>
  <c r="Q640" i="7"/>
  <c r="P21" i="9" s="1"/>
  <c r="AM338" i="7"/>
  <c r="AJ630" i="7"/>
  <c r="AF653" i="7"/>
  <c r="AL653" i="7" s="1"/>
  <c r="AI324" i="7"/>
  <c r="U305" i="7"/>
  <c r="J15" i="26" s="1"/>
  <c r="AN664" i="7"/>
  <c r="AK652" i="7"/>
  <c r="AM664" i="7"/>
  <c r="U634" i="7"/>
  <c r="P15" i="26" s="1"/>
  <c r="AM331" i="7"/>
  <c r="AM342" i="7"/>
  <c r="Z659" i="7"/>
  <c r="X659" i="7"/>
  <c r="AJ652" i="7"/>
  <c r="Y659" i="7"/>
  <c r="P40" i="27" s="1"/>
  <c r="AL660" i="7"/>
  <c r="AM660" i="7"/>
  <c r="AA659" i="7"/>
  <c r="P40" i="28" s="1"/>
  <c r="AK630" i="7"/>
  <c r="AA308" i="7"/>
  <c r="J18" i="28" s="1"/>
  <c r="AL331" i="7"/>
  <c r="V637" i="7"/>
  <c r="AJ667" i="7"/>
  <c r="AL630" i="7"/>
  <c r="AK335" i="7"/>
  <c r="Y308" i="7"/>
  <c r="J18" i="27" s="1"/>
  <c r="S310" i="7"/>
  <c r="J20" i="24" s="1"/>
  <c r="AL342" i="7"/>
  <c r="AL664" i="7"/>
  <c r="Z307" i="7"/>
  <c r="W639" i="7"/>
  <c r="P20" i="25" s="1"/>
  <c r="Y639" i="7"/>
  <c r="P20" i="27" s="1"/>
  <c r="R640" i="7"/>
  <c r="X640" i="7" s="1"/>
  <c r="AN671" i="7"/>
  <c r="V308" i="7"/>
  <c r="AN342" i="7"/>
  <c r="U635" i="7"/>
  <c r="P16" i="26" s="1"/>
  <c r="AM335" i="7"/>
  <c r="AJ335" i="7"/>
  <c r="AN331" i="7"/>
  <c r="Q637" i="7"/>
  <c r="AA637" i="7" s="1"/>
  <c r="P18" i="28" s="1"/>
  <c r="AJ664" i="7"/>
  <c r="AK667" i="7"/>
  <c r="P20" i="9"/>
  <c r="V307" i="7"/>
  <c r="W308" i="7"/>
  <c r="J18" i="25" s="1"/>
  <c r="J18" i="9"/>
  <c r="Y631" i="7"/>
  <c r="P12" i="27" s="1"/>
  <c r="R639" i="7"/>
  <c r="X639" i="7" s="1"/>
  <c r="AK664" i="7"/>
  <c r="AL667" i="7"/>
  <c r="AJ671" i="7"/>
  <c r="X307" i="7"/>
  <c r="AK671" i="7"/>
  <c r="Y307" i="7"/>
  <c r="J17" i="27" s="1"/>
  <c r="W330" i="7"/>
  <c r="J40" i="25" s="1"/>
  <c r="X310" i="7"/>
  <c r="J40" i="9"/>
  <c r="P20" i="24"/>
  <c r="X330" i="7"/>
  <c r="AJ331" i="7"/>
  <c r="AA639" i="7"/>
  <c r="P20" i="28" s="1"/>
  <c r="P640" i="7"/>
  <c r="AL652" i="7"/>
  <c r="P40" i="9"/>
  <c r="P631" i="7"/>
  <c r="Z635" i="7"/>
  <c r="L384" i="29"/>
  <c r="L386" i="29" s="1"/>
  <c r="O380" i="29"/>
  <c r="N384" i="29"/>
  <c r="N386" i="29" s="1"/>
  <c r="O384" i="29"/>
  <c r="O386" i="29" s="1"/>
  <c r="I781" i="14"/>
  <c r="I771" i="14"/>
  <c r="J43" i="24"/>
  <c r="J44" i="24"/>
  <c r="J41" i="26"/>
  <c r="J42" i="26"/>
  <c r="J43" i="26"/>
  <c r="J44" i="26"/>
  <c r="E365" i="29"/>
  <c r="F365" i="29"/>
  <c r="G365" i="29"/>
  <c r="I364" i="14"/>
  <c r="H365" i="29"/>
  <c r="J384" i="29"/>
  <c r="J386" i="29" s="1"/>
  <c r="I384" i="29"/>
  <c r="I386" i="29" s="1"/>
  <c r="J380" i="29"/>
  <c r="L380" i="29"/>
  <c r="M380" i="29"/>
  <c r="I376" i="29"/>
  <c r="I380" i="29"/>
  <c r="J376" i="29"/>
  <c r="K376" i="29"/>
  <c r="L376" i="29"/>
  <c r="M376" i="29"/>
  <c r="N376" i="29"/>
  <c r="O376" i="29"/>
  <c r="P376" i="29"/>
  <c r="P380" i="29"/>
  <c r="E381" i="14"/>
  <c r="E383" i="14" s="1"/>
  <c r="F381" i="14"/>
  <c r="F383" i="14" s="1"/>
  <c r="E385" i="14"/>
  <c r="E387" i="14" s="1"/>
  <c r="F376" i="14"/>
  <c r="F378" i="14" s="1"/>
  <c r="G376" i="14"/>
  <c r="G378" i="14" s="1"/>
  <c r="G385" i="14"/>
  <c r="G387" i="14" s="1"/>
  <c r="I351" i="14"/>
  <c r="H376" i="14"/>
  <c r="F385" i="14"/>
  <c r="F387" i="14" s="1"/>
  <c r="E376" i="14"/>
  <c r="E378" i="14" s="1"/>
  <c r="W634" i="7"/>
  <c r="P15" i="25" s="1"/>
  <c r="X637" i="7"/>
  <c r="Y637" i="7"/>
  <c r="P18" i="27" s="1"/>
  <c r="Z637" i="7"/>
  <c r="AM630" i="7"/>
  <c r="R634" i="7"/>
  <c r="X634" i="7" s="1"/>
  <c r="R636" i="7"/>
  <c r="X636" i="7" s="1"/>
  <c r="AM645" i="7"/>
  <c r="AM652" i="7"/>
  <c r="AG653" i="7"/>
  <c r="V659" i="7"/>
  <c r="AN660" i="7"/>
  <c r="S636" i="7"/>
  <c r="W659" i="7"/>
  <c r="P40" i="25" s="1"/>
  <c r="AN630" i="7"/>
  <c r="AN645" i="7"/>
  <c r="AN652" i="7"/>
  <c r="Q635" i="7"/>
  <c r="P16" i="9" s="1"/>
  <c r="Q631" i="7"/>
  <c r="P12" i="9" s="1"/>
  <c r="R631" i="7"/>
  <c r="X631" i="7" s="1"/>
  <c r="S640" i="7"/>
  <c r="AJ660" i="7"/>
  <c r="AJ645" i="7"/>
  <c r="AD653" i="7"/>
  <c r="AK660" i="7"/>
  <c r="V635" i="7"/>
  <c r="AK645" i="7"/>
  <c r="AE653" i="7"/>
  <c r="AL645" i="7"/>
  <c r="Q310" i="7"/>
  <c r="J20" i="9" s="1"/>
  <c r="AK338" i="7"/>
  <c r="AL323" i="7"/>
  <c r="R306" i="7"/>
  <c r="X306" i="7" s="1"/>
  <c r="AK301" i="7"/>
  <c r="AM301" i="7"/>
  <c r="S302" i="7"/>
  <c r="W302" i="7" s="1"/>
  <c r="J12" i="25" s="1"/>
  <c r="Y310" i="7"/>
  <c r="J20" i="27" s="1"/>
  <c r="T308" i="7"/>
  <c r="AL335" i="7"/>
  <c r="AN335" i="7"/>
  <c r="AF324" i="7"/>
  <c r="AL316" i="7"/>
  <c r="R305" i="7"/>
  <c r="AJ323" i="7"/>
  <c r="Y330" i="7"/>
  <c r="J40" i="27" s="1"/>
  <c r="AA330" i="7"/>
  <c r="J40" i="28" s="1"/>
  <c r="S305" i="7"/>
  <c r="AM316" i="7"/>
  <c r="AH324" i="7"/>
  <c r="T305" i="7"/>
  <c r="AN338" i="7"/>
  <c r="P310" i="7"/>
  <c r="AJ338" i="7"/>
  <c r="AA301" i="7"/>
  <c r="J11" i="28" s="1"/>
  <c r="AA303" i="7"/>
  <c r="J13" i="28" s="1"/>
  <c r="W301" i="7"/>
  <c r="J11" i="25" s="1"/>
  <c r="V303" i="7"/>
  <c r="AN303" i="7"/>
  <c r="P306" i="7"/>
  <c r="AO310" i="7"/>
  <c r="AO311" i="7"/>
  <c r="AM319" i="7"/>
  <c r="Y320" i="7"/>
  <c r="J30" i="27" s="1"/>
  <c r="W328" i="7"/>
  <c r="J38" i="25" s="1"/>
  <c r="Z335" i="7"/>
  <c r="Y333" i="7"/>
  <c r="W335" i="7"/>
  <c r="Z301" i="7"/>
  <c r="AN323" i="7"/>
  <c r="X301" i="7"/>
  <c r="W303" i="7"/>
  <c r="J13" i="25" s="1"/>
  <c r="AO303" i="7"/>
  <c r="AN309" i="7"/>
  <c r="X328" i="7"/>
  <c r="AA335" i="7"/>
  <c r="AE331" i="7"/>
  <c r="AL338" i="7"/>
  <c r="AN297" i="7"/>
  <c r="AO297" i="7"/>
  <c r="X303" i="7"/>
  <c r="Q311" i="7"/>
  <c r="J21" i="9" s="1"/>
  <c r="AG323" i="7"/>
  <c r="AG324" i="7" s="1"/>
  <c r="AM324" i="7" s="1"/>
  <c r="Y328" i="7"/>
  <c r="J38" i="27" s="1"/>
  <c r="AJ342" i="7"/>
  <c r="V299" i="7"/>
  <c r="R311" i="7"/>
  <c r="V311" i="7" s="1"/>
  <c r="V319" i="7"/>
  <c r="AK342" i="7"/>
  <c r="S311" i="7"/>
  <c r="AF301" i="7"/>
  <c r="AN301" i="7" s="1"/>
  <c r="AL333" i="7"/>
  <c r="AK336" i="7"/>
  <c r="AN333" i="7"/>
  <c r="Y634" i="7" l="1"/>
  <c r="P15" i="27" s="1"/>
  <c r="AM653" i="7"/>
  <c r="V640" i="7"/>
  <c r="H385" i="14"/>
  <c r="H387" i="14" s="1"/>
  <c r="I373" i="14"/>
  <c r="J44" i="25"/>
  <c r="H378" i="14"/>
  <c r="O378" i="29"/>
  <c r="O382" i="29"/>
  <c r="M382" i="29"/>
  <c r="M378" i="29"/>
  <c r="L382" i="29"/>
  <c r="L378" i="29"/>
  <c r="P378" i="29"/>
  <c r="P382" i="29"/>
  <c r="J382" i="29"/>
  <c r="J378" i="29"/>
  <c r="I382" i="29"/>
  <c r="I378" i="29"/>
  <c r="K382" i="29"/>
  <c r="K378" i="29"/>
  <c r="N382" i="29"/>
  <c r="N378" i="29"/>
  <c r="J44" i="27"/>
  <c r="H383" i="14"/>
  <c r="H374" i="14"/>
  <c r="J43" i="27"/>
  <c r="AA634" i="7"/>
  <c r="P15" i="28" s="1"/>
  <c r="Y635" i="7"/>
  <c r="P16" i="27" s="1"/>
  <c r="Y302" i="7"/>
  <c r="J12" i="27" s="1"/>
  <c r="J12" i="24"/>
  <c r="W637" i="7"/>
  <c r="P18" i="25" s="1"/>
  <c r="P18" i="9"/>
  <c r="Y305" i="7"/>
  <c r="J15" i="27" s="1"/>
  <c r="J15" i="24"/>
  <c r="Y636" i="7"/>
  <c r="P17" i="27" s="1"/>
  <c r="P17" i="24"/>
  <c r="Y311" i="7"/>
  <c r="J21" i="27" s="1"/>
  <c r="J21" i="24"/>
  <c r="Z639" i="7"/>
  <c r="Y640" i="7"/>
  <c r="P21" i="27" s="1"/>
  <c r="P21" i="24"/>
  <c r="Z634" i="7"/>
  <c r="V634" i="7"/>
  <c r="V631" i="7"/>
  <c r="Z640" i="7"/>
  <c r="V639" i="7"/>
  <c r="G380" i="29"/>
  <c r="J41" i="25"/>
  <c r="J43" i="28"/>
  <c r="J43" i="25"/>
  <c r="J41" i="28"/>
  <c r="G376" i="29"/>
  <c r="J42" i="25"/>
  <c r="J42" i="27"/>
  <c r="H376" i="29"/>
  <c r="J42" i="28"/>
  <c r="J41" i="27"/>
  <c r="E380" i="29"/>
  <c r="J44" i="28"/>
  <c r="F380" i="29"/>
  <c r="H380" i="29"/>
  <c r="G384" i="29"/>
  <c r="G386" i="29" s="1"/>
  <c r="E376" i="29"/>
  <c r="F384" i="29"/>
  <c r="F386" i="29" s="1"/>
  <c r="E384" i="29"/>
  <c r="E386" i="29" s="1"/>
  <c r="F376" i="29"/>
  <c r="I386" i="14"/>
  <c r="I377" i="14"/>
  <c r="I382" i="14"/>
  <c r="AN653" i="7"/>
  <c r="AJ653" i="7"/>
  <c r="AA631" i="7"/>
  <c r="P12" i="28" s="1"/>
  <c r="W631" i="7"/>
  <c r="P12" i="25" s="1"/>
  <c r="AK653" i="7"/>
  <c r="W635" i="7"/>
  <c r="P16" i="25" s="1"/>
  <c r="AA635" i="7"/>
  <c r="P16" i="28" s="1"/>
  <c r="W640" i="7"/>
  <c r="P21" i="25" s="1"/>
  <c r="AA636" i="7"/>
  <c r="P17" i="28" s="1"/>
  <c r="W636" i="7"/>
  <c r="P17" i="25" s="1"/>
  <c r="V636" i="7"/>
  <c r="Z636" i="7"/>
  <c r="Z631" i="7"/>
  <c r="AA640" i="7"/>
  <c r="P21" i="28" s="1"/>
  <c r="AO323" i="7"/>
  <c r="AK323" i="7"/>
  <c r="Z308" i="7"/>
  <c r="X308" i="7"/>
  <c r="AK331" i="7"/>
  <c r="Q307" i="7"/>
  <c r="J17" i="9" s="1"/>
  <c r="V330" i="7"/>
  <c r="Z330" i="7"/>
  <c r="W310" i="7"/>
  <c r="J20" i="25" s="1"/>
  <c r="AA310" i="7"/>
  <c r="J20" i="28" s="1"/>
  <c r="P305" i="7"/>
  <c r="AD324" i="7"/>
  <c r="AJ316" i="7"/>
  <c r="AN316" i="7"/>
  <c r="X305" i="7"/>
  <c r="V310" i="7"/>
  <c r="Z310" i="7"/>
  <c r="R302" i="7"/>
  <c r="AL301" i="7"/>
  <c r="AJ301" i="7"/>
  <c r="S306" i="7"/>
  <c r="J16" i="24" s="1"/>
  <c r="AM323" i="7"/>
  <c r="X311" i="7"/>
  <c r="Z311" i="7"/>
  <c r="Q305" i="7"/>
  <c r="J15" i="9" s="1"/>
  <c r="AE324" i="7"/>
  <c r="AK316" i="7"/>
  <c r="AA311" i="7"/>
  <c r="J21" i="28" s="1"/>
  <c r="W311" i="7"/>
  <c r="J21" i="25" s="1"/>
  <c r="Z306" i="7"/>
  <c r="V306" i="7"/>
  <c r="AA302" i="7"/>
  <c r="J12" i="28" s="1"/>
  <c r="AL324" i="7"/>
  <c r="AG586" i="7"/>
  <c r="AF586" i="7"/>
  <c r="AG587" i="7"/>
  <c r="AF587" i="7"/>
  <c r="AE587" i="7"/>
  <c r="AD587" i="7"/>
  <c r="AG534" i="7"/>
  <c r="AF534" i="7"/>
  <c r="AG479" i="7"/>
  <c r="AF479" i="7"/>
  <c r="AG426" i="7"/>
  <c r="AF426" i="7"/>
  <c r="AE426" i="7"/>
  <c r="AD426" i="7"/>
  <c r="AG371" i="7"/>
  <c r="AF371" i="7"/>
  <c r="AE371" i="7"/>
  <c r="AD371" i="7"/>
  <c r="AG258" i="7"/>
  <c r="AF258" i="7"/>
  <c r="AE258" i="7"/>
  <c r="AD258" i="7"/>
  <c r="AG146" i="7"/>
  <c r="AF146" i="7"/>
  <c r="AE146" i="7"/>
  <c r="AD146" i="7"/>
  <c r="AI87" i="7"/>
  <c r="AH87" i="7"/>
  <c r="AG87" i="7"/>
  <c r="AF87" i="7"/>
  <c r="D138" i="14"/>
  <c r="F382" i="29" l="1"/>
  <c r="F378" i="29"/>
  <c r="G382" i="29"/>
  <c r="G378" i="29"/>
  <c r="H382" i="29"/>
  <c r="H378" i="29"/>
  <c r="E382" i="29"/>
  <c r="E378" i="29"/>
  <c r="H384" i="29"/>
  <c r="H386" i="29" s="1"/>
  <c r="AK324" i="7"/>
  <c r="AA305" i="7"/>
  <c r="J15" i="28" s="1"/>
  <c r="W305" i="7"/>
  <c r="J15" i="25" s="1"/>
  <c r="Z305" i="7"/>
  <c r="V305" i="7"/>
  <c r="Y306" i="7"/>
  <c r="J16" i="27" s="1"/>
  <c r="AA306" i="7"/>
  <c r="J16" i="28" s="1"/>
  <c r="W306" i="7"/>
  <c r="J16" i="25" s="1"/>
  <c r="X302" i="7"/>
  <c r="Z302" i="7"/>
  <c r="V302" i="7"/>
  <c r="AN324" i="7"/>
  <c r="AJ324" i="7"/>
  <c r="AA307" i="7"/>
  <c r="J17" i="28" s="1"/>
  <c r="W307" i="7"/>
  <c r="J17" i="25" s="1"/>
  <c r="I117" i="29"/>
  <c r="H686" i="14" l="1"/>
  <c r="D611" i="7"/>
  <c r="D706" i="14"/>
  <c r="D698" i="14"/>
  <c r="D686" i="14"/>
  <c r="D527" i="7"/>
  <c r="D596" i="14"/>
  <c r="D589" i="14"/>
  <c r="D542" i="14"/>
  <c r="D541" i="29" s="1"/>
  <c r="D534" i="14"/>
  <c r="D522" i="14"/>
  <c r="D469" i="14"/>
  <c r="D313" i="14"/>
  <c r="D312" i="29" s="1"/>
  <c r="D306" i="14"/>
  <c r="D294" i="14"/>
  <c r="D259" i="14"/>
  <c r="D251" i="14"/>
  <c r="D239" i="14"/>
  <c r="D206" i="14"/>
  <c r="D198" i="14"/>
  <c r="D186" i="14"/>
  <c r="D146" i="14" l="1"/>
  <c r="D147" i="29" s="1"/>
  <c r="D127" i="14"/>
  <c r="D74" i="14"/>
  <c r="D85" i="14"/>
  <c r="D92" i="14"/>
  <c r="D93" i="29" s="1"/>
  <c r="D555" i="7" l="1"/>
  <c r="S466" i="7"/>
  <c r="T573" i="7"/>
  <c r="D279" i="7"/>
  <c r="D42" i="7"/>
  <c r="D499" i="7"/>
  <c r="D441" i="7"/>
  <c r="D171" i="7"/>
  <c r="D105" i="7"/>
  <c r="AG496" i="7" l="1"/>
  <c r="AF496" i="7"/>
  <c r="D432" i="7"/>
  <c r="R435" i="7" l="1"/>
  <c r="S435" i="7"/>
  <c r="D75" i="7" l="1"/>
  <c r="Q100" i="7"/>
  <c r="P100" i="7"/>
  <c r="Q533" i="7"/>
  <c r="P533" i="7"/>
  <c r="D138" i="7" l="1"/>
  <c r="Q573" i="7" l="1"/>
  <c r="Q520" i="7"/>
  <c r="Q132" i="7"/>
  <c r="Q377" i="7"/>
  <c r="Q265" i="7"/>
  <c r="Q93" i="7"/>
  <c r="P93" i="7" s="1"/>
  <c r="D578" i="7"/>
  <c r="D188" i="7"/>
  <c r="D416" i="7"/>
  <c r="P522" i="7"/>
  <c r="F107" i="29"/>
  <c r="G107" i="29"/>
  <c r="H107" i="29"/>
  <c r="I107" i="29"/>
  <c r="J107" i="29"/>
  <c r="K107" i="29"/>
  <c r="L107" i="29"/>
  <c r="M107" i="29"/>
  <c r="N107" i="29"/>
  <c r="O107" i="29"/>
  <c r="P107" i="29"/>
  <c r="E107" i="29"/>
  <c r="F103" i="29"/>
  <c r="G103" i="29"/>
  <c r="H103" i="29"/>
  <c r="I103" i="29"/>
  <c r="J103" i="29"/>
  <c r="K103" i="29"/>
  <c r="L103" i="29"/>
  <c r="M103" i="29"/>
  <c r="N103" i="29"/>
  <c r="O103" i="29"/>
  <c r="P103" i="29"/>
  <c r="E103" i="29"/>
  <c r="F99" i="29"/>
  <c r="G99" i="29"/>
  <c r="H99" i="29"/>
  <c r="I99" i="29"/>
  <c r="J99" i="29"/>
  <c r="K99" i="29"/>
  <c r="L99" i="29"/>
  <c r="M99" i="29"/>
  <c r="N99" i="29"/>
  <c r="O99" i="29"/>
  <c r="P99" i="29"/>
  <c r="E99" i="29"/>
  <c r="F94" i="29"/>
  <c r="G94" i="29"/>
  <c r="H94" i="29"/>
  <c r="I94" i="29"/>
  <c r="J94" i="29"/>
  <c r="K94" i="29"/>
  <c r="L94" i="29"/>
  <c r="M94" i="29"/>
  <c r="N94" i="29"/>
  <c r="O94" i="29"/>
  <c r="P94" i="29"/>
  <c r="E94" i="29"/>
  <c r="F87" i="29"/>
  <c r="G87" i="29"/>
  <c r="H87" i="29"/>
  <c r="I87" i="29"/>
  <c r="J87" i="29"/>
  <c r="K87" i="29"/>
  <c r="L87" i="29"/>
  <c r="M87" i="29"/>
  <c r="N87" i="29"/>
  <c r="O87" i="29"/>
  <c r="P87" i="29"/>
  <c r="E87" i="29"/>
  <c r="F76" i="29"/>
  <c r="G76" i="29"/>
  <c r="H76" i="29"/>
  <c r="I76" i="29"/>
  <c r="J76" i="29"/>
  <c r="K76" i="29"/>
  <c r="L76" i="29"/>
  <c r="M76" i="29"/>
  <c r="N76" i="29"/>
  <c r="O76" i="29"/>
  <c r="P76" i="29"/>
  <c r="E76" i="29"/>
  <c r="F129" i="29"/>
  <c r="G129" i="29"/>
  <c r="H129" i="29"/>
  <c r="I129" i="29"/>
  <c r="J129" i="29"/>
  <c r="K129" i="29"/>
  <c r="L129" i="29"/>
  <c r="M129" i="29"/>
  <c r="N129" i="29"/>
  <c r="O129" i="29"/>
  <c r="P129" i="29"/>
  <c r="E129" i="29"/>
  <c r="F140" i="29"/>
  <c r="G140" i="29"/>
  <c r="H140" i="29"/>
  <c r="I140" i="29"/>
  <c r="J140" i="29"/>
  <c r="K140" i="29"/>
  <c r="L140" i="29"/>
  <c r="M140" i="29"/>
  <c r="N140" i="29"/>
  <c r="O140" i="29"/>
  <c r="P140" i="29"/>
  <c r="E140" i="29"/>
  <c r="F148" i="29"/>
  <c r="G148" i="29"/>
  <c r="H148" i="29"/>
  <c r="I148" i="29"/>
  <c r="J148" i="29"/>
  <c r="K148" i="29"/>
  <c r="L148" i="29"/>
  <c r="M148" i="29"/>
  <c r="N148" i="29"/>
  <c r="O148" i="29"/>
  <c r="P148" i="29"/>
  <c r="E148" i="29"/>
  <c r="E153" i="29"/>
  <c r="F153" i="29"/>
  <c r="G153" i="29"/>
  <c r="H153" i="29"/>
  <c r="I153" i="29"/>
  <c r="J153" i="29"/>
  <c r="K153" i="29"/>
  <c r="L153" i="29"/>
  <c r="M153" i="29"/>
  <c r="N153" i="29"/>
  <c r="O153" i="29"/>
  <c r="P153" i="29"/>
  <c r="F157" i="29"/>
  <c r="G157" i="29"/>
  <c r="H157" i="29"/>
  <c r="I157" i="29"/>
  <c r="J157" i="29"/>
  <c r="K157" i="29"/>
  <c r="L157" i="29"/>
  <c r="M157" i="29"/>
  <c r="N157" i="29"/>
  <c r="O157" i="29"/>
  <c r="P157" i="29"/>
  <c r="E157" i="29"/>
  <c r="F161" i="29"/>
  <c r="G161" i="29"/>
  <c r="H161" i="29"/>
  <c r="I161" i="29"/>
  <c r="J161" i="29"/>
  <c r="K161" i="29"/>
  <c r="L161" i="29"/>
  <c r="M161" i="29"/>
  <c r="N161" i="29"/>
  <c r="O161" i="29"/>
  <c r="P161" i="29"/>
  <c r="E161" i="29"/>
  <c r="F185" i="29"/>
  <c r="G185" i="29"/>
  <c r="H185" i="29"/>
  <c r="I185" i="29"/>
  <c r="J185" i="29"/>
  <c r="K185" i="29"/>
  <c r="L185" i="29"/>
  <c r="M185" i="29"/>
  <c r="N185" i="29"/>
  <c r="O185" i="29"/>
  <c r="P185" i="29"/>
  <c r="E185" i="29"/>
  <c r="F197" i="29"/>
  <c r="G197" i="29"/>
  <c r="H197" i="29"/>
  <c r="I197" i="29"/>
  <c r="J197" i="29"/>
  <c r="K197" i="29"/>
  <c r="L197" i="29"/>
  <c r="M197" i="29"/>
  <c r="N197" i="29"/>
  <c r="O197" i="29"/>
  <c r="P197" i="29"/>
  <c r="E197" i="29"/>
  <c r="F205" i="29"/>
  <c r="G205" i="29"/>
  <c r="H205" i="29"/>
  <c r="I205" i="29"/>
  <c r="J205" i="29"/>
  <c r="K205" i="29"/>
  <c r="L205" i="29"/>
  <c r="M205" i="29"/>
  <c r="N205" i="29"/>
  <c r="O205" i="29"/>
  <c r="P205" i="29"/>
  <c r="E205" i="29"/>
  <c r="F209" i="29"/>
  <c r="G209" i="29"/>
  <c r="H209" i="29"/>
  <c r="I209" i="29"/>
  <c r="J209" i="29"/>
  <c r="K209" i="29"/>
  <c r="L209" i="29"/>
  <c r="M209" i="29"/>
  <c r="N209" i="29"/>
  <c r="O209" i="29"/>
  <c r="P209" i="29"/>
  <c r="E209" i="29"/>
  <c r="F213" i="29"/>
  <c r="G213" i="29"/>
  <c r="H213" i="29"/>
  <c r="I213" i="29"/>
  <c r="J213" i="29"/>
  <c r="K213" i="29"/>
  <c r="L213" i="29"/>
  <c r="M213" i="29"/>
  <c r="N213" i="29"/>
  <c r="O213" i="29"/>
  <c r="P213" i="29"/>
  <c r="E213" i="29"/>
  <c r="F217" i="29"/>
  <c r="G217" i="29"/>
  <c r="H217" i="29"/>
  <c r="I217" i="29"/>
  <c r="J217" i="29"/>
  <c r="K217" i="29"/>
  <c r="L217" i="29"/>
  <c r="M217" i="29"/>
  <c r="N217" i="29"/>
  <c r="O217" i="29"/>
  <c r="P217" i="29"/>
  <c r="E217" i="29"/>
  <c r="F238" i="29"/>
  <c r="G238" i="29"/>
  <c r="H238" i="29"/>
  <c r="I238" i="29"/>
  <c r="J238" i="29"/>
  <c r="K238" i="29"/>
  <c r="L238" i="29"/>
  <c r="M238" i="29"/>
  <c r="N238" i="29"/>
  <c r="O238" i="29"/>
  <c r="P238" i="29"/>
  <c r="E238" i="29"/>
  <c r="F250" i="29"/>
  <c r="G250" i="29"/>
  <c r="H250" i="29"/>
  <c r="I250" i="29"/>
  <c r="J250" i="29"/>
  <c r="K250" i="29"/>
  <c r="L250" i="29"/>
  <c r="M250" i="29"/>
  <c r="N250" i="29"/>
  <c r="O250" i="29"/>
  <c r="P250" i="29"/>
  <c r="E250" i="29"/>
  <c r="F258" i="29"/>
  <c r="G258" i="29"/>
  <c r="H258" i="29"/>
  <c r="I258" i="29"/>
  <c r="J258" i="29"/>
  <c r="K258" i="29"/>
  <c r="L258" i="29"/>
  <c r="M258" i="29"/>
  <c r="N258" i="29"/>
  <c r="O258" i="29"/>
  <c r="P258" i="29"/>
  <c r="E258" i="29"/>
  <c r="F263" i="29"/>
  <c r="G263" i="29"/>
  <c r="H263" i="29"/>
  <c r="I263" i="29"/>
  <c r="J263" i="29"/>
  <c r="K263" i="29"/>
  <c r="L263" i="29"/>
  <c r="M263" i="29"/>
  <c r="N263" i="29"/>
  <c r="O263" i="29"/>
  <c r="P263" i="29"/>
  <c r="E263" i="29"/>
  <c r="F267" i="29"/>
  <c r="G267" i="29"/>
  <c r="H267" i="29"/>
  <c r="I267" i="29"/>
  <c r="J267" i="29"/>
  <c r="K267" i="29"/>
  <c r="L267" i="29"/>
  <c r="M267" i="29"/>
  <c r="N267" i="29"/>
  <c r="O267" i="29"/>
  <c r="P267" i="29"/>
  <c r="E267" i="29"/>
  <c r="F271" i="29"/>
  <c r="G271" i="29"/>
  <c r="H271" i="29"/>
  <c r="I271" i="29"/>
  <c r="J271" i="29"/>
  <c r="K271" i="29"/>
  <c r="L271" i="29"/>
  <c r="M271" i="29"/>
  <c r="N271" i="29"/>
  <c r="O271" i="29"/>
  <c r="P271" i="29"/>
  <c r="E271" i="29"/>
  <c r="F293" i="29"/>
  <c r="G293" i="29"/>
  <c r="H293" i="29"/>
  <c r="I293" i="29"/>
  <c r="J293" i="29"/>
  <c r="K293" i="29"/>
  <c r="L293" i="29"/>
  <c r="M293" i="29"/>
  <c r="N293" i="29"/>
  <c r="O293" i="29"/>
  <c r="P293" i="29"/>
  <c r="E293" i="29"/>
  <c r="F305" i="29"/>
  <c r="G305" i="29"/>
  <c r="H305" i="29"/>
  <c r="I305" i="29"/>
  <c r="J305" i="29"/>
  <c r="K305" i="29"/>
  <c r="L305" i="29"/>
  <c r="M305" i="29"/>
  <c r="N305" i="29"/>
  <c r="O305" i="29"/>
  <c r="P305" i="29"/>
  <c r="E305" i="29"/>
  <c r="F313" i="29"/>
  <c r="G313" i="29"/>
  <c r="H313" i="29"/>
  <c r="I313" i="29"/>
  <c r="J313" i="29"/>
  <c r="K313" i="29"/>
  <c r="L313" i="29"/>
  <c r="M313" i="29"/>
  <c r="N313" i="29"/>
  <c r="O313" i="29"/>
  <c r="P313" i="29"/>
  <c r="E313" i="29"/>
  <c r="F318" i="29"/>
  <c r="G318" i="29"/>
  <c r="H318" i="29"/>
  <c r="I318" i="29"/>
  <c r="J318" i="29"/>
  <c r="K318" i="29"/>
  <c r="L318" i="29"/>
  <c r="M318" i="29"/>
  <c r="N318" i="29"/>
  <c r="O318" i="29"/>
  <c r="P318" i="29"/>
  <c r="E318" i="29"/>
  <c r="F322" i="29"/>
  <c r="G322" i="29"/>
  <c r="H322" i="29"/>
  <c r="I322" i="29"/>
  <c r="J322" i="29"/>
  <c r="K322" i="29"/>
  <c r="L322" i="29"/>
  <c r="M322" i="29"/>
  <c r="N322" i="29"/>
  <c r="O322" i="29"/>
  <c r="P322" i="29"/>
  <c r="E322" i="29"/>
  <c r="F326" i="29"/>
  <c r="G326" i="29"/>
  <c r="H326" i="29"/>
  <c r="I326" i="29"/>
  <c r="J326" i="29"/>
  <c r="K326" i="29"/>
  <c r="L326" i="29"/>
  <c r="M326" i="29"/>
  <c r="N326" i="29"/>
  <c r="O326" i="29"/>
  <c r="P326" i="29"/>
  <c r="E326" i="29"/>
  <c r="F666" i="29"/>
  <c r="G666" i="29"/>
  <c r="H666" i="29"/>
  <c r="I666" i="29"/>
  <c r="J666" i="29"/>
  <c r="K666" i="29"/>
  <c r="L666" i="29"/>
  <c r="M666" i="29"/>
  <c r="N666" i="29"/>
  <c r="O666" i="29"/>
  <c r="P666" i="29"/>
  <c r="E666" i="29"/>
  <c r="F662" i="29"/>
  <c r="G662" i="29"/>
  <c r="H662" i="29"/>
  <c r="I662" i="29"/>
  <c r="J662" i="29"/>
  <c r="K662" i="29"/>
  <c r="L662" i="29"/>
  <c r="M662" i="29"/>
  <c r="N662" i="29"/>
  <c r="O662" i="29"/>
  <c r="P662" i="29"/>
  <c r="E662" i="29"/>
  <c r="F658" i="29"/>
  <c r="G658" i="29"/>
  <c r="H658" i="29"/>
  <c r="I658" i="29"/>
  <c r="J658" i="29"/>
  <c r="K658" i="29"/>
  <c r="L658" i="29"/>
  <c r="M658" i="29"/>
  <c r="N658" i="29"/>
  <c r="O658" i="29"/>
  <c r="P658" i="29"/>
  <c r="E658" i="29"/>
  <c r="F653" i="29"/>
  <c r="G653" i="29"/>
  <c r="H653" i="29"/>
  <c r="I653" i="29"/>
  <c r="J653" i="29"/>
  <c r="K653" i="29"/>
  <c r="L653" i="29"/>
  <c r="M653" i="29"/>
  <c r="N653" i="29"/>
  <c r="O653" i="29"/>
  <c r="P653" i="29"/>
  <c r="E653" i="29"/>
  <c r="F645" i="29"/>
  <c r="G645" i="29"/>
  <c r="H645" i="29"/>
  <c r="I645" i="29"/>
  <c r="J645" i="29"/>
  <c r="K645" i="29"/>
  <c r="L645" i="29"/>
  <c r="M645" i="29"/>
  <c r="N645" i="29"/>
  <c r="O645" i="29"/>
  <c r="P645" i="29"/>
  <c r="E645" i="29"/>
  <c r="F633" i="29"/>
  <c r="G633" i="29"/>
  <c r="H633" i="29"/>
  <c r="I633" i="29"/>
  <c r="J633" i="29"/>
  <c r="K633" i="29"/>
  <c r="L633" i="29"/>
  <c r="M633" i="29"/>
  <c r="N633" i="29"/>
  <c r="O633" i="29"/>
  <c r="P633" i="29"/>
  <c r="E633" i="29"/>
  <c r="F608" i="29"/>
  <c r="G608" i="29"/>
  <c r="H608" i="29"/>
  <c r="I608" i="29"/>
  <c r="J608" i="29"/>
  <c r="K608" i="29"/>
  <c r="L608" i="29"/>
  <c r="M608" i="29"/>
  <c r="N608" i="29"/>
  <c r="O608" i="29"/>
  <c r="P608" i="29"/>
  <c r="E608" i="29"/>
  <c r="F604" i="29"/>
  <c r="G604" i="29"/>
  <c r="H604" i="29"/>
  <c r="I604" i="29"/>
  <c r="J604" i="29"/>
  <c r="K604" i="29"/>
  <c r="L604" i="29"/>
  <c r="M604" i="29"/>
  <c r="N604" i="29"/>
  <c r="O604" i="29"/>
  <c r="P604" i="29"/>
  <c r="E604" i="29"/>
  <c r="F600" i="29"/>
  <c r="G600" i="29"/>
  <c r="H600" i="29"/>
  <c r="I600" i="29"/>
  <c r="J600" i="29"/>
  <c r="K600" i="29"/>
  <c r="L600" i="29"/>
  <c r="M600" i="29"/>
  <c r="N600" i="29"/>
  <c r="O600" i="29"/>
  <c r="P600" i="29"/>
  <c r="E600" i="29"/>
  <c r="F595" i="29"/>
  <c r="G595" i="29"/>
  <c r="H595" i="29"/>
  <c r="I595" i="29"/>
  <c r="J595" i="29"/>
  <c r="K595" i="29"/>
  <c r="L595" i="29"/>
  <c r="M595" i="29"/>
  <c r="N595" i="29"/>
  <c r="O595" i="29"/>
  <c r="P595" i="29"/>
  <c r="E595" i="29"/>
  <c r="F588" i="29"/>
  <c r="G588" i="29"/>
  <c r="H588" i="29"/>
  <c r="I588" i="29"/>
  <c r="J588" i="29"/>
  <c r="K588" i="29"/>
  <c r="L588" i="29"/>
  <c r="M588" i="29"/>
  <c r="N588" i="29"/>
  <c r="O588" i="29"/>
  <c r="P588" i="29"/>
  <c r="E588" i="29"/>
  <c r="F577" i="29"/>
  <c r="G577" i="29"/>
  <c r="H577" i="29"/>
  <c r="I577" i="29"/>
  <c r="J577" i="29"/>
  <c r="K577" i="29"/>
  <c r="L577" i="29"/>
  <c r="M577" i="29"/>
  <c r="N577" i="29"/>
  <c r="O577" i="29"/>
  <c r="P577" i="29"/>
  <c r="E577" i="29"/>
  <c r="F555" i="29"/>
  <c r="G555" i="29"/>
  <c r="H555" i="29"/>
  <c r="I555" i="29"/>
  <c r="J555" i="29"/>
  <c r="K555" i="29"/>
  <c r="L555" i="29"/>
  <c r="M555" i="29"/>
  <c r="N555" i="29"/>
  <c r="O555" i="29"/>
  <c r="P555" i="29"/>
  <c r="E555" i="29"/>
  <c r="F551" i="29"/>
  <c r="G551" i="29"/>
  <c r="H551" i="29"/>
  <c r="I551" i="29"/>
  <c r="J551" i="29"/>
  <c r="K551" i="29"/>
  <c r="L551" i="29"/>
  <c r="M551" i="29"/>
  <c r="N551" i="29"/>
  <c r="O551" i="29"/>
  <c r="P551" i="29"/>
  <c r="E551" i="29"/>
  <c r="F547" i="29"/>
  <c r="G547" i="29"/>
  <c r="H547" i="29"/>
  <c r="I547" i="29"/>
  <c r="J547" i="29"/>
  <c r="K547" i="29"/>
  <c r="L547" i="29"/>
  <c r="M547" i="29"/>
  <c r="N547" i="29"/>
  <c r="O547" i="29"/>
  <c r="P547" i="29"/>
  <c r="E547" i="29"/>
  <c r="F542" i="29"/>
  <c r="G542" i="29"/>
  <c r="H542" i="29"/>
  <c r="I542" i="29"/>
  <c r="J542" i="29"/>
  <c r="K542" i="29"/>
  <c r="L542" i="29"/>
  <c r="M542" i="29"/>
  <c r="N542" i="29"/>
  <c r="O542" i="29"/>
  <c r="P542" i="29"/>
  <c r="E542" i="29"/>
  <c r="F534" i="29"/>
  <c r="G534" i="29"/>
  <c r="H534" i="29"/>
  <c r="I534" i="29"/>
  <c r="J534" i="29"/>
  <c r="K534" i="29"/>
  <c r="L534" i="29"/>
  <c r="M534" i="29"/>
  <c r="N534" i="29"/>
  <c r="O534" i="29"/>
  <c r="P534" i="29"/>
  <c r="E534" i="29"/>
  <c r="F522" i="29"/>
  <c r="G522" i="29"/>
  <c r="H522" i="29"/>
  <c r="I522" i="29"/>
  <c r="J522" i="29"/>
  <c r="K522" i="29"/>
  <c r="L522" i="29"/>
  <c r="M522" i="29"/>
  <c r="N522" i="29"/>
  <c r="O522" i="29"/>
  <c r="P522" i="29"/>
  <c r="E522" i="29"/>
  <c r="F500" i="29"/>
  <c r="G500" i="29"/>
  <c r="H500" i="29"/>
  <c r="I500" i="29"/>
  <c r="J500" i="29"/>
  <c r="K500" i="29"/>
  <c r="L500" i="29"/>
  <c r="M500" i="29"/>
  <c r="N500" i="29"/>
  <c r="O500" i="29"/>
  <c r="P500" i="29"/>
  <c r="E500" i="29"/>
  <c r="F496" i="29"/>
  <c r="G496" i="29"/>
  <c r="H496" i="29"/>
  <c r="I496" i="29"/>
  <c r="J496" i="29"/>
  <c r="K496" i="29"/>
  <c r="L496" i="29"/>
  <c r="M496" i="29"/>
  <c r="N496" i="29"/>
  <c r="O496" i="29"/>
  <c r="P496" i="29"/>
  <c r="E496" i="29"/>
  <c r="F492" i="29"/>
  <c r="G492" i="29"/>
  <c r="H492" i="29"/>
  <c r="I492" i="29"/>
  <c r="J492" i="29"/>
  <c r="K492" i="29"/>
  <c r="L492" i="29"/>
  <c r="M492" i="29"/>
  <c r="N492" i="29"/>
  <c r="O492" i="29"/>
  <c r="P492" i="29"/>
  <c r="E492" i="29"/>
  <c r="F487" i="29"/>
  <c r="G487" i="29"/>
  <c r="H487" i="29"/>
  <c r="I487" i="29"/>
  <c r="J487" i="29"/>
  <c r="K487" i="29"/>
  <c r="L487" i="29"/>
  <c r="M487" i="29"/>
  <c r="N487" i="29"/>
  <c r="O487" i="29"/>
  <c r="P487" i="29"/>
  <c r="E487" i="29"/>
  <c r="F480" i="29"/>
  <c r="G480" i="29"/>
  <c r="H480" i="29"/>
  <c r="I480" i="29"/>
  <c r="J480" i="29"/>
  <c r="K480" i="29"/>
  <c r="L480" i="29"/>
  <c r="M480" i="29"/>
  <c r="N480" i="29"/>
  <c r="O480" i="29"/>
  <c r="P480" i="29"/>
  <c r="E480" i="29"/>
  <c r="F469" i="29"/>
  <c r="G469" i="29"/>
  <c r="H469" i="29"/>
  <c r="I469" i="29"/>
  <c r="J469" i="29"/>
  <c r="K469" i="29"/>
  <c r="L469" i="29"/>
  <c r="M469" i="29"/>
  <c r="N469" i="29"/>
  <c r="O469" i="29"/>
  <c r="P469" i="29"/>
  <c r="E469" i="29"/>
  <c r="F720" i="29"/>
  <c r="G720" i="29"/>
  <c r="H720" i="29"/>
  <c r="I720" i="29"/>
  <c r="J720" i="29"/>
  <c r="K720" i="29"/>
  <c r="L720" i="29"/>
  <c r="M720" i="29"/>
  <c r="N720" i="29"/>
  <c r="O720" i="29"/>
  <c r="P720" i="29"/>
  <c r="E720" i="29"/>
  <c r="F716" i="29"/>
  <c r="G716" i="29"/>
  <c r="H716" i="29"/>
  <c r="I716" i="29"/>
  <c r="J716" i="29"/>
  <c r="K716" i="29"/>
  <c r="L716" i="29"/>
  <c r="M716" i="29"/>
  <c r="N716" i="29"/>
  <c r="O716" i="29"/>
  <c r="P716" i="29"/>
  <c r="E716" i="29"/>
  <c r="F712" i="29"/>
  <c r="G712" i="29"/>
  <c r="H712" i="29"/>
  <c r="I712" i="29"/>
  <c r="J712" i="29"/>
  <c r="K712" i="29"/>
  <c r="L712" i="29"/>
  <c r="M712" i="29"/>
  <c r="N712" i="29"/>
  <c r="O712" i="29"/>
  <c r="P712" i="29"/>
  <c r="E712" i="29"/>
  <c r="F707" i="29"/>
  <c r="G707" i="29"/>
  <c r="H707" i="29"/>
  <c r="I707" i="29"/>
  <c r="J707" i="29"/>
  <c r="K707" i="29"/>
  <c r="L707" i="29"/>
  <c r="M707" i="29"/>
  <c r="N707" i="29"/>
  <c r="O707" i="29"/>
  <c r="P707" i="29"/>
  <c r="E707" i="29"/>
  <c r="F699" i="29"/>
  <c r="G699" i="29"/>
  <c r="H699" i="29"/>
  <c r="I699" i="29"/>
  <c r="J699" i="29"/>
  <c r="K699" i="29"/>
  <c r="L699" i="29"/>
  <c r="M699" i="29"/>
  <c r="N699" i="29"/>
  <c r="O699" i="29"/>
  <c r="P699" i="29"/>
  <c r="E699" i="29"/>
  <c r="F687" i="29"/>
  <c r="G687" i="29"/>
  <c r="H687" i="29"/>
  <c r="I687" i="29"/>
  <c r="J687" i="29"/>
  <c r="K687" i="29"/>
  <c r="L687" i="29"/>
  <c r="M687" i="29"/>
  <c r="N687" i="29"/>
  <c r="O687" i="29"/>
  <c r="P687" i="29"/>
  <c r="E687" i="29"/>
  <c r="F722" i="14"/>
  <c r="G722" i="14"/>
  <c r="H722" i="14"/>
  <c r="E722" i="14"/>
  <c r="F717" i="14"/>
  <c r="G717" i="14"/>
  <c r="H717" i="14"/>
  <c r="E717" i="14"/>
  <c r="F712" i="14"/>
  <c r="G712" i="14"/>
  <c r="H712" i="14"/>
  <c r="E712" i="14"/>
  <c r="F707" i="14"/>
  <c r="G707" i="14"/>
  <c r="H707" i="14"/>
  <c r="E707" i="14"/>
  <c r="F699" i="14"/>
  <c r="G699" i="14"/>
  <c r="H699" i="14"/>
  <c r="E699" i="14"/>
  <c r="F687" i="14"/>
  <c r="G687" i="14"/>
  <c r="H687" i="14"/>
  <c r="E687" i="14"/>
  <c r="F667" i="14"/>
  <c r="G667" i="14"/>
  <c r="H667" i="14"/>
  <c r="E667" i="14"/>
  <c r="F662" i="14"/>
  <c r="G662" i="14"/>
  <c r="H662" i="14"/>
  <c r="E662" i="14"/>
  <c r="F657" i="14"/>
  <c r="G657" i="14"/>
  <c r="H657" i="14"/>
  <c r="E657" i="14"/>
  <c r="F652" i="14"/>
  <c r="G652" i="14"/>
  <c r="H652" i="14"/>
  <c r="E652" i="14"/>
  <c r="F645" i="14"/>
  <c r="G645" i="14"/>
  <c r="H645" i="14"/>
  <c r="E645" i="14"/>
  <c r="F633" i="14"/>
  <c r="G633" i="14"/>
  <c r="H633" i="14"/>
  <c r="E633" i="14"/>
  <c r="F612" i="14"/>
  <c r="G612" i="14"/>
  <c r="H612" i="14"/>
  <c r="E612" i="14"/>
  <c r="F607" i="14"/>
  <c r="G607" i="14"/>
  <c r="H607" i="14"/>
  <c r="E607" i="14"/>
  <c r="F602" i="14"/>
  <c r="G602" i="14"/>
  <c r="H602" i="14"/>
  <c r="E602" i="14"/>
  <c r="F597" i="14"/>
  <c r="G597" i="14"/>
  <c r="H597" i="14"/>
  <c r="E597" i="14"/>
  <c r="F590" i="14"/>
  <c r="G590" i="14"/>
  <c r="H590" i="14"/>
  <c r="E590" i="14"/>
  <c r="F579" i="14"/>
  <c r="G579" i="14"/>
  <c r="H579" i="14"/>
  <c r="E579" i="14"/>
  <c r="F557" i="14"/>
  <c r="G557" i="14"/>
  <c r="H557" i="14"/>
  <c r="E557" i="14"/>
  <c r="F553" i="14"/>
  <c r="G553" i="14"/>
  <c r="H553" i="14"/>
  <c r="E553" i="14"/>
  <c r="F548" i="14"/>
  <c r="G548" i="14"/>
  <c r="H548" i="14"/>
  <c r="E548" i="14"/>
  <c r="F543" i="14"/>
  <c r="G543" i="14"/>
  <c r="H543" i="14"/>
  <c r="E543" i="14"/>
  <c r="F535" i="14"/>
  <c r="G535" i="14"/>
  <c r="H535" i="14"/>
  <c r="E535" i="14"/>
  <c r="F523" i="14"/>
  <c r="G523" i="14"/>
  <c r="H523" i="14"/>
  <c r="E523" i="14"/>
  <c r="F503" i="14"/>
  <c r="G503" i="14"/>
  <c r="H503" i="14"/>
  <c r="E503" i="14"/>
  <c r="F498" i="14"/>
  <c r="G498" i="14"/>
  <c r="H498" i="14"/>
  <c r="E498" i="14"/>
  <c r="F493" i="14"/>
  <c r="G493" i="14"/>
  <c r="H493" i="14"/>
  <c r="E493" i="14"/>
  <c r="F488" i="14"/>
  <c r="G488" i="14"/>
  <c r="H488" i="14"/>
  <c r="E488" i="14"/>
  <c r="F481" i="14"/>
  <c r="G481" i="14"/>
  <c r="H481" i="14"/>
  <c r="E481" i="14"/>
  <c r="F470" i="14"/>
  <c r="G470" i="14"/>
  <c r="H470" i="14"/>
  <c r="E470" i="14"/>
  <c r="F329" i="14"/>
  <c r="G329" i="14"/>
  <c r="H329" i="14"/>
  <c r="E329" i="14"/>
  <c r="F324" i="14"/>
  <c r="G324" i="14"/>
  <c r="H324" i="14"/>
  <c r="E324" i="14"/>
  <c r="F319" i="14"/>
  <c r="G319" i="14"/>
  <c r="H319" i="14"/>
  <c r="E319" i="14"/>
  <c r="F314" i="14"/>
  <c r="G314" i="14"/>
  <c r="H314" i="14"/>
  <c r="E314" i="14"/>
  <c r="F307" i="14"/>
  <c r="G307" i="14"/>
  <c r="H307" i="14"/>
  <c r="E307" i="14"/>
  <c r="F295" i="14"/>
  <c r="G295" i="14"/>
  <c r="H295" i="14"/>
  <c r="E295" i="14"/>
  <c r="H240" i="14"/>
  <c r="F275" i="14"/>
  <c r="G275" i="14"/>
  <c r="H275" i="14"/>
  <c r="E275" i="14"/>
  <c r="F270" i="14"/>
  <c r="G270" i="14"/>
  <c r="H270" i="14"/>
  <c r="E270" i="14"/>
  <c r="F265" i="14"/>
  <c r="G265" i="14"/>
  <c r="H265" i="14"/>
  <c r="E265" i="14"/>
  <c r="F260" i="14"/>
  <c r="G260" i="14"/>
  <c r="H260" i="14"/>
  <c r="E260" i="14"/>
  <c r="F252" i="14"/>
  <c r="G252" i="14"/>
  <c r="H252" i="14"/>
  <c r="E252" i="14"/>
  <c r="F240" i="14"/>
  <c r="G240" i="14"/>
  <c r="E240" i="14"/>
  <c r="F222" i="14"/>
  <c r="G222" i="14"/>
  <c r="H222" i="14"/>
  <c r="E222" i="14"/>
  <c r="F217" i="14"/>
  <c r="G217" i="14"/>
  <c r="H217" i="14"/>
  <c r="E217" i="14"/>
  <c r="F212" i="14"/>
  <c r="G212" i="14"/>
  <c r="H212" i="14"/>
  <c r="E212" i="14"/>
  <c r="F207" i="14"/>
  <c r="G207" i="14"/>
  <c r="H207" i="14"/>
  <c r="E207" i="14"/>
  <c r="F199" i="14"/>
  <c r="G199" i="14"/>
  <c r="H199" i="14"/>
  <c r="E199" i="14"/>
  <c r="F187" i="14"/>
  <c r="G187" i="14"/>
  <c r="H187" i="14"/>
  <c r="E187" i="14"/>
  <c r="F162" i="14"/>
  <c r="G162" i="14"/>
  <c r="H162" i="14"/>
  <c r="E162" i="14"/>
  <c r="F157" i="14"/>
  <c r="G157" i="14"/>
  <c r="H157" i="14"/>
  <c r="E157" i="14"/>
  <c r="F152" i="14"/>
  <c r="G152" i="14"/>
  <c r="H152" i="14"/>
  <c r="E152" i="14"/>
  <c r="F147" i="14"/>
  <c r="G147" i="14"/>
  <c r="H147" i="14"/>
  <c r="E147" i="14"/>
  <c r="F139" i="14"/>
  <c r="G139" i="14"/>
  <c r="H139" i="14"/>
  <c r="E139" i="14"/>
  <c r="F128" i="14"/>
  <c r="G128" i="14"/>
  <c r="H128" i="14"/>
  <c r="E128" i="14"/>
  <c r="H108" i="14"/>
  <c r="F108" i="14"/>
  <c r="G108" i="14"/>
  <c r="E108" i="14"/>
  <c r="F103" i="14"/>
  <c r="G103" i="14"/>
  <c r="H103" i="14"/>
  <c r="E103" i="14"/>
  <c r="F98" i="14"/>
  <c r="G98" i="14"/>
  <c r="H98" i="14"/>
  <c r="E98" i="14"/>
  <c r="F93" i="14"/>
  <c r="G93" i="14"/>
  <c r="H93" i="14"/>
  <c r="E93" i="14"/>
  <c r="E86" i="14"/>
  <c r="F86" i="14"/>
  <c r="G86" i="14"/>
  <c r="H86" i="14"/>
  <c r="F75" i="14"/>
  <c r="G75" i="14"/>
  <c r="H75" i="14"/>
  <c r="E75" i="14"/>
  <c r="Q705" i="29" l="1"/>
  <c r="Q703" i="29"/>
  <c r="Q702" i="29"/>
  <c r="F705" i="29"/>
  <c r="G705" i="29"/>
  <c r="H705" i="29"/>
  <c r="E705" i="29"/>
  <c r="F703" i="29"/>
  <c r="G703" i="29"/>
  <c r="H703" i="29"/>
  <c r="E703" i="29"/>
  <c r="F702" i="29"/>
  <c r="G702" i="29"/>
  <c r="H702" i="29"/>
  <c r="E702" i="29"/>
  <c r="D703" i="29"/>
  <c r="D705" i="29"/>
  <c r="D702" i="29"/>
  <c r="C703" i="29"/>
  <c r="C704" i="29"/>
  <c r="C705" i="29"/>
  <c r="C702" i="29"/>
  <c r="B705" i="29"/>
  <c r="B703" i="29"/>
  <c r="B702" i="29"/>
  <c r="Q691" i="29"/>
  <c r="Q692" i="29"/>
  <c r="Q693" i="29"/>
  <c r="Q694" i="29"/>
  <c r="Q695" i="29"/>
  <c r="Q696" i="29"/>
  <c r="Q697" i="29"/>
  <c r="Q690" i="29"/>
  <c r="H697" i="29"/>
  <c r="H696" i="29"/>
  <c r="H695" i="29"/>
  <c r="H694" i="29"/>
  <c r="H692" i="29"/>
  <c r="H691" i="29"/>
  <c r="H690" i="29"/>
  <c r="G697" i="29"/>
  <c r="G696" i="29"/>
  <c r="G695" i="29"/>
  <c r="G694" i="29"/>
  <c r="G693" i="29"/>
  <c r="G692" i="29"/>
  <c r="G691" i="29"/>
  <c r="G690" i="29"/>
  <c r="F697" i="29"/>
  <c r="F696" i="29"/>
  <c r="F695" i="29"/>
  <c r="F694" i="29"/>
  <c r="F693" i="29"/>
  <c r="F692" i="29"/>
  <c r="F691" i="29"/>
  <c r="F690" i="29"/>
  <c r="E691" i="29"/>
  <c r="E692" i="29"/>
  <c r="E693" i="29"/>
  <c r="E694" i="29"/>
  <c r="E695" i="29"/>
  <c r="E696" i="29"/>
  <c r="E697" i="29"/>
  <c r="E690" i="29"/>
  <c r="D691" i="29"/>
  <c r="D692" i="29"/>
  <c r="D693" i="29"/>
  <c r="D694" i="29"/>
  <c r="D695" i="29"/>
  <c r="D696" i="29"/>
  <c r="D697" i="29"/>
  <c r="D690" i="29"/>
  <c r="C691" i="29"/>
  <c r="C692" i="29"/>
  <c r="C693" i="29"/>
  <c r="C694" i="29"/>
  <c r="C695" i="29"/>
  <c r="C696" i="29"/>
  <c r="C697" i="29"/>
  <c r="C690" i="29"/>
  <c r="B691" i="29"/>
  <c r="B692" i="29"/>
  <c r="B693" i="29"/>
  <c r="B694" i="29"/>
  <c r="B695" i="29"/>
  <c r="B696" i="29"/>
  <c r="B697" i="29"/>
  <c r="B690" i="29"/>
  <c r="Q682" i="29"/>
  <c r="Q683" i="29"/>
  <c r="Q684" i="29"/>
  <c r="Q685" i="29"/>
  <c r="Q681" i="29"/>
  <c r="H682" i="29"/>
  <c r="H683" i="29"/>
  <c r="H685" i="29"/>
  <c r="H681" i="29"/>
  <c r="G682" i="29"/>
  <c r="G683" i="29"/>
  <c r="G684" i="29"/>
  <c r="G685" i="29"/>
  <c r="G681" i="29"/>
  <c r="F682" i="29"/>
  <c r="F683" i="29"/>
  <c r="F684" i="29"/>
  <c r="F685" i="29"/>
  <c r="F681" i="29"/>
  <c r="E682" i="29"/>
  <c r="E683" i="29"/>
  <c r="E684" i="29"/>
  <c r="E685" i="29"/>
  <c r="E681" i="29"/>
  <c r="D682" i="29"/>
  <c r="D683" i="29"/>
  <c r="D684" i="29"/>
  <c r="D685" i="29"/>
  <c r="D681" i="29"/>
  <c r="C682" i="29"/>
  <c r="C683" i="29"/>
  <c r="C684" i="29"/>
  <c r="C685" i="29"/>
  <c r="C681" i="29"/>
  <c r="B682" i="29"/>
  <c r="B683" i="29"/>
  <c r="B684" i="29"/>
  <c r="B685" i="29"/>
  <c r="B681" i="29"/>
  <c r="Q651" i="29"/>
  <c r="Q649" i="29"/>
  <c r="Q648" i="29"/>
  <c r="F651" i="29"/>
  <c r="G651" i="29"/>
  <c r="H651" i="29"/>
  <c r="E651" i="29"/>
  <c r="F649" i="29"/>
  <c r="G649" i="29"/>
  <c r="E649" i="29"/>
  <c r="F648" i="29"/>
  <c r="G648" i="29"/>
  <c r="H648" i="29"/>
  <c r="E648" i="29"/>
  <c r="D651" i="29"/>
  <c r="D649" i="29"/>
  <c r="D648" i="29"/>
  <c r="C651" i="29"/>
  <c r="C648" i="29"/>
  <c r="B651" i="29"/>
  <c r="B649" i="29"/>
  <c r="B648" i="29"/>
  <c r="Q637" i="29"/>
  <c r="Q638" i="29"/>
  <c r="Q639" i="29"/>
  <c r="Q640" i="29"/>
  <c r="Q641" i="29"/>
  <c r="Q642" i="29"/>
  <c r="Q643" i="29"/>
  <c r="Q636" i="29"/>
  <c r="H637" i="29"/>
  <c r="H638" i="29"/>
  <c r="H639" i="29"/>
  <c r="H640" i="29"/>
  <c r="H641" i="29"/>
  <c r="H642" i="29"/>
  <c r="H643" i="29"/>
  <c r="H636" i="29"/>
  <c r="G637" i="29"/>
  <c r="G638" i="29"/>
  <c r="G639" i="29"/>
  <c r="G640" i="29"/>
  <c r="G641" i="29"/>
  <c r="G642" i="29"/>
  <c r="G643" i="29"/>
  <c r="G636" i="29"/>
  <c r="F637" i="29"/>
  <c r="F638" i="29"/>
  <c r="F639" i="29"/>
  <c r="F640" i="29"/>
  <c r="F641" i="29"/>
  <c r="F642" i="29"/>
  <c r="F643" i="29"/>
  <c r="F636" i="29"/>
  <c r="E637" i="29"/>
  <c r="E638" i="29"/>
  <c r="E639" i="29"/>
  <c r="E640" i="29"/>
  <c r="E641" i="29"/>
  <c r="E642" i="29"/>
  <c r="E643" i="29"/>
  <c r="E636" i="29"/>
  <c r="D637" i="29"/>
  <c r="D638" i="29"/>
  <c r="D639" i="29"/>
  <c r="D640" i="29"/>
  <c r="D641" i="29"/>
  <c r="D642" i="29"/>
  <c r="D643" i="29"/>
  <c r="D636" i="29"/>
  <c r="C637" i="29"/>
  <c r="C638" i="29"/>
  <c r="C639" i="29"/>
  <c r="C640" i="29"/>
  <c r="C641" i="29"/>
  <c r="C642" i="29"/>
  <c r="C643" i="29"/>
  <c r="C636" i="29"/>
  <c r="B636" i="29"/>
  <c r="B638" i="29"/>
  <c r="B639" i="29"/>
  <c r="B640" i="29"/>
  <c r="B641" i="29"/>
  <c r="B642" i="29"/>
  <c r="B643" i="29"/>
  <c r="B637" i="29"/>
  <c r="Q626" i="29"/>
  <c r="Q628" i="29"/>
  <c r="Q629" i="29"/>
  <c r="Q630" i="29"/>
  <c r="Q631" i="29"/>
  <c r="Q625" i="29"/>
  <c r="H626" i="29"/>
  <c r="H627" i="29"/>
  <c r="H628" i="29"/>
  <c r="H629" i="29"/>
  <c r="H630" i="29"/>
  <c r="H631" i="29"/>
  <c r="H625" i="29"/>
  <c r="G626" i="29"/>
  <c r="G627" i="29"/>
  <c r="G628" i="29"/>
  <c r="G629" i="29"/>
  <c r="G630" i="29"/>
  <c r="G631" i="29"/>
  <c r="G625" i="29"/>
  <c r="F626" i="29"/>
  <c r="F627" i="29"/>
  <c r="F628" i="29"/>
  <c r="F629" i="29"/>
  <c r="F630" i="29"/>
  <c r="F631" i="29"/>
  <c r="F625" i="29"/>
  <c r="E626" i="29"/>
  <c r="E627" i="29"/>
  <c r="E628" i="29"/>
  <c r="E629" i="29"/>
  <c r="E630" i="29"/>
  <c r="E631" i="29"/>
  <c r="E625" i="29"/>
  <c r="D626" i="29"/>
  <c r="D628" i="29"/>
  <c r="D629" i="29"/>
  <c r="D630" i="29"/>
  <c r="D631" i="29"/>
  <c r="D625" i="29"/>
  <c r="C626" i="29"/>
  <c r="C627" i="29"/>
  <c r="C628" i="29"/>
  <c r="C629" i="29"/>
  <c r="C630" i="29"/>
  <c r="C631" i="29"/>
  <c r="C625" i="29"/>
  <c r="B626" i="29"/>
  <c r="B627" i="29"/>
  <c r="B628" i="29"/>
  <c r="B629" i="29"/>
  <c r="B630" i="29"/>
  <c r="B631" i="29"/>
  <c r="B625" i="29"/>
  <c r="Q592" i="29"/>
  <c r="Q593" i="29"/>
  <c r="Q591" i="29"/>
  <c r="H592" i="29"/>
  <c r="H593" i="29"/>
  <c r="H591" i="29"/>
  <c r="G592" i="29"/>
  <c r="G593" i="29"/>
  <c r="G591" i="29"/>
  <c r="F592" i="29"/>
  <c r="F593" i="29"/>
  <c r="F591" i="29"/>
  <c r="E592" i="29"/>
  <c r="E593" i="29"/>
  <c r="E591" i="29"/>
  <c r="D592" i="29"/>
  <c r="D593" i="29"/>
  <c r="D591" i="29"/>
  <c r="C592" i="29"/>
  <c r="C593" i="29"/>
  <c r="C591" i="29"/>
  <c r="B592" i="29"/>
  <c r="B593" i="29"/>
  <c r="B591" i="29"/>
  <c r="Q581" i="29"/>
  <c r="Q582" i="29"/>
  <c r="Q583" i="29"/>
  <c r="Q584" i="29"/>
  <c r="Q585" i="29"/>
  <c r="Q586" i="29"/>
  <c r="Q580" i="29"/>
  <c r="H581" i="29"/>
  <c r="H582" i="29"/>
  <c r="H583" i="29"/>
  <c r="H584" i="29"/>
  <c r="H585" i="29"/>
  <c r="H586" i="29"/>
  <c r="H580" i="29"/>
  <c r="G581" i="29"/>
  <c r="G582" i="29"/>
  <c r="G583" i="29"/>
  <c r="G584" i="29"/>
  <c r="G585" i="29"/>
  <c r="G586" i="29"/>
  <c r="G580" i="29"/>
  <c r="F581" i="29"/>
  <c r="F582" i="29"/>
  <c r="F583" i="29"/>
  <c r="F584" i="29"/>
  <c r="F585" i="29"/>
  <c r="F586" i="29"/>
  <c r="F580" i="29"/>
  <c r="E581" i="29"/>
  <c r="E582" i="29"/>
  <c r="E583" i="29"/>
  <c r="E584" i="29"/>
  <c r="E585" i="29"/>
  <c r="E586" i="29"/>
  <c r="E580" i="29"/>
  <c r="D581" i="29"/>
  <c r="D582" i="29"/>
  <c r="D583" i="29"/>
  <c r="D584" i="29"/>
  <c r="D585" i="29"/>
  <c r="D586" i="29"/>
  <c r="D580" i="29"/>
  <c r="C581" i="29"/>
  <c r="C582" i="29"/>
  <c r="C583" i="29"/>
  <c r="C584" i="29"/>
  <c r="C585" i="29"/>
  <c r="C586" i="29"/>
  <c r="C580" i="29"/>
  <c r="B581" i="29"/>
  <c r="B582" i="29"/>
  <c r="B583" i="29"/>
  <c r="B584" i="29"/>
  <c r="B585" i="29"/>
  <c r="B586" i="29"/>
  <c r="B580" i="29"/>
  <c r="Q575" i="29"/>
  <c r="Q574" i="29"/>
  <c r="Q573" i="29"/>
  <c r="Q572" i="29"/>
  <c r="Q571" i="29"/>
  <c r="Q570" i="29"/>
  <c r="H571" i="29"/>
  <c r="H572" i="29"/>
  <c r="H574" i="29"/>
  <c r="H575" i="29"/>
  <c r="G571" i="29"/>
  <c r="G572" i="29"/>
  <c r="G573" i="29"/>
  <c r="G574" i="29"/>
  <c r="G575" i="29"/>
  <c r="G570" i="29"/>
  <c r="F571" i="29"/>
  <c r="F572" i="29"/>
  <c r="F573" i="29"/>
  <c r="F574" i="29"/>
  <c r="F575" i="29"/>
  <c r="F570" i="29"/>
  <c r="E571" i="29"/>
  <c r="E572" i="29"/>
  <c r="E573" i="29"/>
  <c r="E574" i="29"/>
  <c r="E575" i="29"/>
  <c r="E570" i="29"/>
  <c r="D571" i="29"/>
  <c r="D572" i="29"/>
  <c r="D573" i="29"/>
  <c r="D574" i="29"/>
  <c r="D575" i="29"/>
  <c r="D570" i="29"/>
  <c r="C571" i="29"/>
  <c r="C572" i="29"/>
  <c r="C573" i="29"/>
  <c r="C574" i="29"/>
  <c r="C575" i="29"/>
  <c r="C570" i="29"/>
  <c r="B571" i="29"/>
  <c r="B572" i="29"/>
  <c r="B573" i="29"/>
  <c r="B574" i="29"/>
  <c r="B575" i="29"/>
  <c r="B570" i="29"/>
  <c r="Q540" i="29"/>
  <c r="Q538" i="29"/>
  <c r="Q537" i="29"/>
  <c r="F540" i="29"/>
  <c r="G540" i="29"/>
  <c r="H540" i="29"/>
  <c r="E540" i="29"/>
  <c r="F538" i="29"/>
  <c r="G538" i="29"/>
  <c r="H538" i="29"/>
  <c r="E538" i="29"/>
  <c r="F537" i="29"/>
  <c r="G537" i="29"/>
  <c r="H537" i="29"/>
  <c r="E537" i="29"/>
  <c r="D540" i="29"/>
  <c r="D538" i="29"/>
  <c r="D537" i="29"/>
  <c r="C538" i="29"/>
  <c r="C539" i="29"/>
  <c r="C540" i="29"/>
  <c r="C537" i="29"/>
  <c r="B538" i="29"/>
  <c r="B539" i="29"/>
  <c r="B540" i="29"/>
  <c r="B537" i="29"/>
  <c r="Q526" i="29"/>
  <c r="Q527" i="29"/>
  <c r="Q528" i="29"/>
  <c r="Q529" i="29"/>
  <c r="Q530" i="29"/>
  <c r="Q531" i="29"/>
  <c r="Q532" i="29"/>
  <c r="Q525" i="29"/>
  <c r="H526" i="29"/>
  <c r="H527" i="29"/>
  <c r="H528" i="29"/>
  <c r="H529" i="29"/>
  <c r="H531" i="29"/>
  <c r="H532" i="29"/>
  <c r="H525" i="29"/>
  <c r="G526" i="29"/>
  <c r="G527" i="29"/>
  <c r="G528" i="29"/>
  <c r="G529" i="29"/>
  <c r="G530" i="29"/>
  <c r="G531" i="29"/>
  <c r="G532" i="29"/>
  <c r="G525" i="29"/>
  <c r="F526" i="29"/>
  <c r="F527" i="29"/>
  <c r="F528" i="29"/>
  <c r="F529" i="29"/>
  <c r="F530" i="29"/>
  <c r="F531" i="29"/>
  <c r="F532" i="29"/>
  <c r="F525" i="29"/>
  <c r="E526" i="29"/>
  <c r="E527" i="29"/>
  <c r="E528" i="29"/>
  <c r="E529" i="29"/>
  <c r="E530" i="29"/>
  <c r="E531" i="29"/>
  <c r="E532" i="29"/>
  <c r="E525" i="29"/>
  <c r="D526" i="29"/>
  <c r="D527" i="29"/>
  <c r="D528" i="29"/>
  <c r="D529" i="29"/>
  <c r="D530" i="29"/>
  <c r="D531" i="29"/>
  <c r="D532" i="29"/>
  <c r="D525" i="29"/>
  <c r="C526" i="29"/>
  <c r="C527" i="29"/>
  <c r="C528" i="29"/>
  <c r="C529" i="29"/>
  <c r="C530" i="29"/>
  <c r="C531" i="29"/>
  <c r="C532" i="29"/>
  <c r="C525" i="29"/>
  <c r="B526" i="29"/>
  <c r="B527" i="29"/>
  <c r="B528" i="29"/>
  <c r="B529" i="29"/>
  <c r="B530" i="29"/>
  <c r="B531" i="29"/>
  <c r="B532" i="29"/>
  <c r="B525" i="29"/>
  <c r="Q517" i="29"/>
  <c r="Q518" i="29"/>
  <c r="Q519" i="29"/>
  <c r="Q520" i="29"/>
  <c r="Q516" i="29"/>
  <c r="H517" i="29"/>
  <c r="H518" i="29"/>
  <c r="H519" i="29"/>
  <c r="H520" i="29"/>
  <c r="H516" i="29"/>
  <c r="G517" i="29"/>
  <c r="G518" i="29"/>
  <c r="G519" i="29"/>
  <c r="G520" i="29"/>
  <c r="G516" i="29"/>
  <c r="F517" i="29"/>
  <c r="F518" i="29"/>
  <c r="F519" i="29"/>
  <c r="F520" i="29"/>
  <c r="F516" i="29"/>
  <c r="E517" i="29"/>
  <c r="E518" i="29"/>
  <c r="E519" i="29"/>
  <c r="E520" i="29"/>
  <c r="E516" i="29"/>
  <c r="D517" i="29"/>
  <c r="D518" i="29"/>
  <c r="D519" i="29"/>
  <c r="D520" i="29"/>
  <c r="D516" i="29"/>
  <c r="C517" i="29"/>
  <c r="C518" i="29"/>
  <c r="C519" i="29"/>
  <c r="C520" i="29"/>
  <c r="C516" i="29"/>
  <c r="B516" i="29"/>
  <c r="B518" i="29"/>
  <c r="B519" i="29"/>
  <c r="B520" i="29"/>
  <c r="B517" i="29"/>
  <c r="Q484" i="29"/>
  <c r="Q485" i="29"/>
  <c r="Q483" i="29"/>
  <c r="H484" i="29"/>
  <c r="H483" i="29"/>
  <c r="G484" i="29"/>
  <c r="G485" i="29"/>
  <c r="G483" i="29"/>
  <c r="F484" i="29"/>
  <c r="F485" i="29"/>
  <c r="F483" i="29"/>
  <c r="E484" i="29"/>
  <c r="E485" i="29"/>
  <c r="E483" i="29"/>
  <c r="D484" i="29"/>
  <c r="D485" i="29"/>
  <c r="D483" i="29"/>
  <c r="C484" i="29"/>
  <c r="C485" i="29"/>
  <c r="C483" i="29"/>
  <c r="B484" i="29"/>
  <c r="B485" i="29"/>
  <c r="B483" i="29"/>
  <c r="Q473" i="29"/>
  <c r="Q474" i="29"/>
  <c r="Q475" i="29"/>
  <c r="Q476" i="29"/>
  <c r="Q477" i="29"/>
  <c r="Q478" i="29"/>
  <c r="Q472" i="29"/>
  <c r="H473" i="29"/>
  <c r="H474" i="29"/>
  <c r="H475" i="29"/>
  <c r="H476" i="29"/>
  <c r="H477" i="29"/>
  <c r="H478" i="29"/>
  <c r="H472" i="29"/>
  <c r="G473" i="29"/>
  <c r="G474" i="29"/>
  <c r="G475" i="29"/>
  <c r="G476" i="29"/>
  <c r="G477" i="29"/>
  <c r="G478" i="29"/>
  <c r="G472" i="29"/>
  <c r="F473" i="29"/>
  <c r="F474" i="29"/>
  <c r="F475" i="29"/>
  <c r="F476" i="29"/>
  <c r="F477" i="29"/>
  <c r="F478" i="29"/>
  <c r="F472" i="29"/>
  <c r="E473" i="29"/>
  <c r="E474" i="29"/>
  <c r="E475" i="29"/>
  <c r="E476" i="29"/>
  <c r="E477" i="29"/>
  <c r="E478" i="29"/>
  <c r="E472" i="29"/>
  <c r="D473" i="29"/>
  <c r="D474" i="29"/>
  <c r="D475" i="29"/>
  <c r="D476" i="29"/>
  <c r="D477" i="29"/>
  <c r="D478" i="29"/>
  <c r="D472" i="29"/>
  <c r="C473" i="29"/>
  <c r="C474" i="29"/>
  <c r="C475" i="29"/>
  <c r="C476" i="29"/>
  <c r="C477" i="29"/>
  <c r="C478" i="29"/>
  <c r="C472" i="29"/>
  <c r="B473" i="29"/>
  <c r="B474" i="29"/>
  <c r="B475" i="29"/>
  <c r="B476" i="29"/>
  <c r="B477" i="29"/>
  <c r="B478" i="29"/>
  <c r="B472" i="29"/>
  <c r="Q462" i="29"/>
  <c r="Q464" i="29"/>
  <c r="Q465" i="29"/>
  <c r="Q466" i="29"/>
  <c r="Q467" i="29"/>
  <c r="Q461" i="29"/>
  <c r="H462" i="29"/>
  <c r="H463" i="29"/>
  <c r="H464" i="29"/>
  <c r="H466" i="29"/>
  <c r="H467" i="29"/>
  <c r="H461" i="29"/>
  <c r="G462" i="29"/>
  <c r="G463" i="29"/>
  <c r="G464" i="29"/>
  <c r="G465" i="29"/>
  <c r="G466" i="29"/>
  <c r="G467" i="29"/>
  <c r="G461" i="29"/>
  <c r="F462" i="29"/>
  <c r="F463" i="29"/>
  <c r="F464" i="29"/>
  <c r="F465" i="29"/>
  <c r="F466" i="29"/>
  <c r="F467" i="29"/>
  <c r="F461" i="29"/>
  <c r="E462" i="29"/>
  <c r="E463" i="29"/>
  <c r="E464" i="29"/>
  <c r="E465" i="29"/>
  <c r="E466" i="29"/>
  <c r="E467" i="29"/>
  <c r="E461" i="29"/>
  <c r="D462" i="29"/>
  <c r="D464" i="29"/>
  <c r="D465" i="29"/>
  <c r="D466" i="29"/>
  <c r="D467" i="29"/>
  <c r="D461" i="29"/>
  <c r="C462" i="29"/>
  <c r="C463" i="29"/>
  <c r="C464" i="29"/>
  <c r="C465" i="29"/>
  <c r="C466" i="29"/>
  <c r="C467" i="29"/>
  <c r="C461" i="29"/>
  <c r="B462" i="29"/>
  <c r="B463" i="29"/>
  <c r="B464" i="29"/>
  <c r="B465" i="29"/>
  <c r="B466" i="29"/>
  <c r="B467" i="29"/>
  <c r="B461" i="29"/>
  <c r="Q311" i="29"/>
  <c r="Q308" i="29"/>
  <c r="Q309" i="29"/>
  <c r="F311" i="29"/>
  <c r="G311" i="29"/>
  <c r="E311" i="29"/>
  <c r="H309" i="29"/>
  <c r="G309" i="29"/>
  <c r="F309" i="29"/>
  <c r="E309" i="29"/>
  <c r="F308" i="29"/>
  <c r="G308" i="29"/>
  <c r="H308" i="29"/>
  <c r="E308" i="29"/>
  <c r="D311" i="29"/>
  <c r="D309" i="29"/>
  <c r="D308" i="29"/>
  <c r="C311" i="29"/>
  <c r="C309" i="29"/>
  <c r="B311" i="29"/>
  <c r="B309" i="29"/>
  <c r="B308" i="29"/>
  <c r="Q297" i="29"/>
  <c r="Q298" i="29"/>
  <c r="Q299" i="29"/>
  <c r="Q300" i="29"/>
  <c r="Q301" i="29"/>
  <c r="Q302" i="29"/>
  <c r="Q303" i="29"/>
  <c r="Q296" i="29"/>
  <c r="H297" i="29"/>
  <c r="H298" i="29"/>
  <c r="H299" i="29"/>
  <c r="H300" i="29"/>
  <c r="H301" i="29"/>
  <c r="H302" i="29"/>
  <c r="H303" i="29"/>
  <c r="H296" i="29"/>
  <c r="G297" i="29"/>
  <c r="G298" i="29"/>
  <c r="G299" i="29"/>
  <c r="G300" i="29"/>
  <c r="G301" i="29"/>
  <c r="G302" i="29"/>
  <c r="G303" i="29"/>
  <c r="G296" i="29"/>
  <c r="F297" i="29"/>
  <c r="F298" i="29"/>
  <c r="F299" i="29"/>
  <c r="F300" i="29"/>
  <c r="F301" i="29"/>
  <c r="F302" i="29"/>
  <c r="F303" i="29"/>
  <c r="F296" i="29"/>
  <c r="E297" i="29"/>
  <c r="E298" i="29"/>
  <c r="E299" i="29"/>
  <c r="E300" i="29"/>
  <c r="E301" i="29"/>
  <c r="E302" i="29"/>
  <c r="E303" i="29"/>
  <c r="E296" i="29"/>
  <c r="D297" i="29"/>
  <c r="D298" i="29"/>
  <c r="D299" i="29"/>
  <c r="D300" i="29"/>
  <c r="D301" i="29"/>
  <c r="D302" i="29"/>
  <c r="D303" i="29"/>
  <c r="D296" i="29"/>
  <c r="C297" i="29"/>
  <c r="C298" i="29"/>
  <c r="C299" i="29"/>
  <c r="C300" i="29"/>
  <c r="C301" i="29"/>
  <c r="C302" i="29"/>
  <c r="C303" i="29"/>
  <c r="C296" i="29"/>
  <c r="B297" i="29"/>
  <c r="B298" i="29"/>
  <c r="B299" i="29"/>
  <c r="B300" i="29"/>
  <c r="B301" i="29"/>
  <c r="B302" i="29"/>
  <c r="B303" i="29"/>
  <c r="B296" i="29"/>
  <c r="Q287" i="29"/>
  <c r="Q288" i="29"/>
  <c r="Q289" i="29"/>
  <c r="Q290" i="29"/>
  <c r="Q291" i="29"/>
  <c r="Q286" i="29"/>
  <c r="H287" i="29"/>
  <c r="H288" i="29"/>
  <c r="H289" i="29"/>
  <c r="H290" i="29"/>
  <c r="H291" i="29"/>
  <c r="H286" i="29"/>
  <c r="G287" i="29"/>
  <c r="G288" i="29"/>
  <c r="G289" i="29"/>
  <c r="G290" i="29"/>
  <c r="G291" i="29"/>
  <c r="G286" i="29"/>
  <c r="F287" i="29"/>
  <c r="F288" i="29"/>
  <c r="F289" i="29"/>
  <c r="F290" i="29"/>
  <c r="F291" i="29"/>
  <c r="F286" i="29"/>
  <c r="E287" i="29"/>
  <c r="E288" i="29"/>
  <c r="E289" i="29"/>
  <c r="E290" i="29"/>
  <c r="E291" i="29"/>
  <c r="E286" i="29"/>
  <c r="D287" i="29"/>
  <c r="D288" i="29"/>
  <c r="D289" i="29"/>
  <c r="D290" i="29"/>
  <c r="D291" i="29"/>
  <c r="D286" i="29"/>
  <c r="C287" i="29"/>
  <c r="C288" i="29"/>
  <c r="C289" i="29"/>
  <c r="C290" i="29"/>
  <c r="C291" i="29"/>
  <c r="C286" i="29"/>
  <c r="B287" i="29"/>
  <c r="B288" i="29"/>
  <c r="B289" i="29"/>
  <c r="B290" i="29"/>
  <c r="B291" i="29"/>
  <c r="B286" i="29"/>
  <c r="Q254" i="29"/>
  <c r="Q255" i="29"/>
  <c r="Q256" i="29"/>
  <c r="Q253" i="29"/>
  <c r="H254" i="29"/>
  <c r="H255" i="29"/>
  <c r="H256" i="29"/>
  <c r="H253" i="29"/>
  <c r="G254" i="29"/>
  <c r="G255" i="29"/>
  <c r="G256" i="29"/>
  <c r="G253" i="29"/>
  <c r="F254" i="29"/>
  <c r="F255" i="29"/>
  <c r="F256" i="29"/>
  <c r="F253" i="29"/>
  <c r="E254" i="29"/>
  <c r="E255" i="29"/>
  <c r="E256" i="29"/>
  <c r="E253" i="29"/>
  <c r="D254" i="29"/>
  <c r="D255" i="29"/>
  <c r="D256" i="29"/>
  <c r="D253" i="29"/>
  <c r="C254" i="29"/>
  <c r="C255" i="29"/>
  <c r="C256" i="29"/>
  <c r="C253" i="29"/>
  <c r="B254" i="29"/>
  <c r="B255" i="29"/>
  <c r="B256" i="29"/>
  <c r="B253" i="29"/>
  <c r="Q242" i="29"/>
  <c r="Q243" i="29"/>
  <c r="Q244" i="29"/>
  <c r="Q245" i="29"/>
  <c r="Q246" i="29"/>
  <c r="Q247" i="29"/>
  <c r="Q248" i="29"/>
  <c r="Q241" i="29"/>
  <c r="H242" i="29"/>
  <c r="H243" i="29"/>
  <c r="H244" i="29"/>
  <c r="H245" i="29"/>
  <c r="H246" i="29"/>
  <c r="H247" i="29"/>
  <c r="H248" i="29"/>
  <c r="H241" i="29"/>
  <c r="G242" i="29"/>
  <c r="G243" i="29"/>
  <c r="G244" i="29"/>
  <c r="G245" i="29"/>
  <c r="G246" i="29"/>
  <c r="G247" i="29"/>
  <c r="G248" i="29"/>
  <c r="G241" i="29"/>
  <c r="F242" i="29"/>
  <c r="F243" i="29"/>
  <c r="F244" i="29"/>
  <c r="F245" i="29"/>
  <c r="F246" i="29"/>
  <c r="F247" i="29"/>
  <c r="F248" i="29"/>
  <c r="F241" i="29"/>
  <c r="E242" i="29"/>
  <c r="E243" i="29"/>
  <c r="E244" i="29"/>
  <c r="E245" i="29"/>
  <c r="E246" i="29"/>
  <c r="E247" i="29"/>
  <c r="E248" i="29"/>
  <c r="E241" i="29"/>
  <c r="D242" i="29"/>
  <c r="D243" i="29"/>
  <c r="D244" i="29"/>
  <c r="D245" i="29"/>
  <c r="D246" i="29"/>
  <c r="D247" i="29"/>
  <c r="D248" i="29"/>
  <c r="D241" i="29"/>
  <c r="C242" i="29"/>
  <c r="C243" i="29"/>
  <c r="C244" i="29"/>
  <c r="C245" i="29"/>
  <c r="C246" i="29"/>
  <c r="C247" i="29"/>
  <c r="C248" i="29"/>
  <c r="C241" i="29"/>
  <c r="B242" i="29"/>
  <c r="B243" i="29"/>
  <c r="B244" i="29"/>
  <c r="B245" i="29"/>
  <c r="B246" i="29"/>
  <c r="B247" i="29"/>
  <c r="B248" i="29"/>
  <c r="B241" i="29"/>
  <c r="Q233" i="29"/>
  <c r="Q234" i="29"/>
  <c r="Q235" i="29"/>
  <c r="Q236" i="29"/>
  <c r="Q232" i="29"/>
  <c r="H233" i="29"/>
  <c r="H234" i="29"/>
  <c r="H235" i="29"/>
  <c r="H236" i="29"/>
  <c r="H232" i="29"/>
  <c r="G233" i="29"/>
  <c r="G234" i="29"/>
  <c r="G235" i="29"/>
  <c r="G236" i="29"/>
  <c r="G232" i="29"/>
  <c r="F233" i="29"/>
  <c r="F234" i="29"/>
  <c r="F235" i="29"/>
  <c r="F236" i="29"/>
  <c r="F232" i="29"/>
  <c r="E233" i="29"/>
  <c r="E234" i="29"/>
  <c r="E235" i="29"/>
  <c r="E236" i="29"/>
  <c r="E232" i="29"/>
  <c r="D233" i="29"/>
  <c r="D234" i="29"/>
  <c r="D235" i="29"/>
  <c r="D236" i="29"/>
  <c r="D232" i="29"/>
  <c r="C233" i="29"/>
  <c r="C234" i="29"/>
  <c r="C235" i="29"/>
  <c r="C236" i="29"/>
  <c r="C232" i="29"/>
  <c r="B233" i="29"/>
  <c r="B234" i="29"/>
  <c r="B235" i="29"/>
  <c r="B236" i="29"/>
  <c r="B232" i="29"/>
  <c r="Q203" i="29"/>
  <c r="Q201" i="29"/>
  <c r="Q200" i="29"/>
  <c r="F203" i="29"/>
  <c r="G203" i="29"/>
  <c r="H203" i="29"/>
  <c r="E203" i="29"/>
  <c r="F201" i="29"/>
  <c r="G201" i="29"/>
  <c r="H201" i="29"/>
  <c r="E201" i="29"/>
  <c r="F200" i="29"/>
  <c r="G200" i="29"/>
  <c r="H200" i="29"/>
  <c r="E200" i="29"/>
  <c r="D203" i="29"/>
  <c r="D201" i="29"/>
  <c r="D200" i="29"/>
  <c r="C201" i="29"/>
  <c r="C202" i="29"/>
  <c r="C203" i="29"/>
  <c r="C200" i="29"/>
  <c r="B201" i="29"/>
  <c r="B202" i="29"/>
  <c r="B203" i="29"/>
  <c r="B200" i="29"/>
  <c r="Q189" i="29"/>
  <c r="Q190" i="29"/>
  <c r="Q191" i="29"/>
  <c r="Q192" i="29"/>
  <c r="Q193" i="29"/>
  <c r="Q194" i="29"/>
  <c r="Q195" i="29"/>
  <c r="Q188" i="29"/>
  <c r="H189" i="29"/>
  <c r="H190" i="29"/>
  <c r="H191" i="29"/>
  <c r="H192" i="29"/>
  <c r="H193" i="29"/>
  <c r="H194" i="29"/>
  <c r="H195" i="29"/>
  <c r="H188" i="29"/>
  <c r="G189" i="29"/>
  <c r="G190" i="29"/>
  <c r="G191" i="29"/>
  <c r="G192" i="29"/>
  <c r="G193" i="29"/>
  <c r="G194" i="29"/>
  <c r="G195" i="29"/>
  <c r="G188" i="29"/>
  <c r="F189" i="29"/>
  <c r="F190" i="29"/>
  <c r="F191" i="29"/>
  <c r="F192" i="29"/>
  <c r="F193" i="29"/>
  <c r="F194" i="29"/>
  <c r="F195" i="29"/>
  <c r="F188" i="29"/>
  <c r="E189" i="29"/>
  <c r="E190" i="29"/>
  <c r="E191" i="29"/>
  <c r="E192" i="29"/>
  <c r="E193" i="29"/>
  <c r="E194" i="29"/>
  <c r="E195" i="29"/>
  <c r="E188" i="29"/>
  <c r="D189" i="29"/>
  <c r="D190" i="29"/>
  <c r="D191" i="29"/>
  <c r="D192" i="29"/>
  <c r="D193" i="29"/>
  <c r="D194" i="29"/>
  <c r="D195" i="29"/>
  <c r="D188" i="29"/>
  <c r="C189" i="29"/>
  <c r="C190" i="29"/>
  <c r="C191" i="29"/>
  <c r="C192" i="29"/>
  <c r="C193" i="29"/>
  <c r="C194" i="29"/>
  <c r="C195" i="29"/>
  <c r="C188" i="29"/>
  <c r="B189" i="29"/>
  <c r="B190" i="29"/>
  <c r="B191" i="29"/>
  <c r="B192" i="29"/>
  <c r="B193" i="29"/>
  <c r="B194" i="29"/>
  <c r="B195" i="29"/>
  <c r="B188" i="29"/>
  <c r="Q182" i="29"/>
  <c r="Q183" i="29"/>
  <c r="Q181" i="29"/>
  <c r="Q178" i="29"/>
  <c r="Q179" i="29"/>
  <c r="Q177" i="29"/>
  <c r="H178" i="29"/>
  <c r="H179" i="29"/>
  <c r="H180" i="29"/>
  <c r="H181" i="29"/>
  <c r="H182" i="29"/>
  <c r="H183" i="29"/>
  <c r="H177" i="29"/>
  <c r="G178" i="29"/>
  <c r="G179" i="29"/>
  <c r="G180" i="29"/>
  <c r="G181" i="29"/>
  <c r="G182" i="29"/>
  <c r="G183" i="29"/>
  <c r="G177" i="29"/>
  <c r="F178" i="29"/>
  <c r="F179" i="29"/>
  <c r="F180" i="29"/>
  <c r="F181" i="29"/>
  <c r="F182" i="29"/>
  <c r="F183" i="29"/>
  <c r="F177" i="29"/>
  <c r="E178" i="29"/>
  <c r="E179" i="29"/>
  <c r="E180" i="29"/>
  <c r="E181" i="29"/>
  <c r="E182" i="29"/>
  <c r="E183" i="29"/>
  <c r="E177" i="29"/>
  <c r="D178" i="29"/>
  <c r="D179" i="29"/>
  <c r="D181" i="29"/>
  <c r="D182" i="29"/>
  <c r="D183" i="29"/>
  <c r="D177" i="29"/>
  <c r="C178" i="29"/>
  <c r="C179" i="29"/>
  <c r="C180" i="29"/>
  <c r="C181" i="29"/>
  <c r="C182" i="29"/>
  <c r="C183" i="29"/>
  <c r="C177" i="29"/>
  <c r="B178" i="29"/>
  <c r="B179" i="29"/>
  <c r="B180" i="29"/>
  <c r="B181" i="29"/>
  <c r="B182" i="29"/>
  <c r="B183" i="29"/>
  <c r="B177" i="29"/>
  <c r="Q146" i="29"/>
  <c r="Q144" i="29"/>
  <c r="Q143" i="29"/>
  <c r="F146" i="29"/>
  <c r="G146" i="29"/>
  <c r="H146" i="29"/>
  <c r="E146" i="29"/>
  <c r="F144" i="29"/>
  <c r="G144" i="29"/>
  <c r="H144" i="29"/>
  <c r="E144" i="29"/>
  <c r="F143" i="29"/>
  <c r="G143" i="29"/>
  <c r="H143" i="29"/>
  <c r="E143" i="29"/>
  <c r="D146" i="29"/>
  <c r="D144" i="29"/>
  <c r="D143" i="29"/>
  <c r="C144" i="29"/>
  <c r="C145" i="29"/>
  <c r="C146" i="29"/>
  <c r="C143" i="29"/>
  <c r="B144" i="29"/>
  <c r="B146" i="29"/>
  <c r="B143" i="29"/>
  <c r="Q133" i="29"/>
  <c r="Q134" i="29"/>
  <c r="Q135" i="29"/>
  <c r="Q136" i="29"/>
  <c r="Q137" i="29"/>
  <c r="Q138" i="29"/>
  <c r="Q132" i="29"/>
  <c r="H133" i="29"/>
  <c r="H134" i="29"/>
  <c r="H135" i="29"/>
  <c r="H136" i="29"/>
  <c r="H137" i="29"/>
  <c r="H138" i="29"/>
  <c r="H132" i="29"/>
  <c r="G133" i="29"/>
  <c r="G134" i="29"/>
  <c r="G135" i="29"/>
  <c r="G136" i="29"/>
  <c r="G137" i="29"/>
  <c r="G138" i="29"/>
  <c r="G132" i="29"/>
  <c r="F133" i="29"/>
  <c r="F134" i="29"/>
  <c r="F135" i="29"/>
  <c r="F136" i="29"/>
  <c r="F137" i="29"/>
  <c r="F138" i="29"/>
  <c r="F132" i="29"/>
  <c r="E133" i="29"/>
  <c r="E134" i="29"/>
  <c r="E135" i="29"/>
  <c r="E136" i="29"/>
  <c r="E137" i="29"/>
  <c r="E138" i="29"/>
  <c r="E132" i="29"/>
  <c r="D133" i="29"/>
  <c r="D134" i="29"/>
  <c r="D135" i="29"/>
  <c r="D136" i="29"/>
  <c r="D137" i="29"/>
  <c r="D138" i="29"/>
  <c r="D132" i="29"/>
  <c r="C133" i="29"/>
  <c r="C134" i="29"/>
  <c r="C135" i="29"/>
  <c r="C136" i="29"/>
  <c r="C137" i="29"/>
  <c r="C138" i="29"/>
  <c r="C132" i="29"/>
  <c r="B132" i="29"/>
  <c r="B134" i="29"/>
  <c r="B135" i="29"/>
  <c r="B136" i="29"/>
  <c r="B137" i="29"/>
  <c r="B138" i="29"/>
  <c r="B133" i="29"/>
  <c r="Q124" i="29"/>
  <c r="Q125" i="29"/>
  <c r="Q126" i="29"/>
  <c r="Q127" i="29"/>
  <c r="Q123" i="29"/>
  <c r="H124" i="29"/>
  <c r="H125" i="29"/>
  <c r="H126" i="29"/>
  <c r="H127" i="29"/>
  <c r="H123" i="29"/>
  <c r="G124" i="29"/>
  <c r="G125" i="29"/>
  <c r="G126" i="29"/>
  <c r="G127" i="29"/>
  <c r="G123" i="29"/>
  <c r="F124" i="29"/>
  <c r="F125" i="29"/>
  <c r="F126" i="29"/>
  <c r="F127" i="29"/>
  <c r="F123" i="29"/>
  <c r="E124" i="29"/>
  <c r="E125" i="29"/>
  <c r="E126" i="29"/>
  <c r="E127" i="29"/>
  <c r="E123" i="29"/>
  <c r="D124" i="29"/>
  <c r="D125" i="29"/>
  <c r="D126" i="29"/>
  <c r="D127" i="29"/>
  <c r="D123" i="29"/>
  <c r="C124" i="29"/>
  <c r="C125" i="29"/>
  <c r="C126" i="29"/>
  <c r="C127" i="29"/>
  <c r="C123" i="29"/>
  <c r="B124" i="29"/>
  <c r="B125" i="29"/>
  <c r="B126" i="29"/>
  <c r="B127" i="29"/>
  <c r="B123" i="29"/>
  <c r="Q91" i="29"/>
  <c r="Q92" i="29"/>
  <c r="Q90" i="29"/>
  <c r="H91" i="29"/>
  <c r="H92" i="29"/>
  <c r="H90" i="29"/>
  <c r="G91" i="29"/>
  <c r="G92" i="29"/>
  <c r="G90" i="29"/>
  <c r="F91" i="29"/>
  <c r="F92" i="29"/>
  <c r="F90" i="29"/>
  <c r="E91" i="29"/>
  <c r="E92" i="29"/>
  <c r="E90" i="29"/>
  <c r="D91" i="29"/>
  <c r="D92" i="29"/>
  <c r="D90" i="29"/>
  <c r="C91" i="29"/>
  <c r="C92" i="29"/>
  <c r="C90" i="29"/>
  <c r="B91" i="29"/>
  <c r="B92" i="29"/>
  <c r="B90" i="29"/>
  <c r="Q80" i="29"/>
  <c r="Q81" i="29"/>
  <c r="Q82" i="29"/>
  <c r="Q83" i="29"/>
  <c r="Q84" i="29"/>
  <c r="Q85" i="29"/>
  <c r="Q79" i="29"/>
  <c r="H80" i="29"/>
  <c r="H81" i="29"/>
  <c r="H82" i="29"/>
  <c r="H84" i="29"/>
  <c r="H85" i="29"/>
  <c r="H79" i="29"/>
  <c r="G80" i="29"/>
  <c r="G81" i="29"/>
  <c r="G82" i="29"/>
  <c r="G83" i="29"/>
  <c r="G84" i="29"/>
  <c r="G85" i="29"/>
  <c r="G79" i="29"/>
  <c r="F80" i="29"/>
  <c r="F81" i="29"/>
  <c r="F82" i="29"/>
  <c r="F83" i="29"/>
  <c r="F84" i="29"/>
  <c r="F85" i="29"/>
  <c r="F79" i="29"/>
  <c r="E80" i="29"/>
  <c r="E81" i="29"/>
  <c r="E82" i="29"/>
  <c r="E83" i="29"/>
  <c r="E84" i="29"/>
  <c r="E85" i="29"/>
  <c r="E79" i="29"/>
  <c r="D80" i="29"/>
  <c r="D81" i="29"/>
  <c r="D82" i="29"/>
  <c r="D83" i="29"/>
  <c r="D84" i="29"/>
  <c r="D85" i="29"/>
  <c r="D79" i="29"/>
  <c r="C80" i="29"/>
  <c r="C81" i="29"/>
  <c r="C82" i="29"/>
  <c r="C83" i="29"/>
  <c r="C84" i="29"/>
  <c r="C85" i="29"/>
  <c r="C79" i="29"/>
  <c r="B80" i="29"/>
  <c r="B81" i="29"/>
  <c r="B82" i="29"/>
  <c r="B83" i="29"/>
  <c r="B84" i="29"/>
  <c r="B85" i="29"/>
  <c r="B79" i="29"/>
  <c r="Q69" i="29"/>
  <c r="Q70" i="29"/>
  <c r="Q71" i="29"/>
  <c r="Q72" i="29"/>
  <c r="Q73" i="29"/>
  <c r="Q74" i="29"/>
  <c r="Q68" i="29"/>
  <c r="H69" i="29"/>
  <c r="H70" i="29"/>
  <c r="H71" i="29"/>
  <c r="H72" i="29"/>
  <c r="H73" i="29"/>
  <c r="H74" i="29"/>
  <c r="H68" i="29"/>
  <c r="G69" i="29"/>
  <c r="G70" i="29"/>
  <c r="G71" i="29"/>
  <c r="G72" i="29"/>
  <c r="G73" i="29"/>
  <c r="G74" i="29"/>
  <c r="G68" i="29"/>
  <c r="F69" i="29"/>
  <c r="F70" i="29"/>
  <c r="F71" i="29"/>
  <c r="F72" i="29"/>
  <c r="F73" i="29"/>
  <c r="F74" i="29"/>
  <c r="F68" i="29"/>
  <c r="E69" i="29"/>
  <c r="E70" i="29"/>
  <c r="E71" i="29"/>
  <c r="E72" i="29"/>
  <c r="E73" i="29"/>
  <c r="E74" i="29"/>
  <c r="E68" i="29"/>
  <c r="D69" i="29"/>
  <c r="D70" i="29"/>
  <c r="D71" i="29"/>
  <c r="D72" i="29"/>
  <c r="D73" i="29"/>
  <c r="D74" i="29"/>
  <c r="D68" i="29"/>
  <c r="B69" i="29"/>
  <c r="B70" i="29"/>
  <c r="B71" i="29"/>
  <c r="B72" i="29"/>
  <c r="B73" i="29"/>
  <c r="B74" i="29"/>
  <c r="B68" i="29"/>
  <c r="C69" i="29"/>
  <c r="C70" i="29"/>
  <c r="C71" i="29"/>
  <c r="C72" i="29"/>
  <c r="C73" i="29"/>
  <c r="C74" i="29"/>
  <c r="C68" i="29"/>
  <c r="P447" i="29"/>
  <c r="O447" i="29"/>
  <c r="N447" i="29"/>
  <c r="M447" i="29"/>
  <c r="L447" i="29"/>
  <c r="K447" i="29"/>
  <c r="J447" i="29"/>
  <c r="I447" i="29"/>
  <c r="H447" i="29"/>
  <c r="G447" i="29"/>
  <c r="F447" i="29"/>
  <c r="E447" i="29"/>
  <c r="P438" i="29"/>
  <c r="O438" i="29"/>
  <c r="N438" i="29"/>
  <c r="M438" i="29"/>
  <c r="L438" i="29"/>
  <c r="K438" i="29"/>
  <c r="J438" i="29"/>
  <c r="I438" i="29"/>
  <c r="H438" i="29"/>
  <c r="G438" i="29"/>
  <c r="F438" i="29"/>
  <c r="E438" i="29"/>
  <c r="P429" i="29"/>
  <c r="O429" i="29"/>
  <c r="N429" i="29"/>
  <c r="M429" i="29"/>
  <c r="L429" i="29"/>
  <c r="K429" i="29"/>
  <c r="J429" i="29"/>
  <c r="I429" i="29"/>
  <c r="H429" i="29"/>
  <c r="G429" i="29"/>
  <c r="F429" i="29"/>
  <c r="E429" i="29"/>
  <c r="P420" i="29"/>
  <c r="O420" i="29"/>
  <c r="N420" i="29"/>
  <c r="M420" i="29"/>
  <c r="L420" i="29"/>
  <c r="K420" i="29"/>
  <c r="J420" i="29"/>
  <c r="I420" i="29"/>
  <c r="H420" i="29"/>
  <c r="G420" i="29"/>
  <c r="F420" i="29"/>
  <c r="E420" i="29"/>
  <c r="P411" i="29"/>
  <c r="O411" i="29"/>
  <c r="N411" i="29"/>
  <c r="M411" i="29"/>
  <c r="L411" i="29"/>
  <c r="K411" i="29"/>
  <c r="J411" i="29"/>
  <c r="I411" i="29"/>
  <c r="H411" i="29"/>
  <c r="G411" i="29"/>
  <c r="F411" i="29"/>
  <c r="E411" i="29"/>
  <c r="P401" i="29"/>
  <c r="O401" i="29"/>
  <c r="N401" i="29"/>
  <c r="M401" i="29"/>
  <c r="L401" i="29"/>
  <c r="K401" i="29"/>
  <c r="J401" i="29"/>
  <c r="I401" i="29"/>
  <c r="H401" i="29"/>
  <c r="G401" i="29"/>
  <c r="F401" i="29"/>
  <c r="E401" i="29"/>
  <c r="P840" i="29"/>
  <c r="O840" i="29"/>
  <c r="N840" i="29"/>
  <c r="M840" i="29"/>
  <c r="L840" i="29"/>
  <c r="K840" i="29"/>
  <c r="J840" i="29"/>
  <c r="I840" i="29"/>
  <c r="H840" i="29"/>
  <c r="G840" i="29"/>
  <c r="F840" i="29"/>
  <c r="E840" i="29"/>
  <c r="P831" i="29"/>
  <c r="O831" i="29"/>
  <c r="N831" i="29"/>
  <c r="M831" i="29"/>
  <c r="L831" i="29"/>
  <c r="K831" i="29"/>
  <c r="J831" i="29"/>
  <c r="I831" i="29"/>
  <c r="H831" i="29"/>
  <c r="G831" i="29"/>
  <c r="F831" i="29"/>
  <c r="E831" i="29"/>
  <c r="P822" i="29"/>
  <c r="O822" i="29"/>
  <c r="N822" i="29"/>
  <c r="M822" i="29"/>
  <c r="L822" i="29"/>
  <c r="K822" i="29"/>
  <c r="J822" i="29"/>
  <c r="I822" i="29"/>
  <c r="H822" i="29"/>
  <c r="G822" i="29"/>
  <c r="F822" i="29"/>
  <c r="E822" i="29"/>
  <c r="P813" i="29"/>
  <c r="O813" i="29"/>
  <c r="N813" i="29"/>
  <c r="M813" i="29"/>
  <c r="L813" i="29"/>
  <c r="K813" i="29"/>
  <c r="J813" i="29"/>
  <c r="I813" i="29"/>
  <c r="H813" i="29"/>
  <c r="G813" i="29"/>
  <c r="F813" i="29"/>
  <c r="E813" i="29"/>
  <c r="P804" i="29"/>
  <c r="O804" i="29"/>
  <c r="N804" i="29"/>
  <c r="M804" i="29"/>
  <c r="L804" i="29"/>
  <c r="K804" i="29"/>
  <c r="J804" i="29"/>
  <c r="I804" i="29"/>
  <c r="H804" i="29"/>
  <c r="G804" i="29"/>
  <c r="F804" i="29"/>
  <c r="P795" i="29"/>
  <c r="O795" i="29"/>
  <c r="N795" i="29"/>
  <c r="M795" i="29"/>
  <c r="L795" i="29"/>
  <c r="K795" i="29"/>
  <c r="J795" i="29"/>
  <c r="I795" i="29"/>
  <c r="H795" i="29"/>
  <c r="G795" i="29"/>
  <c r="F795" i="29"/>
  <c r="F899" i="29"/>
  <c r="G899" i="29"/>
  <c r="H899" i="29"/>
  <c r="I899" i="29"/>
  <c r="J899" i="29"/>
  <c r="K899" i="29"/>
  <c r="L899" i="29"/>
  <c r="M899" i="29"/>
  <c r="N899" i="29"/>
  <c r="O899" i="29"/>
  <c r="P899" i="29"/>
  <c r="E899" i="29"/>
  <c r="F890" i="29"/>
  <c r="G890" i="29"/>
  <c r="H890" i="29"/>
  <c r="I890" i="29"/>
  <c r="J890" i="29"/>
  <c r="K890" i="29"/>
  <c r="L890" i="29"/>
  <c r="M890" i="29"/>
  <c r="N890" i="29"/>
  <c r="O890" i="29"/>
  <c r="P890" i="29"/>
  <c r="E890" i="29"/>
  <c r="F881" i="29"/>
  <c r="G881" i="29"/>
  <c r="H881" i="29"/>
  <c r="I881" i="29"/>
  <c r="J881" i="29"/>
  <c r="K881" i="29"/>
  <c r="L881" i="29"/>
  <c r="M881" i="29"/>
  <c r="N881" i="29"/>
  <c r="O881" i="29"/>
  <c r="P881" i="29"/>
  <c r="E881" i="29"/>
  <c r="J872" i="29"/>
  <c r="K872" i="29"/>
  <c r="L872" i="29"/>
  <c r="M872" i="29"/>
  <c r="N872" i="29"/>
  <c r="O872" i="29"/>
  <c r="P872" i="29"/>
  <c r="F872" i="29"/>
  <c r="G872" i="29"/>
  <c r="H872" i="29"/>
  <c r="I872" i="29"/>
  <c r="E872" i="29"/>
  <c r="J863" i="29"/>
  <c r="K863" i="29"/>
  <c r="L863" i="29"/>
  <c r="M863" i="29"/>
  <c r="N863" i="29"/>
  <c r="O863" i="29"/>
  <c r="P863" i="29"/>
  <c r="H863" i="29"/>
  <c r="I863" i="29"/>
  <c r="F863" i="29"/>
  <c r="G863" i="29"/>
  <c r="E863" i="29"/>
  <c r="L854" i="29"/>
  <c r="M854" i="29"/>
  <c r="N854" i="29"/>
  <c r="O854" i="29"/>
  <c r="P854" i="29"/>
  <c r="I854" i="29"/>
  <c r="J854" i="29"/>
  <c r="K854" i="29"/>
  <c r="F854" i="29"/>
  <c r="G854" i="29"/>
  <c r="H854" i="29"/>
  <c r="E854" i="29"/>
  <c r="E858" i="14"/>
  <c r="H876" i="14"/>
  <c r="H885" i="14"/>
  <c r="H894" i="14"/>
  <c r="H903" i="14"/>
  <c r="G903" i="14"/>
  <c r="F903" i="14"/>
  <c r="E903" i="14"/>
  <c r="H844" i="14"/>
  <c r="G844" i="14"/>
  <c r="F844" i="14"/>
  <c r="E844" i="14"/>
  <c r="G894" i="14"/>
  <c r="F894" i="14"/>
  <c r="E894" i="14"/>
  <c r="H835" i="14"/>
  <c r="G835" i="14"/>
  <c r="F835" i="14"/>
  <c r="E835" i="14"/>
  <c r="G885" i="14"/>
  <c r="F885" i="14"/>
  <c r="E885" i="14"/>
  <c r="H826" i="14"/>
  <c r="G826" i="14"/>
  <c r="F826" i="14"/>
  <c r="E826" i="14"/>
  <c r="G876" i="14"/>
  <c r="F876" i="14"/>
  <c r="E876" i="14"/>
  <c r="H817" i="14"/>
  <c r="G817" i="14"/>
  <c r="F817" i="14"/>
  <c r="E817" i="14"/>
  <c r="H867" i="14"/>
  <c r="G867" i="14"/>
  <c r="F867" i="14"/>
  <c r="E867" i="14"/>
  <c r="H808" i="14"/>
  <c r="G808" i="14"/>
  <c r="F808" i="14"/>
  <c r="E808" i="14"/>
  <c r="H858" i="14"/>
  <c r="G858" i="14"/>
  <c r="F858" i="14"/>
  <c r="H799" i="14"/>
  <c r="G799" i="14"/>
  <c r="F799" i="14"/>
  <c r="E799" i="14"/>
  <c r="H448" i="14"/>
  <c r="F448" i="14"/>
  <c r="G448" i="14"/>
  <c r="E448" i="14"/>
  <c r="F439" i="14"/>
  <c r="G439" i="14"/>
  <c r="H439" i="14"/>
  <c r="E439" i="14"/>
  <c r="F430" i="14"/>
  <c r="G430" i="14"/>
  <c r="H430" i="14"/>
  <c r="E430" i="14"/>
  <c r="F421" i="14"/>
  <c r="G421" i="14"/>
  <c r="H421" i="14"/>
  <c r="E421" i="14"/>
  <c r="H412" i="14"/>
  <c r="F412" i="14"/>
  <c r="G412" i="14"/>
  <c r="E412" i="14"/>
  <c r="H403" i="14"/>
  <c r="G403" i="14"/>
  <c r="F403" i="14"/>
  <c r="E403" i="14"/>
  <c r="D9" i="28"/>
  <c r="D10" i="28"/>
  <c r="D11" i="28"/>
  <c r="D12" i="28"/>
  <c r="D13" i="28"/>
  <c r="D14" i="28"/>
  <c r="D15" i="28"/>
  <c r="D16" i="28"/>
  <c r="D17" i="28"/>
  <c r="D18" i="28"/>
  <c r="D19" i="28"/>
  <c r="D20" i="28"/>
  <c r="D21" i="28"/>
  <c r="D22" i="28"/>
  <c r="D23" i="28"/>
  <c r="D24" i="28"/>
  <c r="D25" i="28"/>
  <c r="D26" i="28"/>
  <c r="D27" i="28"/>
  <c r="D28" i="28"/>
  <c r="D29" i="28"/>
  <c r="D30" i="28"/>
  <c r="D31" i="28"/>
  <c r="D32" i="28"/>
  <c r="D33" i="28"/>
  <c r="D34" i="28"/>
  <c r="D35" i="28"/>
  <c r="D36" i="28"/>
  <c r="D37" i="28"/>
  <c r="D38" i="28"/>
  <c r="D39" i="28"/>
  <c r="D40" i="28"/>
  <c r="D41" i="28"/>
  <c r="D42" i="28"/>
  <c r="D43" i="28"/>
  <c r="D44" i="28"/>
  <c r="D9" i="27"/>
  <c r="D10" i="27"/>
  <c r="D11" i="27"/>
  <c r="D12" i="27"/>
  <c r="D13" i="27"/>
  <c r="D14" i="27"/>
  <c r="D15" i="27"/>
  <c r="D16" i="27"/>
  <c r="D17" i="27"/>
  <c r="D18" i="27"/>
  <c r="D19" i="27"/>
  <c r="D20" i="27"/>
  <c r="D21" i="27"/>
  <c r="D22" i="27"/>
  <c r="D23" i="27"/>
  <c r="D24" i="27"/>
  <c r="D25" i="27"/>
  <c r="D26" i="27"/>
  <c r="D27" i="27"/>
  <c r="D28" i="27"/>
  <c r="D29" i="27"/>
  <c r="D30" i="27"/>
  <c r="D31" i="27"/>
  <c r="D32" i="27"/>
  <c r="D33" i="27"/>
  <c r="D34" i="27"/>
  <c r="D35" i="27"/>
  <c r="D36" i="27"/>
  <c r="D37" i="27"/>
  <c r="D38" i="27"/>
  <c r="D39" i="27"/>
  <c r="D40" i="27"/>
  <c r="D41" i="27"/>
  <c r="D42" i="27"/>
  <c r="D43" i="27"/>
  <c r="D44" i="27"/>
  <c r="D44" i="25"/>
  <c r="D10" i="25"/>
  <c r="D11" i="25"/>
  <c r="D12" i="25"/>
  <c r="D13" i="25"/>
  <c r="D14" i="25"/>
  <c r="D15" i="25"/>
  <c r="D16" i="25"/>
  <c r="D17" i="25"/>
  <c r="D18" i="25"/>
  <c r="D19" i="25"/>
  <c r="D20" i="25"/>
  <c r="D21" i="25"/>
  <c r="D22" i="25"/>
  <c r="D23" i="25"/>
  <c r="D24" i="25"/>
  <c r="D25" i="25"/>
  <c r="D26" i="25"/>
  <c r="D27" i="25"/>
  <c r="D28" i="25"/>
  <c r="D29" i="25"/>
  <c r="D30" i="25"/>
  <c r="D31" i="25"/>
  <c r="D32" i="25"/>
  <c r="D33" i="25"/>
  <c r="D34" i="25"/>
  <c r="D35" i="25"/>
  <c r="D36" i="25"/>
  <c r="D37" i="25"/>
  <c r="D38" i="25"/>
  <c r="D39" i="25"/>
  <c r="D40" i="25"/>
  <c r="D41" i="25"/>
  <c r="D42" i="25"/>
  <c r="D43" i="25"/>
  <c r="D9" i="25"/>
  <c r="D11" i="26"/>
  <c r="D44" i="26"/>
  <c r="D10" i="26"/>
  <c r="D12" i="26"/>
  <c r="D13" i="26"/>
  <c r="D14" i="26"/>
  <c r="D15" i="26"/>
  <c r="D16" i="26"/>
  <c r="D17" i="26"/>
  <c r="D18" i="26"/>
  <c r="D19" i="26"/>
  <c r="D20" i="26"/>
  <c r="D21" i="26"/>
  <c r="D22" i="26"/>
  <c r="D23" i="26"/>
  <c r="D24" i="26"/>
  <c r="D25" i="26"/>
  <c r="D26" i="26"/>
  <c r="D27" i="26"/>
  <c r="D28" i="26"/>
  <c r="D29" i="26"/>
  <c r="D30" i="26"/>
  <c r="D31" i="26"/>
  <c r="D32" i="26"/>
  <c r="D33" i="26"/>
  <c r="D34" i="26"/>
  <c r="D35" i="26"/>
  <c r="D36" i="26"/>
  <c r="D37" i="26"/>
  <c r="D38" i="26"/>
  <c r="D39" i="26"/>
  <c r="D40" i="26"/>
  <c r="D41" i="26"/>
  <c r="D42" i="26"/>
  <c r="D43" i="26"/>
  <c r="D9" i="26"/>
  <c r="D44" i="24"/>
  <c r="D10" i="24"/>
  <c r="D11" i="24"/>
  <c r="D12" i="24"/>
  <c r="D13" i="24"/>
  <c r="D14" i="24"/>
  <c r="D15" i="24"/>
  <c r="D16" i="24"/>
  <c r="D17" i="24"/>
  <c r="D18" i="24"/>
  <c r="D19" i="24"/>
  <c r="D20" i="24"/>
  <c r="D21" i="24"/>
  <c r="D22" i="24"/>
  <c r="D23" i="24"/>
  <c r="D24" i="24"/>
  <c r="D25" i="24"/>
  <c r="D26" i="24"/>
  <c r="D27" i="24"/>
  <c r="D28" i="24"/>
  <c r="D29" i="24"/>
  <c r="D30" i="24"/>
  <c r="D31" i="24"/>
  <c r="D32" i="24"/>
  <c r="D33" i="24"/>
  <c r="D34" i="24"/>
  <c r="D35" i="24"/>
  <c r="D36" i="24"/>
  <c r="D37" i="24"/>
  <c r="D38" i="24"/>
  <c r="D39" i="24"/>
  <c r="D40" i="24"/>
  <c r="D41" i="24"/>
  <c r="D42" i="24"/>
  <c r="D43" i="24"/>
  <c r="D44" i="9"/>
  <c r="D9" i="9"/>
  <c r="D10" i="9"/>
  <c r="D11" i="9"/>
  <c r="D12" i="9"/>
  <c r="D13" i="9"/>
  <c r="D14" i="9"/>
  <c r="D15" i="9"/>
  <c r="D16" i="9"/>
  <c r="D17" i="9"/>
  <c r="D18" i="9"/>
  <c r="D19" i="9"/>
  <c r="D20" i="9"/>
  <c r="D21" i="9"/>
  <c r="D22" i="9"/>
  <c r="D23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E257" i="29" l="1"/>
  <c r="E75" i="29"/>
  <c r="H75" i="29"/>
  <c r="F184" i="29"/>
  <c r="F75" i="29"/>
  <c r="E86" i="29"/>
  <c r="D601" i="7" l="1"/>
  <c r="D546" i="7"/>
  <c r="D492" i="7"/>
  <c r="D471" i="7"/>
  <c r="D393" i="7"/>
  <c r="D385" i="7"/>
  <c r="D365" i="7"/>
  <c r="D270" i="7"/>
  <c r="D250" i="7"/>
  <c r="D216" i="7"/>
  <c r="D207" i="7"/>
  <c r="D159" i="7"/>
  <c r="D36" i="7"/>
  <c r="D17" i="7"/>
  <c r="D706" i="29"/>
  <c r="D698" i="29"/>
  <c r="D686" i="29"/>
  <c r="D652" i="29"/>
  <c r="D644" i="29"/>
  <c r="D632" i="29"/>
  <c r="D594" i="29"/>
  <c r="D587" i="29"/>
  <c r="D576" i="29"/>
  <c r="D533" i="29"/>
  <c r="D521" i="29"/>
  <c r="D487" i="14"/>
  <c r="D486" i="29" s="1"/>
  <c r="D479" i="29"/>
  <c r="D468" i="29"/>
  <c r="D304" i="29"/>
  <c r="D292" i="29"/>
  <c r="D257" i="29"/>
  <c r="D249" i="29"/>
  <c r="D237" i="29"/>
  <c r="D204" i="29"/>
  <c r="D196" i="29"/>
  <c r="D184" i="29"/>
  <c r="D139" i="29"/>
  <c r="D128" i="29"/>
  <c r="D86" i="29"/>
  <c r="D75" i="29"/>
  <c r="S584" i="7" l="1"/>
  <c r="R477" i="7"/>
  <c r="R368" i="7"/>
  <c r="Q256" i="7"/>
  <c r="T199" i="7"/>
  <c r="Q143" i="7"/>
  <c r="H632" i="29" l="1"/>
  <c r="H634" i="29" s="1"/>
  <c r="G632" i="29"/>
  <c r="G634" i="29" s="1"/>
  <c r="F632" i="29"/>
  <c r="F634" i="29" s="1"/>
  <c r="E632" i="29"/>
  <c r="E634" i="29" s="1"/>
  <c r="AE143" i="7"/>
  <c r="AD143" i="7"/>
  <c r="AE142" i="7"/>
  <c r="AD142" i="7"/>
  <c r="Q153" i="7" l="1"/>
  <c r="S91" i="7"/>
  <c r="R91" i="7"/>
  <c r="I249" i="29" l="1"/>
  <c r="I251" i="29" s="1"/>
  <c r="J249" i="29"/>
  <c r="J251" i="29" s="1"/>
  <c r="K249" i="29"/>
  <c r="K251" i="29" s="1"/>
  <c r="L249" i="29"/>
  <c r="L251" i="29" s="1"/>
  <c r="M249" i="29"/>
  <c r="M251" i="29" s="1"/>
  <c r="N249" i="29"/>
  <c r="N251" i="29" s="1"/>
  <c r="O249" i="29"/>
  <c r="O251" i="29" s="1"/>
  <c r="P249" i="29"/>
  <c r="P251" i="29" s="1"/>
  <c r="H83" i="29"/>
  <c r="H86" i="29" s="1"/>
  <c r="U94" i="7" l="1"/>
  <c r="R94" i="7"/>
  <c r="P94" i="7"/>
  <c r="T36" i="7"/>
  <c r="P36" i="7"/>
  <c r="P541" i="7"/>
  <c r="AH42" i="7"/>
  <c r="AE256" i="7" l="1"/>
  <c r="E237" i="29"/>
  <c r="E239" i="29" s="1"/>
  <c r="F237" i="29"/>
  <c r="F239" i="29" s="1"/>
  <c r="G237" i="29"/>
  <c r="G239" i="29" s="1"/>
  <c r="H237" i="29"/>
  <c r="H239" i="29" s="1"/>
  <c r="I237" i="29"/>
  <c r="I239" i="29" s="1"/>
  <c r="J237" i="29"/>
  <c r="J239" i="29" s="1"/>
  <c r="K237" i="29"/>
  <c r="K239" i="29" s="1"/>
  <c r="L237" i="29"/>
  <c r="L239" i="29" s="1"/>
  <c r="M237" i="29"/>
  <c r="M239" i="29" s="1"/>
  <c r="N237" i="29"/>
  <c r="N239" i="29" s="1"/>
  <c r="O237" i="29"/>
  <c r="O239" i="29" s="1"/>
  <c r="P237" i="29"/>
  <c r="P239" i="29" s="1"/>
  <c r="E239" i="14"/>
  <c r="E241" i="14" s="1"/>
  <c r="F239" i="14"/>
  <c r="F241" i="14" s="1"/>
  <c r="G239" i="14"/>
  <c r="G241" i="14" s="1"/>
  <c r="AE217" i="7" l="1"/>
  <c r="AD217" i="7"/>
  <c r="AE214" i="7"/>
  <c r="AD214" i="7"/>
  <c r="AE196" i="7"/>
  <c r="AD196" i="7"/>
  <c r="AE198" i="7"/>
  <c r="AD198" i="7"/>
  <c r="AE199" i="7"/>
  <c r="AD199" i="7"/>
  <c r="Q264" i="7"/>
  <c r="P264" i="7"/>
  <c r="S265" i="7"/>
  <c r="R265" i="7" s="1"/>
  <c r="P265" i="7"/>
  <c r="Q277" i="7"/>
  <c r="P277" i="7"/>
  <c r="AD256" i="7"/>
  <c r="L576" i="29" l="1"/>
  <c r="L578" i="29" s="1"/>
  <c r="I576" i="29"/>
  <c r="I578" i="29" s="1"/>
  <c r="H570" i="29"/>
  <c r="AE366" i="7" l="1"/>
  <c r="AD366" i="7"/>
  <c r="AF365" i="7"/>
  <c r="AE365" i="7"/>
  <c r="AD365" i="7"/>
  <c r="K479" i="29" l="1"/>
  <c r="E479" i="29"/>
  <c r="AI595" i="7"/>
  <c r="U578" i="7" s="1"/>
  <c r="O16" i="26" s="1"/>
  <c r="AH595" i="7"/>
  <c r="T578" i="7" s="1"/>
  <c r="AN598" i="7"/>
  <c r="AD603" i="7"/>
  <c r="AE603" i="7"/>
  <c r="AM598" i="7"/>
  <c r="AL598" i="7"/>
  <c r="AK598" i="7"/>
  <c r="AJ598" i="7"/>
  <c r="AI541" i="7"/>
  <c r="U525" i="7" s="1"/>
  <c r="N16" i="26" s="1"/>
  <c r="AH541" i="7"/>
  <c r="T525" i="7" s="1"/>
  <c r="AE541" i="7"/>
  <c r="Q525" i="7" s="1"/>
  <c r="AD541" i="7"/>
  <c r="P525" i="7" s="1"/>
  <c r="AN486" i="7"/>
  <c r="AN480" i="7"/>
  <c r="AI487" i="7"/>
  <c r="U471" i="7" s="1"/>
  <c r="M16" i="26" s="1"/>
  <c r="AH487" i="7"/>
  <c r="T471" i="7" s="1"/>
  <c r="AE487" i="7"/>
  <c r="Q471" i="7" s="1"/>
  <c r="AD487" i="7"/>
  <c r="P471" i="7" s="1"/>
  <c r="AI481" i="7"/>
  <c r="U470" i="7" s="1"/>
  <c r="AH481" i="7"/>
  <c r="T470" i="7" s="1"/>
  <c r="AE481" i="7"/>
  <c r="Q470" i="7" s="1"/>
  <c r="AD481" i="7"/>
  <c r="P470" i="7" s="1"/>
  <c r="AH495" i="7"/>
  <c r="AI495" i="7"/>
  <c r="AN490" i="7"/>
  <c r="AM490" i="7"/>
  <c r="AL490" i="7"/>
  <c r="AK490" i="7"/>
  <c r="AJ490" i="7"/>
  <c r="AN436" i="7"/>
  <c r="AN426" i="7"/>
  <c r="AI433" i="7"/>
  <c r="U418" i="7" s="1"/>
  <c r="L16" i="26" s="1"/>
  <c r="AH433" i="7"/>
  <c r="AI427" i="7"/>
  <c r="U417" i="7" s="1"/>
  <c r="AH427" i="7"/>
  <c r="T417" i="7" s="1"/>
  <c r="AD441" i="7"/>
  <c r="AE441" i="7"/>
  <c r="AH441" i="7"/>
  <c r="AI441" i="7"/>
  <c r="AM436" i="7"/>
  <c r="AL436" i="7"/>
  <c r="AK436" i="7"/>
  <c r="AJ436" i="7"/>
  <c r="AI379" i="7"/>
  <c r="U362" i="7" s="1"/>
  <c r="K16" i="26" s="1"/>
  <c r="AH379" i="7"/>
  <c r="T362" i="7" s="1"/>
  <c r="AE367" i="7"/>
  <c r="AD367" i="7"/>
  <c r="AN382" i="7"/>
  <c r="AO382" i="7"/>
  <c r="AM382" i="7"/>
  <c r="AL382" i="7"/>
  <c r="AK382" i="7"/>
  <c r="AJ382" i="7"/>
  <c r="AI267" i="7"/>
  <c r="U250" i="7" s="1"/>
  <c r="I16" i="26" s="1"/>
  <c r="AH267" i="7"/>
  <c r="T250" i="7" s="1"/>
  <c r="AH275" i="7"/>
  <c r="AI275" i="7"/>
  <c r="AN270" i="7"/>
  <c r="AM270" i="7"/>
  <c r="AL270" i="7"/>
  <c r="AK270" i="7"/>
  <c r="AJ270" i="7"/>
  <c r="AN213" i="7"/>
  <c r="AN202" i="7"/>
  <c r="AD219" i="7"/>
  <c r="AE219" i="7"/>
  <c r="AD162" i="7"/>
  <c r="AM213" i="7"/>
  <c r="AL213" i="7"/>
  <c r="AK213" i="7"/>
  <c r="AJ213" i="7"/>
  <c r="AI210" i="7"/>
  <c r="U193" i="7" s="1"/>
  <c r="H16" i="26" s="1"/>
  <c r="AH210" i="7"/>
  <c r="T193" i="7" s="1"/>
  <c r="AG210" i="7"/>
  <c r="S193" i="7" s="1"/>
  <c r="AF210" i="7"/>
  <c r="R193" i="7" s="1"/>
  <c r="AO157" i="7"/>
  <c r="AN157" i="7"/>
  <c r="AE162" i="7"/>
  <c r="AM157" i="7"/>
  <c r="AL157" i="7"/>
  <c r="AK157" i="7"/>
  <c r="AJ157" i="7"/>
  <c r="AI154" i="7"/>
  <c r="U137" i="7" s="1"/>
  <c r="G16" i="26" s="1"/>
  <c r="AH154" i="7"/>
  <c r="T137" i="7" s="1"/>
  <c r="AN139" i="7"/>
  <c r="AN137" i="7"/>
  <c r="AN136" i="7"/>
  <c r="AN135" i="7"/>
  <c r="AE88" i="7"/>
  <c r="Q77" i="7" s="1"/>
  <c r="F15" i="9" s="1"/>
  <c r="AI88" i="7"/>
  <c r="U77" i="7" s="1"/>
  <c r="AD95" i="7"/>
  <c r="P78" i="7" s="1"/>
  <c r="AN79" i="7"/>
  <c r="AN78" i="7"/>
  <c r="AN76" i="7"/>
  <c r="AN75" i="7"/>
  <c r="K481" i="29" l="1"/>
  <c r="E481" i="29"/>
  <c r="M16" i="9"/>
  <c r="N16" i="9"/>
  <c r="AH434" i="7"/>
  <c r="T418" i="7"/>
  <c r="X193" i="7"/>
  <c r="H16" i="24"/>
  <c r="Y193" i="7"/>
  <c r="H16" i="27" s="1"/>
  <c r="AI434" i="7"/>
  <c r="AD488" i="7"/>
  <c r="AE488" i="7"/>
  <c r="AH488" i="7"/>
  <c r="AI488" i="7"/>
  <c r="AL210" i="7"/>
  <c r="AM210" i="7"/>
  <c r="AN87" i="7"/>
  <c r="AE95" i="7"/>
  <c r="AN93" i="7"/>
  <c r="AN92" i="7"/>
  <c r="AN91" i="7"/>
  <c r="AN90" i="7"/>
  <c r="AM75" i="7"/>
  <c r="AD88" i="7"/>
  <c r="AH88" i="7"/>
  <c r="T77" i="7" s="1"/>
  <c r="AM98" i="7"/>
  <c r="AL98" i="7"/>
  <c r="AF45" i="7"/>
  <c r="AG45" i="7"/>
  <c r="AM39" i="7"/>
  <c r="AK39" i="7"/>
  <c r="AL39" i="7"/>
  <c r="AJ39" i="7"/>
  <c r="AM40" i="7"/>
  <c r="AL40" i="7"/>
  <c r="AK40" i="7"/>
  <c r="AJ40" i="7"/>
  <c r="AJ41" i="7"/>
  <c r="AN36" i="7"/>
  <c r="AN35" i="7"/>
  <c r="AN33" i="7"/>
  <c r="AN32" i="7"/>
  <c r="AD30" i="7"/>
  <c r="P19" i="7" s="1"/>
  <c r="AN29" i="7"/>
  <c r="AN19" i="7"/>
  <c r="AK33" i="7"/>
  <c r="AK32" i="7"/>
  <c r="AJ32" i="7"/>
  <c r="AM16" i="7"/>
  <c r="AK16" i="7"/>
  <c r="AJ16" i="7"/>
  <c r="AD37" i="7"/>
  <c r="P20" i="7" s="1"/>
  <c r="AE37" i="7"/>
  <c r="Q20" i="7" s="1"/>
  <c r="AH37" i="7"/>
  <c r="T20" i="7" s="1"/>
  <c r="AI37" i="7"/>
  <c r="U20" i="7" s="1"/>
  <c r="E16" i="26" s="1"/>
  <c r="AE30" i="7"/>
  <c r="Q19" i="7" s="1"/>
  <c r="AH30" i="7"/>
  <c r="T19" i="7" s="1"/>
  <c r="AI30" i="7"/>
  <c r="U19" i="7" s="1"/>
  <c r="O686" i="29"/>
  <c r="O688" i="29" s="1"/>
  <c r="E686" i="29"/>
  <c r="E688" i="29" s="1"/>
  <c r="F686" i="29"/>
  <c r="F688" i="29" s="1"/>
  <c r="G686" i="29"/>
  <c r="G688" i="29" s="1"/>
  <c r="I686" i="29"/>
  <c r="J686" i="29"/>
  <c r="J688" i="29" s="1"/>
  <c r="K686" i="29"/>
  <c r="K688" i="29" s="1"/>
  <c r="L686" i="29"/>
  <c r="L688" i="29" s="1"/>
  <c r="M686" i="29"/>
  <c r="M688" i="29" s="1"/>
  <c r="N686" i="29"/>
  <c r="N688" i="29" s="1"/>
  <c r="P686" i="29"/>
  <c r="P688" i="29" s="1"/>
  <c r="J706" i="29"/>
  <c r="J708" i="29" s="1"/>
  <c r="P706" i="29"/>
  <c r="P708" i="29" s="1"/>
  <c r="H706" i="29"/>
  <c r="H708" i="29" s="1"/>
  <c r="F706" i="29"/>
  <c r="F708" i="29" s="1"/>
  <c r="I706" i="29"/>
  <c r="I708" i="29" s="1"/>
  <c r="K706" i="29"/>
  <c r="K708" i="29" s="1"/>
  <c r="L706" i="29"/>
  <c r="L708" i="29" s="1"/>
  <c r="M706" i="29"/>
  <c r="M708" i="29" s="1"/>
  <c r="N706" i="29"/>
  <c r="N708" i="29" s="1"/>
  <c r="O706" i="29"/>
  <c r="O708" i="29" s="1"/>
  <c r="G706" i="29"/>
  <c r="G708" i="29" s="1"/>
  <c r="E706" i="29"/>
  <c r="E708" i="29" s="1"/>
  <c r="L698" i="29"/>
  <c r="L700" i="29" s="1"/>
  <c r="N698" i="29"/>
  <c r="N700" i="29" s="1"/>
  <c r="G698" i="29"/>
  <c r="G700" i="29" s="1"/>
  <c r="F698" i="29"/>
  <c r="F700" i="29" s="1"/>
  <c r="E698" i="29"/>
  <c r="E700" i="29" s="1"/>
  <c r="I688" i="29" l="1"/>
  <c r="AD96" i="7"/>
  <c r="P77" i="7"/>
  <c r="AE96" i="7"/>
  <c r="Q78" i="7"/>
  <c r="E16" i="9"/>
  <c r="AI38" i="7"/>
  <c r="AH38" i="7"/>
  <c r="AE38" i="7"/>
  <c r="AD38" i="7"/>
  <c r="G652" i="29"/>
  <c r="G654" i="29" s="1"/>
  <c r="K652" i="29"/>
  <c r="K654" i="29" s="1"/>
  <c r="F652" i="29"/>
  <c r="F654" i="29" s="1"/>
  <c r="E652" i="29"/>
  <c r="E654" i="29" s="1"/>
  <c r="P644" i="29"/>
  <c r="P646" i="29" s="1"/>
  <c r="H644" i="29"/>
  <c r="H646" i="29" s="1"/>
  <c r="I644" i="29"/>
  <c r="I646" i="29" s="1"/>
  <c r="J644" i="29"/>
  <c r="J646" i="29" s="1"/>
  <c r="K644" i="29"/>
  <c r="K646" i="29" s="1"/>
  <c r="L644" i="29"/>
  <c r="L646" i="29" s="1"/>
  <c r="M644" i="29"/>
  <c r="M646" i="29" s="1"/>
  <c r="N644" i="29"/>
  <c r="N646" i="29" s="1"/>
  <c r="O644" i="29"/>
  <c r="O646" i="29" s="1"/>
  <c r="G644" i="29"/>
  <c r="G646" i="29" s="1"/>
  <c r="F644" i="29"/>
  <c r="F646" i="29" s="1"/>
  <c r="E644" i="29"/>
  <c r="E646" i="29" s="1"/>
  <c r="P632" i="29"/>
  <c r="P634" i="29" s="1"/>
  <c r="I632" i="29"/>
  <c r="I634" i="29" s="1"/>
  <c r="N632" i="29"/>
  <c r="N634" i="29" s="1"/>
  <c r="H594" i="29"/>
  <c r="H596" i="29" s="1"/>
  <c r="P594" i="29"/>
  <c r="P596" i="29" s="1"/>
  <c r="J594" i="29"/>
  <c r="J596" i="29" s="1"/>
  <c r="G594" i="29"/>
  <c r="G596" i="29" s="1"/>
  <c r="F594" i="29"/>
  <c r="F596" i="29" s="1"/>
  <c r="E594" i="29"/>
  <c r="E596" i="29" s="1"/>
  <c r="N587" i="29"/>
  <c r="N589" i="29" s="1"/>
  <c r="E587" i="29"/>
  <c r="E589" i="29" s="1"/>
  <c r="I587" i="29"/>
  <c r="I589" i="29" s="1"/>
  <c r="G587" i="29"/>
  <c r="G589" i="29" s="1"/>
  <c r="F587" i="29"/>
  <c r="F589" i="29" s="1"/>
  <c r="H587" i="29"/>
  <c r="H589" i="29" s="1"/>
  <c r="P576" i="29"/>
  <c r="P578" i="29" s="1"/>
  <c r="G576" i="29"/>
  <c r="G578" i="29" s="1"/>
  <c r="K576" i="29"/>
  <c r="K578" i="29" s="1"/>
  <c r="J576" i="29"/>
  <c r="J578" i="29" s="1"/>
  <c r="M576" i="29"/>
  <c r="M578" i="29" s="1"/>
  <c r="N576" i="29"/>
  <c r="N578" i="29" s="1"/>
  <c r="O576" i="29"/>
  <c r="O578" i="29" s="1"/>
  <c r="F576" i="29"/>
  <c r="F578" i="29" s="1"/>
  <c r="E576" i="29"/>
  <c r="E578" i="29" s="1"/>
  <c r="P541" i="29"/>
  <c r="P543" i="29" s="1"/>
  <c r="H541" i="29"/>
  <c r="H543" i="29" s="1"/>
  <c r="J541" i="29"/>
  <c r="J543" i="29" s="1"/>
  <c r="E541" i="29"/>
  <c r="E543" i="29" s="1"/>
  <c r="I541" i="29"/>
  <c r="I543" i="29" s="1"/>
  <c r="K541" i="29"/>
  <c r="K543" i="29" s="1"/>
  <c r="L541" i="29"/>
  <c r="L543" i="29" s="1"/>
  <c r="M541" i="29"/>
  <c r="M543" i="29" s="1"/>
  <c r="N541" i="29"/>
  <c r="N543" i="29" s="1"/>
  <c r="O541" i="29"/>
  <c r="O543" i="29" s="1"/>
  <c r="G541" i="29"/>
  <c r="G543" i="29" s="1"/>
  <c r="F541" i="29"/>
  <c r="F543" i="29" s="1"/>
  <c r="P533" i="29"/>
  <c r="P535" i="29" s="1"/>
  <c r="F533" i="29"/>
  <c r="F535" i="29" s="1"/>
  <c r="G533" i="29"/>
  <c r="G535" i="29" s="1"/>
  <c r="E533" i="29"/>
  <c r="K533" i="29"/>
  <c r="L533" i="29"/>
  <c r="L535" i="29" s="1"/>
  <c r="H521" i="29"/>
  <c r="H523" i="29" s="1"/>
  <c r="P521" i="29"/>
  <c r="P523" i="29" s="1"/>
  <c r="I521" i="29"/>
  <c r="I523" i="29" s="1"/>
  <c r="J521" i="29"/>
  <c r="J523" i="29" s="1"/>
  <c r="K521" i="29"/>
  <c r="K523" i="29" s="1"/>
  <c r="L521" i="29"/>
  <c r="L523" i="29" s="1"/>
  <c r="M521" i="29"/>
  <c r="M523" i="29" s="1"/>
  <c r="N521" i="29"/>
  <c r="N523" i="29" s="1"/>
  <c r="O521" i="29"/>
  <c r="O523" i="29" s="1"/>
  <c r="G521" i="29"/>
  <c r="G523" i="29" s="1"/>
  <c r="F521" i="29"/>
  <c r="F523" i="29" s="1"/>
  <c r="E521" i="29"/>
  <c r="E523" i="29" s="1"/>
  <c r="P486" i="29"/>
  <c r="O486" i="29"/>
  <c r="G479" i="29"/>
  <c r="J479" i="29"/>
  <c r="P479" i="29"/>
  <c r="P468" i="29"/>
  <c r="J468" i="29"/>
  <c r="N486" i="29"/>
  <c r="E486" i="29"/>
  <c r="I486" i="29"/>
  <c r="M486" i="29"/>
  <c r="J486" i="29"/>
  <c r="K486" i="29"/>
  <c r="L486" i="29"/>
  <c r="G486" i="29"/>
  <c r="F486" i="29"/>
  <c r="L479" i="29"/>
  <c r="H479" i="29"/>
  <c r="I479" i="29"/>
  <c r="F479" i="29"/>
  <c r="F468" i="29"/>
  <c r="I468" i="29"/>
  <c r="I470" i="29" s="1"/>
  <c r="K468" i="29"/>
  <c r="L468" i="29"/>
  <c r="M468" i="29"/>
  <c r="N468" i="29"/>
  <c r="O468" i="29"/>
  <c r="G468" i="29"/>
  <c r="E468" i="29"/>
  <c r="M312" i="29"/>
  <c r="M314" i="29" s="1"/>
  <c r="E312" i="29"/>
  <c r="E314" i="29" s="1"/>
  <c r="P312" i="29"/>
  <c r="P314" i="29" s="1"/>
  <c r="J312" i="29"/>
  <c r="J314" i="29" s="1"/>
  <c r="F312" i="29"/>
  <c r="F314" i="29" s="1"/>
  <c r="G312" i="29"/>
  <c r="G314" i="29" s="1"/>
  <c r="N292" i="29"/>
  <c r="N294" i="29" s="1"/>
  <c r="P292" i="29"/>
  <c r="P294" i="29" s="1"/>
  <c r="J292" i="29"/>
  <c r="P304" i="29"/>
  <c r="P306" i="29" s="1"/>
  <c r="M304" i="29"/>
  <c r="M306" i="29" s="1"/>
  <c r="I304" i="29"/>
  <c r="I306" i="29" s="1"/>
  <c r="J304" i="29"/>
  <c r="J306" i="29" s="1"/>
  <c r="K304" i="29"/>
  <c r="K306" i="29" s="1"/>
  <c r="L304" i="29"/>
  <c r="L306" i="29" s="1"/>
  <c r="N304" i="29"/>
  <c r="N306" i="29" s="1"/>
  <c r="O304" i="29"/>
  <c r="O306" i="29" s="1"/>
  <c r="I292" i="29"/>
  <c r="F304" i="29"/>
  <c r="F306" i="29" s="1"/>
  <c r="G304" i="29"/>
  <c r="G306" i="29" s="1"/>
  <c r="E304" i="29"/>
  <c r="E306" i="29" s="1"/>
  <c r="H304" i="29"/>
  <c r="H306" i="29" s="1"/>
  <c r="H292" i="29"/>
  <c r="H294" i="29" s="1"/>
  <c r="K292" i="29"/>
  <c r="G292" i="29"/>
  <c r="G294" i="29" s="1"/>
  <c r="F292" i="29"/>
  <c r="F294" i="29" s="1"/>
  <c r="E292" i="29"/>
  <c r="E294" i="29" s="1"/>
  <c r="F257" i="29"/>
  <c r="F259" i="29" s="1"/>
  <c r="H257" i="29"/>
  <c r="H259" i="29" s="1"/>
  <c r="M257" i="29"/>
  <c r="M259" i="29" s="1"/>
  <c r="I257" i="29"/>
  <c r="I259" i="29" s="1"/>
  <c r="J257" i="29"/>
  <c r="J259" i="29" s="1"/>
  <c r="K257" i="29"/>
  <c r="K259" i="29" s="1"/>
  <c r="L257" i="29"/>
  <c r="L259" i="29" s="1"/>
  <c r="N257" i="29"/>
  <c r="N259" i="29" s="1"/>
  <c r="O257" i="29"/>
  <c r="O259" i="29" s="1"/>
  <c r="P257" i="29"/>
  <c r="P259" i="29" s="1"/>
  <c r="G257" i="29"/>
  <c r="G259" i="29" s="1"/>
  <c r="E259" i="29"/>
  <c r="E249" i="29"/>
  <c r="E251" i="29" s="1"/>
  <c r="F249" i="29"/>
  <c r="F251" i="29" s="1"/>
  <c r="G249" i="29"/>
  <c r="G251" i="29" s="1"/>
  <c r="H249" i="29"/>
  <c r="H251" i="29" s="1"/>
  <c r="H204" i="29"/>
  <c r="H206" i="29" s="1"/>
  <c r="G204" i="29"/>
  <c r="G206" i="29" s="1"/>
  <c r="F204" i="29"/>
  <c r="F206" i="29" s="1"/>
  <c r="E204" i="29"/>
  <c r="E206" i="29" s="1"/>
  <c r="L204" i="29"/>
  <c r="L206" i="29" s="1"/>
  <c r="E196" i="29"/>
  <c r="E198" i="29" s="1"/>
  <c r="F196" i="29"/>
  <c r="F198" i="29" s="1"/>
  <c r="G196" i="29"/>
  <c r="G198" i="29" s="1"/>
  <c r="H196" i="29"/>
  <c r="H198" i="29" s="1"/>
  <c r="E184" i="29"/>
  <c r="E186" i="29" s="1"/>
  <c r="F186" i="29"/>
  <c r="G184" i="29"/>
  <c r="G186" i="29" s="1"/>
  <c r="H184" i="29"/>
  <c r="H186" i="29" s="1"/>
  <c r="O128" i="29"/>
  <c r="O130" i="29" s="1"/>
  <c r="K128" i="29"/>
  <c r="K130" i="29" s="1"/>
  <c r="O470" i="29" l="1"/>
  <c r="N470" i="29"/>
  <c r="N796" i="29"/>
  <c r="L488" i="29"/>
  <c r="O488" i="29"/>
  <c r="M470" i="29"/>
  <c r="K488" i="29"/>
  <c r="P488" i="29"/>
  <c r="L470" i="29"/>
  <c r="J488" i="29"/>
  <c r="K470" i="29"/>
  <c r="M488" i="29"/>
  <c r="K535" i="29"/>
  <c r="I488" i="29"/>
  <c r="N488" i="29"/>
  <c r="J470" i="29"/>
  <c r="P470" i="29"/>
  <c r="P796" i="29"/>
  <c r="P797" i="29" s="1"/>
  <c r="L481" i="29"/>
  <c r="P481" i="29"/>
  <c r="I796" i="29"/>
  <c r="J294" i="29"/>
  <c r="I481" i="29"/>
  <c r="K294" i="29"/>
  <c r="I294" i="29"/>
  <c r="J481" i="29"/>
  <c r="E470" i="29"/>
  <c r="E796" i="29"/>
  <c r="E797" i="29" s="1"/>
  <c r="F488" i="29"/>
  <c r="F814" i="29"/>
  <c r="G481" i="29"/>
  <c r="G805" i="29"/>
  <c r="G470" i="29"/>
  <c r="G796" i="29"/>
  <c r="G797" i="29" s="1"/>
  <c r="G488" i="29"/>
  <c r="G814" i="29"/>
  <c r="E535" i="29"/>
  <c r="E805" i="29"/>
  <c r="E806" i="29" s="1"/>
  <c r="F470" i="29"/>
  <c r="F796" i="29"/>
  <c r="F797" i="29" s="1"/>
  <c r="E488" i="29"/>
  <c r="E814" i="29"/>
  <c r="F481" i="29"/>
  <c r="F805" i="29"/>
  <c r="H481" i="29"/>
  <c r="F16" i="9"/>
  <c r="I797" i="29"/>
  <c r="N797" i="29"/>
  <c r="E607" i="29"/>
  <c r="E609" i="29" s="1"/>
  <c r="I499" i="29"/>
  <c r="E495" i="29"/>
  <c r="E491" i="29"/>
  <c r="G499" i="29"/>
  <c r="E546" i="29"/>
  <c r="E548" i="29" s="1"/>
  <c r="J499" i="29"/>
  <c r="E550" i="29"/>
  <c r="E552" i="29" s="1"/>
  <c r="E554" i="29"/>
  <c r="E556" i="29" s="1"/>
  <c r="F499" i="29"/>
  <c r="E599" i="29"/>
  <c r="E601" i="29" s="1"/>
  <c r="E603" i="29"/>
  <c r="E605" i="29" s="1"/>
  <c r="E499" i="29"/>
  <c r="L499" i="29"/>
  <c r="L501" i="29" s="1"/>
  <c r="P499" i="29"/>
  <c r="P501" i="29" s="1"/>
  <c r="P495" i="29"/>
  <c r="P497" i="29" s="1"/>
  <c r="J501" i="29" l="1"/>
  <c r="I501" i="29"/>
  <c r="G501" i="29"/>
  <c r="E497" i="29"/>
  <c r="E501" i="29"/>
  <c r="F501" i="29"/>
  <c r="E493" i="29"/>
  <c r="J147" i="29" l="1"/>
  <c r="J149" i="29" s="1"/>
  <c r="N128" i="29"/>
  <c r="N130" i="29" s="1"/>
  <c r="H128" i="29"/>
  <c r="J93" i="29"/>
  <c r="H93" i="29"/>
  <c r="H77" i="29"/>
  <c r="H88" i="29"/>
  <c r="J95" i="29" l="1"/>
  <c r="H95" i="29"/>
  <c r="H130" i="29"/>
  <c r="H403" i="29"/>
  <c r="H404" i="29" s="1"/>
  <c r="K147" i="29"/>
  <c r="K149" i="29" s="1"/>
  <c r="I93" i="29"/>
  <c r="K93" i="29"/>
  <c r="L93" i="29"/>
  <c r="M93" i="29"/>
  <c r="N93" i="29"/>
  <c r="O93" i="29"/>
  <c r="P93" i="29"/>
  <c r="J86" i="29"/>
  <c r="E93" i="29"/>
  <c r="F93" i="29"/>
  <c r="G93" i="29"/>
  <c r="F698" i="14"/>
  <c r="F700" i="14" s="1"/>
  <c r="E644" i="14"/>
  <c r="E646" i="14" s="1"/>
  <c r="F644" i="14"/>
  <c r="F646" i="14" s="1"/>
  <c r="G644" i="14"/>
  <c r="G646" i="14" s="1"/>
  <c r="F632" i="14"/>
  <c r="F634" i="14" s="1"/>
  <c r="E632" i="14"/>
  <c r="E634" i="14" s="1"/>
  <c r="G632" i="14"/>
  <c r="G634" i="14" s="1"/>
  <c r="E578" i="14"/>
  <c r="E580" i="14" s="1"/>
  <c r="F578" i="14"/>
  <c r="F580" i="14" s="1"/>
  <c r="G578" i="14"/>
  <c r="G580" i="14" s="1"/>
  <c r="H573" i="29"/>
  <c r="H576" i="29" s="1"/>
  <c r="H578" i="29" s="1"/>
  <c r="H530" i="29"/>
  <c r="H533" i="29" s="1"/>
  <c r="E522" i="14"/>
  <c r="E524" i="14" s="1"/>
  <c r="F522" i="14"/>
  <c r="F524" i="14" s="1"/>
  <c r="G522" i="14"/>
  <c r="G524" i="14" s="1"/>
  <c r="G480" i="14"/>
  <c r="G487" i="14"/>
  <c r="E480" i="14"/>
  <c r="U389" i="7"/>
  <c r="U378" i="7"/>
  <c r="AH389" i="7"/>
  <c r="AI389" i="7"/>
  <c r="T378" i="7"/>
  <c r="T389" i="7"/>
  <c r="H485" i="29"/>
  <c r="H486" i="29" s="1"/>
  <c r="G469" i="14"/>
  <c r="G138" i="14"/>
  <c r="G140" i="14" s="1"/>
  <c r="E85" i="14"/>
  <c r="H311" i="29"/>
  <c r="H312" i="29" s="1"/>
  <c r="H314" i="29" s="1"/>
  <c r="F306" i="14"/>
  <c r="F308" i="14" s="1"/>
  <c r="E306" i="14"/>
  <c r="E308" i="14" s="1"/>
  <c r="G306" i="14"/>
  <c r="G308" i="14" s="1"/>
  <c r="F294" i="14"/>
  <c r="F296" i="14" s="1"/>
  <c r="H488" i="29" l="1"/>
  <c r="H535" i="29"/>
  <c r="M95" i="29"/>
  <c r="I95" i="29"/>
  <c r="K95" i="29"/>
  <c r="E95" i="29"/>
  <c r="L95" i="29"/>
  <c r="P95" i="29"/>
  <c r="G95" i="29"/>
  <c r="O95" i="29"/>
  <c r="F95" i="29"/>
  <c r="J88" i="29"/>
  <c r="N95" i="29"/>
  <c r="E482" i="14"/>
  <c r="G482" i="14"/>
  <c r="G489" i="14"/>
  <c r="G471" i="14"/>
  <c r="E87" i="14"/>
  <c r="H693" i="29"/>
  <c r="H698" i="29" s="1"/>
  <c r="H700" i="29" s="1"/>
  <c r="H649" i="29"/>
  <c r="H652" i="29" s="1"/>
  <c r="H654" i="29" s="1"/>
  <c r="H147" i="29"/>
  <c r="H632" i="14"/>
  <c r="H578" i="14"/>
  <c r="H580" i="14" s="1"/>
  <c r="H644" i="14"/>
  <c r="H646" i="14" s="1"/>
  <c r="H480" i="14"/>
  <c r="H522" i="14"/>
  <c r="H524" i="14" s="1"/>
  <c r="H306" i="14"/>
  <c r="H308" i="14" s="1"/>
  <c r="H805" i="29" l="1"/>
  <c r="H421" i="29"/>
  <c r="H422" i="29" s="1"/>
  <c r="H873" i="29"/>
  <c r="H814" i="29"/>
  <c r="I481" i="14"/>
  <c r="H482" i="14"/>
  <c r="I633" i="14"/>
  <c r="H634" i="14"/>
  <c r="H149" i="29"/>
  <c r="E294" i="14" l="1"/>
  <c r="E296" i="14" s="1"/>
  <c r="G294" i="14"/>
  <c r="G296" i="14" s="1"/>
  <c r="H294" i="14"/>
  <c r="H296" i="14" s="1"/>
  <c r="E259" i="14"/>
  <c r="E261" i="14" s="1"/>
  <c r="F259" i="14"/>
  <c r="F261" i="14" s="1"/>
  <c r="G259" i="14"/>
  <c r="G261" i="14" s="1"/>
  <c r="H259" i="14"/>
  <c r="E251" i="14"/>
  <c r="E253" i="14" s="1"/>
  <c r="F251" i="14"/>
  <c r="F253" i="14" s="1"/>
  <c r="G251" i="14"/>
  <c r="G253" i="14" s="1"/>
  <c r="G74" i="14"/>
  <c r="G85" i="14"/>
  <c r="H92" i="14"/>
  <c r="G127" i="14"/>
  <c r="G129" i="14" s="1"/>
  <c r="E186" i="14"/>
  <c r="E188" i="14" s="1"/>
  <c r="E138" i="14"/>
  <c r="F138" i="14"/>
  <c r="F140" i="14" s="1"/>
  <c r="G87" i="14" l="1"/>
  <c r="E140" i="14"/>
  <c r="G76" i="14"/>
  <c r="H94" i="14"/>
  <c r="I260" i="14"/>
  <c r="H261" i="14"/>
  <c r="H251" i="14"/>
  <c r="H253" i="14" s="1"/>
  <c r="H138" i="14" l="1"/>
  <c r="H140" i="14" l="1"/>
  <c r="I139" i="14"/>
  <c r="AI42" i="7"/>
  <c r="AI45" i="7" s="1"/>
  <c r="AM45" i="7" s="1"/>
  <c r="AH45" i="7"/>
  <c r="H85" i="14" l="1"/>
  <c r="U259" i="7"/>
  <c r="T259" i="7"/>
  <c r="AE383" i="7"/>
  <c r="I86" i="14" l="1"/>
  <c r="H87" i="14"/>
  <c r="U164" i="7"/>
  <c r="T164" i="7"/>
  <c r="U160" i="7"/>
  <c r="T160" i="7"/>
  <c r="U153" i="7"/>
  <c r="AH158" i="7"/>
  <c r="AH162" i="7" s="1"/>
  <c r="AI158" i="7"/>
  <c r="AI162" i="7" s="1"/>
  <c r="U150" i="7" l="1"/>
  <c r="T150" i="7"/>
  <c r="U145" i="7"/>
  <c r="T145" i="7"/>
  <c r="U434" i="7"/>
  <c r="T434" i="7"/>
  <c r="T440" i="7"/>
  <c r="U446" i="7"/>
  <c r="AA446" i="7" s="1"/>
  <c r="T446" i="7"/>
  <c r="Z446" i="7" s="1"/>
  <c r="U413" i="7"/>
  <c r="T413" i="7"/>
  <c r="U431" i="7"/>
  <c r="T431" i="7"/>
  <c r="U426" i="7"/>
  <c r="T426" i="7"/>
  <c r="AF491" i="7"/>
  <c r="AF495" i="7" s="1"/>
  <c r="AG491" i="7"/>
  <c r="AG495" i="7" s="1"/>
  <c r="R426" i="7"/>
  <c r="S426" i="7"/>
  <c r="S494" i="7" l="1"/>
  <c r="Q273" i="7"/>
  <c r="S46" i="7"/>
  <c r="AA46" i="7" s="1"/>
  <c r="R46" i="7"/>
  <c r="Z46" i="7" s="1"/>
  <c r="S104" i="7"/>
  <c r="R104" i="7"/>
  <c r="U356" i="7"/>
  <c r="T356" i="7"/>
  <c r="T571" i="7"/>
  <c r="T596" i="7"/>
  <c r="AH599" i="7"/>
  <c r="AH601" i="7"/>
  <c r="T600" i="7"/>
  <c r="T603" i="7"/>
  <c r="T590" i="7"/>
  <c r="T592" i="7"/>
  <c r="T591" i="7"/>
  <c r="AH583" i="7"/>
  <c r="AH588" i="7" s="1"/>
  <c r="AH566" i="7"/>
  <c r="T585" i="7"/>
  <c r="T519" i="7"/>
  <c r="T541" i="7"/>
  <c r="T547" i="7"/>
  <c r="T553" i="7"/>
  <c r="Z553" i="7" s="1"/>
  <c r="T520" i="7"/>
  <c r="T538" i="7"/>
  <c r="T533" i="7"/>
  <c r="T554" i="7"/>
  <c r="AH530" i="7"/>
  <c r="AH535" i="7" s="1"/>
  <c r="AH518" i="7"/>
  <c r="T534" i="7"/>
  <c r="T474" i="7"/>
  <c r="T464" i="7"/>
  <c r="T493" i="7"/>
  <c r="T496" i="7"/>
  <c r="T466" i="7"/>
  <c r="T479" i="7"/>
  <c r="T485" i="7"/>
  <c r="T500" i="7"/>
  <c r="T465" i="7"/>
  <c r="AH504" i="7"/>
  <c r="AH500" i="7"/>
  <c r="T412" i="7"/>
  <c r="T427" i="7"/>
  <c r="T432" i="7"/>
  <c r="T447" i="7"/>
  <c r="T428" i="7"/>
  <c r="T416" i="7"/>
  <c r="U360" i="7"/>
  <c r="T384" i="7"/>
  <c r="T376" i="7"/>
  <c r="T391" i="7"/>
  <c r="AH365" i="7"/>
  <c r="T360" i="7"/>
  <c r="AH367" i="7"/>
  <c r="T244" i="7"/>
  <c r="T272" i="7"/>
  <c r="T275" i="7"/>
  <c r="T245" i="7"/>
  <c r="T258" i="7"/>
  <c r="T263" i="7"/>
  <c r="T279" i="7"/>
  <c r="AH255" i="7"/>
  <c r="AH254" i="7"/>
  <c r="AH260" i="7" s="1"/>
  <c r="T248" i="7"/>
  <c r="T210" i="7"/>
  <c r="U186" i="7"/>
  <c r="T186" i="7"/>
  <c r="AH217" i="7"/>
  <c r="AH219" i="7" s="1"/>
  <c r="T209" i="7"/>
  <c r="T211" i="7"/>
  <c r="T215" i="7"/>
  <c r="T207" i="7"/>
  <c r="T188" i="7"/>
  <c r="AH197" i="7"/>
  <c r="AH203" i="7" s="1"/>
  <c r="T131" i="7"/>
  <c r="T153" i="7"/>
  <c r="T151" i="7"/>
  <c r="T166" i="7"/>
  <c r="T147" i="7"/>
  <c r="AH125" i="7"/>
  <c r="AH142" i="7"/>
  <c r="AH147" i="7" s="1"/>
  <c r="T146" i="7"/>
  <c r="T71" i="7"/>
  <c r="T100" i="7"/>
  <c r="T103" i="7"/>
  <c r="AH95" i="7"/>
  <c r="T73" i="7"/>
  <c r="T90" i="7"/>
  <c r="T92" i="7"/>
  <c r="T107" i="7"/>
  <c r="T91" i="7"/>
  <c r="T75" i="7"/>
  <c r="T86" i="7"/>
  <c r="T72" i="7"/>
  <c r="AH108" i="7"/>
  <c r="T96" i="7"/>
  <c r="AH99" i="7"/>
  <c r="T94" i="7"/>
  <c r="T14" i="7"/>
  <c r="T31" i="7"/>
  <c r="T28" i="7"/>
  <c r="T40" i="7"/>
  <c r="U244" i="7"/>
  <c r="U412" i="7"/>
  <c r="U465" i="7"/>
  <c r="U131" i="7"/>
  <c r="R598" i="7"/>
  <c r="P490" i="7"/>
  <c r="Q382" i="7"/>
  <c r="R269" i="7"/>
  <c r="R157" i="7"/>
  <c r="U151" i="7"/>
  <c r="U538" i="7"/>
  <c r="S151" i="7"/>
  <c r="U263" i="7"/>
  <c r="P539" i="7"/>
  <c r="Q479" i="7"/>
  <c r="R479" i="7"/>
  <c r="R533" i="7"/>
  <c r="S533" i="7"/>
  <c r="S586" i="7"/>
  <c r="AH603" i="7" l="1"/>
  <c r="AH155" i="7"/>
  <c r="T136" i="7"/>
  <c r="AH596" i="7"/>
  <c r="T577" i="7"/>
  <c r="AH542" i="7"/>
  <c r="T524" i="7"/>
  <c r="AH96" i="7"/>
  <c r="T78" i="7"/>
  <c r="AH268" i="7"/>
  <c r="T249" i="7"/>
  <c r="AH211" i="7"/>
  <c r="T192" i="7"/>
  <c r="AH372" i="7"/>
  <c r="AH380" i="7" l="1"/>
  <c r="T361" i="7"/>
  <c r="AI566" i="7"/>
  <c r="R15" i="7"/>
  <c r="Z15" i="7" s="1"/>
  <c r="R73" i="7"/>
  <c r="P132" i="7"/>
  <c r="R188" i="7"/>
  <c r="R245" i="7"/>
  <c r="R357" i="7"/>
  <c r="R413" i="7"/>
  <c r="R466" i="7"/>
  <c r="P520" i="7"/>
  <c r="P573" i="7"/>
  <c r="U573" i="7"/>
  <c r="S357" i="7"/>
  <c r="AE66" i="7"/>
  <c r="AD66" i="7"/>
  <c r="U384" i="7"/>
  <c r="U376" i="7"/>
  <c r="U391" i="7"/>
  <c r="U377" i="7"/>
  <c r="T377" i="7" s="1"/>
  <c r="AI365" i="7"/>
  <c r="AI367" i="7"/>
  <c r="U210" i="7"/>
  <c r="U28" i="7"/>
  <c r="U40" i="7"/>
  <c r="U36" i="7"/>
  <c r="AI217" i="7"/>
  <c r="AI219" i="7" s="1"/>
  <c r="U209" i="7"/>
  <c r="U211" i="7"/>
  <c r="U474" i="7"/>
  <c r="U519" i="7"/>
  <c r="U541" i="7"/>
  <c r="U547" i="7"/>
  <c r="U553" i="7"/>
  <c r="AA553" i="7" s="1"/>
  <c r="U520" i="7"/>
  <c r="U533" i="7"/>
  <c r="U554" i="7"/>
  <c r="U540" i="7"/>
  <c r="T540" i="7" s="1"/>
  <c r="AI530" i="7"/>
  <c r="AI535" i="7" s="1"/>
  <c r="AI518" i="7"/>
  <c r="U534" i="7"/>
  <c r="U464" i="7"/>
  <c r="U493" i="7"/>
  <c r="U496" i="7"/>
  <c r="U466" i="7"/>
  <c r="U479" i="7"/>
  <c r="U485" i="7"/>
  <c r="U500" i="7"/>
  <c r="AI504" i="7"/>
  <c r="AI500" i="7"/>
  <c r="U258" i="7"/>
  <c r="AI255" i="7"/>
  <c r="AI254" i="7"/>
  <c r="AI260" i="7" s="1"/>
  <c r="U265" i="7"/>
  <c r="T265" i="7" s="1"/>
  <c r="U215" i="7"/>
  <c r="U207" i="7"/>
  <c r="U188" i="7"/>
  <c r="U208" i="7"/>
  <c r="T208" i="7" s="1"/>
  <c r="AI197" i="7"/>
  <c r="AI203" i="7" s="1"/>
  <c r="U199" i="7"/>
  <c r="U166" i="7"/>
  <c r="U147" i="7"/>
  <c r="U152" i="7"/>
  <c r="T152" i="7" s="1"/>
  <c r="AI125" i="7"/>
  <c r="AI142" i="7"/>
  <c r="AI147" i="7" s="1"/>
  <c r="U146" i="7"/>
  <c r="U71" i="7"/>
  <c r="U100" i="7"/>
  <c r="U103" i="7"/>
  <c r="U73" i="7"/>
  <c r="U90" i="7"/>
  <c r="U92" i="7"/>
  <c r="U107" i="7"/>
  <c r="U93" i="7"/>
  <c r="T93" i="7" s="1"/>
  <c r="U91" i="7"/>
  <c r="U75" i="7"/>
  <c r="U86" i="7"/>
  <c r="U72" i="7"/>
  <c r="AI108" i="7"/>
  <c r="U96" i="7"/>
  <c r="AI99" i="7"/>
  <c r="AI268" i="7" l="1"/>
  <c r="U249" i="7"/>
  <c r="AI155" i="7"/>
  <c r="U136" i="7"/>
  <c r="AI211" i="7"/>
  <c r="U192" i="7"/>
  <c r="AI542" i="7"/>
  <c r="U524" i="7"/>
  <c r="AI372" i="7"/>
  <c r="AI95" i="7"/>
  <c r="U427" i="7"/>
  <c r="U432" i="7"/>
  <c r="U447" i="7"/>
  <c r="U433" i="7"/>
  <c r="T433" i="7" s="1"/>
  <c r="U428" i="7"/>
  <c r="U416" i="7"/>
  <c r="U272" i="7"/>
  <c r="U275" i="7"/>
  <c r="U245" i="7"/>
  <c r="U279" i="7"/>
  <c r="U248" i="7"/>
  <c r="U571" i="7"/>
  <c r="U596" i="7"/>
  <c r="AI599" i="7"/>
  <c r="AI601" i="7"/>
  <c r="U600" i="7"/>
  <c r="U603" i="7"/>
  <c r="U590" i="7"/>
  <c r="U592" i="7"/>
  <c r="U591" i="7"/>
  <c r="AI583" i="7"/>
  <c r="AI588" i="7" s="1"/>
  <c r="U593" i="7"/>
  <c r="T593" i="7" s="1"/>
  <c r="U585" i="7"/>
  <c r="AI96" i="7" l="1"/>
  <c r="U78" i="7"/>
  <c r="F16" i="26" s="1"/>
  <c r="Q16" i="26" s="1"/>
  <c r="AI596" i="7"/>
  <c r="U577" i="7"/>
  <c r="AI380" i="7"/>
  <c r="U361" i="7"/>
  <c r="AI603" i="7"/>
  <c r="E77" i="29"/>
  <c r="O10" i="26"/>
  <c r="O11" i="26"/>
  <c r="O13" i="26"/>
  <c r="O14" i="26"/>
  <c r="O19" i="26"/>
  <c r="O22" i="26"/>
  <c r="O23" i="26"/>
  <c r="O24" i="26"/>
  <c r="O25" i="26"/>
  <c r="O26" i="26"/>
  <c r="O27" i="26"/>
  <c r="O28" i="26"/>
  <c r="O29" i="26"/>
  <c r="O30" i="26"/>
  <c r="O31" i="26"/>
  <c r="O32" i="26"/>
  <c r="O33" i="26"/>
  <c r="O34" i="26"/>
  <c r="O35" i="26"/>
  <c r="O36" i="26"/>
  <c r="O37" i="26"/>
  <c r="O38" i="26"/>
  <c r="O39" i="26"/>
  <c r="O9" i="26"/>
  <c r="N10" i="26"/>
  <c r="N11" i="26"/>
  <c r="N13" i="26"/>
  <c r="N14" i="26"/>
  <c r="N19" i="26"/>
  <c r="N22" i="26"/>
  <c r="N23" i="26"/>
  <c r="N24" i="26"/>
  <c r="N25" i="26"/>
  <c r="N26" i="26"/>
  <c r="N27" i="26"/>
  <c r="N28" i="26"/>
  <c r="N29" i="26"/>
  <c r="N30" i="26"/>
  <c r="N31" i="26"/>
  <c r="N32" i="26"/>
  <c r="N33" i="26"/>
  <c r="N34" i="26"/>
  <c r="N35" i="26"/>
  <c r="N36" i="26"/>
  <c r="N37" i="26"/>
  <c r="N38" i="26"/>
  <c r="N39" i="26"/>
  <c r="N9" i="26"/>
  <c r="M10" i="26"/>
  <c r="M11" i="26"/>
  <c r="M13" i="26"/>
  <c r="M14" i="26"/>
  <c r="M19" i="26"/>
  <c r="M22" i="26"/>
  <c r="M23" i="26"/>
  <c r="M24" i="26"/>
  <c r="M25" i="26"/>
  <c r="M26" i="26"/>
  <c r="M27" i="26"/>
  <c r="M28" i="26"/>
  <c r="M29" i="26"/>
  <c r="M30" i="26"/>
  <c r="M31" i="26"/>
  <c r="M32" i="26"/>
  <c r="M33" i="26"/>
  <c r="M34" i="26"/>
  <c r="M35" i="26"/>
  <c r="M36" i="26"/>
  <c r="M37" i="26"/>
  <c r="M38" i="26"/>
  <c r="M39" i="26"/>
  <c r="M9" i="26"/>
  <c r="L10" i="26"/>
  <c r="L11" i="26"/>
  <c r="L13" i="26"/>
  <c r="L14" i="26"/>
  <c r="L19" i="26"/>
  <c r="L22" i="26"/>
  <c r="L23" i="26"/>
  <c r="L24" i="26"/>
  <c r="L25" i="26"/>
  <c r="L26" i="26"/>
  <c r="L27" i="26"/>
  <c r="L28" i="26"/>
  <c r="L29" i="26"/>
  <c r="L30" i="26"/>
  <c r="L31" i="26"/>
  <c r="L32" i="26"/>
  <c r="L33" i="26"/>
  <c r="L34" i="26"/>
  <c r="L35" i="26"/>
  <c r="L36" i="26"/>
  <c r="L37" i="26"/>
  <c r="L38" i="26"/>
  <c r="L39" i="26"/>
  <c r="L9" i="26"/>
  <c r="K10" i="26"/>
  <c r="K11" i="26"/>
  <c r="K13" i="26"/>
  <c r="K14" i="26"/>
  <c r="K19" i="26"/>
  <c r="K22" i="26"/>
  <c r="K23" i="26"/>
  <c r="K24" i="26"/>
  <c r="K25" i="26"/>
  <c r="K26" i="26"/>
  <c r="K27" i="26"/>
  <c r="K28" i="26"/>
  <c r="K29" i="26"/>
  <c r="K30" i="26"/>
  <c r="K31" i="26"/>
  <c r="K32" i="26"/>
  <c r="K33" i="26"/>
  <c r="K34" i="26"/>
  <c r="K35" i="26"/>
  <c r="K36" i="26"/>
  <c r="K37" i="26"/>
  <c r="K38" i="26"/>
  <c r="K39" i="26"/>
  <c r="K9" i="26"/>
  <c r="I10" i="26"/>
  <c r="I11" i="26"/>
  <c r="I13" i="26"/>
  <c r="I14" i="26"/>
  <c r="I19" i="26"/>
  <c r="I22" i="26"/>
  <c r="I23" i="26"/>
  <c r="I24" i="26"/>
  <c r="I25" i="26"/>
  <c r="I26" i="26"/>
  <c r="I27" i="26"/>
  <c r="I28" i="26"/>
  <c r="I29" i="26"/>
  <c r="I30" i="26"/>
  <c r="I31" i="26"/>
  <c r="I32" i="26"/>
  <c r="I33" i="26"/>
  <c r="I34" i="26"/>
  <c r="I35" i="26"/>
  <c r="I36" i="26"/>
  <c r="I37" i="26"/>
  <c r="I38" i="26"/>
  <c r="I39" i="26"/>
  <c r="I9" i="26"/>
  <c r="H10" i="26"/>
  <c r="H11" i="26"/>
  <c r="H13" i="26"/>
  <c r="H14" i="26"/>
  <c r="H19" i="26"/>
  <c r="H22" i="26"/>
  <c r="H23" i="26"/>
  <c r="H24" i="26"/>
  <c r="H25" i="26"/>
  <c r="H26" i="26"/>
  <c r="H27" i="26"/>
  <c r="H28" i="26"/>
  <c r="H29" i="26"/>
  <c r="H30" i="26"/>
  <c r="H31" i="26"/>
  <c r="H32" i="26"/>
  <c r="H33" i="26"/>
  <c r="H34" i="26"/>
  <c r="H35" i="26"/>
  <c r="H36" i="26"/>
  <c r="H37" i="26"/>
  <c r="H38" i="26"/>
  <c r="H39" i="26"/>
  <c r="H9" i="26"/>
  <c r="G10" i="26"/>
  <c r="G11" i="26"/>
  <c r="G13" i="26"/>
  <c r="G14" i="26"/>
  <c r="G19" i="26"/>
  <c r="G22" i="26"/>
  <c r="G23" i="26"/>
  <c r="G24" i="26"/>
  <c r="G25" i="26"/>
  <c r="G26" i="26"/>
  <c r="G27" i="26"/>
  <c r="G28" i="26"/>
  <c r="G29" i="26"/>
  <c r="G30" i="26"/>
  <c r="G31" i="26"/>
  <c r="G32" i="26"/>
  <c r="G33" i="26"/>
  <c r="G34" i="26"/>
  <c r="G35" i="26"/>
  <c r="G36" i="26"/>
  <c r="G37" i="26"/>
  <c r="G38" i="26"/>
  <c r="G39" i="26"/>
  <c r="G9" i="26"/>
  <c r="F10" i="26"/>
  <c r="F11" i="26"/>
  <c r="F13" i="26"/>
  <c r="F14" i="26"/>
  <c r="F19" i="26"/>
  <c r="F22" i="26"/>
  <c r="F23" i="26"/>
  <c r="F24" i="26"/>
  <c r="F25" i="26"/>
  <c r="F26" i="26"/>
  <c r="F27" i="26"/>
  <c r="F28" i="26"/>
  <c r="F29" i="26"/>
  <c r="F30" i="26"/>
  <c r="F31" i="26"/>
  <c r="F32" i="26"/>
  <c r="F33" i="26"/>
  <c r="F34" i="26"/>
  <c r="F35" i="26"/>
  <c r="F36" i="26"/>
  <c r="F37" i="26"/>
  <c r="F38" i="26"/>
  <c r="F39" i="26"/>
  <c r="F9" i="26"/>
  <c r="E11" i="26"/>
  <c r="E13" i="26"/>
  <c r="E14" i="26"/>
  <c r="E19" i="26"/>
  <c r="E22" i="26"/>
  <c r="E23" i="26"/>
  <c r="E24" i="26"/>
  <c r="E25" i="26"/>
  <c r="E26" i="26"/>
  <c r="E28" i="26"/>
  <c r="E29" i="26"/>
  <c r="E30" i="26"/>
  <c r="E31" i="26"/>
  <c r="E33" i="26"/>
  <c r="E35" i="26"/>
  <c r="E36" i="26"/>
  <c r="E37" i="26"/>
  <c r="E38" i="26"/>
  <c r="E39" i="26"/>
  <c r="E9" i="26"/>
  <c r="U14" i="7"/>
  <c r="E10" i="26" s="1"/>
  <c r="U31" i="7"/>
  <c r="E27" i="26" s="1"/>
  <c r="E32" i="26"/>
  <c r="E34" i="26"/>
  <c r="Q31" i="26" l="1"/>
  <c r="Q13" i="26"/>
  <c r="Q11" i="26"/>
  <c r="Q29" i="26"/>
  <c r="Q10" i="26"/>
  <c r="Q28" i="26"/>
  <c r="Q39" i="26"/>
  <c r="Q27" i="26"/>
  <c r="Q38" i="26"/>
  <c r="Q26" i="26"/>
  <c r="Q37" i="26"/>
  <c r="Q25" i="26"/>
  <c r="Q36" i="26"/>
  <c r="Q24" i="26"/>
  <c r="Q9" i="26"/>
  <c r="Q35" i="26"/>
  <c r="Q23" i="26"/>
  <c r="Q22" i="26"/>
  <c r="Q33" i="26"/>
  <c r="Q19" i="26"/>
  <c r="Q34" i="26"/>
  <c r="Q32" i="26"/>
  <c r="Q14" i="26"/>
  <c r="Q30" i="26"/>
  <c r="R16" i="26"/>
  <c r="O456" i="7"/>
  <c r="AC455" i="7" s="1"/>
  <c r="O403" i="7"/>
  <c r="AC401" i="7" s="1"/>
  <c r="O178" i="7"/>
  <c r="AC176" i="7" s="1"/>
  <c r="O510" i="7"/>
  <c r="S258" i="7"/>
  <c r="S145" i="7"/>
  <c r="S28" i="7"/>
  <c r="R592" i="7"/>
  <c r="R485" i="7"/>
  <c r="S432" i="7"/>
  <c r="R432" i="7"/>
  <c r="R376" i="7"/>
  <c r="R264" i="7"/>
  <c r="R207" i="7"/>
  <c r="R151" i="7"/>
  <c r="R34" i="7"/>
  <c r="R387" i="7"/>
  <c r="S387" i="7"/>
  <c r="S497" i="7"/>
  <c r="R497" i="7"/>
  <c r="S163" i="7"/>
  <c r="R163" i="7"/>
  <c r="S444" i="7"/>
  <c r="R444" i="7"/>
  <c r="S600" i="7"/>
  <c r="S594" i="7"/>
  <c r="R594" i="7"/>
  <c r="S593" i="7"/>
  <c r="R593" i="7" s="1"/>
  <c r="S592" i="7"/>
  <c r="S576" i="7"/>
  <c r="R572" i="7"/>
  <c r="R571" i="7"/>
  <c r="AG579" i="7"/>
  <c r="AG576" i="7"/>
  <c r="R600" i="7"/>
  <c r="R605" i="7"/>
  <c r="AF582" i="7"/>
  <c r="AF576" i="7"/>
  <c r="R586" i="7"/>
  <c r="AF600" i="7"/>
  <c r="AF603" i="7" s="1"/>
  <c r="R591" i="7"/>
  <c r="AF569" i="7"/>
  <c r="R573" i="7"/>
  <c r="R588" i="7"/>
  <c r="R584" i="7"/>
  <c r="R604" i="7"/>
  <c r="R603" i="7"/>
  <c r="AF579" i="7"/>
  <c r="AN579" i="7" s="1"/>
  <c r="AF583" i="7"/>
  <c r="AF581" i="7"/>
  <c r="AN581" i="7" s="1"/>
  <c r="R576" i="7"/>
  <c r="AF584" i="7"/>
  <c r="R523" i="7"/>
  <c r="S523" i="7"/>
  <c r="R518" i="7"/>
  <c r="R547" i="7"/>
  <c r="R538" i="7"/>
  <c r="S540" i="7"/>
  <c r="R540" i="7" s="1"/>
  <c r="R552" i="7"/>
  <c r="R541" i="7"/>
  <c r="R539" i="7"/>
  <c r="AF529" i="7"/>
  <c r="AF541" i="7"/>
  <c r="R525" i="7" s="1"/>
  <c r="AF530" i="7"/>
  <c r="AF549" i="7"/>
  <c r="R519" i="7"/>
  <c r="R554" i="7"/>
  <c r="AF554" i="7"/>
  <c r="AF553" i="7"/>
  <c r="AF544" i="7"/>
  <c r="R551" i="7"/>
  <c r="R550" i="7"/>
  <c r="AF522" i="7"/>
  <c r="AF528" i="7"/>
  <c r="S493" i="7"/>
  <c r="S486" i="7"/>
  <c r="R486" i="7" s="1"/>
  <c r="S481" i="7"/>
  <c r="S477" i="7"/>
  <c r="AF468" i="7"/>
  <c r="AF474" i="7"/>
  <c r="AG475" i="7"/>
  <c r="AF475" i="7"/>
  <c r="AG476" i="7"/>
  <c r="AF476" i="7"/>
  <c r="S469" i="7"/>
  <c r="R469" i="7"/>
  <c r="R465" i="7"/>
  <c r="R464" i="7"/>
  <c r="R493" i="7"/>
  <c r="AF477" i="7"/>
  <c r="AF487" i="7"/>
  <c r="R471" i="7" s="1"/>
  <c r="Z471" i="7" s="1"/>
  <c r="R484" i="7"/>
  <c r="R487" i="7"/>
  <c r="R481" i="7"/>
  <c r="R494" i="7"/>
  <c r="R474" i="7"/>
  <c r="R496" i="7"/>
  <c r="AF471" i="7"/>
  <c r="AN471" i="7" s="1"/>
  <c r="AF458" i="7"/>
  <c r="S440" i="7"/>
  <c r="R440" i="7"/>
  <c r="R412" i="7"/>
  <c r="R411" i="7"/>
  <c r="AF433" i="7"/>
  <c r="R418" i="7" s="1"/>
  <c r="AF422" i="7"/>
  <c r="AF421" i="7"/>
  <c r="R431" i="7"/>
  <c r="AF410" i="7"/>
  <c r="AF451" i="7"/>
  <c r="R434" i="7"/>
  <c r="R436" i="7"/>
  <c r="AF438" i="7"/>
  <c r="AF441" i="7" s="1"/>
  <c r="R443" i="7"/>
  <c r="AF418" i="7"/>
  <c r="AF420" i="7"/>
  <c r="S384" i="7"/>
  <c r="S370" i="7"/>
  <c r="R370" i="7"/>
  <c r="R360" i="7"/>
  <c r="S360" i="7"/>
  <c r="AG353" i="7"/>
  <c r="R365" i="7"/>
  <c r="R355" i="7"/>
  <c r="R378" i="7"/>
  <c r="AF366" i="7"/>
  <c r="AF375" i="7"/>
  <c r="R375" i="7"/>
  <c r="R391" i="7"/>
  <c r="R384" i="7"/>
  <c r="R356" i="7"/>
  <c r="AF353" i="7"/>
  <c r="AF367" i="7"/>
  <c r="R359" i="7"/>
  <c r="S278" i="7"/>
  <c r="AA278" i="7" s="1"/>
  <c r="AG280" i="7"/>
  <c r="R244" i="7"/>
  <c r="R243" i="7"/>
  <c r="R266" i="7"/>
  <c r="R258" i="7"/>
  <c r="R272" i="7"/>
  <c r="AF267" i="7"/>
  <c r="R277" i="7"/>
  <c r="Z277" i="7" s="1"/>
  <c r="AF254" i="7"/>
  <c r="AF248" i="7"/>
  <c r="R278" i="7"/>
  <c r="Z278" i="7" s="1"/>
  <c r="R262" i="7"/>
  <c r="R260" i="7"/>
  <c r="R263" i="7"/>
  <c r="R261" i="7"/>
  <c r="R247" i="7"/>
  <c r="AF273" i="7"/>
  <c r="AF275" i="7" s="1"/>
  <c r="AF280" i="7"/>
  <c r="R275" i="7"/>
  <c r="AF251" i="7"/>
  <c r="AN251" i="7" s="1"/>
  <c r="AF255" i="7"/>
  <c r="AF240" i="7"/>
  <c r="S191" i="7"/>
  <c r="S35" i="7"/>
  <c r="R35" i="7" s="1"/>
  <c r="R159" i="7"/>
  <c r="S208" i="7"/>
  <c r="R208" i="7" s="1"/>
  <c r="R196" i="7"/>
  <c r="R191" i="7"/>
  <c r="R186" i="7"/>
  <c r="AF214" i="7"/>
  <c r="AF219" i="7" s="1"/>
  <c r="R215" i="7"/>
  <c r="AF195" i="7"/>
  <c r="AF197" i="7"/>
  <c r="R222" i="7"/>
  <c r="R187" i="7"/>
  <c r="R201" i="7"/>
  <c r="AF224" i="7"/>
  <c r="R206" i="7"/>
  <c r="AF198" i="7"/>
  <c r="R218" i="7"/>
  <c r="S150" i="7"/>
  <c r="R150" i="7"/>
  <c r="R131" i="7"/>
  <c r="R130" i="7"/>
  <c r="AF131" i="7"/>
  <c r="R164" i="7"/>
  <c r="R153" i="7"/>
  <c r="AF141" i="7"/>
  <c r="AF154" i="7"/>
  <c r="AF143" i="7"/>
  <c r="R145" i="7"/>
  <c r="R162" i="7"/>
  <c r="R132" i="7"/>
  <c r="AF167" i="7"/>
  <c r="AF159" i="7"/>
  <c r="AF162" i="7" s="1"/>
  <c r="AF138" i="7"/>
  <c r="AF142" i="7"/>
  <c r="AF140" i="7"/>
  <c r="R76" i="7"/>
  <c r="S76" i="7"/>
  <c r="R72" i="7"/>
  <c r="R71" i="7"/>
  <c r="R100" i="7"/>
  <c r="AF83" i="7"/>
  <c r="AF77" i="7"/>
  <c r="AN77" i="7" s="1"/>
  <c r="AF104" i="7"/>
  <c r="R103" i="7"/>
  <c r="R90" i="7"/>
  <c r="R85" i="7"/>
  <c r="R105" i="7"/>
  <c r="R92" i="7"/>
  <c r="AF82" i="7"/>
  <c r="AF84" i="7"/>
  <c r="S45" i="7"/>
  <c r="R45" i="7"/>
  <c r="Z45" i="7" s="1"/>
  <c r="R18" i="7"/>
  <c r="Z18" i="7" s="1"/>
  <c r="S18" i="7"/>
  <c r="R23" i="7"/>
  <c r="R14" i="7"/>
  <c r="R13" i="7"/>
  <c r="R42" i="7"/>
  <c r="AF22" i="7"/>
  <c r="R28" i="7"/>
  <c r="R49" i="7"/>
  <c r="Z49" i="7" s="1"/>
  <c r="R31" i="7"/>
  <c r="AF24" i="7"/>
  <c r="R26" i="7"/>
  <c r="AF55" i="7"/>
  <c r="R32" i="7"/>
  <c r="R33" i="7"/>
  <c r="AF25" i="7"/>
  <c r="AF20" i="7"/>
  <c r="AN20" i="7" s="1"/>
  <c r="AF23" i="7"/>
  <c r="AF34" i="7"/>
  <c r="AF21" i="7"/>
  <c r="AN21" i="7" s="1"/>
  <c r="AF17" i="7"/>
  <c r="X525" i="7" l="1"/>
  <c r="Z525" i="7"/>
  <c r="V525" i="7"/>
  <c r="AL267" i="7"/>
  <c r="R250" i="7"/>
  <c r="X250" i="7" s="1"/>
  <c r="AL154" i="7"/>
  <c r="R137" i="7"/>
  <c r="X137" i="7" s="1"/>
  <c r="X418" i="7"/>
  <c r="X471" i="7"/>
  <c r="V471" i="7"/>
  <c r="AN576" i="7"/>
  <c r="AF588" i="7"/>
  <c r="R577" i="7" s="1"/>
  <c r="X577" i="7" s="1"/>
  <c r="AF379" i="7"/>
  <c r="AF595" i="7"/>
  <c r="AJ541" i="7"/>
  <c r="AL541" i="7"/>
  <c r="AN541" i="7"/>
  <c r="AL603" i="7"/>
  <c r="AJ603" i="7"/>
  <c r="AF535" i="7"/>
  <c r="AL433" i="7"/>
  <c r="AF372" i="7"/>
  <c r="R361" i="7" s="1"/>
  <c r="X361" i="7" s="1"/>
  <c r="AN418" i="7"/>
  <c r="AF427" i="7"/>
  <c r="AF481" i="7"/>
  <c r="AN468" i="7"/>
  <c r="AL487" i="7"/>
  <c r="AJ487" i="7"/>
  <c r="AN487" i="7"/>
  <c r="AN248" i="7"/>
  <c r="AF260" i="7"/>
  <c r="R249" i="7" s="1"/>
  <c r="X249" i="7" s="1"/>
  <c r="AL219" i="7"/>
  <c r="AJ219" i="7"/>
  <c r="AN195" i="7"/>
  <c r="AF203" i="7"/>
  <c r="R192" i="7" s="1"/>
  <c r="X192" i="7" s="1"/>
  <c r="AN138" i="7"/>
  <c r="AF147" i="7"/>
  <c r="R136" i="7" s="1"/>
  <c r="X136" i="7" s="1"/>
  <c r="AN94" i="7"/>
  <c r="AF95" i="7"/>
  <c r="AF88" i="7"/>
  <c r="R77" i="7" s="1"/>
  <c r="AF30" i="7"/>
  <c r="AL34" i="7"/>
  <c r="AJ34" i="7"/>
  <c r="AF37" i="7"/>
  <c r="R20" i="7" s="1"/>
  <c r="AN34" i="7"/>
  <c r="R274" i="7"/>
  <c r="S92" i="7"/>
  <c r="S206" i="7"/>
  <c r="S207" i="7"/>
  <c r="S376" i="7"/>
  <c r="S375" i="7"/>
  <c r="S431" i="7"/>
  <c r="S538" i="7"/>
  <c r="S539" i="7"/>
  <c r="S90" i="7"/>
  <c r="S32" i="7"/>
  <c r="S31" i="7"/>
  <c r="AG600" i="7"/>
  <c r="AG603" i="7" s="1"/>
  <c r="M599" i="7"/>
  <c r="AG544" i="7"/>
  <c r="AG273" i="7"/>
  <c r="AG275" i="7" s="1"/>
  <c r="AG159" i="7"/>
  <c r="AG162" i="7" s="1"/>
  <c r="M203" i="7"/>
  <c r="AG214" i="7" s="1"/>
  <c r="AG219" i="7" s="1"/>
  <c r="AG438" i="7"/>
  <c r="AG441" i="7" s="1"/>
  <c r="S434" i="7"/>
  <c r="S436" i="7"/>
  <c r="AG549" i="7"/>
  <c r="S378" i="7"/>
  <c r="AG367" i="7"/>
  <c r="AG366" i="7"/>
  <c r="AG375" i="7"/>
  <c r="AL535" i="7" l="1"/>
  <c r="R524" i="7"/>
  <c r="X524" i="7" s="1"/>
  <c r="AL30" i="7"/>
  <c r="R19" i="7"/>
  <c r="Z19" i="7" s="1"/>
  <c r="AL595" i="7"/>
  <c r="R578" i="7"/>
  <c r="X578" i="7" s="1"/>
  <c r="AF488" i="7"/>
  <c r="AJ488" i="7" s="1"/>
  <c r="R470" i="7"/>
  <c r="AL379" i="7"/>
  <c r="R362" i="7"/>
  <c r="X362" i="7" s="1"/>
  <c r="AN95" i="7"/>
  <c r="R78" i="7"/>
  <c r="X20" i="7"/>
  <c r="V20" i="7"/>
  <c r="Z20" i="7"/>
  <c r="X77" i="7"/>
  <c r="V77" i="7"/>
  <c r="AL427" i="7"/>
  <c r="R417" i="7"/>
  <c r="AL588" i="7"/>
  <c r="AF596" i="7"/>
  <c r="AL596" i="7" s="1"/>
  <c r="AF380" i="7"/>
  <c r="AL380" i="7" s="1"/>
  <c r="AL372" i="7"/>
  <c r="AM603" i="7"/>
  <c r="AK603" i="7"/>
  <c r="AF542" i="7"/>
  <c r="AL542" i="7" s="1"/>
  <c r="AL481" i="7"/>
  <c r="AN481" i="7"/>
  <c r="AJ481" i="7"/>
  <c r="AF434" i="7"/>
  <c r="AL434" i="7" s="1"/>
  <c r="AF268" i="7"/>
  <c r="AL268" i="7" s="1"/>
  <c r="AL260" i="7"/>
  <c r="AM219" i="7"/>
  <c r="AK219" i="7"/>
  <c r="AF211" i="7"/>
  <c r="AL211" i="7" s="1"/>
  <c r="AL203" i="7"/>
  <c r="AN30" i="7"/>
  <c r="AJ30" i="7"/>
  <c r="AL147" i="7"/>
  <c r="AF155" i="7"/>
  <c r="AL155" i="7" s="1"/>
  <c r="AF96" i="7"/>
  <c r="AN96" i="7" s="1"/>
  <c r="AN88" i="7"/>
  <c r="AL95" i="7"/>
  <c r="AJ95" i="7"/>
  <c r="AL88" i="7"/>
  <c r="AJ88" i="7"/>
  <c r="AL37" i="7"/>
  <c r="AJ37" i="7"/>
  <c r="AN37" i="7"/>
  <c r="AF38" i="7"/>
  <c r="S391" i="7"/>
  <c r="S356" i="7"/>
  <c r="S368" i="7"/>
  <c r="AG365" i="7"/>
  <c r="AG372" i="7" s="1"/>
  <c r="S361" i="7" s="1"/>
  <c r="Y361" i="7" s="1"/>
  <c r="X78" i="7" l="1"/>
  <c r="Z78" i="7"/>
  <c r="V78" i="7"/>
  <c r="V470" i="7"/>
  <c r="X470" i="7"/>
  <c r="Z470" i="7"/>
  <c r="AN488" i="7"/>
  <c r="AL488" i="7"/>
  <c r="X417" i="7"/>
  <c r="AM372" i="7"/>
  <c r="AL96" i="7"/>
  <c r="AJ96" i="7"/>
  <c r="AL38" i="7"/>
  <c r="AJ38" i="7"/>
  <c r="AN38" i="7"/>
  <c r="S605" i="7"/>
  <c r="AG582" i="7"/>
  <c r="AG77" i="7"/>
  <c r="S94" i="7"/>
  <c r="AG82" i="7"/>
  <c r="AG422" i="7"/>
  <c r="AG421" i="7"/>
  <c r="S100" i="7"/>
  <c r="S105" i="7"/>
  <c r="S272" i="7"/>
  <c r="S266" i="7"/>
  <c r="AG267" i="7"/>
  <c r="S264" i="7"/>
  <c r="S277" i="7"/>
  <c r="AG254" i="7"/>
  <c r="AG248" i="7"/>
  <c r="S263" i="7"/>
  <c r="Q263" i="7"/>
  <c r="Q440" i="7"/>
  <c r="P440" i="7"/>
  <c r="Q434" i="7"/>
  <c r="P434" i="7"/>
  <c r="Q445" i="7"/>
  <c r="P445" i="7"/>
  <c r="Q432" i="7"/>
  <c r="P432" i="7"/>
  <c r="AD420" i="7"/>
  <c r="AE420" i="7"/>
  <c r="AE422" i="7"/>
  <c r="AD422" i="7"/>
  <c r="Q443" i="7"/>
  <c r="P443" i="7"/>
  <c r="Q431" i="7"/>
  <c r="P431" i="7"/>
  <c r="AE433" i="7"/>
  <c r="Q418" i="7" s="1"/>
  <c r="L16" i="9" s="1"/>
  <c r="AE421" i="7"/>
  <c r="AD421" i="7"/>
  <c r="Q416" i="7"/>
  <c r="P416" i="7"/>
  <c r="AE447" i="7"/>
  <c r="AD447" i="7"/>
  <c r="Q272" i="7"/>
  <c r="P263" i="7"/>
  <c r="Q258" i="7"/>
  <c r="P258" i="7"/>
  <c r="Q262" i="7"/>
  <c r="P262" i="7"/>
  <c r="Q276" i="7"/>
  <c r="P272" i="7"/>
  <c r="Q261" i="7"/>
  <c r="P261" i="7"/>
  <c r="Q248" i="7"/>
  <c r="P248" i="7"/>
  <c r="AE267" i="7"/>
  <c r="Q250" i="7" s="1"/>
  <c r="AE254" i="7"/>
  <c r="AE260" i="7" s="1"/>
  <c r="Q249" i="7" s="1"/>
  <c r="AD254" i="7"/>
  <c r="AD260" i="7" s="1"/>
  <c r="P249" i="7" s="1"/>
  <c r="P256" i="7"/>
  <c r="Q266" i="7"/>
  <c r="P266" i="7"/>
  <c r="Q604" i="7"/>
  <c r="P604" i="7"/>
  <c r="Q603" i="7"/>
  <c r="P603" i="7"/>
  <c r="Q600" i="7"/>
  <c r="P600" i="7"/>
  <c r="Q592" i="7"/>
  <c r="P592" i="7"/>
  <c r="Q591" i="7"/>
  <c r="P591" i="7"/>
  <c r="AE595" i="7"/>
  <c r="Q578" i="7" s="1"/>
  <c r="AD595" i="7"/>
  <c r="P578" i="7" s="1"/>
  <c r="AE582" i="7"/>
  <c r="AD582" i="7"/>
  <c r="AE583" i="7"/>
  <c r="AD583" i="7"/>
  <c r="Q576" i="7"/>
  <c r="P576" i="7"/>
  <c r="AE613" i="7"/>
  <c r="AD613" i="7"/>
  <c r="S443" i="7"/>
  <c r="AG433" i="7"/>
  <c r="S418" i="7" s="1"/>
  <c r="S413" i="7"/>
  <c r="AG418" i="7"/>
  <c r="AG420" i="7"/>
  <c r="S359" i="7"/>
  <c r="AG379" i="7"/>
  <c r="S551" i="7"/>
  <c r="AG522" i="7"/>
  <c r="AG541" i="7"/>
  <c r="S525" i="7" s="1"/>
  <c r="AG528" i="7"/>
  <c r="AG251" i="7"/>
  <c r="AG255" i="7"/>
  <c r="AG240" i="7"/>
  <c r="AM267" i="7" l="1"/>
  <c r="S250" i="7"/>
  <c r="AM379" i="7"/>
  <c r="S362" i="7"/>
  <c r="N16" i="24"/>
  <c r="Y525" i="7"/>
  <c r="N16" i="27" s="1"/>
  <c r="W525" i="7"/>
  <c r="N16" i="25" s="1"/>
  <c r="AA525" i="7"/>
  <c r="N16" i="28" s="1"/>
  <c r="L16" i="24"/>
  <c r="AA418" i="7"/>
  <c r="L16" i="28" s="1"/>
  <c r="Y418" i="7"/>
  <c r="L16" i="27" s="1"/>
  <c r="W418" i="7"/>
  <c r="L16" i="25" s="1"/>
  <c r="V578" i="7"/>
  <c r="Z578" i="7"/>
  <c r="O16" i="9"/>
  <c r="I15" i="9"/>
  <c r="V249" i="7"/>
  <c r="Z249" i="7"/>
  <c r="AA250" i="7"/>
  <c r="I16" i="28" s="1"/>
  <c r="I16" i="9"/>
  <c r="W250" i="7"/>
  <c r="I16" i="25" s="1"/>
  <c r="AD427" i="7"/>
  <c r="P417" i="7" s="1"/>
  <c r="AN595" i="7"/>
  <c r="AJ595" i="7"/>
  <c r="AM541" i="7"/>
  <c r="AK541" i="7"/>
  <c r="AG427" i="7"/>
  <c r="AM433" i="7"/>
  <c r="AK433" i="7"/>
  <c r="AD433" i="7"/>
  <c r="P418" i="7" s="1"/>
  <c r="AN432" i="7"/>
  <c r="AE427" i="7"/>
  <c r="AG380" i="7"/>
  <c r="AM380" i="7" s="1"/>
  <c r="AD267" i="7"/>
  <c r="AN267" i="7" s="1"/>
  <c r="AG260" i="7"/>
  <c r="AK267" i="7"/>
  <c r="AE268" i="7"/>
  <c r="AN260" i="7"/>
  <c r="AJ260" i="7"/>
  <c r="S550" i="7"/>
  <c r="S547" i="7"/>
  <c r="AG529" i="7"/>
  <c r="AG530" i="7"/>
  <c r="S103" i="7"/>
  <c r="AG95" i="7"/>
  <c r="AG83" i="7"/>
  <c r="AN427" i="7" l="1"/>
  <c r="AJ427" i="7"/>
  <c r="AM260" i="7"/>
  <c r="S249" i="7"/>
  <c r="K16" i="24"/>
  <c r="Y362" i="7"/>
  <c r="K16" i="27" s="1"/>
  <c r="AO95" i="7"/>
  <c r="S78" i="7"/>
  <c r="AE434" i="7"/>
  <c r="Q417" i="7"/>
  <c r="L15" i="9" s="1"/>
  <c r="Z418" i="7"/>
  <c r="V418" i="7"/>
  <c r="V417" i="7"/>
  <c r="Z417" i="7"/>
  <c r="Y250" i="7"/>
  <c r="I16" i="27" s="1"/>
  <c r="I16" i="24"/>
  <c r="AG535" i="7"/>
  <c r="S524" i="7" s="1"/>
  <c r="Y524" i="7" s="1"/>
  <c r="N15" i="27" s="1"/>
  <c r="AM427" i="7"/>
  <c r="S417" i="7"/>
  <c r="AJ267" i="7"/>
  <c r="P250" i="7"/>
  <c r="AK260" i="7"/>
  <c r="AG268" i="7"/>
  <c r="AM268" i="7" s="1"/>
  <c r="AD268" i="7"/>
  <c r="AJ268" i="7" s="1"/>
  <c r="AG434" i="7"/>
  <c r="AM434" i="7" s="1"/>
  <c r="AJ433" i="7"/>
  <c r="AD434" i="7"/>
  <c r="AN433" i="7"/>
  <c r="AK427" i="7"/>
  <c r="AO427" i="7"/>
  <c r="AM95" i="7"/>
  <c r="AK95" i="7"/>
  <c r="AG542" i="7" l="1"/>
  <c r="AM542" i="7" s="1"/>
  <c r="Y249" i="7"/>
  <c r="AA249" i="7"/>
  <c r="W249" i="7"/>
  <c r="I15" i="25" s="1"/>
  <c r="Y78" i="7"/>
  <c r="F16" i="27" s="1"/>
  <c r="F16" i="24"/>
  <c r="AA78" i="7"/>
  <c r="F16" i="28" s="1"/>
  <c r="W78" i="7"/>
  <c r="F16" i="25" s="1"/>
  <c r="AM535" i="7"/>
  <c r="Y417" i="7"/>
  <c r="W417" i="7"/>
  <c r="L15" i="25" s="1"/>
  <c r="AA417" i="7"/>
  <c r="Z250" i="7"/>
  <c r="V250" i="7"/>
  <c r="AK268" i="7"/>
  <c r="AN268" i="7"/>
  <c r="AK434" i="7"/>
  <c r="AN434" i="7"/>
  <c r="AJ434" i="7"/>
  <c r="S519" i="7"/>
  <c r="S554" i="7"/>
  <c r="AG554" i="7"/>
  <c r="S188" i="7"/>
  <c r="S201" i="7"/>
  <c r="S215" i="7"/>
  <c r="AG20" i="7" l="1"/>
  <c r="S42" i="7"/>
  <c r="S15" i="7"/>
  <c r="S34" i="7"/>
  <c r="S218" i="7"/>
  <c r="AG197" i="7"/>
  <c r="AG198" i="7"/>
  <c r="O24" i="24" l="1"/>
  <c r="O32" i="24"/>
  <c r="S598" i="7"/>
  <c r="S591" i="7"/>
  <c r="O29" i="24" s="1"/>
  <c r="AG569" i="7"/>
  <c r="O13" i="24"/>
  <c r="O19" i="24"/>
  <c r="O23" i="24"/>
  <c r="O25" i="24"/>
  <c r="O27" i="24"/>
  <c r="O28" i="24"/>
  <c r="O33" i="24"/>
  <c r="O34" i="24"/>
  <c r="O35" i="24"/>
  <c r="O36" i="24"/>
  <c r="O37" i="24"/>
  <c r="O39" i="24"/>
  <c r="N11" i="24"/>
  <c r="N13" i="24"/>
  <c r="N19" i="24"/>
  <c r="N22" i="24"/>
  <c r="N23" i="24"/>
  <c r="N25" i="24"/>
  <c r="N26" i="24"/>
  <c r="N27" i="24"/>
  <c r="N33" i="24"/>
  <c r="N34" i="24"/>
  <c r="N35" i="24"/>
  <c r="N36" i="24"/>
  <c r="N37" i="24"/>
  <c r="N39" i="24"/>
  <c r="M13" i="24"/>
  <c r="M23" i="24"/>
  <c r="M25" i="24"/>
  <c r="M27" i="24"/>
  <c r="M28" i="24"/>
  <c r="M33" i="24"/>
  <c r="M34" i="24"/>
  <c r="M35" i="24"/>
  <c r="M36" i="24"/>
  <c r="M37" i="24"/>
  <c r="L13" i="24"/>
  <c r="L19" i="24"/>
  <c r="L22" i="24"/>
  <c r="L23" i="24"/>
  <c r="L25" i="24"/>
  <c r="L26" i="24"/>
  <c r="L27" i="24"/>
  <c r="L28" i="24"/>
  <c r="L33" i="24"/>
  <c r="L34" i="24"/>
  <c r="L35" i="24"/>
  <c r="L36" i="24"/>
  <c r="L37" i="24"/>
  <c r="L39" i="24"/>
  <c r="K13" i="24"/>
  <c r="K23" i="24"/>
  <c r="K25" i="24"/>
  <c r="K26" i="24"/>
  <c r="K27" i="24"/>
  <c r="K28" i="24"/>
  <c r="K31" i="24"/>
  <c r="K33" i="24"/>
  <c r="K34" i="24"/>
  <c r="K35" i="24"/>
  <c r="K36" i="24"/>
  <c r="K37" i="24"/>
  <c r="K39" i="24"/>
  <c r="I19" i="24"/>
  <c r="I23" i="24"/>
  <c r="I25" i="24"/>
  <c r="I33" i="24"/>
  <c r="I34" i="24"/>
  <c r="I36" i="24"/>
  <c r="I37" i="24"/>
  <c r="I39" i="24"/>
  <c r="H13" i="24"/>
  <c r="H22" i="24"/>
  <c r="H23" i="24"/>
  <c r="H25" i="24"/>
  <c r="H26" i="24"/>
  <c r="H27" i="24"/>
  <c r="H32" i="24"/>
  <c r="H33" i="24"/>
  <c r="H34" i="24"/>
  <c r="H35" i="24"/>
  <c r="H36" i="24"/>
  <c r="H37" i="24"/>
  <c r="H39" i="24"/>
  <c r="G13" i="24"/>
  <c r="G14" i="24"/>
  <c r="G19" i="24"/>
  <c r="G22" i="24"/>
  <c r="G23" i="24"/>
  <c r="G25" i="24"/>
  <c r="G26" i="24"/>
  <c r="G27" i="24"/>
  <c r="G28" i="24"/>
  <c r="G31" i="24"/>
  <c r="G33" i="24"/>
  <c r="G34" i="24"/>
  <c r="G35" i="24"/>
  <c r="G37" i="24"/>
  <c r="G39" i="24"/>
  <c r="F13" i="24"/>
  <c r="F19" i="24"/>
  <c r="F22" i="24"/>
  <c r="F24" i="24"/>
  <c r="F25" i="24"/>
  <c r="F26" i="24"/>
  <c r="F27" i="24"/>
  <c r="F33" i="24"/>
  <c r="F34" i="24"/>
  <c r="F35" i="24"/>
  <c r="F36" i="24"/>
  <c r="F37" i="24"/>
  <c r="F39" i="24"/>
  <c r="E13" i="24"/>
  <c r="E23" i="24"/>
  <c r="E25" i="24"/>
  <c r="E26" i="24"/>
  <c r="E28" i="24"/>
  <c r="E32" i="24"/>
  <c r="E33" i="24"/>
  <c r="E34" i="24"/>
  <c r="E35" i="24"/>
  <c r="E36" i="24"/>
  <c r="E37" i="24"/>
  <c r="E39" i="24"/>
  <c r="K29" i="24"/>
  <c r="K30" i="24"/>
  <c r="AG23" i="7"/>
  <c r="N28" i="24"/>
  <c r="N38" i="24"/>
  <c r="N29" i="24"/>
  <c r="AG553" i="7"/>
  <c r="N30" i="24"/>
  <c r="N24" i="24"/>
  <c r="N31" i="24"/>
  <c r="N14" i="24"/>
  <c r="S604" i="7"/>
  <c r="S603" i="7"/>
  <c r="O38" i="24"/>
  <c r="O30" i="24"/>
  <c r="AG595" i="7"/>
  <c r="S578" i="7" s="1"/>
  <c r="AG583" i="7"/>
  <c r="AG581" i="7"/>
  <c r="O14" i="24"/>
  <c r="AG584" i="7"/>
  <c r="S541" i="7"/>
  <c r="N32" i="24" s="1"/>
  <c r="S552" i="7"/>
  <c r="S572" i="7"/>
  <c r="O10" i="24" s="1"/>
  <c r="S571" i="7"/>
  <c r="O9" i="24" s="1"/>
  <c r="L11" i="24"/>
  <c r="K11" i="24"/>
  <c r="S245" i="7"/>
  <c r="I11" i="24" s="1"/>
  <c r="H11" i="24"/>
  <c r="S132" i="7"/>
  <c r="G11" i="24" s="1"/>
  <c r="S73" i="7"/>
  <c r="F11" i="24" s="1"/>
  <c r="E11" i="24"/>
  <c r="S573" i="7"/>
  <c r="O11" i="24" s="1"/>
  <c r="O31" i="24"/>
  <c r="S588" i="7"/>
  <c r="O26" i="24" s="1"/>
  <c r="O22" i="24"/>
  <c r="N10" i="24"/>
  <c r="S518" i="7"/>
  <c r="N9" i="24" s="1"/>
  <c r="AG487" i="7"/>
  <c r="S471" i="7" s="1"/>
  <c r="S464" i="7"/>
  <c r="M9" i="24" s="1"/>
  <c r="M38" i="24"/>
  <c r="M11" i="24"/>
  <c r="S484" i="7"/>
  <c r="M29" i="24" s="1"/>
  <c r="S479" i="7"/>
  <c r="M24" i="24" s="1"/>
  <c r="S487" i="7"/>
  <c r="M32" i="24" s="1"/>
  <c r="AG468" i="7"/>
  <c r="M14" i="24"/>
  <c r="AG474" i="7"/>
  <c r="S485" i="7"/>
  <c r="M30" i="24" s="1"/>
  <c r="AG477" i="7"/>
  <c r="M31" i="24"/>
  <c r="S465" i="7"/>
  <c r="M10" i="24" s="1"/>
  <c r="M22" i="24"/>
  <c r="M26" i="24"/>
  <c r="M39" i="24"/>
  <c r="S474" i="7"/>
  <c r="M19" i="24" s="1"/>
  <c r="S496" i="7"/>
  <c r="AG471" i="7"/>
  <c r="AG458" i="7"/>
  <c r="S412" i="7"/>
  <c r="L10" i="24" s="1"/>
  <c r="S411" i="7"/>
  <c r="L9" i="24" s="1"/>
  <c r="L38" i="24"/>
  <c r="L30" i="24"/>
  <c r="AG410" i="7"/>
  <c r="AG451" i="7"/>
  <c r="L32" i="24"/>
  <c r="L31" i="24"/>
  <c r="L29" i="24"/>
  <c r="L24" i="24"/>
  <c r="L14" i="24"/>
  <c r="S365" i="7"/>
  <c r="K19" i="24" s="1"/>
  <c r="K10" i="24"/>
  <c r="S355" i="7"/>
  <c r="K9" i="24" s="1"/>
  <c r="K38" i="24"/>
  <c r="K32" i="24"/>
  <c r="K22" i="24"/>
  <c r="K24" i="24"/>
  <c r="K14" i="24"/>
  <c r="S260" i="7"/>
  <c r="I26" i="24" s="1"/>
  <c r="H31" i="24"/>
  <c r="G30" i="24"/>
  <c r="P519" i="7"/>
  <c r="P518" i="7"/>
  <c r="AD530" i="7"/>
  <c r="P547" i="7"/>
  <c r="P538" i="7"/>
  <c r="AD547" i="7"/>
  <c r="P543" i="7"/>
  <c r="AD524" i="7"/>
  <c r="AD529" i="7"/>
  <c r="P550" i="7"/>
  <c r="P537" i="7"/>
  <c r="P532" i="7"/>
  <c r="P465" i="7"/>
  <c r="P464" i="7"/>
  <c r="P487" i="7"/>
  <c r="P479" i="7"/>
  <c r="AD493" i="7"/>
  <c r="AD495" i="7" s="1"/>
  <c r="P484" i="7"/>
  <c r="P493" i="7"/>
  <c r="AD459" i="7"/>
  <c r="P412" i="7"/>
  <c r="P411" i="7"/>
  <c r="AD442" i="7"/>
  <c r="P444" i="7"/>
  <c r="Q465" i="7"/>
  <c r="Q464" i="7"/>
  <c r="Q519" i="7"/>
  <c r="Q518" i="7"/>
  <c r="Q538" i="7"/>
  <c r="AE530" i="7"/>
  <c r="Q547" i="7"/>
  <c r="Q522" i="7"/>
  <c r="AE547" i="7"/>
  <c r="Q541" i="7"/>
  <c r="Q543" i="7"/>
  <c r="AE524" i="7"/>
  <c r="AE529" i="7"/>
  <c r="Q550" i="7"/>
  <c r="Q537" i="7"/>
  <c r="Q539" i="7"/>
  <c r="Q532" i="7"/>
  <c r="Q487" i="7"/>
  <c r="Q490" i="7"/>
  <c r="AE493" i="7"/>
  <c r="AE495" i="7" s="1"/>
  <c r="Q484" i="7"/>
  <c r="Q493" i="7"/>
  <c r="AE459" i="7"/>
  <c r="Q412" i="7"/>
  <c r="Q411" i="7"/>
  <c r="AE442" i="7"/>
  <c r="Q444" i="7"/>
  <c r="P433" i="7"/>
  <c r="Q384" i="7"/>
  <c r="Q375" i="7"/>
  <c r="Q370" i="7"/>
  <c r="AE210" i="7"/>
  <c r="Q193" i="7" s="1"/>
  <c r="Q159" i="7"/>
  <c r="Q151" i="7"/>
  <c r="Q150" i="7"/>
  <c r="Q162" i="7"/>
  <c r="AE154" i="7"/>
  <c r="Q137" i="7" s="1"/>
  <c r="AE141" i="7"/>
  <c r="Q145" i="7"/>
  <c r="Q131" i="7"/>
  <c r="Q86" i="7"/>
  <c r="Q94" i="7"/>
  <c r="AE98" i="7"/>
  <c r="AK98" i="7" s="1"/>
  <c r="Q90" i="7"/>
  <c r="Q107" i="7"/>
  <c r="Q91" i="7"/>
  <c r="Q33" i="7"/>
  <c r="Q36" i="7"/>
  <c r="Q26" i="24" l="1"/>
  <c r="Q11" i="24"/>
  <c r="Q37" i="24"/>
  <c r="Q34" i="24"/>
  <c r="Q39" i="24"/>
  <c r="Q25" i="24"/>
  <c r="Q33" i="24"/>
  <c r="AG588" i="7"/>
  <c r="S577" i="7" s="1"/>
  <c r="Y577" i="7" s="1"/>
  <c r="O15" i="27" s="1"/>
  <c r="M16" i="24"/>
  <c r="AA471" i="7"/>
  <c r="M16" i="28" s="1"/>
  <c r="G16" i="9"/>
  <c r="Y578" i="7"/>
  <c r="O16" i="27" s="1"/>
  <c r="O16" i="24"/>
  <c r="AA578" i="7"/>
  <c r="O16" i="28" s="1"/>
  <c r="W578" i="7"/>
  <c r="O16" i="25" s="1"/>
  <c r="AA193" i="7"/>
  <c r="H16" i="28" s="1"/>
  <c r="H16" i="9"/>
  <c r="W193" i="7"/>
  <c r="H16" i="25" s="1"/>
  <c r="Y471" i="7"/>
  <c r="M16" i="27" s="1"/>
  <c r="W471" i="7"/>
  <c r="M16" i="25" s="1"/>
  <c r="AM595" i="7"/>
  <c r="AK595" i="7"/>
  <c r="AE535" i="7"/>
  <c r="Q524" i="7" s="1"/>
  <c r="AN524" i="7"/>
  <c r="AD535" i="7"/>
  <c r="P524" i="7" s="1"/>
  <c r="AM487" i="7"/>
  <c r="AK487" i="7"/>
  <c r="AG481" i="7"/>
  <c r="S470" i="7" s="1"/>
  <c r="AO210" i="7"/>
  <c r="AK210" i="7"/>
  <c r="AD154" i="7"/>
  <c r="P137" i="7" s="1"/>
  <c r="AN153" i="7"/>
  <c r="AG596" i="7" l="1"/>
  <c r="AM596" i="7" s="1"/>
  <c r="AM588" i="7"/>
  <c r="AA524" i="7"/>
  <c r="N15" i="9"/>
  <c r="W524" i="7"/>
  <c r="N15" i="25" s="1"/>
  <c r="Z524" i="7"/>
  <c r="V524" i="7"/>
  <c r="Y470" i="7"/>
  <c r="AA470" i="7"/>
  <c r="W470" i="7"/>
  <c r="M15" i="25" s="1"/>
  <c r="V137" i="7"/>
  <c r="Z137" i="7"/>
  <c r="AJ535" i="7"/>
  <c r="AN535" i="7"/>
  <c r="AD542" i="7"/>
  <c r="AE542" i="7"/>
  <c r="AK535" i="7"/>
  <c r="AM481" i="7"/>
  <c r="AK481" i="7"/>
  <c r="AG488" i="7"/>
  <c r="AJ154" i="7"/>
  <c r="AN154" i="7"/>
  <c r="AE13" i="7"/>
  <c r="AD13" i="7"/>
  <c r="AJ542" i="7" l="1"/>
  <c r="AN542" i="7"/>
  <c r="AK542" i="7"/>
  <c r="AK488" i="7"/>
  <c r="AM488" i="7"/>
  <c r="AE359" i="7"/>
  <c r="AE372" i="7" s="1"/>
  <c r="Q361" i="7" s="1"/>
  <c r="K15" i="9" l="1"/>
  <c r="AA361" i="7"/>
  <c r="W361" i="7"/>
  <c r="K15" i="25" s="1"/>
  <c r="AK372" i="7"/>
  <c r="S244" i="7"/>
  <c r="I10" i="24" s="1"/>
  <c r="S243" i="7"/>
  <c r="I9" i="24" s="1"/>
  <c r="I32" i="24"/>
  <c r="I24" i="24"/>
  <c r="S269" i="7"/>
  <c r="I35" i="24" s="1"/>
  <c r="Q35" i="24" s="1"/>
  <c r="I38" i="24"/>
  <c r="I29" i="24"/>
  <c r="I30" i="24"/>
  <c r="I31" i="24"/>
  <c r="S262" i="7"/>
  <c r="I28" i="24" s="1"/>
  <c r="S261" i="7"/>
  <c r="I27" i="24" s="1"/>
  <c r="S247" i="7"/>
  <c r="I13" i="24" s="1"/>
  <c r="Q13" i="24" s="1"/>
  <c r="I22" i="24"/>
  <c r="S275" i="7"/>
  <c r="S274" i="7" s="1"/>
  <c r="I14" i="24"/>
  <c r="H14" i="24"/>
  <c r="E14" i="24"/>
  <c r="Q14" i="24" s="1"/>
  <c r="S196" i="7"/>
  <c r="H19" i="24" s="1"/>
  <c r="S187" i="7"/>
  <c r="H10" i="24" s="1"/>
  <c r="S186" i="7"/>
  <c r="H9" i="24" s="1"/>
  <c r="H29" i="24"/>
  <c r="H38" i="24"/>
  <c r="AG195" i="7"/>
  <c r="AG203" i="7" s="1"/>
  <c r="S192" i="7" s="1"/>
  <c r="Y192" i="7" s="1"/>
  <c r="H30" i="24"/>
  <c r="S222" i="7"/>
  <c r="H24" i="24"/>
  <c r="AG224" i="7"/>
  <c r="H28" i="24"/>
  <c r="S159" i="7"/>
  <c r="G38" i="24" s="1"/>
  <c r="G29" i="24"/>
  <c r="AG131" i="7"/>
  <c r="S164" i="7"/>
  <c r="S153" i="7"/>
  <c r="G32" i="24" s="1"/>
  <c r="AG141" i="7"/>
  <c r="AG154" i="7"/>
  <c r="AG143" i="7"/>
  <c r="G24" i="24"/>
  <c r="S157" i="7"/>
  <c r="G36" i="24" s="1"/>
  <c r="Q36" i="24" s="1"/>
  <c r="S162" i="7"/>
  <c r="AG138" i="7"/>
  <c r="AG142" i="7"/>
  <c r="AG140" i="7"/>
  <c r="S72" i="7"/>
  <c r="F10" i="24" s="1"/>
  <c r="S71" i="7"/>
  <c r="F9" i="24" s="1"/>
  <c r="F38" i="24"/>
  <c r="F29" i="24"/>
  <c r="F14" i="24"/>
  <c r="F32" i="24"/>
  <c r="F30" i="24"/>
  <c r="F31" i="24"/>
  <c r="F28" i="24"/>
  <c r="S85" i="7"/>
  <c r="F23" i="24" s="1"/>
  <c r="Q23" i="24" s="1"/>
  <c r="AG104" i="7"/>
  <c r="AG84" i="7"/>
  <c r="E30" i="24"/>
  <c r="S33" i="7"/>
  <c r="E29" i="24" s="1"/>
  <c r="E31" i="24"/>
  <c r="E38" i="24"/>
  <c r="AG22" i="7"/>
  <c r="E24" i="24"/>
  <c r="AG24" i="7"/>
  <c r="AG25" i="7"/>
  <c r="AG34" i="7"/>
  <c r="AG21" i="7"/>
  <c r="AG17" i="7"/>
  <c r="P377" i="7"/>
  <c r="Q605" i="7"/>
  <c r="Q594" i="7"/>
  <c r="AE584" i="7"/>
  <c r="AE588" i="7" s="1"/>
  <c r="Q577" i="7" s="1"/>
  <c r="AE379" i="7"/>
  <c r="Q362" i="7" s="1"/>
  <c r="Q253" i="7"/>
  <c r="AE275" i="7"/>
  <c r="Q219" i="7"/>
  <c r="P219" i="7"/>
  <c r="Q140" i="7"/>
  <c r="AE134" i="7"/>
  <c r="AE147" i="7" s="1"/>
  <c r="P91" i="7"/>
  <c r="P33" i="7"/>
  <c r="E127" i="14"/>
  <c r="E129" i="14" s="1"/>
  <c r="F127" i="14"/>
  <c r="F129" i="14" s="1"/>
  <c r="P31" i="7"/>
  <c r="Q31" i="7"/>
  <c r="Q42" i="7"/>
  <c r="Q28" i="7"/>
  <c r="Q30" i="24" l="1"/>
  <c r="Q24" i="24"/>
  <c r="Q32" i="24"/>
  <c r="Q28" i="24"/>
  <c r="Q31" i="24"/>
  <c r="Q38" i="24"/>
  <c r="Q29" i="24"/>
  <c r="AO154" i="7"/>
  <c r="S137" i="7"/>
  <c r="K16" i="9"/>
  <c r="Q16" i="9" s="1"/>
  <c r="AA362" i="7"/>
  <c r="K16" i="28" s="1"/>
  <c r="W362" i="7"/>
  <c r="K16" i="25" s="1"/>
  <c r="AE155" i="7"/>
  <c r="Q136" i="7"/>
  <c r="H239" i="14"/>
  <c r="H241" i="14" s="1"/>
  <c r="O15" i="9"/>
  <c r="W577" i="7"/>
  <c r="O15" i="25" s="1"/>
  <c r="AA577" i="7"/>
  <c r="AK588" i="7"/>
  <c r="AE596" i="7"/>
  <c r="AK379" i="7"/>
  <c r="AE380" i="7"/>
  <c r="AM203" i="7"/>
  <c r="AG211" i="7"/>
  <c r="AM211" i="7" s="1"/>
  <c r="AM154" i="7"/>
  <c r="AK154" i="7"/>
  <c r="AG147" i="7"/>
  <c r="AG88" i="7"/>
  <c r="AG30" i="7"/>
  <c r="S19" i="7" s="1"/>
  <c r="AA19" i="7" s="1"/>
  <c r="AM34" i="7"/>
  <c r="AG37" i="7"/>
  <c r="S20" i="7" s="1"/>
  <c r="AK34" i="7"/>
  <c r="H127" i="14"/>
  <c r="H129" i="14" s="1"/>
  <c r="R16" i="9" l="1"/>
  <c r="AK147" i="7"/>
  <c r="S136" i="7"/>
  <c r="Y136" i="7" s="1"/>
  <c r="E16" i="24"/>
  <c r="Y20" i="7"/>
  <c r="E16" i="27" s="1"/>
  <c r="W20" i="7"/>
  <c r="E16" i="25" s="1"/>
  <c r="AA20" i="7"/>
  <c r="E16" i="28" s="1"/>
  <c r="G16" i="24"/>
  <c r="Y137" i="7"/>
  <c r="G16" i="27" s="1"/>
  <c r="AA137" i="7"/>
  <c r="G16" i="28" s="1"/>
  <c r="W137" i="7"/>
  <c r="G16" i="25" s="1"/>
  <c r="G15" i="9"/>
  <c r="AO88" i="7"/>
  <c r="S77" i="7"/>
  <c r="AK596" i="7"/>
  <c r="AK380" i="7"/>
  <c r="AM147" i="7"/>
  <c r="AG155" i="7"/>
  <c r="AO147" i="7"/>
  <c r="AK88" i="7"/>
  <c r="AM88" i="7"/>
  <c r="AG96" i="7"/>
  <c r="AM37" i="7"/>
  <c r="AK37" i="7"/>
  <c r="AO37" i="7"/>
  <c r="AM30" i="7"/>
  <c r="AG38" i="7"/>
  <c r="AO30" i="7"/>
  <c r="AK30" i="7"/>
  <c r="AE99" i="7"/>
  <c r="AE103" i="7" s="1"/>
  <c r="Q79" i="7" s="1"/>
  <c r="AE43" i="7"/>
  <c r="AE45" i="7" s="1"/>
  <c r="AK45" i="7" s="1"/>
  <c r="AD43" i="7"/>
  <c r="AD45" i="7" s="1"/>
  <c r="Q187" i="7"/>
  <c r="P187" i="7"/>
  <c r="P186" i="7"/>
  <c r="Q186" i="7"/>
  <c r="Q220" i="7"/>
  <c r="P220" i="7"/>
  <c r="Q209" i="7"/>
  <c r="P209" i="7"/>
  <c r="AE221" i="7"/>
  <c r="AD221" i="7"/>
  <c r="Q16" i="25" l="1"/>
  <c r="Q16" i="28"/>
  <c r="Q16" i="24"/>
  <c r="Q16" i="27"/>
  <c r="AA136" i="7"/>
  <c r="W136" i="7"/>
  <c r="G15" i="25" s="1"/>
  <c r="AA77" i="7"/>
  <c r="Y77" i="7"/>
  <c r="W77" i="7"/>
  <c r="F15" i="25" s="1"/>
  <c r="F15" i="24"/>
  <c r="AM155" i="7"/>
  <c r="AK155" i="7"/>
  <c r="AO96" i="7"/>
  <c r="AM96" i="7"/>
  <c r="AK96" i="7"/>
  <c r="AM38" i="7"/>
  <c r="AK38" i="7"/>
  <c r="AD210" i="7"/>
  <c r="P193" i="7" s="1"/>
  <c r="Q215" i="7"/>
  <c r="P215" i="7"/>
  <c r="AE197" i="7"/>
  <c r="AE203" i="7" s="1"/>
  <c r="Q192" i="7" s="1"/>
  <c r="AD197" i="7"/>
  <c r="Q207" i="7"/>
  <c r="P207" i="7"/>
  <c r="AE186" i="7"/>
  <c r="AD186" i="7"/>
  <c r="AE224" i="7"/>
  <c r="AD224" i="7"/>
  <c r="Q72" i="7"/>
  <c r="P72" i="7"/>
  <c r="P86" i="7"/>
  <c r="Q96" i="7"/>
  <c r="P96" i="7"/>
  <c r="AD99" i="7"/>
  <c r="AD98" i="7"/>
  <c r="AJ98" i="7" s="1"/>
  <c r="P90" i="7"/>
  <c r="P107" i="7"/>
  <c r="P88" i="7"/>
  <c r="Q88" i="7"/>
  <c r="Q102" i="7"/>
  <c r="AD103" i="7" l="1"/>
  <c r="P79" i="7" s="1"/>
  <c r="R16" i="27"/>
  <c r="R16" i="28"/>
  <c r="R16" i="25"/>
  <c r="R16" i="24"/>
  <c r="H15" i="9"/>
  <c r="W192" i="7"/>
  <c r="H15" i="25" s="1"/>
  <c r="AA192" i="7"/>
  <c r="V193" i="7"/>
  <c r="Z193" i="7"/>
  <c r="AN210" i="7"/>
  <c r="AJ210" i="7"/>
  <c r="AN197" i="7"/>
  <c r="AD203" i="7"/>
  <c r="P192" i="7" s="1"/>
  <c r="AE211" i="7"/>
  <c r="AK203" i="7"/>
  <c r="AO203" i="7"/>
  <c r="Z192" i="7" l="1"/>
  <c r="V192" i="7"/>
  <c r="AO211" i="7"/>
  <c r="AK211" i="7"/>
  <c r="AD211" i="7"/>
  <c r="AJ203" i="7"/>
  <c r="AN203" i="7"/>
  <c r="S130" i="7"/>
  <c r="G9" i="24" s="1"/>
  <c r="S131" i="7"/>
  <c r="G10" i="24" s="1"/>
  <c r="AG167" i="7"/>
  <c r="AN211" i="7" l="1"/>
  <c r="AJ211" i="7"/>
  <c r="S23" i="7"/>
  <c r="S14" i="7"/>
  <c r="E10" i="24" s="1"/>
  <c r="Q10" i="24" s="1"/>
  <c r="S13" i="7"/>
  <c r="E9" i="24" s="1"/>
  <c r="Q9" i="24" s="1"/>
  <c r="S49" i="7"/>
  <c r="AA49" i="7" s="1"/>
  <c r="E27" i="24"/>
  <c r="Q27" i="24" s="1"/>
  <c r="S26" i="7"/>
  <c r="AG55" i="7"/>
  <c r="E22" i="24" l="1"/>
  <c r="Q22" i="24" s="1"/>
  <c r="AA26" i="7"/>
  <c r="E19" i="24"/>
  <c r="Q19" i="24" s="1"/>
  <c r="AA23" i="7"/>
  <c r="P581" i="7"/>
  <c r="P572" i="7"/>
  <c r="P571" i="7"/>
  <c r="P605" i="7"/>
  <c r="P594" i="7"/>
  <c r="AD584" i="7"/>
  <c r="AD588" i="7" s="1"/>
  <c r="P577" i="7" s="1"/>
  <c r="P356" i="7"/>
  <c r="P355" i="7"/>
  <c r="AD383" i="7"/>
  <c r="P378" i="7"/>
  <c r="P382" i="7"/>
  <c r="P370" i="7"/>
  <c r="P387" i="7"/>
  <c r="P384" i="7"/>
  <c r="P375" i="7"/>
  <c r="AD379" i="7"/>
  <c r="P362" i="7" s="1"/>
  <c r="AD392" i="7"/>
  <c r="AD359" i="7"/>
  <c r="P244" i="7"/>
  <c r="P243" i="7"/>
  <c r="P273" i="7"/>
  <c r="P253" i="7"/>
  <c r="AD276" i="7"/>
  <c r="AD275" i="7"/>
  <c r="P276" i="7"/>
  <c r="P222" i="7"/>
  <c r="P162" i="7"/>
  <c r="Q135" i="7"/>
  <c r="P140" i="7"/>
  <c r="P130" i="7"/>
  <c r="P159" i="7"/>
  <c r="P153" i="7"/>
  <c r="P151" i="7"/>
  <c r="AD141" i="7"/>
  <c r="P150" i="7"/>
  <c r="P145" i="7"/>
  <c r="P135" i="7"/>
  <c r="P149" i="7"/>
  <c r="AD134" i="7"/>
  <c r="P131" i="7"/>
  <c r="P143" i="7"/>
  <c r="P14" i="7"/>
  <c r="Z14" i="7" s="1"/>
  <c r="P13" i="7"/>
  <c r="Z13" i="7" s="1"/>
  <c r="P37" i="7"/>
  <c r="P42" i="7"/>
  <c r="E686" i="14"/>
  <c r="E688" i="14" s="1"/>
  <c r="V362" i="7" l="1"/>
  <c r="Z362" i="7"/>
  <c r="Z577" i="7"/>
  <c r="V577" i="7"/>
  <c r="AJ588" i="7"/>
  <c r="AD596" i="7"/>
  <c r="AN588" i="7"/>
  <c r="AD372" i="7"/>
  <c r="P361" i="7" s="1"/>
  <c r="AN359" i="7"/>
  <c r="AN379" i="7"/>
  <c r="AJ379" i="7"/>
  <c r="AD147" i="7"/>
  <c r="AN134" i="7"/>
  <c r="H465" i="29"/>
  <c r="H468" i="29" s="1"/>
  <c r="H684" i="29"/>
  <c r="H686" i="29" s="1"/>
  <c r="H688" i="29" s="1"/>
  <c r="H796" i="29" l="1"/>
  <c r="H855" i="29"/>
  <c r="H470" i="29"/>
  <c r="H499" i="29"/>
  <c r="H797" i="29"/>
  <c r="Z361" i="7"/>
  <c r="V361" i="7"/>
  <c r="AD155" i="7"/>
  <c r="AJ155" i="7" s="1"/>
  <c r="P136" i="7"/>
  <c r="AJ596" i="7"/>
  <c r="AN596" i="7"/>
  <c r="AD380" i="7"/>
  <c r="AJ372" i="7"/>
  <c r="AN372" i="7"/>
  <c r="AJ147" i="7"/>
  <c r="AN147" i="7"/>
  <c r="Q581" i="7"/>
  <c r="H501" i="29" l="1"/>
  <c r="AN155" i="7"/>
  <c r="V136" i="7"/>
  <c r="Z136" i="7"/>
  <c r="AN380" i="7"/>
  <c r="AJ380" i="7"/>
  <c r="Q571" i="7"/>
  <c r="Q572" i="7"/>
  <c r="F686" i="14"/>
  <c r="F688" i="14" s="1"/>
  <c r="G686" i="14"/>
  <c r="E469" i="14"/>
  <c r="F469" i="14"/>
  <c r="H469" i="14"/>
  <c r="AL218" i="7"/>
  <c r="AJ218" i="7"/>
  <c r="Q356" i="7"/>
  <c r="H471" i="14" l="1"/>
  <c r="H800" i="14"/>
  <c r="J801" i="14" s="1"/>
  <c r="F471" i="14"/>
  <c r="F800" i="14"/>
  <c r="J798" i="14" s="1"/>
  <c r="G688" i="14"/>
  <c r="G800" i="14"/>
  <c r="J799" i="14" s="1"/>
  <c r="E471" i="14"/>
  <c r="E800" i="14"/>
  <c r="J797" i="14" s="1"/>
  <c r="H186" i="14"/>
  <c r="H188" i="14" s="1"/>
  <c r="H688" i="14"/>
  <c r="E801" i="14" l="1"/>
  <c r="P38" i="7"/>
  <c r="P28" i="7"/>
  <c r="H74" i="14" l="1"/>
  <c r="H404" i="14" l="1"/>
  <c r="J405" i="14" s="1"/>
  <c r="H859" i="14"/>
  <c r="J860" i="14" s="1"/>
  <c r="I75" i="14"/>
  <c r="H76" i="14"/>
  <c r="Q13" i="7"/>
  <c r="AA13" i="7" s="1"/>
  <c r="AE277" i="7" l="1"/>
  <c r="Q130" i="7"/>
  <c r="Q355" i="7"/>
  <c r="Q378" i="7"/>
  <c r="Q387" i="7"/>
  <c r="Q222" i="7"/>
  <c r="Q149" i="7"/>
  <c r="Q14" i="7"/>
  <c r="G186" i="14"/>
  <c r="G859" i="14" s="1"/>
  <c r="J858" i="14" s="1"/>
  <c r="G188" i="14" l="1"/>
  <c r="G404" i="14"/>
  <c r="J403" i="14" s="1"/>
  <c r="AE392" i="7"/>
  <c r="I470" i="14"/>
  <c r="Q244" i="7"/>
  <c r="Q243" i="7"/>
  <c r="I579" i="14" l="1"/>
  <c r="H146" i="14" l="1"/>
  <c r="E92" i="14"/>
  <c r="F92" i="14"/>
  <c r="G92" i="14"/>
  <c r="I93" i="14"/>
  <c r="G94" i="14" l="1"/>
  <c r="F94" i="14"/>
  <c r="E94" i="14"/>
  <c r="I147" i="14"/>
  <c r="H148" i="14"/>
  <c r="U602" i="7" l="1"/>
  <c r="O40" i="26" s="1"/>
  <c r="T602" i="7"/>
  <c r="S602" i="7"/>
  <c r="O40" i="24" s="1"/>
  <c r="R602" i="7"/>
  <c r="P602" i="7"/>
  <c r="Y606" i="7"/>
  <c r="X606" i="7"/>
  <c r="W606" i="7"/>
  <c r="V606" i="7"/>
  <c r="P549" i="7"/>
  <c r="Y554" i="7"/>
  <c r="X554" i="7"/>
  <c r="W554" i="7"/>
  <c r="V554" i="7"/>
  <c r="Y553" i="7"/>
  <c r="X553" i="7"/>
  <c r="W553" i="7"/>
  <c r="V553" i="7"/>
  <c r="Y552" i="7"/>
  <c r="X552" i="7"/>
  <c r="W552" i="7"/>
  <c r="V552" i="7"/>
  <c r="Y551" i="7"/>
  <c r="X551" i="7"/>
  <c r="W551" i="7"/>
  <c r="V551" i="7"/>
  <c r="Y550" i="7"/>
  <c r="X550" i="7"/>
  <c r="V550" i="7"/>
  <c r="Q549" i="7"/>
  <c r="U549" i="7"/>
  <c r="N40" i="26" s="1"/>
  <c r="T549" i="7"/>
  <c r="S549" i="7"/>
  <c r="N40" i="24" s="1"/>
  <c r="R549" i="7"/>
  <c r="U495" i="7"/>
  <c r="M40" i="26" s="1"/>
  <c r="T495" i="7"/>
  <c r="S495" i="7"/>
  <c r="M40" i="24" s="1"/>
  <c r="R495" i="7"/>
  <c r="P495" i="7"/>
  <c r="Y499" i="7"/>
  <c r="X499" i="7"/>
  <c r="W499" i="7"/>
  <c r="V499" i="7"/>
  <c r="U442" i="7"/>
  <c r="L40" i="26" s="1"/>
  <c r="T442" i="7"/>
  <c r="S442" i="7"/>
  <c r="L40" i="24" s="1"/>
  <c r="R442" i="7"/>
  <c r="P442" i="7"/>
  <c r="Y446" i="7"/>
  <c r="X446" i="7"/>
  <c r="W446" i="7"/>
  <c r="V446" i="7"/>
  <c r="P217" i="7"/>
  <c r="P386" i="7"/>
  <c r="Q386" i="7"/>
  <c r="Y391" i="7"/>
  <c r="X391" i="7"/>
  <c r="V391" i="7"/>
  <c r="W391" i="7"/>
  <c r="Y390" i="7"/>
  <c r="X390" i="7"/>
  <c r="V390" i="7"/>
  <c r="Y389" i="7"/>
  <c r="X389" i="7"/>
  <c r="W389" i="7"/>
  <c r="V389" i="7"/>
  <c r="Y388" i="7"/>
  <c r="X388" i="7"/>
  <c r="W388" i="7"/>
  <c r="V388" i="7"/>
  <c r="Y387" i="7"/>
  <c r="X387" i="7"/>
  <c r="W387" i="7"/>
  <c r="V387" i="7"/>
  <c r="U386" i="7"/>
  <c r="K40" i="26" s="1"/>
  <c r="T386" i="7"/>
  <c r="S386" i="7"/>
  <c r="K40" i="24" s="1"/>
  <c r="R386" i="7"/>
  <c r="U274" i="7"/>
  <c r="I40" i="26" s="1"/>
  <c r="T274" i="7"/>
  <c r="I40" i="24"/>
  <c r="P274" i="7"/>
  <c r="Y278" i="7"/>
  <c r="X278" i="7"/>
  <c r="V278" i="7"/>
  <c r="W278" i="7"/>
  <c r="W275" i="7"/>
  <c r="V275" i="7"/>
  <c r="X275" i="7"/>
  <c r="Y275" i="7"/>
  <c r="W276" i="7"/>
  <c r="V276" i="7"/>
  <c r="X276" i="7"/>
  <c r="Y276" i="7"/>
  <c r="V277" i="7"/>
  <c r="W277" i="7"/>
  <c r="X277" i="7"/>
  <c r="Y277" i="7"/>
  <c r="W279" i="7"/>
  <c r="V279" i="7"/>
  <c r="X279" i="7"/>
  <c r="Y279" i="7"/>
  <c r="W443" i="7"/>
  <c r="V443" i="7"/>
  <c r="X443" i="7"/>
  <c r="Y443" i="7"/>
  <c r="V444" i="7"/>
  <c r="W444" i="7"/>
  <c r="X444" i="7"/>
  <c r="Y444" i="7"/>
  <c r="V445" i="7"/>
  <c r="W445" i="7"/>
  <c r="X445" i="7"/>
  <c r="Y445" i="7"/>
  <c r="W447" i="7"/>
  <c r="V447" i="7"/>
  <c r="X447" i="7"/>
  <c r="Y447" i="7"/>
  <c r="W496" i="7"/>
  <c r="V496" i="7"/>
  <c r="X496" i="7"/>
  <c r="Y496" i="7"/>
  <c r="V497" i="7"/>
  <c r="W497" i="7"/>
  <c r="X497" i="7"/>
  <c r="Y497" i="7"/>
  <c r="W498" i="7"/>
  <c r="V498" i="7"/>
  <c r="X498" i="7"/>
  <c r="Y498" i="7"/>
  <c r="W500" i="7"/>
  <c r="V500" i="7"/>
  <c r="X500" i="7"/>
  <c r="Y500" i="7"/>
  <c r="W603" i="7"/>
  <c r="V603" i="7"/>
  <c r="X603" i="7"/>
  <c r="Y603" i="7"/>
  <c r="W604" i="7"/>
  <c r="V604" i="7"/>
  <c r="X604" i="7"/>
  <c r="Y604" i="7"/>
  <c r="V605" i="7"/>
  <c r="W605" i="7"/>
  <c r="X605" i="7"/>
  <c r="Y605" i="7"/>
  <c r="V607" i="7"/>
  <c r="W607" i="7"/>
  <c r="X607" i="7"/>
  <c r="Y607" i="7"/>
  <c r="U161" i="7"/>
  <c r="G40" i="26" s="1"/>
  <c r="T161" i="7"/>
  <c r="S161" i="7"/>
  <c r="G40" i="24" s="1"/>
  <c r="R161" i="7"/>
  <c r="U102" i="7"/>
  <c r="F40" i="26" s="1"/>
  <c r="T102" i="7"/>
  <c r="S102" i="7"/>
  <c r="F40" i="24" s="1"/>
  <c r="R102" i="7"/>
  <c r="U44" i="7"/>
  <c r="E40" i="26" s="1"/>
  <c r="T44" i="7"/>
  <c r="S44" i="7"/>
  <c r="E40" i="24" s="1"/>
  <c r="R44" i="7"/>
  <c r="P44" i="7"/>
  <c r="Z44" i="7" s="1"/>
  <c r="Y48" i="7"/>
  <c r="X48" i="7"/>
  <c r="V48" i="7"/>
  <c r="W48" i="7"/>
  <c r="Y106" i="7"/>
  <c r="X106" i="7"/>
  <c r="V106" i="7"/>
  <c r="W106" i="7"/>
  <c r="Y165" i="7"/>
  <c r="X165" i="7"/>
  <c r="V165" i="7"/>
  <c r="W165" i="7"/>
  <c r="Y221" i="7"/>
  <c r="X221" i="7"/>
  <c r="V221" i="7"/>
  <c r="U217" i="7"/>
  <c r="H40" i="26" s="1"/>
  <c r="T217" i="7"/>
  <c r="S217" i="7"/>
  <c r="H40" i="24" s="1"/>
  <c r="R217" i="7"/>
  <c r="W221" i="7"/>
  <c r="Q40" i="24" l="1"/>
  <c r="Q40" i="26"/>
  <c r="Y602" i="7"/>
  <c r="O40" i="27" s="1"/>
  <c r="V274" i="7"/>
  <c r="Y495" i="7"/>
  <c r="M40" i="27" s="1"/>
  <c r="W549" i="7"/>
  <c r="N40" i="25" s="1"/>
  <c r="X549" i="7"/>
  <c r="W386" i="7"/>
  <c r="K40" i="25" s="1"/>
  <c r="Q217" i="7"/>
  <c r="V217" i="7"/>
  <c r="Y549" i="7"/>
  <c r="N40" i="27" s="1"/>
  <c r="Q602" i="7"/>
  <c r="W602" i="7" s="1"/>
  <c r="O40" i="25" s="1"/>
  <c r="Q495" i="7"/>
  <c r="W495" i="7" s="1"/>
  <c r="M40" i="25" s="1"/>
  <c r="V495" i="7"/>
  <c r="X386" i="7"/>
  <c r="Q274" i="7"/>
  <c r="W274" i="7" s="1"/>
  <c r="I40" i="25" s="1"/>
  <c r="Q442" i="7"/>
  <c r="W442" i="7" s="1"/>
  <c r="L40" i="25" s="1"/>
  <c r="V602" i="7"/>
  <c r="V442" i="7"/>
  <c r="Q44" i="7"/>
  <c r="X602" i="7"/>
  <c r="V386" i="7"/>
  <c r="Y386" i="7"/>
  <c r="K40" i="27" s="1"/>
  <c r="V549" i="7"/>
  <c r="W550" i="7"/>
  <c r="X495" i="7"/>
  <c r="Y442" i="7"/>
  <c r="L40" i="27" s="1"/>
  <c r="X442" i="7"/>
  <c r="W390" i="7"/>
  <c r="Y274" i="7"/>
  <c r="I40" i="27" s="1"/>
  <c r="X274" i="7"/>
  <c r="O11" i="9" l="1"/>
  <c r="O13" i="9"/>
  <c r="O19" i="9"/>
  <c r="O22" i="9"/>
  <c r="O23" i="9"/>
  <c r="O24" i="9"/>
  <c r="O25" i="9"/>
  <c r="O26" i="9"/>
  <c r="O27" i="9"/>
  <c r="O28" i="9"/>
  <c r="O31" i="9"/>
  <c r="O33" i="9"/>
  <c r="O35" i="9"/>
  <c r="O36" i="9"/>
  <c r="O37" i="9"/>
  <c r="O39" i="9"/>
  <c r="O10" i="9"/>
  <c r="O9" i="9"/>
  <c r="O32" i="9"/>
  <c r="O34" i="9"/>
  <c r="O38" i="9"/>
  <c r="O30" i="9"/>
  <c r="O29" i="9"/>
  <c r="O14" i="9"/>
  <c r="N11" i="9"/>
  <c r="N13" i="9"/>
  <c r="N14" i="9"/>
  <c r="N19" i="9"/>
  <c r="N22" i="9"/>
  <c r="N23" i="9"/>
  <c r="N25" i="9"/>
  <c r="N26" i="9"/>
  <c r="N28" i="9"/>
  <c r="N30" i="9"/>
  <c r="N31" i="9"/>
  <c r="N33" i="9"/>
  <c r="N34" i="9"/>
  <c r="N36" i="9"/>
  <c r="N37" i="9"/>
  <c r="N39" i="9"/>
  <c r="N10" i="9"/>
  <c r="N9" i="9"/>
  <c r="N32" i="9"/>
  <c r="N24" i="9"/>
  <c r="N35" i="9"/>
  <c r="N29" i="9"/>
  <c r="N27" i="9"/>
  <c r="N38" i="9"/>
  <c r="M13" i="9"/>
  <c r="M23" i="9"/>
  <c r="M25" i="9"/>
  <c r="M26" i="9"/>
  <c r="M27" i="9"/>
  <c r="M33" i="9"/>
  <c r="M34" i="9"/>
  <c r="M35" i="9"/>
  <c r="M36" i="9"/>
  <c r="M37" i="9"/>
  <c r="M39" i="9"/>
  <c r="M19" i="9"/>
  <c r="M10" i="9"/>
  <c r="M9" i="9"/>
  <c r="M32" i="9"/>
  <c r="M11" i="9"/>
  <c r="M30" i="9"/>
  <c r="M38" i="9"/>
  <c r="M29" i="9"/>
  <c r="M24" i="9"/>
  <c r="M14" i="9"/>
  <c r="M28" i="9"/>
  <c r="M31" i="9"/>
  <c r="M22" i="9"/>
  <c r="L14" i="9"/>
  <c r="L19" i="9"/>
  <c r="L22" i="9"/>
  <c r="L25" i="9"/>
  <c r="L26" i="9"/>
  <c r="L27" i="9"/>
  <c r="L33" i="9"/>
  <c r="L34" i="9"/>
  <c r="L35" i="9"/>
  <c r="L36" i="9"/>
  <c r="L37" i="9"/>
  <c r="L39" i="9"/>
  <c r="L10" i="9"/>
  <c r="L9" i="9"/>
  <c r="L32" i="9"/>
  <c r="L29" i="9"/>
  <c r="L13" i="9"/>
  <c r="L38" i="9"/>
  <c r="L11" i="9"/>
  <c r="L28" i="9"/>
  <c r="L31" i="9"/>
  <c r="L24" i="9"/>
  <c r="L30" i="9"/>
  <c r="L23" i="9"/>
  <c r="AI455" i="7"/>
  <c r="U456" i="7"/>
  <c r="U510" i="7"/>
  <c r="AC509" i="7"/>
  <c r="AI401" i="7"/>
  <c r="U403" i="7"/>
  <c r="K11" i="9"/>
  <c r="K13" i="9"/>
  <c r="K14" i="9"/>
  <c r="K19" i="9"/>
  <c r="K22" i="9"/>
  <c r="K23" i="9"/>
  <c r="K25" i="9"/>
  <c r="K26" i="9"/>
  <c r="K28" i="9"/>
  <c r="K30" i="9"/>
  <c r="K33" i="9"/>
  <c r="K34" i="9"/>
  <c r="K35" i="9"/>
  <c r="K37" i="9"/>
  <c r="K39" i="9"/>
  <c r="K10" i="9"/>
  <c r="K9" i="9"/>
  <c r="K32" i="9"/>
  <c r="K36" i="9"/>
  <c r="K24" i="9"/>
  <c r="K29" i="9"/>
  <c r="K38" i="9"/>
  <c r="K31" i="9"/>
  <c r="K27" i="9"/>
  <c r="AI345" i="7"/>
  <c r="AC345" i="7"/>
  <c r="O347" i="7"/>
  <c r="I13" i="9"/>
  <c r="I22" i="9"/>
  <c r="I23" i="9"/>
  <c r="I25" i="9"/>
  <c r="I26" i="9"/>
  <c r="I27" i="9"/>
  <c r="I33" i="9"/>
  <c r="I34" i="9"/>
  <c r="I35" i="9"/>
  <c r="I36" i="9"/>
  <c r="I37" i="9"/>
  <c r="I10" i="9"/>
  <c r="I9" i="9"/>
  <c r="I30" i="9"/>
  <c r="I32" i="9"/>
  <c r="I39" i="9"/>
  <c r="I19" i="9"/>
  <c r="I11" i="9"/>
  <c r="I38" i="9"/>
  <c r="I31" i="9"/>
  <c r="I24" i="9"/>
  <c r="I28" i="9"/>
  <c r="I29" i="9"/>
  <c r="I14" i="9"/>
  <c r="AC233" i="7"/>
  <c r="O235" i="7"/>
  <c r="H13" i="9"/>
  <c r="H14" i="9"/>
  <c r="H19" i="9"/>
  <c r="H22" i="9"/>
  <c r="H23" i="9"/>
  <c r="H25" i="9"/>
  <c r="H27" i="9"/>
  <c r="H30" i="9"/>
  <c r="H33" i="9"/>
  <c r="H35" i="9"/>
  <c r="H36" i="9"/>
  <c r="H37" i="9"/>
  <c r="H38" i="9"/>
  <c r="H39" i="9"/>
  <c r="H9" i="9"/>
  <c r="H10" i="9"/>
  <c r="H29" i="9"/>
  <c r="H32" i="9"/>
  <c r="H34" i="9"/>
  <c r="H24" i="9"/>
  <c r="H28" i="9"/>
  <c r="H31" i="9"/>
  <c r="H11" i="9"/>
  <c r="H26" i="9"/>
  <c r="P161" i="7"/>
  <c r="P102" i="7" l="1"/>
  <c r="G13" i="9"/>
  <c r="G23" i="9"/>
  <c r="G25" i="9"/>
  <c r="G26" i="9"/>
  <c r="G27" i="9"/>
  <c r="G32" i="9"/>
  <c r="G33" i="9"/>
  <c r="G34" i="9"/>
  <c r="G35" i="9"/>
  <c r="G36" i="9"/>
  <c r="G37" i="9"/>
  <c r="G39" i="9"/>
  <c r="G29" i="9"/>
  <c r="G19" i="9"/>
  <c r="G9" i="9"/>
  <c r="G38" i="9"/>
  <c r="G24" i="9"/>
  <c r="G14" i="9"/>
  <c r="Q161" i="7"/>
  <c r="G28" i="9"/>
  <c r="G11" i="9"/>
  <c r="G30" i="9"/>
  <c r="G31" i="9"/>
  <c r="G10" i="9"/>
  <c r="G22" i="9"/>
  <c r="AC120" i="7"/>
  <c r="F11" i="9"/>
  <c r="F13" i="9"/>
  <c r="F14" i="9"/>
  <c r="F19" i="9"/>
  <c r="F22" i="9"/>
  <c r="F23" i="9"/>
  <c r="F24" i="9"/>
  <c r="F25" i="9"/>
  <c r="F26" i="9"/>
  <c r="F27" i="9"/>
  <c r="F28" i="9"/>
  <c r="F29" i="9"/>
  <c r="F31" i="9"/>
  <c r="F33" i="9"/>
  <c r="F34" i="9"/>
  <c r="F35" i="9"/>
  <c r="F36" i="9"/>
  <c r="F37" i="9"/>
  <c r="F39" i="9"/>
  <c r="F9" i="9"/>
  <c r="F10" i="9"/>
  <c r="F32" i="9"/>
  <c r="AC61" i="7"/>
  <c r="F38" i="9" l="1"/>
  <c r="F30" i="9"/>
  <c r="Q37" i="7"/>
  <c r="E10" i="9"/>
  <c r="Q10" i="9" s="1"/>
  <c r="E11" i="9"/>
  <c r="Q11" i="9" s="1"/>
  <c r="E13" i="9"/>
  <c r="Q13" i="9" s="1"/>
  <c r="E14" i="9"/>
  <c r="Q14" i="9" s="1"/>
  <c r="E19" i="9"/>
  <c r="Q19" i="9" s="1"/>
  <c r="E22" i="9"/>
  <c r="Q22" i="9" s="1"/>
  <c r="E23" i="9"/>
  <c r="Q23" i="9" s="1"/>
  <c r="E25" i="9"/>
  <c r="Q25" i="9" s="1"/>
  <c r="E26" i="9"/>
  <c r="Q26" i="9" s="1"/>
  <c r="E27" i="9"/>
  <c r="Q27" i="9" s="1"/>
  <c r="E28" i="9"/>
  <c r="Q28" i="9" s="1"/>
  <c r="E30" i="9"/>
  <c r="Q30" i="9" s="1"/>
  <c r="E31" i="9"/>
  <c r="Q31" i="9" s="1"/>
  <c r="E35" i="9"/>
  <c r="Q35" i="9" s="1"/>
  <c r="E36" i="9"/>
  <c r="Q36" i="9" s="1"/>
  <c r="E37" i="9"/>
  <c r="Q37" i="9" s="1"/>
  <c r="E38" i="9"/>
  <c r="Q38" i="9" s="1"/>
  <c r="E39" i="9"/>
  <c r="Q39" i="9" s="1"/>
  <c r="E32" i="9"/>
  <c r="Q32" i="9" s="1"/>
  <c r="Q38" i="7"/>
  <c r="E29" i="9"/>
  <c r="Q29" i="9" s="1"/>
  <c r="E24" i="9"/>
  <c r="Q24" i="9" s="1"/>
  <c r="AN613" i="7"/>
  <c r="AO612" i="7"/>
  <c r="AN612" i="7"/>
  <c r="AI614" i="7"/>
  <c r="U583" i="7" s="1"/>
  <c r="O21" i="26" s="1"/>
  <c r="AH614" i="7"/>
  <c r="T583" i="7" s="1"/>
  <c r="AG614" i="7"/>
  <c r="S583" i="7" s="1"/>
  <c r="O21" i="24" s="1"/>
  <c r="AF614" i="7"/>
  <c r="R583" i="7" s="1"/>
  <c r="AE614" i="7"/>
  <c r="Q583" i="7" s="1"/>
  <c r="O21" i="9" s="1"/>
  <c r="AD614" i="7"/>
  <c r="P583" i="7" s="1"/>
  <c r="AN611" i="7"/>
  <c r="AM613" i="7"/>
  <c r="AL613" i="7"/>
  <c r="AK613" i="7"/>
  <c r="AJ613" i="7"/>
  <c r="AM612" i="7"/>
  <c r="AL612" i="7"/>
  <c r="AK612" i="7"/>
  <c r="AJ612" i="7"/>
  <c r="AO609" i="7"/>
  <c r="AN609" i="7"/>
  <c r="AL611" i="7"/>
  <c r="AN608" i="7"/>
  <c r="AI610" i="7"/>
  <c r="U582" i="7" s="1"/>
  <c r="O20" i="26" s="1"/>
  <c r="AH610" i="7"/>
  <c r="T582" i="7" s="1"/>
  <c r="AG610" i="7"/>
  <c r="S582" i="7" s="1"/>
  <c r="O20" i="24" s="1"/>
  <c r="AF610" i="7"/>
  <c r="R582" i="7" s="1"/>
  <c r="AE610" i="7"/>
  <c r="Q582" i="7" s="1"/>
  <c r="O20" i="9" s="1"/>
  <c r="AD610" i="7"/>
  <c r="P582" i="7" s="1"/>
  <c r="AM609" i="7"/>
  <c r="AL609" i="7"/>
  <c r="AK609" i="7"/>
  <c r="AJ609" i="7"/>
  <c r="AO606" i="7"/>
  <c r="AN606" i="7"/>
  <c r="AM608" i="7"/>
  <c r="AL608" i="7"/>
  <c r="AK608" i="7"/>
  <c r="AO605" i="7"/>
  <c r="AN605" i="7"/>
  <c r="AI607" i="7"/>
  <c r="U580" i="7" s="1"/>
  <c r="O18" i="26" s="1"/>
  <c r="AH607" i="7"/>
  <c r="T580" i="7" s="1"/>
  <c r="AG607" i="7"/>
  <c r="AF607" i="7"/>
  <c r="AE607" i="7"/>
  <c r="AD607" i="7"/>
  <c r="AN604" i="7"/>
  <c r="AM606" i="7"/>
  <c r="AL606" i="7"/>
  <c r="AK606" i="7"/>
  <c r="AJ606" i="7"/>
  <c r="AM605" i="7"/>
  <c r="AL605" i="7"/>
  <c r="AK605" i="7"/>
  <c r="AJ605" i="7"/>
  <c r="AO602" i="7"/>
  <c r="AN602" i="7"/>
  <c r="AA607" i="7"/>
  <c r="Z607" i="7"/>
  <c r="AL604" i="7"/>
  <c r="O40" i="9"/>
  <c r="AO601" i="7"/>
  <c r="AN601" i="7"/>
  <c r="AA605" i="7"/>
  <c r="Z605" i="7"/>
  <c r="U579" i="7"/>
  <c r="O17" i="26" s="1"/>
  <c r="T579" i="7"/>
  <c r="S579" i="7"/>
  <c r="O17" i="24" s="1"/>
  <c r="P579" i="7"/>
  <c r="Y601" i="7"/>
  <c r="O39" i="27" s="1"/>
  <c r="X601" i="7"/>
  <c r="W601" i="7"/>
  <c r="O39" i="25" s="1"/>
  <c r="V601" i="7"/>
  <c r="AO600" i="7"/>
  <c r="AN600" i="7"/>
  <c r="AA604" i="7"/>
  <c r="Z604" i="7"/>
  <c r="AL602" i="7"/>
  <c r="AJ602" i="7"/>
  <c r="Y600" i="7"/>
  <c r="O38" i="27" s="1"/>
  <c r="X600" i="7"/>
  <c r="W600" i="7"/>
  <c r="O38" i="25" s="1"/>
  <c r="V600" i="7"/>
  <c r="AO599" i="7"/>
  <c r="AN599" i="7"/>
  <c r="AA603" i="7"/>
  <c r="Z603" i="7"/>
  <c r="AM601" i="7"/>
  <c r="AL601" i="7"/>
  <c r="AK601" i="7"/>
  <c r="AJ601" i="7"/>
  <c r="Y599" i="7"/>
  <c r="O37" i="27" s="1"/>
  <c r="X599" i="7"/>
  <c r="W599" i="7"/>
  <c r="O37" i="25" s="1"/>
  <c r="V599" i="7"/>
  <c r="AM600" i="7"/>
  <c r="AL600" i="7"/>
  <c r="AK600" i="7"/>
  <c r="AJ600" i="7"/>
  <c r="Y598" i="7"/>
  <c r="O36" i="27" s="1"/>
  <c r="X598" i="7"/>
  <c r="W598" i="7"/>
  <c r="O36" i="25" s="1"/>
  <c r="V598" i="7"/>
  <c r="AA601" i="7"/>
  <c r="O39" i="28" s="1"/>
  <c r="Z601" i="7"/>
  <c r="AM599" i="7"/>
  <c r="AL599" i="7"/>
  <c r="AK599" i="7"/>
  <c r="AJ599" i="7"/>
  <c r="Y597" i="7"/>
  <c r="O35" i="27" s="1"/>
  <c r="X597" i="7"/>
  <c r="W597" i="7"/>
  <c r="O35" i="25" s="1"/>
  <c r="V597" i="7"/>
  <c r="AA600" i="7"/>
  <c r="O38" i="28" s="1"/>
  <c r="Z600" i="7"/>
  <c r="Y596" i="7"/>
  <c r="O34" i="27" s="1"/>
  <c r="X596" i="7"/>
  <c r="W596" i="7"/>
  <c r="O34" i="25" s="1"/>
  <c r="V596" i="7"/>
  <c r="AO587" i="7"/>
  <c r="AN587" i="7"/>
  <c r="AA599" i="7"/>
  <c r="O37" i="28" s="1"/>
  <c r="Z599" i="7"/>
  <c r="Y595" i="7"/>
  <c r="O33" i="27" s="1"/>
  <c r="X595" i="7"/>
  <c r="W595" i="7"/>
  <c r="O33" i="25" s="1"/>
  <c r="V595" i="7"/>
  <c r="AO592" i="7"/>
  <c r="AN592" i="7"/>
  <c r="AA598" i="7"/>
  <c r="O36" i="28" s="1"/>
  <c r="Z598" i="7"/>
  <c r="O15" i="26"/>
  <c r="Y594" i="7"/>
  <c r="O32" i="27" s="1"/>
  <c r="X594" i="7"/>
  <c r="W594" i="7"/>
  <c r="O32" i="25" s="1"/>
  <c r="V594" i="7"/>
  <c r="AO586" i="7"/>
  <c r="AN586" i="7"/>
  <c r="AA597" i="7"/>
  <c r="O35" i="28" s="1"/>
  <c r="Z597" i="7"/>
  <c r="AM587" i="7"/>
  <c r="AL587" i="7"/>
  <c r="AK587" i="7"/>
  <c r="AJ587" i="7"/>
  <c r="Y593" i="7"/>
  <c r="O31" i="27" s="1"/>
  <c r="X593" i="7"/>
  <c r="W593" i="7"/>
  <c r="O31" i="25" s="1"/>
  <c r="V593" i="7"/>
  <c r="AO593" i="7"/>
  <c r="AN593" i="7"/>
  <c r="AA596" i="7"/>
  <c r="O34" i="28" s="1"/>
  <c r="Z596" i="7"/>
  <c r="AM592" i="7"/>
  <c r="AL592" i="7"/>
  <c r="AK592" i="7"/>
  <c r="AJ592" i="7"/>
  <c r="Y592" i="7"/>
  <c r="O30" i="27" s="1"/>
  <c r="X592" i="7"/>
  <c r="W592" i="7"/>
  <c r="O30" i="25" s="1"/>
  <c r="V592" i="7"/>
  <c r="AO585" i="7"/>
  <c r="AN585" i="7"/>
  <c r="AA595" i="7"/>
  <c r="O33" i="28" s="1"/>
  <c r="Z595" i="7"/>
  <c r="AM586" i="7"/>
  <c r="AL586" i="7"/>
  <c r="AK586" i="7"/>
  <c r="AJ586" i="7"/>
  <c r="Y591" i="7"/>
  <c r="O29" i="27" s="1"/>
  <c r="X591" i="7"/>
  <c r="W591" i="7"/>
  <c r="O29" i="25" s="1"/>
  <c r="V591" i="7"/>
  <c r="AO584" i="7"/>
  <c r="AN584" i="7"/>
  <c r="AA594" i="7"/>
  <c r="O32" i="28" s="1"/>
  <c r="Z594" i="7"/>
  <c r="AM593" i="7"/>
  <c r="AL593" i="7"/>
  <c r="AK593" i="7"/>
  <c r="AJ593" i="7"/>
  <c r="Y590" i="7"/>
  <c r="O28" i="27" s="1"/>
  <c r="X590" i="7"/>
  <c r="W590" i="7"/>
  <c r="O28" i="25" s="1"/>
  <c r="V590" i="7"/>
  <c r="AO583" i="7"/>
  <c r="AN583" i="7"/>
  <c r="AA593" i="7"/>
  <c r="O31" i="28" s="1"/>
  <c r="Z593" i="7"/>
  <c r="AM585" i="7"/>
  <c r="AL585" i="7"/>
  <c r="AK585" i="7"/>
  <c r="AJ585" i="7"/>
  <c r="Y589" i="7"/>
  <c r="O27" i="27" s="1"/>
  <c r="X589" i="7"/>
  <c r="W589" i="7"/>
  <c r="O27" i="25" s="1"/>
  <c r="V589" i="7"/>
  <c r="AO582" i="7"/>
  <c r="AN582" i="7"/>
  <c r="AA592" i="7"/>
  <c r="O30" i="28" s="1"/>
  <c r="Z592" i="7"/>
  <c r="AM584" i="7"/>
  <c r="AL584" i="7"/>
  <c r="AK584" i="7"/>
  <c r="AJ584" i="7"/>
  <c r="Y588" i="7"/>
  <c r="O26" i="27" s="1"/>
  <c r="X588" i="7"/>
  <c r="W588" i="7"/>
  <c r="O26" i="25" s="1"/>
  <c r="V588" i="7"/>
  <c r="AO591" i="7"/>
  <c r="AN591" i="7"/>
  <c r="AA591" i="7"/>
  <c r="O29" i="28" s="1"/>
  <c r="Z591" i="7"/>
  <c r="AM583" i="7"/>
  <c r="AL583" i="7"/>
  <c r="AK583" i="7"/>
  <c r="AJ583" i="7"/>
  <c r="Y587" i="7"/>
  <c r="O25" i="27" s="1"/>
  <c r="X587" i="7"/>
  <c r="W587" i="7"/>
  <c r="O25" i="25" s="1"/>
  <c r="V587" i="7"/>
  <c r="AO581" i="7"/>
  <c r="AA590" i="7"/>
  <c r="O28" i="28" s="1"/>
  <c r="Z590" i="7"/>
  <c r="AM582" i="7"/>
  <c r="AL582" i="7"/>
  <c r="AK582" i="7"/>
  <c r="AJ582" i="7"/>
  <c r="Y586" i="7"/>
  <c r="O24" i="27" s="1"/>
  <c r="X586" i="7"/>
  <c r="W586" i="7"/>
  <c r="O24" i="25" s="1"/>
  <c r="V586" i="7"/>
  <c r="AN590" i="7"/>
  <c r="AA589" i="7"/>
  <c r="O27" i="28" s="1"/>
  <c r="Z589" i="7"/>
  <c r="AM591" i="7"/>
  <c r="AL591" i="7"/>
  <c r="AK591" i="7"/>
  <c r="AJ591" i="7"/>
  <c r="Y585" i="7"/>
  <c r="O23" i="27" s="1"/>
  <c r="X585" i="7"/>
  <c r="W585" i="7"/>
  <c r="O23" i="25" s="1"/>
  <c r="V585" i="7"/>
  <c r="AO594" i="7"/>
  <c r="AN594" i="7"/>
  <c r="AA588" i="7"/>
  <c r="O26" i="28" s="1"/>
  <c r="Z588" i="7"/>
  <c r="AM581" i="7"/>
  <c r="AL581" i="7"/>
  <c r="AK581" i="7"/>
  <c r="AJ581" i="7"/>
  <c r="Y584" i="7"/>
  <c r="O22" i="27" s="1"/>
  <c r="X584" i="7"/>
  <c r="W584" i="7"/>
  <c r="O22" i="25" s="1"/>
  <c r="V584" i="7"/>
  <c r="AO580" i="7"/>
  <c r="AN580" i="7"/>
  <c r="AA587" i="7"/>
  <c r="O25" i="28" s="1"/>
  <c r="Z587" i="7"/>
  <c r="AM590" i="7"/>
  <c r="AL590" i="7"/>
  <c r="AK590" i="7"/>
  <c r="AJ590" i="7"/>
  <c r="AO579" i="7"/>
  <c r="AA586" i="7"/>
  <c r="O24" i="28" s="1"/>
  <c r="Z586" i="7"/>
  <c r="AM594" i="7"/>
  <c r="AL594" i="7"/>
  <c r="AK594" i="7"/>
  <c r="AJ594" i="7"/>
  <c r="AO578" i="7"/>
  <c r="AN578" i="7"/>
  <c r="AA585" i="7"/>
  <c r="O23" i="28" s="1"/>
  <c r="Z585" i="7"/>
  <c r="AM580" i="7"/>
  <c r="AL580" i="7"/>
  <c r="AK580" i="7"/>
  <c r="AJ580" i="7"/>
  <c r="Y581" i="7"/>
  <c r="O19" i="27" s="1"/>
  <c r="X581" i="7"/>
  <c r="W581" i="7"/>
  <c r="O19" i="25" s="1"/>
  <c r="V581" i="7"/>
  <c r="AO577" i="7"/>
  <c r="AN577" i="7"/>
  <c r="AA584" i="7"/>
  <c r="O22" i="28" s="1"/>
  <c r="Z584" i="7"/>
  <c r="AM579" i="7"/>
  <c r="AL579" i="7"/>
  <c r="AK579" i="7"/>
  <c r="AJ579" i="7"/>
  <c r="AO576" i="7"/>
  <c r="AM578" i="7"/>
  <c r="AL578" i="7"/>
  <c r="AK578" i="7"/>
  <c r="AJ578" i="7"/>
  <c r="R579" i="7"/>
  <c r="AO575" i="7"/>
  <c r="AN575" i="7"/>
  <c r="AM577" i="7"/>
  <c r="AL577" i="7"/>
  <c r="AK577" i="7"/>
  <c r="AJ577" i="7"/>
  <c r="AO574" i="7"/>
  <c r="AN574" i="7"/>
  <c r="AA581" i="7"/>
  <c r="O19" i="28" s="1"/>
  <c r="Z581" i="7"/>
  <c r="AM576" i="7"/>
  <c r="AL576" i="7"/>
  <c r="AK576" i="7"/>
  <c r="AJ576" i="7"/>
  <c r="Y576" i="7"/>
  <c r="O14" i="27" s="1"/>
  <c r="X576" i="7"/>
  <c r="W576" i="7"/>
  <c r="O14" i="25" s="1"/>
  <c r="V576" i="7"/>
  <c r="AM575" i="7"/>
  <c r="AL575" i="7"/>
  <c r="AK575" i="7"/>
  <c r="AJ575" i="7"/>
  <c r="Y575" i="7"/>
  <c r="O13" i="27" s="1"/>
  <c r="X575" i="7"/>
  <c r="W575" i="7"/>
  <c r="O13" i="25" s="1"/>
  <c r="V575" i="7"/>
  <c r="AO572" i="7"/>
  <c r="AN572" i="7"/>
  <c r="AM574" i="7"/>
  <c r="AL574" i="7"/>
  <c r="AK574" i="7"/>
  <c r="AJ574" i="7"/>
  <c r="AO571" i="7"/>
  <c r="AN571" i="7"/>
  <c r="AI573" i="7"/>
  <c r="U574" i="7" s="1"/>
  <c r="O12" i="26" s="1"/>
  <c r="AH573" i="7"/>
  <c r="T574" i="7" s="1"/>
  <c r="AG573" i="7"/>
  <c r="S574" i="7" s="1"/>
  <c r="O12" i="24" s="1"/>
  <c r="AF573" i="7"/>
  <c r="R574" i="7" s="1"/>
  <c r="AE573" i="7"/>
  <c r="Q574" i="7" s="1"/>
  <c r="O12" i="9" s="1"/>
  <c r="AD573" i="7"/>
  <c r="P574" i="7" s="1"/>
  <c r="X573" i="7"/>
  <c r="V573" i="7"/>
  <c r="Y573" i="7"/>
  <c r="O11" i="27" s="1"/>
  <c r="AO570" i="7"/>
  <c r="AN570" i="7"/>
  <c r="AA576" i="7"/>
  <c r="O14" i="28" s="1"/>
  <c r="Z576" i="7"/>
  <c r="AM572" i="7"/>
  <c r="AL572" i="7"/>
  <c r="AK572" i="7"/>
  <c r="AJ572" i="7"/>
  <c r="X572" i="7"/>
  <c r="V572" i="7"/>
  <c r="Y572" i="7"/>
  <c r="O10" i="27" s="1"/>
  <c r="AO569" i="7"/>
  <c r="AN569" i="7"/>
  <c r="AA575" i="7"/>
  <c r="O13" i="28" s="1"/>
  <c r="Z575" i="7"/>
  <c r="AM571" i="7"/>
  <c r="AL571" i="7"/>
  <c r="AK571" i="7"/>
  <c r="AJ571" i="7"/>
  <c r="X571" i="7"/>
  <c r="V571" i="7"/>
  <c r="Y571" i="7"/>
  <c r="O9" i="27" s="1"/>
  <c r="AO568" i="7"/>
  <c r="AN568" i="7"/>
  <c r="AM570" i="7"/>
  <c r="AL570" i="7"/>
  <c r="AK570" i="7"/>
  <c r="AJ570" i="7"/>
  <c r="AO567" i="7"/>
  <c r="AN567" i="7"/>
  <c r="Z573" i="7"/>
  <c r="AM569" i="7"/>
  <c r="AL569" i="7"/>
  <c r="AK569" i="7"/>
  <c r="AJ569" i="7"/>
  <c r="AO566" i="7"/>
  <c r="AN566" i="7"/>
  <c r="Z572" i="7"/>
  <c r="AM568" i="7"/>
  <c r="AL568" i="7"/>
  <c r="AK568" i="7"/>
  <c r="AJ568" i="7"/>
  <c r="AO565" i="7"/>
  <c r="AN565" i="7"/>
  <c r="Z571" i="7"/>
  <c r="AM567" i="7"/>
  <c r="AL567" i="7"/>
  <c r="AK567" i="7"/>
  <c r="AJ567" i="7"/>
  <c r="AM566" i="7"/>
  <c r="AL566" i="7"/>
  <c r="AK566" i="7"/>
  <c r="AJ566" i="7"/>
  <c r="AM565" i="7"/>
  <c r="AL565" i="7"/>
  <c r="AK565" i="7"/>
  <c r="AJ565" i="7"/>
  <c r="AN558" i="7"/>
  <c r="AN557" i="7"/>
  <c r="AI559" i="7"/>
  <c r="U530" i="7" s="1"/>
  <c r="N21" i="26" s="1"/>
  <c r="AH559" i="7"/>
  <c r="T530" i="7" s="1"/>
  <c r="AG559" i="7"/>
  <c r="S530" i="7" s="1"/>
  <c r="N21" i="24" s="1"/>
  <c r="AF559" i="7"/>
  <c r="R530" i="7" s="1"/>
  <c r="AE559" i="7"/>
  <c r="Q530" i="7" s="1"/>
  <c r="N21" i="9" s="1"/>
  <c r="AD559" i="7"/>
  <c r="P530" i="7" s="1"/>
  <c r="AO556" i="7"/>
  <c r="AN556" i="7"/>
  <c r="AM558" i="7"/>
  <c r="AL558" i="7"/>
  <c r="AK558" i="7"/>
  <c r="AJ558" i="7"/>
  <c r="AM557" i="7"/>
  <c r="AL557" i="7"/>
  <c r="AK557" i="7"/>
  <c r="AJ557" i="7"/>
  <c r="AN554" i="7"/>
  <c r="AL556" i="7"/>
  <c r="AN553" i="7"/>
  <c r="AI555" i="7"/>
  <c r="U529" i="7" s="1"/>
  <c r="N20" i="26" s="1"/>
  <c r="AH555" i="7"/>
  <c r="T529" i="7" s="1"/>
  <c r="AG555" i="7"/>
  <c r="S529" i="7" s="1"/>
  <c r="N20" i="24" s="1"/>
  <c r="AF555" i="7"/>
  <c r="R529" i="7" s="1"/>
  <c r="AE555" i="7"/>
  <c r="AD555" i="7"/>
  <c r="P529" i="7" s="1"/>
  <c r="AM554" i="7"/>
  <c r="AL554" i="7"/>
  <c r="AK554" i="7"/>
  <c r="AJ554" i="7"/>
  <c r="AN551" i="7"/>
  <c r="AM553" i="7"/>
  <c r="AL553" i="7"/>
  <c r="AK553" i="7"/>
  <c r="AO550" i="7"/>
  <c r="AN550" i="7"/>
  <c r="AI552" i="7"/>
  <c r="U527" i="7" s="1"/>
  <c r="N18" i="26" s="1"/>
  <c r="AH552" i="7"/>
  <c r="AG552" i="7"/>
  <c r="S527" i="7" s="1"/>
  <c r="AF552" i="7"/>
  <c r="AE552" i="7"/>
  <c r="AD552" i="7"/>
  <c r="AN549" i="7"/>
  <c r="AM551" i="7"/>
  <c r="AL551" i="7"/>
  <c r="AK551" i="7"/>
  <c r="AJ551" i="7"/>
  <c r="AM550" i="7"/>
  <c r="AL550" i="7"/>
  <c r="AK550" i="7"/>
  <c r="AJ550" i="7"/>
  <c r="AO547" i="7"/>
  <c r="AN547" i="7"/>
  <c r="AA554" i="7"/>
  <c r="Z554" i="7"/>
  <c r="AL549" i="7"/>
  <c r="N40" i="9"/>
  <c r="AN546" i="7"/>
  <c r="AA552" i="7"/>
  <c r="Z552" i="7"/>
  <c r="AI548" i="7"/>
  <c r="U526" i="7" s="1"/>
  <c r="N17" i="26" s="1"/>
  <c r="AH548" i="7"/>
  <c r="T526" i="7" s="1"/>
  <c r="AG548" i="7"/>
  <c r="S526" i="7" s="1"/>
  <c r="N17" i="24" s="1"/>
  <c r="AF548" i="7"/>
  <c r="AE548" i="7"/>
  <c r="AD548" i="7"/>
  <c r="P526" i="7" s="1"/>
  <c r="Y548" i="7"/>
  <c r="N39" i="27" s="1"/>
  <c r="X548" i="7"/>
  <c r="W548" i="7"/>
  <c r="N39" i="25" s="1"/>
  <c r="V548" i="7"/>
  <c r="AO545" i="7"/>
  <c r="AN545" i="7"/>
  <c r="AA551" i="7"/>
  <c r="Z551" i="7"/>
  <c r="AL547" i="7"/>
  <c r="AJ547" i="7"/>
  <c r="Y547" i="7"/>
  <c r="N38" i="27" s="1"/>
  <c r="X547" i="7"/>
  <c r="W547" i="7"/>
  <c r="N38" i="25" s="1"/>
  <c r="V547" i="7"/>
  <c r="AN544" i="7"/>
  <c r="AA550" i="7"/>
  <c r="Z550" i="7"/>
  <c r="AM546" i="7"/>
  <c r="AL546" i="7"/>
  <c r="AK546" i="7"/>
  <c r="AJ546" i="7"/>
  <c r="Y546" i="7"/>
  <c r="N37" i="27" s="1"/>
  <c r="X546" i="7"/>
  <c r="W546" i="7"/>
  <c r="N37" i="25" s="1"/>
  <c r="V546" i="7"/>
  <c r="AM545" i="7"/>
  <c r="AL545" i="7"/>
  <c r="AK545" i="7"/>
  <c r="AJ545" i="7"/>
  <c r="Y545" i="7"/>
  <c r="N36" i="27" s="1"/>
  <c r="X545" i="7"/>
  <c r="W545" i="7"/>
  <c r="N36" i="25" s="1"/>
  <c r="V545" i="7"/>
  <c r="AA548" i="7"/>
  <c r="N39" i="28" s="1"/>
  <c r="Z548" i="7"/>
  <c r="AM544" i="7"/>
  <c r="AL544" i="7"/>
  <c r="AK544" i="7"/>
  <c r="AJ544" i="7"/>
  <c r="Y544" i="7"/>
  <c r="N35" i="27" s="1"/>
  <c r="X544" i="7"/>
  <c r="W544" i="7"/>
  <c r="N35" i="25" s="1"/>
  <c r="V544" i="7"/>
  <c r="AA547" i="7"/>
  <c r="N38" i="28" s="1"/>
  <c r="Z547" i="7"/>
  <c r="Y543" i="7"/>
  <c r="N34" i="27" s="1"/>
  <c r="X543" i="7"/>
  <c r="W543" i="7"/>
  <c r="N34" i="25" s="1"/>
  <c r="V543" i="7"/>
  <c r="AO534" i="7"/>
  <c r="AN534" i="7"/>
  <c r="AA546" i="7"/>
  <c r="N37" i="28" s="1"/>
  <c r="Z546" i="7"/>
  <c r="Y542" i="7"/>
  <c r="N33" i="27" s="1"/>
  <c r="X542" i="7"/>
  <c r="W542" i="7"/>
  <c r="N33" i="25" s="1"/>
  <c r="V542" i="7"/>
  <c r="AO538" i="7"/>
  <c r="AN538" i="7"/>
  <c r="AA545" i="7"/>
  <c r="N36" i="28" s="1"/>
  <c r="Z545" i="7"/>
  <c r="N15" i="26"/>
  <c r="Y541" i="7"/>
  <c r="N32" i="27" s="1"/>
  <c r="X541" i="7"/>
  <c r="W541" i="7"/>
  <c r="N32" i="25" s="1"/>
  <c r="V541" i="7"/>
  <c r="AO533" i="7"/>
  <c r="AN533" i="7"/>
  <c r="AA544" i="7"/>
  <c r="N35" i="28" s="1"/>
  <c r="Z544" i="7"/>
  <c r="AM534" i="7"/>
  <c r="AL534" i="7"/>
  <c r="AK534" i="7"/>
  <c r="AJ534" i="7"/>
  <c r="Y540" i="7"/>
  <c r="N31" i="27" s="1"/>
  <c r="X540" i="7"/>
  <c r="W540" i="7"/>
  <c r="N31" i="25" s="1"/>
  <c r="V540" i="7"/>
  <c r="AO539" i="7"/>
  <c r="AN539" i="7"/>
  <c r="AA543" i="7"/>
  <c r="N34" i="28" s="1"/>
  <c r="Z543" i="7"/>
  <c r="AM538" i="7"/>
  <c r="AL538" i="7"/>
  <c r="AK538" i="7"/>
  <c r="AJ538" i="7"/>
  <c r="Y539" i="7"/>
  <c r="N30" i="27" s="1"/>
  <c r="X539" i="7"/>
  <c r="W539" i="7"/>
  <c r="N30" i="25" s="1"/>
  <c r="V539" i="7"/>
  <c r="AO532" i="7"/>
  <c r="AN532" i="7"/>
  <c r="AA542" i="7"/>
  <c r="N33" i="28" s="1"/>
  <c r="Z542" i="7"/>
  <c r="AM533" i="7"/>
  <c r="AL533" i="7"/>
  <c r="AK533" i="7"/>
  <c r="AJ533" i="7"/>
  <c r="Y538" i="7"/>
  <c r="N29" i="27" s="1"/>
  <c r="X538" i="7"/>
  <c r="W538" i="7"/>
  <c r="N29" i="25" s="1"/>
  <c r="V538" i="7"/>
  <c r="AO531" i="7"/>
  <c r="AN531" i="7"/>
  <c r="AA541" i="7"/>
  <c r="N32" i="28" s="1"/>
  <c r="Z541" i="7"/>
  <c r="AM539" i="7"/>
  <c r="AL539" i="7"/>
  <c r="AK539" i="7"/>
  <c r="AJ539" i="7"/>
  <c r="Y537" i="7"/>
  <c r="N28" i="27" s="1"/>
  <c r="X537" i="7"/>
  <c r="W537" i="7"/>
  <c r="N28" i="25" s="1"/>
  <c r="V537" i="7"/>
  <c r="AO530" i="7"/>
  <c r="AN530" i="7"/>
  <c r="AA540" i="7"/>
  <c r="N31" i="28" s="1"/>
  <c r="Z540" i="7"/>
  <c r="AM532" i="7"/>
  <c r="AL532" i="7"/>
  <c r="AK532" i="7"/>
  <c r="AJ532" i="7"/>
  <c r="Y536" i="7"/>
  <c r="N27" i="27" s="1"/>
  <c r="X536" i="7"/>
  <c r="W536" i="7"/>
  <c r="N27" i="25" s="1"/>
  <c r="V536" i="7"/>
  <c r="AO529" i="7"/>
  <c r="AN529" i="7"/>
  <c r="AA539" i="7"/>
  <c r="N30" i="28" s="1"/>
  <c r="Z539" i="7"/>
  <c r="AM531" i="7"/>
  <c r="AL531" i="7"/>
  <c r="AK531" i="7"/>
  <c r="AJ531" i="7"/>
  <c r="Y535" i="7"/>
  <c r="N26" i="27" s="1"/>
  <c r="X535" i="7"/>
  <c r="W535" i="7"/>
  <c r="N26" i="25" s="1"/>
  <c r="V535" i="7"/>
  <c r="AO537" i="7"/>
  <c r="AN537" i="7"/>
  <c r="AA538" i="7"/>
  <c r="N29" i="28" s="1"/>
  <c r="Z538" i="7"/>
  <c r="AM530" i="7"/>
  <c r="AL530" i="7"/>
  <c r="AK530" i="7"/>
  <c r="AJ530" i="7"/>
  <c r="Y534" i="7"/>
  <c r="N25" i="27" s="1"/>
  <c r="X534" i="7"/>
  <c r="W534" i="7"/>
  <c r="N25" i="25" s="1"/>
  <c r="V534" i="7"/>
  <c r="AO528" i="7"/>
  <c r="AN528" i="7"/>
  <c r="AA537" i="7"/>
  <c r="N28" i="28" s="1"/>
  <c r="Z537" i="7"/>
  <c r="AM529" i="7"/>
  <c r="AL529" i="7"/>
  <c r="AK529" i="7"/>
  <c r="AJ529" i="7"/>
  <c r="Y533" i="7"/>
  <c r="N24" i="27" s="1"/>
  <c r="X533" i="7"/>
  <c r="W533" i="7"/>
  <c r="N24" i="25" s="1"/>
  <c r="V533" i="7"/>
  <c r="AN536" i="7"/>
  <c r="AA536" i="7"/>
  <c r="N27" i="28" s="1"/>
  <c r="Z536" i="7"/>
  <c r="AM537" i="7"/>
  <c r="AL537" i="7"/>
  <c r="AK537" i="7"/>
  <c r="AJ537" i="7"/>
  <c r="Y532" i="7"/>
  <c r="N23" i="27" s="1"/>
  <c r="X532" i="7"/>
  <c r="W532" i="7"/>
  <c r="N23" i="25" s="1"/>
  <c r="V532" i="7"/>
  <c r="AO540" i="7"/>
  <c r="AN540" i="7"/>
  <c r="AA535" i="7"/>
  <c r="N26" i="28" s="1"/>
  <c r="Z535" i="7"/>
  <c r="AM528" i="7"/>
  <c r="AL528" i="7"/>
  <c r="AK528" i="7"/>
  <c r="AJ528" i="7"/>
  <c r="Y531" i="7"/>
  <c r="N22" i="27" s="1"/>
  <c r="X531" i="7"/>
  <c r="W531" i="7"/>
  <c r="N22" i="25" s="1"/>
  <c r="V531" i="7"/>
  <c r="AO527" i="7"/>
  <c r="AN527" i="7"/>
  <c r="AA534" i="7"/>
  <c r="N25" i="28" s="1"/>
  <c r="Z534" i="7"/>
  <c r="AM536" i="7"/>
  <c r="AL536" i="7"/>
  <c r="AK536" i="7"/>
  <c r="AJ536" i="7"/>
  <c r="AO526" i="7"/>
  <c r="AN526" i="7"/>
  <c r="AA533" i="7"/>
  <c r="N24" i="28" s="1"/>
  <c r="Z533" i="7"/>
  <c r="AM540" i="7"/>
  <c r="AL540" i="7"/>
  <c r="AK540" i="7"/>
  <c r="AJ540" i="7"/>
  <c r="AO525" i="7"/>
  <c r="AN525" i="7"/>
  <c r="AA532" i="7"/>
  <c r="N23" i="28" s="1"/>
  <c r="Z532" i="7"/>
  <c r="AM527" i="7"/>
  <c r="AL527" i="7"/>
  <c r="AK527" i="7"/>
  <c r="AJ527" i="7"/>
  <c r="Y528" i="7"/>
  <c r="N19" i="27" s="1"/>
  <c r="X528" i="7"/>
  <c r="W528" i="7"/>
  <c r="N19" i="25" s="1"/>
  <c r="V528" i="7"/>
  <c r="AO524" i="7"/>
  <c r="AA531" i="7"/>
  <c r="N22" i="28" s="1"/>
  <c r="Z531" i="7"/>
  <c r="AM526" i="7"/>
  <c r="AL526" i="7"/>
  <c r="AK526" i="7"/>
  <c r="AJ526" i="7"/>
  <c r="AO523" i="7"/>
  <c r="AN523" i="7"/>
  <c r="AM525" i="7"/>
  <c r="AL525" i="7"/>
  <c r="AK525" i="7"/>
  <c r="AJ525" i="7"/>
  <c r="AO522" i="7"/>
  <c r="AN522" i="7"/>
  <c r="AM524" i="7"/>
  <c r="AL524" i="7"/>
  <c r="AK524" i="7"/>
  <c r="AJ524" i="7"/>
  <c r="AO521" i="7"/>
  <c r="AN521" i="7"/>
  <c r="AA528" i="7"/>
  <c r="N19" i="28" s="1"/>
  <c r="Z528" i="7"/>
  <c r="AM523" i="7"/>
  <c r="AL523" i="7"/>
  <c r="AK523" i="7"/>
  <c r="AJ523" i="7"/>
  <c r="Y523" i="7"/>
  <c r="N14" i="27" s="1"/>
  <c r="X523" i="7"/>
  <c r="W523" i="7"/>
  <c r="N14" i="25" s="1"/>
  <c r="V523" i="7"/>
  <c r="AM522" i="7"/>
  <c r="AL522" i="7"/>
  <c r="AK522" i="7"/>
  <c r="AJ522" i="7"/>
  <c r="Y522" i="7"/>
  <c r="N13" i="27" s="1"/>
  <c r="X522" i="7"/>
  <c r="W522" i="7"/>
  <c r="N13" i="25" s="1"/>
  <c r="V522" i="7"/>
  <c r="AO519" i="7"/>
  <c r="AN519" i="7"/>
  <c r="AM521" i="7"/>
  <c r="AL521" i="7"/>
  <c r="AK521" i="7"/>
  <c r="AJ521" i="7"/>
  <c r="AO518" i="7"/>
  <c r="AN518" i="7"/>
  <c r="AI520" i="7"/>
  <c r="U521" i="7" s="1"/>
  <c r="N12" i="26" s="1"/>
  <c r="AH520" i="7"/>
  <c r="T521" i="7" s="1"/>
  <c r="AG520" i="7"/>
  <c r="S521" i="7" s="1"/>
  <c r="N12" i="24" s="1"/>
  <c r="AF520" i="7"/>
  <c r="R521" i="7" s="1"/>
  <c r="AE520" i="7"/>
  <c r="Q521" i="7" s="1"/>
  <c r="N12" i="9" s="1"/>
  <c r="AD520" i="7"/>
  <c r="P521" i="7" s="1"/>
  <c r="X520" i="7"/>
  <c r="V520" i="7"/>
  <c r="Y520" i="7"/>
  <c r="N11" i="27" s="1"/>
  <c r="AO517" i="7"/>
  <c r="AN517" i="7"/>
  <c r="AA523" i="7"/>
  <c r="N14" i="28" s="1"/>
  <c r="Z523" i="7"/>
  <c r="AM519" i="7"/>
  <c r="AL519" i="7"/>
  <c r="AK519" i="7"/>
  <c r="AJ519" i="7"/>
  <c r="X519" i="7"/>
  <c r="V519" i="7"/>
  <c r="Y519" i="7"/>
  <c r="N10" i="27" s="1"/>
  <c r="AO516" i="7"/>
  <c r="AN516" i="7"/>
  <c r="AA522" i="7"/>
  <c r="N13" i="28" s="1"/>
  <c r="Z522" i="7"/>
  <c r="AM518" i="7"/>
  <c r="AL518" i="7"/>
  <c r="AK518" i="7"/>
  <c r="AJ518" i="7"/>
  <c r="X518" i="7"/>
  <c r="V518" i="7"/>
  <c r="W518" i="7"/>
  <c r="N9" i="25" s="1"/>
  <c r="AO515" i="7"/>
  <c r="AN515" i="7"/>
  <c r="AM517" i="7"/>
  <c r="AL517" i="7"/>
  <c r="AK517" i="7"/>
  <c r="AJ517" i="7"/>
  <c r="AO514" i="7"/>
  <c r="AN514" i="7"/>
  <c r="Z520" i="7"/>
  <c r="AM516" i="7"/>
  <c r="AL516" i="7"/>
  <c r="AK516" i="7"/>
  <c r="AJ516" i="7"/>
  <c r="AO513" i="7"/>
  <c r="AN513" i="7"/>
  <c r="Z519" i="7"/>
  <c r="AM515" i="7"/>
  <c r="AL515" i="7"/>
  <c r="AK515" i="7"/>
  <c r="AJ515" i="7"/>
  <c r="AO512" i="7"/>
  <c r="AN512" i="7"/>
  <c r="AA518" i="7"/>
  <c r="N9" i="28" s="1"/>
  <c r="Z518" i="7"/>
  <c r="AM514" i="7"/>
  <c r="AL514" i="7"/>
  <c r="AK514" i="7"/>
  <c r="AJ514" i="7"/>
  <c r="AM513" i="7"/>
  <c r="AL513" i="7"/>
  <c r="AK513" i="7"/>
  <c r="AJ513" i="7"/>
  <c r="AM512" i="7"/>
  <c r="AL512" i="7"/>
  <c r="AK512" i="7"/>
  <c r="AJ512" i="7"/>
  <c r="AO505" i="7"/>
  <c r="AN505" i="7"/>
  <c r="AO504" i="7"/>
  <c r="AN504" i="7"/>
  <c r="AI506" i="7"/>
  <c r="U476" i="7" s="1"/>
  <c r="M21" i="26" s="1"/>
  <c r="AH506" i="7"/>
  <c r="T476" i="7" s="1"/>
  <c r="AG506" i="7"/>
  <c r="AF506" i="7"/>
  <c r="AE506" i="7"/>
  <c r="Q476" i="7" s="1"/>
  <c r="M21" i="9" s="1"/>
  <c r="AD506" i="7"/>
  <c r="P476" i="7" s="1"/>
  <c r="AN503" i="7"/>
  <c r="AM505" i="7"/>
  <c r="AL505" i="7"/>
  <c r="AK505" i="7"/>
  <c r="AJ505" i="7"/>
  <c r="AM504" i="7"/>
  <c r="AL504" i="7"/>
  <c r="AK504" i="7"/>
  <c r="AJ504" i="7"/>
  <c r="AO501" i="7"/>
  <c r="AN501" i="7"/>
  <c r="AL503" i="7"/>
  <c r="AN500" i="7"/>
  <c r="AI502" i="7"/>
  <c r="U475" i="7" s="1"/>
  <c r="M20" i="26" s="1"/>
  <c r="AH502" i="7"/>
  <c r="T475" i="7" s="1"/>
  <c r="AG502" i="7"/>
  <c r="S475" i="7" s="1"/>
  <c r="M20" i="24" s="1"/>
  <c r="AF502" i="7"/>
  <c r="R475" i="7" s="1"/>
  <c r="AE502" i="7"/>
  <c r="Q475" i="7" s="1"/>
  <c r="M20" i="9" s="1"/>
  <c r="AD502" i="7"/>
  <c r="AM501" i="7"/>
  <c r="AL501" i="7"/>
  <c r="AK501" i="7"/>
  <c r="AJ501" i="7"/>
  <c r="AO498" i="7"/>
  <c r="AN498" i="7"/>
  <c r="AM500" i="7"/>
  <c r="AL500" i="7"/>
  <c r="AK500" i="7"/>
  <c r="AO497" i="7"/>
  <c r="AN497" i="7"/>
  <c r="AI499" i="7"/>
  <c r="U473" i="7" s="1"/>
  <c r="M18" i="26" s="1"/>
  <c r="AH499" i="7"/>
  <c r="T473" i="7" s="1"/>
  <c r="AG499" i="7"/>
  <c r="S473" i="7" s="1"/>
  <c r="M18" i="24" s="1"/>
  <c r="AF499" i="7"/>
  <c r="R473" i="7" s="1"/>
  <c r="AE499" i="7"/>
  <c r="AD499" i="7"/>
  <c r="AN496" i="7"/>
  <c r="AM498" i="7"/>
  <c r="AL498" i="7"/>
  <c r="AK498" i="7"/>
  <c r="AJ498" i="7"/>
  <c r="AM497" i="7"/>
  <c r="AL497" i="7"/>
  <c r="AK497" i="7"/>
  <c r="AJ497" i="7"/>
  <c r="AO494" i="7"/>
  <c r="AN494" i="7"/>
  <c r="AA500" i="7"/>
  <c r="Z500" i="7"/>
  <c r="AL496" i="7"/>
  <c r="M40" i="9"/>
  <c r="AO493" i="7"/>
  <c r="AN493" i="7"/>
  <c r="AA498" i="7"/>
  <c r="Z498" i="7"/>
  <c r="U472" i="7"/>
  <c r="M17" i="26" s="1"/>
  <c r="T472" i="7"/>
  <c r="S472" i="7"/>
  <c r="M17" i="24" s="1"/>
  <c r="R472" i="7"/>
  <c r="Q472" i="7"/>
  <c r="M17" i="9" s="1"/>
  <c r="Y494" i="7"/>
  <c r="M39" i="27" s="1"/>
  <c r="X494" i="7"/>
  <c r="W494" i="7"/>
  <c r="M39" i="25" s="1"/>
  <c r="V494" i="7"/>
  <c r="AO492" i="7"/>
  <c r="AN492" i="7"/>
  <c r="AA497" i="7"/>
  <c r="Z497" i="7"/>
  <c r="AL494" i="7"/>
  <c r="AJ494" i="7"/>
  <c r="Y493" i="7"/>
  <c r="M38" i="27" s="1"/>
  <c r="X493" i="7"/>
  <c r="W493" i="7"/>
  <c r="M38" i="25" s="1"/>
  <c r="V493" i="7"/>
  <c r="AO491" i="7"/>
  <c r="AN491" i="7"/>
  <c r="AA496" i="7"/>
  <c r="Z496" i="7"/>
  <c r="AM493" i="7"/>
  <c r="AL493" i="7"/>
  <c r="AK493" i="7"/>
  <c r="AJ493" i="7"/>
  <c r="Y492" i="7"/>
  <c r="M37" i="27" s="1"/>
  <c r="X492" i="7"/>
  <c r="W492" i="7"/>
  <c r="M37" i="25" s="1"/>
  <c r="V492" i="7"/>
  <c r="AM492" i="7"/>
  <c r="AL492" i="7"/>
  <c r="AK492" i="7"/>
  <c r="AJ492" i="7"/>
  <c r="Y491" i="7"/>
  <c r="M36" i="27" s="1"/>
  <c r="X491" i="7"/>
  <c r="W491" i="7"/>
  <c r="M36" i="25" s="1"/>
  <c r="V491" i="7"/>
  <c r="AA494" i="7"/>
  <c r="M39" i="28" s="1"/>
  <c r="Z494" i="7"/>
  <c r="AM491" i="7"/>
  <c r="AL491" i="7"/>
  <c r="AK491" i="7"/>
  <c r="AJ491" i="7"/>
  <c r="Y490" i="7"/>
  <c r="M35" i="27" s="1"/>
  <c r="X490" i="7"/>
  <c r="W490" i="7"/>
  <c r="M35" i="25" s="1"/>
  <c r="V490" i="7"/>
  <c r="AA493" i="7"/>
  <c r="M38" i="28" s="1"/>
  <c r="Z493" i="7"/>
  <c r="Y489" i="7"/>
  <c r="M34" i="27" s="1"/>
  <c r="X489" i="7"/>
  <c r="W489" i="7"/>
  <c r="M34" i="25" s="1"/>
  <c r="V489" i="7"/>
  <c r="AO480" i="7"/>
  <c r="AA492" i="7"/>
  <c r="M37" i="28" s="1"/>
  <c r="Z492" i="7"/>
  <c r="Y488" i="7"/>
  <c r="M33" i="27" s="1"/>
  <c r="X488" i="7"/>
  <c r="W488" i="7"/>
  <c r="M33" i="25" s="1"/>
  <c r="V488" i="7"/>
  <c r="AO484" i="7"/>
  <c r="AN484" i="7"/>
  <c r="AA491" i="7"/>
  <c r="M36" i="28" s="1"/>
  <c r="Z491" i="7"/>
  <c r="M15" i="26"/>
  <c r="Y487" i="7"/>
  <c r="M32" i="27" s="1"/>
  <c r="X487" i="7"/>
  <c r="W487" i="7"/>
  <c r="M32" i="25" s="1"/>
  <c r="V487" i="7"/>
  <c r="AO479" i="7"/>
  <c r="AN479" i="7"/>
  <c r="AA490" i="7"/>
  <c r="M35" i="28" s="1"/>
  <c r="Z490" i="7"/>
  <c r="AM480" i="7"/>
  <c r="AL480" i="7"/>
  <c r="AK480" i="7"/>
  <c r="AJ480" i="7"/>
  <c r="Y486" i="7"/>
  <c r="M31" i="27" s="1"/>
  <c r="X486" i="7"/>
  <c r="W486" i="7"/>
  <c r="M31" i="25" s="1"/>
  <c r="V486" i="7"/>
  <c r="AO485" i="7"/>
  <c r="AN485" i="7"/>
  <c r="AA489" i="7"/>
  <c r="M34" i="28" s="1"/>
  <c r="Z489" i="7"/>
  <c r="AM484" i="7"/>
  <c r="AL484" i="7"/>
  <c r="AK484" i="7"/>
  <c r="AJ484" i="7"/>
  <c r="Y485" i="7"/>
  <c r="M30" i="27" s="1"/>
  <c r="X485" i="7"/>
  <c r="W485" i="7"/>
  <c r="M30" i="25" s="1"/>
  <c r="V485" i="7"/>
  <c r="AO478" i="7"/>
  <c r="AN478" i="7"/>
  <c r="AA488" i="7"/>
  <c r="M33" i="28" s="1"/>
  <c r="Z488" i="7"/>
  <c r="AM479" i="7"/>
  <c r="AL479" i="7"/>
  <c r="AK479" i="7"/>
  <c r="AJ479" i="7"/>
  <c r="Y484" i="7"/>
  <c r="M29" i="27" s="1"/>
  <c r="X484" i="7"/>
  <c r="W484" i="7"/>
  <c r="M29" i="25" s="1"/>
  <c r="V484" i="7"/>
  <c r="AO477" i="7"/>
  <c r="AN477" i="7"/>
  <c r="AA487" i="7"/>
  <c r="M32" i="28" s="1"/>
  <c r="Z487" i="7"/>
  <c r="AM485" i="7"/>
  <c r="AL485" i="7"/>
  <c r="AK485" i="7"/>
  <c r="AJ485" i="7"/>
  <c r="Y483" i="7"/>
  <c r="M28" i="27" s="1"/>
  <c r="X483" i="7"/>
  <c r="W483" i="7"/>
  <c r="M28" i="25" s="1"/>
  <c r="V483" i="7"/>
  <c r="AO476" i="7"/>
  <c r="AN476" i="7"/>
  <c r="AA486" i="7"/>
  <c r="M31" i="28" s="1"/>
  <c r="Z486" i="7"/>
  <c r="AM478" i="7"/>
  <c r="AL478" i="7"/>
  <c r="AK478" i="7"/>
  <c r="AJ478" i="7"/>
  <c r="Y482" i="7"/>
  <c r="M27" i="27" s="1"/>
  <c r="X482" i="7"/>
  <c r="W482" i="7"/>
  <c r="M27" i="25" s="1"/>
  <c r="V482" i="7"/>
  <c r="AO475" i="7"/>
  <c r="AN475" i="7"/>
  <c r="AA485" i="7"/>
  <c r="M30" i="28" s="1"/>
  <c r="Z485" i="7"/>
  <c r="AM477" i="7"/>
  <c r="AL477" i="7"/>
  <c r="AK477" i="7"/>
  <c r="AJ477" i="7"/>
  <c r="Y481" i="7"/>
  <c r="M26" i="27" s="1"/>
  <c r="X481" i="7"/>
  <c r="W481" i="7"/>
  <c r="M26" i="25" s="1"/>
  <c r="V481" i="7"/>
  <c r="AO483" i="7"/>
  <c r="AN483" i="7"/>
  <c r="AA484" i="7"/>
  <c r="M29" i="28" s="1"/>
  <c r="Z484" i="7"/>
  <c r="AM476" i="7"/>
  <c r="AL476" i="7"/>
  <c r="AK476" i="7"/>
  <c r="AJ476" i="7"/>
  <c r="Y480" i="7"/>
  <c r="M25" i="27" s="1"/>
  <c r="X480" i="7"/>
  <c r="W480" i="7"/>
  <c r="M25" i="25" s="1"/>
  <c r="V480" i="7"/>
  <c r="AO474" i="7"/>
  <c r="AN474" i="7"/>
  <c r="AA483" i="7"/>
  <c r="M28" i="28" s="1"/>
  <c r="Z483" i="7"/>
  <c r="AM475" i="7"/>
  <c r="AL475" i="7"/>
  <c r="AK475" i="7"/>
  <c r="AJ475" i="7"/>
  <c r="Y479" i="7"/>
  <c r="M24" i="27" s="1"/>
  <c r="X479" i="7"/>
  <c r="W479" i="7"/>
  <c r="M24" i="25" s="1"/>
  <c r="V479" i="7"/>
  <c r="AO482" i="7"/>
  <c r="AN482" i="7"/>
  <c r="AA482" i="7"/>
  <c r="M27" i="28" s="1"/>
  <c r="Z482" i="7"/>
  <c r="AM483" i="7"/>
  <c r="AL483" i="7"/>
  <c r="AK483" i="7"/>
  <c r="AJ483" i="7"/>
  <c r="Y478" i="7"/>
  <c r="M23" i="27" s="1"/>
  <c r="X478" i="7"/>
  <c r="W478" i="7"/>
  <c r="M23" i="25" s="1"/>
  <c r="V478" i="7"/>
  <c r="AO486" i="7"/>
  <c r="AA481" i="7"/>
  <c r="M26" i="28" s="1"/>
  <c r="Z481" i="7"/>
  <c r="AM474" i="7"/>
  <c r="AL474" i="7"/>
  <c r="AK474" i="7"/>
  <c r="AJ474" i="7"/>
  <c r="Y477" i="7"/>
  <c r="M22" i="27" s="1"/>
  <c r="X477" i="7"/>
  <c r="W477" i="7"/>
  <c r="M22" i="25" s="1"/>
  <c r="V477" i="7"/>
  <c r="AO473" i="7"/>
  <c r="AN473" i="7"/>
  <c r="AA480" i="7"/>
  <c r="M25" i="28" s="1"/>
  <c r="Z480" i="7"/>
  <c r="AM482" i="7"/>
  <c r="AL482" i="7"/>
  <c r="AK482" i="7"/>
  <c r="AJ482" i="7"/>
  <c r="AO472" i="7"/>
  <c r="AN472" i="7"/>
  <c r="AA479" i="7"/>
  <c r="M24" i="28" s="1"/>
  <c r="Z479" i="7"/>
  <c r="AM486" i="7"/>
  <c r="AL486" i="7"/>
  <c r="AK486" i="7"/>
  <c r="AJ486" i="7"/>
  <c r="AO471" i="7"/>
  <c r="AA478" i="7"/>
  <c r="M23" i="28" s="1"/>
  <c r="Z478" i="7"/>
  <c r="AM473" i="7"/>
  <c r="AL473" i="7"/>
  <c r="AK473" i="7"/>
  <c r="AJ473" i="7"/>
  <c r="Y474" i="7"/>
  <c r="M19" i="27" s="1"/>
  <c r="X474" i="7"/>
  <c r="W474" i="7"/>
  <c r="M19" i="25" s="1"/>
  <c r="V474" i="7"/>
  <c r="AO470" i="7"/>
  <c r="AN470" i="7"/>
  <c r="AA477" i="7"/>
  <c r="M22" i="28" s="1"/>
  <c r="Z477" i="7"/>
  <c r="AM472" i="7"/>
  <c r="AL472" i="7"/>
  <c r="AK472" i="7"/>
  <c r="AJ472" i="7"/>
  <c r="AO469" i="7"/>
  <c r="AN469" i="7"/>
  <c r="AM471" i="7"/>
  <c r="AL471" i="7"/>
  <c r="AK471" i="7"/>
  <c r="AJ471" i="7"/>
  <c r="AO468" i="7"/>
  <c r="AM470" i="7"/>
  <c r="AL470" i="7"/>
  <c r="AK470" i="7"/>
  <c r="AJ470" i="7"/>
  <c r="AO467" i="7"/>
  <c r="AA474" i="7"/>
  <c r="M19" i="28" s="1"/>
  <c r="Z474" i="7"/>
  <c r="AM469" i="7"/>
  <c r="AL469" i="7"/>
  <c r="AK469" i="7"/>
  <c r="AJ469" i="7"/>
  <c r="Y469" i="7"/>
  <c r="M14" i="27" s="1"/>
  <c r="X469" i="7"/>
  <c r="W469" i="7"/>
  <c r="M14" i="25" s="1"/>
  <c r="V469" i="7"/>
  <c r="AM468" i="7"/>
  <c r="AL468" i="7"/>
  <c r="AK468" i="7"/>
  <c r="AJ468" i="7"/>
  <c r="Y468" i="7"/>
  <c r="M13" i="27" s="1"/>
  <c r="X468" i="7"/>
  <c r="W468" i="7"/>
  <c r="M13" i="25" s="1"/>
  <c r="V468" i="7"/>
  <c r="AO465" i="7"/>
  <c r="AN465" i="7"/>
  <c r="AM467" i="7"/>
  <c r="AL467" i="7"/>
  <c r="AK467" i="7"/>
  <c r="AJ467" i="7"/>
  <c r="AO464" i="7"/>
  <c r="AN464" i="7"/>
  <c r="AI466" i="7"/>
  <c r="AH466" i="7"/>
  <c r="T467" i="7" s="1"/>
  <c r="AG466" i="7"/>
  <c r="S467" i="7" s="1"/>
  <c r="M12" i="24" s="1"/>
  <c r="AF466" i="7"/>
  <c r="R467" i="7" s="1"/>
  <c r="AE466" i="7"/>
  <c r="Q467" i="7" s="1"/>
  <c r="M12" i="9" s="1"/>
  <c r="AD466" i="7"/>
  <c r="P467" i="7" s="1"/>
  <c r="X466" i="7"/>
  <c r="V466" i="7"/>
  <c r="W466" i="7"/>
  <c r="M11" i="25" s="1"/>
  <c r="AO463" i="7"/>
  <c r="AN463" i="7"/>
  <c r="AA469" i="7"/>
  <c r="M14" i="28" s="1"/>
  <c r="Z469" i="7"/>
  <c r="AM465" i="7"/>
  <c r="AL465" i="7"/>
  <c r="AK465" i="7"/>
  <c r="AJ465" i="7"/>
  <c r="X465" i="7"/>
  <c r="V465" i="7"/>
  <c r="Y465" i="7"/>
  <c r="M10" i="27" s="1"/>
  <c r="AO462" i="7"/>
  <c r="AN462" i="7"/>
  <c r="AA468" i="7"/>
  <c r="M13" i="28" s="1"/>
  <c r="Z468" i="7"/>
  <c r="AM464" i="7"/>
  <c r="AL464" i="7"/>
  <c r="AK464" i="7"/>
  <c r="AJ464" i="7"/>
  <c r="X464" i="7"/>
  <c r="V464" i="7"/>
  <c r="AA464" i="7"/>
  <c r="M9" i="28" s="1"/>
  <c r="AO461" i="7"/>
  <c r="AN461" i="7"/>
  <c r="AM463" i="7"/>
  <c r="AL463" i="7"/>
  <c r="AK463" i="7"/>
  <c r="AJ463" i="7"/>
  <c r="AO460" i="7"/>
  <c r="AN460" i="7"/>
  <c r="Z466" i="7"/>
  <c r="AM462" i="7"/>
  <c r="AL462" i="7"/>
  <c r="AK462" i="7"/>
  <c r="AJ462" i="7"/>
  <c r="AO459" i="7"/>
  <c r="AN459" i="7"/>
  <c r="Z465" i="7"/>
  <c r="AM461" i="7"/>
  <c r="AL461" i="7"/>
  <c r="AK461" i="7"/>
  <c r="AJ461" i="7"/>
  <c r="AO458" i="7"/>
  <c r="AN458" i="7"/>
  <c r="Z464" i="7"/>
  <c r="AM460" i="7"/>
  <c r="AL460" i="7"/>
  <c r="AK460" i="7"/>
  <c r="AJ460" i="7"/>
  <c r="AM459" i="7"/>
  <c r="AL459" i="7"/>
  <c r="AK459" i="7"/>
  <c r="AJ459" i="7"/>
  <c r="AM458" i="7"/>
  <c r="AL458" i="7"/>
  <c r="AK458" i="7"/>
  <c r="AJ458" i="7"/>
  <c r="AN450" i="7"/>
  <c r="AI452" i="7"/>
  <c r="U423" i="7" s="1"/>
  <c r="L21" i="26" s="1"/>
  <c r="AH452" i="7"/>
  <c r="T423" i="7" s="1"/>
  <c r="AG452" i="7"/>
  <c r="S423" i="7" s="1"/>
  <c r="L21" i="24" s="1"/>
  <c r="AF452" i="7"/>
  <c r="R423" i="7" s="1"/>
  <c r="AE452" i="7"/>
  <c r="Q423" i="7" s="1"/>
  <c r="L21" i="9" s="1"/>
  <c r="AD452" i="7"/>
  <c r="P423" i="7" s="1"/>
  <c r="AN449" i="7"/>
  <c r="AM451" i="7"/>
  <c r="AL451" i="7"/>
  <c r="AK451" i="7"/>
  <c r="AJ451" i="7"/>
  <c r="AM450" i="7"/>
  <c r="AL450" i="7"/>
  <c r="AK450" i="7"/>
  <c r="AJ450" i="7"/>
  <c r="AO447" i="7"/>
  <c r="AN447" i="7"/>
  <c r="AL449" i="7"/>
  <c r="AN446" i="7"/>
  <c r="AI448" i="7"/>
  <c r="AH448" i="7"/>
  <c r="T422" i="7" s="1"/>
  <c r="AG448" i="7"/>
  <c r="S422" i="7" s="1"/>
  <c r="L20" i="24" s="1"/>
  <c r="AF448" i="7"/>
  <c r="AE448" i="7"/>
  <c r="Q422" i="7" s="1"/>
  <c r="L20" i="9" s="1"/>
  <c r="AD448" i="7"/>
  <c r="P422" i="7" s="1"/>
  <c r="AM447" i="7"/>
  <c r="AL447" i="7"/>
  <c r="AK447" i="7"/>
  <c r="AJ447" i="7"/>
  <c r="AO444" i="7"/>
  <c r="AN444" i="7"/>
  <c r="AM446" i="7"/>
  <c r="AL446" i="7"/>
  <c r="AK446" i="7"/>
  <c r="AO443" i="7"/>
  <c r="AN443" i="7"/>
  <c r="AI445" i="7"/>
  <c r="U420" i="7" s="1"/>
  <c r="L18" i="26" s="1"/>
  <c r="AH445" i="7"/>
  <c r="T420" i="7" s="1"/>
  <c r="AG445" i="7"/>
  <c r="S420" i="7" s="1"/>
  <c r="L18" i="24" s="1"/>
  <c r="AF445" i="7"/>
  <c r="R420" i="7" s="1"/>
  <c r="AE445" i="7"/>
  <c r="Q420" i="7" s="1"/>
  <c r="AD445" i="7"/>
  <c r="AN442" i="7"/>
  <c r="AM444" i="7"/>
  <c r="AL444" i="7"/>
  <c r="AK444" i="7"/>
  <c r="AJ444" i="7"/>
  <c r="AM443" i="7"/>
  <c r="AL443" i="7"/>
  <c r="AK443" i="7"/>
  <c r="AJ443" i="7"/>
  <c r="AO440" i="7"/>
  <c r="AN440" i="7"/>
  <c r="AA447" i="7"/>
  <c r="Z447" i="7"/>
  <c r="AL442" i="7"/>
  <c r="L40" i="9"/>
  <c r="AN439" i="7"/>
  <c r="AA445" i="7"/>
  <c r="Z445" i="7"/>
  <c r="U419" i="7"/>
  <c r="L17" i="26" s="1"/>
  <c r="T419" i="7"/>
  <c r="S419" i="7"/>
  <c r="L17" i="24" s="1"/>
  <c r="P419" i="7"/>
  <c r="Y441" i="7"/>
  <c r="L39" i="27" s="1"/>
  <c r="X441" i="7"/>
  <c r="W441" i="7"/>
  <c r="L39" i="25" s="1"/>
  <c r="V441" i="7"/>
  <c r="AO438" i="7"/>
  <c r="AN438" i="7"/>
  <c r="AA444" i="7"/>
  <c r="Z444" i="7"/>
  <c r="AL440" i="7"/>
  <c r="AJ440" i="7"/>
  <c r="Y440" i="7"/>
  <c r="L38" i="27" s="1"/>
  <c r="X440" i="7"/>
  <c r="W440" i="7"/>
  <c r="L38" i="25" s="1"/>
  <c r="V440" i="7"/>
  <c r="AO437" i="7"/>
  <c r="AN437" i="7"/>
  <c r="AA443" i="7"/>
  <c r="Z443" i="7"/>
  <c r="AM439" i="7"/>
  <c r="AL439" i="7"/>
  <c r="AK439" i="7"/>
  <c r="AJ439" i="7"/>
  <c r="Y439" i="7"/>
  <c r="L37" i="27" s="1"/>
  <c r="X439" i="7"/>
  <c r="W439" i="7"/>
  <c r="L37" i="25" s="1"/>
  <c r="V439" i="7"/>
  <c r="AM438" i="7"/>
  <c r="AL438" i="7"/>
  <c r="AK438" i="7"/>
  <c r="AJ438" i="7"/>
  <c r="Y438" i="7"/>
  <c r="L36" i="27" s="1"/>
  <c r="X438" i="7"/>
  <c r="W438" i="7"/>
  <c r="L36" i="25" s="1"/>
  <c r="V438" i="7"/>
  <c r="AA441" i="7"/>
  <c r="L39" i="28" s="1"/>
  <c r="Z441" i="7"/>
  <c r="AM437" i="7"/>
  <c r="AL437" i="7"/>
  <c r="AK437" i="7"/>
  <c r="AJ437" i="7"/>
  <c r="Y437" i="7"/>
  <c r="L35" i="27" s="1"/>
  <c r="X437" i="7"/>
  <c r="W437" i="7"/>
  <c r="L35" i="25" s="1"/>
  <c r="V437" i="7"/>
  <c r="AA440" i="7"/>
  <c r="L38" i="28" s="1"/>
  <c r="Z440" i="7"/>
  <c r="Y436" i="7"/>
  <c r="L34" i="27" s="1"/>
  <c r="X436" i="7"/>
  <c r="W436" i="7"/>
  <c r="L34" i="25" s="1"/>
  <c r="V436" i="7"/>
  <c r="AO426" i="7"/>
  <c r="AA439" i="7"/>
  <c r="L37" i="28" s="1"/>
  <c r="Z439" i="7"/>
  <c r="Y435" i="7"/>
  <c r="L33" i="27" s="1"/>
  <c r="X435" i="7"/>
  <c r="W435" i="7"/>
  <c r="L33" i="25" s="1"/>
  <c r="V435" i="7"/>
  <c r="AO430" i="7"/>
  <c r="AN430" i="7"/>
  <c r="AA438" i="7"/>
  <c r="L36" i="28" s="1"/>
  <c r="Z438" i="7"/>
  <c r="L15" i="26"/>
  <c r="L15" i="24"/>
  <c r="Y434" i="7"/>
  <c r="L32" i="27" s="1"/>
  <c r="X434" i="7"/>
  <c r="W434" i="7"/>
  <c r="L32" i="25" s="1"/>
  <c r="V434" i="7"/>
  <c r="AO425" i="7"/>
  <c r="AN425" i="7"/>
  <c r="AA437" i="7"/>
  <c r="L35" i="28" s="1"/>
  <c r="Z437" i="7"/>
  <c r="AM426" i="7"/>
  <c r="AL426" i="7"/>
  <c r="AK426" i="7"/>
  <c r="AJ426" i="7"/>
  <c r="Y433" i="7"/>
  <c r="L31" i="27" s="1"/>
  <c r="X433" i="7"/>
  <c r="W433" i="7"/>
  <c r="L31" i="25" s="1"/>
  <c r="V433" i="7"/>
  <c r="AO431" i="7"/>
  <c r="AN431" i="7"/>
  <c r="AA436" i="7"/>
  <c r="L34" i="28" s="1"/>
  <c r="Z436" i="7"/>
  <c r="AM430" i="7"/>
  <c r="AL430" i="7"/>
  <c r="AK430" i="7"/>
  <c r="AJ430" i="7"/>
  <c r="Y432" i="7"/>
  <c r="L30" i="27" s="1"/>
  <c r="X432" i="7"/>
  <c r="W432" i="7"/>
  <c r="L30" i="25" s="1"/>
  <c r="V432" i="7"/>
  <c r="AO424" i="7"/>
  <c r="AN424" i="7"/>
  <c r="AA435" i="7"/>
  <c r="L33" i="28" s="1"/>
  <c r="Z435" i="7"/>
  <c r="AM425" i="7"/>
  <c r="AL425" i="7"/>
  <c r="AK425" i="7"/>
  <c r="AJ425" i="7"/>
  <c r="Y431" i="7"/>
  <c r="L29" i="27" s="1"/>
  <c r="X431" i="7"/>
  <c r="W431" i="7"/>
  <c r="L29" i="25" s="1"/>
  <c r="V431" i="7"/>
  <c r="AO423" i="7"/>
  <c r="AN423" i="7"/>
  <c r="AA434" i="7"/>
  <c r="L32" i="28" s="1"/>
  <c r="Z434" i="7"/>
  <c r="AM431" i="7"/>
  <c r="AL431" i="7"/>
  <c r="AK431" i="7"/>
  <c r="AJ431" i="7"/>
  <c r="Y430" i="7"/>
  <c r="L28" i="27" s="1"/>
  <c r="X430" i="7"/>
  <c r="W430" i="7"/>
  <c r="L28" i="25" s="1"/>
  <c r="V430" i="7"/>
  <c r="AO422" i="7"/>
  <c r="AN422" i="7"/>
  <c r="AA433" i="7"/>
  <c r="L31" i="28" s="1"/>
  <c r="Z433" i="7"/>
  <c r="AM424" i="7"/>
  <c r="AL424" i="7"/>
  <c r="AK424" i="7"/>
  <c r="AJ424" i="7"/>
  <c r="Y429" i="7"/>
  <c r="L27" i="27" s="1"/>
  <c r="X429" i="7"/>
  <c r="W429" i="7"/>
  <c r="L27" i="25" s="1"/>
  <c r="V429" i="7"/>
  <c r="AO421" i="7"/>
  <c r="AN421" i="7"/>
  <c r="AA432" i="7"/>
  <c r="L30" i="28" s="1"/>
  <c r="Z432" i="7"/>
  <c r="AM423" i="7"/>
  <c r="AL423" i="7"/>
  <c r="AK423" i="7"/>
  <c r="AJ423" i="7"/>
  <c r="Y428" i="7"/>
  <c r="L26" i="27" s="1"/>
  <c r="X428" i="7"/>
  <c r="W428" i="7"/>
  <c r="L26" i="25" s="1"/>
  <c r="V428" i="7"/>
  <c r="AO429" i="7"/>
  <c r="AN429" i="7"/>
  <c r="AA431" i="7"/>
  <c r="L29" i="28" s="1"/>
  <c r="Z431" i="7"/>
  <c r="AM422" i="7"/>
  <c r="AL422" i="7"/>
  <c r="AK422" i="7"/>
  <c r="AJ422" i="7"/>
  <c r="Y427" i="7"/>
  <c r="L25" i="27" s="1"/>
  <c r="X427" i="7"/>
  <c r="W427" i="7"/>
  <c r="L25" i="25" s="1"/>
  <c r="V427" i="7"/>
  <c r="AO420" i="7"/>
  <c r="AN420" i="7"/>
  <c r="AA430" i="7"/>
  <c r="L28" i="28" s="1"/>
  <c r="Z430" i="7"/>
  <c r="AM421" i="7"/>
  <c r="AL421" i="7"/>
  <c r="AK421" i="7"/>
  <c r="AJ421" i="7"/>
  <c r="Y426" i="7"/>
  <c r="L24" i="27" s="1"/>
  <c r="X426" i="7"/>
  <c r="W426" i="7"/>
  <c r="L24" i="25" s="1"/>
  <c r="V426" i="7"/>
  <c r="AA429" i="7"/>
  <c r="L27" i="28" s="1"/>
  <c r="Z429" i="7"/>
  <c r="AM429" i="7"/>
  <c r="AL429" i="7"/>
  <c r="AK429" i="7"/>
  <c r="AJ429" i="7"/>
  <c r="Y425" i="7"/>
  <c r="L23" i="27" s="1"/>
  <c r="X425" i="7"/>
  <c r="W425" i="7"/>
  <c r="L23" i="25" s="1"/>
  <c r="V425" i="7"/>
  <c r="AA428" i="7"/>
  <c r="L26" i="28" s="1"/>
  <c r="Z428" i="7"/>
  <c r="AM420" i="7"/>
  <c r="AL420" i="7"/>
  <c r="AK420" i="7"/>
  <c r="AJ420" i="7"/>
  <c r="Y424" i="7"/>
  <c r="L22" i="27" s="1"/>
  <c r="X424" i="7"/>
  <c r="W424" i="7"/>
  <c r="L22" i="25" s="1"/>
  <c r="V424" i="7"/>
  <c r="AO419" i="7"/>
  <c r="AN419" i="7"/>
  <c r="AA427" i="7"/>
  <c r="L25" i="28" s="1"/>
  <c r="Z427" i="7"/>
  <c r="AM428" i="7"/>
  <c r="AL428" i="7"/>
  <c r="AK428" i="7"/>
  <c r="AJ428" i="7"/>
  <c r="AO418" i="7"/>
  <c r="AA426" i="7"/>
  <c r="L24" i="28" s="1"/>
  <c r="Z426" i="7"/>
  <c r="AM432" i="7"/>
  <c r="AL432" i="7"/>
  <c r="AK432" i="7"/>
  <c r="AJ432" i="7"/>
  <c r="AO417" i="7"/>
  <c r="AN417" i="7"/>
  <c r="AA425" i="7"/>
  <c r="L23" i="28" s="1"/>
  <c r="Z425" i="7"/>
  <c r="AM419" i="7"/>
  <c r="AL419" i="7"/>
  <c r="AK419" i="7"/>
  <c r="AJ419" i="7"/>
  <c r="Y421" i="7"/>
  <c r="L19" i="27" s="1"/>
  <c r="X421" i="7"/>
  <c r="W421" i="7"/>
  <c r="L19" i="25" s="1"/>
  <c r="V421" i="7"/>
  <c r="AO416" i="7"/>
  <c r="AN416" i="7"/>
  <c r="AA424" i="7"/>
  <c r="L22" i="28" s="1"/>
  <c r="Z424" i="7"/>
  <c r="AM418" i="7"/>
  <c r="AL418" i="7"/>
  <c r="AK418" i="7"/>
  <c r="AJ418" i="7"/>
  <c r="AO415" i="7"/>
  <c r="AN415" i="7"/>
  <c r="AM417" i="7"/>
  <c r="AL417" i="7"/>
  <c r="AK417" i="7"/>
  <c r="AJ417" i="7"/>
  <c r="AO414" i="7"/>
  <c r="AN414" i="7"/>
  <c r="AM416" i="7"/>
  <c r="AL416" i="7"/>
  <c r="AK416" i="7"/>
  <c r="AJ416" i="7"/>
  <c r="AO413" i="7"/>
  <c r="AA421" i="7"/>
  <c r="L19" i="28" s="1"/>
  <c r="Z421" i="7"/>
  <c r="AM415" i="7"/>
  <c r="AL415" i="7"/>
  <c r="AK415" i="7"/>
  <c r="AJ415" i="7"/>
  <c r="Y416" i="7"/>
  <c r="L14" i="27" s="1"/>
  <c r="X416" i="7"/>
  <c r="W416" i="7"/>
  <c r="L14" i="25" s="1"/>
  <c r="V416" i="7"/>
  <c r="AM414" i="7"/>
  <c r="AL414" i="7"/>
  <c r="AK414" i="7"/>
  <c r="AJ414" i="7"/>
  <c r="Y415" i="7"/>
  <c r="L13" i="27" s="1"/>
  <c r="X415" i="7"/>
  <c r="W415" i="7"/>
  <c r="L13" i="25" s="1"/>
  <c r="V415" i="7"/>
  <c r="AO411" i="7"/>
  <c r="AN411" i="7"/>
  <c r="AM413" i="7"/>
  <c r="AL413" i="7"/>
  <c r="AK413" i="7"/>
  <c r="AJ413" i="7"/>
  <c r="AO410" i="7"/>
  <c r="AN410" i="7"/>
  <c r="AI412" i="7"/>
  <c r="U414" i="7" s="1"/>
  <c r="L12" i="26" s="1"/>
  <c r="AH412" i="7"/>
  <c r="T414" i="7" s="1"/>
  <c r="AG412" i="7"/>
  <c r="AF412" i="7"/>
  <c r="AE412" i="7"/>
  <c r="Q414" i="7" s="1"/>
  <c r="L12" i="9" s="1"/>
  <c r="AD412" i="7"/>
  <c r="P414" i="7" s="1"/>
  <c r="X413" i="7"/>
  <c r="V413" i="7"/>
  <c r="W413" i="7"/>
  <c r="L11" i="25" s="1"/>
  <c r="AO409" i="7"/>
  <c r="AN409" i="7"/>
  <c r="AA416" i="7"/>
  <c r="L14" i="28" s="1"/>
  <c r="Z416" i="7"/>
  <c r="AM411" i="7"/>
  <c r="AL411" i="7"/>
  <c r="AK411" i="7"/>
  <c r="AJ411" i="7"/>
  <c r="X412" i="7"/>
  <c r="V412" i="7"/>
  <c r="W412" i="7"/>
  <c r="L10" i="25" s="1"/>
  <c r="AO408" i="7"/>
  <c r="AN408" i="7"/>
  <c r="AA415" i="7"/>
  <c r="L13" i="28" s="1"/>
  <c r="Z415" i="7"/>
  <c r="AM410" i="7"/>
  <c r="AL410" i="7"/>
  <c r="AK410" i="7"/>
  <c r="AJ410" i="7"/>
  <c r="X411" i="7"/>
  <c r="V411" i="7"/>
  <c r="AA411" i="7"/>
  <c r="L9" i="28" s="1"/>
  <c r="AO407" i="7"/>
  <c r="AN407" i="7"/>
  <c r="AM409" i="7"/>
  <c r="AL409" i="7"/>
  <c r="AK409" i="7"/>
  <c r="AJ409" i="7"/>
  <c r="AO406" i="7"/>
  <c r="AN406" i="7"/>
  <c r="Z413" i="7"/>
  <c r="AM408" i="7"/>
  <c r="AL408" i="7"/>
  <c r="AK408" i="7"/>
  <c r="AJ408" i="7"/>
  <c r="AO405" i="7"/>
  <c r="AN405" i="7"/>
  <c r="Z412" i="7"/>
  <c r="AM407" i="7"/>
  <c r="AL407" i="7"/>
  <c r="AK407" i="7"/>
  <c r="AJ407" i="7"/>
  <c r="AO404" i="7"/>
  <c r="AN404" i="7"/>
  <c r="Z411" i="7"/>
  <c r="AM406" i="7"/>
  <c r="AL406" i="7"/>
  <c r="AK406" i="7"/>
  <c r="AJ406" i="7"/>
  <c r="AM405" i="7"/>
  <c r="AL405" i="7"/>
  <c r="AK405" i="7"/>
  <c r="AJ405" i="7"/>
  <c r="AM404" i="7"/>
  <c r="AL404" i="7"/>
  <c r="AK404" i="7"/>
  <c r="AJ404" i="7"/>
  <c r="AO397" i="7"/>
  <c r="AN397" i="7"/>
  <c r="AO396" i="7"/>
  <c r="AN396" i="7"/>
  <c r="AI398" i="7"/>
  <c r="U367" i="7" s="1"/>
  <c r="K21" i="26" s="1"/>
  <c r="AH398" i="7"/>
  <c r="T367" i="7" s="1"/>
  <c r="AG398" i="7"/>
  <c r="AF398" i="7"/>
  <c r="R367" i="7" s="1"/>
  <c r="AE398" i="7"/>
  <c r="Q367" i="7" s="1"/>
  <c r="K21" i="9" s="1"/>
  <c r="AD398" i="7"/>
  <c r="P367" i="7" s="1"/>
  <c r="AO395" i="7"/>
  <c r="AN395" i="7"/>
  <c r="AM397" i="7"/>
  <c r="AL397" i="7"/>
  <c r="AK397" i="7"/>
  <c r="AJ397" i="7"/>
  <c r="AM396" i="7"/>
  <c r="AL396" i="7"/>
  <c r="AK396" i="7"/>
  <c r="AJ396" i="7"/>
  <c r="AO393" i="7"/>
  <c r="AN393" i="7"/>
  <c r="AL395" i="7"/>
  <c r="AO392" i="7"/>
  <c r="AN392" i="7"/>
  <c r="AI394" i="7"/>
  <c r="U366" i="7" s="1"/>
  <c r="K20" i="26" s="1"/>
  <c r="AH394" i="7"/>
  <c r="T366" i="7" s="1"/>
  <c r="AG394" i="7"/>
  <c r="S366" i="7" s="1"/>
  <c r="K20" i="24" s="1"/>
  <c r="AF394" i="7"/>
  <c r="R366" i="7" s="1"/>
  <c r="AE394" i="7"/>
  <c r="AD394" i="7"/>
  <c r="P366" i="7" s="1"/>
  <c r="AM393" i="7"/>
  <c r="AL393" i="7"/>
  <c r="AK393" i="7"/>
  <c r="AJ393" i="7"/>
  <c r="AO390" i="7"/>
  <c r="AN390" i="7"/>
  <c r="AM392" i="7"/>
  <c r="AL392" i="7"/>
  <c r="AK392" i="7"/>
  <c r="AO389" i="7"/>
  <c r="AN389" i="7"/>
  <c r="AI391" i="7"/>
  <c r="U364" i="7" s="1"/>
  <c r="K18" i="26" s="1"/>
  <c r="AH391" i="7"/>
  <c r="T364" i="7" s="1"/>
  <c r="AG391" i="7"/>
  <c r="AF391" i="7"/>
  <c r="AE391" i="7"/>
  <c r="AD391" i="7"/>
  <c r="AO388" i="7"/>
  <c r="AN388" i="7"/>
  <c r="AM390" i="7"/>
  <c r="AL390" i="7"/>
  <c r="AK390" i="7"/>
  <c r="AJ390" i="7"/>
  <c r="AM389" i="7"/>
  <c r="AL389" i="7"/>
  <c r="AK389" i="7"/>
  <c r="AJ389" i="7"/>
  <c r="AO386" i="7"/>
  <c r="AN386" i="7"/>
  <c r="AA391" i="7"/>
  <c r="Z391" i="7"/>
  <c r="AL388" i="7"/>
  <c r="K40" i="9"/>
  <c r="AO385" i="7"/>
  <c r="AN385" i="7"/>
  <c r="AA389" i="7"/>
  <c r="Z389" i="7"/>
  <c r="AI387" i="7"/>
  <c r="U363" i="7" s="1"/>
  <c r="K17" i="26" s="1"/>
  <c r="AH387" i="7"/>
  <c r="T363" i="7" s="1"/>
  <c r="AG387" i="7"/>
  <c r="S363" i="7" s="1"/>
  <c r="K17" i="24" s="1"/>
  <c r="AF387" i="7"/>
  <c r="R363" i="7" s="1"/>
  <c r="AE387" i="7"/>
  <c r="Q363" i="7" s="1"/>
  <c r="K17" i="9" s="1"/>
  <c r="AD387" i="7"/>
  <c r="P363" i="7" s="1"/>
  <c r="Y385" i="7"/>
  <c r="K39" i="27" s="1"/>
  <c r="X385" i="7"/>
  <c r="W385" i="7"/>
  <c r="K39" i="25" s="1"/>
  <c r="V385" i="7"/>
  <c r="AO384" i="7"/>
  <c r="AN384" i="7"/>
  <c r="AA388" i="7"/>
  <c r="Z388" i="7"/>
  <c r="AL386" i="7"/>
  <c r="AJ386" i="7"/>
  <c r="Y384" i="7"/>
  <c r="K38" i="27" s="1"/>
  <c r="X384" i="7"/>
  <c r="W384" i="7"/>
  <c r="K38" i="25" s="1"/>
  <c r="V384" i="7"/>
  <c r="AO383" i="7"/>
  <c r="AN383" i="7"/>
  <c r="AA387" i="7"/>
  <c r="Z387" i="7"/>
  <c r="AM385" i="7"/>
  <c r="AL385" i="7"/>
  <c r="AK385" i="7"/>
  <c r="AJ385" i="7"/>
  <c r="Y383" i="7"/>
  <c r="K37" i="27" s="1"/>
  <c r="X383" i="7"/>
  <c r="W383" i="7"/>
  <c r="K37" i="25" s="1"/>
  <c r="V383" i="7"/>
  <c r="AM384" i="7"/>
  <c r="AL384" i="7"/>
  <c r="AK384" i="7"/>
  <c r="AJ384" i="7"/>
  <c r="Y382" i="7"/>
  <c r="K36" i="27" s="1"/>
  <c r="X382" i="7"/>
  <c r="W382" i="7"/>
  <c r="K36" i="25" s="1"/>
  <c r="V382" i="7"/>
  <c r="AA385" i="7"/>
  <c r="K39" i="28" s="1"/>
  <c r="Z385" i="7"/>
  <c r="AM383" i="7"/>
  <c r="AL383" i="7"/>
  <c r="AK383" i="7"/>
  <c r="AJ383" i="7"/>
  <c r="Y381" i="7"/>
  <c r="K35" i="27" s="1"/>
  <c r="X381" i="7"/>
  <c r="W381" i="7"/>
  <c r="K35" i="25" s="1"/>
  <c r="V381" i="7"/>
  <c r="AA384" i="7"/>
  <c r="K38" i="28" s="1"/>
  <c r="Z384" i="7"/>
  <c r="Y380" i="7"/>
  <c r="K34" i="27" s="1"/>
  <c r="X380" i="7"/>
  <c r="W380" i="7"/>
  <c r="K34" i="25" s="1"/>
  <c r="V380" i="7"/>
  <c r="AO371" i="7"/>
  <c r="AN371" i="7"/>
  <c r="AA383" i="7"/>
  <c r="K37" i="28" s="1"/>
  <c r="Z383" i="7"/>
  <c r="Y379" i="7"/>
  <c r="K33" i="27" s="1"/>
  <c r="X379" i="7"/>
  <c r="W379" i="7"/>
  <c r="K33" i="25" s="1"/>
  <c r="V379" i="7"/>
  <c r="AO376" i="7"/>
  <c r="AN376" i="7"/>
  <c r="AA382" i="7"/>
  <c r="K36" i="28" s="1"/>
  <c r="Z382" i="7"/>
  <c r="K15" i="26"/>
  <c r="Y378" i="7"/>
  <c r="K32" i="27" s="1"/>
  <c r="X378" i="7"/>
  <c r="W378" i="7"/>
  <c r="K32" i="25" s="1"/>
  <c r="V378" i="7"/>
  <c r="AO370" i="7"/>
  <c r="AN370" i="7"/>
  <c r="AA381" i="7"/>
  <c r="K35" i="28" s="1"/>
  <c r="Z381" i="7"/>
  <c r="AM371" i="7"/>
  <c r="AL371" i="7"/>
  <c r="AK371" i="7"/>
  <c r="AJ371" i="7"/>
  <c r="Y377" i="7"/>
  <c r="K31" i="27" s="1"/>
  <c r="X377" i="7"/>
  <c r="W377" i="7"/>
  <c r="K31" i="25" s="1"/>
  <c r="V377" i="7"/>
  <c r="AO377" i="7"/>
  <c r="AN377" i="7"/>
  <c r="AA380" i="7"/>
  <c r="K34" i="28" s="1"/>
  <c r="Z380" i="7"/>
  <c r="AM376" i="7"/>
  <c r="AL376" i="7"/>
  <c r="AK376" i="7"/>
  <c r="AJ376" i="7"/>
  <c r="Y376" i="7"/>
  <c r="K30" i="27" s="1"/>
  <c r="X376" i="7"/>
  <c r="W376" i="7"/>
  <c r="K30" i="25" s="1"/>
  <c r="V376" i="7"/>
  <c r="AO369" i="7"/>
  <c r="AN369" i="7"/>
  <c r="AA379" i="7"/>
  <c r="K33" i="28" s="1"/>
  <c r="Z379" i="7"/>
  <c r="AM370" i="7"/>
  <c r="AL370" i="7"/>
  <c r="AK370" i="7"/>
  <c r="AJ370" i="7"/>
  <c r="Y375" i="7"/>
  <c r="K29" i="27" s="1"/>
  <c r="X375" i="7"/>
  <c r="W375" i="7"/>
  <c r="K29" i="25" s="1"/>
  <c r="V375" i="7"/>
  <c r="AO368" i="7"/>
  <c r="AN368" i="7"/>
  <c r="AA378" i="7"/>
  <c r="K32" i="28" s="1"/>
  <c r="Z378" i="7"/>
  <c r="AM377" i="7"/>
  <c r="AL377" i="7"/>
  <c r="AK377" i="7"/>
  <c r="AJ377" i="7"/>
  <c r="Y374" i="7"/>
  <c r="K28" i="27" s="1"/>
  <c r="X374" i="7"/>
  <c r="W374" i="7"/>
  <c r="K28" i="25" s="1"/>
  <c r="V374" i="7"/>
  <c r="AO367" i="7"/>
  <c r="AN367" i="7"/>
  <c r="AA377" i="7"/>
  <c r="K31" i="28" s="1"/>
  <c r="Z377" i="7"/>
  <c r="AM369" i="7"/>
  <c r="AL369" i="7"/>
  <c r="AK369" i="7"/>
  <c r="AJ369" i="7"/>
  <c r="Y373" i="7"/>
  <c r="K27" i="27" s="1"/>
  <c r="X373" i="7"/>
  <c r="W373" i="7"/>
  <c r="K27" i="25" s="1"/>
  <c r="V373" i="7"/>
  <c r="AO366" i="7"/>
  <c r="AN366" i="7"/>
  <c r="AA376" i="7"/>
  <c r="K30" i="28" s="1"/>
  <c r="Z376" i="7"/>
  <c r="AM368" i="7"/>
  <c r="AL368" i="7"/>
  <c r="AK368" i="7"/>
  <c r="AJ368" i="7"/>
  <c r="Y372" i="7"/>
  <c r="K26" i="27" s="1"/>
  <c r="X372" i="7"/>
  <c r="W372" i="7"/>
  <c r="K26" i="25" s="1"/>
  <c r="V372" i="7"/>
  <c r="AO375" i="7"/>
  <c r="AN375" i="7"/>
  <c r="AA375" i="7"/>
  <c r="K29" i="28" s="1"/>
  <c r="Z375" i="7"/>
  <c r="AM367" i="7"/>
  <c r="AL367" i="7"/>
  <c r="AK367" i="7"/>
  <c r="AJ367" i="7"/>
  <c r="Y371" i="7"/>
  <c r="K25" i="27" s="1"/>
  <c r="X371" i="7"/>
  <c r="W371" i="7"/>
  <c r="K25" i="25" s="1"/>
  <c r="V371" i="7"/>
  <c r="AO365" i="7"/>
  <c r="AN365" i="7"/>
  <c r="AA374" i="7"/>
  <c r="K28" i="28" s="1"/>
  <c r="Z374" i="7"/>
  <c r="AM366" i="7"/>
  <c r="AL366" i="7"/>
  <c r="AK366" i="7"/>
  <c r="AJ366" i="7"/>
  <c r="Y370" i="7"/>
  <c r="K24" i="27" s="1"/>
  <c r="X370" i="7"/>
  <c r="W370" i="7"/>
  <c r="K24" i="25" s="1"/>
  <c r="V370" i="7"/>
  <c r="AO374" i="7"/>
  <c r="AN374" i="7"/>
  <c r="AA373" i="7"/>
  <c r="K27" i="28" s="1"/>
  <c r="Z373" i="7"/>
  <c r="AM375" i="7"/>
  <c r="AL375" i="7"/>
  <c r="AK375" i="7"/>
  <c r="AJ375" i="7"/>
  <c r="Y369" i="7"/>
  <c r="K23" i="27" s="1"/>
  <c r="X369" i="7"/>
  <c r="W369" i="7"/>
  <c r="K23" i="25" s="1"/>
  <c r="V369" i="7"/>
  <c r="AO378" i="7"/>
  <c r="AN378" i="7"/>
  <c r="AA372" i="7"/>
  <c r="K26" i="28" s="1"/>
  <c r="Z372" i="7"/>
  <c r="AM365" i="7"/>
  <c r="AL365" i="7"/>
  <c r="AK365" i="7"/>
  <c r="AJ365" i="7"/>
  <c r="Y368" i="7"/>
  <c r="K22" i="27" s="1"/>
  <c r="X368" i="7"/>
  <c r="W368" i="7"/>
  <c r="K22" i="25" s="1"/>
  <c r="V368" i="7"/>
  <c r="AO364" i="7"/>
  <c r="AN364" i="7"/>
  <c r="AA371" i="7"/>
  <c r="K25" i="28" s="1"/>
  <c r="Z371" i="7"/>
  <c r="AM374" i="7"/>
  <c r="AL374" i="7"/>
  <c r="AK374" i="7"/>
  <c r="AJ374" i="7"/>
  <c r="AO363" i="7"/>
  <c r="AN363" i="7"/>
  <c r="AA370" i="7"/>
  <c r="K24" i="28" s="1"/>
  <c r="Z370" i="7"/>
  <c r="AM378" i="7"/>
  <c r="AL378" i="7"/>
  <c r="AK378" i="7"/>
  <c r="AJ378" i="7"/>
  <c r="AO362" i="7"/>
  <c r="AN362" i="7"/>
  <c r="AA369" i="7"/>
  <c r="K23" i="28" s="1"/>
  <c r="Z369" i="7"/>
  <c r="AM364" i="7"/>
  <c r="AL364" i="7"/>
  <c r="AK364" i="7"/>
  <c r="AJ364" i="7"/>
  <c r="Y365" i="7"/>
  <c r="K19" i="27" s="1"/>
  <c r="X365" i="7"/>
  <c r="W365" i="7"/>
  <c r="K19" i="25" s="1"/>
  <c r="V365" i="7"/>
  <c r="AO361" i="7"/>
  <c r="AN361" i="7"/>
  <c r="AA368" i="7"/>
  <c r="K22" i="28" s="1"/>
  <c r="Z368" i="7"/>
  <c r="AM363" i="7"/>
  <c r="AL363" i="7"/>
  <c r="AK363" i="7"/>
  <c r="AJ363" i="7"/>
  <c r="AO360" i="7"/>
  <c r="AN360" i="7"/>
  <c r="AM362" i="7"/>
  <c r="AL362" i="7"/>
  <c r="AK362" i="7"/>
  <c r="AJ362" i="7"/>
  <c r="AO359" i="7"/>
  <c r="AM361" i="7"/>
  <c r="AL361" i="7"/>
  <c r="AK361" i="7"/>
  <c r="AJ361" i="7"/>
  <c r="AO358" i="7"/>
  <c r="AA365" i="7"/>
  <c r="K19" i="28" s="1"/>
  <c r="Z365" i="7"/>
  <c r="AM360" i="7"/>
  <c r="AL360" i="7"/>
  <c r="AK360" i="7"/>
  <c r="AJ360" i="7"/>
  <c r="Y360" i="7"/>
  <c r="K14" i="27" s="1"/>
  <c r="X360" i="7"/>
  <c r="W360" i="7"/>
  <c r="K14" i="25" s="1"/>
  <c r="V360" i="7"/>
  <c r="AM359" i="7"/>
  <c r="AL359" i="7"/>
  <c r="AK359" i="7"/>
  <c r="AJ359" i="7"/>
  <c r="Y359" i="7"/>
  <c r="K13" i="27" s="1"/>
  <c r="X359" i="7"/>
  <c r="W359" i="7"/>
  <c r="K13" i="25" s="1"/>
  <c r="V359" i="7"/>
  <c r="AO356" i="7"/>
  <c r="AN356" i="7"/>
  <c r="AM358" i="7"/>
  <c r="AL358" i="7"/>
  <c r="AK358" i="7"/>
  <c r="AJ358" i="7"/>
  <c r="AO355" i="7"/>
  <c r="AN355" i="7"/>
  <c r="AI357" i="7"/>
  <c r="U358" i="7" s="1"/>
  <c r="K12" i="26" s="1"/>
  <c r="AH357" i="7"/>
  <c r="T358" i="7" s="1"/>
  <c r="AG357" i="7"/>
  <c r="S358" i="7" s="1"/>
  <c r="K12" i="24" s="1"/>
  <c r="AF357" i="7"/>
  <c r="R358" i="7" s="1"/>
  <c r="AE357" i="7"/>
  <c r="AD357" i="7"/>
  <c r="P358" i="7" s="1"/>
  <c r="X357" i="7"/>
  <c r="V357" i="7"/>
  <c r="Y357" i="7"/>
  <c r="K11" i="27" s="1"/>
  <c r="AO354" i="7"/>
  <c r="AN354" i="7"/>
  <c r="AA360" i="7"/>
  <c r="K14" i="28" s="1"/>
  <c r="Z360" i="7"/>
  <c r="AM356" i="7"/>
  <c r="AL356" i="7"/>
  <c r="AK356" i="7"/>
  <c r="AJ356" i="7"/>
  <c r="X356" i="7"/>
  <c r="V356" i="7"/>
  <c r="Y356" i="7"/>
  <c r="K10" i="27" s="1"/>
  <c r="AO353" i="7"/>
  <c r="AN353" i="7"/>
  <c r="AA359" i="7"/>
  <c r="K13" i="28" s="1"/>
  <c r="Z359" i="7"/>
  <c r="AM355" i="7"/>
  <c r="AL355" i="7"/>
  <c r="AK355" i="7"/>
  <c r="AJ355" i="7"/>
  <c r="X355" i="7"/>
  <c r="V355" i="7"/>
  <c r="Y355" i="7"/>
  <c r="K9" i="27" s="1"/>
  <c r="AO352" i="7"/>
  <c r="AN352" i="7"/>
  <c r="AM354" i="7"/>
  <c r="AL354" i="7"/>
  <c r="AK354" i="7"/>
  <c r="AJ354" i="7"/>
  <c r="AO351" i="7"/>
  <c r="AN351" i="7"/>
  <c r="Z357" i="7"/>
  <c r="AM353" i="7"/>
  <c r="AL353" i="7"/>
  <c r="AK353" i="7"/>
  <c r="AJ353" i="7"/>
  <c r="AO350" i="7"/>
  <c r="AN350" i="7"/>
  <c r="Z356" i="7"/>
  <c r="AM352" i="7"/>
  <c r="AL352" i="7"/>
  <c r="AK352" i="7"/>
  <c r="AJ352" i="7"/>
  <c r="AO349" i="7"/>
  <c r="AN349" i="7"/>
  <c r="Z355" i="7"/>
  <c r="AM351" i="7"/>
  <c r="AL351" i="7"/>
  <c r="AK351" i="7"/>
  <c r="AJ351" i="7"/>
  <c r="AM350" i="7"/>
  <c r="AL350" i="7"/>
  <c r="AK350" i="7"/>
  <c r="AJ350" i="7"/>
  <c r="AM349" i="7"/>
  <c r="AL349" i="7"/>
  <c r="AK349" i="7"/>
  <c r="AJ349" i="7"/>
  <c r="AO285" i="7"/>
  <c r="AN285" i="7"/>
  <c r="AO284" i="7"/>
  <c r="AN284" i="7"/>
  <c r="AI286" i="7"/>
  <c r="U255" i="7" s="1"/>
  <c r="I21" i="26" s="1"/>
  <c r="AH286" i="7"/>
  <c r="T255" i="7" s="1"/>
  <c r="AG286" i="7"/>
  <c r="AF286" i="7"/>
  <c r="AE286" i="7"/>
  <c r="Q255" i="7" s="1"/>
  <c r="I21" i="9" s="1"/>
  <c r="AD286" i="7"/>
  <c r="P255" i="7" s="1"/>
  <c r="AO283" i="7"/>
  <c r="AN283" i="7"/>
  <c r="AM285" i="7"/>
  <c r="AL285" i="7"/>
  <c r="AK285" i="7"/>
  <c r="AJ285" i="7"/>
  <c r="AM284" i="7"/>
  <c r="AL284" i="7"/>
  <c r="AK284" i="7"/>
  <c r="AJ284" i="7"/>
  <c r="AO281" i="7"/>
  <c r="AN281" i="7"/>
  <c r="AL283" i="7"/>
  <c r="AO280" i="7"/>
  <c r="AN280" i="7"/>
  <c r="AI282" i="7"/>
  <c r="AH282" i="7"/>
  <c r="T254" i="7" s="1"/>
  <c r="AG282" i="7"/>
  <c r="S254" i="7" s="1"/>
  <c r="I20" i="24" s="1"/>
  <c r="AF282" i="7"/>
  <c r="R254" i="7" s="1"/>
  <c r="AE282" i="7"/>
  <c r="Q254" i="7" s="1"/>
  <c r="I20" i="9" s="1"/>
  <c r="AD282" i="7"/>
  <c r="AM281" i="7"/>
  <c r="AL281" i="7"/>
  <c r="AK281" i="7"/>
  <c r="AJ281" i="7"/>
  <c r="AO278" i="7"/>
  <c r="AN278" i="7"/>
  <c r="AM280" i="7"/>
  <c r="AL280" i="7"/>
  <c r="AK280" i="7"/>
  <c r="AO277" i="7"/>
  <c r="AN277" i="7"/>
  <c r="AI279" i="7"/>
  <c r="U252" i="7" s="1"/>
  <c r="I18" i="26" s="1"/>
  <c r="AH279" i="7"/>
  <c r="T252" i="7" s="1"/>
  <c r="AG279" i="7"/>
  <c r="AF279" i="7"/>
  <c r="R252" i="7" s="1"/>
  <c r="AE279" i="7"/>
  <c r="AD279" i="7"/>
  <c r="P252" i="7" s="1"/>
  <c r="AO276" i="7"/>
  <c r="AN276" i="7"/>
  <c r="AM278" i="7"/>
  <c r="AL278" i="7"/>
  <c r="AK278" i="7"/>
  <c r="AJ278" i="7"/>
  <c r="AM277" i="7"/>
  <c r="AL277" i="7"/>
  <c r="AK277" i="7"/>
  <c r="AJ277" i="7"/>
  <c r="AO274" i="7"/>
  <c r="AN274" i="7"/>
  <c r="AA279" i="7"/>
  <c r="Z279" i="7"/>
  <c r="AL276" i="7"/>
  <c r="AO273" i="7"/>
  <c r="AN273" i="7"/>
  <c r="AA277" i="7"/>
  <c r="U251" i="7"/>
  <c r="I17" i="26" s="1"/>
  <c r="S251" i="7"/>
  <c r="I17" i="24" s="1"/>
  <c r="R251" i="7"/>
  <c r="P251" i="7"/>
  <c r="Y273" i="7"/>
  <c r="I39" i="27" s="1"/>
  <c r="X273" i="7"/>
  <c r="W273" i="7"/>
  <c r="I39" i="25" s="1"/>
  <c r="V273" i="7"/>
  <c r="AO272" i="7"/>
  <c r="AN272" i="7"/>
  <c r="AA276" i="7"/>
  <c r="Z276" i="7"/>
  <c r="AL274" i="7"/>
  <c r="AJ274" i="7"/>
  <c r="Y272" i="7"/>
  <c r="I38" i="27" s="1"/>
  <c r="X272" i="7"/>
  <c r="W272" i="7"/>
  <c r="I38" i="25" s="1"/>
  <c r="V272" i="7"/>
  <c r="AO271" i="7"/>
  <c r="AN271" i="7"/>
  <c r="AA275" i="7"/>
  <c r="Z275" i="7"/>
  <c r="AM273" i="7"/>
  <c r="AL273" i="7"/>
  <c r="AK273" i="7"/>
  <c r="AJ273" i="7"/>
  <c r="Y271" i="7"/>
  <c r="I37" i="27" s="1"/>
  <c r="X271" i="7"/>
  <c r="W271" i="7"/>
  <c r="I37" i="25" s="1"/>
  <c r="V271" i="7"/>
  <c r="AM272" i="7"/>
  <c r="AL272" i="7"/>
  <c r="AK272" i="7"/>
  <c r="AJ272" i="7"/>
  <c r="Y270" i="7"/>
  <c r="I36" i="27" s="1"/>
  <c r="X270" i="7"/>
  <c r="W270" i="7"/>
  <c r="I36" i="25" s="1"/>
  <c r="V270" i="7"/>
  <c r="AA273" i="7"/>
  <c r="I39" i="28" s="1"/>
  <c r="Z273" i="7"/>
  <c r="AM271" i="7"/>
  <c r="AL271" i="7"/>
  <c r="AK271" i="7"/>
  <c r="AJ271" i="7"/>
  <c r="Y269" i="7"/>
  <c r="I35" i="27" s="1"/>
  <c r="X269" i="7"/>
  <c r="W269" i="7"/>
  <c r="I35" i="25" s="1"/>
  <c r="V269" i="7"/>
  <c r="AA272" i="7"/>
  <c r="I38" i="28" s="1"/>
  <c r="Z272" i="7"/>
  <c r="Y268" i="7"/>
  <c r="I34" i="27" s="1"/>
  <c r="X268" i="7"/>
  <c r="W268" i="7"/>
  <c r="I34" i="25" s="1"/>
  <c r="V268" i="7"/>
  <c r="AO259" i="7"/>
  <c r="AN259" i="7"/>
  <c r="AA271" i="7"/>
  <c r="I37" i="28" s="1"/>
  <c r="Z271" i="7"/>
  <c r="Y267" i="7"/>
  <c r="I33" i="27" s="1"/>
  <c r="X267" i="7"/>
  <c r="W267" i="7"/>
  <c r="I33" i="25" s="1"/>
  <c r="V267" i="7"/>
  <c r="AO264" i="7"/>
  <c r="AN264" i="7"/>
  <c r="AA270" i="7"/>
  <c r="I36" i="28" s="1"/>
  <c r="Z270" i="7"/>
  <c r="I15" i="26"/>
  <c r="I15" i="24"/>
  <c r="Y266" i="7"/>
  <c r="I32" i="27" s="1"/>
  <c r="X266" i="7"/>
  <c r="W266" i="7"/>
  <c r="I32" i="25" s="1"/>
  <c r="V266" i="7"/>
  <c r="AO258" i="7"/>
  <c r="AN258" i="7"/>
  <c r="AA269" i="7"/>
  <c r="I35" i="28" s="1"/>
  <c r="Z269" i="7"/>
  <c r="AM259" i="7"/>
  <c r="AL259" i="7"/>
  <c r="AK259" i="7"/>
  <c r="AJ259" i="7"/>
  <c r="Y265" i="7"/>
  <c r="I31" i="27" s="1"/>
  <c r="X265" i="7"/>
  <c r="W265" i="7"/>
  <c r="I31" i="25" s="1"/>
  <c r="V265" i="7"/>
  <c r="AO265" i="7"/>
  <c r="AN265" i="7"/>
  <c r="AA268" i="7"/>
  <c r="I34" i="28" s="1"/>
  <c r="Z268" i="7"/>
  <c r="AM264" i="7"/>
  <c r="AL264" i="7"/>
  <c r="AK264" i="7"/>
  <c r="AJ264" i="7"/>
  <c r="Y264" i="7"/>
  <c r="I30" i="27" s="1"/>
  <c r="X264" i="7"/>
  <c r="W264" i="7"/>
  <c r="I30" i="25" s="1"/>
  <c r="V264" i="7"/>
  <c r="AO257" i="7"/>
  <c r="AN257" i="7"/>
  <c r="AA267" i="7"/>
  <c r="I33" i="28" s="1"/>
  <c r="Z267" i="7"/>
  <c r="AM258" i="7"/>
  <c r="AL258" i="7"/>
  <c r="AK258" i="7"/>
  <c r="AJ258" i="7"/>
  <c r="Y263" i="7"/>
  <c r="I29" i="27" s="1"/>
  <c r="X263" i="7"/>
  <c r="W263" i="7"/>
  <c r="I29" i="25" s="1"/>
  <c r="V263" i="7"/>
  <c r="AO256" i="7"/>
  <c r="AN256" i="7"/>
  <c r="AA266" i="7"/>
  <c r="I32" i="28" s="1"/>
  <c r="Z266" i="7"/>
  <c r="AM265" i="7"/>
  <c r="AL265" i="7"/>
  <c r="AK265" i="7"/>
  <c r="AJ265" i="7"/>
  <c r="Y262" i="7"/>
  <c r="I28" i="27" s="1"/>
  <c r="X262" i="7"/>
  <c r="W262" i="7"/>
  <c r="I28" i="25" s="1"/>
  <c r="V262" i="7"/>
  <c r="AO255" i="7"/>
  <c r="AN255" i="7"/>
  <c r="AA265" i="7"/>
  <c r="I31" i="28" s="1"/>
  <c r="Z265" i="7"/>
  <c r="AM257" i="7"/>
  <c r="AL257" i="7"/>
  <c r="AK257" i="7"/>
  <c r="AJ257" i="7"/>
  <c r="Y261" i="7"/>
  <c r="I27" i="27" s="1"/>
  <c r="X261" i="7"/>
  <c r="W261" i="7"/>
  <c r="I27" i="25" s="1"/>
  <c r="V261" i="7"/>
  <c r="AO254" i="7"/>
  <c r="AN254" i="7"/>
  <c r="AA264" i="7"/>
  <c r="I30" i="28" s="1"/>
  <c r="Z264" i="7"/>
  <c r="AM256" i="7"/>
  <c r="AL256" i="7"/>
  <c r="AK256" i="7"/>
  <c r="AJ256" i="7"/>
  <c r="Y260" i="7"/>
  <c r="I26" i="27" s="1"/>
  <c r="X260" i="7"/>
  <c r="W260" i="7"/>
  <c r="I26" i="25" s="1"/>
  <c r="V260" i="7"/>
  <c r="AO263" i="7"/>
  <c r="AN263" i="7"/>
  <c r="AA263" i="7"/>
  <c r="I29" i="28" s="1"/>
  <c r="Z263" i="7"/>
  <c r="AM255" i="7"/>
  <c r="AL255" i="7"/>
  <c r="AK255" i="7"/>
  <c r="AJ255" i="7"/>
  <c r="Y259" i="7"/>
  <c r="I25" i="27" s="1"/>
  <c r="X259" i="7"/>
  <c r="W259" i="7"/>
  <c r="I25" i="25" s="1"/>
  <c r="V259" i="7"/>
  <c r="AO253" i="7"/>
  <c r="AN253" i="7"/>
  <c r="AA262" i="7"/>
  <c r="I28" i="28" s="1"/>
  <c r="Z262" i="7"/>
  <c r="AM254" i="7"/>
  <c r="AL254" i="7"/>
  <c r="AK254" i="7"/>
  <c r="AJ254" i="7"/>
  <c r="Y258" i="7"/>
  <c r="I24" i="27" s="1"/>
  <c r="X258" i="7"/>
  <c r="W258" i="7"/>
  <c r="I24" i="25" s="1"/>
  <c r="V258" i="7"/>
  <c r="AO262" i="7"/>
  <c r="AN262" i="7"/>
  <c r="AA261" i="7"/>
  <c r="I27" i="28" s="1"/>
  <c r="Z261" i="7"/>
  <c r="AM263" i="7"/>
  <c r="AL263" i="7"/>
  <c r="AK263" i="7"/>
  <c r="AJ263" i="7"/>
  <c r="Y257" i="7"/>
  <c r="I23" i="27" s="1"/>
  <c r="X257" i="7"/>
  <c r="W257" i="7"/>
  <c r="I23" i="25" s="1"/>
  <c r="V257" i="7"/>
  <c r="AO266" i="7"/>
  <c r="AN266" i="7"/>
  <c r="AA260" i="7"/>
  <c r="I26" i="28" s="1"/>
  <c r="Z260" i="7"/>
  <c r="AM253" i="7"/>
  <c r="AL253" i="7"/>
  <c r="AK253" i="7"/>
  <c r="AJ253" i="7"/>
  <c r="Y256" i="7"/>
  <c r="I22" i="27" s="1"/>
  <c r="X256" i="7"/>
  <c r="W256" i="7"/>
  <c r="I22" i="25" s="1"/>
  <c r="V256" i="7"/>
  <c r="AO252" i="7"/>
  <c r="AN252" i="7"/>
  <c r="AA259" i="7"/>
  <c r="I25" i="28" s="1"/>
  <c r="Z259" i="7"/>
  <c r="AM262" i="7"/>
  <c r="AL262" i="7"/>
  <c r="AK262" i="7"/>
  <c r="AJ262" i="7"/>
  <c r="AO251" i="7"/>
  <c r="AA258" i="7"/>
  <c r="I24" i="28" s="1"/>
  <c r="Z258" i="7"/>
  <c r="AM266" i="7"/>
  <c r="AL266" i="7"/>
  <c r="AK266" i="7"/>
  <c r="AJ266" i="7"/>
  <c r="AO250" i="7"/>
  <c r="AN250" i="7"/>
  <c r="AA257" i="7"/>
  <c r="I23" i="28" s="1"/>
  <c r="Z257" i="7"/>
  <c r="AM252" i="7"/>
  <c r="AL252" i="7"/>
  <c r="AK252" i="7"/>
  <c r="AJ252" i="7"/>
  <c r="Y253" i="7"/>
  <c r="I19" i="27" s="1"/>
  <c r="X253" i="7"/>
  <c r="W253" i="7"/>
  <c r="I19" i="25" s="1"/>
  <c r="V253" i="7"/>
  <c r="AO249" i="7"/>
  <c r="AN249" i="7"/>
  <c r="AA256" i="7"/>
  <c r="I22" i="28" s="1"/>
  <c r="Z256" i="7"/>
  <c r="AM251" i="7"/>
  <c r="AL251" i="7"/>
  <c r="AK251" i="7"/>
  <c r="AJ251" i="7"/>
  <c r="AO248" i="7"/>
  <c r="AM250" i="7"/>
  <c r="AL250" i="7"/>
  <c r="AK250" i="7"/>
  <c r="AJ250" i="7"/>
  <c r="AO247" i="7"/>
  <c r="AN247" i="7"/>
  <c r="AM249" i="7"/>
  <c r="AL249" i="7"/>
  <c r="AK249" i="7"/>
  <c r="AJ249" i="7"/>
  <c r="AO246" i="7"/>
  <c r="AA253" i="7"/>
  <c r="I19" i="28" s="1"/>
  <c r="Z253" i="7"/>
  <c r="AM248" i="7"/>
  <c r="AL248" i="7"/>
  <c r="AK248" i="7"/>
  <c r="AJ248" i="7"/>
  <c r="Y248" i="7"/>
  <c r="I14" i="27" s="1"/>
  <c r="X248" i="7"/>
  <c r="W248" i="7"/>
  <c r="I14" i="25" s="1"/>
  <c r="V248" i="7"/>
  <c r="AM247" i="7"/>
  <c r="AL247" i="7"/>
  <c r="AK247" i="7"/>
  <c r="AJ247" i="7"/>
  <c r="Y247" i="7"/>
  <c r="I13" i="27" s="1"/>
  <c r="X247" i="7"/>
  <c r="W247" i="7"/>
  <c r="I13" i="25" s="1"/>
  <c r="V247" i="7"/>
  <c r="AO244" i="7"/>
  <c r="AN244" i="7"/>
  <c r="AM246" i="7"/>
  <c r="AL246" i="7"/>
  <c r="AK246" i="7"/>
  <c r="AJ246" i="7"/>
  <c r="AO243" i="7"/>
  <c r="AN243" i="7"/>
  <c r="AI245" i="7"/>
  <c r="U246" i="7" s="1"/>
  <c r="I12" i="26" s="1"/>
  <c r="AH245" i="7"/>
  <c r="T246" i="7" s="1"/>
  <c r="AG245" i="7"/>
  <c r="AF245" i="7"/>
  <c r="R246" i="7" s="1"/>
  <c r="AE245" i="7"/>
  <c r="Q246" i="7" s="1"/>
  <c r="I12" i="9" s="1"/>
  <c r="AD245" i="7"/>
  <c r="P246" i="7" s="1"/>
  <c r="X245" i="7"/>
  <c r="V245" i="7"/>
  <c r="W245" i="7"/>
  <c r="I11" i="25" s="1"/>
  <c r="AO242" i="7"/>
  <c r="AN242" i="7"/>
  <c r="AA248" i="7"/>
  <c r="I14" i="28" s="1"/>
  <c r="Z248" i="7"/>
  <c r="AM244" i="7"/>
  <c r="AL244" i="7"/>
  <c r="AK244" i="7"/>
  <c r="AJ244" i="7"/>
  <c r="X244" i="7"/>
  <c r="V244" i="7"/>
  <c r="W244" i="7"/>
  <c r="I10" i="25" s="1"/>
  <c r="AO241" i="7"/>
  <c r="AN241" i="7"/>
  <c r="AA247" i="7"/>
  <c r="I13" i="28" s="1"/>
  <c r="Z247" i="7"/>
  <c r="AM243" i="7"/>
  <c r="AL243" i="7"/>
  <c r="AK243" i="7"/>
  <c r="AJ243" i="7"/>
  <c r="X243" i="7"/>
  <c r="V243" i="7"/>
  <c r="Y243" i="7"/>
  <c r="I9" i="27" s="1"/>
  <c r="AO240" i="7"/>
  <c r="AN240" i="7"/>
  <c r="AM242" i="7"/>
  <c r="AL242" i="7"/>
  <c r="AK242" i="7"/>
  <c r="AJ242" i="7"/>
  <c r="AO239" i="7"/>
  <c r="AN239" i="7"/>
  <c r="AA245" i="7"/>
  <c r="I11" i="28" s="1"/>
  <c r="Z245" i="7"/>
  <c r="AM241" i="7"/>
  <c r="AL241" i="7"/>
  <c r="AK241" i="7"/>
  <c r="AJ241" i="7"/>
  <c r="AO238" i="7"/>
  <c r="AN238" i="7"/>
  <c r="Z244" i="7"/>
  <c r="AM240" i="7"/>
  <c r="AL240" i="7"/>
  <c r="AK240" i="7"/>
  <c r="AJ240" i="7"/>
  <c r="AO237" i="7"/>
  <c r="AN237" i="7"/>
  <c r="AA243" i="7"/>
  <c r="I9" i="28" s="1"/>
  <c r="Z243" i="7"/>
  <c r="AM239" i="7"/>
  <c r="AL239" i="7"/>
  <c r="AK239" i="7"/>
  <c r="AJ239" i="7"/>
  <c r="AM238" i="7"/>
  <c r="AL238" i="7"/>
  <c r="AK238" i="7"/>
  <c r="AJ238" i="7"/>
  <c r="AM237" i="7"/>
  <c r="AL237" i="7"/>
  <c r="AK237" i="7"/>
  <c r="AJ237" i="7"/>
  <c r="AO229" i="7"/>
  <c r="AN229" i="7"/>
  <c r="AO228" i="7"/>
  <c r="AN228" i="7"/>
  <c r="AI230" i="7"/>
  <c r="U198" i="7" s="1"/>
  <c r="H21" i="26" s="1"/>
  <c r="AH230" i="7"/>
  <c r="T198" i="7" s="1"/>
  <c r="AG230" i="7"/>
  <c r="S198" i="7" s="1"/>
  <c r="H21" i="24" s="1"/>
  <c r="AF230" i="7"/>
  <c r="R198" i="7" s="1"/>
  <c r="AE230" i="7"/>
  <c r="Q198" i="7" s="1"/>
  <c r="H21" i="9" s="1"/>
  <c r="AD230" i="7"/>
  <c r="P198" i="7" s="1"/>
  <c r="AN227" i="7"/>
  <c r="AM229" i="7"/>
  <c r="AL229" i="7"/>
  <c r="AK229" i="7"/>
  <c r="AJ229" i="7"/>
  <c r="AM228" i="7"/>
  <c r="AL228" i="7"/>
  <c r="AK228" i="7"/>
  <c r="AJ228" i="7"/>
  <c r="AN225" i="7"/>
  <c r="AL227" i="7"/>
  <c r="AN224" i="7"/>
  <c r="AI226" i="7"/>
  <c r="U197" i="7" s="1"/>
  <c r="H20" i="26" s="1"/>
  <c r="AH226" i="7"/>
  <c r="T197" i="7" s="1"/>
  <c r="AG226" i="7"/>
  <c r="AF226" i="7"/>
  <c r="R197" i="7" s="1"/>
  <c r="AE226" i="7"/>
  <c r="AD226" i="7"/>
  <c r="P197" i="7" s="1"/>
  <c r="AM225" i="7"/>
  <c r="AL225" i="7"/>
  <c r="AK225" i="7"/>
  <c r="AJ225" i="7"/>
  <c r="AO222" i="7"/>
  <c r="AN222" i="7"/>
  <c r="AM224" i="7"/>
  <c r="AL224" i="7"/>
  <c r="AK224" i="7"/>
  <c r="Y222" i="7"/>
  <c r="X222" i="7"/>
  <c r="W222" i="7"/>
  <c r="V222" i="7"/>
  <c r="AO221" i="7"/>
  <c r="AN221" i="7"/>
  <c r="AI223" i="7"/>
  <c r="U195" i="7" s="1"/>
  <c r="H18" i="26" s="1"/>
  <c r="AH223" i="7"/>
  <c r="T195" i="7" s="1"/>
  <c r="AG223" i="7"/>
  <c r="S195" i="7" s="1"/>
  <c r="H18" i="24" s="1"/>
  <c r="AF223" i="7"/>
  <c r="R195" i="7" s="1"/>
  <c r="AE223" i="7"/>
  <c r="AD223" i="7"/>
  <c r="Y220" i="7"/>
  <c r="X220" i="7"/>
  <c r="W220" i="7"/>
  <c r="V220" i="7"/>
  <c r="AN220" i="7"/>
  <c r="AM222" i="7"/>
  <c r="AL222" i="7"/>
  <c r="AK222" i="7"/>
  <c r="AJ222" i="7"/>
  <c r="Y219" i="7"/>
  <c r="X219" i="7"/>
  <c r="W219" i="7"/>
  <c r="V219" i="7"/>
  <c r="AM221" i="7"/>
  <c r="AL221" i="7"/>
  <c r="AK221" i="7"/>
  <c r="AJ221" i="7"/>
  <c r="Y218" i="7"/>
  <c r="X218" i="7"/>
  <c r="W218" i="7"/>
  <c r="V218" i="7"/>
  <c r="AA222" i="7"/>
  <c r="Z222" i="7"/>
  <c r="AL220" i="7"/>
  <c r="H40" i="9"/>
  <c r="AN216" i="7"/>
  <c r="AA220" i="7"/>
  <c r="Z220" i="7"/>
  <c r="U194" i="7"/>
  <c r="H17" i="26" s="1"/>
  <c r="S194" i="7"/>
  <c r="H17" i="24" s="1"/>
  <c r="R194" i="7"/>
  <c r="Q194" i="7"/>
  <c r="H17" i="9" s="1"/>
  <c r="Y216" i="7"/>
  <c r="H39" i="27" s="1"/>
  <c r="X216" i="7"/>
  <c r="W216" i="7"/>
  <c r="H39" i="25" s="1"/>
  <c r="V216" i="7"/>
  <c r="AN215" i="7"/>
  <c r="AA219" i="7"/>
  <c r="Z219" i="7"/>
  <c r="AL217" i="7"/>
  <c r="AJ217" i="7"/>
  <c r="Y215" i="7"/>
  <c r="H38" i="27" s="1"/>
  <c r="X215" i="7"/>
  <c r="W215" i="7"/>
  <c r="H38" i="25" s="1"/>
  <c r="V215" i="7"/>
  <c r="AN214" i="7"/>
  <c r="AA218" i="7"/>
  <c r="Z218" i="7"/>
  <c r="AM216" i="7"/>
  <c r="AL216" i="7"/>
  <c r="AK216" i="7"/>
  <c r="AJ216" i="7"/>
  <c r="Y214" i="7"/>
  <c r="H37" i="27" s="1"/>
  <c r="X214" i="7"/>
  <c r="W214" i="7"/>
  <c r="H37" i="25" s="1"/>
  <c r="V214" i="7"/>
  <c r="AM215" i="7"/>
  <c r="AL215" i="7"/>
  <c r="AK215" i="7"/>
  <c r="AJ215" i="7"/>
  <c r="Y213" i="7"/>
  <c r="H36" i="27" s="1"/>
  <c r="X213" i="7"/>
  <c r="W213" i="7"/>
  <c r="H36" i="25" s="1"/>
  <c r="V213" i="7"/>
  <c r="AA216" i="7"/>
  <c r="H39" i="28" s="1"/>
  <c r="Z216" i="7"/>
  <c r="AM214" i="7"/>
  <c r="AL214" i="7"/>
  <c r="AK214" i="7"/>
  <c r="AJ214" i="7"/>
  <c r="Y212" i="7"/>
  <c r="H35" i="27" s="1"/>
  <c r="X212" i="7"/>
  <c r="W212" i="7"/>
  <c r="H35" i="25" s="1"/>
  <c r="V212" i="7"/>
  <c r="AA215" i="7"/>
  <c r="H38" i="28" s="1"/>
  <c r="Z215" i="7"/>
  <c r="Y211" i="7"/>
  <c r="H34" i="27" s="1"/>
  <c r="X211" i="7"/>
  <c r="W211" i="7"/>
  <c r="H34" i="25" s="1"/>
  <c r="V211" i="7"/>
  <c r="AO202" i="7"/>
  <c r="AA214" i="7"/>
  <c r="H37" i="28" s="1"/>
  <c r="Z214" i="7"/>
  <c r="Y210" i="7"/>
  <c r="H33" i="27" s="1"/>
  <c r="X210" i="7"/>
  <c r="W210" i="7"/>
  <c r="H33" i="25" s="1"/>
  <c r="V210" i="7"/>
  <c r="AO207" i="7"/>
  <c r="AN207" i="7"/>
  <c r="AA213" i="7"/>
  <c r="H36" i="28" s="1"/>
  <c r="Z213" i="7"/>
  <c r="H15" i="26"/>
  <c r="H15" i="24"/>
  <c r="Y209" i="7"/>
  <c r="H32" i="27" s="1"/>
  <c r="X209" i="7"/>
  <c r="W209" i="7"/>
  <c r="H32" i="25" s="1"/>
  <c r="V209" i="7"/>
  <c r="AO201" i="7"/>
  <c r="AN201" i="7"/>
  <c r="AA212" i="7"/>
  <c r="H35" i="28" s="1"/>
  <c r="Z212" i="7"/>
  <c r="AM202" i="7"/>
  <c r="AL202" i="7"/>
  <c r="AK202" i="7"/>
  <c r="AJ202" i="7"/>
  <c r="Y208" i="7"/>
  <c r="H31" i="27" s="1"/>
  <c r="X208" i="7"/>
  <c r="W208" i="7"/>
  <c r="H31" i="25" s="1"/>
  <c r="V208" i="7"/>
  <c r="AO208" i="7"/>
  <c r="AN208" i="7"/>
  <c r="AA211" i="7"/>
  <c r="H34" i="28" s="1"/>
  <c r="Z211" i="7"/>
  <c r="AM207" i="7"/>
  <c r="AL207" i="7"/>
  <c r="AK207" i="7"/>
  <c r="AJ207" i="7"/>
  <c r="Y207" i="7"/>
  <c r="H30" i="27" s="1"/>
  <c r="X207" i="7"/>
  <c r="W207" i="7"/>
  <c r="H30" i="25" s="1"/>
  <c r="V207" i="7"/>
  <c r="AO200" i="7"/>
  <c r="AN200" i="7"/>
  <c r="AA210" i="7"/>
  <c r="H33" i="28" s="1"/>
  <c r="Z210" i="7"/>
  <c r="AM201" i="7"/>
  <c r="AL201" i="7"/>
  <c r="AK201" i="7"/>
  <c r="AJ201" i="7"/>
  <c r="Y206" i="7"/>
  <c r="H29" i="27" s="1"/>
  <c r="X206" i="7"/>
  <c r="W206" i="7"/>
  <c r="H29" i="25" s="1"/>
  <c r="V206" i="7"/>
  <c r="AO199" i="7"/>
  <c r="AN199" i="7"/>
  <c r="AA209" i="7"/>
  <c r="H32" i="28" s="1"/>
  <c r="Z209" i="7"/>
  <c r="AM208" i="7"/>
  <c r="AL208" i="7"/>
  <c r="AK208" i="7"/>
  <c r="AJ208" i="7"/>
  <c r="Y205" i="7"/>
  <c r="H28" i="27" s="1"/>
  <c r="X205" i="7"/>
  <c r="W205" i="7"/>
  <c r="H28" i="25" s="1"/>
  <c r="V205" i="7"/>
  <c r="AO198" i="7"/>
  <c r="AN198" i="7"/>
  <c r="AA208" i="7"/>
  <c r="H31" i="28" s="1"/>
  <c r="Z208" i="7"/>
  <c r="AM200" i="7"/>
  <c r="AL200" i="7"/>
  <c r="AK200" i="7"/>
  <c r="AJ200" i="7"/>
  <c r="Y204" i="7"/>
  <c r="H27" i="27" s="1"/>
  <c r="X204" i="7"/>
  <c r="W204" i="7"/>
  <c r="H27" i="25" s="1"/>
  <c r="V204" i="7"/>
  <c r="AO197" i="7"/>
  <c r="AA207" i="7"/>
  <c r="H30" i="28" s="1"/>
  <c r="Z207" i="7"/>
  <c r="AM199" i="7"/>
  <c r="AL199" i="7"/>
  <c r="AK199" i="7"/>
  <c r="AJ199" i="7"/>
  <c r="Y203" i="7"/>
  <c r="H26" i="27" s="1"/>
  <c r="X203" i="7"/>
  <c r="W203" i="7"/>
  <c r="H26" i="25" s="1"/>
  <c r="V203" i="7"/>
  <c r="AO206" i="7"/>
  <c r="AN206" i="7"/>
  <c r="AA206" i="7"/>
  <c r="H29" i="28" s="1"/>
  <c r="Z206" i="7"/>
  <c r="AM198" i="7"/>
  <c r="AL198" i="7"/>
  <c r="AK198" i="7"/>
  <c r="AJ198" i="7"/>
  <c r="Y202" i="7"/>
  <c r="H25" i="27" s="1"/>
  <c r="X202" i="7"/>
  <c r="W202" i="7"/>
  <c r="H25" i="25" s="1"/>
  <c r="V202" i="7"/>
  <c r="AO196" i="7"/>
  <c r="AN196" i="7"/>
  <c r="AA205" i="7"/>
  <c r="H28" i="28" s="1"/>
  <c r="Z205" i="7"/>
  <c r="AM197" i="7"/>
  <c r="AL197" i="7"/>
  <c r="AK197" i="7"/>
  <c r="AJ197" i="7"/>
  <c r="Y201" i="7"/>
  <c r="H24" i="27" s="1"/>
  <c r="X201" i="7"/>
  <c r="W201" i="7"/>
  <c r="H24" i="25" s="1"/>
  <c r="V201" i="7"/>
  <c r="AO205" i="7"/>
  <c r="AN205" i="7"/>
  <c r="AA204" i="7"/>
  <c r="H27" i="28" s="1"/>
  <c r="Z204" i="7"/>
  <c r="AM206" i="7"/>
  <c r="AL206" i="7"/>
  <c r="AK206" i="7"/>
  <c r="AJ206" i="7"/>
  <c r="Y200" i="7"/>
  <c r="H23" i="27" s="1"/>
  <c r="X200" i="7"/>
  <c r="W200" i="7"/>
  <c r="H23" i="25" s="1"/>
  <c r="V200" i="7"/>
  <c r="AO209" i="7"/>
  <c r="AN209" i="7"/>
  <c r="AA203" i="7"/>
  <c r="H26" i="28" s="1"/>
  <c r="Z203" i="7"/>
  <c r="AM196" i="7"/>
  <c r="AL196" i="7"/>
  <c r="AK196" i="7"/>
  <c r="AJ196" i="7"/>
  <c r="Y199" i="7"/>
  <c r="H22" i="27" s="1"/>
  <c r="X199" i="7"/>
  <c r="W199" i="7"/>
  <c r="H22" i="25" s="1"/>
  <c r="V199" i="7"/>
  <c r="AO195" i="7"/>
  <c r="AA202" i="7"/>
  <c r="H25" i="28" s="1"/>
  <c r="Z202" i="7"/>
  <c r="AM205" i="7"/>
  <c r="AL205" i="7"/>
  <c r="AK205" i="7"/>
  <c r="AJ205" i="7"/>
  <c r="AO194" i="7"/>
  <c r="AN194" i="7"/>
  <c r="AA201" i="7"/>
  <c r="H24" i="28" s="1"/>
  <c r="Z201" i="7"/>
  <c r="AM209" i="7"/>
  <c r="AL209" i="7"/>
  <c r="AK209" i="7"/>
  <c r="AJ209" i="7"/>
  <c r="AO193" i="7"/>
  <c r="AN193" i="7"/>
  <c r="AA200" i="7"/>
  <c r="H23" i="28" s="1"/>
  <c r="Z200" i="7"/>
  <c r="AM195" i="7"/>
  <c r="AL195" i="7"/>
  <c r="AK195" i="7"/>
  <c r="AJ195" i="7"/>
  <c r="Y196" i="7"/>
  <c r="H19" i="27" s="1"/>
  <c r="X196" i="7"/>
  <c r="W196" i="7"/>
  <c r="H19" i="25" s="1"/>
  <c r="V196" i="7"/>
  <c r="AO192" i="7"/>
  <c r="AN192" i="7"/>
  <c r="AA199" i="7"/>
  <c r="H22" i="28" s="1"/>
  <c r="Z199" i="7"/>
  <c r="AM194" i="7"/>
  <c r="AL194" i="7"/>
  <c r="AK194" i="7"/>
  <c r="AJ194" i="7"/>
  <c r="AO191" i="7"/>
  <c r="AN191" i="7"/>
  <c r="AM193" i="7"/>
  <c r="AL193" i="7"/>
  <c r="AK193" i="7"/>
  <c r="AJ193" i="7"/>
  <c r="AO190" i="7"/>
  <c r="AN190" i="7"/>
  <c r="AM192" i="7"/>
  <c r="AL192" i="7"/>
  <c r="AK192" i="7"/>
  <c r="AJ192" i="7"/>
  <c r="AO189" i="7"/>
  <c r="AN189" i="7"/>
  <c r="AA196" i="7"/>
  <c r="H19" i="28" s="1"/>
  <c r="Z196" i="7"/>
  <c r="AM191" i="7"/>
  <c r="AL191" i="7"/>
  <c r="AK191" i="7"/>
  <c r="AJ191" i="7"/>
  <c r="Y191" i="7"/>
  <c r="H14" i="27" s="1"/>
  <c r="X191" i="7"/>
  <c r="W191" i="7"/>
  <c r="H14" i="25" s="1"/>
  <c r="V191" i="7"/>
  <c r="AM190" i="7"/>
  <c r="AL190" i="7"/>
  <c r="AK190" i="7"/>
  <c r="AJ190" i="7"/>
  <c r="Y190" i="7"/>
  <c r="H13" i="27" s="1"/>
  <c r="X190" i="7"/>
  <c r="W190" i="7"/>
  <c r="H13" i="25" s="1"/>
  <c r="V190" i="7"/>
  <c r="AO187" i="7"/>
  <c r="AN187" i="7"/>
  <c r="AM189" i="7"/>
  <c r="AL189" i="7"/>
  <c r="AK189" i="7"/>
  <c r="AJ189" i="7"/>
  <c r="AO186" i="7"/>
  <c r="AN186" i="7"/>
  <c r="AI188" i="7"/>
  <c r="AH188" i="7"/>
  <c r="T189" i="7" s="1"/>
  <c r="AG188" i="7"/>
  <c r="AF188" i="7"/>
  <c r="R189" i="7" s="1"/>
  <c r="AE188" i="7"/>
  <c r="Q189" i="7" s="1"/>
  <c r="H12" i="9" s="1"/>
  <c r="AD188" i="7"/>
  <c r="P189" i="7" s="1"/>
  <c r="X188" i="7"/>
  <c r="V188" i="7"/>
  <c r="Y188" i="7"/>
  <c r="H11" i="27" s="1"/>
  <c r="AO185" i="7"/>
  <c r="AN185" i="7"/>
  <c r="AA191" i="7"/>
  <c r="H14" i="28" s="1"/>
  <c r="Z191" i="7"/>
  <c r="AM187" i="7"/>
  <c r="AL187" i="7"/>
  <c r="AK187" i="7"/>
  <c r="AJ187" i="7"/>
  <c r="X187" i="7"/>
  <c r="V187" i="7"/>
  <c r="Y187" i="7"/>
  <c r="H10" i="27" s="1"/>
  <c r="AO184" i="7"/>
  <c r="AN184" i="7"/>
  <c r="AA190" i="7"/>
  <c r="H13" i="28" s="1"/>
  <c r="Z190" i="7"/>
  <c r="AM186" i="7"/>
  <c r="AL186" i="7"/>
  <c r="AK186" i="7"/>
  <c r="AJ186" i="7"/>
  <c r="X186" i="7"/>
  <c r="V186" i="7"/>
  <c r="Y186" i="7"/>
  <c r="H9" i="27" s="1"/>
  <c r="AO183" i="7"/>
  <c r="AN183" i="7"/>
  <c r="AM185" i="7"/>
  <c r="AL185" i="7"/>
  <c r="AK185" i="7"/>
  <c r="AJ185" i="7"/>
  <c r="AO182" i="7"/>
  <c r="AN182" i="7"/>
  <c r="Z188" i="7"/>
  <c r="AM184" i="7"/>
  <c r="AL184" i="7"/>
  <c r="AK184" i="7"/>
  <c r="AJ184" i="7"/>
  <c r="AO181" i="7"/>
  <c r="AN181" i="7"/>
  <c r="Z187" i="7"/>
  <c r="AM183" i="7"/>
  <c r="AL183" i="7"/>
  <c r="AK183" i="7"/>
  <c r="AJ183" i="7"/>
  <c r="AO180" i="7"/>
  <c r="AN180" i="7"/>
  <c r="AA186" i="7"/>
  <c r="H9" i="28" s="1"/>
  <c r="Z186" i="7"/>
  <c r="AM182" i="7"/>
  <c r="AL182" i="7"/>
  <c r="AK182" i="7"/>
  <c r="AJ182" i="7"/>
  <c r="AM181" i="7"/>
  <c r="AL181" i="7"/>
  <c r="AK181" i="7"/>
  <c r="AJ181" i="7"/>
  <c r="AM180" i="7"/>
  <c r="AL180" i="7"/>
  <c r="AK180" i="7"/>
  <c r="AJ180" i="7"/>
  <c r="AO172" i="7"/>
  <c r="AN172" i="7"/>
  <c r="AO171" i="7"/>
  <c r="AN171" i="7"/>
  <c r="AI173" i="7"/>
  <c r="U142" i="7" s="1"/>
  <c r="G21" i="26" s="1"/>
  <c r="AH173" i="7"/>
  <c r="T142" i="7" s="1"/>
  <c r="AG173" i="7"/>
  <c r="S142" i="7" s="1"/>
  <c r="G21" i="24" s="1"/>
  <c r="AF173" i="7"/>
  <c r="R142" i="7" s="1"/>
  <c r="AE173" i="7"/>
  <c r="Q142" i="7" s="1"/>
  <c r="AD173" i="7"/>
  <c r="AO170" i="7"/>
  <c r="AN170" i="7"/>
  <c r="AM172" i="7"/>
  <c r="AL172" i="7"/>
  <c r="AK172" i="7"/>
  <c r="AJ172" i="7"/>
  <c r="AM171" i="7"/>
  <c r="AL171" i="7"/>
  <c r="AK171" i="7"/>
  <c r="AJ171" i="7"/>
  <c r="AO168" i="7"/>
  <c r="AN168" i="7"/>
  <c r="AL170" i="7"/>
  <c r="AO167" i="7"/>
  <c r="AN167" i="7"/>
  <c r="AI169" i="7"/>
  <c r="U141" i="7" s="1"/>
  <c r="G20" i="26" s="1"/>
  <c r="AH169" i="7"/>
  <c r="T141" i="7" s="1"/>
  <c r="AG169" i="7"/>
  <c r="S141" i="7" s="1"/>
  <c r="G20" i="24" s="1"/>
  <c r="AF169" i="7"/>
  <c r="R141" i="7" s="1"/>
  <c r="AE169" i="7"/>
  <c r="Q141" i="7" s="1"/>
  <c r="AD169" i="7"/>
  <c r="P141" i="7" s="1"/>
  <c r="AM168" i="7"/>
  <c r="AL168" i="7"/>
  <c r="AK168" i="7"/>
  <c r="AJ168" i="7"/>
  <c r="AO165" i="7"/>
  <c r="AN165" i="7"/>
  <c r="AM167" i="7"/>
  <c r="AL167" i="7"/>
  <c r="AK167" i="7"/>
  <c r="Y166" i="7"/>
  <c r="X166" i="7"/>
  <c r="W166" i="7"/>
  <c r="V166" i="7"/>
  <c r="AO164" i="7"/>
  <c r="AN164" i="7"/>
  <c r="AI166" i="7"/>
  <c r="U139" i="7" s="1"/>
  <c r="G18" i="26" s="1"/>
  <c r="AH166" i="7"/>
  <c r="T139" i="7" s="1"/>
  <c r="AG166" i="7"/>
  <c r="S139" i="7" s="1"/>
  <c r="G18" i="24" s="1"/>
  <c r="AF166" i="7"/>
  <c r="AE166" i="7"/>
  <c r="AD166" i="7"/>
  <c r="Y164" i="7"/>
  <c r="X164" i="7"/>
  <c r="W164" i="7"/>
  <c r="V164" i="7"/>
  <c r="AO163" i="7"/>
  <c r="AN163" i="7"/>
  <c r="AM165" i="7"/>
  <c r="AL165" i="7"/>
  <c r="AK165" i="7"/>
  <c r="AJ165" i="7"/>
  <c r="Y163" i="7"/>
  <c r="X163" i="7"/>
  <c r="W163" i="7"/>
  <c r="V163" i="7"/>
  <c r="AM164" i="7"/>
  <c r="AL164" i="7"/>
  <c r="AK164" i="7"/>
  <c r="AJ164" i="7"/>
  <c r="Y162" i="7"/>
  <c r="X162" i="7"/>
  <c r="W162" i="7"/>
  <c r="V162" i="7"/>
  <c r="AO161" i="7"/>
  <c r="AN161" i="7"/>
  <c r="AA166" i="7"/>
  <c r="Z166" i="7"/>
  <c r="AL163" i="7"/>
  <c r="AO160" i="7"/>
  <c r="AN160" i="7"/>
  <c r="AA164" i="7"/>
  <c r="Z164" i="7"/>
  <c r="U138" i="7"/>
  <c r="G17" i="26" s="1"/>
  <c r="T138" i="7"/>
  <c r="S138" i="7"/>
  <c r="G17" i="24" s="1"/>
  <c r="R138" i="7"/>
  <c r="P138" i="7"/>
  <c r="Y160" i="7"/>
  <c r="G39" i="27" s="1"/>
  <c r="X160" i="7"/>
  <c r="W160" i="7"/>
  <c r="G39" i="25" s="1"/>
  <c r="V160" i="7"/>
  <c r="AO159" i="7"/>
  <c r="AN159" i="7"/>
  <c r="AA163" i="7"/>
  <c r="Z163" i="7"/>
  <c r="AL161" i="7"/>
  <c r="AJ161" i="7"/>
  <c r="Y159" i="7"/>
  <c r="G38" i="27" s="1"/>
  <c r="X159" i="7"/>
  <c r="W159" i="7"/>
  <c r="G38" i="25" s="1"/>
  <c r="V159" i="7"/>
  <c r="AO158" i="7"/>
  <c r="AN158" i="7"/>
  <c r="AA162" i="7"/>
  <c r="Z162" i="7"/>
  <c r="AM160" i="7"/>
  <c r="AL160" i="7"/>
  <c r="AK160" i="7"/>
  <c r="AJ160" i="7"/>
  <c r="Y158" i="7"/>
  <c r="G37" i="27" s="1"/>
  <c r="X158" i="7"/>
  <c r="W158" i="7"/>
  <c r="G37" i="25" s="1"/>
  <c r="V158" i="7"/>
  <c r="AM159" i="7"/>
  <c r="AL159" i="7"/>
  <c r="AK159" i="7"/>
  <c r="AJ159" i="7"/>
  <c r="Y157" i="7"/>
  <c r="G36" i="27" s="1"/>
  <c r="X157" i="7"/>
  <c r="W157" i="7"/>
  <c r="G36" i="25" s="1"/>
  <c r="V157" i="7"/>
  <c r="AA160" i="7"/>
  <c r="G39" i="28" s="1"/>
  <c r="Z160" i="7"/>
  <c r="AM158" i="7"/>
  <c r="AL158" i="7"/>
  <c r="AK158" i="7"/>
  <c r="AJ158" i="7"/>
  <c r="Y156" i="7"/>
  <c r="G35" i="27" s="1"/>
  <c r="X156" i="7"/>
  <c r="W156" i="7"/>
  <c r="G35" i="25" s="1"/>
  <c r="V156" i="7"/>
  <c r="AA159" i="7"/>
  <c r="G38" i="28" s="1"/>
  <c r="Z159" i="7"/>
  <c r="Y155" i="7"/>
  <c r="G34" i="27" s="1"/>
  <c r="X155" i="7"/>
  <c r="W155" i="7"/>
  <c r="G34" i="25" s="1"/>
  <c r="V155" i="7"/>
  <c r="AO146" i="7"/>
  <c r="AN146" i="7"/>
  <c r="AA158" i="7"/>
  <c r="G37" i="28" s="1"/>
  <c r="Z158" i="7"/>
  <c r="Y154" i="7"/>
  <c r="G33" i="27" s="1"/>
  <c r="X154" i="7"/>
  <c r="W154" i="7"/>
  <c r="G33" i="25" s="1"/>
  <c r="V154" i="7"/>
  <c r="AO151" i="7"/>
  <c r="AN151" i="7"/>
  <c r="AA157" i="7"/>
  <c r="G36" i="28" s="1"/>
  <c r="Z157" i="7"/>
  <c r="G15" i="26"/>
  <c r="Y153" i="7"/>
  <c r="G32" i="27" s="1"/>
  <c r="X153" i="7"/>
  <c r="W153" i="7"/>
  <c r="G32" i="25" s="1"/>
  <c r="V153" i="7"/>
  <c r="AO145" i="7"/>
  <c r="AN145" i="7"/>
  <c r="AA156" i="7"/>
  <c r="G35" i="28" s="1"/>
  <c r="Z156" i="7"/>
  <c r="AM146" i="7"/>
  <c r="AL146" i="7"/>
  <c r="AK146" i="7"/>
  <c r="AJ146" i="7"/>
  <c r="Y152" i="7"/>
  <c r="G31" i="27" s="1"/>
  <c r="X152" i="7"/>
  <c r="W152" i="7"/>
  <c r="G31" i="25" s="1"/>
  <c r="V152" i="7"/>
  <c r="AO152" i="7"/>
  <c r="AN152" i="7"/>
  <c r="AA155" i="7"/>
  <c r="G34" i="28" s="1"/>
  <c r="Z155" i="7"/>
  <c r="AM151" i="7"/>
  <c r="AL151" i="7"/>
  <c r="AK151" i="7"/>
  <c r="AJ151" i="7"/>
  <c r="Y151" i="7"/>
  <c r="G30" i="27" s="1"/>
  <c r="X151" i="7"/>
  <c r="W151" i="7"/>
  <c r="G30" i="25" s="1"/>
  <c r="V151" i="7"/>
  <c r="AO144" i="7"/>
  <c r="AN144" i="7"/>
  <c r="AA154" i="7"/>
  <c r="G33" i="28" s="1"/>
  <c r="Z154" i="7"/>
  <c r="AM145" i="7"/>
  <c r="AL145" i="7"/>
  <c r="AK145" i="7"/>
  <c r="AJ145" i="7"/>
  <c r="Y150" i="7"/>
  <c r="G29" i="27" s="1"/>
  <c r="X150" i="7"/>
  <c r="W150" i="7"/>
  <c r="G29" i="25" s="1"/>
  <c r="V150" i="7"/>
  <c r="AO143" i="7"/>
  <c r="AN143" i="7"/>
  <c r="AA153" i="7"/>
  <c r="G32" i="28" s="1"/>
  <c r="Z153" i="7"/>
  <c r="AM152" i="7"/>
  <c r="AL152" i="7"/>
  <c r="AK152" i="7"/>
  <c r="AJ152" i="7"/>
  <c r="Y149" i="7"/>
  <c r="G28" i="27" s="1"/>
  <c r="X149" i="7"/>
  <c r="W149" i="7"/>
  <c r="G28" i="25" s="1"/>
  <c r="V149" i="7"/>
  <c r="AO142" i="7"/>
  <c r="AN142" i="7"/>
  <c r="AA152" i="7"/>
  <c r="G31" i="28" s="1"/>
  <c r="Z152" i="7"/>
  <c r="AM144" i="7"/>
  <c r="AL144" i="7"/>
  <c r="AK144" i="7"/>
  <c r="AJ144" i="7"/>
  <c r="Y148" i="7"/>
  <c r="G27" i="27" s="1"/>
  <c r="X148" i="7"/>
  <c r="W148" i="7"/>
  <c r="G27" i="25" s="1"/>
  <c r="V148" i="7"/>
  <c r="AO141" i="7"/>
  <c r="AN141" i="7"/>
  <c r="AA151" i="7"/>
  <c r="G30" i="28" s="1"/>
  <c r="Z151" i="7"/>
  <c r="AM143" i="7"/>
  <c r="AL143" i="7"/>
  <c r="AK143" i="7"/>
  <c r="AJ143" i="7"/>
  <c r="Y147" i="7"/>
  <c r="G26" i="27" s="1"/>
  <c r="X147" i="7"/>
  <c r="W147" i="7"/>
  <c r="G26" i="25" s="1"/>
  <c r="V147" i="7"/>
  <c r="AO150" i="7"/>
  <c r="AN150" i="7"/>
  <c r="AA150" i="7"/>
  <c r="G29" i="28" s="1"/>
  <c r="Z150" i="7"/>
  <c r="AM142" i="7"/>
  <c r="AL142" i="7"/>
  <c r="AK142" i="7"/>
  <c r="AJ142" i="7"/>
  <c r="Y146" i="7"/>
  <c r="G25" i="27" s="1"/>
  <c r="X146" i="7"/>
  <c r="W146" i="7"/>
  <c r="G25" i="25" s="1"/>
  <c r="V146" i="7"/>
  <c r="AO140" i="7"/>
  <c r="AN140" i="7"/>
  <c r="AA149" i="7"/>
  <c r="G28" i="28" s="1"/>
  <c r="Z149" i="7"/>
  <c r="AM141" i="7"/>
  <c r="AL141" i="7"/>
  <c r="AK141" i="7"/>
  <c r="AJ141" i="7"/>
  <c r="Y145" i="7"/>
  <c r="G24" i="27" s="1"/>
  <c r="X145" i="7"/>
  <c r="W145" i="7"/>
  <c r="G24" i="25" s="1"/>
  <c r="V145" i="7"/>
  <c r="AO149" i="7"/>
  <c r="AN149" i="7"/>
  <c r="AA148" i="7"/>
  <c r="G27" i="28" s="1"/>
  <c r="Z148" i="7"/>
  <c r="AM150" i="7"/>
  <c r="AL150" i="7"/>
  <c r="AK150" i="7"/>
  <c r="AJ150" i="7"/>
  <c r="Y144" i="7"/>
  <c r="G23" i="27" s="1"/>
  <c r="X144" i="7"/>
  <c r="W144" i="7"/>
  <c r="G23" i="25" s="1"/>
  <c r="V144" i="7"/>
  <c r="AO153" i="7"/>
  <c r="AA147" i="7"/>
  <c r="G26" i="28" s="1"/>
  <c r="Z147" i="7"/>
  <c r="AM140" i="7"/>
  <c r="AL140" i="7"/>
  <c r="AK140" i="7"/>
  <c r="AJ140" i="7"/>
  <c r="Y143" i="7"/>
  <c r="G22" i="27" s="1"/>
  <c r="X143" i="7"/>
  <c r="W143" i="7"/>
  <c r="G22" i="25" s="1"/>
  <c r="V143" i="7"/>
  <c r="AO139" i="7"/>
  <c r="AA146" i="7"/>
  <c r="G25" i="28" s="1"/>
  <c r="Z146" i="7"/>
  <c r="AM149" i="7"/>
  <c r="AL149" i="7"/>
  <c r="AK149" i="7"/>
  <c r="AJ149" i="7"/>
  <c r="AO138" i="7"/>
  <c r="AA145" i="7"/>
  <c r="G24" i="28" s="1"/>
  <c r="Z145" i="7"/>
  <c r="AM153" i="7"/>
  <c r="AL153" i="7"/>
  <c r="AK153" i="7"/>
  <c r="AJ153" i="7"/>
  <c r="AO137" i="7"/>
  <c r="AA144" i="7"/>
  <c r="G23" i="28" s="1"/>
  <c r="Z144" i="7"/>
  <c r="AM139" i="7"/>
  <c r="AL139" i="7"/>
  <c r="AK139" i="7"/>
  <c r="AJ139" i="7"/>
  <c r="Y140" i="7"/>
  <c r="G19" i="27" s="1"/>
  <c r="X140" i="7"/>
  <c r="W140" i="7"/>
  <c r="G19" i="25" s="1"/>
  <c r="V140" i="7"/>
  <c r="AO136" i="7"/>
  <c r="AA143" i="7"/>
  <c r="G22" i="28" s="1"/>
  <c r="Z143" i="7"/>
  <c r="AM138" i="7"/>
  <c r="AL138" i="7"/>
  <c r="AK138" i="7"/>
  <c r="AJ138" i="7"/>
  <c r="AO135" i="7"/>
  <c r="AM137" i="7"/>
  <c r="AL137" i="7"/>
  <c r="AK137" i="7"/>
  <c r="AJ137" i="7"/>
  <c r="AO134" i="7"/>
  <c r="AM136" i="7"/>
  <c r="AL136" i="7"/>
  <c r="AK136" i="7"/>
  <c r="AJ136" i="7"/>
  <c r="AO133" i="7"/>
  <c r="AN133" i="7"/>
  <c r="AA140" i="7"/>
  <c r="G19" i="28" s="1"/>
  <c r="Z140" i="7"/>
  <c r="AM135" i="7"/>
  <c r="AL135" i="7"/>
  <c r="AK135" i="7"/>
  <c r="AJ135" i="7"/>
  <c r="Y135" i="7"/>
  <c r="G14" i="27" s="1"/>
  <c r="X135" i="7"/>
  <c r="W135" i="7"/>
  <c r="G14" i="25" s="1"/>
  <c r="V135" i="7"/>
  <c r="AM134" i="7"/>
  <c r="AL134" i="7"/>
  <c r="AK134" i="7"/>
  <c r="AJ134" i="7"/>
  <c r="Y134" i="7"/>
  <c r="G13" i="27" s="1"/>
  <c r="X134" i="7"/>
  <c r="W134" i="7"/>
  <c r="G13" i="25" s="1"/>
  <c r="V134" i="7"/>
  <c r="AO131" i="7"/>
  <c r="AN131" i="7"/>
  <c r="AM133" i="7"/>
  <c r="AL133" i="7"/>
  <c r="AK133" i="7"/>
  <c r="AJ133" i="7"/>
  <c r="AO130" i="7"/>
  <c r="AN130" i="7"/>
  <c r="AI132" i="7"/>
  <c r="U133" i="7" s="1"/>
  <c r="G12" i="26" s="1"/>
  <c r="AH132" i="7"/>
  <c r="T133" i="7" s="1"/>
  <c r="AG132" i="7"/>
  <c r="S133" i="7" s="1"/>
  <c r="G12" i="24" s="1"/>
  <c r="AF132" i="7"/>
  <c r="R133" i="7" s="1"/>
  <c r="AE132" i="7"/>
  <c r="Q133" i="7" s="1"/>
  <c r="G12" i="9" s="1"/>
  <c r="AD132" i="7"/>
  <c r="P133" i="7" s="1"/>
  <c r="X132" i="7"/>
  <c r="V132" i="7"/>
  <c r="Y132" i="7"/>
  <c r="G11" i="27" s="1"/>
  <c r="AO129" i="7"/>
  <c r="AN129" i="7"/>
  <c r="AA135" i="7"/>
  <c r="G14" i="28" s="1"/>
  <c r="Z135" i="7"/>
  <c r="AM131" i="7"/>
  <c r="AL131" i="7"/>
  <c r="AK131" i="7"/>
  <c r="AJ131" i="7"/>
  <c r="X131" i="7"/>
  <c r="V131" i="7"/>
  <c r="Y131" i="7"/>
  <c r="G10" i="27" s="1"/>
  <c r="AO128" i="7"/>
  <c r="AN128" i="7"/>
  <c r="AA134" i="7"/>
  <c r="G13" i="28" s="1"/>
  <c r="Z134" i="7"/>
  <c r="AM130" i="7"/>
  <c r="AL130" i="7"/>
  <c r="AK130" i="7"/>
  <c r="AJ130" i="7"/>
  <c r="X130" i="7"/>
  <c r="V130" i="7"/>
  <c r="Y130" i="7"/>
  <c r="G9" i="27" s="1"/>
  <c r="AO127" i="7"/>
  <c r="AN127" i="7"/>
  <c r="AM129" i="7"/>
  <c r="AL129" i="7"/>
  <c r="AK129" i="7"/>
  <c r="AJ129" i="7"/>
  <c r="AO126" i="7"/>
  <c r="AN126" i="7"/>
  <c r="Z132" i="7"/>
  <c r="AM128" i="7"/>
  <c r="AL128" i="7"/>
  <c r="AK128" i="7"/>
  <c r="AJ128" i="7"/>
  <c r="AO125" i="7"/>
  <c r="AN125" i="7"/>
  <c r="Z131" i="7"/>
  <c r="AM127" i="7"/>
  <c r="AL127" i="7"/>
  <c r="AK127" i="7"/>
  <c r="AJ127" i="7"/>
  <c r="AO124" i="7"/>
  <c r="AN124" i="7"/>
  <c r="Z130" i="7"/>
  <c r="AM126" i="7"/>
  <c r="AL126" i="7"/>
  <c r="AK126" i="7"/>
  <c r="AJ126" i="7"/>
  <c r="AM125" i="7"/>
  <c r="AL125" i="7"/>
  <c r="AK125" i="7"/>
  <c r="AJ125" i="7"/>
  <c r="AM124" i="7"/>
  <c r="AL124" i="7"/>
  <c r="AK124" i="7"/>
  <c r="AJ124" i="7"/>
  <c r="AO55" i="7"/>
  <c r="AN55" i="7"/>
  <c r="AO54" i="7"/>
  <c r="AN54" i="7"/>
  <c r="AI56" i="7"/>
  <c r="U25" i="7" s="1"/>
  <c r="E21" i="26" s="1"/>
  <c r="AH56" i="7"/>
  <c r="T25" i="7" s="1"/>
  <c r="AG56" i="7"/>
  <c r="S25" i="7" s="1"/>
  <c r="E21" i="24" s="1"/>
  <c r="AF56" i="7"/>
  <c r="R25" i="7" s="1"/>
  <c r="AE56" i="7"/>
  <c r="AD56" i="7"/>
  <c r="AO53" i="7"/>
  <c r="AN53" i="7"/>
  <c r="AM55" i="7"/>
  <c r="AL55" i="7"/>
  <c r="AK55" i="7"/>
  <c r="AJ55" i="7"/>
  <c r="AM54" i="7"/>
  <c r="AL54" i="7"/>
  <c r="AK54" i="7"/>
  <c r="AJ54" i="7"/>
  <c r="AO51" i="7"/>
  <c r="AN51" i="7"/>
  <c r="AL53" i="7"/>
  <c r="AO50" i="7"/>
  <c r="AN50" i="7"/>
  <c r="AI52" i="7"/>
  <c r="U24" i="7" s="1"/>
  <c r="E20" i="26" s="1"/>
  <c r="AH52" i="7"/>
  <c r="T24" i="7" s="1"/>
  <c r="AG52" i="7"/>
  <c r="S24" i="7" s="1"/>
  <c r="E20" i="24" s="1"/>
  <c r="AF52" i="7"/>
  <c r="R24" i="7" s="1"/>
  <c r="AE52" i="7"/>
  <c r="AD52" i="7"/>
  <c r="P24" i="7" s="1"/>
  <c r="AM51" i="7"/>
  <c r="AL51" i="7"/>
  <c r="AK51" i="7"/>
  <c r="AJ51" i="7"/>
  <c r="AO48" i="7"/>
  <c r="AN48" i="7"/>
  <c r="AM50" i="7"/>
  <c r="AL50" i="7"/>
  <c r="AK50" i="7"/>
  <c r="Y49" i="7"/>
  <c r="X49" i="7"/>
  <c r="W49" i="7"/>
  <c r="V49" i="7"/>
  <c r="AO47" i="7"/>
  <c r="AN47" i="7"/>
  <c r="AI49" i="7"/>
  <c r="U22" i="7" s="1"/>
  <c r="E18" i="26" s="1"/>
  <c r="AH49" i="7"/>
  <c r="T22" i="7" s="1"/>
  <c r="AG49" i="7"/>
  <c r="S22" i="7" s="1"/>
  <c r="E18" i="24" s="1"/>
  <c r="AF49" i="7"/>
  <c r="R22" i="7" s="1"/>
  <c r="AE49" i="7"/>
  <c r="AD49" i="7"/>
  <c r="P22" i="7" s="1"/>
  <c r="Y47" i="7"/>
  <c r="X47" i="7"/>
  <c r="W47" i="7"/>
  <c r="V47" i="7"/>
  <c r="AO46" i="7"/>
  <c r="AN46" i="7"/>
  <c r="AM48" i="7"/>
  <c r="AL48" i="7"/>
  <c r="AK48" i="7"/>
  <c r="AJ48" i="7"/>
  <c r="Y46" i="7"/>
  <c r="X46" i="7"/>
  <c r="W46" i="7"/>
  <c r="V46" i="7"/>
  <c r="AM47" i="7"/>
  <c r="AL47" i="7"/>
  <c r="AK47" i="7"/>
  <c r="AJ47" i="7"/>
  <c r="Y45" i="7"/>
  <c r="X45" i="7"/>
  <c r="W45" i="7"/>
  <c r="V45" i="7"/>
  <c r="AO44" i="7"/>
  <c r="AN44" i="7"/>
  <c r="AL46" i="7"/>
  <c r="E40" i="9"/>
  <c r="AO43" i="7"/>
  <c r="AN43" i="7"/>
  <c r="U21" i="7"/>
  <c r="E17" i="26" s="1"/>
  <c r="T21" i="7"/>
  <c r="S21" i="7"/>
  <c r="E17" i="24" s="1"/>
  <c r="R21" i="7"/>
  <c r="P21" i="7"/>
  <c r="Y43" i="7"/>
  <c r="E39" i="27" s="1"/>
  <c r="X43" i="7"/>
  <c r="W43" i="7"/>
  <c r="E39" i="25" s="1"/>
  <c r="V43" i="7"/>
  <c r="AO42" i="7"/>
  <c r="AN42" i="7"/>
  <c r="AL44" i="7"/>
  <c r="AJ44" i="7"/>
  <c r="Y42" i="7"/>
  <c r="E38" i="27" s="1"/>
  <c r="X42" i="7"/>
  <c r="W42" i="7"/>
  <c r="E38" i="25" s="1"/>
  <c r="V42" i="7"/>
  <c r="AA45" i="7"/>
  <c r="AM43" i="7"/>
  <c r="AL43" i="7"/>
  <c r="AK43" i="7"/>
  <c r="AJ43" i="7"/>
  <c r="Y41" i="7"/>
  <c r="E37" i="27" s="1"/>
  <c r="X41" i="7"/>
  <c r="W41" i="7"/>
  <c r="E37" i="25" s="1"/>
  <c r="V41" i="7"/>
  <c r="AM42" i="7"/>
  <c r="AL42" i="7"/>
  <c r="AK42" i="7"/>
  <c r="AJ42" i="7"/>
  <c r="Y40" i="7"/>
  <c r="E36" i="27" s="1"/>
  <c r="X40" i="7"/>
  <c r="W40" i="7"/>
  <c r="E36" i="25" s="1"/>
  <c r="V40" i="7"/>
  <c r="AA43" i="7"/>
  <c r="E39" i="28" s="1"/>
  <c r="Z43" i="7"/>
  <c r="AM41" i="7"/>
  <c r="AL41" i="7"/>
  <c r="AK41" i="7"/>
  <c r="Y39" i="7"/>
  <c r="E35" i="27" s="1"/>
  <c r="X39" i="7"/>
  <c r="W39" i="7"/>
  <c r="E35" i="25" s="1"/>
  <c r="V39" i="7"/>
  <c r="AA42" i="7"/>
  <c r="E38" i="28" s="1"/>
  <c r="Z42" i="7"/>
  <c r="Y38" i="7"/>
  <c r="E34" i="27" s="1"/>
  <c r="X38" i="7"/>
  <c r="V38" i="7"/>
  <c r="AO29" i="7"/>
  <c r="E37" i="28"/>
  <c r="Z41" i="7"/>
  <c r="Y37" i="7"/>
  <c r="E33" i="27" s="1"/>
  <c r="X37" i="7"/>
  <c r="W37" i="7"/>
  <c r="E33" i="25" s="1"/>
  <c r="V37" i="7"/>
  <c r="AO34" i="7"/>
  <c r="AA40" i="7"/>
  <c r="E36" i="28" s="1"/>
  <c r="Z40" i="7"/>
  <c r="E15" i="26"/>
  <c r="E15" i="24"/>
  <c r="Y36" i="7"/>
  <c r="E32" i="27" s="1"/>
  <c r="X36" i="7"/>
  <c r="V36" i="7"/>
  <c r="AO28" i="7"/>
  <c r="AN28" i="7"/>
  <c r="E35" i="28"/>
  <c r="Z39" i="7"/>
  <c r="AM29" i="7"/>
  <c r="AL29" i="7"/>
  <c r="AK29" i="7"/>
  <c r="AJ29" i="7"/>
  <c r="Y35" i="7"/>
  <c r="E31" i="27" s="1"/>
  <c r="X35" i="7"/>
  <c r="W35" i="7"/>
  <c r="E31" i="25" s="1"/>
  <c r="V35" i="7"/>
  <c r="AO35" i="7"/>
  <c r="Z38" i="7"/>
  <c r="Y34" i="7"/>
  <c r="E30" i="27" s="1"/>
  <c r="X34" i="7"/>
  <c r="W34" i="7"/>
  <c r="E30" i="25" s="1"/>
  <c r="V34" i="7"/>
  <c r="AO27" i="7"/>
  <c r="AN27" i="7"/>
  <c r="Z37" i="7"/>
  <c r="AM28" i="7"/>
  <c r="AL28" i="7"/>
  <c r="AK28" i="7"/>
  <c r="AJ28" i="7"/>
  <c r="Y33" i="7"/>
  <c r="E29" i="27" s="1"/>
  <c r="X33" i="7"/>
  <c r="W33" i="7"/>
  <c r="E29" i="25" s="1"/>
  <c r="V33" i="7"/>
  <c r="AO26" i="7"/>
  <c r="AN26" i="7"/>
  <c r="Z36" i="7"/>
  <c r="AM35" i="7"/>
  <c r="AL35" i="7"/>
  <c r="AK35" i="7"/>
  <c r="AJ35" i="7"/>
  <c r="Y32" i="7"/>
  <c r="E28" i="27" s="1"/>
  <c r="X32" i="7"/>
  <c r="W32" i="7"/>
  <c r="E28" i="25" s="1"/>
  <c r="V32" i="7"/>
  <c r="AO25" i="7"/>
  <c r="AN25" i="7"/>
  <c r="AA35" i="7"/>
  <c r="E31" i="28" s="1"/>
  <c r="Z35" i="7"/>
  <c r="AM27" i="7"/>
  <c r="AL27" i="7"/>
  <c r="AK27" i="7"/>
  <c r="AJ27" i="7"/>
  <c r="Y31" i="7"/>
  <c r="E27" i="27" s="1"/>
  <c r="X31" i="7"/>
  <c r="W31" i="7"/>
  <c r="E27" i="25" s="1"/>
  <c r="V31" i="7"/>
  <c r="AO24" i="7"/>
  <c r="AN24" i="7"/>
  <c r="AA34" i="7"/>
  <c r="E30" i="28" s="1"/>
  <c r="Z34" i="7"/>
  <c r="AM26" i="7"/>
  <c r="AL26" i="7"/>
  <c r="AK26" i="7"/>
  <c r="AJ26" i="7"/>
  <c r="Y30" i="7"/>
  <c r="E26" i="27" s="1"/>
  <c r="X30" i="7"/>
  <c r="W30" i="7"/>
  <c r="E26" i="25" s="1"/>
  <c r="V30" i="7"/>
  <c r="AO33" i="7"/>
  <c r="AA33" i="7"/>
  <c r="E29" i="28" s="1"/>
  <c r="Z33" i="7"/>
  <c r="AM25" i="7"/>
  <c r="AL25" i="7"/>
  <c r="AK25" i="7"/>
  <c r="AJ25" i="7"/>
  <c r="Y29" i="7"/>
  <c r="E25" i="27" s="1"/>
  <c r="X29" i="7"/>
  <c r="W29" i="7"/>
  <c r="E25" i="25" s="1"/>
  <c r="V29" i="7"/>
  <c r="AO23" i="7"/>
  <c r="AN23" i="7"/>
  <c r="AA32" i="7"/>
  <c r="E28" i="28" s="1"/>
  <c r="Z32" i="7"/>
  <c r="AM24" i="7"/>
  <c r="AL24" i="7"/>
  <c r="AK24" i="7"/>
  <c r="AJ24" i="7"/>
  <c r="Y28" i="7"/>
  <c r="E24" i="27" s="1"/>
  <c r="X28" i="7"/>
  <c r="W28" i="7"/>
  <c r="E24" i="25" s="1"/>
  <c r="V28" i="7"/>
  <c r="AO32" i="7"/>
  <c r="AA31" i="7"/>
  <c r="E27" i="28" s="1"/>
  <c r="Z31" i="7"/>
  <c r="AM33" i="7"/>
  <c r="AL33" i="7"/>
  <c r="AJ33" i="7"/>
  <c r="Y27" i="7"/>
  <c r="E23" i="27" s="1"/>
  <c r="X27" i="7"/>
  <c r="W27" i="7"/>
  <c r="E23" i="25" s="1"/>
  <c r="V27" i="7"/>
  <c r="AO36" i="7"/>
  <c r="AA30" i="7"/>
  <c r="E26" i="28" s="1"/>
  <c r="Z30" i="7"/>
  <c r="AM23" i="7"/>
  <c r="AL23" i="7"/>
  <c r="AK23" i="7"/>
  <c r="AJ23" i="7"/>
  <c r="Y26" i="7"/>
  <c r="E22" i="27" s="1"/>
  <c r="X26" i="7"/>
  <c r="W26" i="7"/>
  <c r="E22" i="25" s="1"/>
  <c r="V26" i="7"/>
  <c r="AO22" i="7"/>
  <c r="AN22" i="7"/>
  <c r="AA29" i="7"/>
  <c r="E25" i="28" s="1"/>
  <c r="Z29" i="7"/>
  <c r="AM32" i="7"/>
  <c r="AL32" i="7"/>
  <c r="AO21" i="7"/>
  <c r="AA28" i="7"/>
  <c r="E24" i="28" s="1"/>
  <c r="Z28" i="7"/>
  <c r="AM36" i="7"/>
  <c r="AL36" i="7"/>
  <c r="AK36" i="7"/>
  <c r="AJ36" i="7"/>
  <c r="AO20" i="7"/>
  <c r="AA27" i="7"/>
  <c r="E23" i="28" s="1"/>
  <c r="Z27" i="7"/>
  <c r="AM22" i="7"/>
  <c r="AL22" i="7"/>
  <c r="AK22" i="7"/>
  <c r="AJ22" i="7"/>
  <c r="Y23" i="7"/>
  <c r="E19" i="27" s="1"/>
  <c r="X23" i="7"/>
  <c r="W23" i="7"/>
  <c r="E19" i="25" s="1"/>
  <c r="V23" i="7"/>
  <c r="AO19" i="7"/>
  <c r="E22" i="28"/>
  <c r="Z26" i="7"/>
  <c r="AM21" i="7"/>
  <c r="AL21" i="7"/>
  <c r="AK21" i="7"/>
  <c r="AJ21" i="7"/>
  <c r="AO18" i="7"/>
  <c r="AN18" i="7"/>
  <c r="AM20" i="7"/>
  <c r="AL20" i="7"/>
  <c r="AK20" i="7"/>
  <c r="AJ20" i="7"/>
  <c r="AO17" i="7"/>
  <c r="AN17" i="7"/>
  <c r="AM19" i="7"/>
  <c r="AL19" i="7"/>
  <c r="AK19" i="7"/>
  <c r="AJ19" i="7"/>
  <c r="E19" i="28"/>
  <c r="Z23" i="7"/>
  <c r="AM18" i="7"/>
  <c r="AL18" i="7"/>
  <c r="AK18" i="7"/>
  <c r="AJ18" i="7"/>
  <c r="Y18" i="7"/>
  <c r="E14" i="27" s="1"/>
  <c r="X18" i="7"/>
  <c r="W18" i="7"/>
  <c r="E14" i="25" s="1"/>
  <c r="V18" i="7"/>
  <c r="AM17" i="7"/>
  <c r="AL17" i="7"/>
  <c r="AK17" i="7"/>
  <c r="AJ17" i="7"/>
  <c r="Y17" i="7"/>
  <c r="E13" i="27" s="1"/>
  <c r="X17" i="7"/>
  <c r="W17" i="7"/>
  <c r="E13" i="25" s="1"/>
  <c r="V17" i="7"/>
  <c r="AO14" i="7"/>
  <c r="AN14" i="7"/>
  <c r="AL16" i="7"/>
  <c r="AO13" i="7"/>
  <c r="AN13" i="7"/>
  <c r="AI15" i="7"/>
  <c r="U16" i="7" s="1"/>
  <c r="E12" i="26" s="1"/>
  <c r="AH15" i="7"/>
  <c r="T16" i="7" s="1"/>
  <c r="AG15" i="7"/>
  <c r="AF15" i="7"/>
  <c r="R16" i="7" s="1"/>
  <c r="AE15" i="7"/>
  <c r="Q16" i="7" s="1"/>
  <c r="E12" i="9" s="1"/>
  <c r="AD15" i="7"/>
  <c r="P16" i="7" s="1"/>
  <c r="X15" i="7"/>
  <c r="V15" i="7"/>
  <c r="Y15" i="7"/>
  <c r="E11" i="27" s="1"/>
  <c r="AO12" i="7"/>
  <c r="AN12" i="7"/>
  <c r="AA18" i="7"/>
  <c r="E14" i="28" s="1"/>
  <c r="AM14" i="7"/>
  <c r="AL14" i="7"/>
  <c r="AK14" i="7"/>
  <c r="AJ14" i="7"/>
  <c r="X14" i="7"/>
  <c r="V14" i="7"/>
  <c r="Y14" i="7"/>
  <c r="E10" i="27" s="1"/>
  <c r="AO11" i="7"/>
  <c r="AN11" i="7"/>
  <c r="AA17" i="7"/>
  <c r="E13" i="28" s="1"/>
  <c r="Z17" i="7"/>
  <c r="AM13" i="7"/>
  <c r="AL13" i="7"/>
  <c r="AK13" i="7"/>
  <c r="AJ13" i="7"/>
  <c r="X13" i="7"/>
  <c r="V13" i="7"/>
  <c r="W13" i="7"/>
  <c r="E9" i="25" s="1"/>
  <c r="AO10" i="7"/>
  <c r="AN10" i="7"/>
  <c r="AM12" i="7"/>
  <c r="AL12" i="7"/>
  <c r="AK12" i="7"/>
  <c r="AJ12" i="7"/>
  <c r="AO9" i="7"/>
  <c r="AN9" i="7"/>
  <c r="AM11" i="7"/>
  <c r="AL11" i="7"/>
  <c r="AK11" i="7"/>
  <c r="AJ11" i="7"/>
  <c r="AO8" i="7"/>
  <c r="AN8" i="7"/>
  <c r="AM10" i="7"/>
  <c r="AL10" i="7"/>
  <c r="AK10" i="7"/>
  <c r="AJ10" i="7"/>
  <c r="AO7" i="7"/>
  <c r="AN7" i="7"/>
  <c r="AM9" i="7"/>
  <c r="AL9" i="7"/>
  <c r="AK9" i="7"/>
  <c r="AJ9" i="7"/>
  <c r="AM8" i="7"/>
  <c r="AL8" i="7"/>
  <c r="AK8" i="7"/>
  <c r="AJ8" i="7"/>
  <c r="AM7" i="7"/>
  <c r="AL7" i="7"/>
  <c r="AK7" i="7"/>
  <c r="AJ7" i="7"/>
  <c r="AA107" i="7"/>
  <c r="Z71" i="7"/>
  <c r="AD73" i="7"/>
  <c r="P74" i="7" s="1"/>
  <c r="AO74" i="7"/>
  <c r="AN65" i="7"/>
  <c r="AO65" i="7"/>
  <c r="AO87" i="7"/>
  <c r="AO75" i="7"/>
  <c r="AO76" i="7"/>
  <c r="AO77" i="7"/>
  <c r="AO78" i="7"/>
  <c r="AO79" i="7"/>
  <c r="AO80" i="7"/>
  <c r="AO94" i="7"/>
  <c r="AO90" i="7"/>
  <c r="AO81" i="7"/>
  <c r="AO91" i="7"/>
  <c r="AO82" i="7"/>
  <c r="AO83" i="7"/>
  <c r="AO84" i="7"/>
  <c r="AO85" i="7"/>
  <c r="AO93" i="7"/>
  <c r="AO86" i="7"/>
  <c r="AO92" i="7"/>
  <c r="AN80" i="7"/>
  <c r="AN81" i="7"/>
  <c r="AN82" i="7"/>
  <c r="AN83" i="7"/>
  <c r="AN84" i="7"/>
  <c r="AN85" i="7"/>
  <c r="AN86" i="7"/>
  <c r="AN74" i="7"/>
  <c r="F15" i="26"/>
  <c r="AM77" i="7"/>
  <c r="AL77" i="7"/>
  <c r="AK77" i="7"/>
  <c r="AJ77" i="7"/>
  <c r="AM76" i="7"/>
  <c r="AL76" i="7"/>
  <c r="AK76" i="7"/>
  <c r="AJ76" i="7"/>
  <c r="AL75" i="7"/>
  <c r="AK75" i="7"/>
  <c r="AJ75" i="7"/>
  <c r="AM74" i="7"/>
  <c r="AL74" i="7"/>
  <c r="AK74" i="7"/>
  <c r="AJ74" i="7"/>
  <c r="AI103" i="7"/>
  <c r="U79" i="7" s="1"/>
  <c r="F17" i="26" s="1"/>
  <c r="AH103" i="7"/>
  <c r="T79" i="7" s="1"/>
  <c r="AG103" i="7"/>
  <c r="AF103" i="7"/>
  <c r="AI73" i="7"/>
  <c r="U74" i="7" s="1"/>
  <c r="F12" i="26" s="1"/>
  <c r="AH73" i="7"/>
  <c r="T74" i="7" s="1"/>
  <c r="AG73" i="7"/>
  <c r="S74" i="7" s="1"/>
  <c r="F12" i="24" s="1"/>
  <c r="AF73" i="7"/>
  <c r="R74" i="7" s="1"/>
  <c r="AE73" i="7"/>
  <c r="AO72" i="7"/>
  <c r="AN72" i="7"/>
  <c r="AM72" i="7"/>
  <c r="AL72" i="7"/>
  <c r="AK72" i="7"/>
  <c r="AJ72" i="7"/>
  <c r="AO71" i="7"/>
  <c r="AN71" i="7"/>
  <c r="AM71" i="7"/>
  <c r="AL71" i="7"/>
  <c r="AK71" i="7"/>
  <c r="AJ71" i="7"/>
  <c r="AO70" i="7"/>
  <c r="AN70" i="7"/>
  <c r="AM70" i="7"/>
  <c r="AL70" i="7"/>
  <c r="AK70" i="7"/>
  <c r="AJ70" i="7"/>
  <c r="AO69" i="7"/>
  <c r="AN69" i="7"/>
  <c r="AM69" i="7"/>
  <c r="AL69" i="7"/>
  <c r="AK69" i="7"/>
  <c r="AJ69" i="7"/>
  <c r="Y107" i="7"/>
  <c r="X107" i="7"/>
  <c r="W107" i="7"/>
  <c r="V107" i="7"/>
  <c r="AO68" i="7"/>
  <c r="AN68" i="7"/>
  <c r="AM68" i="7"/>
  <c r="AL68" i="7"/>
  <c r="AK68" i="7"/>
  <c r="AJ68" i="7"/>
  <c r="Y105" i="7"/>
  <c r="X105" i="7"/>
  <c r="W105" i="7"/>
  <c r="V105" i="7"/>
  <c r="AM67" i="7"/>
  <c r="AL67" i="7"/>
  <c r="AK67" i="7"/>
  <c r="AO67" i="7"/>
  <c r="AN67" i="7"/>
  <c r="Y104" i="7"/>
  <c r="X104" i="7"/>
  <c r="W104" i="7"/>
  <c r="V104" i="7"/>
  <c r="AO66" i="7"/>
  <c r="AN66" i="7"/>
  <c r="AM66" i="7"/>
  <c r="AL66" i="7"/>
  <c r="AK66" i="7"/>
  <c r="AJ66" i="7"/>
  <c r="Y103" i="7"/>
  <c r="X103" i="7"/>
  <c r="V103" i="7"/>
  <c r="Z107" i="7"/>
  <c r="AM65" i="7"/>
  <c r="AL65" i="7"/>
  <c r="AK65" i="7"/>
  <c r="AJ65" i="7"/>
  <c r="F40" i="9"/>
  <c r="AA105" i="7"/>
  <c r="Z105" i="7"/>
  <c r="AI114" i="7"/>
  <c r="U83" i="7" s="1"/>
  <c r="F21" i="26" s="1"/>
  <c r="AH114" i="7"/>
  <c r="T83" i="7" s="1"/>
  <c r="AG114" i="7"/>
  <c r="S83" i="7" s="1"/>
  <c r="F21" i="24" s="1"/>
  <c r="AF114" i="7"/>
  <c r="R83" i="7" s="1"/>
  <c r="AE114" i="7"/>
  <c r="AD114" i="7"/>
  <c r="Y101" i="7"/>
  <c r="F39" i="27" s="1"/>
  <c r="X101" i="7"/>
  <c r="W101" i="7"/>
  <c r="F39" i="25" s="1"/>
  <c r="V101" i="7"/>
  <c r="AO113" i="7"/>
  <c r="AN113" i="7"/>
  <c r="AA104" i="7"/>
  <c r="Z104" i="7"/>
  <c r="AM113" i="7"/>
  <c r="AL113" i="7"/>
  <c r="AK113" i="7"/>
  <c r="AJ113" i="7"/>
  <c r="Y100" i="7"/>
  <c r="F38" i="27" s="1"/>
  <c r="X100" i="7"/>
  <c r="W100" i="7"/>
  <c r="F38" i="25" s="1"/>
  <c r="V100" i="7"/>
  <c r="AO112" i="7"/>
  <c r="AN112" i="7"/>
  <c r="Z103" i="7"/>
  <c r="AM112" i="7"/>
  <c r="AL112" i="7"/>
  <c r="AK112" i="7"/>
  <c r="AJ112" i="7"/>
  <c r="Y99" i="7"/>
  <c r="F37" i="27" s="1"/>
  <c r="X99" i="7"/>
  <c r="W99" i="7"/>
  <c r="F37" i="25" s="1"/>
  <c r="V99" i="7"/>
  <c r="AO111" i="7"/>
  <c r="AN111" i="7"/>
  <c r="AL111" i="7"/>
  <c r="Y98" i="7"/>
  <c r="F36" i="27" s="1"/>
  <c r="X98" i="7"/>
  <c r="W98" i="7"/>
  <c r="F36" i="25" s="1"/>
  <c r="V98" i="7"/>
  <c r="AA101" i="7"/>
  <c r="F39" i="28" s="1"/>
  <c r="Z101" i="7"/>
  <c r="AI110" i="7"/>
  <c r="U82" i="7" s="1"/>
  <c r="F20" i="26" s="1"/>
  <c r="AH110" i="7"/>
  <c r="T82" i="7" s="1"/>
  <c r="AG110" i="7"/>
  <c r="S82" i="7" s="1"/>
  <c r="F20" i="24" s="1"/>
  <c r="AF110" i="7"/>
  <c r="R82" i="7" s="1"/>
  <c r="AE110" i="7"/>
  <c r="AD110" i="7"/>
  <c r="X97" i="7"/>
  <c r="V97" i="7"/>
  <c r="Y97" i="7"/>
  <c r="F35" i="27" s="1"/>
  <c r="AO109" i="7"/>
  <c r="AN109" i="7"/>
  <c r="AA100" i="7"/>
  <c r="F38" i="28" s="1"/>
  <c r="Z100" i="7"/>
  <c r="AM109" i="7"/>
  <c r="AL109" i="7"/>
  <c r="AK109" i="7"/>
  <c r="AJ109" i="7"/>
  <c r="Y96" i="7"/>
  <c r="F34" i="27" s="1"/>
  <c r="X96" i="7"/>
  <c r="V96" i="7"/>
  <c r="W96" i="7"/>
  <c r="F34" i="25" s="1"/>
  <c r="AO108" i="7"/>
  <c r="AA99" i="7"/>
  <c r="F37" i="28" s="1"/>
  <c r="Z99" i="7"/>
  <c r="AK108" i="7"/>
  <c r="AM108" i="7"/>
  <c r="AL108" i="7"/>
  <c r="Y95" i="7"/>
  <c r="F33" i="27" s="1"/>
  <c r="X95" i="7"/>
  <c r="W95" i="7"/>
  <c r="F33" i="25" s="1"/>
  <c r="V95" i="7"/>
  <c r="AA98" i="7"/>
  <c r="F36" i="28" s="1"/>
  <c r="Z98" i="7"/>
  <c r="AI107" i="7"/>
  <c r="AH107" i="7"/>
  <c r="T80" i="7" s="1"/>
  <c r="AG107" i="7"/>
  <c r="S80" i="7" s="1"/>
  <c r="F18" i="24" s="1"/>
  <c r="AF107" i="7"/>
  <c r="R80" i="7" s="1"/>
  <c r="AE107" i="7"/>
  <c r="Q80" i="7" s="1"/>
  <c r="AD107" i="7"/>
  <c r="P80" i="7" s="1"/>
  <c r="X94" i="7"/>
  <c r="W94" i="7"/>
  <c r="F32" i="25" s="1"/>
  <c r="V94" i="7"/>
  <c r="Y94" i="7"/>
  <c r="F32" i="27" s="1"/>
  <c r="AO106" i="7"/>
  <c r="AN106" i="7"/>
  <c r="AA97" i="7"/>
  <c r="F35" i="28" s="1"/>
  <c r="Z97" i="7"/>
  <c r="AM106" i="7"/>
  <c r="AL106" i="7"/>
  <c r="AK106" i="7"/>
  <c r="AJ106" i="7"/>
  <c r="Y93" i="7"/>
  <c r="F31" i="27" s="1"/>
  <c r="X93" i="7"/>
  <c r="W93" i="7"/>
  <c r="F31" i="25" s="1"/>
  <c r="V93" i="7"/>
  <c r="AO105" i="7"/>
  <c r="AN105" i="7"/>
  <c r="Z96" i="7"/>
  <c r="AM105" i="7"/>
  <c r="AL105" i="7"/>
  <c r="AK105" i="7"/>
  <c r="AJ105" i="7"/>
  <c r="X92" i="7"/>
  <c r="V92" i="7"/>
  <c r="AA92" i="7"/>
  <c r="F30" i="28" s="1"/>
  <c r="AO104" i="7"/>
  <c r="AN104" i="7"/>
  <c r="AA95" i="7"/>
  <c r="F33" i="28" s="1"/>
  <c r="Z95" i="7"/>
  <c r="AL104" i="7"/>
  <c r="X91" i="7"/>
  <c r="V91" i="7"/>
  <c r="Y91" i="7"/>
  <c r="F29" i="27" s="1"/>
  <c r="AA91" i="7"/>
  <c r="F29" i="28" s="1"/>
  <c r="AA94" i="7"/>
  <c r="F32" i="28" s="1"/>
  <c r="Z94" i="7"/>
  <c r="Y90" i="7"/>
  <c r="F28" i="27" s="1"/>
  <c r="X90" i="7"/>
  <c r="W90" i="7"/>
  <c r="F28" i="25" s="1"/>
  <c r="V90" i="7"/>
  <c r="AO102" i="7"/>
  <c r="AN102" i="7"/>
  <c r="AA93" i="7"/>
  <c r="F31" i="28" s="1"/>
  <c r="Z93" i="7"/>
  <c r="AL102" i="7"/>
  <c r="AJ102" i="7"/>
  <c r="Y89" i="7"/>
  <c r="F27" i="27" s="1"/>
  <c r="X89" i="7"/>
  <c r="W89" i="7"/>
  <c r="F27" i="25" s="1"/>
  <c r="V89" i="7"/>
  <c r="AO101" i="7"/>
  <c r="AN101" i="7"/>
  <c r="Z92" i="7"/>
  <c r="AM101" i="7"/>
  <c r="AL101" i="7"/>
  <c r="AK101" i="7"/>
  <c r="AJ101" i="7"/>
  <c r="Y88" i="7"/>
  <c r="F26" i="27" s="1"/>
  <c r="X88" i="7"/>
  <c r="W88" i="7"/>
  <c r="F26" i="25" s="1"/>
  <c r="V88" i="7"/>
  <c r="AO100" i="7"/>
  <c r="AN100" i="7"/>
  <c r="Z91" i="7"/>
  <c r="AM100" i="7"/>
  <c r="AL100" i="7"/>
  <c r="AK100" i="7"/>
  <c r="AJ100" i="7"/>
  <c r="Y87" i="7"/>
  <c r="F25" i="27" s="1"/>
  <c r="X87" i="7"/>
  <c r="W87" i="7"/>
  <c r="F25" i="25" s="1"/>
  <c r="V87" i="7"/>
  <c r="AA90" i="7"/>
  <c r="F28" i="28" s="1"/>
  <c r="Z90" i="7"/>
  <c r="AM99" i="7"/>
  <c r="AL99" i="7"/>
  <c r="AJ99" i="7"/>
  <c r="AO99" i="7"/>
  <c r="Y86" i="7"/>
  <c r="F24" i="27" s="1"/>
  <c r="X86" i="7"/>
  <c r="W86" i="7"/>
  <c r="F24" i="25" s="1"/>
  <c r="V86" i="7"/>
  <c r="AA89" i="7"/>
  <c r="F27" i="28" s="1"/>
  <c r="Z89" i="7"/>
  <c r="X85" i="7"/>
  <c r="W85" i="7"/>
  <c r="F23" i="25" s="1"/>
  <c r="V85" i="7"/>
  <c r="AA85" i="7"/>
  <c r="F23" i="28" s="1"/>
  <c r="AA88" i="7"/>
  <c r="F26" i="28" s="1"/>
  <c r="Z88" i="7"/>
  <c r="Y84" i="7"/>
  <c r="F22" i="27" s="1"/>
  <c r="X84" i="7"/>
  <c r="W84" i="7"/>
  <c r="F22" i="25" s="1"/>
  <c r="V84" i="7"/>
  <c r="AA87" i="7"/>
  <c r="F25" i="28" s="1"/>
  <c r="Z87" i="7"/>
  <c r="AA86" i="7"/>
  <c r="F24" i="28" s="1"/>
  <c r="Z86" i="7"/>
  <c r="AM87" i="7"/>
  <c r="AL87" i="7"/>
  <c r="AK87" i="7"/>
  <c r="AJ87" i="7"/>
  <c r="Z85" i="7"/>
  <c r="AM92" i="7"/>
  <c r="AL92" i="7"/>
  <c r="AK92" i="7"/>
  <c r="AJ92" i="7"/>
  <c r="Y81" i="7"/>
  <c r="F19" i="27" s="1"/>
  <c r="X81" i="7"/>
  <c r="W81" i="7"/>
  <c r="F19" i="25" s="1"/>
  <c r="V81" i="7"/>
  <c r="AA84" i="7"/>
  <c r="F22" i="28" s="1"/>
  <c r="Z84" i="7"/>
  <c r="AJ86" i="7"/>
  <c r="AM93" i="7"/>
  <c r="AL93" i="7"/>
  <c r="AK93" i="7"/>
  <c r="AJ93" i="7"/>
  <c r="AL85" i="7"/>
  <c r="AJ85" i="7"/>
  <c r="AM85" i="7"/>
  <c r="AA81" i="7"/>
  <c r="F19" i="28" s="1"/>
  <c r="Z81" i="7"/>
  <c r="AM84" i="7"/>
  <c r="AL84" i="7"/>
  <c r="AJ84" i="7"/>
  <c r="X76" i="7"/>
  <c r="V76" i="7"/>
  <c r="Y76" i="7"/>
  <c r="F14" i="27" s="1"/>
  <c r="AM83" i="7"/>
  <c r="AL83" i="7"/>
  <c r="AK83" i="7"/>
  <c r="AJ83" i="7"/>
  <c r="X75" i="7"/>
  <c r="V75" i="7"/>
  <c r="Y75" i="7"/>
  <c r="F13" i="27" s="1"/>
  <c r="AM82" i="7"/>
  <c r="AL82" i="7"/>
  <c r="AK82" i="7"/>
  <c r="AJ82" i="7"/>
  <c r="AL91" i="7"/>
  <c r="AK91" i="7"/>
  <c r="AJ91" i="7"/>
  <c r="X73" i="7"/>
  <c r="V73" i="7"/>
  <c r="W73" i="7"/>
  <c r="F11" i="25" s="1"/>
  <c r="AA76" i="7"/>
  <c r="F14" i="28" s="1"/>
  <c r="Z76" i="7"/>
  <c r="AL81" i="7"/>
  <c r="AJ81" i="7"/>
  <c r="X72" i="7"/>
  <c r="V72" i="7"/>
  <c r="Y72" i="7"/>
  <c r="F10" i="27" s="1"/>
  <c r="AA75" i="7"/>
  <c r="F13" i="28" s="1"/>
  <c r="Z75" i="7"/>
  <c r="AM90" i="7"/>
  <c r="AL90" i="7"/>
  <c r="AJ90" i="7"/>
  <c r="AK90" i="7"/>
  <c r="X71" i="7"/>
  <c r="V71" i="7"/>
  <c r="Y71" i="7"/>
  <c r="F9" i="27" s="1"/>
  <c r="AM94" i="7"/>
  <c r="AL94" i="7"/>
  <c r="AK94" i="7"/>
  <c r="AJ94" i="7"/>
  <c r="AA73" i="7"/>
  <c r="F11" i="28" s="1"/>
  <c r="Z73" i="7"/>
  <c r="AM80" i="7"/>
  <c r="AL80" i="7"/>
  <c r="AK80" i="7"/>
  <c r="AJ80" i="7"/>
  <c r="Z72" i="7"/>
  <c r="AM79" i="7"/>
  <c r="AL79" i="7"/>
  <c r="AK79" i="7"/>
  <c r="AJ79" i="7"/>
  <c r="AL78" i="7"/>
  <c r="AK78" i="7"/>
  <c r="AJ78" i="7"/>
  <c r="AM78" i="7"/>
  <c r="Z16" i="7" l="1"/>
  <c r="Z21" i="7"/>
  <c r="E34" i="9"/>
  <c r="Q34" i="9" s="1"/>
  <c r="AA38" i="7"/>
  <c r="E33" i="9"/>
  <c r="Q33" i="9" s="1"/>
  <c r="AA37" i="7"/>
  <c r="E33" i="28" s="1"/>
  <c r="Q33" i="28" s="1"/>
  <c r="Z22" i="7"/>
  <c r="Q13" i="28"/>
  <c r="Q19" i="28"/>
  <c r="Q19" i="27"/>
  <c r="Q33" i="27"/>
  <c r="Q36" i="27"/>
  <c r="Q17" i="26"/>
  <c r="Q24" i="28"/>
  <c r="Q22" i="25"/>
  <c r="Q23" i="25"/>
  <c r="Q24" i="25"/>
  <c r="Q25" i="25"/>
  <c r="Q26" i="25"/>
  <c r="Q27" i="25"/>
  <c r="Q28" i="25"/>
  <c r="Q31" i="25"/>
  <c r="Q22" i="27"/>
  <c r="Q24" i="27"/>
  <c r="Q25" i="27"/>
  <c r="Q26" i="27"/>
  <c r="Q27" i="27"/>
  <c r="Q28" i="27"/>
  <c r="Q29" i="27"/>
  <c r="Q31" i="27"/>
  <c r="Q32" i="27"/>
  <c r="Q15" i="26"/>
  <c r="Q39" i="25"/>
  <c r="Q21" i="26"/>
  <c r="Q36" i="28"/>
  <c r="Q37" i="25"/>
  <c r="Q38" i="25"/>
  <c r="Q39" i="27"/>
  <c r="Q19" i="25"/>
  <c r="Q25" i="28"/>
  <c r="Q26" i="28"/>
  <c r="Q27" i="28"/>
  <c r="Q28" i="28"/>
  <c r="Q14" i="28"/>
  <c r="Q33" i="25"/>
  <c r="Q38" i="28"/>
  <c r="Q36" i="25"/>
  <c r="Q37" i="28"/>
  <c r="Q35" i="27"/>
  <c r="Q14" i="27"/>
  <c r="Q22" i="28"/>
  <c r="Q23" i="28"/>
  <c r="Q34" i="27"/>
  <c r="Q39" i="28"/>
  <c r="Q37" i="27"/>
  <c r="Q38" i="27"/>
  <c r="Q13" i="27"/>
  <c r="Q29" i="28"/>
  <c r="Q30" i="28"/>
  <c r="Q31" i="28"/>
  <c r="Q35" i="28"/>
  <c r="Z138" i="7"/>
  <c r="Z579" i="7"/>
  <c r="Z77" i="7"/>
  <c r="R79" i="7"/>
  <c r="X79" i="7" s="1"/>
  <c r="AL103" i="7"/>
  <c r="S79" i="7"/>
  <c r="F17" i="24" s="1"/>
  <c r="Q17" i="24" s="1"/>
  <c r="AM103" i="7"/>
  <c r="AK103" i="7"/>
  <c r="Q251" i="7"/>
  <c r="I17" i="9" s="1"/>
  <c r="E34" i="28"/>
  <c r="W38" i="7"/>
  <c r="E34" i="25" s="1"/>
  <c r="Q34" i="25" s="1"/>
  <c r="Y583" i="7"/>
  <c r="O21" i="27" s="1"/>
  <c r="Q579" i="7"/>
  <c r="Q358" i="7"/>
  <c r="K12" i="9" s="1"/>
  <c r="Q526" i="7"/>
  <c r="W526" i="7" s="1"/>
  <c r="N17" i="25" s="1"/>
  <c r="AL607" i="7"/>
  <c r="AN614" i="7"/>
  <c r="Y420" i="7"/>
  <c r="L18" i="27" s="1"/>
  <c r="AJ610" i="7"/>
  <c r="Q366" i="7"/>
  <c r="K20" i="9" s="1"/>
  <c r="F18" i="9"/>
  <c r="AK279" i="7"/>
  <c r="AM607" i="7"/>
  <c r="AL614" i="7"/>
  <c r="Y25" i="7"/>
  <c r="E21" i="27" s="1"/>
  <c r="AM391" i="7"/>
  <c r="AJ275" i="7"/>
  <c r="AL548" i="7"/>
  <c r="AJ445" i="7"/>
  <c r="Y19" i="7"/>
  <c r="E15" i="27" s="1"/>
  <c r="AM502" i="7"/>
  <c r="X217" i="7"/>
  <c r="AK162" i="7"/>
  <c r="Y217" i="7"/>
  <c r="H40" i="27" s="1"/>
  <c r="X420" i="7"/>
  <c r="AL448" i="7"/>
  <c r="AM552" i="7"/>
  <c r="AN173" i="7"/>
  <c r="AL391" i="7"/>
  <c r="X252" i="7"/>
  <c r="Y475" i="7"/>
  <c r="M20" i="27" s="1"/>
  <c r="AJ223" i="7"/>
  <c r="AM226" i="7"/>
  <c r="Y141" i="7"/>
  <c r="G20" i="27" s="1"/>
  <c r="AK286" i="7"/>
  <c r="AK391" i="7"/>
  <c r="AK495" i="7"/>
  <c r="W472" i="7"/>
  <c r="M17" i="25" s="1"/>
  <c r="S364" i="7"/>
  <c r="K18" i="24" s="1"/>
  <c r="S197" i="7"/>
  <c r="H20" i="24" s="1"/>
  <c r="Q20" i="24" s="1"/>
  <c r="AN286" i="7"/>
  <c r="AN275" i="7"/>
  <c r="AK445" i="7"/>
  <c r="W363" i="7"/>
  <c r="K17" i="25" s="1"/>
  <c r="AJ552" i="7"/>
  <c r="X423" i="7"/>
  <c r="AL445" i="7"/>
  <c r="Y363" i="7"/>
  <c r="K17" i="27" s="1"/>
  <c r="AJ412" i="7"/>
  <c r="AL279" i="7"/>
  <c r="V582" i="7"/>
  <c r="AJ166" i="7"/>
  <c r="AM169" i="7"/>
  <c r="AK452" i="7"/>
  <c r="AJ495" i="7"/>
  <c r="AA571" i="7"/>
  <c r="O9" i="28" s="1"/>
  <c r="AM15" i="7"/>
  <c r="X138" i="7"/>
  <c r="P472" i="7"/>
  <c r="V472" i="7" s="1"/>
  <c r="AK555" i="7"/>
  <c r="W583" i="7"/>
  <c r="O21" i="25" s="1"/>
  <c r="AK607" i="7"/>
  <c r="AM610" i="7"/>
  <c r="Z198" i="7"/>
  <c r="Z252" i="7"/>
  <c r="AM162" i="7"/>
  <c r="AL173" i="7"/>
  <c r="AJ391" i="7"/>
  <c r="R422" i="7"/>
  <c r="V422" i="7" s="1"/>
  <c r="AN506" i="7"/>
  <c r="P420" i="7"/>
  <c r="V420" i="7" s="1"/>
  <c r="V21" i="7"/>
  <c r="AJ45" i="7"/>
  <c r="R255" i="7"/>
  <c r="Z255" i="7" s="1"/>
  <c r="Q529" i="7"/>
  <c r="AA529" i="7" s="1"/>
  <c r="N20" i="28" s="1"/>
  <c r="AJ555" i="7"/>
  <c r="Q197" i="7"/>
  <c r="H20" i="9" s="1"/>
  <c r="S255" i="7"/>
  <c r="I21" i="24" s="1"/>
  <c r="P527" i="7"/>
  <c r="AN552" i="7"/>
  <c r="V367" i="7"/>
  <c r="N18" i="24"/>
  <c r="T251" i="7"/>
  <c r="Z251" i="7" s="1"/>
  <c r="AN441" i="7"/>
  <c r="I15" i="27"/>
  <c r="I15" i="28"/>
  <c r="I40" i="9"/>
  <c r="AA475" i="7"/>
  <c r="M20" i="28" s="1"/>
  <c r="Q580" i="7"/>
  <c r="O18" i="9" s="1"/>
  <c r="AN230" i="7"/>
  <c r="AK387" i="7"/>
  <c r="AN398" i="7"/>
  <c r="AL412" i="7"/>
  <c r="Y473" i="7"/>
  <c r="M18" i="27" s="1"/>
  <c r="X475" i="7"/>
  <c r="Y526" i="7"/>
  <c r="N17" i="27" s="1"/>
  <c r="S580" i="7"/>
  <c r="O18" i="24" s="1"/>
  <c r="W582" i="7"/>
  <c r="O20" i="25" s="1"/>
  <c r="V197" i="7"/>
  <c r="X16" i="7"/>
  <c r="AM52" i="7"/>
  <c r="Q138" i="7"/>
  <c r="V161" i="7"/>
  <c r="AM166" i="7"/>
  <c r="AK230" i="7"/>
  <c r="AJ448" i="7"/>
  <c r="AN555" i="7"/>
  <c r="AL559" i="7"/>
  <c r="X582" i="7"/>
  <c r="Z583" i="7"/>
  <c r="AJ607" i="7"/>
  <c r="AL610" i="7"/>
  <c r="AK282" i="7"/>
  <c r="AN279" i="7"/>
  <c r="AK506" i="7"/>
  <c r="R526" i="7"/>
  <c r="X526" i="7" s="1"/>
  <c r="V24" i="7"/>
  <c r="X44" i="7"/>
  <c r="AN15" i="7"/>
  <c r="Y44" i="7"/>
  <c r="E40" i="27" s="1"/>
  <c r="AN56" i="7"/>
  <c r="H15" i="27"/>
  <c r="V251" i="7"/>
  <c r="AJ357" i="7"/>
  <c r="AM387" i="7"/>
  <c r="AL398" i="7"/>
  <c r="AM412" i="7"/>
  <c r="AM441" i="7"/>
  <c r="AN502" i="7"/>
  <c r="AA520" i="7"/>
  <c r="N11" i="28" s="1"/>
  <c r="AM548" i="7"/>
  <c r="AK559" i="7"/>
  <c r="Y133" i="7"/>
  <c r="G12" i="27" s="1"/>
  <c r="AL282" i="7"/>
  <c r="AN394" i="7"/>
  <c r="AN245" i="7"/>
  <c r="X358" i="7"/>
  <c r="X366" i="7"/>
  <c r="AL506" i="7"/>
  <c r="AL56" i="7"/>
  <c r="AK132" i="7"/>
  <c r="AN226" i="7"/>
  <c r="AM282" i="7"/>
  <c r="AM394" i="7"/>
  <c r="AJ398" i="7"/>
  <c r="W423" i="7"/>
  <c r="L21" i="25" s="1"/>
  <c r="AM466" i="7"/>
  <c r="AL502" i="7"/>
  <c r="AJ520" i="7"/>
  <c r="AJ573" i="7"/>
  <c r="AL52" i="7"/>
  <c r="AK226" i="7"/>
  <c r="Z367" i="7"/>
  <c r="AL499" i="7"/>
  <c r="Z529" i="7"/>
  <c r="AL555" i="7"/>
  <c r="V579" i="7"/>
  <c r="X141" i="7"/>
  <c r="AL230" i="7"/>
  <c r="AM245" i="7"/>
  <c r="AN448" i="7"/>
  <c r="AM499" i="7"/>
  <c r="Y529" i="7"/>
  <c r="N20" i="27" s="1"/>
  <c r="Y582" i="7"/>
  <c r="O20" i="27" s="1"/>
  <c r="AJ614" i="7"/>
  <c r="X133" i="7"/>
  <c r="AO188" i="7"/>
  <c r="Z197" i="7"/>
  <c r="AA198" i="7"/>
  <c r="H21" i="28" s="1"/>
  <c r="X363" i="7"/>
  <c r="R414" i="7"/>
  <c r="X414" i="7" s="1"/>
  <c r="AM445" i="7"/>
  <c r="AM448" i="7"/>
  <c r="AK614" i="7"/>
  <c r="AL49" i="7"/>
  <c r="AK166" i="7"/>
  <c r="AL226" i="7"/>
  <c r="AJ230" i="7"/>
  <c r="AL357" i="7"/>
  <c r="Y366" i="7"/>
  <c r="K20" i="27" s="1"/>
  <c r="Y419" i="7"/>
  <c r="L17" i="27" s="1"/>
  <c r="AM49" i="7"/>
  <c r="V138" i="7"/>
  <c r="Y139" i="7"/>
  <c r="G18" i="27" s="1"/>
  <c r="X142" i="7"/>
  <c r="AL166" i="7"/>
  <c r="W217" i="7"/>
  <c r="H40" i="25" s="1"/>
  <c r="AM495" i="7"/>
  <c r="AJ548" i="7"/>
  <c r="L15" i="28"/>
  <c r="L15" i="27"/>
  <c r="X467" i="7"/>
  <c r="G20" i="9"/>
  <c r="W141" i="7"/>
  <c r="G20" i="25" s="1"/>
  <c r="X530" i="7"/>
  <c r="X102" i="7"/>
  <c r="Y22" i="7"/>
  <c r="E18" i="27" s="1"/>
  <c r="Q24" i="7"/>
  <c r="AA24" i="7" s="1"/>
  <c r="E20" i="28" s="1"/>
  <c r="AA36" i="7"/>
  <c r="E32" i="28" s="1"/>
  <c r="Q32" i="28" s="1"/>
  <c r="AJ52" i="7"/>
  <c r="W142" i="7"/>
  <c r="G21" i="25" s="1"/>
  <c r="G21" i="9"/>
  <c r="AN169" i="7"/>
  <c r="AL188" i="7"/>
  <c r="AM223" i="7"/>
  <c r="X246" i="7"/>
  <c r="R419" i="7"/>
  <c r="Z419" i="7" s="1"/>
  <c r="U467" i="7"/>
  <c r="P475" i="7"/>
  <c r="V475" i="7" s="1"/>
  <c r="AN520" i="7"/>
  <c r="Y530" i="7"/>
  <c r="N21" i="27" s="1"/>
  <c r="X574" i="7"/>
  <c r="Y21" i="7"/>
  <c r="E17" i="27" s="1"/>
  <c r="X24" i="7"/>
  <c r="Q25" i="7"/>
  <c r="Y251" i="7"/>
  <c r="I17" i="27" s="1"/>
  <c r="AJ282" i="7"/>
  <c r="AA355" i="7"/>
  <c r="K9" i="28" s="1"/>
  <c r="AK448" i="7"/>
  <c r="AJ466" i="7"/>
  <c r="AN466" i="7"/>
  <c r="AL520" i="7"/>
  <c r="T527" i="7"/>
  <c r="X529" i="7"/>
  <c r="AN573" i="7"/>
  <c r="Y24" i="7"/>
  <c r="E20" i="27" s="1"/>
  <c r="X25" i="7"/>
  <c r="W36" i="7"/>
  <c r="E32" i="25" s="1"/>
  <c r="Q32" i="25" s="1"/>
  <c r="AK49" i="7"/>
  <c r="AL132" i="7"/>
  <c r="U189" i="7"/>
  <c r="H12" i="26" s="1"/>
  <c r="AJ245" i="7"/>
  <c r="X254" i="7"/>
  <c r="AJ279" i="7"/>
  <c r="X367" i="7"/>
  <c r="AK398" i="7"/>
  <c r="S414" i="7"/>
  <c r="L12" i="24" s="1"/>
  <c r="Z423" i="7"/>
  <c r="AK466" i="7"/>
  <c r="AJ499" i="7"/>
  <c r="AM520" i="7"/>
  <c r="AA549" i="7"/>
  <c r="N40" i="28" s="1"/>
  <c r="Z582" i="7"/>
  <c r="AJ15" i="7"/>
  <c r="AN162" i="7"/>
  <c r="X195" i="7"/>
  <c r="AL245" i="7"/>
  <c r="AN387" i="7"/>
  <c r="AL466" i="7"/>
  <c r="AK499" i="7"/>
  <c r="AK573" i="7"/>
  <c r="AA130" i="7"/>
  <c r="G9" i="28" s="1"/>
  <c r="AL15" i="7"/>
  <c r="AK52" i="7"/>
  <c r="AN132" i="7"/>
  <c r="X161" i="7"/>
  <c r="AJ169" i="7"/>
  <c r="AA188" i="7"/>
  <c r="H11" i="28" s="1"/>
  <c r="X189" i="7"/>
  <c r="P194" i="7"/>
  <c r="V194" i="7" s="1"/>
  <c r="Y195" i="7"/>
  <c r="H18" i="27" s="1"/>
  <c r="AJ226" i="7"/>
  <c r="Y358" i="7"/>
  <c r="K12" i="27" s="1"/>
  <c r="AJ394" i="7"/>
  <c r="AJ441" i="7"/>
  <c r="Z530" i="7"/>
  <c r="AK548" i="7"/>
  <c r="AL573" i="7"/>
  <c r="X583" i="7"/>
  <c r="P25" i="7"/>
  <c r="Z25" i="7" s="1"/>
  <c r="Z74" i="7"/>
  <c r="AN45" i="7"/>
  <c r="W44" i="7"/>
  <c r="E40" i="25" s="1"/>
  <c r="AJ56" i="7"/>
  <c r="AO132" i="7"/>
  <c r="AL162" i="7"/>
  <c r="Y161" i="7"/>
  <c r="G40" i="27" s="1"/>
  <c r="AK169" i="7"/>
  <c r="AM188" i="7"/>
  <c r="AN188" i="7"/>
  <c r="AA194" i="7"/>
  <c r="H17" i="28" s="1"/>
  <c r="X197" i="7"/>
  <c r="AM279" i="7"/>
  <c r="AN357" i="7"/>
  <c r="V363" i="7"/>
  <c r="AL387" i="7"/>
  <c r="AK394" i="7"/>
  <c r="AN445" i="7"/>
  <c r="W475" i="7"/>
  <c r="M20" i="25" s="1"/>
  <c r="V529" i="7"/>
  <c r="AM573" i="7"/>
  <c r="E9" i="28"/>
  <c r="Y574" i="7"/>
  <c r="O12" i="27" s="1"/>
  <c r="AK56" i="7"/>
  <c r="AJ132" i="7"/>
  <c r="Q139" i="7"/>
  <c r="AA139" i="7" s="1"/>
  <c r="G18" i="28" s="1"/>
  <c r="V141" i="7"/>
  <c r="AL169" i="7"/>
  <c r="AJ173" i="7"/>
  <c r="AL394" i="7"/>
  <c r="AJ502" i="7"/>
  <c r="Q364" i="7"/>
  <c r="V366" i="7"/>
  <c r="AN412" i="7"/>
  <c r="AN495" i="7"/>
  <c r="AK502" i="7"/>
  <c r="AN603" i="7"/>
  <c r="AM132" i="7"/>
  <c r="AJ188" i="7"/>
  <c r="X198" i="7"/>
  <c r="AK223" i="7"/>
  <c r="AK357" i="7"/>
  <c r="AK552" i="7"/>
  <c r="AK610" i="7"/>
  <c r="AN610" i="7"/>
  <c r="X22" i="7"/>
  <c r="AL45" i="7"/>
  <c r="Y138" i="7"/>
  <c r="G17" i="27" s="1"/>
  <c r="P142" i="7"/>
  <c r="AK188" i="7"/>
  <c r="W198" i="7"/>
  <c r="H21" i="25" s="1"/>
  <c r="AL223" i="7"/>
  <c r="AM275" i="7"/>
  <c r="AM357" i="7"/>
  <c r="Z363" i="7"/>
  <c r="Q419" i="7"/>
  <c r="AJ506" i="7"/>
  <c r="Y521" i="7"/>
  <c r="N12" i="27" s="1"/>
  <c r="AN548" i="7"/>
  <c r="AL552" i="7"/>
  <c r="AM555" i="7"/>
  <c r="AA357" i="7"/>
  <c r="K11" i="28" s="1"/>
  <c r="AA72" i="7"/>
  <c r="F10" i="28" s="1"/>
  <c r="AA466" i="7"/>
  <c r="M11" i="28" s="1"/>
  <c r="AA15" i="7"/>
  <c r="E11" i="28" s="1"/>
  <c r="Y245" i="7"/>
  <c r="I11" i="27" s="1"/>
  <c r="AA413" i="7"/>
  <c r="L11" i="28" s="1"/>
  <c r="W130" i="7"/>
  <c r="G9" i="25" s="1"/>
  <c r="W571" i="7"/>
  <c r="O9" i="25" s="1"/>
  <c r="AA132" i="7"/>
  <c r="G11" i="28" s="1"/>
  <c r="AA573" i="7"/>
  <c r="O11" i="28" s="1"/>
  <c r="W161" i="7"/>
  <c r="G40" i="25" s="1"/>
  <c r="G40" i="9"/>
  <c r="W186" i="7"/>
  <c r="H9" i="25" s="1"/>
  <c r="W464" i="7"/>
  <c r="M9" i="25" s="1"/>
  <c r="W520" i="7"/>
  <c r="N11" i="25" s="1"/>
  <c r="W355" i="7"/>
  <c r="K9" i="25" s="1"/>
  <c r="Y464" i="7"/>
  <c r="M9" i="27" s="1"/>
  <c r="Y518" i="7"/>
  <c r="N9" i="27" s="1"/>
  <c r="Y413" i="7"/>
  <c r="L11" i="27" s="1"/>
  <c r="E9" i="9"/>
  <c r="Q9" i="9" s="1"/>
  <c r="Q21" i="7"/>
  <c r="AO15" i="7"/>
  <c r="AK15" i="7"/>
  <c r="Z574" i="7"/>
  <c r="V574" i="7"/>
  <c r="AA574" i="7"/>
  <c r="O12" i="28" s="1"/>
  <c r="W574" i="7"/>
  <c r="O12" i="25" s="1"/>
  <c r="X579" i="7"/>
  <c r="Y579" i="7"/>
  <c r="O17" i="27" s="1"/>
  <c r="AA583" i="7"/>
  <c r="O21" i="28" s="1"/>
  <c r="W572" i="7"/>
  <c r="O10" i="25" s="1"/>
  <c r="P580" i="7"/>
  <c r="AN607" i="7"/>
  <c r="W573" i="7"/>
  <c r="O11" i="25" s="1"/>
  <c r="AA572" i="7"/>
  <c r="O10" i="28" s="1"/>
  <c r="R580" i="7"/>
  <c r="X580" i="7" s="1"/>
  <c r="Z602" i="7"/>
  <c r="AM614" i="7"/>
  <c r="O15" i="24"/>
  <c r="AA582" i="7"/>
  <c r="O20" i="28" s="1"/>
  <c r="AA602" i="7"/>
  <c r="O40" i="28" s="1"/>
  <c r="V583" i="7"/>
  <c r="AA521" i="7"/>
  <c r="N12" i="28" s="1"/>
  <c r="W521" i="7"/>
  <c r="N12" i="25" s="1"/>
  <c r="X521" i="7"/>
  <c r="V521" i="7"/>
  <c r="Z521" i="7"/>
  <c r="W530" i="7"/>
  <c r="N21" i="25" s="1"/>
  <c r="AA530" i="7"/>
  <c r="N21" i="28" s="1"/>
  <c r="AK520" i="7"/>
  <c r="AJ559" i="7"/>
  <c r="W519" i="7"/>
  <c r="N10" i="25" s="1"/>
  <c r="Q527" i="7"/>
  <c r="N18" i="9" s="1"/>
  <c r="AA519" i="7"/>
  <c r="N10" i="28" s="1"/>
  <c r="R527" i="7"/>
  <c r="Z549" i="7"/>
  <c r="AM559" i="7"/>
  <c r="N15" i="24"/>
  <c r="V530" i="7"/>
  <c r="Z467" i="7"/>
  <c r="V467" i="7"/>
  <c r="W467" i="7"/>
  <c r="M12" i="25" s="1"/>
  <c r="AA472" i="7"/>
  <c r="M17" i="28" s="1"/>
  <c r="X472" i="7"/>
  <c r="Y472" i="7"/>
  <c r="M17" i="27" s="1"/>
  <c r="W465" i="7"/>
  <c r="M10" i="25" s="1"/>
  <c r="P473" i="7"/>
  <c r="AN499" i="7"/>
  <c r="Q473" i="7"/>
  <c r="M18" i="9" s="1"/>
  <c r="M15" i="9"/>
  <c r="AA465" i="7"/>
  <c r="M10" i="28" s="1"/>
  <c r="X473" i="7"/>
  <c r="R476" i="7"/>
  <c r="X476" i="7" s="1"/>
  <c r="Z495" i="7"/>
  <c r="AL495" i="7"/>
  <c r="AM506" i="7"/>
  <c r="Y466" i="7"/>
  <c r="M11" i="27" s="1"/>
  <c r="M15" i="24"/>
  <c r="S476" i="7"/>
  <c r="M21" i="24" s="1"/>
  <c r="AA495" i="7"/>
  <c r="M40" i="28" s="1"/>
  <c r="Y423" i="7"/>
  <c r="L21" i="27" s="1"/>
  <c r="AA423" i="7"/>
  <c r="L21" i="28" s="1"/>
  <c r="W411" i="7"/>
  <c r="L9" i="25" s="1"/>
  <c r="AK412" i="7"/>
  <c r="U422" i="7"/>
  <c r="AJ452" i="7"/>
  <c r="Y411" i="7"/>
  <c r="L9" i="27" s="1"/>
  <c r="L18" i="9"/>
  <c r="W422" i="7"/>
  <c r="L20" i="25" s="1"/>
  <c r="AK441" i="7"/>
  <c r="AL452" i="7"/>
  <c r="AA412" i="7"/>
  <c r="L10" i="28" s="1"/>
  <c r="Y412" i="7"/>
  <c r="L10" i="27" s="1"/>
  <c r="Z442" i="7"/>
  <c r="AL441" i="7"/>
  <c r="AM452" i="7"/>
  <c r="AA442" i="7"/>
  <c r="L40" i="28" s="1"/>
  <c r="V423" i="7"/>
  <c r="Z358" i="7"/>
  <c r="V358" i="7"/>
  <c r="AA363" i="7"/>
  <c r="K17" i="28" s="1"/>
  <c r="W356" i="7"/>
  <c r="K10" i="25" s="1"/>
  <c r="P364" i="7"/>
  <c r="AJ387" i="7"/>
  <c r="AN391" i="7"/>
  <c r="W357" i="7"/>
  <c r="K11" i="25" s="1"/>
  <c r="AA356" i="7"/>
  <c r="K10" i="28" s="1"/>
  <c r="Z366" i="7"/>
  <c r="R364" i="7"/>
  <c r="X364" i="7" s="1"/>
  <c r="Z386" i="7"/>
  <c r="AM398" i="7"/>
  <c r="K15" i="24"/>
  <c r="S367" i="7"/>
  <c r="K21" i="24" s="1"/>
  <c r="AA386" i="7"/>
  <c r="K40" i="28" s="1"/>
  <c r="Z246" i="7"/>
  <c r="V246" i="7"/>
  <c r="S246" i="7"/>
  <c r="I12" i="24" s="1"/>
  <c r="AN282" i="7"/>
  <c r="W243" i="7"/>
  <c r="I9" i="25" s="1"/>
  <c r="AK245" i="7"/>
  <c r="U254" i="7"/>
  <c r="AJ286" i="7"/>
  <c r="Q252" i="7"/>
  <c r="I18" i="9" s="1"/>
  <c r="W254" i="7"/>
  <c r="I20" i="25" s="1"/>
  <c r="AK275" i="7"/>
  <c r="AL286" i="7"/>
  <c r="AA244" i="7"/>
  <c r="I10" i="28" s="1"/>
  <c r="Y244" i="7"/>
  <c r="I10" i="27" s="1"/>
  <c r="Z274" i="7"/>
  <c r="AL275" i="7"/>
  <c r="AM286" i="7"/>
  <c r="S252" i="7"/>
  <c r="I18" i="24" s="1"/>
  <c r="AA274" i="7"/>
  <c r="I40" i="28" s="1"/>
  <c r="V252" i="7"/>
  <c r="P254" i="7"/>
  <c r="Z189" i="7"/>
  <c r="V189" i="7"/>
  <c r="Y194" i="7"/>
  <c r="H17" i="27" s="1"/>
  <c r="T194" i="7"/>
  <c r="S189" i="7"/>
  <c r="H12" i="24" s="1"/>
  <c r="Y198" i="7"/>
  <c r="H21" i="27" s="1"/>
  <c r="W187" i="7"/>
  <c r="H10" i="25" s="1"/>
  <c r="P195" i="7"/>
  <c r="AN223" i="7"/>
  <c r="W188" i="7"/>
  <c r="H11" i="25" s="1"/>
  <c r="Q195" i="7"/>
  <c r="H18" i="9" s="1"/>
  <c r="AA187" i="7"/>
  <c r="H10" i="28" s="1"/>
  <c r="Z217" i="7"/>
  <c r="AM230" i="7"/>
  <c r="AA217" i="7"/>
  <c r="H40" i="28" s="1"/>
  <c r="V198" i="7"/>
  <c r="Z133" i="7"/>
  <c r="V133" i="7"/>
  <c r="Y142" i="7"/>
  <c r="G21" i="27" s="1"/>
  <c r="AA133" i="7"/>
  <c r="G12" i="28" s="1"/>
  <c r="W133" i="7"/>
  <c r="G12" i="25" s="1"/>
  <c r="AA142" i="7"/>
  <c r="G21" i="28" s="1"/>
  <c r="W131" i="7"/>
  <c r="G10" i="25" s="1"/>
  <c r="P139" i="7"/>
  <c r="AJ162" i="7"/>
  <c r="AN166" i="7"/>
  <c r="AK173" i="7"/>
  <c r="W132" i="7"/>
  <c r="G11" i="25" s="1"/>
  <c r="AA131" i="7"/>
  <c r="G10" i="28" s="1"/>
  <c r="Z141" i="7"/>
  <c r="R139" i="7"/>
  <c r="X139" i="7" s="1"/>
  <c r="Z161" i="7"/>
  <c r="AM173" i="7"/>
  <c r="G15" i="24"/>
  <c r="AA141" i="7"/>
  <c r="G20" i="28" s="1"/>
  <c r="AA161" i="7"/>
  <c r="G40" i="28" s="1"/>
  <c r="V22" i="7"/>
  <c r="V16" i="7"/>
  <c r="S16" i="7"/>
  <c r="E12" i="24" s="1"/>
  <c r="AN52" i="7"/>
  <c r="Y13" i="7"/>
  <c r="E9" i="27" s="1"/>
  <c r="W15" i="7"/>
  <c r="E11" i="25" s="1"/>
  <c r="E15" i="9"/>
  <c r="Q22" i="7"/>
  <c r="E18" i="9" s="1"/>
  <c r="W14" i="7"/>
  <c r="E10" i="25" s="1"/>
  <c r="AA14" i="7"/>
  <c r="E10" i="28" s="1"/>
  <c r="X19" i="7"/>
  <c r="Z24" i="7"/>
  <c r="X21" i="7"/>
  <c r="V44" i="7"/>
  <c r="AM56" i="7"/>
  <c r="AN49" i="7"/>
  <c r="AA44" i="7"/>
  <c r="E40" i="28" s="1"/>
  <c r="AJ49" i="7"/>
  <c r="V102" i="7"/>
  <c r="AA71" i="7"/>
  <c r="F9" i="28" s="1"/>
  <c r="Y73" i="7"/>
  <c r="F11" i="27" s="1"/>
  <c r="W72" i="7"/>
  <c r="F10" i="25" s="1"/>
  <c r="AO73" i="7"/>
  <c r="AO110" i="7"/>
  <c r="Z102" i="7"/>
  <c r="AK114" i="7"/>
  <c r="Q82" i="7"/>
  <c r="AJ110" i="7"/>
  <c r="X80" i="7"/>
  <c r="AJ103" i="7"/>
  <c r="AO107" i="7"/>
  <c r="AO114" i="7"/>
  <c r="AM107" i="7"/>
  <c r="V80" i="7"/>
  <c r="Z80" i="7"/>
  <c r="W80" i="7"/>
  <c r="F18" i="25" s="1"/>
  <c r="Y83" i="7"/>
  <c r="F21" i="27" s="1"/>
  <c r="U80" i="7"/>
  <c r="Q83" i="7"/>
  <c r="W83" i="7" s="1"/>
  <c r="F21" i="25" s="1"/>
  <c r="AM114" i="7"/>
  <c r="X83" i="7"/>
  <c r="AJ114" i="7"/>
  <c r="AL114" i="7"/>
  <c r="AM110" i="7"/>
  <c r="AN110" i="7"/>
  <c r="AL110" i="7"/>
  <c r="P82" i="7"/>
  <c r="AN107" i="7"/>
  <c r="AL107" i="7"/>
  <c r="Y74" i="7"/>
  <c r="F12" i="27" s="1"/>
  <c r="AM73" i="7"/>
  <c r="X74" i="7"/>
  <c r="Q74" i="7"/>
  <c r="F12" i="9" s="1"/>
  <c r="Y79" i="7"/>
  <c r="F17" i="27" s="1"/>
  <c r="W102" i="7"/>
  <c r="F40" i="25" s="1"/>
  <c r="Y102" i="7"/>
  <c r="F40" i="27" s="1"/>
  <c r="AA102" i="7"/>
  <c r="F40" i="28" s="1"/>
  <c r="AK81" i="7"/>
  <c r="AK84" i="7"/>
  <c r="AA96" i="7"/>
  <c r="F34" i="28" s="1"/>
  <c r="AN108" i="7"/>
  <c r="W103" i="7"/>
  <c r="AM81" i="7"/>
  <c r="AN114" i="7"/>
  <c r="AK86" i="7"/>
  <c r="AK99" i="7"/>
  <c r="AJ107" i="7"/>
  <c r="AK110" i="7"/>
  <c r="W71" i="7"/>
  <c r="F9" i="25" s="1"/>
  <c r="AM91" i="7"/>
  <c r="AL86" i="7"/>
  <c r="P83" i="7"/>
  <c r="Z83" i="7" s="1"/>
  <c r="Y85" i="7"/>
  <c r="F23" i="27" s="1"/>
  <c r="Q23" i="27" s="1"/>
  <c r="W92" i="7"/>
  <c r="F30" i="25" s="1"/>
  <c r="Q30" i="25" s="1"/>
  <c r="AK107" i="7"/>
  <c r="AJ67" i="7"/>
  <c r="W75" i="7"/>
  <c r="F13" i="25" s="1"/>
  <c r="Q13" i="25" s="1"/>
  <c r="AM86" i="7"/>
  <c r="W91" i="7"/>
  <c r="F29" i="25" s="1"/>
  <c r="Q29" i="25" s="1"/>
  <c r="W97" i="7"/>
  <c r="F35" i="25" s="1"/>
  <c r="Q35" i="25" s="1"/>
  <c r="AA103" i="7"/>
  <c r="Y92" i="7"/>
  <c r="F30" i="27" s="1"/>
  <c r="Q30" i="27" s="1"/>
  <c r="W76" i="7"/>
  <c r="F14" i="25" s="1"/>
  <c r="Q14" i="25" s="1"/>
  <c r="AK85" i="7"/>
  <c r="Y82" i="7"/>
  <c r="F20" i="27" s="1"/>
  <c r="AK73" i="7"/>
  <c r="F17" i="9"/>
  <c r="AL73" i="7"/>
  <c r="AA25" i="7" l="1"/>
  <c r="E21" i="28" s="1"/>
  <c r="Q15" i="9"/>
  <c r="Q40" i="9"/>
  <c r="Q12" i="9"/>
  <c r="Q34" i="28"/>
  <c r="Q12" i="24"/>
  <c r="Q9" i="27"/>
  <c r="Q40" i="27"/>
  <c r="Q10" i="27"/>
  <c r="Q40" i="25"/>
  <c r="Q10" i="25"/>
  <c r="Q11" i="25"/>
  <c r="Q9" i="28"/>
  <c r="Q11" i="27"/>
  <c r="Q9" i="25"/>
  <c r="Q18" i="24"/>
  <c r="Q11" i="28"/>
  <c r="Q40" i="28"/>
  <c r="Q21" i="24"/>
  <c r="Q15" i="24"/>
  <c r="Q17" i="27"/>
  <c r="Q10" i="28"/>
  <c r="AA251" i="7"/>
  <c r="I17" i="28" s="1"/>
  <c r="N17" i="9"/>
  <c r="AA526" i="7"/>
  <c r="N17" i="28" s="1"/>
  <c r="AA21" i="7"/>
  <c r="E17" i="28" s="1"/>
  <c r="E17" i="9"/>
  <c r="AA579" i="7"/>
  <c r="O17" i="28" s="1"/>
  <c r="O17" i="9"/>
  <c r="G17" i="9"/>
  <c r="AA138" i="7"/>
  <c r="G17" i="28" s="1"/>
  <c r="L17" i="9"/>
  <c r="AA419" i="7"/>
  <c r="L17" i="28" s="1"/>
  <c r="Z526" i="7"/>
  <c r="AA358" i="7"/>
  <c r="K12" i="28" s="1"/>
  <c r="W251" i="7"/>
  <c r="I17" i="25" s="1"/>
  <c r="AA467" i="7"/>
  <c r="M12" i="28" s="1"/>
  <c r="M12" i="26"/>
  <c r="Q12" i="26" s="1"/>
  <c r="AA422" i="7"/>
  <c r="L20" i="28" s="1"/>
  <c r="L20" i="26"/>
  <c r="Y254" i="7"/>
  <c r="I20" i="27" s="1"/>
  <c r="I20" i="26"/>
  <c r="AA80" i="7"/>
  <c r="F18" i="28" s="1"/>
  <c r="F18" i="26"/>
  <c r="Q18" i="26" s="1"/>
  <c r="W579" i="7"/>
  <c r="O17" i="25" s="1"/>
  <c r="Y476" i="7"/>
  <c r="M21" i="27" s="1"/>
  <c r="Y414" i="7"/>
  <c r="L12" i="27" s="1"/>
  <c r="Y527" i="7"/>
  <c r="N18" i="27" s="1"/>
  <c r="Y580" i="7"/>
  <c r="O18" i="27" s="1"/>
  <c r="M15" i="27"/>
  <c r="Y367" i="7"/>
  <c r="K21" i="27" s="1"/>
  <c r="Y364" i="7"/>
  <c r="K18" i="27" s="1"/>
  <c r="K15" i="27"/>
  <c r="Y252" i="7"/>
  <c r="I18" i="27" s="1"/>
  <c r="Y197" i="7"/>
  <c r="H20" i="27" s="1"/>
  <c r="Y246" i="7"/>
  <c r="I12" i="27" s="1"/>
  <c r="Y255" i="7"/>
  <c r="I21" i="27" s="1"/>
  <c r="AA366" i="7"/>
  <c r="K20" i="28" s="1"/>
  <c r="W366" i="7"/>
  <c r="K20" i="25" s="1"/>
  <c r="W358" i="7"/>
  <c r="K12" i="25" s="1"/>
  <c r="G15" i="27"/>
  <c r="Y16" i="7"/>
  <c r="E12" i="27" s="1"/>
  <c r="Z194" i="7"/>
  <c r="Z422" i="7"/>
  <c r="Z472" i="7"/>
  <c r="AA364" i="7"/>
  <c r="K18" i="28" s="1"/>
  <c r="W580" i="7"/>
  <c r="O18" i="25" s="1"/>
  <c r="X251" i="7"/>
  <c r="W414" i="7"/>
  <c r="L12" i="25" s="1"/>
  <c r="W197" i="7"/>
  <c r="H20" i="25" s="1"/>
  <c r="Z475" i="7"/>
  <c r="AA197" i="7"/>
  <c r="H20" i="28" s="1"/>
  <c r="Y467" i="7"/>
  <c r="M12" i="27" s="1"/>
  <c r="AA255" i="7"/>
  <c r="I21" i="28" s="1"/>
  <c r="V414" i="7"/>
  <c r="Z414" i="7"/>
  <c r="X255" i="7"/>
  <c r="V255" i="7"/>
  <c r="AA254" i="7"/>
  <c r="I20" i="28" s="1"/>
  <c r="W529" i="7"/>
  <c r="N20" i="25" s="1"/>
  <c r="N20" i="9"/>
  <c r="X422" i="7"/>
  <c r="V25" i="7"/>
  <c r="Z420" i="7"/>
  <c r="W138" i="7"/>
  <c r="G17" i="25" s="1"/>
  <c r="W364" i="7"/>
  <c r="K18" i="25" s="1"/>
  <c r="K18" i="9"/>
  <c r="W255" i="7"/>
  <c r="I21" i="25" s="1"/>
  <c r="AA580" i="7"/>
  <c r="O18" i="28" s="1"/>
  <c r="V526" i="7"/>
  <c r="W194" i="7"/>
  <c r="H17" i="25" s="1"/>
  <c r="AA476" i="7"/>
  <c r="M21" i="28" s="1"/>
  <c r="AA414" i="7"/>
  <c r="L12" i="28" s="1"/>
  <c r="W24" i="7"/>
  <c r="E20" i="25" s="1"/>
  <c r="E20" i="9"/>
  <c r="Y189" i="7"/>
  <c r="H12" i="27" s="1"/>
  <c r="X419" i="7"/>
  <c r="V419" i="7"/>
  <c r="V142" i="7"/>
  <c r="Z142" i="7"/>
  <c r="W419" i="7"/>
  <c r="L17" i="25" s="1"/>
  <c r="W476" i="7"/>
  <c r="M21" i="25" s="1"/>
  <c r="W21" i="7"/>
  <c r="E17" i="25" s="1"/>
  <c r="AA83" i="7"/>
  <c r="F21" i="28" s="1"/>
  <c r="F21" i="9"/>
  <c r="X527" i="7"/>
  <c r="W139" i="7"/>
  <c r="G18" i="25" s="1"/>
  <c r="G18" i="9"/>
  <c r="W25" i="7"/>
  <c r="E21" i="25" s="1"/>
  <c r="E21" i="9"/>
  <c r="F15" i="28"/>
  <c r="AA82" i="7"/>
  <c r="F20" i="28" s="1"/>
  <c r="F20" i="9"/>
  <c r="O15" i="28"/>
  <c r="Z580" i="7"/>
  <c r="V580" i="7"/>
  <c r="N15" i="28"/>
  <c r="Z527" i="7"/>
  <c r="W527" i="7"/>
  <c r="N18" i="25" s="1"/>
  <c r="AA527" i="7"/>
  <c r="N18" i="28" s="1"/>
  <c r="V527" i="7"/>
  <c r="V476" i="7"/>
  <c r="Z476" i="7"/>
  <c r="M15" i="28"/>
  <c r="W473" i="7"/>
  <c r="M18" i="25" s="1"/>
  <c r="AA473" i="7"/>
  <c r="M18" i="28" s="1"/>
  <c r="Z473" i="7"/>
  <c r="V473" i="7"/>
  <c r="Y422" i="7"/>
  <c r="L20" i="27" s="1"/>
  <c r="Q20" i="27" s="1"/>
  <c r="W420" i="7"/>
  <c r="L18" i="25" s="1"/>
  <c r="AA420" i="7"/>
  <c r="L18" i="28" s="1"/>
  <c r="AA367" i="7"/>
  <c r="K21" i="28" s="1"/>
  <c r="W367" i="7"/>
  <c r="K21" i="25" s="1"/>
  <c r="Z364" i="7"/>
  <c r="V364" i="7"/>
  <c r="K15" i="28"/>
  <c r="W252" i="7"/>
  <c r="I18" i="25" s="1"/>
  <c r="AA252" i="7"/>
  <c r="I18" i="28" s="1"/>
  <c r="W246" i="7"/>
  <c r="I12" i="25" s="1"/>
  <c r="AA246" i="7"/>
  <c r="I12" i="28" s="1"/>
  <c r="V254" i="7"/>
  <c r="Z254" i="7"/>
  <c r="W195" i="7"/>
  <c r="H18" i="25" s="1"/>
  <c r="AA195" i="7"/>
  <c r="H18" i="28" s="1"/>
  <c r="X194" i="7"/>
  <c r="H15" i="28"/>
  <c r="W189" i="7"/>
  <c r="H12" i="25" s="1"/>
  <c r="AA189" i="7"/>
  <c r="H12" i="28" s="1"/>
  <c r="Z195" i="7"/>
  <c r="V195" i="7"/>
  <c r="Z139" i="7"/>
  <c r="V139" i="7"/>
  <c r="G15" i="28"/>
  <c r="W16" i="7"/>
  <c r="E12" i="25" s="1"/>
  <c r="AA16" i="7"/>
  <c r="E12" i="28" s="1"/>
  <c r="V19" i="7"/>
  <c r="W22" i="7"/>
  <c r="E18" i="25" s="1"/>
  <c r="AA22" i="7"/>
  <c r="E18" i="28" s="1"/>
  <c r="W19" i="7"/>
  <c r="E15" i="25" s="1"/>
  <c r="Q15" i="25" s="1"/>
  <c r="E15" i="28"/>
  <c r="W82" i="7"/>
  <c r="F20" i="25" s="1"/>
  <c r="AN73" i="7"/>
  <c r="Y80" i="7"/>
  <c r="F18" i="27" s="1"/>
  <c r="V74" i="7"/>
  <c r="AJ73" i="7"/>
  <c r="AA74" i="7"/>
  <c r="F12" i="28" s="1"/>
  <c r="W74" i="7"/>
  <c r="F12" i="25" s="1"/>
  <c r="Z82" i="7"/>
  <c r="X82" i="7"/>
  <c r="V82" i="7"/>
  <c r="Z79" i="7"/>
  <c r="V79" i="7"/>
  <c r="V83" i="7"/>
  <c r="R15" i="24" l="1"/>
  <c r="Q20" i="26"/>
  <c r="Q21" i="9"/>
  <c r="Q20" i="25"/>
  <c r="Q12" i="27"/>
  <c r="Q20" i="28"/>
  <c r="Q18" i="27"/>
  <c r="Q12" i="28"/>
  <c r="Q18" i="28"/>
  <c r="Q15" i="28"/>
  <c r="Q21" i="27"/>
  <c r="Q18" i="25"/>
  <c r="Q21" i="25"/>
  <c r="Q21" i="28"/>
  <c r="Q18" i="9"/>
  <c r="Q12" i="25"/>
  <c r="Q17" i="9"/>
  <c r="Q20" i="9"/>
  <c r="R17" i="27"/>
  <c r="W79" i="7"/>
  <c r="F17" i="25" s="1"/>
  <c r="Q17" i="25" s="1"/>
  <c r="AA79" i="7"/>
  <c r="F17" i="28" s="1"/>
  <c r="Q17" i="28" s="1"/>
  <c r="F15" i="27"/>
  <c r="Q15" i="27" s="1"/>
  <c r="R17" i="28" l="1"/>
  <c r="O75" i="29" l="1"/>
  <c r="O77" i="29" l="1"/>
  <c r="I698" i="29"/>
  <c r="I700" i="29" s="1"/>
  <c r="J698" i="29"/>
  <c r="J700" i="29" s="1"/>
  <c r="K698" i="29"/>
  <c r="K700" i="29" s="1"/>
  <c r="M698" i="29"/>
  <c r="M700" i="29" s="1"/>
  <c r="O698" i="29"/>
  <c r="O700" i="29" s="1"/>
  <c r="P698" i="29"/>
  <c r="P700" i="29" s="1"/>
  <c r="J632" i="29"/>
  <c r="K632" i="29"/>
  <c r="L632" i="29"/>
  <c r="M632" i="29"/>
  <c r="O632" i="29"/>
  <c r="I652" i="29"/>
  <c r="I654" i="29" s="1"/>
  <c r="J652" i="29"/>
  <c r="L652" i="29"/>
  <c r="L654" i="29" s="1"/>
  <c r="M652" i="29"/>
  <c r="M654" i="29" s="1"/>
  <c r="N652" i="29"/>
  <c r="N654" i="29" s="1"/>
  <c r="O652" i="29"/>
  <c r="O654" i="29" s="1"/>
  <c r="P652" i="29"/>
  <c r="I594" i="29"/>
  <c r="K594" i="29"/>
  <c r="L594" i="29"/>
  <c r="M594" i="29"/>
  <c r="N594" i="29"/>
  <c r="O594" i="29"/>
  <c r="J587" i="29"/>
  <c r="J589" i="29" s="1"/>
  <c r="K587" i="29"/>
  <c r="L587" i="29"/>
  <c r="M587" i="29"/>
  <c r="M589" i="29" s="1"/>
  <c r="O587" i="29"/>
  <c r="O589" i="29" s="1"/>
  <c r="P587" i="29"/>
  <c r="I533" i="29"/>
  <c r="J533" i="29"/>
  <c r="M533" i="29"/>
  <c r="M535" i="29" s="1"/>
  <c r="N533" i="29"/>
  <c r="N535" i="29" s="1"/>
  <c r="O533" i="29"/>
  <c r="O535" i="29" s="1"/>
  <c r="E534" i="14"/>
  <c r="F534" i="14"/>
  <c r="F536" i="14" s="1"/>
  <c r="G534" i="14"/>
  <c r="M479" i="29"/>
  <c r="N479" i="29"/>
  <c r="O479" i="29"/>
  <c r="F480" i="14"/>
  <c r="I312" i="29"/>
  <c r="I314" i="29" s="1"/>
  <c r="K312" i="29"/>
  <c r="K314" i="29" s="1"/>
  <c r="L312" i="29"/>
  <c r="L314" i="29" s="1"/>
  <c r="N312" i="29"/>
  <c r="N314" i="29" s="1"/>
  <c r="O312" i="29"/>
  <c r="O314" i="29" s="1"/>
  <c r="L292" i="29"/>
  <c r="L294" i="29" s="1"/>
  <c r="M292" i="29"/>
  <c r="M294" i="29" s="1"/>
  <c r="O292" i="29"/>
  <c r="O294" i="29" s="1"/>
  <c r="I196" i="29"/>
  <c r="I198" i="29" s="1"/>
  <c r="J196" i="29"/>
  <c r="J198" i="29" s="1"/>
  <c r="K196" i="29"/>
  <c r="K198" i="29" s="1"/>
  <c r="L196" i="29"/>
  <c r="L198" i="29" s="1"/>
  <c r="M196" i="29"/>
  <c r="M198" i="29" s="1"/>
  <c r="N196" i="29"/>
  <c r="N198" i="29" s="1"/>
  <c r="O196" i="29"/>
  <c r="O198" i="29" s="1"/>
  <c r="P196" i="29"/>
  <c r="P198" i="29" s="1"/>
  <c r="I204" i="29"/>
  <c r="I206" i="29" s="1"/>
  <c r="J204" i="29"/>
  <c r="J873" i="29" s="1"/>
  <c r="K204" i="29"/>
  <c r="M204" i="29"/>
  <c r="M206" i="29" s="1"/>
  <c r="N204" i="29"/>
  <c r="N206" i="29" s="1"/>
  <c r="O204" i="29"/>
  <c r="O206" i="29" s="1"/>
  <c r="P204" i="29"/>
  <c r="P206" i="29" s="1"/>
  <c r="I184" i="29"/>
  <c r="I186" i="29" s="1"/>
  <c r="J184" i="29"/>
  <c r="J186" i="29" s="1"/>
  <c r="K184" i="29"/>
  <c r="K186" i="29" s="1"/>
  <c r="L184" i="29"/>
  <c r="L186" i="29" s="1"/>
  <c r="M184" i="29"/>
  <c r="M186" i="29" s="1"/>
  <c r="N184" i="29"/>
  <c r="N186" i="29" s="1"/>
  <c r="O184" i="29"/>
  <c r="O186" i="29" s="1"/>
  <c r="P184" i="29"/>
  <c r="P186" i="29" s="1"/>
  <c r="E206" i="14"/>
  <c r="E208" i="14" s="1"/>
  <c r="F206" i="14"/>
  <c r="F208" i="14" s="1"/>
  <c r="G206" i="14"/>
  <c r="G208" i="14" s="1"/>
  <c r="I147" i="29"/>
  <c r="L147" i="29"/>
  <c r="M147" i="29"/>
  <c r="N147" i="29"/>
  <c r="O147" i="29"/>
  <c r="P147" i="29"/>
  <c r="P873" i="29" s="1"/>
  <c r="E147" i="29"/>
  <c r="F147" i="29"/>
  <c r="G147" i="29"/>
  <c r="F77" i="29"/>
  <c r="G75" i="29"/>
  <c r="I75" i="29"/>
  <c r="J75" i="29"/>
  <c r="K75" i="29"/>
  <c r="L75" i="29"/>
  <c r="M75" i="29"/>
  <c r="N75" i="29"/>
  <c r="P75" i="29"/>
  <c r="M873" i="29" l="1"/>
  <c r="N873" i="29"/>
  <c r="N855" i="29"/>
  <c r="O873" i="29"/>
  <c r="M596" i="29"/>
  <c r="M814" i="29"/>
  <c r="M634" i="29"/>
  <c r="M796" i="29"/>
  <c r="L596" i="29"/>
  <c r="L814" i="29"/>
  <c r="L634" i="29"/>
  <c r="L796" i="29"/>
  <c r="L797" i="29" s="1"/>
  <c r="J535" i="29"/>
  <c r="J805" i="29"/>
  <c r="K596" i="29"/>
  <c r="K814" i="29"/>
  <c r="K634" i="29"/>
  <c r="K796" i="29"/>
  <c r="I535" i="29"/>
  <c r="I805" i="29"/>
  <c r="I596" i="29"/>
  <c r="I814" i="29"/>
  <c r="J634" i="29"/>
  <c r="J796" i="29"/>
  <c r="J797" i="29" s="1"/>
  <c r="P589" i="29"/>
  <c r="P805" i="29"/>
  <c r="P806" i="29" s="1"/>
  <c r="P654" i="29"/>
  <c r="P814" i="29"/>
  <c r="M481" i="29"/>
  <c r="M805" i="29"/>
  <c r="L589" i="29"/>
  <c r="L805" i="29"/>
  <c r="L873" i="29"/>
  <c r="O481" i="29"/>
  <c r="O805" i="29"/>
  <c r="K589" i="29"/>
  <c r="K805" i="29"/>
  <c r="K855" i="29"/>
  <c r="K873" i="29"/>
  <c r="J654" i="29"/>
  <c r="J814" i="29"/>
  <c r="I873" i="29"/>
  <c r="N481" i="29"/>
  <c r="N805" i="29"/>
  <c r="O596" i="29"/>
  <c r="O814" i="29"/>
  <c r="N596" i="29"/>
  <c r="N814" i="29"/>
  <c r="O634" i="29"/>
  <c r="O796" i="29"/>
  <c r="O855" i="29"/>
  <c r="E421" i="29"/>
  <c r="E873" i="29"/>
  <c r="E874" i="29" s="1"/>
  <c r="G421" i="29"/>
  <c r="G422" i="29" s="1"/>
  <c r="G873" i="29"/>
  <c r="F421" i="29"/>
  <c r="F422" i="29" s="1"/>
  <c r="F873" i="29"/>
  <c r="P149" i="29"/>
  <c r="P421" i="29"/>
  <c r="P422" i="29" s="1"/>
  <c r="N149" i="29"/>
  <c r="N421" i="29"/>
  <c r="N422" i="29" s="1"/>
  <c r="K77" i="29"/>
  <c r="K403" i="29"/>
  <c r="K404" i="29" s="1"/>
  <c r="O149" i="29"/>
  <c r="O421" i="29"/>
  <c r="O422" i="29" s="1"/>
  <c r="I77" i="29"/>
  <c r="M77" i="29"/>
  <c r="L149" i="29"/>
  <c r="L421" i="29"/>
  <c r="L422" i="29" s="1"/>
  <c r="P77" i="29"/>
  <c r="N77" i="29"/>
  <c r="N403" i="29"/>
  <c r="N404" i="29" s="1"/>
  <c r="M149" i="29"/>
  <c r="M421" i="29"/>
  <c r="M422" i="29" s="1"/>
  <c r="G77" i="29"/>
  <c r="K206" i="29"/>
  <c r="K421" i="29"/>
  <c r="K422" i="29" s="1"/>
  <c r="I149" i="29"/>
  <c r="I421" i="29"/>
  <c r="I422" i="29" s="1"/>
  <c r="J206" i="29"/>
  <c r="J421" i="29"/>
  <c r="J422" i="29" s="1"/>
  <c r="O403" i="29"/>
  <c r="O404" i="29" s="1"/>
  <c r="L77" i="29"/>
  <c r="J77" i="29"/>
  <c r="E536" i="14"/>
  <c r="F482" i="14"/>
  <c r="G536" i="14"/>
  <c r="G149" i="29"/>
  <c r="F149" i="29"/>
  <c r="E149" i="29"/>
  <c r="E547" i="14"/>
  <c r="E549" i="14" s="1"/>
  <c r="O797" i="29"/>
  <c r="M797" i="29"/>
  <c r="K797" i="29"/>
  <c r="O499" i="29"/>
  <c r="O501" i="29" s="1"/>
  <c r="N499" i="29"/>
  <c r="N501" i="29" s="1"/>
  <c r="M499" i="29"/>
  <c r="M501" i="29" s="1"/>
  <c r="K499" i="29"/>
  <c r="K501" i="29" s="1"/>
  <c r="E422" i="29"/>
  <c r="N321" i="29"/>
  <c r="N323" i="29" s="1"/>
  <c r="O715" i="29"/>
  <c r="O717" i="29" s="1"/>
  <c r="K715" i="29"/>
  <c r="K717" i="29" s="1"/>
  <c r="N715" i="29"/>
  <c r="N717" i="29" s="1"/>
  <c r="P715" i="29"/>
  <c r="P717" i="29" s="1"/>
  <c r="J715" i="29"/>
  <c r="J717" i="29" s="1"/>
  <c r="I715" i="29"/>
  <c r="I717" i="29" s="1"/>
  <c r="G715" i="29"/>
  <c r="G717" i="29" s="1"/>
  <c r="L715" i="29"/>
  <c r="L717" i="29" s="1"/>
  <c r="G719" i="29"/>
  <c r="G721" i="29" s="1"/>
  <c r="O719" i="29"/>
  <c r="O721" i="29" s="1"/>
  <c r="P711" i="29"/>
  <c r="P713" i="29" s="1"/>
  <c r="N719" i="29"/>
  <c r="N721" i="29" s="1"/>
  <c r="M711" i="29"/>
  <c r="M713" i="29" s="1"/>
  <c r="M715" i="29"/>
  <c r="M717" i="29" s="1"/>
  <c r="I711" i="29"/>
  <c r="I713" i="29" s="1"/>
  <c r="H715" i="29"/>
  <c r="H717" i="29" s="1"/>
  <c r="I719" i="29"/>
  <c r="I721" i="29" s="1"/>
  <c r="K711" i="29"/>
  <c r="K713" i="29" s="1"/>
  <c r="G711" i="29"/>
  <c r="G713" i="29" s="1"/>
  <c r="O711" i="29"/>
  <c r="O713" i="29" s="1"/>
  <c r="M719" i="29"/>
  <c r="M721" i="29" s="1"/>
  <c r="N711" i="29"/>
  <c r="N713" i="29" s="1"/>
  <c r="L719" i="29"/>
  <c r="L721" i="29" s="1"/>
  <c r="K719" i="29"/>
  <c r="K721" i="29" s="1"/>
  <c r="L711" i="29"/>
  <c r="L713" i="29" s="1"/>
  <c r="J719" i="29"/>
  <c r="J721" i="29" s="1"/>
  <c r="J711" i="29"/>
  <c r="J713" i="29" s="1"/>
  <c r="H719" i="29"/>
  <c r="H721" i="29" s="1"/>
  <c r="H711" i="29"/>
  <c r="H713" i="29" s="1"/>
  <c r="P719" i="29"/>
  <c r="P721" i="29" s="1"/>
  <c r="L657" i="29"/>
  <c r="L659" i="29" s="1"/>
  <c r="N603" i="29"/>
  <c r="N605" i="29" s="1"/>
  <c r="L661" i="29"/>
  <c r="L663" i="29" s="1"/>
  <c r="N661" i="29"/>
  <c r="N663" i="29" s="1"/>
  <c r="M661" i="29"/>
  <c r="M663" i="29" s="1"/>
  <c r="K661" i="29"/>
  <c r="K663" i="29" s="1"/>
  <c r="J661" i="29"/>
  <c r="J663" i="29" s="1"/>
  <c r="I661" i="29"/>
  <c r="I663" i="29" s="1"/>
  <c r="N665" i="29"/>
  <c r="N667" i="29" s="1"/>
  <c r="O665" i="29"/>
  <c r="O667" i="29" s="1"/>
  <c r="O661" i="29"/>
  <c r="O663" i="29" s="1"/>
  <c r="M665" i="29"/>
  <c r="M667" i="29" s="1"/>
  <c r="J665" i="29"/>
  <c r="J667" i="29" s="1"/>
  <c r="H665" i="29"/>
  <c r="H667" i="29" s="1"/>
  <c r="N657" i="29"/>
  <c r="N659" i="29" s="1"/>
  <c r="K665" i="29"/>
  <c r="K667" i="29" s="1"/>
  <c r="L665" i="29"/>
  <c r="L667" i="29" s="1"/>
  <c r="O657" i="29"/>
  <c r="O659" i="29" s="1"/>
  <c r="P657" i="29"/>
  <c r="P659" i="29" s="1"/>
  <c r="G657" i="29"/>
  <c r="G659" i="29" s="1"/>
  <c r="M657" i="29"/>
  <c r="M659" i="29" s="1"/>
  <c r="G661" i="29"/>
  <c r="G663" i="29" s="1"/>
  <c r="K657" i="29"/>
  <c r="K659" i="29" s="1"/>
  <c r="P665" i="29"/>
  <c r="P667" i="29" s="1"/>
  <c r="H657" i="29"/>
  <c r="H659" i="29" s="1"/>
  <c r="P661" i="29"/>
  <c r="P663" i="29" s="1"/>
  <c r="H661" i="29"/>
  <c r="H663" i="29" s="1"/>
  <c r="G665" i="29"/>
  <c r="G667" i="29" s="1"/>
  <c r="J657" i="29"/>
  <c r="J659" i="29" s="1"/>
  <c r="I657" i="29"/>
  <c r="I659" i="29" s="1"/>
  <c r="I665" i="29"/>
  <c r="I667" i="29" s="1"/>
  <c r="M603" i="29"/>
  <c r="M605" i="29" s="1"/>
  <c r="L603" i="29"/>
  <c r="L605" i="29" s="1"/>
  <c r="K603" i="29"/>
  <c r="K605" i="29" s="1"/>
  <c r="J603" i="29"/>
  <c r="J605" i="29" s="1"/>
  <c r="I603" i="29"/>
  <c r="I605" i="29" s="1"/>
  <c r="H603" i="29"/>
  <c r="H605" i="29" s="1"/>
  <c r="G603" i="29"/>
  <c r="G605" i="29" s="1"/>
  <c r="P603" i="29"/>
  <c r="P605" i="29" s="1"/>
  <c r="O603" i="29"/>
  <c r="O605" i="29" s="1"/>
  <c r="K599" i="29"/>
  <c r="K601" i="29" s="1"/>
  <c r="M599" i="29"/>
  <c r="M601" i="29" s="1"/>
  <c r="L607" i="29"/>
  <c r="L609" i="29" s="1"/>
  <c r="J607" i="29"/>
  <c r="J609" i="29" s="1"/>
  <c r="N599" i="29"/>
  <c r="N601" i="29" s="1"/>
  <c r="L599" i="29"/>
  <c r="L601" i="29" s="1"/>
  <c r="J599" i="29"/>
  <c r="J601" i="29" s="1"/>
  <c r="I599" i="29"/>
  <c r="I601" i="29" s="1"/>
  <c r="G599" i="29"/>
  <c r="G601" i="29" s="1"/>
  <c r="H607" i="29"/>
  <c r="H609" i="29" s="1"/>
  <c r="G607" i="29"/>
  <c r="G609" i="29" s="1"/>
  <c r="K546" i="29"/>
  <c r="P607" i="29"/>
  <c r="P609" i="29" s="1"/>
  <c r="P599" i="29"/>
  <c r="P601" i="29" s="1"/>
  <c r="N607" i="29"/>
  <c r="N609" i="29" s="1"/>
  <c r="O599" i="29"/>
  <c r="O601" i="29" s="1"/>
  <c r="M607" i="29"/>
  <c r="M609" i="29" s="1"/>
  <c r="O607" i="29"/>
  <c r="O609" i="29" s="1"/>
  <c r="J495" i="29"/>
  <c r="K607" i="29"/>
  <c r="K609" i="29" s="1"/>
  <c r="I607" i="29"/>
  <c r="I609" i="29" s="1"/>
  <c r="H599" i="29"/>
  <c r="H601" i="29" s="1"/>
  <c r="J550" i="29"/>
  <c r="J552" i="29" s="1"/>
  <c r="M550" i="29"/>
  <c r="L550" i="29"/>
  <c r="L554" i="29"/>
  <c r="H546" i="29"/>
  <c r="H548" i="29" s="1"/>
  <c r="K554" i="29"/>
  <c r="H550" i="29"/>
  <c r="H552" i="29" s="1"/>
  <c r="O554" i="29"/>
  <c r="K550" i="29"/>
  <c r="M546" i="29"/>
  <c r="O550" i="29"/>
  <c r="N546" i="29"/>
  <c r="I546" i="29"/>
  <c r="I548" i="29" s="1"/>
  <c r="L546" i="29"/>
  <c r="H554" i="29"/>
  <c r="G546" i="29"/>
  <c r="G548" i="29" s="1"/>
  <c r="P546" i="29"/>
  <c r="O546" i="29"/>
  <c r="J546" i="29"/>
  <c r="J548" i="29" s="1"/>
  <c r="G554" i="29"/>
  <c r="G550" i="29"/>
  <c r="G552" i="29" s="1"/>
  <c r="J554" i="29"/>
  <c r="P554" i="29"/>
  <c r="N550" i="29"/>
  <c r="M554" i="29"/>
  <c r="I550" i="29"/>
  <c r="I552" i="29" s="1"/>
  <c r="N554" i="29"/>
  <c r="I554" i="29"/>
  <c r="P550" i="29"/>
  <c r="I495" i="29"/>
  <c r="H495" i="29"/>
  <c r="M321" i="29"/>
  <c r="M323" i="29" s="1"/>
  <c r="O491" i="29"/>
  <c r="O493" i="29" s="1"/>
  <c r="N495" i="29"/>
  <c r="N497" i="29" s="1"/>
  <c r="K491" i="29"/>
  <c r="K493" i="29" s="1"/>
  <c r="L495" i="29"/>
  <c r="L497" i="29" s="1"/>
  <c r="K495" i="29"/>
  <c r="K497" i="29" s="1"/>
  <c r="J491" i="29"/>
  <c r="H491" i="29"/>
  <c r="G491" i="29"/>
  <c r="I491" i="29"/>
  <c r="M491" i="29"/>
  <c r="M493" i="29" s="1"/>
  <c r="N491" i="29"/>
  <c r="N493" i="29" s="1"/>
  <c r="L491" i="29"/>
  <c r="L493" i="29" s="1"/>
  <c r="O495" i="29"/>
  <c r="O497" i="29" s="1"/>
  <c r="P491" i="29"/>
  <c r="P493" i="29" s="1"/>
  <c r="M495" i="29"/>
  <c r="M497" i="29" s="1"/>
  <c r="G495" i="29"/>
  <c r="L321" i="29"/>
  <c r="L323" i="29" s="1"/>
  <c r="K321" i="29"/>
  <c r="K323" i="29" s="1"/>
  <c r="K317" i="29"/>
  <c r="K319" i="29" s="1"/>
  <c r="I321" i="29"/>
  <c r="I323" i="29" s="1"/>
  <c r="J321" i="29"/>
  <c r="J323" i="29" s="1"/>
  <c r="G325" i="29"/>
  <c r="G327" i="29" s="1"/>
  <c r="O325" i="29"/>
  <c r="O327" i="29" s="1"/>
  <c r="H321" i="29"/>
  <c r="H323" i="29" s="1"/>
  <c r="P325" i="29"/>
  <c r="P327" i="29" s="1"/>
  <c r="N325" i="29"/>
  <c r="N327" i="29" s="1"/>
  <c r="G321" i="29"/>
  <c r="G323" i="29" s="1"/>
  <c r="P321" i="29"/>
  <c r="P323" i="29" s="1"/>
  <c r="O321" i="29"/>
  <c r="O323" i="29" s="1"/>
  <c r="H325" i="29"/>
  <c r="H327" i="29" s="1"/>
  <c r="L325" i="29"/>
  <c r="L327" i="29" s="1"/>
  <c r="O317" i="29"/>
  <c r="O319" i="29" s="1"/>
  <c r="N317" i="29"/>
  <c r="N319" i="29" s="1"/>
  <c r="K325" i="29"/>
  <c r="K327" i="29" s="1"/>
  <c r="J325" i="29"/>
  <c r="J327" i="29" s="1"/>
  <c r="J317" i="29"/>
  <c r="J319" i="29" s="1"/>
  <c r="I317" i="29"/>
  <c r="I319" i="29" s="1"/>
  <c r="G317" i="29"/>
  <c r="G319" i="29" s="1"/>
  <c r="P317" i="29"/>
  <c r="P319" i="29" s="1"/>
  <c r="M317" i="29"/>
  <c r="M319" i="29" s="1"/>
  <c r="M325" i="29"/>
  <c r="M327" i="29" s="1"/>
  <c r="L317" i="29"/>
  <c r="L319" i="29" s="1"/>
  <c r="I325" i="29"/>
  <c r="I327" i="29" s="1"/>
  <c r="H317" i="29"/>
  <c r="H319" i="29" s="1"/>
  <c r="I266" i="29"/>
  <c r="I268" i="29" s="1"/>
  <c r="H266" i="29"/>
  <c r="H268" i="29" s="1"/>
  <c r="K266" i="29"/>
  <c r="K268" i="29" s="1"/>
  <c r="K262" i="29"/>
  <c r="K264" i="29" s="1"/>
  <c r="M262" i="29"/>
  <c r="M264" i="29" s="1"/>
  <c r="L262" i="29"/>
  <c r="L264" i="29" s="1"/>
  <c r="J270" i="29"/>
  <c r="J272" i="29" s="1"/>
  <c r="I270" i="29"/>
  <c r="I272" i="29" s="1"/>
  <c r="G266" i="29"/>
  <c r="G268" i="29" s="1"/>
  <c r="P266" i="29"/>
  <c r="P268" i="29" s="1"/>
  <c r="G270" i="29"/>
  <c r="G272" i="29" s="1"/>
  <c r="H270" i="29"/>
  <c r="H272" i="29" s="1"/>
  <c r="O266" i="29"/>
  <c r="O268" i="29" s="1"/>
  <c r="P262" i="29"/>
  <c r="P264" i="29" s="1"/>
  <c r="N266" i="29"/>
  <c r="N268" i="29" s="1"/>
  <c r="J208" i="29"/>
  <c r="J210" i="29" s="1"/>
  <c r="O262" i="29"/>
  <c r="O264" i="29" s="1"/>
  <c r="M266" i="29"/>
  <c r="M268" i="29" s="1"/>
  <c r="N262" i="29"/>
  <c r="N264" i="29" s="1"/>
  <c r="L266" i="29"/>
  <c r="L268" i="29" s="1"/>
  <c r="J266" i="29"/>
  <c r="J268" i="29" s="1"/>
  <c r="J262" i="29"/>
  <c r="J264" i="29" s="1"/>
  <c r="I262" i="29"/>
  <c r="I264" i="29" s="1"/>
  <c r="G262" i="29"/>
  <c r="G264" i="29" s="1"/>
  <c r="H262" i="29"/>
  <c r="H264" i="29" s="1"/>
  <c r="P270" i="29"/>
  <c r="P272" i="29" s="1"/>
  <c r="O270" i="29"/>
  <c r="O272" i="29" s="1"/>
  <c r="N270" i="29"/>
  <c r="N272" i="29" s="1"/>
  <c r="M270" i="29"/>
  <c r="M272" i="29" s="1"/>
  <c r="L270" i="29"/>
  <c r="L272" i="29" s="1"/>
  <c r="K270" i="29"/>
  <c r="K272" i="29" s="1"/>
  <c r="N212" i="29"/>
  <c r="N214" i="29" s="1"/>
  <c r="L212" i="29"/>
  <c r="L214" i="29" s="1"/>
  <c r="I208" i="29"/>
  <c r="I210" i="29" s="1"/>
  <c r="H208" i="29"/>
  <c r="H210" i="29" s="1"/>
  <c r="M212" i="29"/>
  <c r="M214" i="29" s="1"/>
  <c r="J216" i="29"/>
  <c r="J218" i="29" s="1"/>
  <c r="N216" i="29"/>
  <c r="N218" i="29" s="1"/>
  <c r="L216" i="29"/>
  <c r="L218" i="29" s="1"/>
  <c r="K216" i="29"/>
  <c r="K218" i="29" s="1"/>
  <c r="M216" i="29"/>
  <c r="M218" i="29" s="1"/>
  <c r="K212" i="29"/>
  <c r="K214" i="29" s="1"/>
  <c r="J212" i="29"/>
  <c r="J214" i="29" s="1"/>
  <c r="O208" i="29"/>
  <c r="O210" i="29" s="1"/>
  <c r="N208" i="29"/>
  <c r="N210" i="29" s="1"/>
  <c r="M208" i="29"/>
  <c r="M210" i="29" s="1"/>
  <c r="L208" i="29"/>
  <c r="L210" i="29" s="1"/>
  <c r="K208" i="29"/>
  <c r="K210" i="29" s="1"/>
  <c r="O212" i="29"/>
  <c r="O214" i="29" s="1"/>
  <c r="H216" i="29"/>
  <c r="H218" i="29" s="1"/>
  <c r="P216" i="29"/>
  <c r="P218" i="29" s="1"/>
  <c r="O216" i="29"/>
  <c r="O218" i="29" s="1"/>
  <c r="P208" i="29"/>
  <c r="P210" i="29" s="1"/>
  <c r="I212" i="29"/>
  <c r="I214" i="29" s="1"/>
  <c r="I216" i="29"/>
  <c r="I218" i="29" s="1"/>
  <c r="H212" i="29"/>
  <c r="H214" i="29" s="1"/>
  <c r="P212" i="29"/>
  <c r="P214" i="29" s="1"/>
  <c r="H206" i="14"/>
  <c r="I497" i="29" l="1"/>
  <c r="I832" i="29"/>
  <c r="O548" i="29"/>
  <c r="O823" i="29"/>
  <c r="K556" i="29"/>
  <c r="K841" i="29"/>
  <c r="I493" i="29"/>
  <c r="I823" i="29"/>
  <c r="P552" i="29"/>
  <c r="P832" i="29"/>
  <c r="P548" i="29"/>
  <c r="P823" i="29"/>
  <c r="P824" i="29" s="1"/>
  <c r="I556" i="29"/>
  <c r="I841" i="29"/>
  <c r="L556" i="29"/>
  <c r="L841" i="29"/>
  <c r="N556" i="29"/>
  <c r="N841" i="29"/>
  <c r="L552" i="29"/>
  <c r="L832" i="29"/>
  <c r="J493" i="29"/>
  <c r="J823" i="29"/>
  <c r="L548" i="29"/>
  <c r="L823" i="29"/>
  <c r="M552" i="29"/>
  <c r="M832" i="29"/>
  <c r="K548" i="29"/>
  <c r="K823" i="29"/>
  <c r="M556" i="29"/>
  <c r="M841" i="29"/>
  <c r="N552" i="29"/>
  <c r="N832" i="29"/>
  <c r="N548" i="29"/>
  <c r="N823" i="29"/>
  <c r="P556" i="29"/>
  <c r="P841" i="29"/>
  <c r="O552" i="29"/>
  <c r="O832" i="29"/>
  <c r="J556" i="29"/>
  <c r="J841" i="29"/>
  <c r="M548" i="29"/>
  <c r="M823" i="29"/>
  <c r="K552" i="29"/>
  <c r="K832" i="29"/>
  <c r="J497" i="29"/>
  <c r="J832" i="29"/>
  <c r="O556" i="29"/>
  <c r="O841" i="29"/>
  <c r="O842" i="29" s="1"/>
  <c r="H493" i="29"/>
  <c r="H823" i="29"/>
  <c r="H556" i="29"/>
  <c r="H841" i="29"/>
  <c r="G497" i="29"/>
  <c r="G832" i="29"/>
  <c r="G556" i="29"/>
  <c r="G841" i="29"/>
  <c r="H497" i="29"/>
  <c r="H832" i="29"/>
  <c r="G493" i="29"/>
  <c r="G823" i="29"/>
  <c r="H208" i="14"/>
  <c r="I207" i="14"/>
  <c r="P139" i="29"/>
  <c r="P141" i="29" s="1"/>
  <c r="I139" i="29"/>
  <c r="I141" i="29" s="1"/>
  <c r="J139" i="29"/>
  <c r="J864" i="29" s="1"/>
  <c r="K139" i="29"/>
  <c r="K141" i="29" s="1"/>
  <c r="L139" i="29"/>
  <c r="M139" i="29"/>
  <c r="M141" i="29" s="1"/>
  <c r="N139" i="29"/>
  <c r="N141" i="29" s="1"/>
  <c r="O139" i="29"/>
  <c r="O141" i="29" s="1"/>
  <c r="H139" i="29"/>
  <c r="H864" i="29" s="1"/>
  <c r="J141" i="29" l="1"/>
  <c r="J412" i="29"/>
  <c r="H141" i="29"/>
  <c r="H412" i="29"/>
  <c r="H413" i="29" s="1"/>
  <c r="L156" i="29"/>
  <c r="L141" i="29"/>
  <c r="J413" i="29"/>
  <c r="M156" i="29"/>
  <c r="K156" i="29"/>
  <c r="J156" i="29"/>
  <c r="N156" i="29"/>
  <c r="P156" i="29"/>
  <c r="O156" i="29"/>
  <c r="I156" i="29"/>
  <c r="H156" i="29"/>
  <c r="H158" i="29" s="1"/>
  <c r="K158" i="29" l="1"/>
  <c r="J158" i="29"/>
  <c r="N158" i="29"/>
  <c r="I158" i="29"/>
  <c r="M158" i="29"/>
  <c r="L158" i="29"/>
  <c r="O158" i="29"/>
  <c r="P158" i="29"/>
  <c r="E74" i="14"/>
  <c r="E859" i="14" s="1"/>
  <c r="J856" i="14" s="1"/>
  <c r="F74" i="14"/>
  <c r="P842" i="29"/>
  <c r="N842" i="29"/>
  <c r="M842" i="29"/>
  <c r="L842" i="29"/>
  <c r="K842" i="29"/>
  <c r="J842" i="29"/>
  <c r="I842" i="29"/>
  <c r="P833" i="29"/>
  <c r="O833" i="29"/>
  <c r="N833" i="29"/>
  <c r="M833" i="29"/>
  <c r="L833" i="29"/>
  <c r="K833" i="29"/>
  <c r="J833" i="29"/>
  <c r="I833" i="29"/>
  <c r="O824" i="29"/>
  <c r="N824" i="29"/>
  <c r="M824" i="29"/>
  <c r="L824" i="29"/>
  <c r="K824" i="29"/>
  <c r="J824" i="29"/>
  <c r="I824" i="29"/>
  <c r="P815" i="29"/>
  <c r="O815" i="29"/>
  <c r="N815" i="29"/>
  <c r="M815" i="29"/>
  <c r="L815" i="29"/>
  <c r="K815" i="29"/>
  <c r="J815" i="29"/>
  <c r="I815" i="29"/>
  <c r="O806" i="29"/>
  <c r="N806" i="29"/>
  <c r="M806" i="29"/>
  <c r="L806" i="29"/>
  <c r="K806" i="29"/>
  <c r="J806" i="29"/>
  <c r="I806" i="29"/>
  <c r="G139" i="29"/>
  <c r="G141" i="29" s="1"/>
  <c r="F139" i="29"/>
  <c r="F141" i="29" s="1"/>
  <c r="E139" i="29"/>
  <c r="E864" i="29" s="1"/>
  <c r="P128" i="29"/>
  <c r="M128" i="29"/>
  <c r="L128" i="29"/>
  <c r="J128" i="29"/>
  <c r="I128" i="29"/>
  <c r="G128" i="29"/>
  <c r="F128" i="29"/>
  <c r="E128" i="29"/>
  <c r="P86" i="29"/>
  <c r="O86" i="29"/>
  <c r="N86" i="29"/>
  <c r="N864" i="29" s="1"/>
  <c r="M86" i="29"/>
  <c r="L86" i="29"/>
  <c r="K86" i="29"/>
  <c r="I86" i="29"/>
  <c r="I864" i="29" s="1"/>
  <c r="G86" i="29"/>
  <c r="F86" i="29"/>
  <c r="E88" i="29"/>
  <c r="P403" i="29" l="1"/>
  <c r="P855" i="29"/>
  <c r="P856" i="29" s="1"/>
  <c r="P412" i="29"/>
  <c r="P864" i="29"/>
  <c r="L412" i="29"/>
  <c r="L864" i="29"/>
  <c r="M412" i="29"/>
  <c r="M864" i="29"/>
  <c r="M865" i="29" s="1"/>
  <c r="I403" i="29"/>
  <c r="I404" i="29" s="1"/>
  <c r="I855" i="29"/>
  <c r="I856" i="29" s="1"/>
  <c r="M403" i="29"/>
  <c r="M404" i="29" s="1"/>
  <c r="M855" i="29"/>
  <c r="M856" i="29" s="1"/>
  <c r="O412" i="29"/>
  <c r="O864" i="29"/>
  <c r="J403" i="29"/>
  <c r="J404" i="29" s="1"/>
  <c r="J855" i="29"/>
  <c r="J856" i="29" s="1"/>
  <c r="K412" i="29"/>
  <c r="K864" i="29"/>
  <c r="K865" i="29" s="1"/>
  <c r="L403" i="29"/>
  <c r="L404" i="29" s="1"/>
  <c r="L855" i="29"/>
  <c r="L856" i="29" s="1"/>
  <c r="G864" i="29"/>
  <c r="G865" i="29" s="1"/>
  <c r="F864" i="29"/>
  <c r="F865" i="29" s="1"/>
  <c r="G403" i="29"/>
  <c r="G404" i="29" s="1"/>
  <c r="G855" i="29"/>
  <c r="G856" i="29" s="1"/>
  <c r="E403" i="29"/>
  <c r="E404" i="29" s="1"/>
  <c r="E855" i="29"/>
  <c r="E856" i="29" s="1"/>
  <c r="F403" i="29"/>
  <c r="F404" i="29" s="1"/>
  <c r="F855" i="29"/>
  <c r="F856" i="29" s="1"/>
  <c r="I88" i="29"/>
  <c r="I412" i="29"/>
  <c r="I413" i="29" s="1"/>
  <c r="N88" i="29"/>
  <c r="N412" i="29"/>
  <c r="N413" i="29" s="1"/>
  <c r="F88" i="29"/>
  <c r="F412" i="29"/>
  <c r="F413" i="29" s="1"/>
  <c r="G88" i="29"/>
  <c r="G412" i="29"/>
  <c r="G413" i="29" s="1"/>
  <c r="E141" i="29"/>
  <c r="E412" i="29"/>
  <c r="E413" i="29" s="1"/>
  <c r="F76" i="14"/>
  <c r="E76" i="14"/>
  <c r="E404" i="14"/>
  <c r="J401" i="14" s="1"/>
  <c r="L130" i="29"/>
  <c r="J130" i="29"/>
  <c r="I130" i="29"/>
  <c r="L865" i="29"/>
  <c r="L88" i="29"/>
  <c r="G130" i="29"/>
  <c r="M130" i="29"/>
  <c r="E130" i="29"/>
  <c r="K88" i="29"/>
  <c r="P130" i="29"/>
  <c r="M88" i="29"/>
  <c r="O865" i="29"/>
  <c r="O88" i="29"/>
  <c r="P865" i="29"/>
  <c r="P88" i="29"/>
  <c r="F130" i="29"/>
  <c r="I865" i="29"/>
  <c r="N865" i="29"/>
  <c r="E865" i="29"/>
  <c r="P413" i="29"/>
  <c r="L413" i="29"/>
  <c r="K413" i="29"/>
  <c r="M413" i="29"/>
  <c r="L160" i="29"/>
  <c r="L152" i="29"/>
  <c r="O413" i="29"/>
  <c r="P404" i="29"/>
  <c r="F98" i="29"/>
  <c r="I98" i="29"/>
  <c r="N98" i="29"/>
  <c r="E98" i="29"/>
  <c r="G212" i="29"/>
  <c r="G214" i="29" s="1"/>
  <c r="G208" i="29"/>
  <c r="G210" i="29" s="1"/>
  <c r="G216" i="29"/>
  <c r="G218" i="29" s="1"/>
  <c r="H160" i="29"/>
  <c r="H162" i="29" s="1"/>
  <c r="H152" i="29"/>
  <c r="H154" i="29" s="1"/>
  <c r="I160" i="29"/>
  <c r="I152" i="29"/>
  <c r="J160" i="29"/>
  <c r="J152" i="29"/>
  <c r="K152" i="29"/>
  <c r="K160" i="29"/>
  <c r="G160" i="29"/>
  <c r="G162" i="29" s="1"/>
  <c r="G152" i="29"/>
  <c r="G154" i="29" s="1"/>
  <c r="M152" i="29"/>
  <c r="M160" i="29"/>
  <c r="N152" i="29"/>
  <c r="N160" i="29"/>
  <c r="G156" i="29"/>
  <c r="G158" i="29" s="1"/>
  <c r="O152" i="29"/>
  <c r="O160" i="29"/>
  <c r="P152" i="29"/>
  <c r="P160" i="29"/>
  <c r="F208" i="29"/>
  <c r="F210" i="29" s="1"/>
  <c r="E156" i="29"/>
  <c r="E158" i="29" s="1"/>
  <c r="F160" i="29"/>
  <c r="F162" i="29" s="1"/>
  <c r="J865" i="29"/>
  <c r="P874" i="29"/>
  <c r="O874" i="29"/>
  <c r="N874" i="29"/>
  <c r="I874" i="29"/>
  <c r="J874" i="29"/>
  <c r="E216" i="29"/>
  <c r="E218" i="29" s="1"/>
  <c r="J106" i="29"/>
  <c r="M98" i="29"/>
  <c r="H856" i="29"/>
  <c r="F603" i="29"/>
  <c r="F605" i="29" s="1"/>
  <c r="E160" i="29"/>
  <c r="E162" i="29" s="1"/>
  <c r="F711" i="29"/>
  <c r="F713" i="29" s="1"/>
  <c r="F266" i="29"/>
  <c r="F268" i="29" s="1"/>
  <c r="F657" i="29"/>
  <c r="F659" i="29" s="1"/>
  <c r="E266" i="29"/>
  <c r="E268" i="29" s="1"/>
  <c r="F806" i="29"/>
  <c r="G806" i="29"/>
  <c r="E715" i="29"/>
  <c r="E717" i="29" s="1"/>
  <c r="H806" i="29"/>
  <c r="H874" i="29"/>
  <c r="K856" i="29"/>
  <c r="F156" i="29"/>
  <c r="F158" i="29" s="1"/>
  <c r="E321" i="29"/>
  <c r="E323" i="29" s="1"/>
  <c r="E317" i="29"/>
  <c r="E319" i="29" s="1"/>
  <c r="O106" i="29"/>
  <c r="F317" i="29"/>
  <c r="F319" i="29" s="1"/>
  <c r="E102" i="29"/>
  <c r="F270" i="29"/>
  <c r="F272" i="29" s="1"/>
  <c r="F495" i="29"/>
  <c r="F815" i="29"/>
  <c r="L98" i="29"/>
  <c r="E262" i="29"/>
  <c r="E264" i="29" s="1"/>
  <c r="E657" i="29"/>
  <c r="G815" i="29"/>
  <c r="F262" i="29"/>
  <c r="F264" i="29" s="1"/>
  <c r="F325" i="29"/>
  <c r="F327" i="29" s="1"/>
  <c r="F719" i="29"/>
  <c r="F721" i="29" s="1"/>
  <c r="F216" i="29"/>
  <c r="F218" i="29" s="1"/>
  <c r="N856" i="29"/>
  <c r="E719" i="29"/>
  <c r="E721" i="29" s="1"/>
  <c r="F550" i="29"/>
  <c r="F552" i="29" s="1"/>
  <c r="F607" i="29"/>
  <c r="F609" i="29" s="1"/>
  <c r="F715" i="29"/>
  <c r="F717" i="29" s="1"/>
  <c r="P106" i="29"/>
  <c r="E208" i="29"/>
  <c r="E210" i="29" s="1"/>
  <c r="H815" i="29"/>
  <c r="E106" i="29"/>
  <c r="P102" i="29"/>
  <c r="F212" i="29"/>
  <c r="F214" i="29" s="1"/>
  <c r="E270" i="29"/>
  <c r="E272" i="29" s="1"/>
  <c r="F599" i="29"/>
  <c r="F601" i="29" s="1"/>
  <c r="E815" i="29"/>
  <c r="J98" i="29"/>
  <c r="K106" i="29"/>
  <c r="K98" i="29"/>
  <c r="H102" i="29"/>
  <c r="I102" i="29"/>
  <c r="J102" i="29"/>
  <c r="K102" i="29"/>
  <c r="L102" i="29"/>
  <c r="M102" i="29"/>
  <c r="G874" i="29"/>
  <c r="I106" i="29"/>
  <c r="G98" i="29"/>
  <c r="F102" i="29"/>
  <c r="H98" i="29"/>
  <c r="G102" i="29"/>
  <c r="F106" i="29"/>
  <c r="E152" i="29"/>
  <c r="E154" i="29" s="1"/>
  <c r="F554" i="29"/>
  <c r="E711" i="29"/>
  <c r="E713" i="29" s="1"/>
  <c r="O856" i="29"/>
  <c r="K874" i="29"/>
  <c r="E212" i="29"/>
  <c r="E214" i="29" s="1"/>
  <c r="G106" i="29"/>
  <c r="F152" i="29"/>
  <c r="F154" i="29" s="1"/>
  <c r="F491" i="29"/>
  <c r="E661" i="29"/>
  <c r="L874" i="29"/>
  <c r="L106" i="29"/>
  <c r="H106" i="29"/>
  <c r="F321" i="29"/>
  <c r="F323" i="29" s="1"/>
  <c r="F661" i="29"/>
  <c r="F663" i="29" s="1"/>
  <c r="M874" i="29"/>
  <c r="F546" i="29"/>
  <c r="F548" i="29" s="1"/>
  <c r="E325" i="29"/>
  <c r="E327" i="29" s="1"/>
  <c r="E665" i="29"/>
  <c r="F665" i="29"/>
  <c r="F667" i="29" s="1"/>
  <c r="H865" i="29"/>
  <c r="F874" i="29"/>
  <c r="O98" i="29"/>
  <c r="N102" i="29"/>
  <c r="M106" i="29"/>
  <c r="P98" i="29"/>
  <c r="O102" i="29"/>
  <c r="N106" i="29"/>
  <c r="M439" i="29" l="1"/>
  <c r="M891" i="29"/>
  <c r="L439" i="29"/>
  <c r="L440" i="29" s="1"/>
  <c r="L891" i="29"/>
  <c r="L892" i="29" s="1"/>
  <c r="P439" i="29"/>
  <c r="P891" i="29"/>
  <c r="P892" i="29" s="1"/>
  <c r="K439" i="29"/>
  <c r="K440" i="29" s="1"/>
  <c r="K891" i="29"/>
  <c r="K892" i="29" s="1"/>
  <c r="O439" i="29"/>
  <c r="O440" i="29" s="1"/>
  <c r="O891" i="29"/>
  <c r="O892" i="29" s="1"/>
  <c r="J439" i="29"/>
  <c r="J440" i="29" s="1"/>
  <c r="J891" i="29"/>
  <c r="J892" i="29" s="1"/>
  <c r="I439" i="29"/>
  <c r="I891" i="29"/>
  <c r="N439" i="29"/>
  <c r="N891" i="29"/>
  <c r="H900" i="29"/>
  <c r="H901" i="29" s="1"/>
  <c r="H882" i="29"/>
  <c r="H883" i="29" s="1"/>
  <c r="K162" i="29"/>
  <c r="K900" i="29"/>
  <c r="P162" i="29"/>
  <c r="P900" i="29"/>
  <c r="K154" i="29"/>
  <c r="K882" i="29"/>
  <c r="K883" i="29" s="1"/>
  <c r="P154" i="29"/>
  <c r="P882" i="29"/>
  <c r="P883" i="29" s="1"/>
  <c r="J154" i="29"/>
  <c r="J882" i="29"/>
  <c r="J883" i="29" s="1"/>
  <c r="O162" i="29"/>
  <c r="O900" i="29"/>
  <c r="J162" i="29"/>
  <c r="J900" i="29"/>
  <c r="O154" i="29"/>
  <c r="O882" i="29"/>
  <c r="O883" i="29" s="1"/>
  <c r="I154" i="29"/>
  <c r="I882" i="29"/>
  <c r="I883" i="29" s="1"/>
  <c r="I162" i="29"/>
  <c r="I900" i="29"/>
  <c r="N162" i="29"/>
  <c r="N900" i="29"/>
  <c r="N154" i="29"/>
  <c r="N882" i="29"/>
  <c r="N883" i="29" s="1"/>
  <c r="L154" i="29"/>
  <c r="L882" i="29"/>
  <c r="L883" i="29" s="1"/>
  <c r="M162" i="29"/>
  <c r="M900" i="29"/>
  <c r="L162" i="29"/>
  <c r="L900" i="29"/>
  <c r="M154" i="29"/>
  <c r="M882" i="29"/>
  <c r="M883" i="29" s="1"/>
  <c r="G891" i="29"/>
  <c r="G892" i="29" s="1"/>
  <c r="G882" i="29"/>
  <c r="G883" i="29" s="1"/>
  <c r="G900" i="29"/>
  <c r="G901" i="29" s="1"/>
  <c r="E882" i="29"/>
  <c r="E883" i="29" s="1"/>
  <c r="F900" i="29"/>
  <c r="F901" i="29" s="1"/>
  <c r="H439" i="29"/>
  <c r="H891" i="29"/>
  <c r="H892" i="29" s="1"/>
  <c r="F882" i="29"/>
  <c r="F883" i="29" s="1"/>
  <c r="F493" i="29"/>
  <c r="F823" i="29"/>
  <c r="F824" i="29" s="1"/>
  <c r="F891" i="29"/>
  <c r="F892" i="29" s="1"/>
  <c r="F497" i="29"/>
  <c r="F832" i="29"/>
  <c r="F833" i="29" s="1"/>
  <c r="F556" i="29"/>
  <c r="F841" i="29"/>
  <c r="F842" i="29" s="1"/>
  <c r="E891" i="29"/>
  <c r="E892" i="29" s="1"/>
  <c r="E659" i="29"/>
  <c r="E823" i="29"/>
  <c r="E824" i="29" s="1"/>
  <c r="E663" i="29"/>
  <c r="E832" i="29"/>
  <c r="E833" i="29" s="1"/>
  <c r="E667" i="29"/>
  <c r="E841" i="29"/>
  <c r="E842" i="29" s="1"/>
  <c r="E900" i="29"/>
  <c r="E901" i="29" s="1"/>
  <c r="O108" i="29"/>
  <c r="O448" i="29"/>
  <c r="N108" i="29"/>
  <c r="N448" i="29"/>
  <c r="N449" i="29" s="1"/>
  <c r="E108" i="29"/>
  <c r="E448" i="29"/>
  <c r="E449" i="29" s="1"/>
  <c r="E100" i="29"/>
  <c r="E430" i="29"/>
  <c r="E431" i="29" s="1"/>
  <c r="N100" i="29"/>
  <c r="N430" i="29"/>
  <c r="N431" i="29" s="1"/>
  <c r="P100" i="29"/>
  <c r="P430" i="29"/>
  <c r="P108" i="29"/>
  <c r="P448" i="29"/>
  <c r="P449" i="29" s="1"/>
  <c r="M100" i="29"/>
  <c r="M430" i="29"/>
  <c r="M431" i="29" s="1"/>
  <c r="I100" i="29"/>
  <c r="I430" i="29"/>
  <c r="I431" i="29" s="1"/>
  <c r="M108" i="29"/>
  <c r="M448" i="29"/>
  <c r="M449" i="29" s="1"/>
  <c r="O100" i="29"/>
  <c r="O430" i="29"/>
  <c r="O431" i="29" s="1"/>
  <c r="G104" i="29"/>
  <c r="G439" i="29"/>
  <c r="G440" i="29" s="1"/>
  <c r="K100" i="29"/>
  <c r="K430" i="29"/>
  <c r="K431" i="29" s="1"/>
  <c r="L100" i="29"/>
  <c r="L430" i="29"/>
  <c r="L431" i="29" s="1"/>
  <c r="J108" i="29"/>
  <c r="J448" i="29"/>
  <c r="J449" i="29" s="1"/>
  <c r="F100" i="29"/>
  <c r="F430" i="29"/>
  <c r="F431" i="29" s="1"/>
  <c r="H108" i="29"/>
  <c r="H448" i="29"/>
  <c r="H449" i="29" s="1"/>
  <c r="L108" i="29"/>
  <c r="L448" i="29"/>
  <c r="L449" i="29" s="1"/>
  <c r="H100" i="29"/>
  <c r="H430" i="29"/>
  <c r="H431" i="29" s="1"/>
  <c r="F104" i="29"/>
  <c r="F439" i="29"/>
  <c r="F440" i="29" s="1"/>
  <c r="J100" i="29"/>
  <c r="J430" i="29"/>
  <c r="J431" i="29" s="1"/>
  <c r="G100" i="29"/>
  <c r="G430" i="29"/>
  <c r="G431" i="29" s="1"/>
  <c r="F108" i="29"/>
  <c r="F448" i="29"/>
  <c r="F449" i="29" s="1"/>
  <c r="K108" i="29"/>
  <c r="K448" i="29"/>
  <c r="K449" i="29" s="1"/>
  <c r="G108" i="29"/>
  <c r="G448" i="29"/>
  <c r="G449" i="29" s="1"/>
  <c r="I108" i="29"/>
  <c r="I448" i="29"/>
  <c r="I449" i="29" s="1"/>
  <c r="E104" i="29"/>
  <c r="E439" i="29"/>
  <c r="E440" i="29" s="1"/>
  <c r="H104" i="29"/>
  <c r="O104" i="29"/>
  <c r="P104" i="29"/>
  <c r="N892" i="29"/>
  <c r="N104" i="29"/>
  <c r="K104" i="29"/>
  <c r="L104" i="29"/>
  <c r="J104" i="29"/>
  <c r="M892" i="29"/>
  <c r="M104" i="29"/>
  <c r="I892" i="29"/>
  <c r="I104" i="29"/>
  <c r="E405" i="14"/>
  <c r="P440" i="29"/>
  <c r="H440" i="29"/>
  <c r="I440" i="29"/>
  <c r="N440" i="29"/>
  <c r="M440" i="29"/>
  <c r="G833" i="29"/>
  <c r="H833" i="29"/>
  <c r="O449" i="29"/>
  <c r="G824" i="29"/>
  <c r="H842" i="29"/>
  <c r="G842" i="29"/>
  <c r="H824" i="29"/>
  <c r="P431" i="29"/>
  <c r="O901" i="29" l="1"/>
  <c r="P901" i="29"/>
  <c r="N901" i="29"/>
  <c r="M901" i="29"/>
  <c r="J901" i="29"/>
  <c r="I901" i="29"/>
  <c r="L901" i="29"/>
  <c r="K901" i="29"/>
  <c r="N43" i="24" l="1"/>
  <c r="N42" i="24"/>
  <c r="N41" i="24"/>
  <c r="E487" i="14"/>
  <c r="F487" i="14"/>
  <c r="F489" i="14" l="1"/>
  <c r="E489" i="14"/>
  <c r="I687" i="14"/>
  <c r="N43" i="9"/>
  <c r="N41" i="9"/>
  <c r="N42" i="9"/>
  <c r="L43" i="9"/>
  <c r="L41" i="9"/>
  <c r="L42" i="9"/>
  <c r="K41" i="9"/>
  <c r="K42" i="9"/>
  <c r="K43" i="9"/>
  <c r="K42" i="26"/>
  <c r="K43" i="26"/>
  <c r="K41" i="26"/>
  <c r="O44" i="9"/>
  <c r="I645" i="14" l="1"/>
  <c r="N44" i="24"/>
  <c r="H43" i="9" l="1"/>
  <c r="E198" i="14"/>
  <c r="F198" i="14"/>
  <c r="F200" i="14" s="1"/>
  <c r="G198" i="14"/>
  <c r="G200" i="14" l="1"/>
  <c r="G413" i="14"/>
  <c r="J412" i="14" s="1"/>
  <c r="E200" i="14"/>
  <c r="E413" i="14"/>
  <c r="J410" i="14" s="1"/>
  <c r="H44" i="26"/>
  <c r="G43" i="24"/>
  <c r="G42" i="24"/>
  <c r="G41" i="24"/>
  <c r="E41" i="24"/>
  <c r="I187" i="14"/>
  <c r="G44" i="26"/>
  <c r="G44" i="9" l="1"/>
  <c r="F44" i="24"/>
  <c r="I128" i="14"/>
  <c r="H151" i="14"/>
  <c r="H153" i="14" s="1"/>
  <c r="F44" i="9"/>
  <c r="E41" i="9"/>
  <c r="F44" i="25" l="1"/>
  <c r="I152" i="14"/>
  <c r="E596" i="14"/>
  <c r="E598" i="14" s="1"/>
  <c r="E43" i="9"/>
  <c r="H801" i="14" l="1"/>
  <c r="F801" i="14"/>
  <c r="G801" i="14"/>
  <c r="M41" i="26"/>
  <c r="E43" i="24"/>
  <c r="G97" i="14"/>
  <c r="G99" i="14" l="1"/>
  <c r="E43" i="25"/>
  <c r="R9" i="26" l="1"/>
  <c r="R39" i="26" l="1"/>
  <c r="R38" i="26"/>
  <c r="R37" i="26"/>
  <c r="R34" i="26"/>
  <c r="R32" i="26"/>
  <c r="R31" i="26"/>
  <c r="R30" i="26"/>
  <c r="R28" i="26"/>
  <c r="R26" i="26"/>
  <c r="R25" i="26"/>
  <c r="R24" i="26"/>
  <c r="R22" i="26"/>
  <c r="R20" i="26"/>
  <c r="R18" i="26"/>
  <c r="R14" i="26"/>
  <c r="R13" i="26"/>
  <c r="R11" i="26"/>
  <c r="R10" i="26"/>
  <c r="R17" i="26" l="1"/>
  <c r="R34" i="24" l="1"/>
  <c r="R37" i="24"/>
  <c r="R21" i="26"/>
  <c r="R29" i="26"/>
  <c r="R35" i="26"/>
  <c r="R23" i="26"/>
  <c r="R27" i="26"/>
  <c r="R19" i="26"/>
  <c r="R33" i="26"/>
  <c r="R36" i="26"/>
  <c r="R21" i="24" l="1"/>
  <c r="R25" i="24" l="1"/>
  <c r="R38" i="24"/>
  <c r="R35" i="24" l="1"/>
  <c r="R24" i="24"/>
  <c r="R11" i="24"/>
  <c r="R27" i="24"/>
  <c r="R22" i="24"/>
  <c r="R33" i="24"/>
  <c r="R26" i="24"/>
  <c r="R10" i="24" l="1"/>
  <c r="R18" i="24"/>
  <c r="R17" i="24"/>
  <c r="R31" i="24"/>
  <c r="R36" i="24"/>
  <c r="R29" i="24"/>
  <c r="R9" i="24"/>
  <c r="R39" i="24" l="1"/>
  <c r="R14" i="24"/>
  <c r="R23" i="24"/>
  <c r="R28" i="24"/>
  <c r="R19" i="24"/>
  <c r="R30" i="24"/>
  <c r="R32" i="24"/>
  <c r="R13" i="24"/>
  <c r="R32" i="27" l="1"/>
  <c r="R34" i="27"/>
  <c r="R27" i="27" l="1"/>
  <c r="R35" i="27"/>
  <c r="R37" i="27"/>
  <c r="R21" i="28"/>
  <c r="R29" i="27"/>
  <c r="R26" i="27"/>
  <c r="R26" i="28"/>
  <c r="R9" i="25"/>
  <c r="R31" i="27"/>
  <c r="R25" i="27"/>
  <c r="R36" i="27"/>
  <c r="R28" i="27"/>
  <c r="R33" i="27"/>
  <c r="R38" i="27"/>
  <c r="R40" i="26"/>
  <c r="R12" i="26" l="1"/>
  <c r="R9" i="9"/>
  <c r="R37" i="28"/>
  <c r="R11" i="28"/>
  <c r="R25" i="28"/>
  <c r="R10" i="27"/>
  <c r="R14" i="27"/>
  <c r="R34" i="25"/>
  <c r="R22" i="28"/>
  <c r="R30" i="25"/>
  <c r="R36" i="28"/>
  <c r="R31" i="25"/>
  <c r="R14" i="28"/>
  <c r="R27" i="25"/>
  <c r="R40" i="25"/>
  <c r="R35" i="28"/>
  <c r="R21" i="27"/>
  <c r="R19" i="27"/>
  <c r="R12" i="24"/>
  <c r="R40" i="27"/>
  <c r="R33" i="28"/>
  <c r="R26" i="25"/>
  <c r="R21" i="25"/>
  <c r="R37" i="25"/>
  <c r="R40" i="24"/>
  <c r="R23" i="27"/>
  <c r="R30" i="28"/>
  <c r="R10" i="28"/>
  <c r="R13" i="28"/>
  <c r="R24" i="27"/>
  <c r="R22" i="27"/>
  <c r="R34" i="28"/>
  <c r="R31" i="28"/>
  <c r="R30" i="27"/>
  <c r="R9" i="27"/>
  <c r="R22" i="25"/>
  <c r="R36" i="25"/>
  <c r="R39" i="28"/>
  <c r="R24" i="28"/>
  <c r="R29" i="28"/>
  <c r="R9" i="28"/>
  <c r="R13" i="27"/>
  <c r="R18" i="28"/>
  <c r="R33" i="25"/>
  <c r="R38" i="28"/>
  <c r="R32" i="28"/>
  <c r="R39" i="27"/>
  <c r="R28" i="28"/>
  <c r="R35" i="25"/>
  <c r="R24" i="25"/>
  <c r="R25" i="25"/>
  <c r="R27" i="28"/>
  <c r="R15" i="26"/>
  <c r="R19" i="28" l="1"/>
  <c r="R38" i="25"/>
  <c r="R11" i="25"/>
  <c r="R11" i="27"/>
  <c r="R19" i="25"/>
  <c r="R17" i="25"/>
  <c r="R18" i="27"/>
  <c r="R14" i="25"/>
  <c r="R23" i="28"/>
  <c r="R12" i="27"/>
  <c r="R18" i="25"/>
  <c r="R10" i="25"/>
  <c r="R32" i="25"/>
  <c r="R40" i="28"/>
  <c r="R13" i="25"/>
  <c r="R28" i="25"/>
  <c r="R39" i="25"/>
  <c r="R23" i="25"/>
  <c r="R29" i="25"/>
  <c r="R15" i="28" l="1"/>
  <c r="R15" i="27"/>
  <c r="R15" i="25"/>
  <c r="R12" i="28"/>
  <c r="R12" i="25"/>
  <c r="G706" i="14"/>
  <c r="G708" i="14" s="1"/>
  <c r="G698" i="14"/>
  <c r="G700" i="14" s="1"/>
  <c r="E706" i="14"/>
  <c r="E708" i="14" s="1"/>
  <c r="F706" i="14"/>
  <c r="F708" i="14" s="1"/>
  <c r="E698" i="14"/>
  <c r="E700" i="14" s="1"/>
  <c r="F596" i="14"/>
  <c r="F598" i="14" s="1"/>
  <c r="G596" i="14"/>
  <c r="G598" i="14" s="1"/>
  <c r="E542" i="14"/>
  <c r="F542" i="14"/>
  <c r="G542" i="14"/>
  <c r="E146" i="14"/>
  <c r="F146" i="14"/>
  <c r="G146" i="14"/>
  <c r="F544" i="14" l="1"/>
  <c r="E544" i="14"/>
  <c r="G544" i="14"/>
  <c r="E148" i="14"/>
  <c r="G148" i="14"/>
  <c r="F148" i="14"/>
  <c r="O41" i="26"/>
  <c r="O43" i="26"/>
  <c r="O42" i="26"/>
  <c r="O42" i="24"/>
  <c r="O43" i="24"/>
  <c r="O41" i="24"/>
  <c r="M42" i="26"/>
  <c r="M43" i="26"/>
  <c r="L42" i="26"/>
  <c r="L41" i="26"/>
  <c r="L43" i="26"/>
  <c r="I43" i="24"/>
  <c r="I42" i="24"/>
  <c r="I41" i="24"/>
  <c r="H43" i="24"/>
  <c r="H42" i="24"/>
  <c r="H41" i="24"/>
  <c r="F43" i="26"/>
  <c r="F42" i="26"/>
  <c r="F41" i="26"/>
  <c r="F44" i="26"/>
  <c r="G716" i="14"/>
  <c r="G718" i="14" s="1"/>
  <c r="H156" i="14"/>
  <c r="H158" i="14" s="1"/>
  <c r="H161" i="14"/>
  <c r="H163" i="14" s="1"/>
  <c r="F716" i="14"/>
  <c r="F718" i="14" s="1"/>
  <c r="E716" i="14"/>
  <c r="E718" i="14" s="1"/>
  <c r="H706" i="14"/>
  <c r="H708" i="14" s="1"/>
  <c r="H596" i="14"/>
  <c r="H598" i="14" s="1"/>
  <c r="O42" i="27" l="1"/>
  <c r="O43" i="27"/>
  <c r="O41" i="27"/>
  <c r="I707" i="14"/>
  <c r="N44" i="9"/>
  <c r="M44" i="26"/>
  <c r="I597" i="14"/>
  <c r="I162" i="14"/>
  <c r="F44" i="27"/>
  <c r="I157" i="14"/>
  <c r="E44" i="26"/>
  <c r="O44" i="26"/>
  <c r="F44" i="28"/>
  <c r="H542" i="14"/>
  <c r="H544" i="14" s="1"/>
  <c r="H534" i="14"/>
  <c r="H536" i="14" l="1"/>
  <c r="I535" i="14"/>
  <c r="I543" i="14"/>
  <c r="L44" i="26"/>
  <c r="L44" i="24"/>
  <c r="K42" i="24"/>
  <c r="O41" i="9" l="1"/>
  <c r="K44" i="9"/>
  <c r="K43" i="24"/>
  <c r="K41" i="24"/>
  <c r="H698" i="14"/>
  <c r="H700" i="14" s="1"/>
  <c r="F711" i="14"/>
  <c r="F713" i="14" s="1"/>
  <c r="O42" i="9"/>
  <c r="G711" i="14"/>
  <c r="G713" i="14" s="1"/>
  <c r="O43" i="9"/>
  <c r="E497" i="14"/>
  <c r="E711" i="14"/>
  <c r="E713" i="14" s="1"/>
  <c r="E721" i="14"/>
  <c r="E723" i="14" s="1"/>
  <c r="G497" i="14"/>
  <c r="F497" i="14"/>
  <c r="H552" i="14"/>
  <c r="H554" i="14" s="1"/>
  <c r="G721" i="14"/>
  <c r="G723" i="14" s="1"/>
  <c r="F721" i="14"/>
  <c r="F723" i="14" s="1"/>
  <c r="E499" i="14" l="1"/>
  <c r="F499" i="14"/>
  <c r="G499" i="14"/>
  <c r="O42" i="25"/>
  <c r="O41" i="25"/>
  <c r="O43" i="25"/>
  <c r="O44" i="24"/>
  <c r="H716" i="14"/>
  <c r="K41" i="27"/>
  <c r="K42" i="27"/>
  <c r="K43" i="27"/>
  <c r="H721" i="14"/>
  <c r="H723" i="14" s="1"/>
  <c r="O41" i="28"/>
  <c r="O42" i="28"/>
  <c r="O43" i="28"/>
  <c r="H711" i="14"/>
  <c r="H713" i="14" s="1"/>
  <c r="I553" i="14"/>
  <c r="L44" i="27"/>
  <c r="H651" i="14"/>
  <c r="H653" i="14" s="1"/>
  <c r="G651" i="14"/>
  <c r="F651" i="14"/>
  <c r="E651" i="14"/>
  <c r="E656" i="14"/>
  <c r="E658" i="14" s="1"/>
  <c r="E589" i="14"/>
  <c r="F589" i="14"/>
  <c r="G589" i="14"/>
  <c r="L41" i="24"/>
  <c r="L42" i="24"/>
  <c r="L43" i="24"/>
  <c r="G653" i="14" l="1"/>
  <c r="G818" i="14"/>
  <c r="J817" i="14" s="1"/>
  <c r="F591" i="14"/>
  <c r="F809" i="14"/>
  <c r="J807" i="14" s="1"/>
  <c r="G591" i="14"/>
  <c r="G809" i="14"/>
  <c r="J808" i="14" s="1"/>
  <c r="G868" i="14"/>
  <c r="J867" i="14" s="1"/>
  <c r="E591" i="14"/>
  <c r="E809" i="14"/>
  <c r="J806" i="14" s="1"/>
  <c r="E868" i="14"/>
  <c r="J865" i="14" s="1"/>
  <c r="E653" i="14"/>
  <c r="E818" i="14"/>
  <c r="J815" i="14" s="1"/>
  <c r="F653" i="14"/>
  <c r="F818" i="14"/>
  <c r="J816" i="14" s="1"/>
  <c r="O44" i="27"/>
  <c r="H718" i="14"/>
  <c r="I712" i="14"/>
  <c r="I717" i="14"/>
  <c r="I722" i="14"/>
  <c r="O44" i="28"/>
  <c r="I652" i="14"/>
  <c r="N41" i="25"/>
  <c r="O44" i="25"/>
  <c r="N42" i="26"/>
  <c r="G606" i="14"/>
  <c r="G608" i="14" s="1"/>
  <c r="M43" i="24"/>
  <c r="N41" i="26"/>
  <c r="N43" i="26"/>
  <c r="F606" i="14"/>
  <c r="F608" i="14" s="1"/>
  <c r="M42" i="24"/>
  <c r="M42" i="9"/>
  <c r="M44" i="9"/>
  <c r="N44" i="26"/>
  <c r="E606" i="14"/>
  <c r="E608" i="14" s="1"/>
  <c r="M41" i="24"/>
  <c r="M43" i="9"/>
  <c r="M41" i="9"/>
  <c r="G552" i="14"/>
  <c r="E552" i="14"/>
  <c r="F552" i="14"/>
  <c r="F656" i="14"/>
  <c r="F658" i="14" s="1"/>
  <c r="G656" i="14"/>
  <c r="G658" i="14" s="1"/>
  <c r="H589" i="14"/>
  <c r="H809" i="14" s="1"/>
  <c r="J810" i="14" s="1"/>
  <c r="H666" i="14"/>
  <c r="H668" i="14" s="1"/>
  <c r="H656" i="14"/>
  <c r="H658" i="14" s="1"/>
  <c r="G661" i="14"/>
  <c r="G663" i="14" s="1"/>
  <c r="H661" i="14"/>
  <c r="H663" i="14" s="1"/>
  <c r="F601" i="14"/>
  <c r="F603" i="14" s="1"/>
  <c r="F661" i="14"/>
  <c r="F663" i="14" s="1"/>
  <c r="G601" i="14"/>
  <c r="G603" i="14" s="1"/>
  <c r="E601" i="14"/>
  <c r="E603" i="14" s="1"/>
  <c r="E611" i="14"/>
  <c r="E613" i="14" s="1"/>
  <c r="G547" i="14"/>
  <c r="G549" i="14" s="1"/>
  <c r="E661" i="14"/>
  <c r="E663" i="14" s="1"/>
  <c r="F611" i="14"/>
  <c r="F613" i="14" s="1"/>
  <c r="G611" i="14"/>
  <c r="G613" i="14" s="1"/>
  <c r="E666" i="14"/>
  <c r="E668" i="14" s="1"/>
  <c r="F666" i="14"/>
  <c r="F668" i="14" s="1"/>
  <c r="G666" i="14"/>
  <c r="G668" i="14" s="1"/>
  <c r="E554" i="14" l="1"/>
  <c r="E836" i="14"/>
  <c r="J833" i="14" s="1"/>
  <c r="F554" i="14"/>
  <c r="F836" i="14"/>
  <c r="J834" i="14" s="1"/>
  <c r="G554" i="14"/>
  <c r="G836" i="14"/>
  <c r="J835" i="14" s="1"/>
  <c r="I590" i="14"/>
  <c r="H591" i="14"/>
  <c r="L43" i="25"/>
  <c r="L41" i="27"/>
  <c r="L42" i="27"/>
  <c r="L43" i="27"/>
  <c r="G819" i="14"/>
  <c r="F810" i="14"/>
  <c r="E810" i="14"/>
  <c r="G810" i="14"/>
  <c r="E819" i="14"/>
  <c r="F819" i="14"/>
  <c r="N42" i="27"/>
  <c r="I662" i="14"/>
  <c r="N43" i="27"/>
  <c r="N41" i="27"/>
  <c r="M41" i="28"/>
  <c r="M43" i="25"/>
  <c r="M42" i="25"/>
  <c r="M42" i="28"/>
  <c r="M41" i="27"/>
  <c r="M42" i="27"/>
  <c r="N43" i="28"/>
  <c r="M43" i="27"/>
  <c r="N43" i="25"/>
  <c r="N42" i="25"/>
  <c r="M41" i="25"/>
  <c r="N42" i="28"/>
  <c r="N41" i="28"/>
  <c r="I657" i="14"/>
  <c r="M43" i="28"/>
  <c r="I667" i="14"/>
  <c r="N44" i="28"/>
  <c r="N44" i="25"/>
  <c r="H601" i="14"/>
  <c r="H603" i="14" s="1"/>
  <c r="M44" i="24"/>
  <c r="N44" i="27"/>
  <c r="H611" i="14"/>
  <c r="H613" i="14" s="1"/>
  <c r="H606" i="14"/>
  <c r="H608" i="14" s="1"/>
  <c r="F547" i="14"/>
  <c r="F549" i="14" s="1"/>
  <c r="H487" i="14"/>
  <c r="H489" i="14" l="1"/>
  <c r="H818" i="14"/>
  <c r="J819" i="14" s="1"/>
  <c r="L42" i="25"/>
  <c r="F837" i="14"/>
  <c r="G837" i="14"/>
  <c r="E837" i="14"/>
  <c r="I607" i="14"/>
  <c r="M44" i="28"/>
  <c r="I612" i="14"/>
  <c r="I602" i="14"/>
  <c r="L44" i="9"/>
  <c r="I523" i="14"/>
  <c r="I488" i="14"/>
  <c r="K44" i="26"/>
  <c r="M44" i="27"/>
  <c r="M44" i="25"/>
  <c r="G492" i="14"/>
  <c r="L41" i="25"/>
  <c r="E556" i="14"/>
  <c r="E558" i="14" s="1"/>
  <c r="G494" i="14" l="1"/>
  <c r="G827" i="14"/>
  <c r="J826" i="14" s="1"/>
  <c r="L41" i="28"/>
  <c r="H819" i="14"/>
  <c r="K43" i="25"/>
  <c r="H547" i="14"/>
  <c r="H549" i="14" s="1"/>
  <c r="H556" i="14"/>
  <c r="H558" i="14" s="1"/>
  <c r="E313" i="14"/>
  <c r="E877" i="14" s="1"/>
  <c r="J874" i="14" s="1"/>
  <c r="F313" i="14"/>
  <c r="F877" i="14" s="1"/>
  <c r="J875" i="14" s="1"/>
  <c r="G313" i="14"/>
  <c r="G877" i="14" s="1"/>
  <c r="J876" i="14" s="1"/>
  <c r="H313" i="14"/>
  <c r="H877" i="14" s="1"/>
  <c r="J878" i="14" s="1"/>
  <c r="G42" i="26"/>
  <c r="G315" i="14" l="1"/>
  <c r="G422" i="14"/>
  <c r="J421" i="14" s="1"/>
  <c r="H315" i="14"/>
  <c r="H422" i="14"/>
  <c r="J423" i="14" s="1"/>
  <c r="E315" i="14"/>
  <c r="E422" i="14"/>
  <c r="J419" i="14" s="1"/>
  <c r="F315" i="14"/>
  <c r="F422" i="14"/>
  <c r="J420" i="14" s="1"/>
  <c r="I548" i="14"/>
  <c r="G828" i="14"/>
  <c r="I314" i="14"/>
  <c r="H44" i="9"/>
  <c r="I240" i="14"/>
  <c r="F43" i="9"/>
  <c r="G328" i="14"/>
  <c r="G330" i="14" s="1"/>
  <c r="F328" i="14"/>
  <c r="F330" i="14" s="1"/>
  <c r="E328" i="14"/>
  <c r="E330" i="14" s="1"/>
  <c r="I44" i="26"/>
  <c r="Q44" i="26" s="1"/>
  <c r="F323" i="14"/>
  <c r="F325" i="14" s="1"/>
  <c r="I42" i="26"/>
  <c r="L44" i="25"/>
  <c r="G323" i="14"/>
  <c r="G325" i="14" s="1"/>
  <c r="I43" i="26"/>
  <c r="E323" i="14"/>
  <c r="E325" i="14" s="1"/>
  <c r="I41" i="26"/>
  <c r="I557" i="14"/>
  <c r="L44" i="28"/>
  <c r="G318" i="14"/>
  <c r="G320" i="14" s="1"/>
  <c r="I43" i="9"/>
  <c r="F318" i="14"/>
  <c r="F320" i="14" s="1"/>
  <c r="I42" i="9"/>
  <c r="E318" i="14"/>
  <c r="E320" i="14" s="1"/>
  <c r="I41" i="9"/>
  <c r="I43" i="25" l="1"/>
  <c r="I295" i="14"/>
  <c r="I42" i="25"/>
  <c r="I41" i="25"/>
  <c r="I42" i="27"/>
  <c r="I41" i="27"/>
  <c r="I43" i="27"/>
  <c r="R44" i="26"/>
  <c r="I44" i="9"/>
  <c r="G556" i="14"/>
  <c r="G558" i="14" s="1"/>
  <c r="I41" i="28"/>
  <c r="G264" i="14"/>
  <c r="G266" i="14" s="1"/>
  <c r="G43" i="26"/>
  <c r="G41" i="26"/>
  <c r="F216" i="14"/>
  <c r="F218" i="14" s="1"/>
  <c r="F186" i="14"/>
  <c r="F859" i="14" s="1"/>
  <c r="J857" i="14" s="1"/>
  <c r="F188" i="14" l="1"/>
  <c r="F404" i="14"/>
  <c r="J402" i="14" s="1"/>
  <c r="L43" i="28"/>
  <c r="H43" i="25"/>
  <c r="H41" i="9"/>
  <c r="G42" i="27"/>
  <c r="G42" i="9"/>
  <c r="G43" i="9"/>
  <c r="Q43" i="9" s="1"/>
  <c r="G41" i="9"/>
  <c r="F43" i="24"/>
  <c r="F41" i="9"/>
  <c r="Q41" i="9" s="1"/>
  <c r="F42" i="9"/>
  <c r="G269" i="14"/>
  <c r="G271" i="14" s="1"/>
  <c r="H43" i="26"/>
  <c r="E269" i="14"/>
  <c r="E271" i="14" s="1"/>
  <c r="H41" i="26"/>
  <c r="E156" i="14"/>
  <c r="E158" i="14" s="1"/>
  <c r="F41" i="24"/>
  <c r="Q41" i="24" s="1"/>
  <c r="F156" i="14"/>
  <c r="F158" i="14" s="1"/>
  <c r="F42" i="24"/>
  <c r="F269" i="14"/>
  <c r="F271" i="14" s="1"/>
  <c r="H42" i="26"/>
  <c r="F264" i="14"/>
  <c r="F266" i="14" s="1"/>
  <c r="H42" i="9"/>
  <c r="H198" i="14"/>
  <c r="H868" i="14" s="1"/>
  <c r="J869" i="14" s="1"/>
  <c r="F151" i="14"/>
  <c r="F153" i="14" s="1"/>
  <c r="F492" i="14"/>
  <c r="E492" i="14"/>
  <c r="E211" i="14"/>
  <c r="E213" i="14" s="1"/>
  <c r="F211" i="14"/>
  <c r="F213" i="14" s="1"/>
  <c r="G156" i="14"/>
  <c r="G158" i="14" s="1"/>
  <c r="G414" i="14"/>
  <c r="G151" i="14"/>
  <c r="G211" i="14"/>
  <c r="G213" i="14" s="1"/>
  <c r="E274" i="14"/>
  <c r="E276" i="14" s="1"/>
  <c r="E264" i="14"/>
  <c r="E266" i="14" s="1"/>
  <c r="E151" i="14"/>
  <c r="E153" i="14" s="1"/>
  <c r="E161" i="14"/>
  <c r="E163" i="14" s="1"/>
  <c r="G216" i="14"/>
  <c r="G218" i="14" s="1"/>
  <c r="E216" i="14"/>
  <c r="E218" i="14" s="1"/>
  <c r="F556" i="14"/>
  <c r="F558" i="14" s="1"/>
  <c r="E502" i="14"/>
  <c r="E221" i="14"/>
  <c r="E223" i="14" s="1"/>
  <c r="F161" i="14"/>
  <c r="F163" i="14" s="1"/>
  <c r="G502" i="14"/>
  <c r="F502" i="14"/>
  <c r="G274" i="14"/>
  <c r="G276" i="14" s="1"/>
  <c r="I43" i="28"/>
  <c r="I42" i="28"/>
  <c r="F274" i="14"/>
  <c r="F276" i="14" s="1"/>
  <c r="G161" i="14"/>
  <c r="G163" i="14" s="1"/>
  <c r="G221" i="14"/>
  <c r="G223" i="14" s="1"/>
  <c r="F221" i="14"/>
  <c r="F223" i="14" s="1"/>
  <c r="G886" i="14" l="1"/>
  <c r="J885" i="14" s="1"/>
  <c r="G504" i="14"/>
  <c r="G845" i="14"/>
  <c r="J844" i="14" s="1"/>
  <c r="F504" i="14"/>
  <c r="F845" i="14"/>
  <c r="J843" i="14" s="1"/>
  <c r="E504" i="14"/>
  <c r="E845" i="14"/>
  <c r="J842" i="14" s="1"/>
  <c r="E494" i="14"/>
  <c r="E827" i="14"/>
  <c r="J824" i="14" s="1"/>
  <c r="F494" i="14"/>
  <c r="F827" i="14"/>
  <c r="J825" i="14" s="1"/>
  <c r="H200" i="14"/>
  <c r="H413" i="14"/>
  <c r="J414" i="14" s="1"/>
  <c r="G153" i="14"/>
  <c r="G431" i="14"/>
  <c r="J430" i="14" s="1"/>
  <c r="Q43" i="24"/>
  <c r="L42" i="28"/>
  <c r="G405" i="14"/>
  <c r="G869" i="14"/>
  <c r="G860" i="14"/>
  <c r="I199" i="14"/>
  <c r="K42" i="28"/>
  <c r="I307" i="14"/>
  <c r="H44" i="24"/>
  <c r="I252" i="14"/>
  <c r="H41" i="27"/>
  <c r="H42" i="27"/>
  <c r="H43" i="27"/>
  <c r="H41" i="28"/>
  <c r="H41" i="25"/>
  <c r="H42" i="25"/>
  <c r="H42" i="28"/>
  <c r="H43" i="28"/>
  <c r="F42" i="27"/>
  <c r="F41" i="27"/>
  <c r="G41" i="27"/>
  <c r="F42" i="28"/>
  <c r="G43" i="27"/>
  <c r="F43" i="25"/>
  <c r="F42" i="25"/>
  <c r="F41" i="28"/>
  <c r="F41" i="25"/>
  <c r="G43" i="25"/>
  <c r="F43" i="27"/>
  <c r="G41" i="25"/>
  <c r="F43" i="28"/>
  <c r="G42" i="25"/>
  <c r="G42" i="28"/>
  <c r="G41" i="28"/>
  <c r="G43" i="28"/>
  <c r="G44" i="24"/>
  <c r="E44" i="24"/>
  <c r="R41" i="24"/>
  <c r="I44" i="24"/>
  <c r="H328" i="14"/>
  <c r="H330" i="14" s="1"/>
  <c r="K41" i="28"/>
  <c r="K44" i="24"/>
  <c r="K41" i="25"/>
  <c r="K43" i="28"/>
  <c r="K42" i="25"/>
  <c r="H878" i="14"/>
  <c r="H497" i="14"/>
  <c r="H492" i="14"/>
  <c r="H502" i="14"/>
  <c r="H423" i="14"/>
  <c r="H269" i="14"/>
  <c r="H271" i="14" s="1"/>
  <c r="H274" i="14"/>
  <c r="H276" i="14" s="1"/>
  <c r="H264" i="14"/>
  <c r="H266" i="14" s="1"/>
  <c r="H216" i="14"/>
  <c r="H218" i="14" s="1"/>
  <c r="H211" i="14"/>
  <c r="H213" i="14" s="1"/>
  <c r="H221" i="14"/>
  <c r="H223" i="14" s="1"/>
  <c r="H323" i="14"/>
  <c r="H325" i="14" s="1"/>
  <c r="H318" i="14"/>
  <c r="H320" i="14" s="1"/>
  <c r="H504" i="14" l="1"/>
  <c r="H845" i="14"/>
  <c r="J846" i="14" s="1"/>
  <c r="H494" i="14"/>
  <c r="H827" i="14"/>
  <c r="J828" i="14" s="1"/>
  <c r="H499" i="14"/>
  <c r="H836" i="14"/>
  <c r="J837" i="14" s="1"/>
  <c r="Q44" i="24"/>
  <c r="R43" i="24"/>
  <c r="Q43" i="25"/>
  <c r="G432" i="14"/>
  <c r="G846" i="14"/>
  <c r="E846" i="14"/>
  <c r="E828" i="14"/>
  <c r="H810" i="14"/>
  <c r="G887" i="14"/>
  <c r="F846" i="14"/>
  <c r="F828" i="14"/>
  <c r="K44" i="28"/>
  <c r="I503" i="14"/>
  <c r="K44" i="27"/>
  <c r="I498" i="14"/>
  <c r="K44" i="25"/>
  <c r="I493" i="14"/>
  <c r="I319" i="14"/>
  <c r="I324" i="14"/>
  <c r="I329" i="14"/>
  <c r="I270" i="14"/>
  <c r="I275" i="14"/>
  <c r="I265" i="14"/>
  <c r="I212" i="14"/>
  <c r="I217" i="14"/>
  <c r="I222" i="14"/>
  <c r="G44" i="27"/>
  <c r="G44" i="25"/>
  <c r="G44" i="28"/>
  <c r="I44" i="28"/>
  <c r="I44" i="27"/>
  <c r="I44" i="25"/>
  <c r="H44" i="25"/>
  <c r="H44" i="28"/>
  <c r="H44" i="27"/>
  <c r="H846" i="14" l="1"/>
  <c r="H837" i="14"/>
  <c r="H828" i="14"/>
  <c r="R43" i="25"/>
  <c r="R44" i="24"/>
  <c r="E42" i="26"/>
  <c r="E41" i="26"/>
  <c r="E43" i="26"/>
  <c r="Q43" i="26" s="1"/>
  <c r="F423" i="14"/>
  <c r="G102" i="14"/>
  <c r="G895" i="14" s="1"/>
  <c r="J894" i="14" s="1"/>
  <c r="G423" i="14"/>
  <c r="G104" i="14" l="1"/>
  <c r="G440" i="14"/>
  <c r="J439" i="14" s="1"/>
  <c r="Q41" i="26"/>
  <c r="R41" i="26" s="1"/>
  <c r="Q42" i="26"/>
  <c r="R42" i="26" s="1"/>
  <c r="E878" i="14"/>
  <c r="F878" i="14"/>
  <c r="G878" i="14"/>
  <c r="E423" i="14"/>
  <c r="R43" i="26"/>
  <c r="E43" i="27"/>
  <c r="Q43" i="27" s="1"/>
  <c r="G441" i="14" l="1"/>
  <c r="G896" i="14"/>
  <c r="R43" i="27"/>
  <c r="F85" i="14"/>
  <c r="F868" i="14" s="1"/>
  <c r="J866" i="14" s="1"/>
  <c r="F87" i="14" l="1"/>
  <c r="F413" i="14"/>
  <c r="J411" i="14" s="1"/>
  <c r="E869" i="14"/>
  <c r="E860" i="14"/>
  <c r="H869" i="14"/>
  <c r="E42" i="24"/>
  <c r="E42" i="9"/>
  <c r="Q42" i="9" s="1"/>
  <c r="E97" i="14"/>
  <c r="F97" i="14"/>
  <c r="F886" i="14" s="1"/>
  <c r="J884" i="14" s="1"/>
  <c r="E102" i="14"/>
  <c r="E895" i="14" s="1"/>
  <c r="J892" i="14" s="1"/>
  <c r="F102" i="14"/>
  <c r="F895" i="14" s="1"/>
  <c r="J893" i="14" s="1"/>
  <c r="F414" i="14"/>
  <c r="H102" i="14"/>
  <c r="E107" i="14"/>
  <c r="E904" i="14" s="1"/>
  <c r="J901" i="14" s="1"/>
  <c r="G107" i="14"/>
  <c r="G904" i="14" s="1"/>
  <c r="J903" i="14" s="1"/>
  <c r="F107" i="14"/>
  <c r="F904" i="14" s="1"/>
  <c r="J902" i="14" s="1"/>
  <c r="E431" i="14" l="1"/>
  <c r="J428" i="14" s="1"/>
  <c r="E886" i="14"/>
  <c r="J883" i="14" s="1"/>
  <c r="H440" i="14"/>
  <c r="J441" i="14" s="1"/>
  <c r="H895" i="14"/>
  <c r="J896" i="14" s="1"/>
  <c r="G109" i="14"/>
  <c r="G449" i="14"/>
  <c r="J448" i="14" s="1"/>
  <c r="F99" i="14"/>
  <c r="F431" i="14"/>
  <c r="J429" i="14" s="1"/>
  <c r="F104" i="14"/>
  <c r="F440" i="14"/>
  <c r="J438" i="14" s="1"/>
  <c r="E104" i="14"/>
  <c r="E440" i="14"/>
  <c r="J437" i="14" s="1"/>
  <c r="F109" i="14"/>
  <c r="F449" i="14"/>
  <c r="J447" i="14" s="1"/>
  <c r="E109" i="14"/>
  <c r="E449" i="14"/>
  <c r="J446" i="14" s="1"/>
  <c r="Q42" i="24"/>
  <c r="I103" i="14"/>
  <c r="H104" i="14"/>
  <c r="E432" i="14"/>
  <c r="E99" i="14"/>
  <c r="H414" i="14"/>
  <c r="E414" i="14"/>
  <c r="F405" i="14"/>
  <c r="F860" i="14"/>
  <c r="F869" i="14"/>
  <c r="E41" i="25"/>
  <c r="E42" i="25"/>
  <c r="E41" i="28"/>
  <c r="E42" i="28"/>
  <c r="E44" i="27"/>
  <c r="E43" i="28"/>
  <c r="E44" i="9"/>
  <c r="Q44" i="9" s="1"/>
  <c r="E41" i="27"/>
  <c r="Q41" i="27" s="1"/>
  <c r="E42" i="27"/>
  <c r="Q42" i="27" s="1"/>
  <c r="H107" i="14"/>
  <c r="H904" i="14" s="1"/>
  <c r="J905" i="14" s="1"/>
  <c r="H97" i="14"/>
  <c r="H886" i="14" s="1"/>
  <c r="J887" i="14" s="1"/>
  <c r="H99" i="14" l="1"/>
  <c r="H431" i="14"/>
  <c r="J432" i="14" s="1"/>
  <c r="H109" i="14"/>
  <c r="H449" i="14"/>
  <c r="J450" i="14" s="1"/>
  <c r="R42" i="24"/>
  <c r="Q43" i="28"/>
  <c r="R43" i="28" s="1"/>
  <c r="Q44" i="27"/>
  <c r="R44" i="27" s="1"/>
  <c r="Q41" i="28"/>
  <c r="R41" i="28" s="1"/>
  <c r="Q42" i="28"/>
  <c r="R42" i="28" s="1"/>
  <c r="Q42" i="25"/>
  <c r="R42" i="25" s="1"/>
  <c r="Q41" i="25"/>
  <c r="G450" i="14"/>
  <c r="F450" i="14"/>
  <c r="E450" i="14"/>
  <c r="H405" i="14"/>
  <c r="E441" i="14"/>
  <c r="H441" i="14"/>
  <c r="F441" i="14"/>
  <c r="F432" i="14"/>
  <c r="G905" i="14"/>
  <c r="F905" i="14"/>
  <c r="E905" i="14"/>
  <c r="H896" i="14"/>
  <c r="E887" i="14"/>
  <c r="H860" i="14"/>
  <c r="F887" i="14"/>
  <c r="F896" i="14"/>
  <c r="E896" i="14"/>
  <c r="I98" i="14"/>
  <c r="I108" i="14"/>
  <c r="R42" i="27"/>
  <c r="R41" i="27"/>
  <c r="E44" i="25"/>
  <c r="Q44" i="25" s="1"/>
  <c r="E44" i="28"/>
  <c r="Q44" i="28" s="1"/>
  <c r="R41" i="25" l="1"/>
  <c r="H450" i="14"/>
  <c r="H432" i="14"/>
  <c r="H905" i="14"/>
  <c r="H887" i="14"/>
  <c r="R44" i="25"/>
  <c r="R44" i="28"/>
  <c r="R10" i="9" l="1"/>
  <c r="R11" i="9" l="1"/>
  <c r="R12" i="9" l="1"/>
  <c r="R13" i="9" l="1"/>
  <c r="R14" i="9" l="1"/>
  <c r="R15" i="9" l="1"/>
  <c r="R17" i="9" l="1"/>
  <c r="R18" i="9" l="1"/>
  <c r="R19" i="9" l="1"/>
  <c r="R20" i="9" l="1"/>
  <c r="R21" i="9" l="1"/>
  <c r="R22" i="9" l="1"/>
  <c r="R23" i="9" l="1"/>
  <c r="R24" i="9" l="1"/>
  <c r="R25" i="9" l="1"/>
  <c r="R26" i="9" l="1"/>
  <c r="R27" i="9" l="1"/>
  <c r="R28" i="9" l="1"/>
  <c r="R29" i="9" l="1"/>
  <c r="R30" i="9" l="1"/>
  <c r="R31" i="9" l="1"/>
  <c r="R32" i="9" l="1"/>
  <c r="R33" i="9" l="1"/>
  <c r="R34" i="9" l="1"/>
  <c r="R35" i="9" l="1"/>
  <c r="R36" i="9" l="1"/>
  <c r="R37" i="9" l="1"/>
  <c r="R38" i="9" l="1"/>
  <c r="R39" i="9" l="1"/>
  <c r="R40" i="9" l="1"/>
  <c r="R43" i="9" l="1"/>
  <c r="R41" i="9"/>
  <c r="R42" i="9"/>
  <c r="R44" i="9" l="1"/>
  <c r="R20" i="25" l="1"/>
  <c r="R20" i="24"/>
  <c r="R20" i="28" l="1"/>
  <c r="R20" i="27"/>
</calcChain>
</file>

<file path=xl/sharedStrings.xml><?xml version="1.0" encoding="utf-8"?>
<sst xmlns="http://schemas.openxmlformats.org/spreadsheetml/2006/main" count="8958" uniqueCount="1143">
  <si>
    <t xml:space="preserve">Сезон : </t>
  </si>
  <si>
    <t xml:space="preserve">   1-я неделя</t>
  </si>
  <si>
    <t>Сборник</t>
  </si>
  <si>
    <t>Наименование блюд</t>
  </si>
  <si>
    <t>Выход</t>
  </si>
  <si>
    <t>рецеп №</t>
  </si>
  <si>
    <t>Б</t>
  </si>
  <si>
    <t>Ж</t>
  </si>
  <si>
    <t>У</t>
  </si>
  <si>
    <t>Пром.пр.</t>
  </si>
  <si>
    <t>Хлеб пшеничный</t>
  </si>
  <si>
    <t>Норма по СанПин</t>
  </si>
  <si>
    <t>День</t>
  </si>
  <si>
    <t>Чай с сахаром</t>
  </si>
  <si>
    <t xml:space="preserve">Какао с молоком </t>
  </si>
  <si>
    <t>Литература:</t>
  </si>
  <si>
    <t>СКУРИХИН И.М.,ТУТЕЛЬЯН В.А.</t>
  </si>
  <si>
    <t xml:space="preserve">ТАБЛИЦЫ ХИМИЧЕСКОГО СОСТАВА И КАЛОРИЙНОСТИ </t>
  </si>
  <si>
    <t>РОССИЙСКИХ ПРОДУКТОВ ПИТАНИЯ: Справочник. - М.: ДеЛи принт, 2008. - 276 с.</t>
  </si>
  <si>
    <t xml:space="preserve">"Ведомость контроля за рационом питания"                                       </t>
  </si>
  <si>
    <t>норма</t>
  </si>
  <si>
    <t>в</t>
  </si>
  <si>
    <t>Откло-</t>
  </si>
  <si>
    <t>нение</t>
  </si>
  <si>
    <t>наименование группы</t>
  </si>
  <si>
    <t xml:space="preserve">от </t>
  </si>
  <si>
    <t>за</t>
  </si>
  <si>
    <t>1-й</t>
  </si>
  <si>
    <t>2-й</t>
  </si>
  <si>
    <t>3-й</t>
  </si>
  <si>
    <t>4-й</t>
  </si>
  <si>
    <t>5-й</t>
  </si>
  <si>
    <t>6-й</t>
  </si>
  <si>
    <t>7-й</t>
  </si>
  <si>
    <t>8-й</t>
  </si>
  <si>
    <t>9-й</t>
  </si>
  <si>
    <t>10-й</t>
  </si>
  <si>
    <t>нормы</t>
  </si>
  <si>
    <t>граммах</t>
  </si>
  <si>
    <t>день</t>
  </si>
  <si>
    <t>%</t>
  </si>
  <si>
    <t>хлеб пшеничный</t>
  </si>
  <si>
    <t>мука пшеничная</t>
  </si>
  <si>
    <t>крупы, бобовые</t>
  </si>
  <si>
    <t xml:space="preserve">макаронные изделия </t>
  </si>
  <si>
    <t>картофель</t>
  </si>
  <si>
    <t>рыба-филе</t>
  </si>
  <si>
    <t>сыр</t>
  </si>
  <si>
    <t>масло сливочное</t>
  </si>
  <si>
    <t>масло растительное</t>
  </si>
  <si>
    <t>сахар</t>
  </si>
  <si>
    <t>кондитерские изделия</t>
  </si>
  <si>
    <t>чай</t>
  </si>
  <si>
    <t>дрожжи хлебопекарные</t>
  </si>
  <si>
    <t>соль</t>
  </si>
  <si>
    <t xml:space="preserve">белки </t>
  </si>
  <si>
    <t>жиры</t>
  </si>
  <si>
    <t>углеводы</t>
  </si>
  <si>
    <t>каллорийность</t>
  </si>
  <si>
    <t>огурец</t>
  </si>
  <si>
    <t xml:space="preserve">молоко </t>
  </si>
  <si>
    <t xml:space="preserve">                     норма закладки продуктов в гр на 1 порцию</t>
  </si>
  <si>
    <t>1-п/г.</t>
  </si>
  <si>
    <t>кабачек</t>
  </si>
  <si>
    <t xml:space="preserve">творог </t>
  </si>
  <si>
    <t>печень</t>
  </si>
  <si>
    <t xml:space="preserve">макароны </t>
  </si>
  <si>
    <t xml:space="preserve">сметана </t>
  </si>
  <si>
    <t>морковь</t>
  </si>
  <si>
    <t>горох</t>
  </si>
  <si>
    <t>фрукты</t>
  </si>
  <si>
    <t>манка</t>
  </si>
  <si>
    <t>овсянка</t>
  </si>
  <si>
    <t>перловка</t>
  </si>
  <si>
    <t>свекла</t>
  </si>
  <si>
    <t>пшено</t>
  </si>
  <si>
    <t>пшеничка</t>
  </si>
  <si>
    <t xml:space="preserve">дрожжи </t>
  </si>
  <si>
    <t>хлеб пш.</t>
  </si>
  <si>
    <t>мука пш.</t>
  </si>
  <si>
    <t>молоко</t>
  </si>
  <si>
    <t>вода</t>
  </si>
  <si>
    <t>м/сливочное</t>
  </si>
  <si>
    <t xml:space="preserve">соль </t>
  </si>
  <si>
    <t>л/лист</t>
  </si>
  <si>
    <t>говядина</t>
  </si>
  <si>
    <t>смесь сух-в</t>
  </si>
  <si>
    <t>лук репчатый</t>
  </si>
  <si>
    <t>сахар песок</t>
  </si>
  <si>
    <t>м/растительное</t>
  </si>
  <si>
    <t>чай с сахаром</t>
  </si>
  <si>
    <t>творог</t>
  </si>
  <si>
    <t xml:space="preserve">чай </t>
  </si>
  <si>
    <t>сметана</t>
  </si>
  <si>
    <t xml:space="preserve">морковь       </t>
  </si>
  <si>
    <t>соус</t>
  </si>
  <si>
    <t>томат пюре</t>
  </si>
  <si>
    <t>крупа рисовая</t>
  </si>
  <si>
    <t>сухарь панирован.</t>
  </si>
  <si>
    <t>капуста б/кач</t>
  </si>
  <si>
    <t>сырьё</t>
  </si>
  <si>
    <t xml:space="preserve">брутто </t>
  </si>
  <si>
    <t>нетто</t>
  </si>
  <si>
    <t>филе</t>
  </si>
  <si>
    <t>сухофрукты</t>
  </si>
  <si>
    <t>макароны</t>
  </si>
  <si>
    <t xml:space="preserve">Итого за день по СанПиН  </t>
  </si>
  <si>
    <t>Кофейный напиток</t>
  </si>
  <si>
    <t>по</t>
  </si>
  <si>
    <t>лук репч.</t>
  </si>
  <si>
    <t>Ответственный за разработку меню инженер-технолог       ___________________________________________</t>
  </si>
  <si>
    <t>/Ткаченко А.Н./</t>
  </si>
  <si>
    <t>мясо 1-й категории</t>
  </si>
  <si>
    <t>цыплята 1 кат. потрошеные</t>
  </si>
  <si>
    <r>
      <t xml:space="preserve">Субпродукты </t>
    </r>
    <r>
      <rPr>
        <sz val="8"/>
        <rFont val="Arial Cyr"/>
        <charset val="204"/>
      </rPr>
      <t>(печень, язык, сердце)</t>
    </r>
  </si>
  <si>
    <t>кофейный напиток</t>
  </si>
  <si>
    <t>Крахмал</t>
  </si>
  <si>
    <t>Специи</t>
  </si>
  <si>
    <t>СанПиН  2.3 /2.4. 3590 - 20</t>
  </si>
  <si>
    <t>1-й день</t>
  </si>
  <si>
    <t xml:space="preserve">   чай с сахаром</t>
  </si>
  <si>
    <t>минтай б/г</t>
  </si>
  <si>
    <t>Сок фруктовый (яблочный)</t>
  </si>
  <si>
    <t xml:space="preserve">О Б Е Д </t>
  </si>
  <si>
    <t>Какао с молоком</t>
  </si>
  <si>
    <t>капуста свеж.</t>
  </si>
  <si>
    <t xml:space="preserve">огурец солёный </t>
  </si>
  <si>
    <t>огурец свежий</t>
  </si>
  <si>
    <t>капуста квашен.</t>
  </si>
  <si>
    <t>помидор св.</t>
  </si>
  <si>
    <t>зелень св.</t>
  </si>
  <si>
    <t xml:space="preserve">сок </t>
  </si>
  <si>
    <t>хлеб пшен.</t>
  </si>
  <si>
    <t>хлеб ржан.</t>
  </si>
  <si>
    <t>лим/кислота</t>
  </si>
  <si>
    <t>кофейный нап.</t>
  </si>
  <si>
    <t>какао порошок</t>
  </si>
  <si>
    <t>кисломолочка</t>
  </si>
  <si>
    <t>кондитерка</t>
  </si>
  <si>
    <t>капуста св.</t>
  </si>
  <si>
    <t>2 - я   неделя</t>
  </si>
  <si>
    <t>1 - я   неделя</t>
  </si>
  <si>
    <t>яйца шт./ гр.</t>
  </si>
  <si>
    <t>крахмал</t>
  </si>
  <si>
    <t>сыр костромской</t>
  </si>
  <si>
    <t>Шницель рыбный</t>
  </si>
  <si>
    <t xml:space="preserve"> зелень</t>
  </si>
  <si>
    <t>Жаркое по - дормашнему</t>
  </si>
  <si>
    <t>свинина</t>
  </si>
  <si>
    <t xml:space="preserve">    Суп из овощей </t>
  </si>
  <si>
    <t xml:space="preserve">Суп из овощей </t>
  </si>
  <si>
    <t>горошек консерв</t>
  </si>
  <si>
    <t xml:space="preserve"> "УТВЕРЖДАЮ"</t>
  </si>
  <si>
    <t xml:space="preserve">   Директор ООО  "Торговый дом Кубань"</t>
  </si>
  <si>
    <t>З А В Т Р А К</t>
  </si>
  <si>
    <t>ячневая</t>
  </si>
  <si>
    <t>перец сладкий</t>
  </si>
  <si>
    <t>0,09шт.</t>
  </si>
  <si>
    <t>Компот из смеси сухофруктов</t>
  </si>
  <si>
    <t>лук репчат.</t>
  </si>
  <si>
    <t>лавр./лист</t>
  </si>
  <si>
    <t>яйца шт./гр.</t>
  </si>
  <si>
    <t>мука пшен.</t>
  </si>
  <si>
    <t>лавр. / лист</t>
  </si>
  <si>
    <t>итого Специи</t>
  </si>
  <si>
    <t xml:space="preserve">Компот из смеси </t>
  </si>
  <si>
    <t xml:space="preserve">лук репчат.      </t>
  </si>
  <si>
    <t>горошек зелёный</t>
  </si>
  <si>
    <t xml:space="preserve">картофель  </t>
  </si>
  <si>
    <t xml:space="preserve">лук репчат.        </t>
  </si>
  <si>
    <t xml:space="preserve">картофель    </t>
  </si>
  <si>
    <t>яйцо шт. / гр.</t>
  </si>
  <si>
    <t>А.Л.Жваков</t>
  </si>
  <si>
    <t xml:space="preserve">                             ДЛЯ  УЧАЩИХСЯ    В   ОБЩЕОБРАЗОВАТЕЛЬНОМ   УЧРЕЖДЕНИЕ</t>
  </si>
  <si>
    <t>меню разработано согласно</t>
  </si>
  <si>
    <t>приём</t>
  </si>
  <si>
    <t>Вес</t>
  </si>
  <si>
    <t xml:space="preserve">  Пищевые вещества  ( г )</t>
  </si>
  <si>
    <t>Энергети-</t>
  </si>
  <si>
    <r>
      <t xml:space="preserve">  №  </t>
    </r>
    <r>
      <rPr>
        <b/>
        <sz val="8"/>
        <rFont val="Arial Cyr"/>
        <charset val="204"/>
      </rPr>
      <t>ре -</t>
    </r>
  </si>
  <si>
    <r>
      <t xml:space="preserve">№ </t>
    </r>
    <r>
      <rPr>
        <sz val="9"/>
        <color rgb="FF000000"/>
        <rFont val="Calibri"/>
        <family val="2"/>
        <charset val="204"/>
      </rPr>
      <t>по</t>
    </r>
  </si>
  <si>
    <t>пищи</t>
  </si>
  <si>
    <t>Наименование блюда</t>
  </si>
  <si>
    <t>блюда</t>
  </si>
  <si>
    <t>белки</t>
  </si>
  <si>
    <t>ческая</t>
  </si>
  <si>
    <t>цептуры</t>
  </si>
  <si>
    <t>ценность</t>
  </si>
  <si>
    <t>Тех.Карты</t>
  </si>
  <si>
    <t>неделя</t>
  </si>
  <si>
    <t>1 -я</t>
  </si>
  <si>
    <t>1 -й</t>
  </si>
  <si>
    <t>итого за обед</t>
  </si>
  <si>
    <t>2 -й</t>
  </si>
  <si>
    <t>3 -й</t>
  </si>
  <si>
    <t>4 -й</t>
  </si>
  <si>
    <t>5 -й</t>
  </si>
  <si>
    <t>6 -й</t>
  </si>
  <si>
    <t>7 -й</t>
  </si>
  <si>
    <t>8 -й</t>
  </si>
  <si>
    <t>Отклонение от</t>
  </si>
  <si>
    <t>в %</t>
  </si>
  <si>
    <t>( + / - )</t>
  </si>
  <si>
    <t xml:space="preserve">                            ДЛЯ  УЧАЩИХСЯ  В ОБЩЕОБРАЗОВАТЕЛЬНОМ УЧРЕЖДЕНИЕ</t>
  </si>
  <si>
    <t>итого за завтрак</t>
  </si>
  <si>
    <t>З А В Т Р А К И   И  О Б Е Д Ы</t>
  </si>
  <si>
    <t xml:space="preserve">Россия Краснодарский край </t>
  </si>
  <si>
    <t>продукции</t>
  </si>
  <si>
    <t>п/п</t>
  </si>
  <si>
    <t>пищевой продукции</t>
  </si>
  <si>
    <t>г (нетто)</t>
  </si>
  <si>
    <t xml:space="preserve">хлеб ржаной </t>
  </si>
  <si>
    <t>фрукты  свежие</t>
  </si>
  <si>
    <t>молоко (м. д. ж. 2,5% 3,2%)</t>
  </si>
  <si>
    <t>кисломолоч. (м. д. ж. 2,5% 3,2%)</t>
  </si>
  <si>
    <t>творог (м. д. ж.  5% не более 9%)</t>
  </si>
  <si>
    <t>сметана (м. д. ж.. не более15%)</t>
  </si>
  <si>
    <t>яйцо диетическое столовое</t>
  </si>
  <si>
    <t>какао - порошок</t>
  </si>
  <si>
    <t>соль пищевая поваренная йодированная</t>
  </si>
  <si>
    <t xml:space="preserve">     г,  на одного человека</t>
  </si>
  <si>
    <t>среднем</t>
  </si>
  <si>
    <t>Рекомендации по корректировке  меню :</t>
  </si>
  <si>
    <t>Подпись  медицинского работника и дата:</t>
  </si>
  <si>
    <t>Подпись  руководителя образовательной (оздоровительной) организации, организации по уходу и присмотру и дата ознокомления:</t>
  </si>
  <si>
    <t xml:space="preserve">Подпись   ответственного    лица   за   организацию   питания  и  дата  ознакомления,  а  также проведённой   корректировки   в   соответствии   с </t>
  </si>
  <si>
    <t>рекомендациями медицинского работника:</t>
  </si>
  <si>
    <t xml:space="preserve">масло порциями </t>
  </si>
  <si>
    <t>бедро птицы</t>
  </si>
  <si>
    <t xml:space="preserve"> сухофруктов</t>
  </si>
  <si>
    <t xml:space="preserve">   1 - я неделя</t>
  </si>
  <si>
    <t xml:space="preserve">                                            Россия   Краснодарский край </t>
  </si>
  <si>
    <t>П О Л Д Н И К</t>
  </si>
  <si>
    <t>Кефир  (м. д. ж. 2,5% )</t>
  </si>
  <si>
    <t>яблоко</t>
  </si>
  <si>
    <t>Кофейный напиток с молоком</t>
  </si>
  <si>
    <t>с молоком</t>
  </si>
  <si>
    <t>Мясо духовое</t>
  </si>
  <si>
    <t xml:space="preserve">                             ШКОЛЬНЫХ   З А В Т Р А К О В    -    О Б Е Д  О В    И    П О Л Д Н И К О В</t>
  </si>
  <si>
    <r>
      <rPr>
        <b/>
        <sz val="11"/>
        <color rgb="FF000000"/>
        <rFont val="Calibri"/>
        <family val="2"/>
        <charset val="204"/>
      </rPr>
      <t xml:space="preserve">режим питания: </t>
    </r>
    <r>
      <rPr>
        <sz val="11"/>
        <color rgb="FF000000"/>
        <rFont val="Calibri"/>
        <family val="2"/>
        <charset val="204"/>
      </rPr>
      <t>трёхразовый      с               по</t>
    </r>
  </si>
  <si>
    <r>
      <t xml:space="preserve">               Фактически выдано продуктов в   </t>
    </r>
    <r>
      <rPr>
        <b/>
        <sz val="9"/>
        <rFont val="Arial Cyr"/>
        <charset val="204"/>
      </rPr>
      <t>Н Е Т Т О</t>
    </r>
    <r>
      <rPr>
        <sz val="9"/>
        <rFont val="Arial Cyr"/>
        <family val="2"/>
        <charset val="204"/>
      </rPr>
      <t xml:space="preserve">  </t>
    </r>
    <r>
      <rPr>
        <b/>
        <sz val="9"/>
        <rFont val="Arial Cyr"/>
        <charset val="204"/>
      </rPr>
      <t xml:space="preserve"> </t>
    </r>
    <r>
      <rPr>
        <sz val="9"/>
        <rFont val="Arial Cyr"/>
        <charset val="204"/>
      </rPr>
      <t xml:space="preserve">по </t>
    </r>
    <r>
      <rPr>
        <sz val="9"/>
        <rFont val="Arial Cyr"/>
        <family val="2"/>
        <charset val="204"/>
      </rPr>
      <t>дням в качестве горячих</t>
    </r>
  </si>
  <si>
    <t>итого за полдник</t>
  </si>
  <si>
    <t>ВСЕГО: за  завтрак  -   обед - полдник</t>
  </si>
  <si>
    <t xml:space="preserve">                                                  З А В Т Р А К О В  -  О Б Е Д О В   - П О Л Д Н И К О В</t>
  </si>
  <si>
    <t>50 / 50</t>
  </si>
  <si>
    <t>Бутерброд с сыром</t>
  </si>
  <si>
    <t>крупа перловая</t>
  </si>
  <si>
    <t>сухарь пан</t>
  </si>
  <si>
    <r>
      <t xml:space="preserve"> </t>
    </r>
    <r>
      <rPr>
        <b/>
        <sz val="9"/>
        <rFont val="Arial Cyr"/>
        <charset val="204"/>
      </rPr>
      <t xml:space="preserve"> З А В Т Р А К  О В    25 %     О  Б Е Д  О В   35 %    П О Л Д Н И К О В  10%   (всего  70 % )</t>
    </r>
  </si>
  <si>
    <t>птица</t>
  </si>
  <si>
    <t>бедро</t>
  </si>
  <si>
    <r>
      <t xml:space="preserve"> </t>
    </r>
    <r>
      <rPr>
        <b/>
        <sz val="9"/>
        <rFont val="Arial Cyr"/>
        <charset val="204"/>
      </rPr>
      <t xml:space="preserve"> З А В Т Р А К  О В    25 %    </t>
    </r>
  </si>
  <si>
    <r>
      <t xml:space="preserve"> </t>
    </r>
    <r>
      <rPr>
        <b/>
        <sz val="9"/>
        <rFont val="Arial Cyr"/>
        <charset val="204"/>
      </rPr>
      <t xml:space="preserve">     О  Б Е Д  О В   35 %    </t>
    </r>
  </si>
  <si>
    <r>
      <t xml:space="preserve"> </t>
    </r>
    <r>
      <rPr>
        <b/>
        <sz val="9"/>
        <rFont val="Arial Cyr"/>
        <charset val="204"/>
      </rPr>
      <t xml:space="preserve"> З А В Т Р А К  О В    25 %     О  Б Е Д  О В   35 %    </t>
    </r>
  </si>
  <si>
    <r>
      <rPr>
        <b/>
        <sz val="11"/>
        <color rgb="FF000000"/>
        <rFont val="Calibri"/>
        <family val="2"/>
        <charset val="204"/>
      </rPr>
      <t xml:space="preserve">режим питания: </t>
    </r>
    <r>
      <rPr>
        <sz val="11"/>
        <color rgb="FF000000"/>
        <rFont val="Calibri"/>
        <family val="2"/>
        <charset val="204"/>
      </rPr>
      <t>двухразовый      с               по</t>
    </r>
  </si>
  <si>
    <t>0,135 шт.</t>
  </si>
  <si>
    <t>масло порциями</t>
  </si>
  <si>
    <t>м/сливоч</t>
  </si>
  <si>
    <t xml:space="preserve">  3 - й   день</t>
  </si>
  <si>
    <t xml:space="preserve">  5 - й   день</t>
  </si>
  <si>
    <t>6- й   день</t>
  </si>
  <si>
    <t>Компот из смеси  сухофруктов</t>
  </si>
  <si>
    <t>лимон /кислота</t>
  </si>
  <si>
    <t>какао-порош</t>
  </si>
  <si>
    <t>Жаркое по - домашнему</t>
  </si>
  <si>
    <r>
      <rPr>
        <b/>
        <sz val="11"/>
        <color rgb="FF000000"/>
        <rFont val="Calibri"/>
        <family val="2"/>
        <charset val="204"/>
      </rPr>
      <t xml:space="preserve">режим питания: </t>
    </r>
    <r>
      <rPr>
        <sz val="11"/>
        <color rgb="FF000000"/>
        <rFont val="Calibri"/>
        <family val="2"/>
        <charset val="204"/>
      </rPr>
      <t>одноразовый      с               по</t>
    </r>
  </si>
  <si>
    <t xml:space="preserve">      О  Б Е Д  О В   35 %    И  П О Л Д Н И К О В  10 %</t>
  </si>
  <si>
    <t>режим питания: двухразовый      с               по</t>
  </si>
  <si>
    <t xml:space="preserve">           П О Л Д Н И К О В           10 %    </t>
  </si>
  <si>
    <t>Биточек рисовый</t>
  </si>
  <si>
    <t>крупа манная</t>
  </si>
  <si>
    <t>яблоко св.</t>
  </si>
  <si>
    <t>кукуруза конс</t>
  </si>
  <si>
    <t>м/сливочн</t>
  </si>
  <si>
    <t xml:space="preserve">морковь </t>
  </si>
  <si>
    <t>П О Л Д Н И К И</t>
  </si>
  <si>
    <t xml:space="preserve"> О Б Е Д Ы  И  П О Л Д Н И К И</t>
  </si>
  <si>
    <t>ЗАВТРАКИ  -  ОБЕДЫ  И  ПОЛДНИКИ</t>
  </si>
  <si>
    <t xml:space="preserve">З А В Т Р А К И   </t>
  </si>
  <si>
    <t>О Б Е Д Ы</t>
  </si>
  <si>
    <t xml:space="preserve">                    1 - я неделя</t>
  </si>
  <si>
    <t>ЕДИНОЕ</t>
  </si>
  <si>
    <t xml:space="preserve">ВСЕГО: за  ОБЕД   И ПОЛДНИК </t>
  </si>
  <si>
    <t>ВСЕГО: за  ЗАВТРАК - ОБЕД</t>
  </si>
  <si>
    <t>отклонение</t>
  </si>
  <si>
    <t xml:space="preserve">  1 -я - 2-я неделя</t>
  </si>
  <si>
    <t xml:space="preserve">                    2 - я неделя</t>
  </si>
  <si>
    <t>ТТК</t>
  </si>
  <si>
    <t>2 -я</t>
  </si>
  <si>
    <t>СЫРЬЕ</t>
  </si>
  <si>
    <t>Фрукты свежие (банан)</t>
  </si>
  <si>
    <t>Сок фруктовый (персиковый)</t>
  </si>
  <si>
    <t>Фрукты  свежие (апельсин)</t>
  </si>
  <si>
    <t>апельсин</t>
  </si>
  <si>
    <t>лимон</t>
  </si>
  <si>
    <t>Сок фруктовый (абрикосовый)</t>
  </si>
  <si>
    <t>Кофейный напиток с</t>
  </si>
  <si>
    <t>молоком</t>
  </si>
  <si>
    <t xml:space="preserve">              ШКОЛЬНЫХ   З А В Т Р А К О В    -    О Б Е Д  О В    И    П О Л Д Н И К О В</t>
  </si>
  <si>
    <t>ПРИЛОЖЕНИЕ К МЕНЮ</t>
  </si>
  <si>
    <t xml:space="preserve">  Витамины  ( мг./сут. )</t>
  </si>
  <si>
    <t>Минерал. в-ва (мг)</t>
  </si>
  <si>
    <t xml:space="preserve">р-р </t>
  </si>
  <si>
    <t>С</t>
  </si>
  <si>
    <t>В1</t>
  </si>
  <si>
    <t>В2</t>
  </si>
  <si>
    <t>A</t>
  </si>
  <si>
    <t>Ca</t>
  </si>
  <si>
    <t>P</t>
  </si>
  <si>
    <t>Mg</t>
  </si>
  <si>
    <t>Fe</t>
  </si>
  <si>
    <t>г.изд.</t>
  </si>
  <si>
    <t>кальций</t>
  </si>
  <si>
    <t>фосфор</t>
  </si>
  <si>
    <t>магний</t>
  </si>
  <si>
    <t>железо</t>
  </si>
  <si>
    <t xml:space="preserve">  ВСЕГО: за  завтрак  -   обед - полдник</t>
  </si>
  <si>
    <t>12- 18 л</t>
  </si>
  <si>
    <t xml:space="preserve">    ВСЕГО: за  завтрак  -   обед - полдник</t>
  </si>
  <si>
    <t>завтрак-обед-полдник</t>
  </si>
  <si>
    <t>№ сб.</t>
  </si>
  <si>
    <t>отклонение от нормы</t>
  </si>
  <si>
    <t>год. изд.</t>
  </si>
  <si>
    <t>Сб. р-р /</t>
  </si>
  <si>
    <t>ДЛЯ  УЧАЩИХСЯ  В ОБЩЕОБРАЗОВАТЕЛЬНОМ УЧРЕЖДЕНИЕ</t>
  </si>
  <si>
    <t xml:space="preserve"> 1   -   2-я   неделя</t>
  </si>
  <si>
    <t>ТК</t>
  </si>
  <si>
    <t>яйца шт/гр.</t>
  </si>
  <si>
    <t>0,025шт.</t>
  </si>
  <si>
    <t xml:space="preserve">№ </t>
  </si>
  <si>
    <t>(консервированный)</t>
  </si>
  <si>
    <t>Горошек зелёный (консервированный)</t>
  </si>
  <si>
    <t>Икра морковная</t>
  </si>
  <si>
    <t>саха -песок</t>
  </si>
  <si>
    <t>кислота лимон</t>
  </si>
  <si>
    <t>Икра свекольная</t>
  </si>
  <si>
    <t>Икра секольная</t>
  </si>
  <si>
    <t xml:space="preserve"> веществава (мг)</t>
  </si>
  <si>
    <t xml:space="preserve">Минеральные </t>
  </si>
  <si>
    <t>Д Е Н Ь   1 - й</t>
  </si>
  <si>
    <t xml:space="preserve">  2 - я неделя</t>
  </si>
  <si>
    <t>Д Е Н Ь  2 - й</t>
  </si>
  <si>
    <t>Д Е Н Ь   3 - й</t>
  </si>
  <si>
    <t>З А В Т Р А К О В  -  О Б Е Д О В   - П О Л Д Н И К О В</t>
  </si>
  <si>
    <t>54-20з/22</t>
  </si>
  <si>
    <t>54-15з/22</t>
  </si>
  <si>
    <t>сыр твёрдых сортов в нарезке</t>
  </si>
  <si>
    <t>54-1з/22</t>
  </si>
  <si>
    <t xml:space="preserve">сыр твёрдых </t>
  </si>
  <si>
    <t>сортов в нарезке</t>
  </si>
  <si>
    <t>сыр полутвёрдый</t>
  </si>
  <si>
    <t>54-2гн/22</t>
  </si>
  <si>
    <t>54-1хн/22</t>
  </si>
  <si>
    <t>репа</t>
  </si>
  <si>
    <t>горошек конс</t>
  </si>
  <si>
    <t>укроп</t>
  </si>
  <si>
    <t xml:space="preserve"> дней</t>
  </si>
  <si>
    <t xml:space="preserve">норма </t>
  </si>
  <si>
    <t>СанПиН</t>
  </si>
  <si>
    <t>суточная</t>
  </si>
  <si>
    <t>ИТОГО ЗА ЗАВТРАК</t>
  </si>
  <si>
    <t>ИТОГО ЗА ОБЕД</t>
  </si>
  <si>
    <t>ИТОГО ЗА ПОЛДНИК</t>
  </si>
  <si>
    <r>
      <t xml:space="preserve">Компановка сырья по БРУТТО (продукт без очистки ):,     </t>
    </r>
    <r>
      <rPr>
        <sz val="11"/>
        <color rgb="FFC00000"/>
        <rFont val="Calibri"/>
        <family val="2"/>
        <charset val="204"/>
      </rPr>
      <t>НЕТТО</t>
    </r>
    <r>
      <rPr>
        <sz val="11"/>
        <color rgb="FF000000"/>
        <rFont val="Calibri"/>
        <family val="2"/>
        <charset val="204"/>
      </rPr>
      <t xml:space="preserve"> ( продукт после очистки)</t>
    </r>
  </si>
  <si>
    <t>ОСЕНЬ      2022 - ___ г.г.</t>
  </si>
  <si>
    <t xml:space="preserve">       З А В Т Р А К</t>
  </si>
  <si>
    <t xml:space="preserve">         О Б Е Д</t>
  </si>
  <si>
    <t xml:space="preserve">     П О Л Д Н И К </t>
  </si>
  <si>
    <t xml:space="preserve">   ЗАВТРАК - ОБЕД</t>
  </si>
  <si>
    <t>зелень сушёная</t>
  </si>
  <si>
    <t xml:space="preserve">   ЗАВТРАК -  ОБЕД</t>
  </si>
  <si>
    <t>ОБЕД - ПОЛДНИК</t>
  </si>
  <si>
    <t xml:space="preserve"> ЗАВТРАК -ОБЕД- ПОЛДНИК</t>
  </si>
  <si>
    <t>ИТОГО крупа</t>
  </si>
  <si>
    <t>ФРУКТЫ</t>
  </si>
  <si>
    <t>ЯБЛОКО</t>
  </si>
  <si>
    <t>БАНАН</t>
  </si>
  <si>
    <t>АПЕЛЬСИН</t>
  </si>
  <si>
    <t>ЛИМОН</t>
  </si>
  <si>
    <t>ИТОГО  ФРУКТЫ</t>
  </si>
  <si>
    <t>ИТОГО  мяса</t>
  </si>
  <si>
    <t>ИТОГО  птица</t>
  </si>
  <si>
    <t>ИТОГО круп</t>
  </si>
  <si>
    <t>ГОВЯДИНА</t>
  </si>
  <si>
    <t>СВИНИНА</t>
  </si>
  <si>
    <t>ИТОГО МЯСО</t>
  </si>
  <si>
    <t>ИТОГО ПТИЦА</t>
  </si>
  <si>
    <t>Хлеб ржаной</t>
  </si>
  <si>
    <t>СУХОФРУКТЫ смесь</t>
  </si>
  <si>
    <t>сухофр/яблоки</t>
  </si>
  <si>
    <t>ИТОГО  сухофрукт</t>
  </si>
  <si>
    <t>редька</t>
  </si>
  <si>
    <t>помидор солён.</t>
  </si>
  <si>
    <t>репка</t>
  </si>
  <si>
    <t xml:space="preserve"> горошек конс.</t>
  </si>
  <si>
    <t>КРУПЫ</t>
  </si>
  <si>
    <t xml:space="preserve"> ячневая</t>
  </si>
  <si>
    <t>рисовая</t>
  </si>
  <si>
    <t xml:space="preserve">соотношения яйца в скорлупе средняя масса брутто 46 гр. потери на скорлупу 9,1%, и стёк 3,4%; итого потери 12,5 % </t>
  </si>
  <si>
    <t>чистый вес яйца к массе нетто без скорлупы 40 гр.</t>
  </si>
  <si>
    <t>яйцо в граммах</t>
  </si>
  <si>
    <t>чай.чёрный</t>
  </si>
  <si>
    <t>соль пищ. йодир.</t>
  </si>
  <si>
    <t>Крахмал карт.</t>
  </si>
  <si>
    <t xml:space="preserve">сыр </t>
  </si>
  <si>
    <t>специи зелень сушёная</t>
  </si>
  <si>
    <t>2-й день</t>
  </si>
  <si>
    <t>3-й день</t>
  </si>
  <si>
    <t>230/21</t>
  </si>
  <si>
    <t>Сб. р-р.</t>
  </si>
  <si>
    <t xml:space="preserve"> № /год. изд.</t>
  </si>
  <si>
    <t>70 / 17</t>
  </si>
  <si>
    <t>347/21</t>
  </si>
  <si>
    <t>специи (зелень сушёная)</t>
  </si>
  <si>
    <t>236/21</t>
  </si>
  <si>
    <t xml:space="preserve">Каша рисовая молочная </t>
  </si>
  <si>
    <t>жидкая</t>
  </si>
  <si>
    <t>ваниль</t>
  </si>
  <si>
    <t>223/17</t>
  </si>
  <si>
    <t>501/21</t>
  </si>
  <si>
    <t>150 / 21</t>
  </si>
  <si>
    <t>136/17</t>
  </si>
  <si>
    <t>ккал</t>
  </si>
  <si>
    <t>2023 -___г.г.</t>
  </si>
  <si>
    <t>2023 г.</t>
  </si>
  <si>
    <t>ТК  /  ТТК</t>
  </si>
  <si>
    <t xml:space="preserve"> ПЕРИОД:     ЗИМА - ВЕСНА</t>
  </si>
  <si>
    <t xml:space="preserve">                                    отклонение от нормы  + / -  % </t>
  </si>
  <si>
    <t xml:space="preserve">     10 - ТИДНЕВНОЕ  МЕНЮ  ПРИГОТОВЛЯЕМЫХ  БЛЮД ШКОЛЬНЫХ    З А В Т Р А К О В - О Б Е Д О В - П О Л Д Н И К О В</t>
  </si>
  <si>
    <t>З И М А  -  В Е С Н А   2023 - ___ г.г.</t>
  </si>
  <si>
    <t xml:space="preserve">  Суточная потребность   по СанПиН  </t>
  </si>
  <si>
    <t>отклонение от нормы    (  +  / -  )    %</t>
  </si>
  <si>
    <t>Печень по-строгановски</t>
  </si>
  <si>
    <t>Сборник рецептур блюд и типовых меню для организации питания детей</t>
  </si>
  <si>
    <t xml:space="preserve">образовательных организациях и организациях отдыха детей и их оздоровления   (от 7 до 18 лет) </t>
  </si>
  <si>
    <t xml:space="preserve"> ФБУН "НИИ" Роспотребнадзора И.И.Новикова разработчик (протокол №3 от 19.05.2022 г.)</t>
  </si>
  <si>
    <t>Единый сборник технологических нормативов, рецептур блюд и кулинарных изделий</t>
  </si>
  <si>
    <t xml:space="preserve"> / сост.А.Я.Перевалов.  Н.В.Тапешкина.-Изд-е 4-е доп.и испр..-Пермь, 2021.-410с.</t>
  </si>
  <si>
    <t>82 /21</t>
  </si>
  <si>
    <t>82 / 21</t>
  </si>
  <si>
    <t>236 / 21</t>
  </si>
  <si>
    <t>54-1з /22г</t>
  </si>
  <si>
    <t>Плоды свежие (яблоко)</t>
  </si>
  <si>
    <t>494 / 21</t>
  </si>
  <si>
    <t>соки, напитки фруктовые.</t>
  </si>
  <si>
    <t>239/ 17</t>
  </si>
  <si>
    <t>мука пш. в/с</t>
  </si>
  <si>
    <t>томат -пюре</t>
  </si>
  <si>
    <t>239/17</t>
  </si>
  <si>
    <t>икра кабачк конс</t>
  </si>
  <si>
    <t>Рагу с птицей</t>
  </si>
  <si>
    <t>томатное пюре</t>
  </si>
  <si>
    <t>лим./кислота</t>
  </si>
  <si>
    <t>шиповник</t>
  </si>
  <si>
    <t>54-23гн/22</t>
  </si>
  <si>
    <t>горошек зел.</t>
  </si>
  <si>
    <t>235/17</t>
  </si>
  <si>
    <t>501/ 21</t>
  </si>
  <si>
    <t>Картофель запечённый в</t>
  </si>
  <si>
    <t>сметанном соусе</t>
  </si>
  <si>
    <t>181/21</t>
  </si>
  <si>
    <t>136/ 17</t>
  </si>
  <si>
    <t xml:space="preserve">натуральный </t>
  </si>
  <si>
    <t xml:space="preserve">Шницель рыбный натуральный </t>
  </si>
  <si>
    <t>181 / 21</t>
  </si>
  <si>
    <t>Икра кабачковая (пром. производства)</t>
  </si>
  <si>
    <r>
      <rPr>
        <sz val="7"/>
        <rFont val="Arial Cyr"/>
        <charset val="204"/>
      </rPr>
      <t>Кондитерские изд</t>
    </r>
    <r>
      <rPr>
        <sz val="8"/>
        <rFont val="Arial Cyr"/>
        <family val="2"/>
        <charset val="204"/>
      </rPr>
      <t>. (Печенье )</t>
    </r>
  </si>
  <si>
    <t>150/21</t>
  </si>
  <si>
    <t>Икра кабачковая</t>
  </si>
  <si>
    <t>(промышленного производства</t>
  </si>
  <si>
    <t>(пром. Производства )</t>
  </si>
  <si>
    <t>Сок (абрикосовый)</t>
  </si>
  <si>
    <t xml:space="preserve">Тефтели рыбные </t>
  </si>
  <si>
    <t xml:space="preserve">Плов </t>
  </si>
  <si>
    <t>265 / 17</t>
  </si>
  <si>
    <t>лавр/лист</t>
  </si>
  <si>
    <t>и витаминами</t>
  </si>
  <si>
    <t>54-3гн/22</t>
  </si>
  <si>
    <t>чай с лимоном и сахаром</t>
  </si>
  <si>
    <r>
      <t xml:space="preserve">Кондитерские изделия </t>
    </r>
    <r>
      <rPr>
        <sz val="8"/>
        <rFont val="Arial Cyr"/>
        <family val="2"/>
        <charset val="204"/>
      </rPr>
      <t>( Печенье )</t>
    </r>
  </si>
  <si>
    <t>Каша манная молочная жидкая</t>
  </si>
  <si>
    <t xml:space="preserve">Каша манная молочная </t>
  </si>
  <si>
    <t xml:space="preserve">Печенье </t>
  </si>
  <si>
    <r>
      <t>Кондитерские изд</t>
    </r>
    <r>
      <rPr>
        <b/>
        <sz val="9"/>
        <rFont val="Arial Cyr"/>
        <family val="2"/>
        <charset val="204"/>
      </rPr>
      <t>елия</t>
    </r>
  </si>
  <si>
    <t>494 /21</t>
  </si>
  <si>
    <t>Компот из плодов или</t>
  </si>
  <si>
    <t>ягод сушёных</t>
  </si>
  <si>
    <t xml:space="preserve"> ягод сушеных</t>
  </si>
  <si>
    <t>яблоки сушёные</t>
  </si>
  <si>
    <t xml:space="preserve">Компот из плодов или ягод сушёных </t>
  </si>
  <si>
    <t>Овощи натуральные</t>
  </si>
  <si>
    <t>Салат из моркови с зелёным горошком</t>
  </si>
  <si>
    <t>25 / 21</t>
  </si>
  <si>
    <t xml:space="preserve">Салат из моркови с </t>
  </si>
  <si>
    <t>зелёным горошком</t>
  </si>
  <si>
    <t>Каша  рисовая молочная жидкая</t>
  </si>
  <si>
    <t xml:space="preserve"> жидкая</t>
  </si>
  <si>
    <t>джем абрикосовый</t>
  </si>
  <si>
    <t>1 / 21</t>
  </si>
  <si>
    <t xml:space="preserve">  Бигус</t>
  </si>
  <si>
    <t>329/21</t>
  </si>
  <si>
    <t>джем абрикос</t>
  </si>
  <si>
    <t xml:space="preserve">  /  Бигус</t>
  </si>
  <si>
    <t>210 / 17</t>
  </si>
  <si>
    <t>54-4гн/22</t>
  </si>
  <si>
    <t>Чай с молоком и сахаром</t>
  </si>
  <si>
    <t>259/17</t>
  </si>
  <si>
    <t>соус: сметана</t>
  </si>
  <si>
    <t>соус:</t>
  </si>
  <si>
    <t xml:space="preserve">    Тефтели рыбные </t>
  </si>
  <si>
    <t xml:space="preserve"> / овощи припущенные</t>
  </si>
  <si>
    <t xml:space="preserve">  Пюре картофельное  /</t>
  </si>
  <si>
    <t>384/21</t>
  </si>
  <si>
    <t>Пюре из овощей по- московски</t>
  </si>
  <si>
    <t xml:space="preserve"> по-московски</t>
  </si>
  <si>
    <t xml:space="preserve"> / пюре из овощией </t>
  </si>
  <si>
    <t>смесь сухофруктов</t>
  </si>
  <si>
    <t>Компот из смеси</t>
  </si>
  <si>
    <t>сухофруктов</t>
  </si>
  <si>
    <t>495 /21</t>
  </si>
  <si>
    <t>495 / 21</t>
  </si>
  <si>
    <t>501 / 21</t>
  </si>
  <si>
    <t>501 /21</t>
  </si>
  <si>
    <t>Тефтели рыбные</t>
  </si>
  <si>
    <t xml:space="preserve"> / Пюре из овощей по-московски</t>
  </si>
  <si>
    <t>223 /17</t>
  </si>
  <si>
    <t>Плоды  свежие (апельсин )</t>
  </si>
  <si>
    <t>ЗИМА - ВЕСНА    2023 -  __  г.г.</t>
  </si>
  <si>
    <t xml:space="preserve"> З А В Т Р А К О В   -   О Б Е Д О В  -  П О Л Д Н И К О В</t>
  </si>
  <si>
    <t>Суп картофельный</t>
  </si>
  <si>
    <t>113 /21</t>
  </si>
  <si>
    <t>корень петрушки</t>
  </si>
  <si>
    <t>вода питьевая</t>
  </si>
  <si>
    <t>с бобовыми</t>
  </si>
  <si>
    <t>солёные  (огурец )</t>
  </si>
  <si>
    <t>373/21</t>
  </si>
  <si>
    <t>Котлеты "Нежные"</t>
  </si>
  <si>
    <t>сухарь панир.</t>
  </si>
  <si>
    <t>яйца шт./гр</t>
  </si>
  <si>
    <t>м/растительное для пассер.</t>
  </si>
  <si>
    <t>м/растительное для/против</t>
  </si>
  <si>
    <t>чеснок</t>
  </si>
  <si>
    <t xml:space="preserve">Рагу из овощей </t>
  </si>
  <si>
    <t>соль йодированная</t>
  </si>
  <si>
    <t>соус №402</t>
  </si>
  <si>
    <t>Суп картофельный с бобовыми</t>
  </si>
  <si>
    <t>КОРЕНЬ ПЕТРУШКА</t>
  </si>
  <si>
    <t>ЧЕСНОК СВ.</t>
  </si>
  <si>
    <t>сметанном</t>
  </si>
  <si>
    <t>359 /21</t>
  </si>
  <si>
    <t>Печень, тушённая в соусе</t>
  </si>
  <si>
    <t>392/21</t>
  </si>
  <si>
    <t xml:space="preserve"> и овощи отварные</t>
  </si>
  <si>
    <t xml:space="preserve">Картофель отварной </t>
  </si>
  <si>
    <t>465 / 21</t>
  </si>
  <si>
    <t>158/21</t>
  </si>
  <si>
    <t>Кукуруза с яйцом и луком</t>
  </si>
  <si>
    <t>Кукуруза  с яйцои  и луком</t>
  </si>
  <si>
    <t>кукуруза конс.</t>
  </si>
  <si>
    <t>м/ растительное</t>
  </si>
  <si>
    <t>сахар-песок</t>
  </si>
  <si>
    <t xml:space="preserve">лимон/ кислота </t>
  </si>
  <si>
    <t>яйца  шт./ гр.</t>
  </si>
  <si>
    <t>Борщ из свежей капусты</t>
  </si>
  <si>
    <t>капуста белокачанная</t>
  </si>
  <si>
    <t xml:space="preserve">лук репат.        </t>
  </si>
  <si>
    <t>томат- пюре</t>
  </si>
  <si>
    <t>петрушка корень</t>
  </si>
  <si>
    <t>53 / 21</t>
  </si>
  <si>
    <t xml:space="preserve"> 93 /21</t>
  </si>
  <si>
    <t>303/17</t>
  </si>
  <si>
    <t>Пюре картофельное и</t>
  </si>
  <si>
    <t>398/ 21</t>
  </si>
  <si>
    <t>(сложный гарнир)   Пюре картофельное   и</t>
  </si>
  <si>
    <t>Свекольник</t>
  </si>
  <si>
    <t>горошек зел</t>
  </si>
  <si>
    <t>255 / 17</t>
  </si>
  <si>
    <t xml:space="preserve"> 2 - й день</t>
  </si>
  <si>
    <t>4- й   день</t>
  </si>
  <si>
    <t>Плоды свежие ( яблоко)</t>
  </si>
  <si>
    <t>Плоды свежие (апельсин)</t>
  </si>
  <si>
    <t>Котлеты "Пермские"</t>
  </si>
  <si>
    <t>сухари</t>
  </si>
  <si>
    <t>лук репчат</t>
  </si>
  <si>
    <t>341 / 21</t>
  </si>
  <si>
    <t>Морковь отварная дольками</t>
  </si>
  <si>
    <t>54-27з/22</t>
  </si>
  <si>
    <t>2,275 шт.</t>
  </si>
  <si>
    <t>120 / 80</t>
  </si>
  <si>
    <t xml:space="preserve">338 / 17 </t>
  </si>
  <si>
    <t>398 / 21</t>
  </si>
  <si>
    <t>макароны отварные и</t>
  </si>
  <si>
    <t>Омлет натуральный и</t>
  </si>
  <si>
    <t>фрикадельками</t>
  </si>
  <si>
    <t>0,05 шт.</t>
  </si>
  <si>
    <t>Макароны отварные с сыром</t>
  </si>
  <si>
    <t>с сыром</t>
  </si>
  <si>
    <t xml:space="preserve">Макароны отварные </t>
  </si>
  <si>
    <t>сыр твёрдых сортов</t>
  </si>
  <si>
    <t>вода для варки макарон</t>
  </si>
  <si>
    <t>творог 5%</t>
  </si>
  <si>
    <t>сметана 15 %</t>
  </si>
  <si>
    <t>ванилин</t>
  </si>
  <si>
    <t xml:space="preserve"> запечённые</t>
  </si>
  <si>
    <t>Сырники из  творога</t>
  </si>
  <si>
    <t>0,132 шт.</t>
  </si>
  <si>
    <t>Щи из свежей капусты</t>
  </si>
  <si>
    <t xml:space="preserve">лук репчат.       </t>
  </si>
  <si>
    <t>тома-пюре</t>
  </si>
  <si>
    <t>Сок абрикосовый)</t>
  </si>
  <si>
    <t>291/17</t>
  </si>
  <si>
    <t>Плов из птицы</t>
  </si>
  <si>
    <t xml:space="preserve">    Плов из птицы</t>
  </si>
  <si>
    <t xml:space="preserve"> с клёцками</t>
  </si>
  <si>
    <t xml:space="preserve">Суп картофельный </t>
  </si>
  <si>
    <t>Крупа рисовая</t>
  </si>
  <si>
    <t>Тефтели белип</t>
  </si>
  <si>
    <t>288/21</t>
  </si>
  <si>
    <t>яйца шт. / гр.</t>
  </si>
  <si>
    <t>молоко 2,5% м.д.ж.</t>
  </si>
  <si>
    <t>масса отварных тефтелей 84,49 гр.</t>
  </si>
  <si>
    <t>54-13з/22</t>
  </si>
  <si>
    <t>Салат из свеклы отварной</t>
  </si>
  <si>
    <t xml:space="preserve">    Суп гороховый</t>
  </si>
  <si>
    <t>Суп гороховый</t>
  </si>
  <si>
    <t>54-25с/22</t>
  </si>
  <si>
    <t>крупа горох</t>
  </si>
  <si>
    <t>175 /21</t>
  </si>
  <si>
    <t>Овощи в молочном</t>
  </si>
  <si>
    <t>соусе</t>
  </si>
  <si>
    <t>Овощи в молочном соусе</t>
  </si>
  <si>
    <t>Борщ с капустой</t>
  </si>
  <si>
    <t>и картофелем</t>
  </si>
  <si>
    <t xml:space="preserve">Борщ с капустой и </t>
  </si>
  <si>
    <t>картофелем</t>
  </si>
  <si>
    <t>вода для л/кислоты</t>
  </si>
  <si>
    <t>95 / 21</t>
  </si>
  <si>
    <t>Каша вязкая ( пшёная )</t>
  </si>
  <si>
    <t>молочная жидкая</t>
  </si>
  <si>
    <t>Каша рисовая</t>
  </si>
  <si>
    <t>крупа пшено</t>
  </si>
  <si>
    <t>Суфле из рыбы и творога</t>
  </si>
  <si>
    <t>306/21</t>
  </si>
  <si>
    <t>276/21</t>
  </si>
  <si>
    <t>Омлет с отварным картофелем</t>
  </si>
  <si>
    <t xml:space="preserve">Омлет с отварным </t>
  </si>
  <si>
    <t>яйца шт. /гр.</t>
  </si>
  <si>
    <t>Картофель в молоке</t>
  </si>
  <si>
    <t>127 /17</t>
  </si>
  <si>
    <t>соус № 330</t>
  </si>
  <si>
    <t>143/17</t>
  </si>
  <si>
    <t xml:space="preserve">говядина </t>
  </si>
  <si>
    <t>Котлеты домашние</t>
  </si>
  <si>
    <t>271 / 17</t>
  </si>
  <si>
    <t>98 /21</t>
  </si>
  <si>
    <t>103 /21</t>
  </si>
  <si>
    <t>116/21</t>
  </si>
  <si>
    <t xml:space="preserve">Суп с макаронными </t>
  </si>
  <si>
    <t>изделиями и картофелем</t>
  </si>
  <si>
    <t>54 / 21</t>
  </si>
  <si>
    <t>126 / 21</t>
  </si>
  <si>
    <t xml:space="preserve">Суп с крупой и </t>
  </si>
  <si>
    <t>Рагу из овощей с кашей</t>
  </si>
  <si>
    <t>180/ 21</t>
  </si>
  <si>
    <t>234/17</t>
  </si>
  <si>
    <t>Салат из капусты</t>
  </si>
  <si>
    <t>белокачанной</t>
  </si>
  <si>
    <t>Салат из моркови</t>
  </si>
  <si>
    <t>21/21</t>
  </si>
  <si>
    <t xml:space="preserve">Салат из квашеной капусты </t>
  </si>
  <si>
    <t>47 / 17</t>
  </si>
  <si>
    <t>1,895 шт.</t>
  </si>
  <si>
    <t>Омлет натуральный  и /</t>
  </si>
  <si>
    <t>Чай с яблоком и сахаром</t>
  </si>
  <si>
    <t>54-46гн/22</t>
  </si>
  <si>
    <t>Плоды свежие (банан)</t>
  </si>
  <si>
    <t>банан</t>
  </si>
  <si>
    <t>Фрукты свежие (апельсин)</t>
  </si>
  <si>
    <t>338 /17</t>
  </si>
  <si>
    <t>сок фруктовый</t>
  </si>
  <si>
    <t>359/17</t>
  </si>
  <si>
    <t>0,15 шт.</t>
  </si>
  <si>
    <t>502/21</t>
  </si>
  <si>
    <t>0,185 шт.</t>
  </si>
  <si>
    <t>204/17</t>
  </si>
  <si>
    <t>286/21</t>
  </si>
  <si>
    <t>ТТК /3/17</t>
  </si>
  <si>
    <t>Чай с лимоном и сахаром</t>
  </si>
  <si>
    <t>Энерг-ая</t>
  </si>
  <si>
    <t>Кефир</t>
  </si>
  <si>
    <t>470 / 21</t>
  </si>
  <si>
    <t>193/17</t>
  </si>
  <si>
    <t>кефир</t>
  </si>
  <si>
    <t>крупа рис</t>
  </si>
  <si>
    <t>ванилль</t>
  </si>
  <si>
    <t>сухарь панир</t>
  </si>
  <si>
    <t xml:space="preserve">Чай с яблоком и апельсином </t>
  </si>
  <si>
    <t xml:space="preserve"> молоко</t>
  </si>
  <si>
    <t>сухари панир.</t>
  </si>
  <si>
    <t>лавр. /лист</t>
  </si>
  <si>
    <t>томат-пюре</t>
  </si>
  <si>
    <t xml:space="preserve">Оладьи из печени </t>
  </si>
  <si>
    <t>м/растительное для смаз. Противня</t>
  </si>
  <si>
    <t xml:space="preserve">Оладьи из печени по-кунцевски и /соус сметанный </t>
  </si>
  <si>
    <t>по -кунцевски и /соус сметанный</t>
  </si>
  <si>
    <t>Зразы картофельные и / соус молочный</t>
  </si>
  <si>
    <t>150/17</t>
  </si>
  <si>
    <t xml:space="preserve">Зразы картофельные / </t>
  </si>
  <si>
    <t>и соус молочный</t>
  </si>
  <si>
    <t>сухари пан</t>
  </si>
  <si>
    <t xml:space="preserve">Котлеты картофельные </t>
  </si>
  <si>
    <t>149 / 17</t>
  </si>
  <si>
    <t xml:space="preserve">сухарь панирован. </t>
  </si>
  <si>
    <t>Хлеб пш. (батон )</t>
  </si>
  <si>
    <t>0,1 шт.</t>
  </si>
  <si>
    <t>филе бедро птиц</t>
  </si>
  <si>
    <t>Рыба запечённая с яйцом</t>
  </si>
  <si>
    <t>301 / 21</t>
  </si>
  <si>
    <t>Котлета школьная и /соус</t>
  </si>
  <si>
    <t>152/17</t>
  </si>
  <si>
    <t>Котлеты морковные с</t>
  </si>
  <si>
    <t>100 / 20</t>
  </si>
  <si>
    <t>сухарь панирован</t>
  </si>
  <si>
    <t>Хлеб пш. (батон)</t>
  </si>
  <si>
    <t xml:space="preserve">Котлета школьная и </t>
  </si>
  <si>
    <t>сок яблочный</t>
  </si>
  <si>
    <t>Котлеты из овощей</t>
  </si>
  <si>
    <t>капуста  белокач</t>
  </si>
  <si>
    <t>м/растительное для смазки</t>
  </si>
  <si>
    <t>187/21</t>
  </si>
  <si>
    <t xml:space="preserve">яйца шт./гр. </t>
  </si>
  <si>
    <t>0,175шт.</t>
  </si>
  <si>
    <t>0,23625шт.</t>
  </si>
  <si>
    <t xml:space="preserve">Чай с яблоком и </t>
  </si>
  <si>
    <t xml:space="preserve"> апельсином </t>
  </si>
  <si>
    <t xml:space="preserve">Чай с молоком </t>
  </si>
  <si>
    <t>460 /21</t>
  </si>
  <si>
    <t>яблоки св.</t>
  </si>
  <si>
    <t>100/20</t>
  </si>
  <si>
    <t>творогом и / соус яблочный</t>
  </si>
  <si>
    <t>337/17</t>
  </si>
  <si>
    <t>крахмал картоф</t>
  </si>
  <si>
    <t>Котлеты морковные с творогом и / соус яблочный</t>
  </si>
  <si>
    <t>0,1306шт.</t>
  </si>
  <si>
    <t xml:space="preserve"> с творогом и / соус молочный</t>
  </si>
  <si>
    <t>Котлеты картофельные с творогом и / соус молочный</t>
  </si>
  <si>
    <t>70/ 17</t>
  </si>
  <si>
    <t>113 / 21</t>
  </si>
  <si>
    <t>373 / 21</t>
  </si>
  <si>
    <t>143 / 17</t>
  </si>
  <si>
    <t>Овощи натуральные солёные (огурец)</t>
  </si>
  <si>
    <t>98 / 21</t>
  </si>
  <si>
    <t>Печень, тушёная в соусе сметанном</t>
  </si>
  <si>
    <t>359/21</t>
  </si>
  <si>
    <t>392 /21</t>
  </si>
  <si>
    <t>соус сметанный с томатом</t>
  </si>
  <si>
    <t xml:space="preserve">Рулет с макаронами и / </t>
  </si>
  <si>
    <t xml:space="preserve">      Рулет с макаронами  и   /     соус сметанный с томатом</t>
  </si>
  <si>
    <t>93 / 21</t>
  </si>
  <si>
    <t>303 /17</t>
  </si>
  <si>
    <t>Каша вязкая ( ячневая )</t>
  </si>
  <si>
    <t>82/ 21</t>
  </si>
  <si>
    <t>152 / 17</t>
  </si>
  <si>
    <t xml:space="preserve">Котлеты морковные с творогом  и / </t>
  </si>
  <si>
    <t>/ соус яблочный</t>
  </si>
  <si>
    <t>54-2м/ 22</t>
  </si>
  <si>
    <t>Гуляш из говядины</t>
  </si>
  <si>
    <t>54-2м /22</t>
  </si>
  <si>
    <t>Суп  картофельный с клёцками</t>
  </si>
  <si>
    <t>127 / 17</t>
  </si>
  <si>
    <t>301 /21</t>
  </si>
  <si>
    <t>235 / 17</t>
  </si>
  <si>
    <t>Картофель запечённый в сметанном соусе</t>
  </si>
  <si>
    <t>158 /21</t>
  </si>
  <si>
    <t>Суп с крупой и фрикадельками</t>
  </si>
  <si>
    <t>126 /21</t>
  </si>
  <si>
    <t>Сырники из  творога запечённые</t>
  </si>
  <si>
    <t>204 /17</t>
  </si>
  <si>
    <t>286 /21</t>
  </si>
  <si>
    <t>Какао с молоком и витаминами</t>
  </si>
  <si>
    <t>502 /21</t>
  </si>
  <si>
    <t>150 / 17</t>
  </si>
  <si>
    <t>Салат из квашеной капусты</t>
  </si>
  <si>
    <t>47 /17</t>
  </si>
  <si>
    <t>Суп с макаронными изделиями и картофелем</t>
  </si>
  <si>
    <t>180 /21</t>
  </si>
  <si>
    <t>187 / 21</t>
  </si>
  <si>
    <t>120 /80</t>
  </si>
  <si>
    <t xml:space="preserve">Салат из капусты белокачанной </t>
  </si>
  <si>
    <t>21 / 21</t>
  </si>
  <si>
    <t>103 / 21</t>
  </si>
  <si>
    <t>291 / 17</t>
  </si>
  <si>
    <t>460 / 21</t>
  </si>
  <si>
    <t xml:space="preserve">Котлеты картофельные с творогом  и / </t>
  </si>
  <si>
    <t>/ соус молочный</t>
  </si>
  <si>
    <t>молочный</t>
  </si>
  <si>
    <t>Котлета школьная и /соус молочный</t>
  </si>
  <si>
    <t>Кисель из сока плодового</t>
  </si>
  <si>
    <t>или ягодного с сахаром</t>
  </si>
  <si>
    <r>
      <rPr>
        <sz val="8"/>
        <rFont val="Arial Cyr"/>
        <charset val="204"/>
      </rPr>
      <t xml:space="preserve">Кисель из сока </t>
    </r>
    <r>
      <rPr>
        <sz val="7"/>
        <rFont val="Arial Cyr"/>
        <family val="2"/>
        <charset val="204"/>
      </rPr>
      <t>плодового или ягодного с сахаром</t>
    </r>
  </si>
  <si>
    <t>Биточек рисовый с моркрвью /  и соус молочный</t>
  </si>
  <si>
    <t>с морковью / и соус молочный</t>
  </si>
  <si>
    <r>
      <t xml:space="preserve">Биточек рисовый с морковью /и </t>
    </r>
    <r>
      <rPr>
        <sz val="7"/>
        <rFont val="Arial Cyr"/>
        <charset val="204"/>
      </rPr>
      <t>соус молочный</t>
    </r>
  </si>
  <si>
    <t>Фрукты свежие ( апельсин )</t>
  </si>
  <si>
    <t>193/ 17</t>
  </si>
  <si>
    <t>Борщ с капустой и картофелем</t>
  </si>
  <si>
    <t>СБОРНИК  ТЕХНИЧЕСКИХ  НОРМАТИВОВ - Сборник рецептур на продукцию для обучающихся во всех</t>
  </si>
  <si>
    <t xml:space="preserve"> образовательных учреждениях  / Под ред. М.П. Могольного и В.А. Тутельяна. - М.: ДеЛи плюс,  2017. - 544 с.</t>
  </si>
  <si>
    <t xml:space="preserve"> 1-я неделя</t>
  </si>
  <si>
    <t xml:space="preserve">                                    ТАБЛИЦА   ПОТРЕБНОСТИ ПИЩЕВЫХ ВЕЩЕСТВ,   ВИТАМИНОВ  И  МИНЕРАЛЬНЫХ ВЕЩЕСТВ</t>
  </si>
  <si>
    <t>2023.</t>
  </si>
  <si>
    <t xml:space="preserve">             ТАБЛИЦА   ПОТРЕБНОСТИ ПИЩЕВЫХ ВЕЩЕСТВ,   ВИТАМИНОВ  И  МИНЕРАЛЬНЫХ ВЕЩЕСТВ</t>
  </si>
  <si>
    <t xml:space="preserve"> ПЕРИОД:     З И М А -- В Е С Н А</t>
  </si>
  <si>
    <t>Д Е Н Ь   4  - й</t>
  </si>
  <si>
    <t>Д Е Н Ь  5  - й</t>
  </si>
  <si>
    <t>Д Е Н Ь  6  - й</t>
  </si>
  <si>
    <t>Д Е Н Ь  7  - й</t>
  </si>
  <si>
    <t xml:space="preserve"> 2- я неделя</t>
  </si>
  <si>
    <t>Д Е Н Ь  8  - й</t>
  </si>
  <si>
    <t>Д Е Н Ь  10  - й</t>
  </si>
  <si>
    <t>угле-</t>
  </si>
  <si>
    <t>воды</t>
  </si>
  <si>
    <t>2 - я неделя</t>
  </si>
  <si>
    <t xml:space="preserve">   2 - я неделя</t>
  </si>
  <si>
    <t xml:space="preserve">Пищевые вещества г. </t>
  </si>
  <si>
    <t>энерг-я ценность</t>
  </si>
  <si>
    <t>в  ( г )</t>
  </si>
  <si>
    <t xml:space="preserve">отклонение от нормы    (  +  / -  )    </t>
  </si>
  <si>
    <t>ОВОЩИ св. конс.</t>
  </si>
  <si>
    <t>итого овощ св.</t>
  </si>
  <si>
    <t>итого овощ солёные</t>
  </si>
  <si>
    <t>ВСЕГО овощ</t>
  </si>
  <si>
    <t>256 / 21</t>
  </si>
  <si>
    <t xml:space="preserve"> отварные и / Овощи припущенные </t>
  </si>
  <si>
    <r>
      <rPr>
        <sz val="8"/>
        <rFont val="Arial Cyr"/>
        <charset val="204"/>
      </rPr>
      <t>(сложный гарнир)</t>
    </r>
    <r>
      <rPr>
        <sz val="9"/>
        <rFont val="Arial Cyr"/>
        <family val="2"/>
        <charset val="204"/>
      </rPr>
      <t xml:space="preserve">   Макароные изделия</t>
    </r>
  </si>
  <si>
    <t>отварные и /овощи припущенные</t>
  </si>
  <si>
    <t>256 /21</t>
  </si>
  <si>
    <t>ТТК/357/21</t>
  </si>
  <si>
    <r>
      <t xml:space="preserve">овощи </t>
    </r>
    <r>
      <rPr>
        <sz val="7"/>
        <rFont val="Arial Cyr"/>
        <charset val="204"/>
      </rPr>
      <t>(свежие, мороженные, консервированные)</t>
    </r>
  </si>
  <si>
    <t>овощи св. конс</t>
  </si>
  <si>
    <t>овощи солёные</t>
  </si>
  <si>
    <t xml:space="preserve"> лим/кисл 2%</t>
  </si>
  <si>
    <t>14 / 17</t>
  </si>
  <si>
    <t xml:space="preserve">Масло   (порциями) </t>
  </si>
  <si>
    <t>масло  (порциями )</t>
  </si>
  <si>
    <t>Масло  (порциями )</t>
  </si>
  <si>
    <t xml:space="preserve">14 / 17 </t>
  </si>
  <si>
    <t>Свекла отварная дольками</t>
  </si>
  <si>
    <t>54-28з/22</t>
  </si>
  <si>
    <t xml:space="preserve">Кисель из сока плодового или ягодного </t>
  </si>
  <si>
    <t>или ягодного</t>
  </si>
  <si>
    <t xml:space="preserve">или ягодного </t>
  </si>
  <si>
    <t>ТТК/485/21</t>
  </si>
  <si>
    <t>56 /17</t>
  </si>
  <si>
    <t>лимон д/ сока</t>
  </si>
  <si>
    <t>Салат овощной с яблоками</t>
  </si>
  <si>
    <t xml:space="preserve"> /и соус молочный</t>
  </si>
  <si>
    <t>Биточек рисовый с морковью /</t>
  </si>
  <si>
    <t>Сок  (персиковый)</t>
  </si>
  <si>
    <t>Сок (яблочный)</t>
  </si>
  <si>
    <t>ТТК/115 /21</t>
  </si>
  <si>
    <t>ТТК/115 / 21</t>
  </si>
  <si>
    <t>ТТК/129 / 21</t>
  </si>
  <si>
    <t>ТТК/129/21</t>
  </si>
  <si>
    <t>116 /21</t>
  </si>
  <si>
    <t>Каша вязкая ( пшённая )</t>
  </si>
  <si>
    <t>276/17</t>
  </si>
  <si>
    <t>276 /17</t>
  </si>
  <si>
    <t>271/17</t>
  </si>
  <si>
    <t>ТТК/357 / 21</t>
  </si>
  <si>
    <t>Рагу из птицы</t>
  </si>
  <si>
    <t>289/17</t>
  </si>
  <si>
    <t>Биточки   рыбные</t>
  </si>
  <si>
    <t>Биточки    рыбные</t>
  </si>
  <si>
    <t>Рыба, запечённая с яйцом</t>
  </si>
  <si>
    <t>Тефтели. Белип</t>
  </si>
  <si>
    <t>327/17</t>
  </si>
  <si>
    <t>джем</t>
  </si>
  <si>
    <t>Запеканка  из творога  / и</t>
  </si>
  <si>
    <t>Запеканка из творога / и  джем</t>
  </si>
  <si>
    <t>ТТК/54-20гн/22</t>
  </si>
  <si>
    <t>ТТК/359/17</t>
  </si>
  <si>
    <t>462 / 21</t>
  </si>
  <si>
    <t>Кисломолочный напиток</t>
  </si>
  <si>
    <r>
      <t xml:space="preserve">Кисломолочный напиток (Кефир  </t>
    </r>
    <r>
      <rPr>
        <sz val="6.5"/>
        <rFont val="Arial Cyr"/>
        <charset val="204"/>
      </rPr>
      <t>(м.д.ж. 2,5% )</t>
    </r>
    <r>
      <rPr>
        <sz val="7"/>
        <rFont val="Arial Cyr"/>
        <charset val="204"/>
      </rPr>
      <t>)</t>
    </r>
  </si>
  <si>
    <t>Возрастная категория:   12  лет и старше</t>
  </si>
  <si>
    <t>возрастная категория 12  лет и старше</t>
  </si>
  <si>
    <t>ЗИМА - ВЕСНА</t>
  </si>
  <si>
    <t xml:space="preserve">   Возрастная категория:     12  лет и старше</t>
  </si>
  <si>
    <t xml:space="preserve">      Возрастная категория:   12  лет и старше</t>
  </si>
  <si>
    <t>12 - 18 л</t>
  </si>
  <si>
    <t xml:space="preserve">   Возрастная категория:  12 лет и старше</t>
  </si>
  <si>
    <t xml:space="preserve">      Возрастная категория:  12  лет и старше</t>
  </si>
  <si>
    <t xml:space="preserve"> Возрастная категория: 12  лет и старше</t>
  </si>
  <si>
    <t>ЗАВТРАКИ  -  ОБЕДЫ -  ПОЛДНИКИ</t>
  </si>
  <si>
    <t xml:space="preserve">  Возрастная категория: 12  лет и старше</t>
  </si>
  <si>
    <t xml:space="preserve">   Возрастная категория: 12 лет и старше</t>
  </si>
  <si>
    <t xml:space="preserve">      Возрастная категория:  12 лет  и старше</t>
  </si>
  <si>
    <t xml:space="preserve">   Возрастная категория:  12  лет и старше</t>
  </si>
  <si>
    <t xml:space="preserve">  Возрастная категория:   12  лет и старше</t>
  </si>
  <si>
    <t>З А В Т Р А К О В - О Б Е Д О В - П О Л Д Н И К О В</t>
  </si>
  <si>
    <t xml:space="preserve">                               Возрастная категория:         12   лет  и  старше</t>
  </si>
  <si>
    <t>сметанный  с томатом</t>
  </si>
  <si>
    <t xml:space="preserve">Рулет с макаронами и  / соус </t>
  </si>
  <si>
    <t>З А В Т Р А К О В  - О Б Е Д О В  - П О Л Д Н И К О В</t>
  </si>
  <si>
    <t xml:space="preserve"> Омлет натуральный / и Бигус</t>
  </si>
  <si>
    <t>(сложный гарнир)</t>
  </si>
  <si>
    <t xml:space="preserve">                               Возрастная категория:    12  лет  и  старше</t>
  </si>
  <si>
    <t>150/40</t>
  </si>
  <si>
    <t>50 /155</t>
  </si>
  <si>
    <t>50/155</t>
  </si>
  <si>
    <r>
      <t xml:space="preserve">Рагу из птицы </t>
    </r>
    <r>
      <rPr>
        <b/>
        <sz val="10"/>
        <color rgb="FF00B050"/>
        <rFont val="Arial Cyr"/>
        <charset val="204"/>
      </rPr>
      <t>95 / 140</t>
    </r>
  </si>
  <si>
    <t>110 / 20</t>
  </si>
  <si>
    <t>160 / 40</t>
  </si>
  <si>
    <t>150 /30</t>
  </si>
  <si>
    <t>Запеканка  из творога / и джем</t>
  </si>
  <si>
    <t>фрикадельки готовые 35 гр.</t>
  </si>
  <si>
    <t xml:space="preserve">Каша  вязкая ячневая </t>
  </si>
  <si>
    <t>клёцки готовые 70гр.</t>
  </si>
  <si>
    <t>0,154 шт</t>
  </si>
  <si>
    <t>клёцки масса теста 63гр.</t>
  </si>
  <si>
    <r>
      <t xml:space="preserve">масса </t>
    </r>
    <r>
      <rPr>
        <sz val="8"/>
        <rFont val="Arial Cyr"/>
        <charset val="204"/>
      </rPr>
      <t>соуса</t>
    </r>
    <r>
      <rPr>
        <sz val="6"/>
        <rFont val="Arial Cyr"/>
        <family val="2"/>
        <charset val="204"/>
      </rPr>
      <t xml:space="preserve"> 57,6г.  №402</t>
    </r>
  </si>
  <si>
    <t>0,471шт.</t>
  </si>
  <si>
    <t>36 гр.</t>
  </si>
  <si>
    <t>01575 шт.</t>
  </si>
  <si>
    <t>80/130</t>
  </si>
  <si>
    <t>100 /20</t>
  </si>
  <si>
    <t>110/20</t>
  </si>
  <si>
    <t>0,1265шт.</t>
  </si>
  <si>
    <t>110 /25</t>
  </si>
  <si>
    <t>0,18715шт.</t>
  </si>
  <si>
    <t>105 / 20</t>
  </si>
  <si>
    <t>20 / 30</t>
  </si>
  <si>
    <t>массам отварных макарон 156,76 г.</t>
  </si>
  <si>
    <t>Картофель отварной /и овощи отварные</t>
  </si>
  <si>
    <t>150 / 30</t>
  </si>
  <si>
    <t>110 / 25</t>
  </si>
  <si>
    <t>150 / 40</t>
  </si>
  <si>
    <t>90/90</t>
  </si>
  <si>
    <t>ОВОЩИ солёные</t>
  </si>
  <si>
    <t xml:space="preserve">ОВОЩИ солёные </t>
  </si>
  <si>
    <t>масса пассер морков 9 г.</t>
  </si>
  <si>
    <t>масса пассер лука 5 г.</t>
  </si>
  <si>
    <t>масса пассер петруш 2,425 г.</t>
  </si>
  <si>
    <t>масса пассер морков 19,8 г.</t>
  </si>
  <si>
    <t>масса пассер лука 7,2 г.</t>
  </si>
  <si>
    <t>масса пассер репы 21,6г.</t>
  </si>
  <si>
    <t>масса припущен капусты 42 г.</t>
  </si>
  <si>
    <t>масса отварн карт. 87,3 г.</t>
  </si>
  <si>
    <t>масса  карт. с маслом 90 г.</t>
  </si>
  <si>
    <t>масса отварн морк. 85,6 г.</t>
  </si>
  <si>
    <t>масса  морк. с маслом 90г.</t>
  </si>
  <si>
    <t>масса пассер морков 8,75 г.</t>
  </si>
  <si>
    <t>масса пассер лука 5,5 г.</t>
  </si>
  <si>
    <t>раствор лим./кислоты 3,75 гр.</t>
  </si>
  <si>
    <t>масса пассер томат 2 г.</t>
  </si>
  <si>
    <t>масса пассер лука 3 г.</t>
  </si>
  <si>
    <t>масса пассер томат 3,3 г.</t>
  </si>
  <si>
    <t>масса пассер томат 4,75 г.</t>
  </si>
  <si>
    <t>масса пассер петруш 2,25 г.</t>
  </si>
  <si>
    <t>масса пассер томат 9 г.</t>
  </si>
  <si>
    <t>масса пассер лука 4,8 г.</t>
  </si>
  <si>
    <t>раствор лим./кислоты 7,2 гр.</t>
  </si>
  <si>
    <t>масса пассер морков  9 г.</t>
  </si>
  <si>
    <t>Кондитерские изделия</t>
  </si>
  <si>
    <t>масса пассер петруш 1,75 г.</t>
  </si>
  <si>
    <t>масса тушён капусты 60 г.</t>
  </si>
  <si>
    <t>масса обжарен. мяса 30 г.</t>
  </si>
  <si>
    <t>масса пассер морков 5,6 г.</t>
  </si>
  <si>
    <t>масса пассер лука 2 г.</t>
  </si>
  <si>
    <t>масса пассер томат 2,4 г.</t>
  </si>
  <si>
    <t>масса пассер лука  5 г.</t>
  </si>
  <si>
    <t>масса пассер томат 2,25 г.</t>
  </si>
  <si>
    <t>масса готового картоф. 63 г.</t>
  </si>
  <si>
    <t>масса готовой капусты 32,4 г.</t>
  </si>
  <si>
    <t>масса готовой моркови 27 г.</t>
  </si>
  <si>
    <t>масса готового лука 9 г.</t>
  </si>
  <si>
    <t>масса готовой крупы 36 г.</t>
  </si>
  <si>
    <t>масса пассер морков 56 г.</t>
  </si>
  <si>
    <t>масса отварного картоф. 28 г.</t>
  </si>
  <si>
    <t>масса припущен. капусты 48,2 г.</t>
  </si>
  <si>
    <t>масса прогретой. капусты 47,4 г.</t>
  </si>
  <si>
    <t>масса готовой моркови 6 г.</t>
  </si>
  <si>
    <t>масса р-ра лим/кислоты 6 г.</t>
  </si>
  <si>
    <t>масса пассер лука 6 г.</t>
  </si>
  <si>
    <t>масса готовой моркови 47,31 г.</t>
  </si>
  <si>
    <t>масса готовой. капусты 37,03 г.</t>
  </si>
  <si>
    <t>масса готового картоф. 30,85 г.</t>
  </si>
  <si>
    <t>масса варен. очищ моркови 37,2 г.</t>
  </si>
  <si>
    <t>масса р-ра лим кислоты 7,2 г.</t>
  </si>
  <si>
    <t>масса отварн. картоф. 81,48 г.</t>
  </si>
  <si>
    <t>масса тушён птицы 95 г.</t>
  </si>
  <si>
    <t>масса пассер морков 17,95 г.</t>
  </si>
  <si>
    <t>масса пассер томат 5,24 г.</t>
  </si>
  <si>
    <t>масса тушённых овощей с соусом 140 г.</t>
  </si>
  <si>
    <t>масса пассер морков 11,25 г.</t>
  </si>
  <si>
    <t>масса р-ра лим кислоты 3,75 г.</t>
  </si>
  <si>
    <t>масса готового соуса  36 гр.</t>
  </si>
  <si>
    <t>11-й</t>
  </si>
  <si>
    <t>меню   12 - тидневка</t>
  </si>
  <si>
    <t>12-й</t>
  </si>
  <si>
    <t xml:space="preserve">включая 10% (соленые, квашеные) </t>
  </si>
  <si>
    <t>соль пищевая поварен. йодированная</t>
  </si>
  <si>
    <t xml:space="preserve">               12 - ТИДНЕВНАЯ  М Е Н Ю  -  Р А С К Л А Д К А    ДЛЯ ПИТАНИЯ ДЕТЕЙ  ШКОЛЬНЫХ </t>
  </si>
  <si>
    <t xml:space="preserve">               12 - ТИДНЕВКА</t>
  </si>
  <si>
    <t>12- й   день</t>
  </si>
  <si>
    <t>включая 10% (соленые, квашеные)</t>
  </si>
  <si>
    <t xml:space="preserve">     12 - ТИДНЕВНОЕ  МЕНЮ  ПРИГОТОВЛЯЕМЫХ  БЛЮД ШКОЛЬНЫХ    З А В Т Р А К О В - О Б Е Д О В - П О Л Д Н И К О В</t>
  </si>
  <si>
    <t xml:space="preserve">меню завтраки   12-тидневка </t>
  </si>
  <si>
    <t xml:space="preserve">меню  обеды  12-тидневка </t>
  </si>
  <si>
    <t xml:space="preserve">меню -полдники  12-тидневка </t>
  </si>
  <si>
    <t xml:space="preserve">меню завтраки - обеды   12-тидневка </t>
  </si>
  <si>
    <t xml:space="preserve">меню обеды-полдники  12-тидневка </t>
  </si>
  <si>
    <t xml:space="preserve">меню завтраки - обеды-полдники  12-тидневка </t>
  </si>
  <si>
    <t>Среднее за 6 дней   (фактически)</t>
  </si>
  <si>
    <t>9 -й</t>
  </si>
  <si>
    <t>11 -й</t>
  </si>
  <si>
    <t xml:space="preserve">меню завтраки - обеды - полдники  12-тидневка </t>
  </si>
  <si>
    <t>Среднее за 12 дней (фактически)</t>
  </si>
  <si>
    <t>Среднее за 6 дней (фактически)</t>
  </si>
  <si>
    <t>12 -й</t>
  </si>
  <si>
    <t>ЗИМА - ВЕСНА    2023 - ___ г.г.</t>
  </si>
  <si>
    <t>7- й   день</t>
  </si>
  <si>
    <t>8 - й день</t>
  </si>
  <si>
    <t>9- й   день</t>
  </si>
  <si>
    <t xml:space="preserve"> 10 - й день</t>
  </si>
  <si>
    <t xml:space="preserve">  11- й день</t>
  </si>
  <si>
    <t>502 / 21</t>
  </si>
  <si>
    <t>333 / 21</t>
  </si>
  <si>
    <t>397 / 21</t>
  </si>
  <si>
    <t xml:space="preserve">Пюре картофельное  / </t>
  </si>
  <si>
    <t>масса риса  припущен. 14,3 гр.</t>
  </si>
  <si>
    <t>масса полуфабриката 113 гр.</t>
  </si>
  <si>
    <t>капуста</t>
  </si>
  <si>
    <r>
      <rPr>
        <sz val="7"/>
        <rFont val="Arial Cyr"/>
        <charset val="204"/>
      </rPr>
      <t>СОУС:</t>
    </r>
    <r>
      <rPr>
        <sz val="8"/>
        <rFont val="Arial Cyr"/>
        <family val="2"/>
        <charset val="204"/>
      </rPr>
      <t xml:space="preserve"> вода</t>
    </r>
  </si>
  <si>
    <t>Голубцы  ленивые / и соус</t>
  </si>
  <si>
    <t>масса пассер лука 4 г.</t>
  </si>
  <si>
    <t xml:space="preserve">   / и овощи отварные</t>
  </si>
  <si>
    <t xml:space="preserve">Пюре картофельное / и </t>
  </si>
  <si>
    <t>и  овощи отварные</t>
  </si>
  <si>
    <t>110/70</t>
  </si>
  <si>
    <t>масса капусты отварной. 67 гр.</t>
  </si>
  <si>
    <t xml:space="preserve">    Голубцы  ленивые /      и соус</t>
  </si>
  <si>
    <t>костромской</t>
  </si>
  <si>
    <r>
      <rPr>
        <b/>
        <sz val="7"/>
        <rFont val="Arial Cyr"/>
        <charset val="204"/>
      </rPr>
      <t>Кондитерские изд</t>
    </r>
    <r>
      <rPr>
        <b/>
        <sz val="8"/>
        <rFont val="Arial Cyr"/>
        <charset val="204"/>
      </rPr>
      <t>. (Печенье )</t>
    </r>
  </si>
  <si>
    <r>
      <rPr>
        <b/>
        <sz val="9"/>
        <rFont val="Arial Cyr"/>
        <charset val="204"/>
      </rPr>
      <t xml:space="preserve">сыр </t>
    </r>
    <r>
      <rPr>
        <b/>
        <sz val="7"/>
        <rFont val="Arial Cyr"/>
        <charset val="204"/>
      </rPr>
      <t>твёрдых сортов в нарезке</t>
    </r>
  </si>
  <si>
    <t>Рыба тушёная в томате</t>
  </si>
  <si>
    <t>Рис припущенный  / и</t>
  </si>
  <si>
    <t>бобовые отварные</t>
  </si>
  <si>
    <t>306/17</t>
  </si>
  <si>
    <t>305/17</t>
  </si>
  <si>
    <t>100 / 80</t>
  </si>
  <si>
    <t>32 / 21</t>
  </si>
  <si>
    <t>Салат из свеклы с сыром</t>
  </si>
  <si>
    <t>свёкла</t>
  </si>
  <si>
    <t>сыр кострамской</t>
  </si>
  <si>
    <t>Сок персик</t>
  </si>
  <si>
    <t>465 /21</t>
  </si>
  <si>
    <t>406/17</t>
  </si>
  <si>
    <t>Пирожок с печенью</t>
  </si>
  <si>
    <t>мука пш в/с.</t>
  </si>
  <si>
    <t>дрожжи прес.</t>
  </si>
  <si>
    <t>мука на подп.</t>
  </si>
  <si>
    <t>масса п/ф теста  59 гр.</t>
  </si>
  <si>
    <t>фарш из печени с луком</t>
  </si>
  <si>
    <t>масса готового фарша  40 гр.</t>
  </si>
  <si>
    <t>0,045 шт.</t>
  </si>
  <si>
    <t>листов</t>
  </si>
  <si>
    <t>Запеканка из макарон с творогом</t>
  </si>
  <si>
    <t>с творогом</t>
  </si>
  <si>
    <t xml:space="preserve">Запеканка из макарон </t>
  </si>
  <si>
    <t>265/ 21</t>
  </si>
  <si>
    <t>масса отварных макарон 80 г.</t>
  </si>
  <si>
    <t>сахар -песок</t>
  </si>
  <si>
    <t xml:space="preserve">масса полуфабриката </t>
  </si>
  <si>
    <t xml:space="preserve"> противня</t>
  </si>
  <si>
    <t xml:space="preserve">Рассольник ленинградский </t>
  </si>
  <si>
    <t>54-15с/22</t>
  </si>
  <si>
    <t>огурец солёный</t>
  </si>
  <si>
    <t>258 / 17</t>
  </si>
  <si>
    <t>масса тушёного мяса 50 г.</t>
  </si>
  <si>
    <t>шиповник сушён</t>
  </si>
  <si>
    <t>сахар - песок</t>
  </si>
  <si>
    <t>лимон./кислота</t>
  </si>
  <si>
    <t>Кисель витаминный</t>
  </si>
  <si>
    <t>481 /21</t>
  </si>
  <si>
    <t>229/17</t>
  </si>
  <si>
    <t xml:space="preserve">с овощами </t>
  </si>
  <si>
    <t>масса тушёной рыбы 86,9 гр.</t>
  </si>
  <si>
    <t>масса тушёных овощей 13,1 гр.</t>
  </si>
  <si>
    <t>сельдерей корень</t>
  </si>
  <si>
    <t>КОРЕНЬ сельдерей</t>
  </si>
  <si>
    <t>масса р-ра лим кислоты 0,655 г.</t>
  </si>
  <si>
    <t>масса капусты припущен. 10 гр.</t>
  </si>
  <si>
    <t>Суп крестьянский</t>
  </si>
  <si>
    <t>98 / 17</t>
  </si>
  <si>
    <t>хлопья овсяные</t>
  </si>
  <si>
    <t>Рубленные яйца с маслом</t>
  </si>
  <si>
    <t>и луком</t>
  </si>
  <si>
    <t>Рублен. Яйца с маслом и луком</t>
  </si>
  <si>
    <t>масса соуса и овощей 150 г.</t>
  </si>
  <si>
    <t>22/21</t>
  </si>
  <si>
    <t>Салат из моркови с яблоком</t>
  </si>
  <si>
    <t>яблоки</t>
  </si>
  <si>
    <t>масса ошпарен. моркови 29 г.</t>
  </si>
  <si>
    <t>м/сливочное для смазки</t>
  </si>
  <si>
    <t>Рубленные яйца с масломи луком</t>
  </si>
  <si>
    <t>Голубцы  ленивые / и соус сметан. с томатом</t>
  </si>
  <si>
    <t xml:space="preserve"> /   овощи отварные</t>
  </si>
  <si>
    <t>110 / 70</t>
  </si>
  <si>
    <t>46 / 21</t>
  </si>
  <si>
    <t>155/21</t>
  </si>
  <si>
    <t>32 /21</t>
  </si>
  <si>
    <t xml:space="preserve">98 / 17 </t>
  </si>
  <si>
    <t>229 /17</t>
  </si>
  <si>
    <t>Рыба тушёная в томате с овощами</t>
  </si>
  <si>
    <t>бобовые отварные  (сложный гарнир)</t>
  </si>
  <si>
    <t>406 / 17</t>
  </si>
  <si>
    <t>2-я</t>
  </si>
  <si>
    <t>2-я неделя</t>
  </si>
  <si>
    <t>Д Е Н Ь  9 - й</t>
  </si>
  <si>
    <t>Д Е Н Ь  11  - й</t>
  </si>
  <si>
    <t>Д Е Н Ь  12  - й</t>
  </si>
  <si>
    <t>Суп молочный с  крупой</t>
  </si>
  <si>
    <t>Суп молочный с крупой</t>
  </si>
  <si>
    <t>140/21</t>
  </si>
  <si>
    <t>1,155 шт.</t>
  </si>
  <si>
    <t xml:space="preserve">м/сливочное </t>
  </si>
  <si>
    <t>140 /21</t>
  </si>
  <si>
    <t>Сыр твёрдых сортов в нарезке</t>
  </si>
  <si>
    <t>масса пассер лука 11 г.</t>
  </si>
  <si>
    <t>масса отварной птицы 12 г.</t>
  </si>
  <si>
    <t>крупа гречка</t>
  </si>
  <si>
    <t>100/21</t>
  </si>
  <si>
    <t>масса припущен. огурц. 12,75 г.</t>
  </si>
  <si>
    <t>масса пассер. моркови 8,75 г.</t>
  </si>
  <si>
    <t>масса пассер. лука 2,5 г.</t>
  </si>
  <si>
    <t>КОМПАНОВКА  12- ТИДНЕВНОЕ ЦИКЛИЧНОЕ МЕНЮ ШКОЛЬНЫХ    З А В Т Р А К О В  - О Б Е Д О В - П О Л Д Н И К О В</t>
  </si>
  <si>
    <t xml:space="preserve">                      К       ДВЕНАДЦАТИДНЕВНОМУ  МЕНЮ ПРИГОТОВЛЯЕМЫХ БЛЮД </t>
  </si>
  <si>
    <t xml:space="preserve">                            ПРИЛОЖЕНИЕ К  ДВЕНАДЦАТИДНЕВНОМУ  МЕНЮ ПРИГОТОВЛЯЕМЫХ БЛЮД </t>
  </si>
  <si>
    <t xml:space="preserve">                            ДВЕНАДЦАТИДНЕВНОЕ МЕНЮ ПРИГОТОВЛЯЕМЫХ БЛЮД </t>
  </si>
  <si>
    <t xml:space="preserve">                                       12 - ТИДНЕВНОЕ  МЕНЮ ПРИГОТОВЛЯЕМЫХ БЛЮД ШКОЛЬНЫХ    </t>
  </si>
  <si>
    <t>ЗИМА-ВЕСНА     2023 - ___ г.г.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</si>
</sst>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#,##0.00_р_."/>
    <numFmt numFmtId="165" formatCode="0.0"/>
    <numFmt numFmtId="166" formatCode="0.000"/>
    <numFmt numFmtId="167" formatCode="0.0000"/>
    <numFmt numFmtId="168" formatCode="0.00000"/>
    <numFmt numFmtId="169" formatCode="0.000000"/>
    <numFmt numFmtId="170" formatCode="#,##0.0_р_."/>
  </numFmts>
  <fonts count="185">
    <font>
      <sz val="11"/>
      <color rgb="FF000000"/>
      <name val="Calibri"/>
      <family val="2"/>
      <charset val="204"/>
    </font>
    <font>
      <sz val="10"/>
      <name val="Arial Cyr"/>
      <family val="2"/>
      <charset val="204"/>
    </font>
    <font>
      <sz val="8"/>
      <name val="Arial Cyr"/>
      <family val="2"/>
      <charset val="204"/>
    </font>
    <font>
      <sz val="11"/>
      <name val="Arial Cyr"/>
      <family val="2"/>
      <charset val="204"/>
    </font>
    <font>
      <b/>
      <sz val="11"/>
      <name val="Arial Cyr"/>
      <family val="2"/>
      <charset val="204"/>
    </font>
    <font>
      <b/>
      <sz val="10"/>
      <name val="Arial Cyr"/>
      <family val="2"/>
      <charset val="204"/>
    </font>
    <font>
      <sz val="12"/>
      <color rgb="FF000000"/>
      <name val="Calibri"/>
      <family val="2"/>
      <charset val="204"/>
    </font>
    <font>
      <sz val="9"/>
      <name val="Arial Cyr"/>
      <family val="2"/>
      <charset val="204"/>
    </font>
    <font>
      <b/>
      <sz val="9"/>
      <name val="Arial Cyr"/>
      <family val="2"/>
      <charset val="204"/>
    </font>
    <font>
      <b/>
      <sz val="8"/>
      <name val="Arial Cyr"/>
      <family val="2"/>
      <charset val="1"/>
    </font>
    <font>
      <b/>
      <sz val="8"/>
      <name val="Arial Cyr"/>
      <family val="2"/>
      <charset val="204"/>
    </font>
    <font>
      <sz val="12"/>
      <name val="Arial Cyr"/>
      <family val="2"/>
      <charset val="204"/>
    </font>
    <font>
      <b/>
      <sz val="11"/>
      <name val="Arial Cyr"/>
      <family val="2"/>
      <charset val="1"/>
    </font>
    <font>
      <b/>
      <sz val="16"/>
      <color rgb="FF000000"/>
      <name val="Calibri"/>
      <family val="2"/>
      <charset val="204"/>
    </font>
    <font>
      <sz val="7"/>
      <name val="Arial Cyr"/>
      <family val="2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7"/>
      <color rgb="FF000000"/>
      <name val="Calibri"/>
      <family val="2"/>
      <charset val="204"/>
    </font>
    <font>
      <sz val="7"/>
      <name val="Times New Roman"/>
      <family val="1"/>
      <charset val="204"/>
    </font>
    <font>
      <sz val="8"/>
      <name val="Times New Roman"/>
      <family val="1"/>
      <charset val="204"/>
    </font>
    <font>
      <b/>
      <sz val="9"/>
      <color rgb="FF002060"/>
      <name val="Times New Roman"/>
      <family val="1"/>
      <charset val="204"/>
    </font>
    <font>
      <b/>
      <sz val="11"/>
      <name val="Times New Roman"/>
      <family val="1"/>
      <charset val="204"/>
    </font>
    <font>
      <sz val="8"/>
      <color rgb="FF000000"/>
      <name val="Calibri"/>
      <family val="2"/>
      <charset val="204"/>
    </font>
    <font>
      <b/>
      <sz val="12"/>
      <name val="Arial Cyr"/>
      <family val="2"/>
      <charset val="1"/>
    </font>
    <font>
      <sz val="11"/>
      <color rgb="FFFF0000"/>
      <name val="Calibri"/>
      <family val="2"/>
      <charset val="204"/>
    </font>
    <font>
      <b/>
      <sz val="12"/>
      <color rgb="FF000000"/>
      <name val="Times New Roman"/>
      <family val="1"/>
      <charset val="204"/>
    </font>
    <font>
      <b/>
      <sz val="12"/>
      <color rgb="FFC00000"/>
      <name val="Arial Cyr"/>
      <family val="2"/>
      <charset val="204"/>
    </font>
    <font>
      <b/>
      <sz val="11"/>
      <color rgb="FFC00000"/>
      <name val="Arial Cyr"/>
      <family val="2"/>
      <charset val="204"/>
    </font>
    <font>
      <b/>
      <sz val="8"/>
      <color rgb="FFC00000"/>
      <name val="Arial Cyr"/>
      <family val="2"/>
      <charset val="204"/>
    </font>
    <font>
      <b/>
      <sz val="11"/>
      <color rgb="FFC00000"/>
      <name val="Calibri"/>
      <family val="2"/>
      <charset val="204"/>
    </font>
    <font>
      <sz val="10"/>
      <color rgb="FFC00000"/>
      <name val="Arial Cyr"/>
      <family val="2"/>
      <charset val="204"/>
    </font>
    <font>
      <b/>
      <sz val="9"/>
      <color rgb="FF990066"/>
      <name val="Arial Cyr"/>
      <family val="2"/>
      <charset val="204"/>
    </font>
    <font>
      <b/>
      <sz val="12"/>
      <name val="Arial Cyr"/>
      <family val="2"/>
      <charset val="204"/>
    </font>
    <font>
      <sz val="9"/>
      <color rgb="FF000000"/>
      <name val="Calibri"/>
      <family val="2"/>
      <charset val="204"/>
    </font>
    <font>
      <sz val="7"/>
      <color rgb="FF000000"/>
      <name val="Times New Roman"/>
      <family val="1"/>
      <charset val="204"/>
    </font>
    <font>
      <b/>
      <sz val="7"/>
      <name val="Arial Cyr"/>
      <family val="2"/>
      <charset val="204"/>
    </font>
    <font>
      <sz val="1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8"/>
      <name val="Times New Roman"/>
      <family val="1"/>
      <charset val="204"/>
    </font>
    <font>
      <sz val="1"/>
      <name val="Times New Roman"/>
      <family val="1"/>
      <charset val="204"/>
    </font>
    <font>
      <b/>
      <sz val="8"/>
      <color rgb="FF002060"/>
      <name val="Times New Roman"/>
      <family val="1"/>
      <charset val="204"/>
    </font>
    <font>
      <sz val="11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8"/>
      <color rgb="FF000000"/>
      <name val="Arial Cyr"/>
      <family val="2"/>
      <charset val="204"/>
    </font>
    <font>
      <b/>
      <sz val="11"/>
      <color rgb="FFFF0000"/>
      <name val="Calibri"/>
      <family val="2"/>
      <charset val="204"/>
    </font>
    <font>
      <sz val="8"/>
      <name val="Cambria"/>
      <family val="1"/>
      <charset val="204"/>
    </font>
    <font>
      <b/>
      <sz val="10"/>
      <color rgb="FF000000"/>
      <name val="Calibri"/>
      <family val="2"/>
      <charset val="204"/>
    </font>
    <font>
      <b/>
      <sz val="11"/>
      <color rgb="FF000000"/>
      <name val="Calibri"/>
      <family val="2"/>
      <charset val="204"/>
    </font>
    <font>
      <b/>
      <sz val="8"/>
      <color rgb="FF000000"/>
      <name val="Calibri"/>
      <family val="2"/>
      <charset val="204"/>
    </font>
    <font>
      <sz val="6"/>
      <name val="Cambria"/>
      <family val="1"/>
      <charset val="204"/>
    </font>
    <font>
      <b/>
      <sz val="9"/>
      <color rgb="FF000000"/>
      <name val="Calibri"/>
      <family val="2"/>
      <charset val="204"/>
    </font>
    <font>
      <sz val="8"/>
      <color rgb="FF000000"/>
      <name val="Cambria"/>
      <family val="1"/>
      <charset val="204"/>
    </font>
    <font>
      <sz val="11"/>
      <color rgb="FF000000"/>
      <name val="Cambria"/>
      <family val="1"/>
      <charset val="204"/>
    </font>
    <font>
      <sz val="8"/>
      <name val="Calibri"/>
      <family val="2"/>
      <charset val="204"/>
    </font>
    <font>
      <sz val="10"/>
      <color rgb="FF000000"/>
      <name val="Calibri"/>
      <family val="2"/>
      <charset val="204"/>
    </font>
    <font>
      <sz val="6"/>
      <name val="Arial Cyr"/>
      <family val="2"/>
      <charset val="204"/>
    </font>
    <font>
      <sz val="7"/>
      <name val="Cambria"/>
      <family val="1"/>
      <charset val="204"/>
    </font>
    <font>
      <b/>
      <sz val="12"/>
      <color rgb="FF000000"/>
      <name val="Calibri"/>
      <family val="2"/>
      <charset val="204"/>
    </font>
    <font>
      <sz val="9"/>
      <name val="Cambria"/>
      <family val="1"/>
      <charset val="204"/>
    </font>
    <font>
      <b/>
      <sz val="8"/>
      <color rgb="FFFF0000"/>
      <name val="Times New Roman"/>
      <family val="1"/>
      <charset val="204"/>
    </font>
    <font>
      <b/>
      <sz val="9"/>
      <color rgb="FF002060"/>
      <name val="Calibri"/>
      <family val="2"/>
      <charset val="204"/>
    </font>
    <font>
      <b/>
      <sz val="9"/>
      <name val="Arial Cyr"/>
      <charset val="204"/>
    </font>
    <font>
      <sz val="11"/>
      <color rgb="FF000000"/>
      <name val="Calibri"/>
      <family val="2"/>
      <charset val="204"/>
    </font>
    <font>
      <sz val="11"/>
      <color theme="5" tint="-0.499984740745262"/>
      <name val="Calibri"/>
      <family val="2"/>
      <charset val="204"/>
    </font>
    <font>
      <sz val="9"/>
      <color theme="5" tint="-0.499984740745262"/>
      <name val="Calibri"/>
      <family val="2"/>
      <charset val="204"/>
    </font>
    <font>
      <sz val="9"/>
      <name val="Calibri"/>
      <family val="2"/>
      <charset val="204"/>
    </font>
    <font>
      <b/>
      <sz val="8"/>
      <name val="Arial Cyr"/>
      <charset val="204"/>
    </font>
    <font>
      <b/>
      <sz val="10"/>
      <name val="Arial Cyr"/>
      <charset val="204"/>
    </font>
    <font>
      <b/>
      <sz val="12"/>
      <name val="Arial Cyr"/>
      <charset val="204"/>
    </font>
    <font>
      <b/>
      <sz val="11"/>
      <name val="Arial Cyr"/>
      <charset val="204"/>
    </font>
    <font>
      <sz val="8"/>
      <color theme="1"/>
      <name val="Arial Cyr"/>
      <family val="2"/>
      <charset val="204"/>
    </font>
    <font>
      <sz val="7"/>
      <name val="Arial Cyr"/>
      <charset val="204"/>
    </font>
    <font>
      <sz val="7"/>
      <name val="Calibri"/>
      <family val="2"/>
      <charset val="204"/>
    </font>
    <font>
      <sz val="9"/>
      <name val="Arial Cyr"/>
      <charset val="204"/>
    </font>
    <font>
      <sz val="8"/>
      <name val="Arial Cyr"/>
      <charset val="204"/>
    </font>
    <font>
      <b/>
      <sz val="8"/>
      <color rgb="FFC00000"/>
      <name val="Cambria"/>
      <family val="1"/>
      <charset val="204"/>
    </font>
    <font>
      <b/>
      <sz val="8"/>
      <color rgb="FFC00000"/>
      <name val="Calibri"/>
      <family val="2"/>
      <charset val="204"/>
    </font>
    <font>
      <b/>
      <sz val="9"/>
      <color rgb="FFC00000"/>
      <name val="Arial Cyr"/>
      <family val="2"/>
      <charset val="204"/>
    </font>
    <font>
      <b/>
      <sz val="9"/>
      <color rgb="FFC00000"/>
      <name val="Calibri"/>
      <family val="2"/>
      <charset val="204"/>
    </font>
    <font>
      <b/>
      <sz val="9"/>
      <color rgb="FFC00000"/>
      <name val="Cambria"/>
      <family val="1"/>
      <charset val="204"/>
    </font>
    <font>
      <b/>
      <sz val="8"/>
      <color rgb="FFC00000"/>
      <name val="Arial Cyr"/>
      <charset val="204"/>
    </font>
    <font>
      <b/>
      <sz val="7"/>
      <color rgb="FFC00000"/>
      <name val="Arial Cyr"/>
      <charset val="204"/>
    </font>
    <font>
      <b/>
      <sz val="7"/>
      <color rgb="FFC00000"/>
      <name val="Arial Cyr"/>
      <family val="2"/>
      <charset val="204"/>
    </font>
    <font>
      <b/>
      <sz val="7"/>
      <color rgb="FFC00000"/>
      <name val="Cambria"/>
      <family val="1"/>
      <charset val="204"/>
    </font>
    <font>
      <sz val="11"/>
      <name val="Calibri"/>
      <family val="2"/>
      <charset val="204"/>
    </font>
    <font>
      <b/>
      <sz val="9"/>
      <name val="Times New Roman"/>
      <family val="1"/>
      <charset val="204"/>
    </font>
    <font>
      <b/>
      <sz val="7.5"/>
      <color rgb="FF002060"/>
      <name val="Times New Roman"/>
      <family val="1"/>
      <charset val="204"/>
    </font>
    <font>
      <sz val="12"/>
      <color rgb="FFFF0000"/>
      <name val="Arial Cyr"/>
      <charset val="204"/>
    </font>
    <font>
      <sz val="7"/>
      <color rgb="FFC00000"/>
      <name val="Times New Roman"/>
      <family val="1"/>
      <charset val="204"/>
    </font>
    <font>
      <sz val="10"/>
      <color rgb="FFFF0000"/>
      <name val="Calibri"/>
      <family val="2"/>
      <charset val="204"/>
    </font>
    <font>
      <sz val="10"/>
      <name val="Calibri"/>
      <family val="2"/>
      <charset val="204"/>
    </font>
    <font>
      <sz val="7"/>
      <color theme="1"/>
      <name val="Arial Cyr"/>
      <family val="2"/>
      <charset val="204"/>
    </font>
    <font>
      <b/>
      <sz val="7"/>
      <color rgb="FF002060"/>
      <name val="Times New Roman"/>
      <family val="1"/>
      <charset val="204"/>
    </font>
    <font>
      <sz val="9"/>
      <color rgb="FFC00000"/>
      <name val="Calibri"/>
      <family val="2"/>
      <charset val="204"/>
    </font>
    <font>
      <sz val="7"/>
      <color rgb="FF000000"/>
      <name val="Arial Cyr"/>
      <family val="2"/>
      <charset val="204"/>
    </font>
    <font>
      <sz val="10"/>
      <color rgb="FFFF0000"/>
      <name val="Arial Cyr"/>
      <family val="2"/>
      <charset val="204"/>
    </font>
    <font>
      <sz val="12"/>
      <color rgb="FFC00000"/>
      <name val="Arial Cyr"/>
      <family val="2"/>
      <charset val="204"/>
    </font>
    <font>
      <sz val="7"/>
      <color theme="1"/>
      <name val="Calibri"/>
      <family val="2"/>
      <charset val="204"/>
    </font>
    <font>
      <b/>
      <sz val="7"/>
      <name val="Times New Roman"/>
      <family val="1"/>
      <charset val="204"/>
    </font>
    <font>
      <b/>
      <sz val="11"/>
      <color theme="1"/>
      <name val="Calibri"/>
      <family val="2"/>
      <charset val="204"/>
    </font>
    <font>
      <sz val="11"/>
      <name val="Arial Cyr"/>
      <charset val="204"/>
    </font>
    <font>
      <b/>
      <sz val="12"/>
      <color rgb="FFFF0000"/>
      <name val="Calibri"/>
      <family val="2"/>
      <charset val="204"/>
    </font>
    <font>
      <sz val="8"/>
      <color rgb="FFC00000"/>
      <name val="Calibri"/>
      <family val="2"/>
      <charset val="204"/>
    </font>
    <font>
      <b/>
      <sz val="12"/>
      <name val="Calibri"/>
      <family val="2"/>
      <charset val="204"/>
    </font>
    <font>
      <i/>
      <sz val="7"/>
      <name val="Arial Cyr"/>
      <family val="2"/>
      <charset val="204"/>
    </font>
    <font>
      <sz val="9"/>
      <name val="Times New Roman"/>
      <family val="1"/>
      <charset val="204"/>
    </font>
    <font>
      <b/>
      <sz val="10"/>
      <color rgb="FF002060"/>
      <name val="Times New Roman"/>
      <family val="1"/>
      <charset val="204"/>
    </font>
    <font>
      <b/>
      <sz val="11"/>
      <name val="Calibri"/>
      <family val="2"/>
      <charset val="204"/>
    </font>
    <font>
      <b/>
      <sz val="12"/>
      <color rgb="FF002060"/>
      <name val="Calibri"/>
      <family val="2"/>
      <charset val="204"/>
    </font>
    <font>
      <b/>
      <sz val="7"/>
      <name val="Arial Cyr"/>
      <charset val="204"/>
    </font>
    <font>
      <sz val="11"/>
      <color rgb="FFC00000"/>
      <name val="Calibri"/>
      <family val="2"/>
      <charset val="204"/>
    </font>
    <font>
      <b/>
      <sz val="10"/>
      <color rgb="FFC00000"/>
      <name val="Arial Cyr"/>
      <family val="2"/>
      <charset val="204"/>
    </font>
    <font>
      <sz val="11"/>
      <color theme="7" tint="-0.499984740745262"/>
      <name val="Calibri"/>
      <family val="2"/>
      <charset val="204"/>
    </font>
    <font>
      <sz val="10.5"/>
      <color rgb="FF000000"/>
      <name val="Calibri"/>
      <family val="2"/>
      <charset val="204"/>
    </font>
    <font>
      <b/>
      <sz val="7"/>
      <color rgb="FF000000"/>
      <name val="Calibri"/>
      <family val="2"/>
      <charset val="204"/>
    </font>
    <font>
      <b/>
      <sz val="12"/>
      <color theme="1"/>
      <name val="Calibri"/>
      <family val="2"/>
      <charset val="204"/>
    </font>
    <font>
      <b/>
      <sz val="10"/>
      <name val="Calibri"/>
      <family val="2"/>
      <charset val="204"/>
    </font>
    <font>
      <b/>
      <sz val="11"/>
      <color theme="5" tint="-0.499984740745262"/>
      <name val="Calibri"/>
      <family val="2"/>
      <charset val="204"/>
    </font>
    <font>
      <b/>
      <sz val="11"/>
      <color theme="7" tint="-0.499984740745262"/>
      <name val="Calibri"/>
      <family val="2"/>
      <charset val="204"/>
    </font>
    <font>
      <sz val="6"/>
      <color rgb="FF000000"/>
      <name val="Calibri"/>
      <family val="2"/>
      <charset val="204"/>
    </font>
    <font>
      <b/>
      <sz val="6"/>
      <name val="Arial Cyr"/>
      <family val="2"/>
      <charset val="204"/>
    </font>
    <font>
      <b/>
      <sz val="7"/>
      <color rgb="FF002060"/>
      <name val="Calibri"/>
      <family val="2"/>
      <charset val="204"/>
    </font>
    <font>
      <b/>
      <sz val="11"/>
      <color rgb="FF002060"/>
      <name val="Times New Roman"/>
      <family val="1"/>
      <charset val="204"/>
    </font>
    <font>
      <b/>
      <sz val="6"/>
      <name val="Times New Roman"/>
      <family val="1"/>
      <charset val="204"/>
    </font>
    <font>
      <b/>
      <sz val="9"/>
      <color rgb="FFFF0000"/>
      <name val="Arial Cyr"/>
      <charset val="204"/>
    </font>
    <font>
      <sz val="5"/>
      <name val="Arial Cyr"/>
      <family val="2"/>
      <charset val="204"/>
    </font>
    <font>
      <b/>
      <i/>
      <sz val="7"/>
      <name val="Arial Cyr"/>
      <charset val="204"/>
    </font>
    <font>
      <b/>
      <i/>
      <sz val="11"/>
      <color rgb="FF000000"/>
      <name val="Calibri"/>
      <family val="2"/>
      <charset val="204"/>
    </font>
    <font>
      <b/>
      <sz val="10"/>
      <color rgb="FFC00000"/>
      <name val="Calibri"/>
      <family val="2"/>
      <charset val="204"/>
    </font>
    <font>
      <b/>
      <sz val="9"/>
      <name val="Calibri"/>
      <family val="2"/>
      <charset val="204"/>
    </font>
    <font>
      <b/>
      <sz val="8"/>
      <name val="Calibri"/>
      <family val="2"/>
      <charset val="204"/>
    </font>
    <font>
      <b/>
      <sz val="10"/>
      <color rgb="FF002060"/>
      <name val="Calibri"/>
      <family val="2"/>
      <charset val="204"/>
    </font>
    <font>
      <b/>
      <sz val="14"/>
      <color rgb="FF000000"/>
      <name val="Calibri"/>
      <family val="2"/>
      <charset val="204"/>
    </font>
    <font>
      <sz val="10"/>
      <color rgb="FF000000"/>
      <name val="Liberation Sans"/>
      <charset val="204"/>
    </font>
    <font>
      <b/>
      <sz val="10"/>
      <color rgb="FF000000"/>
      <name val="Liberation Sans"/>
      <charset val="204"/>
    </font>
    <font>
      <b/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b/>
      <sz val="18"/>
      <color rgb="FF000000"/>
      <name val="Liberation Sans"/>
      <charset val="204"/>
    </font>
    <font>
      <b/>
      <sz val="12"/>
      <color rgb="FF000000"/>
      <name val="Liberation Sans"/>
      <charset val="204"/>
    </font>
    <font>
      <u/>
      <sz val="10"/>
      <color rgb="FF0000EE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b/>
      <i/>
      <u/>
      <sz val="10"/>
      <color rgb="FF000000"/>
      <name val="Liberation Sans"/>
      <charset val="204"/>
    </font>
    <font>
      <b/>
      <sz val="10"/>
      <color rgb="FF000000"/>
      <name val="Times New Roman"/>
      <family val="1"/>
      <charset val="204"/>
    </font>
    <font>
      <b/>
      <sz val="7"/>
      <color rgb="FFC00000"/>
      <name val="Times New Roman"/>
      <family val="1"/>
      <charset val="204"/>
    </font>
    <font>
      <sz val="10"/>
      <name val="Arial Cyr"/>
      <charset val="204"/>
    </font>
    <font>
      <b/>
      <sz val="8"/>
      <color rgb="FFC00000"/>
      <name val="Times New Roman"/>
      <family val="1"/>
      <charset val="204"/>
    </font>
    <font>
      <sz val="8"/>
      <color theme="1"/>
      <name val="Calibri"/>
      <family val="2"/>
      <scheme val="minor"/>
    </font>
    <font>
      <i/>
      <sz val="7"/>
      <name val="Calibri"/>
      <family val="2"/>
      <charset val="204"/>
    </font>
    <font>
      <sz val="8"/>
      <color rgb="FFC00000"/>
      <name val="Arial Cyr"/>
      <family val="2"/>
      <charset val="204"/>
    </font>
    <font>
      <sz val="6.5"/>
      <name val="Arial Cyr"/>
      <family val="2"/>
      <charset val="204"/>
    </font>
    <font>
      <b/>
      <sz val="6"/>
      <color rgb="FF000000"/>
      <name val="Calibri"/>
      <family val="2"/>
      <charset val="204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6.5"/>
      <name val="Arial Cyr"/>
      <charset val="204"/>
    </font>
    <font>
      <sz val="11"/>
      <color rgb="FFFFCCFF"/>
      <name val="Calibri"/>
      <family val="2"/>
      <charset val="204"/>
    </font>
    <font>
      <b/>
      <i/>
      <sz val="6"/>
      <name val="Arial Cyr"/>
      <charset val="204"/>
    </font>
    <font>
      <b/>
      <sz val="11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8"/>
      <color rgb="FF000000"/>
      <name val="Arial"/>
      <family val="2"/>
      <charset val="204"/>
    </font>
    <font>
      <sz val="8.5"/>
      <name val="Calibri"/>
      <family val="2"/>
      <charset val="204"/>
    </font>
    <font>
      <sz val="6.5"/>
      <name val="Cambria"/>
      <family val="1"/>
      <charset val="204"/>
    </font>
    <font>
      <sz val="7.5"/>
      <name val="Arial Cyr"/>
      <family val="2"/>
      <charset val="204"/>
    </font>
    <font>
      <sz val="6.5"/>
      <color rgb="FF000000"/>
      <name val="Calibri"/>
      <family val="2"/>
      <charset val="204"/>
    </font>
    <font>
      <b/>
      <sz val="6.5"/>
      <name val="Arial Cyr"/>
      <family val="2"/>
      <charset val="204"/>
    </font>
    <font>
      <sz val="5.5"/>
      <name val="Arial Cyr"/>
      <family val="2"/>
      <charset val="204"/>
    </font>
    <font>
      <sz val="8"/>
      <color rgb="FFC00000"/>
      <name val="Cambria"/>
      <family val="1"/>
      <charset val="204"/>
    </font>
    <font>
      <sz val="8"/>
      <color rgb="FFFF0000"/>
      <name val="Arial Cyr"/>
      <family val="2"/>
      <charset val="204"/>
    </font>
    <font>
      <b/>
      <sz val="10"/>
      <color rgb="FFFF0000"/>
      <name val="Calibri"/>
      <family val="2"/>
      <charset val="204"/>
    </font>
    <font>
      <sz val="4"/>
      <name val="Arial Cyr"/>
      <family val="2"/>
      <charset val="204"/>
    </font>
    <font>
      <sz val="4.5"/>
      <name val="Arial Cyr"/>
      <family val="2"/>
      <charset val="204"/>
    </font>
    <font>
      <b/>
      <sz val="10"/>
      <color rgb="FF00B050"/>
      <name val="Arial Cyr"/>
      <charset val="204"/>
    </font>
    <font>
      <b/>
      <sz val="8"/>
      <color rgb="FFFF0000"/>
      <name val="Calibri"/>
      <family val="2"/>
      <charset val="204"/>
    </font>
    <font>
      <b/>
      <sz val="6.5"/>
      <name val="Arial Cyr"/>
      <charset val="204"/>
    </font>
    <font>
      <b/>
      <sz val="6"/>
      <color theme="1"/>
      <name val="Arial Cyr"/>
      <charset val="204"/>
    </font>
    <font>
      <b/>
      <sz val="6"/>
      <name val="Arial Cyr"/>
      <charset val="204"/>
    </font>
    <font>
      <b/>
      <sz val="7"/>
      <name val="Arial Narrow"/>
      <family val="2"/>
      <charset val="204"/>
    </font>
    <font>
      <b/>
      <i/>
      <sz val="8"/>
      <color rgb="FF000000"/>
      <name val="Calibri"/>
      <family val="2"/>
      <charset val="204"/>
    </font>
    <font>
      <sz val="8"/>
      <name val="Arial"/>
      <family val="2"/>
      <charset val="204"/>
    </font>
    <font>
      <b/>
      <sz val="8"/>
      <color rgb="FFC00000"/>
      <name val="Arial"/>
      <family val="2"/>
      <charset val="204"/>
    </font>
    <font>
      <sz val="6.5"/>
      <name val="Arial"/>
      <family val="2"/>
      <charset val="204"/>
    </font>
    <font>
      <b/>
      <sz val="7"/>
      <color rgb="FFC00000"/>
      <name val="Calibri"/>
      <family val="2"/>
      <charset val="204"/>
    </font>
  </fonts>
  <fills count="43">
    <fill>
      <patternFill patternType="none"/>
    </fill>
    <fill>
      <patternFill patternType="gray125"/>
    </fill>
    <fill>
      <patternFill patternType="solid">
        <fgColor rgb="FFFFFFFF"/>
        <bgColor rgb="FFEBF1DE"/>
      </patternFill>
    </fill>
    <fill>
      <patternFill patternType="solid">
        <fgColor rgb="FFF2DCDB"/>
        <bgColor rgb="FFFDEADA"/>
      </patternFill>
    </fill>
    <fill>
      <patternFill patternType="solid">
        <fgColor rgb="FFEBF1DE"/>
        <bgColor rgb="FFFDEADA"/>
      </patternFill>
    </fill>
    <fill>
      <patternFill patternType="solid">
        <fgColor rgb="FF92D050"/>
        <bgColor rgb="FFC3D69B"/>
      </patternFill>
    </fill>
    <fill>
      <patternFill patternType="solid">
        <fgColor rgb="FFC3D69B"/>
        <bgColor rgb="FFBDD7EE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rgb="FFFDEADA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rgb="FFFDEADA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rgb="FFEBF1DE"/>
      </patternFill>
    </fill>
    <fill>
      <patternFill patternType="solid">
        <fgColor theme="7" tint="0.79998168889431442"/>
        <bgColor rgb="FFE6B9B8"/>
      </patternFill>
    </fill>
    <fill>
      <patternFill patternType="solid">
        <fgColor theme="9" tint="0.79998168889431442"/>
        <bgColor rgb="FFC3D69B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rgb="FFE6B9B8"/>
      </patternFill>
    </fill>
    <fill>
      <patternFill patternType="solid">
        <fgColor theme="3" tint="0.79998168889431442"/>
        <bgColor rgb="FFFDEADA"/>
      </patternFill>
    </fill>
    <fill>
      <patternFill patternType="solid">
        <fgColor theme="3" tint="0.79998168889431442"/>
        <bgColor rgb="FFFAC090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79998168889431442"/>
        <bgColor rgb="FFFFD966"/>
      </patternFill>
    </fill>
    <fill>
      <patternFill patternType="solid">
        <fgColor theme="7" tint="0.79998168889431442"/>
        <bgColor rgb="FFFF9900"/>
      </patternFill>
    </fill>
    <fill>
      <patternFill patternType="solid">
        <fgColor theme="6" tint="0.79998168889431442"/>
        <bgColor rgb="FFFDEADA"/>
      </patternFill>
    </fill>
    <fill>
      <patternFill patternType="solid">
        <fgColor theme="6" tint="0.79998168889431442"/>
        <bgColor rgb="FFFAC090"/>
      </patternFill>
    </fill>
    <fill>
      <patternFill patternType="solid">
        <fgColor theme="6" tint="0.79998168889431442"/>
        <bgColor rgb="FFE6B9B8"/>
      </patternFill>
    </fill>
    <fill>
      <patternFill patternType="solid">
        <fgColor theme="7" tint="0.79998168889431442"/>
        <bgColor rgb="FFEBF1DE"/>
      </patternFill>
    </fill>
    <fill>
      <patternFill patternType="solid">
        <fgColor theme="7" tint="0.79998168889431442"/>
        <bgColor rgb="FFFAC090"/>
      </patternFill>
    </fill>
    <fill>
      <patternFill patternType="solid">
        <fgColor theme="7" tint="0.79998168889431442"/>
        <bgColor rgb="FFFDEADA"/>
      </patternFill>
    </fill>
    <fill>
      <patternFill patternType="solid">
        <fgColor theme="7" tint="0.79998168889431442"/>
        <bgColor rgb="FFC3D69B"/>
      </patternFill>
    </fill>
    <fill>
      <patternFill patternType="solid">
        <fgColor theme="9" tint="0.79998168889431442"/>
        <bgColor rgb="FFBDD7EE"/>
      </patternFill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  <fill>
      <patternFill patternType="solid">
        <fgColor rgb="FFCCFFCC"/>
        <bgColor rgb="FFC3D69B"/>
      </patternFill>
    </fill>
  </fills>
  <borders count="8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 style="medium">
        <color indexed="64"/>
      </right>
      <top style="thin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indexed="64"/>
      </top>
      <bottom/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21">
    <xf numFmtId="0" fontId="0" fillId="0" borderId="0"/>
    <xf numFmtId="9" fontId="62" fillId="0" borderId="0" applyFont="0" applyFill="0" applyBorder="0" applyAlignment="0" applyProtection="0"/>
    <xf numFmtId="0" fontId="133" fillId="0" borderId="0"/>
    <xf numFmtId="0" fontId="134" fillId="0" borderId="0" applyNumberFormat="0" applyBorder="0" applyProtection="0"/>
    <xf numFmtId="0" fontId="135" fillId="35" borderId="0" applyNumberFormat="0" applyBorder="0" applyProtection="0"/>
    <xf numFmtId="0" fontId="135" fillId="36" borderId="0" applyNumberFormat="0" applyBorder="0" applyProtection="0"/>
    <xf numFmtId="0" fontId="134" fillId="37" borderId="0" applyNumberFormat="0" applyBorder="0" applyProtection="0"/>
    <xf numFmtId="0" fontId="136" fillId="38" borderId="0" applyNumberFormat="0" applyBorder="0" applyProtection="0"/>
    <xf numFmtId="0" fontId="135" fillId="39" borderId="0" applyNumberFormat="0" applyBorder="0" applyProtection="0"/>
    <xf numFmtId="0" fontId="137" fillId="0" borderId="0" applyNumberFormat="0" applyBorder="0" applyProtection="0"/>
    <xf numFmtId="0" fontId="138" fillId="40" borderId="0" applyNumberFormat="0" applyBorder="0" applyProtection="0"/>
    <xf numFmtId="0" fontId="139" fillId="0" borderId="0" applyNumberFormat="0" applyBorder="0" applyProtection="0"/>
    <xf numFmtId="0" fontId="140" fillId="0" borderId="0" applyNumberFormat="0" applyBorder="0" applyProtection="0"/>
    <xf numFmtId="0" fontId="141" fillId="0" borderId="0" applyNumberFormat="0" applyBorder="0" applyProtection="0"/>
    <xf numFmtId="0" fontId="142" fillId="0" borderId="0" applyNumberFormat="0" applyBorder="0" applyProtection="0"/>
    <xf numFmtId="0" fontId="143" fillId="41" borderId="0" applyNumberFormat="0" applyBorder="0" applyProtection="0"/>
    <xf numFmtId="0" fontId="144" fillId="41" borderId="81" applyNumberFormat="0" applyProtection="0"/>
    <xf numFmtId="0" fontId="145" fillId="0" borderId="0" applyNumberFormat="0" applyBorder="0" applyProtection="0"/>
    <xf numFmtId="0" fontId="133" fillId="0" borderId="0" applyNumberFormat="0" applyFont="0" applyBorder="0" applyProtection="0"/>
    <xf numFmtId="0" fontId="133" fillId="0" borderId="0" applyNumberFormat="0" applyFont="0" applyBorder="0" applyProtection="0"/>
    <xf numFmtId="0" fontId="136" fillId="0" borderId="0" applyNumberFormat="0" applyBorder="0" applyProtection="0"/>
  </cellStyleXfs>
  <cellXfs count="3272">
    <xf numFmtId="0" fontId="0" fillId="0" borderId="0" xfId="0"/>
    <xf numFmtId="0" fontId="0" fillId="0" borderId="0" xfId="0" applyAlignment="1">
      <alignment horizontal="left"/>
    </xf>
    <xf numFmtId="0" fontId="1" fillId="0" borderId="0" xfId="0" applyFont="1"/>
    <xf numFmtId="0" fontId="1" fillId="0" borderId="0" xfId="0" applyFont="1" applyBorder="1"/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left"/>
    </xf>
    <xf numFmtId="0" fontId="0" fillId="0" borderId="0" xfId="0" applyAlignment="1">
      <alignment horizontal="center"/>
    </xf>
    <xf numFmtId="0" fontId="2" fillId="0" borderId="0" xfId="0" applyFont="1" applyBorder="1"/>
    <xf numFmtId="0" fontId="3" fillId="0" borderId="0" xfId="0" applyFont="1" applyBorder="1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 applyBorder="1" applyAlignment="1">
      <alignment horizontal="center"/>
    </xf>
    <xf numFmtId="0" fontId="0" fillId="0" borderId="0" xfId="0" applyBorder="1"/>
    <xf numFmtId="0" fontId="3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2" fillId="0" borderId="0" xfId="0" applyFont="1" applyBorder="1" applyAlignment="1">
      <alignment horizontal="left"/>
    </xf>
    <xf numFmtId="0" fontId="2" fillId="0" borderId="0" xfId="0" applyFont="1" applyBorder="1" applyAlignment="1">
      <alignment horizontal="center"/>
    </xf>
    <xf numFmtId="0" fontId="6" fillId="0" borderId="0" xfId="0" applyFont="1" applyBorder="1"/>
    <xf numFmtId="0" fontId="0" fillId="0" borderId="1" xfId="0" applyBorder="1"/>
    <xf numFmtId="0" fontId="5" fillId="0" borderId="0" xfId="0" applyFont="1" applyBorder="1"/>
    <xf numFmtId="0" fontId="7" fillId="0" borderId="0" xfId="0" applyFont="1" applyBorder="1"/>
    <xf numFmtId="0" fontId="7" fillId="0" borderId="0" xfId="0" applyFont="1" applyBorder="1" applyAlignment="1">
      <alignment horizontal="left"/>
    </xf>
    <xf numFmtId="0" fontId="9" fillId="0" borderId="0" xfId="0" applyFont="1" applyBorder="1"/>
    <xf numFmtId="0" fontId="10" fillId="0" borderId="0" xfId="0" applyFont="1" applyBorder="1"/>
    <xf numFmtId="0" fontId="2" fillId="0" borderId="0" xfId="0" applyFont="1" applyBorder="1" applyAlignment="1">
      <alignment horizontal="right"/>
    </xf>
    <xf numFmtId="0" fontId="8" fillId="0" borderId="0" xfId="0" applyFont="1" applyBorder="1" applyAlignment="1">
      <alignment horizontal="center"/>
    </xf>
    <xf numFmtId="0" fontId="8" fillId="0" borderId="0" xfId="0" applyFont="1"/>
    <xf numFmtId="0" fontId="7" fillId="0" borderId="0" xfId="0" applyFont="1"/>
    <xf numFmtId="0" fontId="8" fillId="0" borderId="0" xfId="0" applyFont="1" applyBorder="1"/>
    <xf numFmtId="0" fontId="11" fillId="0" borderId="0" xfId="0" applyFont="1"/>
    <xf numFmtId="0" fontId="11" fillId="0" borderId="0" xfId="0" applyFont="1" applyBorder="1"/>
    <xf numFmtId="0" fontId="12" fillId="0" borderId="0" xfId="0" applyFont="1" applyBorder="1"/>
    <xf numFmtId="0" fontId="7" fillId="0" borderId="0" xfId="0" applyFont="1" applyBorder="1" applyAlignment="1">
      <alignment horizontal="center"/>
    </xf>
    <xf numFmtId="0" fontId="13" fillId="0" borderId="0" xfId="0" applyFont="1" applyAlignment="1">
      <alignment horizontal="left"/>
    </xf>
    <xf numFmtId="9" fontId="7" fillId="0" borderId="0" xfId="0" applyNumberFormat="1" applyFont="1" applyAlignment="1">
      <alignment horizontal="center"/>
    </xf>
    <xf numFmtId="0" fontId="14" fillId="0" borderId="2" xfId="0" applyFont="1" applyBorder="1" applyAlignment="1">
      <alignment horizontal="left"/>
    </xf>
    <xf numFmtId="0" fontId="7" fillId="0" borderId="3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14" fillId="0" borderId="9" xfId="0" applyFont="1" applyBorder="1" applyAlignment="1">
      <alignment horizontal="left"/>
    </xf>
    <xf numFmtId="0" fontId="0" fillId="0" borderId="10" xfId="0" applyBorder="1"/>
    <xf numFmtId="164" fontId="14" fillId="0" borderId="0" xfId="0" applyNumberFormat="1" applyFont="1" applyBorder="1" applyAlignment="1">
      <alignment horizontal="left"/>
    </xf>
    <xf numFmtId="0" fontId="0" fillId="0" borderId="3" xfId="0" applyBorder="1" applyAlignment="1">
      <alignment horizontal="left"/>
    </xf>
    <xf numFmtId="0" fontId="14" fillId="0" borderId="0" xfId="0" applyFont="1" applyBorder="1" applyAlignment="1">
      <alignment horizontal="left"/>
    </xf>
    <xf numFmtId="164" fontId="14" fillId="0" borderId="0" xfId="0" applyNumberFormat="1" applyFont="1" applyBorder="1" applyAlignment="1">
      <alignment horizontal="center"/>
    </xf>
    <xf numFmtId="0" fontId="8" fillId="0" borderId="3" xfId="0" applyFont="1" applyBorder="1" applyAlignment="1">
      <alignment horizontal="right"/>
    </xf>
    <xf numFmtId="0" fontId="2" fillId="0" borderId="3" xfId="0" applyFont="1" applyBorder="1" applyAlignment="1">
      <alignment horizontal="left"/>
    </xf>
    <xf numFmtId="0" fontId="2" fillId="0" borderId="24" xfId="0" applyFont="1" applyBorder="1" applyAlignment="1">
      <alignment horizontal="left"/>
    </xf>
    <xf numFmtId="0" fontId="0" fillId="0" borderId="14" xfId="0" applyBorder="1"/>
    <xf numFmtId="0" fontId="0" fillId="0" borderId="15" xfId="0" applyBorder="1"/>
    <xf numFmtId="0" fontId="23" fillId="0" borderId="0" xfId="0" applyFont="1" applyBorder="1"/>
    <xf numFmtId="0" fontId="0" fillId="0" borderId="0" xfId="0" applyBorder="1" applyAlignment="1">
      <alignment horizontal="right"/>
    </xf>
    <xf numFmtId="164" fontId="2" fillId="0" borderId="0" xfId="0" applyNumberFormat="1" applyFont="1" applyBorder="1" applyAlignment="1">
      <alignment horizontal="center"/>
    </xf>
    <xf numFmtId="0" fontId="29" fillId="0" borderId="0" xfId="0" applyFont="1" applyAlignment="1">
      <alignment horizontal="center"/>
    </xf>
    <xf numFmtId="0" fontId="29" fillId="0" borderId="0" xfId="0" applyFont="1" applyBorder="1" applyAlignment="1">
      <alignment horizontal="center"/>
    </xf>
    <xf numFmtId="0" fontId="3" fillId="0" borderId="0" xfId="0" applyFont="1" applyBorder="1"/>
    <xf numFmtId="0" fontId="14" fillId="0" borderId="0" xfId="0" applyFont="1" applyBorder="1" applyAlignment="1">
      <alignment horizontal="center"/>
    </xf>
    <xf numFmtId="0" fontId="14" fillId="0" borderId="0" xfId="0" applyFont="1" applyBorder="1"/>
    <xf numFmtId="0" fontId="22" fillId="0" borderId="0" xfId="0" applyFont="1" applyBorder="1" applyAlignment="1">
      <alignment horizontal="left"/>
    </xf>
    <xf numFmtId="0" fontId="22" fillId="0" borderId="0" xfId="0" applyFont="1" applyBorder="1"/>
    <xf numFmtId="0" fontId="3" fillId="0" borderId="0" xfId="0" applyFont="1" applyBorder="1" applyAlignment="1">
      <alignment horizontal="center"/>
    </xf>
    <xf numFmtId="0" fontId="0" fillId="0" borderId="28" xfId="0" applyBorder="1"/>
    <xf numFmtId="0" fontId="7" fillId="0" borderId="3" xfId="0" applyFont="1" applyBorder="1"/>
    <xf numFmtId="0" fontId="7" fillId="0" borderId="10" xfId="0" applyFont="1" applyBorder="1"/>
    <xf numFmtId="0" fontId="7" fillId="0" borderId="9" xfId="0" applyFont="1" applyBorder="1"/>
    <xf numFmtId="0" fontId="0" fillId="0" borderId="18" xfId="0" applyBorder="1"/>
    <xf numFmtId="49" fontId="14" fillId="0" borderId="0" xfId="0" applyNumberFormat="1" applyFont="1" applyBorder="1" applyAlignment="1">
      <alignment horizontal="left"/>
    </xf>
    <xf numFmtId="0" fontId="0" fillId="0" borderId="22" xfId="0" applyBorder="1" applyAlignment="1">
      <alignment horizontal="left"/>
    </xf>
    <xf numFmtId="0" fontId="0" fillId="0" borderId="30" xfId="0" applyBorder="1"/>
    <xf numFmtId="0" fontId="36" fillId="0" borderId="3" xfId="0" applyFont="1" applyBorder="1" applyAlignment="1">
      <alignment horizontal="left"/>
    </xf>
    <xf numFmtId="165" fontId="38" fillId="0" borderId="20" xfId="0" applyNumberFormat="1" applyFont="1" applyBorder="1" applyAlignment="1">
      <alignment horizontal="center"/>
    </xf>
    <xf numFmtId="1" fontId="38" fillId="0" borderId="20" xfId="0" applyNumberFormat="1" applyFont="1" applyBorder="1" applyAlignment="1">
      <alignment horizontal="center"/>
    </xf>
    <xf numFmtId="0" fontId="0" fillId="0" borderId="22" xfId="0" applyBorder="1"/>
    <xf numFmtId="0" fontId="22" fillId="0" borderId="0" xfId="0" applyFont="1"/>
    <xf numFmtId="0" fontId="33" fillId="0" borderId="0" xfId="0" applyFont="1"/>
    <xf numFmtId="0" fontId="17" fillId="0" borderId="0" xfId="0" applyFont="1"/>
    <xf numFmtId="0" fontId="7" fillId="0" borderId="0" xfId="0" applyFont="1" applyBorder="1" applyAlignment="1">
      <alignment horizontal="right"/>
    </xf>
    <xf numFmtId="0" fontId="42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7" fillId="0" borderId="3" xfId="0" applyFont="1" applyBorder="1" applyAlignment="1">
      <alignment horizontal="left"/>
    </xf>
    <xf numFmtId="0" fontId="0" fillId="0" borderId="3" xfId="0" applyBorder="1"/>
    <xf numFmtId="0" fontId="7" fillId="0" borderId="23" xfId="0" applyFont="1" applyBorder="1"/>
    <xf numFmtId="0" fontId="7" fillId="0" borderId="23" xfId="0" applyFont="1" applyBorder="1" applyAlignment="1">
      <alignment horizontal="center"/>
    </xf>
    <xf numFmtId="0" fontId="0" fillId="0" borderId="24" xfId="0" applyBorder="1"/>
    <xf numFmtId="0" fontId="7" fillId="0" borderId="10" xfId="0" applyFont="1" applyBorder="1" applyAlignment="1">
      <alignment horizontal="left"/>
    </xf>
    <xf numFmtId="0" fontId="0" fillId="0" borderId="13" xfId="0" applyBorder="1"/>
    <xf numFmtId="0" fontId="0" fillId="0" borderId="0" xfId="0" applyAlignment="1">
      <alignment horizontal="right"/>
    </xf>
    <xf numFmtId="0" fontId="9" fillId="0" borderId="0" xfId="0" applyFont="1"/>
    <xf numFmtId="0" fontId="2" fillId="0" borderId="0" xfId="0" applyFont="1"/>
    <xf numFmtId="0" fontId="1" fillId="0" borderId="0" xfId="0" applyFont="1" applyAlignment="1">
      <alignment horizontal="right"/>
    </xf>
    <xf numFmtId="9" fontId="0" fillId="0" borderId="0" xfId="0" applyNumberFormat="1"/>
    <xf numFmtId="0" fontId="2" fillId="0" borderId="17" xfId="0" applyFont="1" applyBorder="1"/>
    <xf numFmtId="0" fontId="2" fillId="0" borderId="17" xfId="0" applyFont="1" applyBorder="1" applyAlignment="1">
      <alignment horizontal="left"/>
    </xf>
    <xf numFmtId="0" fontId="48" fillId="0" borderId="0" xfId="0" applyFont="1" applyBorder="1"/>
    <xf numFmtId="0" fontId="0" fillId="0" borderId="17" xfId="0" applyBorder="1"/>
    <xf numFmtId="0" fontId="0" fillId="0" borderId="23" xfId="0" applyBorder="1"/>
    <xf numFmtId="0" fontId="45" fillId="0" borderId="0" xfId="0" applyFont="1" applyBorder="1"/>
    <xf numFmtId="0" fontId="47" fillId="0" borderId="0" xfId="0" applyFont="1" applyBorder="1"/>
    <xf numFmtId="0" fontId="0" fillId="0" borderId="2" xfId="0" applyBorder="1"/>
    <xf numFmtId="0" fontId="54" fillId="0" borderId="0" xfId="0" applyFont="1" applyBorder="1"/>
    <xf numFmtId="0" fontId="17" fillId="0" borderId="0" xfId="0" applyFont="1" applyBorder="1"/>
    <xf numFmtId="0" fontId="2" fillId="0" borderId="10" xfId="0" applyFont="1" applyBorder="1"/>
    <xf numFmtId="0" fontId="0" fillId="0" borderId="0" xfId="0" applyFill="1"/>
    <xf numFmtId="2" fontId="10" fillId="0" borderId="20" xfId="0" applyNumberFormat="1" applyFont="1" applyBorder="1" applyAlignment="1">
      <alignment horizontal="center"/>
    </xf>
    <xf numFmtId="2" fontId="18" fillId="0" borderId="0" xfId="0" applyNumberFormat="1" applyFont="1" applyBorder="1" applyAlignment="1">
      <alignment horizontal="center"/>
    </xf>
    <xf numFmtId="0" fontId="22" fillId="0" borderId="0" xfId="0" applyFont="1" applyBorder="1" applyAlignment="1">
      <alignment horizontal="center"/>
    </xf>
    <xf numFmtId="0" fontId="22" fillId="0" borderId="0" xfId="0" applyFont="1" applyFill="1" applyBorder="1" applyAlignment="1">
      <alignment horizontal="center"/>
    </xf>
    <xf numFmtId="2" fontId="19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47" fillId="0" borderId="0" xfId="0" applyFont="1"/>
    <xf numFmtId="0" fontId="2" fillId="0" borderId="0" xfId="0" applyFont="1" applyFill="1" applyBorder="1" applyAlignment="1">
      <alignment horizontal="left"/>
    </xf>
    <xf numFmtId="0" fontId="2" fillId="0" borderId="0" xfId="0" applyFont="1" applyFill="1" applyBorder="1"/>
    <xf numFmtId="0" fontId="0" fillId="0" borderId="24" xfId="0" applyFill="1" applyBorder="1"/>
    <xf numFmtId="0" fontId="0" fillId="0" borderId="22" xfId="0" applyFill="1" applyBorder="1"/>
    <xf numFmtId="0" fontId="22" fillId="0" borderId="0" xfId="0" applyFont="1" applyFill="1" applyBorder="1"/>
    <xf numFmtId="0" fontId="22" fillId="0" borderId="0" xfId="0" applyFont="1" applyFill="1" applyBorder="1" applyAlignment="1">
      <alignment horizontal="left"/>
    </xf>
    <xf numFmtId="0" fontId="0" fillId="0" borderId="0" xfId="0" applyFill="1" applyBorder="1"/>
    <xf numFmtId="0" fontId="45" fillId="0" borderId="0" xfId="0" applyFont="1" applyFill="1" applyBorder="1"/>
    <xf numFmtId="0" fontId="45" fillId="0" borderId="0" xfId="0" applyFont="1" applyFill="1" applyBorder="1" applyAlignment="1">
      <alignment horizontal="left"/>
    </xf>
    <xf numFmtId="165" fontId="14" fillId="0" borderId="0" xfId="0" applyNumberFormat="1" applyFont="1" applyFill="1" applyBorder="1" applyAlignment="1">
      <alignment horizontal="left"/>
    </xf>
    <xf numFmtId="0" fontId="58" fillId="0" borderId="0" xfId="0" applyFont="1" applyFill="1" applyBorder="1" applyAlignment="1">
      <alignment horizontal="left"/>
    </xf>
    <xf numFmtId="0" fontId="33" fillId="0" borderId="0" xfId="0" applyFont="1" applyFill="1" applyBorder="1"/>
    <xf numFmtId="0" fontId="0" fillId="0" borderId="3" xfId="0" applyFill="1" applyBorder="1"/>
    <xf numFmtId="0" fontId="33" fillId="0" borderId="0" xfId="0" applyFont="1" applyFill="1" applyBorder="1" applyAlignment="1">
      <alignment horizontal="left"/>
    </xf>
    <xf numFmtId="0" fontId="0" fillId="0" borderId="0" xfId="0" applyFill="1" applyBorder="1" applyAlignment="1">
      <alignment horizontal="right"/>
    </xf>
    <xf numFmtId="0" fontId="14" fillId="0" borderId="0" xfId="0" applyFont="1" applyFill="1" applyBorder="1" applyAlignment="1">
      <alignment horizontal="left"/>
    </xf>
    <xf numFmtId="0" fontId="14" fillId="0" borderId="0" xfId="0" applyFont="1" applyFill="1" applyBorder="1" applyAlignment="1">
      <alignment horizontal="center"/>
    </xf>
    <xf numFmtId="0" fontId="14" fillId="0" borderId="0" xfId="0" applyFont="1" applyFill="1" applyBorder="1"/>
    <xf numFmtId="0" fontId="14" fillId="0" borderId="0" xfId="0" applyFont="1" applyFill="1" applyBorder="1" applyAlignment="1"/>
    <xf numFmtId="164" fontId="14" fillId="0" borderId="0" xfId="0" applyNumberFormat="1" applyFont="1" applyFill="1" applyBorder="1" applyAlignment="1">
      <alignment horizontal="left"/>
    </xf>
    <xf numFmtId="0" fontId="23" fillId="0" borderId="0" xfId="0" applyFont="1" applyFill="1" applyBorder="1"/>
    <xf numFmtId="0" fontId="0" fillId="0" borderId="0" xfId="0" applyFill="1" applyBorder="1" applyAlignment="1">
      <alignment horizontal="left"/>
    </xf>
    <xf numFmtId="0" fontId="32" fillId="0" borderId="0" xfId="0" applyFont="1" applyFill="1" applyBorder="1" applyAlignment="1">
      <alignment vertical="center"/>
    </xf>
    <xf numFmtId="0" fontId="32" fillId="0" borderId="0" xfId="0" applyFont="1" applyFill="1" applyBorder="1"/>
    <xf numFmtId="0" fontId="17" fillId="0" borderId="0" xfId="0" applyFont="1" applyFill="1" applyBorder="1" applyAlignment="1">
      <alignment horizontal="left"/>
    </xf>
    <xf numFmtId="0" fontId="17" fillId="0" borderId="0" xfId="0" applyFont="1" applyFill="1" applyBorder="1"/>
    <xf numFmtId="0" fontId="7" fillId="0" borderId="0" xfId="0" applyFont="1" applyFill="1" applyBorder="1"/>
    <xf numFmtId="0" fontId="10" fillId="0" borderId="0" xfId="0" applyFont="1" applyFill="1" applyBorder="1"/>
    <xf numFmtId="165" fontId="2" fillId="0" borderId="0" xfId="0" applyNumberFormat="1" applyFont="1" applyFill="1" applyBorder="1" applyAlignment="1">
      <alignment horizontal="center"/>
    </xf>
    <xf numFmtId="0" fontId="2" fillId="0" borderId="20" xfId="0" applyFont="1" applyFill="1" applyBorder="1" applyAlignment="1">
      <alignment horizontal="left"/>
    </xf>
    <xf numFmtId="0" fontId="2" fillId="0" borderId="19" xfId="0" applyFont="1" applyFill="1" applyBorder="1"/>
    <xf numFmtId="0" fontId="76" fillId="0" borderId="0" xfId="0" applyFont="1" applyFill="1" applyBorder="1" applyAlignment="1">
      <alignment horizontal="left"/>
    </xf>
    <xf numFmtId="0" fontId="22" fillId="0" borderId="19" xfId="0" applyFont="1" applyFill="1" applyBorder="1"/>
    <xf numFmtId="0" fontId="69" fillId="0" borderId="0" xfId="0" applyFont="1"/>
    <xf numFmtId="0" fontId="3" fillId="0" borderId="0" xfId="0" applyFont="1" applyFill="1" applyBorder="1" applyAlignment="1">
      <alignment horizontal="left"/>
    </xf>
    <xf numFmtId="0" fontId="0" fillId="0" borderId="8" xfId="0" applyBorder="1"/>
    <xf numFmtId="165" fontId="0" fillId="0" borderId="0" xfId="0" applyNumberFormat="1" applyFill="1" applyBorder="1"/>
    <xf numFmtId="0" fontId="78" fillId="0" borderId="0" xfId="0" applyFont="1" applyBorder="1"/>
    <xf numFmtId="0" fontId="80" fillId="0" borderId="0" xfId="0" applyFont="1" applyFill="1" applyBorder="1" applyAlignment="1">
      <alignment horizontal="left"/>
    </xf>
    <xf numFmtId="0" fontId="77" fillId="0" borderId="0" xfId="0" applyFont="1" applyFill="1" applyBorder="1" applyAlignment="1">
      <alignment horizontal="left"/>
    </xf>
    <xf numFmtId="0" fontId="5" fillId="0" borderId="0" xfId="0" applyFont="1" applyFill="1" applyBorder="1"/>
    <xf numFmtId="0" fontId="78" fillId="0" borderId="0" xfId="0" applyFont="1" applyFill="1" applyBorder="1" applyAlignment="1">
      <alignment horizontal="left"/>
    </xf>
    <xf numFmtId="0" fontId="75" fillId="0" borderId="0" xfId="0" applyFont="1" applyFill="1" applyBorder="1" applyAlignment="1">
      <alignment horizontal="left"/>
    </xf>
    <xf numFmtId="0" fontId="28" fillId="0" borderId="0" xfId="0" applyFont="1" applyBorder="1" applyAlignment="1">
      <alignment horizontal="left"/>
    </xf>
    <xf numFmtId="0" fontId="28" fillId="0" borderId="0" xfId="0" applyFont="1" applyFill="1" applyBorder="1" applyAlignment="1">
      <alignment horizontal="left"/>
    </xf>
    <xf numFmtId="0" fontId="76" fillId="0" borderId="0" xfId="0" applyFont="1" applyBorder="1" applyAlignment="1">
      <alignment horizontal="left"/>
    </xf>
    <xf numFmtId="0" fontId="46" fillId="0" borderId="0" xfId="0" applyFont="1" applyFill="1" applyBorder="1"/>
    <xf numFmtId="2" fontId="35" fillId="0" borderId="19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165" fontId="30" fillId="0" borderId="0" xfId="0" applyNumberFormat="1" applyFont="1"/>
    <xf numFmtId="164" fontId="14" fillId="0" borderId="0" xfId="0" applyNumberFormat="1" applyFont="1" applyFill="1" applyBorder="1" applyAlignment="1">
      <alignment horizontal="center"/>
    </xf>
    <xf numFmtId="2" fontId="17" fillId="0" borderId="0" xfId="0" applyNumberFormat="1" applyFont="1" applyFill="1" applyBorder="1" applyAlignment="1">
      <alignment horizontal="center"/>
    </xf>
    <xf numFmtId="166" fontId="2" fillId="0" borderId="0" xfId="0" applyNumberFormat="1" applyFont="1" applyFill="1" applyBorder="1" applyAlignment="1">
      <alignment horizontal="center"/>
    </xf>
    <xf numFmtId="2" fontId="10" fillId="0" borderId="19" xfId="0" applyNumberFormat="1" applyFont="1" applyBorder="1" applyAlignment="1">
      <alignment horizontal="center"/>
    </xf>
    <xf numFmtId="0" fontId="33" fillId="0" borderId="0" xfId="0" applyFont="1" applyAlignment="1">
      <alignment horizontal="center"/>
    </xf>
    <xf numFmtId="2" fontId="2" fillId="0" borderId="0" xfId="0" applyNumberFormat="1" applyFont="1" applyFill="1" applyBorder="1" applyAlignment="1">
      <alignment horizontal="center"/>
    </xf>
    <xf numFmtId="2" fontId="14" fillId="0" borderId="0" xfId="0" applyNumberFormat="1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12" fillId="0" borderId="0" xfId="0" applyFont="1" applyFill="1" applyBorder="1"/>
    <xf numFmtId="0" fontId="0" fillId="0" borderId="0" xfId="0" applyFill="1" applyBorder="1" applyAlignment="1">
      <alignment horizontal="center"/>
    </xf>
    <xf numFmtId="0" fontId="1" fillId="0" borderId="0" xfId="0" applyFont="1" applyFill="1" applyBorder="1"/>
    <xf numFmtId="0" fontId="47" fillId="0" borderId="0" xfId="0" applyFont="1" applyBorder="1" applyAlignment="1">
      <alignment horizontal="left"/>
    </xf>
    <xf numFmtId="0" fontId="48" fillId="0" borderId="38" xfId="0" applyFont="1" applyFill="1" applyBorder="1"/>
    <xf numFmtId="0" fontId="78" fillId="0" borderId="28" xfId="0" applyFont="1" applyFill="1" applyBorder="1"/>
    <xf numFmtId="0" fontId="48" fillId="0" borderId="23" xfId="0" applyFont="1" applyFill="1" applyBorder="1"/>
    <xf numFmtId="0" fontId="50" fillId="0" borderId="0" xfId="0" applyFont="1" applyFill="1" applyBorder="1" applyAlignment="1"/>
    <xf numFmtId="0" fontId="14" fillId="0" borderId="45" xfId="0" applyFont="1" applyFill="1" applyBorder="1" applyAlignment="1">
      <alignment horizontal="left"/>
    </xf>
    <xf numFmtId="0" fontId="43" fillId="0" borderId="44" xfId="0" applyFont="1" applyBorder="1" applyAlignment="1">
      <alignment horizontal="center"/>
    </xf>
    <xf numFmtId="0" fontId="47" fillId="0" borderId="3" xfId="0" applyFont="1" applyBorder="1" applyAlignment="1">
      <alignment horizontal="center"/>
    </xf>
    <xf numFmtId="0" fontId="47" fillId="0" borderId="4" xfId="0" applyFont="1" applyBorder="1" applyAlignment="1">
      <alignment horizontal="center"/>
    </xf>
    <xf numFmtId="0" fontId="0" fillId="0" borderId="46" xfId="0" applyBorder="1"/>
    <xf numFmtId="0" fontId="2" fillId="0" borderId="46" xfId="0" applyFont="1" applyFill="1" applyBorder="1" applyAlignment="1">
      <alignment horizontal="center"/>
    </xf>
    <xf numFmtId="0" fontId="2" fillId="0" borderId="49" xfId="0" applyFont="1" applyFill="1" applyBorder="1"/>
    <xf numFmtId="0" fontId="0" fillId="0" borderId="48" xfId="0" applyBorder="1"/>
    <xf numFmtId="0" fontId="47" fillId="0" borderId="0" xfId="0" applyFont="1" applyBorder="1" applyAlignment="1">
      <alignment horizontal="center"/>
    </xf>
    <xf numFmtId="0" fontId="8" fillId="0" borderId="0" xfId="0" applyFont="1" applyAlignment="1">
      <alignment horizontal="left"/>
    </xf>
    <xf numFmtId="0" fontId="0" fillId="0" borderId="31" xfId="0" applyBorder="1" applyAlignment="1">
      <alignment horizontal="left"/>
    </xf>
    <xf numFmtId="0" fontId="2" fillId="0" borderId="2" xfId="0" applyFont="1" applyBorder="1" applyAlignment="1">
      <alignment horizontal="center"/>
    </xf>
    <xf numFmtId="49" fontId="14" fillId="0" borderId="0" xfId="0" applyNumberFormat="1" applyFont="1" applyFill="1" applyBorder="1" applyAlignment="1">
      <alignment horizontal="left"/>
    </xf>
    <xf numFmtId="0" fontId="47" fillId="0" borderId="0" xfId="0" applyFont="1" applyFill="1" applyBorder="1" applyAlignment="1">
      <alignment horizontal="center"/>
    </xf>
    <xf numFmtId="166" fontId="89" fillId="0" borderId="0" xfId="0" applyNumberFormat="1" applyFont="1" applyFill="1" applyBorder="1" applyAlignment="1">
      <alignment horizontal="left"/>
    </xf>
    <xf numFmtId="0" fontId="17" fillId="0" borderId="0" xfId="0" applyFont="1" applyFill="1" applyBorder="1" applyAlignment="1">
      <alignment horizontal="center"/>
    </xf>
    <xf numFmtId="2" fontId="18" fillId="0" borderId="0" xfId="0" applyNumberFormat="1" applyFont="1" applyFill="1" applyBorder="1" applyAlignment="1">
      <alignment horizontal="center"/>
    </xf>
    <xf numFmtId="0" fontId="47" fillId="0" borderId="0" xfId="0" applyFont="1" applyFill="1" applyBorder="1" applyAlignment="1">
      <alignment horizontal="center" vertical="center"/>
    </xf>
    <xf numFmtId="166" fontId="0" fillId="0" borderId="0" xfId="0" applyNumberFormat="1" applyFill="1" applyBorder="1"/>
    <xf numFmtId="0" fontId="8" fillId="0" borderId="0" xfId="0" applyFont="1" applyFill="1" applyBorder="1"/>
    <xf numFmtId="0" fontId="2" fillId="0" borderId="0" xfId="0" applyFont="1" applyFill="1" applyBorder="1" applyAlignment="1">
      <alignment horizontal="right"/>
    </xf>
    <xf numFmtId="0" fontId="53" fillId="0" borderId="0" xfId="0" applyFont="1" applyFill="1" applyBorder="1" applyAlignment="1">
      <alignment horizontal="left"/>
    </xf>
    <xf numFmtId="0" fontId="11" fillId="0" borderId="0" xfId="0" applyFont="1" applyFill="1" applyBorder="1"/>
    <xf numFmtId="0" fontId="0" fillId="0" borderId="33" xfId="0" applyBorder="1"/>
    <xf numFmtId="0" fontId="2" fillId="0" borderId="54" xfId="0" applyFont="1" applyFill="1" applyBorder="1"/>
    <xf numFmtId="0" fontId="22" fillId="0" borderId="54" xfId="0" applyFont="1" applyFill="1" applyBorder="1"/>
    <xf numFmtId="0" fontId="2" fillId="0" borderId="56" xfId="0" applyFont="1" applyBorder="1"/>
    <xf numFmtId="0" fontId="14" fillId="0" borderId="59" xfId="0" applyFont="1" applyFill="1" applyBorder="1" applyAlignment="1">
      <alignment horizontal="left"/>
    </xf>
    <xf numFmtId="0" fontId="54" fillId="0" borderId="0" xfId="0" applyFont="1" applyFill="1" applyBorder="1"/>
    <xf numFmtId="2" fontId="0" fillId="0" borderId="0" xfId="0" applyNumberFormat="1" applyFill="1" applyBorder="1" applyAlignment="1">
      <alignment horizontal="left"/>
    </xf>
    <xf numFmtId="0" fontId="53" fillId="0" borderId="0" xfId="0" applyFont="1" applyFill="1" applyBorder="1"/>
    <xf numFmtId="0" fontId="84" fillId="0" borderId="0" xfId="0" applyFont="1" applyFill="1" applyBorder="1"/>
    <xf numFmtId="0" fontId="48" fillId="0" borderId="0" xfId="0" applyFont="1" applyFill="1" applyBorder="1"/>
    <xf numFmtId="0" fontId="78" fillId="0" borderId="0" xfId="0" applyFont="1" applyFill="1" applyBorder="1"/>
    <xf numFmtId="0" fontId="79" fillId="0" borderId="0" xfId="0" applyFont="1" applyFill="1" applyBorder="1" applyAlignment="1">
      <alignment horizontal="left"/>
    </xf>
    <xf numFmtId="0" fontId="0" fillId="0" borderId="0" xfId="0" applyFont="1" applyFill="1" applyBorder="1"/>
    <xf numFmtId="0" fontId="84" fillId="0" borderId="0" xfId="0" applyFont="1" applyFill="1" applyBorder="1" applyAlignment="1">
      <alignment horizontal="right"/>
    </xf>
    <xf numFmtId="0" fontId="5" fillId="0" borderId="0" xfId="0" applyFont="1" applyFill="1" applyBorder="1" applyAlignment="1">
      <alignment horizontal="left"/>
    </xf>
    <xf numFmtId="0" fontId="47" fillId="0" borderId="0" xfId="0" applyFont="1" applyFill="1" applyBorder="1"/>
    <xf numFmtId="0" fontId="0" fillId="0" borderId="0" xfId="0" applyFont="1" applyFill="1" applyBorder="1" applyAlignment="1">
      <alignment horizontal="left"/>
    </xf>
    <xf numFmtId="0" fontId="67" fillId="0" borderId="0" xfId="0" applyFont="1" applyFill="1" applyBorder="1"/>
    <xf numFmtId="0" fontId="66" fillId="0" borderId="0" xfId="0" applyFont="1" applyFill="1" applyBorder="1"/>
    <xf numFmtId="0" fontId="7" fillId="0" borderId="0" xfId="0" applyFont="1" applyFill="1" applyBorder="1" applyAlignment="1">
      <alignment horizontal="left"/>
    </xf>
    <xf numFmtId="0" fontId="46" fillId="0" borderId="0" xfId="0" applyFont="1" applyFill="1" applyBorder="1" applyAlignment="1">
      <alignment horizontal="left"/>
    </xf>
    <xf numFmtId="2" fontId="22" fillId="0" borderId="0" xfId="0" applyNumberFormat="1" applyFont="1" applyFill="1" applyBorder="1" applyAlignment="1">
      <alignment horizontal="left"/>
    </xf>
    <xf numFmtId="2" fontId="76" fillId="0" borderId="0" xfId="0" applyNumberFormat="1" applyFont="1" applyFill="1" applyBorder="1" applyAlignment="1">
      <alignment horizontal="left"/>
    </xf>
    <xf numFmtId="0" fontId="8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58" fillId="0" borderId="0" xfId="0" applyFont="1" applyFill="1" applyBorder="1"/>
    <xf numFmtId="2" fontId="0" fillId="0" borderId="0" xfId="0" applyNumberFormat="1" applyFill="1" applyBorder="1"/>
    <xf numFmtId="2" fontId="2" fillId="0" borderId="0" xfId="0" applyNumberFormat="1" applyFont="1" applyFill="1" applyBorder="1"/>
    <xf numFmtId="1" fontId="0" fillId="0" borderId="0" xfId="0" applyNumberFormat="1" applyFill="1" applyBorder="1"/>
    <xf numFmtId="0" fontId="22" fillId="0" borderId="0" xfId="0" applyFont="1" applyFill="1" applyBorder="1" applyAlignment="1"/>
    <xf numFmtId="0" fontId="48" fillId="0" borderId="0" xfId="0" applyFont="1" applyFill="1" applyBorder="1" applyAlignment="1">
      <alignment horizontal="left"/>
    </xf>
    <xf numFmtId="0" fontId="50" fillId="0" borderId="0" xfId="0" applyFont="1" applyFill="1" applyBorder="1"/>
    <xf numFmtId="0" fontId="65" fillId="0" borderId="0" xfId="0" applyFont="1" applyFill="1" applyBorder="1" applyAlignment="1">
      <alignment horizontal="left"/>
    </xf>
    <xf numFmtId="0" fontId="47" fillId="0" borderId="0" xfId="0" applyFont="1" applyFill="1" applyBorder="1" applyAlignment="1">
      <alignment horizontal="left"/>
    </xf>
    <xf numFmtId="167" fontId="14" fillId="0" borderId="0" xfId="0" applyNumberFormat="1" applyFont="1" applyFill="1" applyBorder="1" applyAlignment="1">
      <alignment horizontal="left"/>
    </xf>
    <xf numFmtId="165" fontId="22" fillId="0" borderId="0" xfId="0" applyNumberFormat="1" applyFont="1" applyFill="1" applyBorder="1" applyAlignment="1">
      <alignment horizontal="left"/>
    </xf>
    <xf numFmtId="0" fontId="49" fillId="0" borderId="0" xfId="0" applyFont="1" applyFill="1" applyBorder="1" applyAlignment="1">
      <alignment horizontal="left"/>
    </xf>
    <xf numFmtId="0" fontId="14" fillId="0" borderId="54" xfId="0" applyFont="1" applyBorder="1" applyAlignment="1">
      <alignment horizontal="center"/>
    </xf>
    <xf numFmtId="0" fontId="54" fillId="0" borderId="0" xfId="0" applyFont="1" applyFill="1" applyBorder="1" applyAlignment="1">
      <alignment horizontal="left"/>
    </xf>
    <xf numFmtId="1" fontId="36" fillId="0" borderId="54" xfId="0" applyNumberFormat="1" applyFont="1" applyBorder="1" applyAlignment="1">
      <alignment horizontal="center"/>
    </xf>
    <xf numFmtId="0" fontId="17" fillId="0" borderId="54" xfId="0" applyFont="1" applyBorder="1" applyAlignment="1">
      <alignment horizontal="center"/>
    </xf>
    <xf numFmtId="0" fontId="17" fillId="0" borderId="0" xfId="0" applyFont="1" applyBorder="1" applyAlignment="1">
      <alignment horizontal="left"/>
    </xf>
    <xf numFmtId="166" fontId="14" fillId="0" borderId="0" xfId="0" applyNumberFormat="1" applyFont="1" applyBorder="1" applyAlignment="1">
      <alignment horizontal="center"/>
    </xf>
    <xf numFmtId="165" fontId="14" fillId="0" borderId="0" xfId="0" applyNumberFormat="1" applyFont="1" applyFill="1" applyBorder="1" applyAlignment="1">
      <alignment horizontal="center"/>
    </xf>
    <xf numFmtId="0" fontId="55" fillId="0" borderId="0" xfId="0" applyFont="1" applyFill="1" applyBorder="1" applyAlignment="1">
      <alignment horizontal="center"/>
    </xf>
    <xf numFmtId="0" fontId="0" fillId="0" borderId="68" xfId="0" applyBorder="1" applyAlignment="1">
      <alignment horizontal="center"/>
    </xf>
    <xf numFmtId="0" fontId="0" fillId="0" borderId="18" xfId="0" applyFill="1" applyBorder="1"/>
    <xf numFmtId="0" fontId="0" fillId="0" borderId="67" xfId="0" applyBorder="1"/>
    <xf numFmtId="0" fontId="2" fillId="0" borderId="68" xfId="0" applyFont="1" applyFill="1" applyBorder="1" applyAlignment="1">
      <alignment horizontal="left"/>
    </xf>
    <xf numFmtId="0" fontId="22" fillId="0" borderId="68" xfId="0" applyFont="1" applyFill="1" applyBorder="1" applyAlignment="1">
      <alignment horizontal="left"/>
    </xf>
    <xf numFmtId="0" fontId="28" fillId="0" borderId="70" xfId="0" applyFont="1" applyFill="1" applyBorder="1" applyAlignment="1">
      <alignment horizontal="left"/>
    </xf>
    <xf numFmtId="0" fontId="0" fillId="0" borderId="74" xfId="0" applyBorder="1"/>
    <xf numFmtId="0" fontId="7" fillId="0" borderId="68" xfId="0" applyFont="1" applyBorder="1"/>
    <xf numFmtId="0" fontId="2" fillId="0" borderId="62" xfId="0" applyFont="1" applyFill="1" applyBorder="1" applyAlignment="1">
      <alignment horizontal="center"/>
    </xf>
    <xf numFmtId="0" fontId="2" fillId="0" borderId="68" xfId="0" applyFont="1" applyBorder="1"/>
    <xf numFmtId="0" fontId="17" fillId="0" borderId="68" xfId="0" applyFont="1" applyBorder="1" applyAlignment="1">
      <alignment horizontal="center"/>
    </xf>
    <xf numFmtId="0" fontId="0" fillId="0" borderId="17" xfId="0" applyFill="1" applyBorder="1"/>
    <xf numFmtId="2" fontId="35" fillId="0" borderId="20" xfId="0" applyNumberFormat="1" applyFont="1" applyBorder="1" applyAlignment="1">
      <alignment horizontal="center" vertical="center"/>
    </xf>
    <xf numFmtId="2" fontId="10" fillId="0" borderId="21" xfId="0" applyNumberFormat="1" applyFont="1" applyBorder="1" applyAlignment="1">
      <alignment horizontal="center"/>
    </xf>
    <xf numFmtId="0" fontId="14" fillId="0" borderId="45" xfId="0" applyFont="1" applyBorder="1" applyAlignment="1">
      <alignment horizontal="left"/>
    </xf>
    <xf numFmtId="0" fontId="17" fillId="0" borderId="59" xfId="0" applyFont="1" applyBorder="1"/>
    <xf numFmtId="0" fontId="14" fillId="0" borderId="59" xfId="0" applyFont="1" applyBorder="1" applyAlignment="1">
      <alignment horizontal="left"/>
    </xf>
    <xf numFmtId="0" fontId="2" fillId="0" borderId="68" xfId="0" applyFont="1" applyBorder="1" applyAlignment="1">
      <alignment horizontal="left"/>
    </xf>
    <xf numFmtId="0" fontId="2" fillId="0" borderId="54" xfId="0" applyFont="1" applyBorder="1"/>
    <xf numFmtId="0" fontId="2" fillId="0" borderId="71" xfId="0" applyFont="1" applyFill="1" applyBorder="1"/>
    <xf numFmtId="0" fontId="2" fillId="0" borderId="72" xfId="0" applyFont="1" applyFill="1" applyBorder="1" applyAlignment="1">
      <alignment horizontal="left"/>
    </xf>
    <xf numFmtId="0" fontId="2" fillId="0" borderId="61" xfId="0" applyFont="1" applyBorder="1"/>
    <xf numFmtId="0" fontId="33" fillId="0" borderId="68" xfId="0" applyFont="1" applyBorder="1" applyAlignment="1">
      <alignment horizontal="left"/>
    </xf>
    <xf numFmtId="0" fontId="2" fillId="0" borderId="68" xfId="0" applyFont="1" applyFill="1" applyBorder="1"/>
    <xf numFmtId="0" fontId="0" fillId="0" borderId="17" xfId="0" applyFont="1" applyBorder="1" applyAlignment="1"/>
    <xf numFmtId="0" fontId="2" fillId="0" borderId="2" xfId="0" applyFont="1" applyBorder="1" applyAlignment="1">
      <alignment horizontal="left"/>
    </xf>
    <xf numFmtId="0" fontId="2" fillId="0" borderId="9" xfId="0" applyFont="1" applyBorder="1" applyAlignment="1">
      <alignment horizontal="left"/>
    </xf>
    <xf numFmtId="164" fontId="14" fillId="0" borderId="59" xfId="0" applyNumberFormat="1" applyFont="1" applyBorder="1" applyAlignment="1">
      <alignment horizontal="left"/>
    </xf>
    <xf numFmtId="0" fontId="2" fillId="0" borderId="55" xfId="0" applyFont="1" applyBorder="1"/>
    <xf numFmtId="0" fontId="29" fillId="0" borderId="0" xfId="0" applyFont="1" applyFill="1" applyBorder="1"/>
    <xf numFmtId="0" fontId="28" fillId="0" borderId="73" xfId="0" applyFont="1" applyFill="1" applyBorder="1" applyAlignment="1">
      <alignment horizontal="left"/>
    </xf>
    <xf numFmtId="0" fontId="2" fillId="0" borderId="72" xfId="0" applyFont="1" applyBorder="1"/>
    <xf numFmtId="0" fontId="2" fillId="0" borderId="62" xfId="0" applyFont="1" applyBorder="1" applyAlignment="1">
      <alignment horizontal="center"/>
    </xf>
    <xf numFmtId="0" fontId="22" fillId="0" borderId="62" xfId="0" applyFont="1" applyFill="1" applyBorder="1" applyAlignment="1">
      <alignment horizontal="center"/>
    </xf>
    <xf numFmtId="0" fontId="2" fillId="0" borderId="46" xfId="0" applyFont="1" applyBorder="1" applyAlignment="1">
      <alignment horizontal="center"/>
    </xf>
    <xf numFmtId="0" fontId="22" fillId="0" borderId="62" xfId="0" applyFont="1" applyBorder="1" applyAlignment="1">
      <alignment horizontal="center"/>
    </xf>
    <xf numFmtId="0" fontId="2" fillId="0" borderId="69" xfId="0" applyFont="1" applyFill="1" applyBorder="1" applyAlignment="1">
      <alignment horizontal="center"/>
    </xf>
    <xf numFmtId="0" fontId="33" fillId="0" borderId="68" xfId="0" applyFont="1" applyFill="1" applyBorder="1" applyAlignment="1">
      <alignment horizontal="left"/>
    </xf>
    <xf numFmtId="0" fontId="14" fillId="0" borderId="23" xfId="0" applyFont="1" applyBorder="1" applyAlignment="1">
      <alignment horizontal="left"/>
    </xf>
    <xf numFmtId="0" fontId="2" fillId="0" borderId="22" xfId="0" applyFont="1" applyBorder="1" applyAlignment="1">
      <alignment horizontal="left"/>
    </xf>
    <xf numFmtId="0" fontId="14" fillId="0" borderId="59" xfId="0" applyFont="1" applyBorder="1"/>
    <xf numFmtId="0" fontId="43" fillId="0" borderId="0" xfId="0" applyFont="1" applyFill="1" applyBorder="1" applyAlignment="1">
      <alignment horizontal="left"/>
    </xf>
    <xf numFmtId="2" fontId="2" fillId="0" borderId="0" xfId="0" applyNumberFormat="1" applyFont="1" applyFill="1" applyBorder="1" applyAlignment="1">
      <alignment horizontal="left"/>
    </xf>
    <xf numFmtId="2" fontId="28" fillId="0" borderId="0" xfId="0" applyNumberFormat="1" applyFont="1" applyFill="1" applyBorder="1" applyAlignment="1">
      <alignment horizontal="left"/>
    </xf>
    <xf numFmtId="0" fontId="50" fillId="0" borderId="0" xfId="0" applyFont="1" applyFill="1" applyBorder="1" applyAlignment="1">
      <alignment horizontal="left"/>
    </xf>
    <xf numFmtId="0" fontId="65" fillId="0" borderId="0" xfId="0" applyFont="1" applyFill="1" applyBorder="1"/>
    <xf numFmtId="0" fontId="14" fillId="0" borderId="48" xfId="0" applyFont="1" applyBorder="1" applyAlignment="1">
      <alignment horizontal="left"/>
    </xf>
    <xf numFmtId="0" fontId="2" fillId="0" borderId="69" xfId="0" applyFont="1" applyBorder="1" applyAlignment="1">
      <alignment horizontal="left"/>
    </xf>
    <xf numFmtId="0" fontId="81" fillId="0" borderId="0" xfId="0" applyFont="1" applyFill="1" applyBorder="1" applyAlignment="1">
      <alignment horizontal="left"/>
    </xf>
    <xf numFmtId="0" fontId="2" fillId="0" borderId="72" xfId="0" applyFont="1" applyFill="1" applyBorder="1"/>
    <xf numFmtId="0" fontId="2" fillId="0" borderId="33" xfId="0" applyFont="1" applyBorder="1" applyAlignment="1">
      <alignment horizontal="center"/>
    </xf>
    <xf numFmtId="0" fontId="0" fillId="0" borderId="69" xfId="0" applyBorder="1"/>
    <xf numFmtId="0" fontId="2" fillId="0" borderId="24" xfId="0" applyFont="1" applyBorder="1" applyAlignment="1">
      <alignment horizontal="center"/>
    </xf>
    <xf numFmtId="0" fontId="2" fillId="0" borderId="23" xfId="0" applyFont="1" applyBorder="1" applyAlignment="1">
      <alignment horizontal="left"/>
    </xf>
    <xf numFmtId="0" fontId="14" fillId="0" borderId="59" xfId="0" applyFont="1" applyBorder="1" applyAlignment="1">
      <alignment horizontal="center"/>
    </xf>
    <xf numFmtId="0" fontId="0" fillId="0" borderId="47" xfId="0" applyBorder="1"/>
    <xf numFmtId="0" fontId="4" fillId="0" borderId="0" xfId="0" applyFont="1" applyFill="1" applyBorder="1"/>
    <xf numFmtId="165" fontId="2" fillId="0" borderId="0" xfId="0" applyNumberFormat="1" applyFont="1" applyFill="1" applyBorder="1" applyAlignment="1">
      <alignment horizontal="left"/>
    </xf>
    <xf numFmtId="0" fontId="69" fillId="0" borderId="0" xfId="0" applyFont="1" applyFill="1" applyBorder="1"/>
    <xf numFmtId="0" fontId="0" fillId="0" borderId="0" xfId="0" applyFont="1" applyFill="1" applyBorder="1" applyAlignment="1"/>
    <xf numFmtId="0" fontId="9" fillId="0" borderId="0" xfId="0" applyFont="1" applyFill="1" applyBorder="1"/>
    <xf numFmtId="0" fontId="24" fillId="0" borderId="0" xfId="0" applyFont="1" applyFill="1" applyBorder="1"/>
    <xf numFmtId="0" fontId="61" fillId="0" borderId="0" xfId="0" applyFont="1" applyFill="1" applyBorder="1"/>
    <xf numFmtId="0" fontId="76" fillId="0" borderId="0" xfId="0" applyFont="1" applyFill="1" applyBorder="1"/>
    <xf numFmtId="165" fontId="82" fillId="0" borderId="0" xfId="0" applyNumberFormat="1" applyFont="1" applyFill="1" applyBorder="1" applyAlignment="1">
      <alignment horizontal="left"/>
    </xf>
    <xf numFmtId="9" fontId="0" fillId="0" borderId="0" xfId="0" applyNumberFormat="1" applyFill="1" applyBorder="1"/>
    <xf numFmtId="0" fontId="35" fillId="0" borderId="0" xfId="0" applyFont="1" applyFill="1" applyBorder="1" applyAlignment="1">
      <alignment horizontal="center"/>
    </xf>
    <xf numFmtId="2" fontId="14" fillId="0" borderId="0" xfId="0" applyNumberFormat="1" applyFont="1" applyFill="1" applyBorder="1" applyAlignment="1">
      <alignment horizontal="left"/>
    </xf>
    <xf numFmtId="2" fontId="81" fillId="0" borderId="0" xfId="0" applyNumberFormat="1" applyFont="1" applyFill="1" applyBorder="1" applyAlignment="1">
      <alignment horizontal="left"/>
    </xf>
    <xf numFmtId="167" fontId="82" fillId="0" borderId="0" xfId="0" applyNumberFormat="1" applyFont="1" applyFill="1" applyBorder="1" applyAlignment="1">
      <alignment horizontal="left"/>
    </xf>
    <xf numFmtId="0" fontId="57" fillId="0" borderId="0" xfId="0" applyFont="1" applyFill="1" applyBorder="1"/>
    <xf numFmtId="0" fontId="1" fillId="0" borderId="0" xfId="0" applyFont="1" applyFill="1" applyBorder="1" applyAlignment="1">
      <alignment horizontal="right"/>
    </xf>
    <xf numFmtId="0" fontId="68" fillId="0" borderId="0" xfId="0" applyFont="1" applyFill="1" applyBorder="1"/>
    <xf numFmtId="0" fontId="70" fillId="0" borderId="0" xfId="0" applyFont="1" applyFill="1" applyBorder="1"/>
    <xf numFmtId="0" fontId="56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/>
    </xf>
    <xf numFmtId="2" fontId="17" fillId="0" borderId="0" xfId="0" applyNumberFormat="1" applyFont="1" applyFill="1" applyBorder="1" applyAlignment="1">
      <alignment horizontal="left"/>
    </xf>
    <xf numFmtId="0" fontId="17" fillId="0" borderId="48" xfId="0" applyFont="1" applyBorder="1"/>
    <xf numFmtId="0" fontId="5" fillId="0" borderId="0" xfId="0" applyFont="1"/>
    <xf numFmtId="0" fontId="7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54" fillId="0" borderId="0" xfId="0" applyFont="1" applyAlignment="1">
      <alignment horizontal="center"/>
    </xf>
    <xf numFmtId="2" fontId="54" fillId="0" borderId="0" xfId="0" applyNumberFormat="1" applyFont="1" applyAlignment="1">
      <alignment horizontal="center"/>
    </xf>
    <xf numFmtId="0" fontId="14" fillId="0" borderId="0" xfId="0" applyFont="1" applyAlignment="1">
      <alignment horizontal="left"/>
    </xf>
    <xf numFmtId="165" fontId="1" fillId="0" borderId="0" xfId="0" applyNumberFormat="1" applyFont="1" applyAlignment="1">
      <alignment horizontal="center"/>
    </xf>
    <xf numFmtId="0" fontId="17" fillId="0" borderId="0" xfId="0" applyFont="1" applyAlignment="1">
      <alignment horizontal="center"/>
    </xf>
    <xf numFmtId="0" fontId="67" fillId="0" borderId="0" xfId="0" applyFont="1"/>
    <xf numFmtId="0" fontId="55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0" fontId="14" fillId="0" borderId="0" xfId="0" applyFont="1"/>
    <xf numFmtId="0" fontId="22" fillId="0" borderId="0" xfId="0" applyFont="1" applyAlignment="1">
      <alignment horizontal="left"/>
    </xf>
    <xf numFmtId="49" fontId="14" fillId="0" borderId="0" xfId="0" applyNumberFormat="1" applyFont="1" applyAlignment="1">
      <alignment horizontal="left"/>
    </xf>
    <xf numFmtId="16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2" fontId="11" fillId="0" borderId="0" xfId="0" applyNumberFormat="1" applyFont="1"/>
    <xf numFmtId="0" fontId="68" fillId="0" borderId="0" xfId="0" applyFont="1"/>
    <xf numFmtId="2" fontId="14" fillId="0" borderId="0" xfId="0" applyNumberFormat="1" applyFont="1" applyAlignment="1">
      <alignment horizontal="center"/>
    </xf>
    <xf numFmtId="0" fontId="23" fillId="0" borderId="0" xfId="0" applyFont="1"/>
    <xf numFmtId="0" fontId="26" fillId="0" borderId="0" xfId="0" applyFont="1" applyAlignment="1">
      <alignment horizontal="center"/>
    </xf>
    <xf numFmtId="0" fontId="26" fillId="0" borderId="0" xfId="0" applyFont="1"/>
    <xf numFmtId="0" fontId="27" fillId="0" borderId="0" xfId="0" applyFont="1"/>
    <xf numFmtId="0" fontId="28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2" fontId="18" fillId="0" borderId="0" xfId="0" applyNumberFormat="1" applyFont="1" applyAlignment="1">
      <alignment horizontal="center"/>
    </xf>
    <xf numFmtId="166" fontId="31" fillId="0" borderId="0" xfId="0" applyNumberFormat="1" applyFont="1"/>
    <xf numFmtId="165" fontId="31" fillId="0" borderId="0" xfId="0" applyNumberFormat="1" applyFont="1"/>
    <xf numFmtId="2" fontId="31" fillId="0" borderId="0" xfId="0" applyNumberFormat="1" applyFont="1"/>
    <xf numFmtId="0" fontId="33" fillId="0" borderId="0" xfId="0" applyFont="1" applyAlignment="1">
      <alignment horizontal="left"/>
    </xf>
    <xf numFmtId="164" fontId="14" fillId="0" borderId="0" xfId="0" applyNumberFormat="1" applyFont="1" applyAlignment="1">
      <alignment horizontal="left"/>
    </xf>
    <xf numFmtId="0" fontId="17" fillId="0" borderId="45" xfId="0" applyFont="1" applyBorder="1" applyAlignment="1">
      <alignment horizontal="center"/>
    </xf>
    <xf numFmtId="166" fontId="17" fillId="0" borderId="72" xfId="0" applyNumberFormat="1" applyFont="1" applyBorder="1" applyAlignment="1">
      <alignment horizontal="center"/>
    </xf>
    <xf numFmtId="0" fontId="17" fillId="0" borderId="33" xfId="0" applyFont="1" applyBorder="1" applyAlignment="1">
      <alignment horizontal="center"/>
    </xf>
    <xf numFmtId="0" fontId="17" fillId="0" borderId="72" xfId="0" applyFont="1" applyBorder="1" applyAlignment="1">
      <alignment horizontal="center"/>
    </xf>
    <xf numFmtId="0" fontId="2" fillId="0" borderId="49" xfId="0" applyFont="1" applyBorder="1"/>
    <xf numFmtId="0" fontId="72" fillId="0" borderId="68" xfId="0" applyFont="1" applyBorder="1" applyAlignment="1">
      <alignment horizontal="center"/>
    </xf>
    <xf numFmtId="0" fontId="14" fillId="0" borderId="68" xfId="0" applyFont="1" applyBorder="1" applyAlignment="1">
      <alignment horizontal="center"/>
    </xf>
    <xf numFmtId="0" fontId="33" fillId="0" borderId="0" xfId="0" applyFont="1" applyBorder="1" applyAlignment="1">
      <alignment horizontal="left"/>
    </xf>
    <xf numFmtId="0" fontId="14" fillId="0" borderId="61" xfId="0" applyFont="1" applyBorder="1" applyAlignment="1">
      <alignment horizontal="center"/>
    </xf>
    <xf numFmtId="0" fontId="14" fillId="0" borderId="71" xfId="0" applyFont="1" applyBorder="1" applyAlignment="1">
      <alignment horizontal="left"/>
    </xf>
    <xf numFmtId="164" fontId="14" fillId="0" borderId="0" xfId="0" applyNumberFormat="1" applyFont="1" applyBorder="1" applyAlignment="1"/>
    <xf numFmtId="0" fontId="2" fillId="0" borderId="70" xfId="0" applyFont="1" applyBorder="1" applyAlignment="1">
      <alignment horizontal="center"/>
    </xf>
    <xf numFmtId="0" fontId="17" fillId="0" borderId="61" xfId="0" applyFont="1" applyBorder="1" applyAlignment="1">
      <alignment horizontal="center"/>
    </xf>
    <xf numFmtId="0" fontId="53" fillId="0" borderId="0" xfId="0" applyFont="1" applyBorder="1" applyAlignment="1">
      <alignment horizontal="left"/>
    </xf>
    <xf numFmtId="0" fontId="2" fillId="0" borderId="70" xfId="0" applyFont="1" applyFill="1" applyBorder="1" applyAlignment="1">
      <alignment horizontal="center"/>
    </xf>
    <xf numFmtId="2" fontId="14" fillId="0" borderId="68" xfId="0" applyNumberFormat="1" applyFont="1" applyBorder="1" applyAlignment="1">
      <alignment horizontal="center"/>
    </xf>
    <xf numFmtId="0" fontId="14" fillId="0" borderId="71" xfId="0" applyFont="1" applyBorder="1" applyAlignment="1">
      <alignment horizontal="center"/>
    </xf>
    <xf numFmtId="2" fontId="14" fillId="0" borderId="72" xfId="0" applyNumberFormat="1" applyFont="1" applyBorder="1" applyAlignment="1">
      <alignment horizontal="center"/>
    </xf>
    <xf numFmtId="0" fontId="14" fillId="0" borderId="72" xfId="0" applyFont="1" applyBorder="1" applyAlignment="1">
      <alignment horizontal="center"/>
    </xf>
    <xf numFmtId="166" fontId="14" fillId="0" borderId="68" xfId="0" applyNumberFormat="1" applyFont="1" applyBorder="1" applyAlignment="1">
      <alignment horizontal="center"/>
    </xf>
    <xf numFmtId="0" fontId="2" fillId="0" borderId="0" xfId="0" applyFont="1" applyFill="1" applyBorder="1" applyAlignment="1">
      <alignment vertical="center"/>
    </xf>
    <xf numFmtId="0" fontId="72" fillId="0" borderId="0" xfId="0" applyFont="1" applyFill="1" applyBorder="1" applyAlignment="1">
      <alignment horizontal="center"/>
    </xf>
    <xf numFmtId="0" fontId="33" fillId="0" borderId="0" xfId="0" applyFont="1" applyFill="1" applyBorder="1" applyAlignment="1">
      <alignment horizontal="center"/>
    </xf>
    <xf numFmtId="2" fontId="14" fillId="0" borderId="0" xfId="0" applyNumberFormat="1" applyFont="1" applyFill="1" applyBorder="1" applyAlignment="1">
      <alignment horizontal="center"/>
    </xf>
    <xf numFmtId="2" fontId="72" fillId="0" borderId="68" xfId="0" applyNumberFormat="1" applyFont="1" applyBorder="1" applyAlignment="1">
      <alignment horizontal="center"/>
    </xf>
    <xf numFmtId="2" fontId="14" fillId="0" borderId="59" xfId="0" applyNumberFormat="1" applyFont="1" applyBorder="1" applyAlignment="1">
      <alignment horizontal="center"/>
    </xf>
    <xf numFmtId="2" fontId="14" fillId="0" borderId="69" xfId="0" applyNumberFormat="1" applyFont="1" applyBorder="1" applyAlignment="1">
      <alignment horizontal="center"/>
    </xf>
    <xf numFmtId="0" fontId="22" fillId="0" borderId="59" xfId="0" applyFont="1" applyBorder="1"/>
    <xf numFmtId="9" fontId="16" fillId="7" borderId="64" xfId="0" applyNumberFormat="1" applyFont="1" applyFill="1" applyBorder="1" applyAlignment="1">
      <alignment horizontal="center"/>
    </xf>
    <xf numFmtId="0" fontId="78" fillId="0" borderId="0" xfId="0" applyFont="1" applyBorder="1" applyAlignment="1">
      <alignment horizontal="left"/>
    </xf>
    <xf numFmtId="0" fontId="8" fillId="0" borderId="15" xfId="0" applyFont="1" applyBorder="1"/>
    <xf numFmtId="0" fontId="33" fillId="0" borderId="72" xfId="0" applyFont="1" applyBorder="1" applyAlignment="1">
      <alignment horizontal="left"/>
    </xf>
    <xf numFmtId="0" fontId="17" fillId="0" borderId="45" xfId="0" applyFont="1" applyBorder="1" applyAlignment="1">
      <alignment horizontal="left"/>
    </xf>
    <xf numFmtId="0" fontId="47" fillId="0" borderId="3" xfId="0" applyFont="1" applyFill="1" applyBorder="1" applyAlignment="1">
      <alignment horizontal="center"/>
    </xf>
    <xf numFmtId="0" fontId="17" fillId="0" borderId="17" xfId="0" applyFont="1" applyBorder="1"/>
    <xf numFmtId="0" fontId="17" fillId="0" borderId="22" xfId="0" applyFont="1" applyBorder="1"/>
    <xf numFmtId="0" fontId="50" fillId="0" borderId="0" xfId="0" applyFont="1" applyBorder="1"/>
    <xf numFmtId="0" fontId="75" fillId="0" borderId="0" xfId="0" applyFont="1" applyBorder="1" applyAlignment="1">
      <alignment horizontal="left"/>
    </xf>
    <xf numFmtId="0" fontId="67" fillId="0" borderId="0" xfId="0" applyFont="1" applyBorder="1"/>
    <xf numFmtId="0" fontId="80" fillId="0" borderId="0" xfId="0" applyFont="1" applyBorder="1" applyAlignment="1">
      <alignment horizontal="left"/>
    </xf>
    <xf numFmtId="0" fontId="79" fillId="0" borderId="0" xfId="0" applyFont="1" applyBorder="1" applyAlignment="1">
      <alignment horizontal="left"/>
    </xf>
    <xf numFmtId="0" fontId="14" fillId="0" borderId="22" xfId="0" applyFont="1" applyBorder="1" applyAlignment="1">
      <alignment horizontal="left"/>
    </xf>
    <xf numFmtId="0" fontId="33" fillId="0" borderId="46" xfId="0" applyFont="1" applyBorder="1" applyAlignment="1">
      <alignment horizontal="center"/>
    </xf>
    <xf numFmtId="0" fontId="50" fillId="0" borderId="22" xfId="0" applyFont="1" applyFill="1" applyBorder="1"/>
    <xf numFmtId="0" fontId="33" fillId="0" borderId="62" xfId="0" applyFont="1" applyBorder="1" applyAlignment="1">
      <alignment horizontal="center"/>
    </xf>
    <xf numFmtId="0" fontId="2" fillId="0" borderId="63" xfId="0" applyFont="1" applyBorder="1" applyAlignment="1">
      <alignment horizontal="center"/>
    </xf>
    <xf numFmtId="0" fontId="2" fillId="0" borderId="62" xfId="0" applyFont="1" applyBorder="1"/>
    <xf numFmtId="0" fontId="2" fillId="0" borderId="47" xfId="0" applyFont="1" applyBorder="1" applyAlignment="1">
      <alignment horizontal="center"/>
    </xf>
    <xf numFmtId="2" fontId="0" fillId="0" borderId="0" xfId="0" applyNumberFormat="1"/>
    <xf numFmtId="0" fontId="22" fillId="0" borderId="46" xfId="0" applyFont="1" applyBorder="1" applyAlignment="1">
      <alignment horizontal="center"/>
    </xf>
    <xf numFmtId="166" fontId="17" fillId="0" borderId="0" xfId="0" applyNumberFormat="1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" fontId="40" fillId="0" borderId="0" xfId="0" applyNumberFormat="1" applyFont="1" applyFill="1" applyBorder="1" applyAlignment="1">
      <alignment horizontal="center"/>
    </xf>
    <xf numFmtId="0" fontId="8" fillId="0" borderId="0" xfId="0" applyFont="1" applyFill="1" applyBorder="1" applyAlignment="1">
      <alignment horizontal="right"/>
    </xf>
    <xf numFmtId="165" fontId="10" fillId="0" borderId="0" xfId="0" applyNumberFormat="1" applyFont="1" applyFill="1" applyBorder="1" applyAlignment="1">
      <alignment horizontal="center"/>
    </xf>
    <xf numFmtId="2" fontId="10" fillId="0" borderId="0" xfId="0" applyNumberFormat="1" applyFont="1" applyFill="1" applyBorder="1" applyAlignment="1">
      <alignment horizontal="center"/>
    </xf>
    <xf numFmtId="0" fontId="20" fillId="0" borderId="0" xfId="0" applyFont="1" applyFill="1" applyBorder="1" applyAlignment="1">
      <alignment horizontal="right"/>
    </xf>
    <xf numFmtId="165" fontId="40" fillId="0" borderId="0" xfId="0" applyNumberFormat="1" applyFont="1" applyFill="1" applyBorder="1" applyAlignment="1">
      <alignment horizontal="center"/>
    </xf>
    <xf numFmtId="2" fontId="40" fillId="0" borderId="0" xfId="0" applyNumberFormat="1" applyFont="1" applyFill="1" applyBorder="1" applyAlignment="1">
      <alignment horizontal="center"/>
    </xf>
    <xf numFmtId="2" fontId="86" fillId="0" borderId="0" xfId="0" applyNumberFormat="1" applyFont="1" applyFill="1" applyBorder="1" applyAlignment="1">
      <alignment horizontal="center"/>
    </xf>
    <xf numFmtId="0" fontId="71" fillId="0" borderId="0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left"/>
    </xf>
    <xf numFmtId="0" fontId="38" fillId="0" borderId="19" xfId="0" applyFont="1" applyBorder="1" applyAlignment="1">
      <alignment horizontal="center"/>
    </xf>
    <xf numFmtId="0" fontId="39" fillId="0" borderId="68" xfId="0" applyFont="1" applyBorder="1" applyAlignment="1">
      <alignment horizontal="right"/>
    </xf>
    <xf numFmtId="0" fontId="33" fillId="0" borderId="49" xfId="0" applyFont="1" applyBorder="1" applyAlignment="1">
      <alignment horizontal="left"/>
    </xf>
    <xf numFmtId="0" fontId="17" fillId="0" borderId="0" xfId="0" applyFont="1" applyFill="1" applyBorder="1" applyAlignment="1"/>
    <xf numFmtId="0" fontId="14" fillId="0" borderId="33" xfId="0" applyFont="1" applyBorder="1" applyAlignment="1">
      <alignment horizontal="center"/>
    </xf>
    <xf numFmtId="0" fontId="22" fillId="0" borderId="70" xfId="0" applyFont="1" applyBorder="1" applyAlignment="1">
      <alignment horizontal="center"/>
    </xf>
    <xf numFmtId="0" fontId="72" fillId="0" borderId="54" xfId="0" applyFont="1" applyBorder="1" applyAlignment="1">
      <alignment horizontal="center"/>
    </xf>
    <xf numFmtId="0" fontId="33" fillId="0" borderId="0" xfId="0" applyFont="1" applyFill="1" applyBorder="1" applyAlignment="1"/>
    <xf numFmtId="0" fontId="44" fillId="0" borderId="0" xfId="0" applyFont="1" applyFill="1" applyBorder="1"/>
    <xf numFmtId="165" fontId="47" fillId="0" borderId="0" xfId="0" applyNumberFormat="1" applyFont="1" applyFill="1" applyBorder="1" applyAlignment="1">
      <alignment horizontal="center"/>
    </xf>
    <xf numFmtId="0" fontId="78" fillId="0" borderId="0" xfId="0" applyFont="1" applyFill="1" applyBorder="1" applyAlignment="1">
      <alignment horizontal="center"/>
    </xf>
    <xf numFmtId="0" fontId="93" fillId="0" borderId="0" xfId="0" applyFont="1" applyFill="1" applyBorder="1"/>
    <xf numFmtId="2" fontId="47" fillId="0" borderId="0" xfId="0" applyNumberFormat="1" applyFont="1" applyFill="1" applyBorder="1" applyAlignment="1">
      <alignment horizontal="center"/>
    </xf>
    <xf numFmtId="0" fontId="95" fillId="0" borderId="0" xfId="0" applyFont="1" applyFill="1" applyBorder="1"/>
    <xf numFmtId="0" fontId="96" fillId="0" borderId="0" xfId="0" applyFont="1" applyFill="1" applyBorder="1"/>
    <xf numFmtId="2" fontId="78" fillId="0" borderId="0" xfId="0" applyNumberFormat="1" applyFont="1" applyFill="1" applyBorder="1" applyAlignment="1">
      <alignment horizontal="center"/>
    </xf>
    <xf numFmtId="49" fontId="14" fillId="0" borderId="0" xfId="0" applyNumberFormat="1" applyFont="1" applyFill="1" applyBorder="1" applyAlignment="1"/>
    <xf numFmtId="166" fontId="47" fillId="0" borderId="0" xfId="0" applyNumberFormat="1" applyFont="1" applyFill="1" applyBorder="1" applyAlignment="1">
      <alignment horizontal="center"/>
    </xf>
    <xf numFmtId="1" fontId="22" fillId="0" borderId="0" xfId="0" applyNumberFormat="1" applyFont="1" applyFill="1" applyBorder="1" applyAlignment="1">
      <alignment horizontal="left"/>
    </xf>
    <xf numFmtId="0" fontId="51" fillId="0" borderId="0" xfId="0" applyFont="1" applyFill="1" applyBorder="1"/>
    <xf numFmtId="168" fontId="49" fillId="0" borderId="0" xfId="0" applyNumberFormat="1" applyFont="1" applyFill="1" applyBorder="1"/>
    <xf numFmtId="0" fontId="52" fillId="0" borderId="0" xfId="0" applyFont="1" applyFill="1" applyBorder="1"/>
    <xf numFmtId="165" fontId="17" fillId="0" borderId="0" xfId="0" applyNumberFormat="1" applyFont="1" applyFill="1" applyBorder="1"/>
    <xf numFmtId="166" fontId="22" fillId="0" borderId="0" xfId="0" applyNumberFormat="1" applyFont="1" applyFill="1" applyBorder="1"/>
    <xf numFmtId="165" fontId="11" fillId="0" borderId="0" xfId="0" applyNumberFormat="1" applyFont="1" applyFill="1" applyBorder="1"/>
    <xf numFmtId="0" fontId="69" fillId="0" borderId="0" xfId="0" applyFont="1" applyAlignment="1">
      <alignment horizontal="center"/>
    </xf>
    <xf numFmtId="0" fontId="0" fillId="0" borderId="18" xfId="0" applyBorder="1" applyAlignment="1">
      <alignment horizontal="right"/>
    </xf>
    <xf numFmtId="9" fontId="0" fillId="0" borderId="0" xfId="0" applyNumberFormat="1" applyAlignment="1">
      <alignment horizontal="center"/>
    </xf>
    <xf numFmtId="0" fontId="2" fillId="0" borderId="18" xfId="0" applyFont="1" applyBorder="1" applyAlignment="1">
      <alignment horizontal="right"/>
    </xf>
    <xf numFmtId="0" fontId="17" fillId="0" borderId="54" xfId="0" applyFont="1" applyBorder="1"/>
    <xf numFmtId="0" fontId="10" fillId="0" borderId="15" xfId="0" applyFont="1" applyBorder="1"/>
    <xf numFmtId="0" fontId="2" fillId="0" borderId="64" xfId="0" applyFont="1" applyBorder="1"/>
    <xf numFmtId="2" fontId="33" fillId="0" borderId="0" xfId="0" applyNumberFormat="1" applyFont="1" applyFill="1"/>
    <xf numFmtId="0" fontId="17" fillId="0" borderId="45" xfId="0" applyFont="1" applyBorder="1"/>
    <xf numFmtId="168" fontId="81" fillId="0" borderId="0" xfId="0" applyNumberFormat="1" applyFont="1" applyFill="1" applyBorder="1" applyAlignment="1">
      <alignment horizontal="left"/>
    </xf>
    <xf numFmtId="0" fontId="2" fillId="0" borderId="45" xfId="0" applyFont="1" applyBorder="1"/>
    <xf numFmtId="169" fontId="22" fillId="0" borderId="0" xfId="0" applyNumberFormat="1" applyFont="1" applyFill="1"/>
    <xf numFmtId="166" fontId="0" fillId="0" borderId="0" xfId="0" applyNumberFormat="1"/>
    <xf numFmtId="0" fontId="2" fillId="0" borderId="27" xfId="0" applyFont="1" applyBorder="1"/>
    <xf numFmtId="0" fontId="2" fillId="0" borderId="44" xfId="0" applyFont="1" applyBorder="1"/>
    <xf numFmtId="0" fontId="0" fillId="0" borderId="45" xfId="0" applyBorder="1"/>
    <xf numFmtId="0" fontId="67" fillId="0" borderId="0" xfId="0" applyFont="1" applyAlignment="1">
      <alignment horizontal="left"/>
    </xf>
    <xf numFmtId="0" fontId="46" fillId="0" borderId="17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47" fillId="0" borderId="22" xfId="0" applyFont="1" applyBorder="1" applyAlignment="1">
      <alignment horizontal="center" vertical="center"/>
    </xf>
    <xf numFmtId="0" fontId="8" fillId="0" borderId="23" xfId="0" applyFont="1" applyBorder="1" applyAlignment="1">
      <alignment horizontal="center"/>
    </xf>
    <xf numFmtId="0" fontId="47" fillId="0" borderId="24" xfId="0" applyFont="1" applyBorder="1" applyAlignment="1">
      <alignment horizontal="center" vertical="center"/>
    </xf>
    <xf numFmtId="0" fontId="50" fillId="0" borderId="2" xfId="0" applyFont="1" applyBorder="1" applyAlignment="1">
      <alignment horizontal="center" vertical="center"/>
    </xf>
    <xf numFmtId="0" fontId="47" fillId="0" borderId="23" xfId="0" applyFont="1" applyBorder="1" applyAlignment="1">
      <alignment horizontal="center" vertical="center"/>
    </xf>
    <xf numFmtId="0" fontId="50" fillId="0" borderId="22" xfId="0" applyFont="1" applyBorder="1" applyAlignment="1">
      <alignment horizontal="center"/>
    </xf>
    <xf numFmtId="0" fontId="35" fillId="0" borderId="23" xfId="0" applyFont="1" applyBorder="1" applyAlignment="1">
      <alignment horizontal="center"/>
    </xf>
    <xf numFmtId="0" fontId="50" fillId="0" borderId="22" xfId="0" applyFont="1" applyBorder="1" applyAlignment="1">
      <alignment horizontal="center" vertical="center"/>
    </xf>
    <xf numFmtId="0" fontId="8" fillId="0" borderId="24" xfId="0" applyFont="1" applyBorder="1" applyAlignment="1">
      <alignment horizontal="center"/>
    </xf>
    <xf numFmtId="0" fontId="10" fillId="0" borderId="9" xfId="0" applyFont="1" applyBorder="1" applyAlignment="1">
      <alignment horizontal="center" vertical="center"/>
    </xf>
    <xf numFmtId="0" fontId="8" fillId="0" borderId="9" xfId="0" applyFont="1" applyBorder="1" applyAlignment="1">
      <alignment horizontal="center"/>
    </xf>
    <xf numFmtId="0" fontId="35" fillId="0" borderId="30" xfId="0" applyFont="1" applyBorder="1" applyAlignment="1">
      <alignment horizontal="center"/>
    </xf>
    <xf numFmtId="0" fontId="35" fillId="0" borderId="9" xfId="0" applyFont="1" applyBorder="1" applyAlignment="1">
      <alignment horizontal="center"/>
    </xf>
    <xf numFmtId="0" fontId="47" fillId="0" borderId="29" xfId="0" applyFont="1" applyBorder="1" applyAlignment="1">
      <alignment horizontal="center"/>
    </xf>
    <xf numFmtId="0" fontId="2" fillId="0" borderId="42" xfId="0" applyFont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14" fillId="0" borderId="20" xfId="0" applyFont="1" applyBorder="1" applyAlignment="1">
      <alignment horizontal="center"/>
    </xf>
    <xf numFmtId="2" fontId="18" fillId="0" borderId="7" xfId="0" applyNumberFormat="1" applyFont="1" applyBorder="1" applyAlignment="1">
      <alignment horizontal="center"/>
    </xf>
    <xf numFmtId="1" fontId="36" fillId="0" borderId="34" xfId="0" applyNumberFormat="1" applyFont="1" applyBorder="1" applyAlignment="1">
      <alignment horizontal="center"/>
    </xf>
    <xf numFmtId="0" fontId="17" fillId="0" borderId="2" xfId="0" applyFont="1" applyBorder="1" applyAlignment="1">
      <alignment horizontal="right"/>
    </xf>
    <xf numFmtId="0" fontId="17" fillId="0" borderId="58" xfId="0" applyFont="1" applyBorder="1" applyAlignment="1">
      <alignment horizontal="right"/>
    </xf>
    <xf numFmtId="0" fontId="47" fillId="0" borderId="23" xfId="0" applyFont="1" applyBorder="1" applyAlignment="1">
      <alignment horizontal="center"/>
    </xf>
    <xf numFmtId="0" fontId="2" fillId="0" borderId="79" xfId="0" applyFont="1" applyBorder="1" applyAlignment="1">
      <alignment horizontal="center"/>
    </xf>
    <xf numFmtId="0" fontId="14" fillId="0" borderId="79" xfId="0" applyFont="1" applyBorder="1" applyAlignment="1">
      <alignment horizontal="right"/>
    </xf>
    <xf numFmtId="2" fontId="36" fillId="0" borderId="23" xfId="0" applyNumberFormat="1" applyFont="1" applyBorder="1" applyAlignment="1">
      <alignment horizontal="center" vertical="center" wrapText="1"/>
    </xf>
    <xf numFmtId="0" fontId="25" fillId="0" borderId="23" xfId="0" applyFont="1" applyBorder="1" applyAlignment="1">
      <alignment horizontal="center" vertical="center"/>
    </xf>
    <xf numFmtId="0" fontId="2" fillId="0" borderId="58" xfId="0" applyFont="1" applyBorder="1"/>
    <xf numFmtId="1" fontId="36" fillId="0" borderId="58" xfId="0" applyNumberFormat="1" applyFont="1" applyBorder="1" applyAlignment="1">
      <alignment horizontal="center"/>
    </xf>
    <xf numFmtId="0" fontId="14" fillId="0" borderId="58" xfId="0" applyFont="1" applyBorder="1" applyAlignment="1">
      <alignment horizontal="right"/>
    </xf>
    <xf numFmtId="2" fontId="16" fillId="0" borderId="23" xfId="0" applyNumberFormat="1" applyFont="1" applyBorder="1" applyAlignment="1">
      <alignment horizontal="center" vertical="center" wrapText="1"/>
    </xf>
    <xf numFmtId="0" fontId="2" fillId="0" borderId="59" xfId="0" applyFont="1" applyBorder="1"/>
    <xf numFmtId="0" fontId="2" fillId="0" borderId="58" xfId="0" applyFont="1" applyBorder="1" applyAlignment="1">
      <alignment horizontal="center"/>
    </xf>
    <xf numFmtId="1" fontId="36" fillId="0" borderId="59" xfId="0" applyNumberFormat="1" applyFont="1" applyBorder="1" applyAlignment="1">
      <alignment horizontal="center"/>
    </xf>
    <xf numFmtId="0" fontId="2" fillId="0" borderId="78" xfId="0" applyFont="1" applyBorder="1"/>
    <xf numFmtId="0" fontId="14" fillId="0" borderId="78" xfId="0" applyFont="1" applyBorder="1" applyAlignment="1">
      <alignment horizontal="right"/>
    </xf>
    <xf numFmtId="0" fontId="8" fillId="0" borderId="23" xfId="0" applyFont="1" applyBorder="1" applyAlignment="1">
      <alignment horizontal="left"/>
    </xf>
    <xf numFmtId="2" fontId="35" fillId="0" borderId="17" xfId="0" applyNumberFormat="1" applyFont="1" applyBorder="1" applyAlignment="1">
      <alignment horizontal="center" vertical="center"/>
    </xf>
    <xf numFmtId="166" fontId="35" fillId="0" borderId="32" xfId="0" applyNumberFormat="1" applyFont="1" applyBorder="1" applyAlignment="1">
      <alignment horizontal="center" vertical="center"/>
    </xf>
    <xf numFmtId="2" fontId="10" fillId="0" borderId="3" xfId="0" applyNumberFormat="1" applyFont="1" applyBorder="1" applyAlignment="1">
      <alignment horizontal="center" vertical="center"/>
    </xf>
    <xf numFmtId="0" fontId="0" fillId="0" borderId="30" xfId="0" applyBorder="1" applyAlignment="1">
      <alignment horizontal="left"/>
    </xf>
    <xf numFmtId="0" fontId="0" fillId="0" borderId="40" xfId="0" applyBorder="1" applyAlignment="1">
      <alignment horizontal="left"/>
    </xf>
    <xf numFmtId="0" fontId="0" fillId="0" borderId="75" xfId="0" applyBorder="1" applyAlignment="1">
      <alignment horizontal="left"/>
    </xf>
    <xf numFmtId="0" fontId="0" fillId="0" borderId="42" xfId="0" applyBorder="1" applyAlignment="1">
      <alignment horizontal="left"/>
    </xf>
    <xf numFmtId="0" fontId="0" fillId="0" borderId="58" xfId="0" applyBorder="1" applyAlignment="1">
      <alignment horizontal="center"/>
    </xf>
    <xf numFmtId="0" fontId="2" fillId="0" borderId="78" xfId="0" applyFont="1" applyBorder="1" applyAlignment="1">
      <alignment horizontal="center"/>
    </xf>
    <xf numFmtId="164" fontId="14" fillId="0" borderId="78" xfId="0" applyNumberFormat="1" applyFont="1" applyBorder="1" applyAlignment="1">
      <alignment horizontal="right"/>
    </xf>
    <xf numFmtId="2" fontId="35" fillId="0" borderId="34" xfId="0" applyNumberFormat="1" applyFont="1" applyBorder="1" applyAlignment="1">
      <alignment horizontal="center" vertical="center"/>
    </xf>
    <xf numFmtId="2" fontId="10" fillId="0" borderId="32" xfId="0" applyNumberFormat="1" applyFont="1" applyBorder="1" applyAlignment="1">
      <alignment horizontal="center" vertical="center"/>
    </xf>
    <xf numFmtId="0" fontId="47" fillId="0" borderId="24" xfId="0" applyFont="1" applyBorder="1" applyAlignment="1">
      <alignment horizontal="center"/>
    </xf>
    <xf numFmtId="0" fontId="0" fillId="0" borderId="13" xfId="0" applyBorder="1" applyAlignment="1">
      <alignment horizontal="left"/>
    </xf>
    <xf numFmtId="0" fontId="47" fillId="0" borderId="9" xfId="0" applyFont="1" applyBorder="1"/>
    <xf numFmtId="1" fontId="105" fillId="0" borderId="79" xfId="0" applyNumberFormat="1" applyFont="1" applyBorder="1" applyAlignment="1">
      <alignment horizontal="center"/>
    </xf>
    <xf numFmtId="1" fontId="105" fillId="0" borderId="58" xfId="0" applyNumberFormat="1" applyFont="1" applyBorder="1" applyAlignment="1">
      <alignment horizontal="center"/>
    </xf>
    <xf numFmtId="0" fontId="2" fillId="0" borderId="69" xfId="0" applyFont="1" applyBorder="1"/>
    <xf numFmtId="0" fontId="22" fillId="0" borderId="58" xfId="0" applyFont="1" applyBorder="1" applyAlignment="1">
      <alignment horizontal="center"/>
    </xf>
    <xf numFmtId="49" fontId="14" fillId="0" borderId="58" xfId="0" applyNumberFormat="1" applyFont="1" applyBorder="1" applyAlignment="1">
      <alignment horizontal="right"/>
    </xf>
    <xf numFmtId="0" fontId="2" fillId="0" borderId="67" xfId="0" applyFont="1" applyBorder="1"/>
    <xf numFmtId="0" fontId="14" fillId="0" borderId="55" xfId="0" applyFont="1" applyBorder="1" applyAlignment="1">
      <alignment horizontal="center"/>
    </xf>
    <xf numFmtId="2" fontId="14" fillId="0" borderId="56" xfId="0" applyNumberFormat="1" applyFont="1" applyBorder="1" applyAlignment="1">
      <alignment horizontal="center"/>
    </xf>
    <xf numFmtId="0" fontId="14" fillId="0" borderId="56" xfId="0" applyFont="1" applyBorder="1" applyAlignment="1">
      <alignment horizontal="center"/>
    </xf>
    <xf numFmtId="1" fontId="36" fillId="0" borderId="2" xfId="0" applyNumberFormat="1" applyFont="1" applyBorder="1" applyAlignment="1">
      <alignment horizontal="center"/>
    </xf>
    <xf numFmtId="0" fontId="33" fillId="0" borderId="79" xfId="0" applyFont="1" applyBorder="1" applyAlignment="1">
      <alignment horizontal="center"/>
    </xf>
    <xf numFmtId="1" fontId="36" fillId="0" borderId="79" xfId="0" applyNumberFormat="1" applyFont="1" applyBorder="1" applyAlignment="1">
      <alignment horizontal="center"/>
    </xf>
    <xf numFmtId="0" fontId="0" fillId="0" borderId="43" xfId="0" applyBorder="1" applyAlignment="1">
      <alignment horizontal="left"/>
    </xf>
    <xf numFmtId="0" fontId="22" fillId="0" borderId="79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14" fillId="0" borderId="32" xfId="0" applyFont="1" applyBorder="1" applyAlignment="1">
      <alignment horizontal="center"/>
    </xf>
    <xf numFmtId="0" fontId="0" fillId="0" borderId="43" xfId="0" applyBorder="1" applyAlignment="1">
      <alignment horizontal="center"/>
    </xf>
    <xf numFmtId="0" fontId="2" fillId="0" borderId="43" xfId="0" applyFont="1" applyBorder="1"/>
    <xf numFmtId="0" fontId="2" fillId="0" borderId="79" xfId="0" applyFont="1" applyBorder="1"/>
    <xf numFmtId="0" fontId="0" fillId="0" borderId="59" xfId="0" applyBorder="1" applyAlignment="1">
      <alignment horizontal="center"/>
    </xf>
    <xf numFmtId="2" fontId="0" fillId="0" borderId="0" xfId="0" applyNumberFormat="1" applyAlignment="1">
      <alignment horizontal="left"/>
    </xf>
    <xf numFmtId="0" fontId="2" fillId="0" borderId="33" xfId="0" applyFont="1" applyBorder="1"/>
    <xf numFmtId="1" fontId="54" fillId="0" borderId="79" xfId="0" applyNumberFormat="1" applyFont="1" applyBorder="1" applyAlignment="1">
      <alignment horizontal="center"/>
    </xf>
    <xf numFmtId="0" fontId="33" fillId="0" borderId="69" xfId="0" applyFont="1" applyBorder="1" applyAlignment="1">
      <alignment horizontal="left"/>
    </xf>
    <xf numFmtId="0" fontId="47" fillId="0" borderId="2" xfId="0" applyFont="1" applyBorder="1" applyAlignment="1">
      <alignment horizontal="center"/>
    </xf>
    <xf numFmtId="0" fontId="1" fillId="0" borderId="17" xfId="0" applyFont="1" applyBorder="1"/>
    <xf numFmtId="0" fontId="36" fillId="0" borderId="18" xfId="0" applyFont="1" applyBorder="1" applyAlignment="1">
      <alignment horizontal="right"/>
    </xf>
    <xf numFmtId="0" fontId="7" fillId="0" borderId="17" xfId="0" applyFont="1" applyBorder="1" applyAlignment="1">
      <alignment horizontal="left"/>
    </xf>
    <xf numFmtId="0" fontId="0" fillId="0" borderId="18" xfId="0" applyBorder="1" applyAlignment="1">
      <alignment horizontal="left"/>
    </xf>
    <xf numFmtId="0" fontId="36" fillId="0" borderId="24" xfId="0" applyFont="1" applyBorder="1" applyAlignment="1">
      <alignment horizontal="right"/>
    </xf>
    <xf numFmtId="0" fontId="50" fillId="0" borderId="18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/>
    </xf>
    <xf numFmtId="0" fontId="7" fillId="0" borderId="24" xfId="0" applyFont="1" applyBorder="1" applyAlignment="1">
      <alignment horizontal="center"/>
    </xf>
    <xf numFmtId="0" fontId="10" fillId="0" borderId="13" xfId="0" applyFont="1" applyBorder="1" applyAlignment="1">
      <alignment horizontal="center" vertical="center"/>
    </xf>
    <xf numFmtId="0" fontId="8" fillId="0" borderId="30" xfId="0" applyFont="1" applyBorder="1" applyAlignment="1">
      <alignment horizontal="center"/>
    </xf>
    <xf numFmtId="0" fontId="7" fillId="0" borderId="13" xfId="0" applyFont="1" applyBorder="1" applyAlignment="1">
      <alignment horizontal="center"/>
    </xf>
    <xf numFmtId="1" fontId="38" fillId="0" borderId="21" xfId="0" applyNumberFormat="1" applyFont="1" applyBorder="1" applyAlignment="1">
      <alignment horizontal="center"/>
    </xf>
    <xf numFmtId="0" fontId="50" fillId="0" borderId="44" xfId="0" applyFont="1" applyBorder="1" applyAlignment="1">
      <alignment horizontal="center" vertical="center"/>
    </xf>
    <xf numFmtId="0" fontId="36" fillId="0" borderId="0" xfId="0" applyFont="1" applyAlignment="1">
      <alignment horizontal="right"/>
    </xf>
    <xf numFmtId="0" fontId="50" fillId="0" borderId="61" xfId="0" applyFont="1" applyBorder="1" applyAlignment="1">
      <alignment horizontal="center" vertical="center"/>
    </xf>
    <xf numFmtId="2" fontId="40" fillId="10" borderId="68" xfId="0" applyNumberFormat="1" applyFont="1" applyFill="1" applyBorder="1" applyAlignment="1">
      <alignment horizontal="center"/>
    </xf>
    <xf numFmtId="0" fontId="36" fillId="0" borderId="69" xfId="0" applyFont="1" applyBorder="1" applyAlignment="1">
      <alignment horizontal="right"/>
    </xf>
    <xf numFmtId="0" fontId="46" fillId="0" borderId="33" xfId="0" applyFont="1" applyBorder="1" applyAlignment="1">
      <alignment horizontal="left"/>
    </xf>
    <xf numFmtId="0" fontId="46" fillId="0" borderId="10" xfId="0" applyFont="1" applyBorder="1" applyAlignment="1">
      <alignment horizontal="left"/>
    </xf>
    <xf numFmtId="166" fontId="54" fillId="0" borderId="0" xfId="0" applyNumberFormat="1" applyFont="1" applyBorder="1" applyAlignment="1">
      <alignment horizontal="center"/>
    </xf>
    <xf numFmtId="0" fontId="54" fillId="0" borderId="0" xfId="0" applyFont="1" applyBorder="1" applyAlignment="1">
      <alignment horizontal="center"/>
    </xf>
    <xf numFmtId="0" fontId="90" fillId="0" borderId="0" xfId="0" applyFont="1" applyBorder="1" applyAlignment="1">
      <alignment horizontal="center"/>
    </xf>
    <xf numFmtId="0" fontId="55" fillId="0" borderId="0" xfId="0" applyFont="1" applyBorder="1" applyAlignment="1">
      <alignment horizontal="left"/>
    </xf>
    <xf numFmtId="0" fontId="26" fillId="0" borderId="0" xfId="0" applyFont="1" applyBorder="1" applyAlignment="1">
      <alignment horizontal="center"/>
    </xf>
    <xf numFmtId="166" fontId="31" fillId="0" borderId="0" xfId="0" applyNumberFormat="1" applyFont="1" applyBorder="1"/>
    <xf numFmtId="2" fontId="31" fillId="0" borderId="0" xfId="0" applyNumberFormat="1" applyFont="1" applyBorder="1"/>
    <xf numFmtId="0" fontId="54" fillId="0" borderId="78" xfId="0" applyFont="1" applyBorder="1" applyAlignment="1">
      <alignment horizontal="center"/>
    </xf>
    <xf numFmtId="0" fontId="54" fillId="0" borderId="58" xfId="0" applyFont="1" applyBorder="1" applyAlignment="1">
      <alignment horizontal="center"/>
    </xf>
    <xf numFmtId="0" fontId="2" fillId="0" borderId="13" xfId="0" applyFont="1" applyBorder="1"/>
    <xf numFmtId="0" fontId="47" fillId="0" borderId="0" xfId="0" applyFont="1" applyAlignment="1">
      <alignment horizontal="center"/>
    </xf>
    <xf numFmtId="0" fontId="7" fillId="0" borderId="25" xfId="0" applyFont="1" applyBorder="1"/>
    <xf numFmtId="0" fontId="7" fillId="0" borderId="75" xfId="0" applyFont="1" applyBorder="1"/>
    <xf numFmtId="0" fontId="2" fillId="0" borderId="23" xfId="0" applyFont="1" applyBorder="1" applyAlignment="1">
      <alignment horizontal="center"/>
    </xf>
    <xf numFmtId="0" fontId="7" fillId="0" borderId="75" xfId="0" applyFont="1" applyBorder="1" applyAlignment="1">
      <alignment horizontal="center"/>
    </xf>
    <xf numFmtId="0" fontId="7" fillId="0" borderId="26" xfId="0" applyFont="1" applyBorder="1"/>
    <xf numFmtId="0" fontId="0" fillId="0" borderId="29" xfId="0" applyBorder="1" applyAlignment="1">
      <alignment horizontal="center"/>
    </xf>
    <xf numFmtId="0" fontId="7" fillId="0" borderId="20" xfId="0" applyFont="1" applyBorder="1"/>
    <xf numFmtId="0" fontId="2" fillId="0" borderId="40" xfId="0" applyFont="1" applyBorder="1"/>
    <xf numFmtId="0" fontId="0" fillId="0" borderId="74" xfId="0" applyBorder="1" applyAlignment="1">
      <alignment horizontal="center"/>
    </xf>
    <xf numFmtId="0" fontId="7" fillId="0" borderId="56" xfId="0" applyFont="1" applyBorder="1"/>
    <xf numFmtId="164" fontId="14" fillId="0" borderId="58" xfId="0" applyNumberFormat="1" applyFont="1" applyBorder="1" applyAlignment="1">
      <alignment horizontal="right"/>
    </xf>
    <xf numFmtId="0" fontId="57" fillId="0" borderId="0" xfId="0" applyFont="1" applyBorder="1"/>
    <xf numFmtId="0" fontId="45" fillId="11" borderId="0" xfId="0" applyFont="1" applyFill="1" applyBorder="1"/>
    <xf numFmtId="0" fontId="0" fillId="11" borderId="0" xfId="0" applyFill="1" applyBorder="1"/>
    <xf numFmtId="0" fontId="22" fillId="11" borderId="0" xfId="0" applyFont="1" applyFill="1" applyBorder="1"/>
    <xf numFmtId="0" fontId="2" fillId="11" borderId="0" xfId="0" applyFont="1" applyFill="1" applyBorder="1"/>
    <xf numFmtId="0" fontId="74" fillId="0" borderId="0" xfId="0" applyFont="1" applyFill="1" applyBorder="1"/>
    <xf numFmtId="168" fontId="22" fillId="0" borderId="0" xfId="0" applyNumberFormat="1" applyFont="1" applyFill="1" applyBorder="1"/>
    <xf numFmtId="167" fontId="78" fillId="0" borderId="0" xfId="0" applyNumberFormat="1" applyFont="1" applyFill="1" applyBorder="1" applyAlignment="1">
      <alignment horizontal="left"/>
    </xf>
    <xf numFmtId="0" fontId="29" fillId="0" borderId="0" xfId="0" applyFont="1" applyFill="1" applyBorder="1" applyAlignment="1">
      <alignment horizontal="left"/>
    </xf>
    <xf numFmtId="0" fontId="99" fillId="0" borderId="0" xfId="0" applyFont="1" applyFill="1" applyBorder="1"/>
    <xf numFmtId="0" fontId="57" fillId="0" borderId="0" xfId="0" applyFont="1" applyFill="1" applyBorder="1" applyAlignment="1">
      <alignment horizontal="left"/>
    </xf>
    <xf numFmtId="166" fontId="28" fillId="0" borderId="0" xfId="0" applyNumberFormat="1" applyFont="1" applyFill="1" applyBorder="1" applyAlignment="1">
      <alignment horizontal="left"/>
    </xf>
    <xf numFmtId="2" fontId="82" fillId="0" borderId="0" xfId="0" applyNumberFormat="1" applyFont="1" applyFill="1" applyBorder="1" applyAlignment="1">
      <alignment horizontal="left"/>
    </xf>
    <xf numFmtId="0" fontId="8" fillId="0" borderId="0" xfId="0" applyFont="1" applyBorder="1" applyAlignment="1">
      <alignment horizontal="left"/>
    </xf>
    <xf numFmtId="0" fontId="1" fillId="0" borderId="0" xfId="0" applyFont="1" applyBorder="1" applyAlignment="1">
      <alignment horizontal="right"/>
    </xf>
    <xf numFmtId="0" fontId="0" fillId="11" borderId="0" xfId="0" applyFill="1"/>
    <xf numFmtId="0" fontId="1" fillId="11" borderId="0" xfId="0" applyFont="1" applyFill="1"/>
    <xf numFmtId="9" fontId="0" fillId="11" borderId="0" xfId="0" applyNumberFormat="1" applyFill="1" applyBorder="1"/>
    <xf numFmtId="0" fontId="48" fillId="11" borderId="0" xfId="0" applyFont="1" applyFill="1" applyBorder="1"/>
    <xf numFmtId="0" fontId="2" fillId="11" borderId="0" xfId="0" applyFont="1" applyFill="1" applyBorder="1" applyAlignment="1">
      <alignment horizontal="left"/>
    </xf>
    <xf numFmtId="0" fontId="33" fillId="11" borderId="0" xfId="0" applyFont="1" applyFill="1" applyBorder="1" applyAlignment="1">
      <alignment horizontal="left"/>
    </xf>
    <xf numFmtId="0" fontId="22" fillId="11" borderId="0" xfId="0" applyFont="1" applyFill="1" applyBorder="1" applyAlignment="1">
      <alignment horizontal="left"/>
    </xf>
    <xf numFmtId="0" fontId="14" fillId="11" borderId="0" xfId="0" applyFont="1" applyFill="1" applyBorder="1" applyAlignment="1">
      <alignment horizontal="left"/>
    </xf>
    <xf numFmtId="0" fontId="1" fillId="11" borderId="0" xfId="0" applyFont="1" applyFill="1" applyBorder="1"/>
    <xf numFmtId="0" fontId="66" fillId="11" borderId="0" xfId="0" applyFont="1" applyFill="1" applyBorder="1"/>
    <xf numFmtId="0" fontId="50" fillId="11" borderId="0" xfId="0" applyFont="1" applyFill="1" applyBorder="1"/>
    <xf numFmtId="0" fontId="33" fillId="11" borderId="0" xfId="0" applyFont="1" applyFill="1" applyBorder="1"/>
    <xf numFmtId="0" fontId="61" fillId="11" borderId="0" xfId="0" applyFont="1" applyFill="1" applyBorder="1"/>
    <xf numFmtId="0" fontId="14" fillId="11" borderId="0" xfId="0" applyFont="1" applyFill="1" applyBorder="1"/>
    <xf numFmtId="0" fontId="67" fillId="11" borderId="0" xfId="0" applyFont="1" applyFill="1" applyBorder="1"/>
    <xf numFmtId="0" fontId="104" fillId="11" borderId="0" xfId="0" applyFont="1" applyFill="1" applyBorder="1"/>
    <xf numFmtId="0" fontId="5" fillId="11" borderId="0" xfId="0" applyFont="1" applyFill="1" applyBorder="1"/>
    <xf numFmtId="0" fontId="50" fillId="11" borderId="0" xfId="0" applyFont="1" applyFill="1" applyBorder="1" applyAlignment="1"/>
    <xf numFmtId="0" fontId="65" fillId="11" borderId="0" xfId="0" applyFont="1" applyFill="1" applyBorder="1"/>
    <xf numFmtId="0" fontId="3" fillId="11" borderId="0" xfId="0" applyFont="1" applyFill="1" applyBorder="1" applyAlignment="1">
      <alignment horizontal="left"/>
    </xf>
    <xf numFmtId="0" fontId="9" fillId="11" borderId="0" xfId="0" applyFont="1" applyFill="1" applyBorder="1"/>
    <xf numFmtId="0" fontId="0" fillId="11" borderId="0" xfId="0" applyFont="1" applyFill="1" applyBorder="1" applyAlignment="1"/>
    <xf numFmtId="0" fontId="46" fillId="11" borderId="0" xfId="0" applyFont="1" applyFill="1" applyBorder="1"/>
    <xf numFmtId="0" fontId="10" fillId="11" borderId="0" xfId="0" applyFont="1" applyFill="1" applyBorder="1"/>
    <xf numFmtId="0" fontId="91" fillId="11" borderId="0" xfId="0" applyFont="1" applyFill="1" applyBorder="1"/>
    <xf numFmtId="0" fontId="70" fillId="11" borderId="0" xfId="0" applyFont="1" applyFill="1" applyBorder="1"/>
    <xf numFmtId="0" fontId="57" fillId="11" borderId="0" xfId="0" applyFont="1" applyFill="1" applyBorder="1"/>
    <xf numFmtId="0" fontId="47" fillId="11" borderId="0" xfId="0" applyFont="1" applyFill="1" applyBorder="1"/>
    <xf numFmtId="0" fontId="71" fillId="0" borderId="0" xfId="0" applyFont="1" applyFill="1" applyBorder="1"/>
    <xf numFmtId="0" fontId="8" fillId="0" borderId="0" xfId="0" applyFont="1" applyFill="1" applyBorder="1" applyAlignment="1">
      <alignment horizontal="left"/>
    </xf>
    <xf numFmtId="0" fontId="74" fillId="0" borderId="0" xfId="0" applyFont="1" applyFill="1" applyBorder="1" applyAlignment="1">
      <alignment horizontal="left"/>
    </xf>
    <xf numFmtId="0" fontId="74" fillId="0" borderId="0" xfId="0" applyFont="1" applyFill="1" applyBorder="1" applyAlignment="1">
      <alignment horizontal="center"/>
    </xf>
    <xf numFmtId="166" fontId="94" fillId="0" borderId="0" xfId="0" applyNumberFormat="1" applyFont="1" applyFill="1" applyBorder="1" applyAlignment="1">
      <alignment horizontal="center"/>
    </xf>
    <xf numFmtId="165" fontId="94" fillId="0" borderId="0" xfId="0" applyNumberFormat="1" applyFont="1" applyFill="1" applyBorder="1" applyAlignment="1">
      <alignment horizontal="center"/>
    </xf>
    <xf numFmtId="2" fontId="94" fillId="0" borderId="0" xfId="0" applyNumberFormat="1" applyFont="1" applyFill="1" applyBorder="1" applyAlignment="1">
      <alignment horizontal="center"/>
    </xf>
    <xf numFmtId="166" fontId="14" fillId="0" borderId="0" xfId="0" applyNumberFormat="1" applyFont="1" applyFill="1" applyBorder="1" applyAlignment="1">
      <alignment horizontal="center"/>
    </xf>
    <xf numFmtId="165" fontId="65" fillId="0" borderId="0" xfId="0" applyNumberFormat="1" applyFont="1" applyFill="1" applyBorder="1" applyAlignment="1">
      <alignment horizontal="left"/>
    </xf>
    <xf numFmtId="2" fontId="65" fillId="0" borderId="0" xfId="0" applyNumberFormat="1" applyFont="1" applyFill="1" applyBorder="1" applyAlignment="1">
      <alignment horizontal="left"/>
    </xf>
    <xf numFmtId="1" fontId="65" fillId="0" borderId="0" xfId="0" applyNumberFormat="1" applyFont="1" applyFill="1" applyBorder="1" applyAlignment="1">
      <alignment horizontal="left"/>
    </xf>
    <xf numFmtId="0" fontId="84" fillId="0" borderId="0" xfId="0" applyFont="1" applyFill="1" applyBorder="1" applyAlignment="1">
      <alignment horizontal="left"/>
    </xf>
    <xf numFmtId="2" fontId="11" fillId="0" borderId="0" xfId="0" applyNumberFormat="1" applyFont="1" applyFill="1" applyBorder="1"/>
    <xf numFmtId="0" fontId="3" fillId="0" borderId="0" xfId="0" applyFont="1" applyFill="1" applyBorder="1"/>
    <xf numFmtId="0" fontId="25" fillId="0" borderId="0" xfId="0" applyFont="1" applyFill="1" applyBorder="1" applyAlignment="1">
      <alignment vertical="center"/>
    </xf>
    <xf numFmtId="2" fontId="85" fillId="0" borderId="0" xfId="0" applyNumberFormat="1" applyFont="1" applyFill="1" applyBorder="1" applyAlignment="1">
      <alignment horizontal="left" vertical="center" wrapText="1"/>
    </xf>
    <xf numFmtId="0" fontId="7" fillId="0" borderId="0" xfId="0" applyFont="1" applyFill="1" applyBorder="1" applyAlignment="1">
      <alignment horizontal="right"/>
    </xf>
    <xf numFmtId="0" fontId="26" fillId="0" borderId="0" xfId="0" applyFont="1" applyFill="1" applyBorder="1" applyAlignment="1">
      <alignment horizontal="center"/>
    </xf>
    <xf numFmtId="0" fontId="26" fillId="0" borderId="0" xfId="0" applyFont="1" applyFill="1" applyBorder="1"/>
    <xf numFmtId="0" fontId="27" fillId="0" borderId="0" xfId="0" applyFont="1" applyFill="1" applyBorder="1"/>
    <xf numFmtId="0" fontId="28" fillId="0" borderId="0" xfId="0" applyFont="1" applyFill="1" applyBorder="1" applyAlignment="1">
      <alignment horizontal="center"/>
    </xf>
    <xf numFmtId="0" fontId="29" fillId="0" borderId="0" xfId="0" applyFont="1" applyFill="1" applyBorder="1" applyAlignment="1">
      <alignment horizontal="center"/>
    </xf>
    <xf numFmtId="0" fontId="87" fillId="0" borderId="0" xfId="0" applyFont="1" applyFill="1" applyBorder="1" applyAlignment="1">
      <alignment horizontal="center"/>
    </xf>
    <xf numFmtId="0" fontId="30" fillId="0" borderId="0" xfId="0" applyFont="1" applyFill="1" applyBorder="1" applyAlignment="1">
      <alignment horizontal="center"/>
    </xf>
    <xf numFmtId="166" fontId="31" fillId="0" borderId="0" xfId="0" applyNumberFormat="1" applyFont="1" applyFill="1" applyBorder="1"/>
    <xf numFmtId="165" fontId="31" fillId="0" borderId="0" xfId="0" applyNumberFormat="1" applyFont="1" applyFill="1" applyBorder="1"/>
    <xf numFmtId="2" fontId="31" fillId="0" borderId="0" xfId="0" applyNumberFormat="1" applyFont="1" applyFill="1" applyBorder="1"/>
    <xf numFmtId="165" fontId="30" fillId="0" borderId="0" xfId="0" applyNumberFormat="1" applyFont="1" applyFill="1" applyBorder="1"/>
    <xf numFmtId="0" fontId="22" fillId="0" borderId="0" xfId="0" applyFont="1" applyFill="1" applyBorder="1" applyAlignment="1">
      <alignment horizontal="right"/>
    </xf>
    <xf numFmtId="2" fontId="21" fillId="0" borderId="0" xfId="0" applyNumberFormat="1" applyFont="1" applyFill="1" applyBorder="1" applyAlignment="1">
      <alignment horizontal="left" vertical="center" wrapText="1"/>
    </xf>
    <xf numFmtId="0" fontId="97" fillId="0" borderId="0" xfId="0" applyFont="1" applyFill="1" applyBorder="1" applyAlignment="1">
      <alignment horizontal="center"/>
    </xf>
    <xf numFmtId="2" fontId="35" fillId="0" borderId="0" xfId="0" applyNumberFormat="1" applyFont="1" applyFill="1" applyBorder="1" applyAlignment="1">
      <alignment horizontal="center" vertical="center"/>
    </xf>
    <xf numFmtId="165" fontId="35" fillId="0" borderId="0" xfId="0" applyNumberFormat="1" applyFont="1" applyFill="1" applyBorder="1" applyAlignment="1">
      <alignment horizontal="center" vertical="center"/>
    </xf>
    <xf numFmtId="166" fontId="40" fillId="0" borderId="0" xfId="0" applyNumberFormat="1" applyFont="1" applyFill="1" applyBorder="1" applyAlignment="1">
      <alignment horizontal="center"/>
    </xf>
    <xf numFmtId="164" fontId="14" fillId="0" borderId="0" xfId="0" applyNumberFormat="1" applyFont="1" applyFill="1" applyBorder="1" applyAlignment="1"/>
    <xf numFmtId="166" fontId="77" fillId="0" borderId="0" xfId="0" applyNumberFormat="1" applyFont="1" applyFill="1" applyBorder="1"/>
    <xf numFmtId="2" fontId="77" fillId="0" borderId="0" xfId="0" applyNumberFormat="1" applyFont="1" applyFill="1" applyBorder="1"/>
    <xf numFmtId="166" fontId="30" fillId="0" borderId="0" xfId="0" applyNumberFormat="1" applyFont="1" applyFill="1" applyBorder="1"/>
    <xf numFmtId="0" fontId="10" fillId="0" borderId="0" xfId="0" applyFont="1" applyFill="1" applyBorder="1" applyAlignment="1">
      <alignment horizontal="left"/>
    </xf>
    <xf numFmtId="164" fontId="2" fillId="0" borderId="0" xfId="0" applyNumberFormat="1" applyFont="1" applyFill="1" applyBorder="1" applyAlignment="1">
      <alignment horizontal="center"/>
    </xf>
    <xf numFmtId="9" fontId="7" fillId="0" borderId="0" xfId="0" applyNumberFormat="1" applyFont="1" applyFill="1" applyBorder="1" applyAlignment="1">
      <alignment horizontal="center"/>
    </xf>
    <xf numFmtId="0" fontId="13" fillId="0" borderId="0" xfId="0" applyFont="1" applyFill="1" applyBorder="1" applyAlignment="1">
      <alignment horizontal="left"/>
    </xf>
    <xf numFmtId="2" fontId="15" fillId="0" borderId="0" xfId="0" applyNumberFormat="1" applyFont="1" applyFill="1" applyBorder="1" applyAlignment="1">
      <alignment horizontal="left" vertical="center" wrapText="1"/>
    </xf>
    <xf numFmtId="1" fontId="2" fillId="0" borderId="0" xfId="0" applyNumberFormat="1" applyFont="1" applyFill="1" applyBorder="1" applyAlignment="1">
      <alignment horizontal="left"/>
    </xf>
    <xf numFmtId="165" fontId="17" fillId="0" borderId="0" xfId="0" applyNumberFormat="1" applyFont="1" applyFill="1" applyBorder="1" applyAlignment="1">
      <alignment horizontal="center"/>
    </xf>
    <xf numFmtId="2" fontId="88" fillId="0" borderId="0" xfId="0" applyNumberFormat="1" applyFont="1" applyFill="1" applyBorder="1" applyAlignment="1">
      <alignment horizontal="center"/>
    </xf>
    <xf numFmtId="1" fontId="10" fillId="0" borderId="0" xfId="0" applyNumberFormat="1" applyFont="1" applyFill="1" applyBorder="1" applyAlignment="1">
      <alignment horizontal="center"/>
    </xf>
    <xf numFmtId="2" fontId="30" fillId="0" borderId="0" xfId="0" applyNumberFormat="1" applyFont="1" applyFill="1" applyBorder="1"/>
    <xf numFmtId="0" fontId="37" fillId="0" borderId="0" xfId="0" applyFont="1" applyFill="1" applyBorder="1" applyAlignment="1">
      <alignment horizontal="center"/>
    </xf>
    <xf numFmtId="0" fontId="25" fillId="0" borderId="0" xfId="0" applyFont="1" applyFill="1" applyBorder="1"/>
    <xf numFmtId="2" fontId="59" fillId="0" borderId="0" xfId="0" applyNumberFormat="1" applyFont="1" applyFill="1" applyBorder="1" applyAlignment="1">
      <alignment horizontal="center"/>
    </xf>
    <xf numFmtId="0" fontId="74" fillId="0" borderId="0" xfId="0" applyFont="1" applyFill="1" applyBorder="1" applyAlignment="1">
      <alignment horizontal="right"/>
    </xf>
    <xf numFmtId="2" fontId="72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right"/>
    </xf>
    <xf numFmtId="1" fontId="36" fillId="0" borderId="0" xfId="0" applyNumberFormat="1" applyFont="1" applyFill="1" applyBorder="1" applyAlignment="1">
      <alignment horizontal="center"/>
    </xf>
    <xf numFmtId="165" fontId="38" fillId="0" borderId="0" xfId="0" applyNumberFormat="1" applyFont="1" applyFill="1" applyBorder="1" applyAlignment="1">
      <alignment horizontal="center"/>
    </xf>
    <xf numFmtId="1" fontId="38" fillId="0" borderId="0" xfId="0" applyNumberFormat="1" applyFont="1" applyFill="1" applyBorder="1" applyAlignment="1">
      <alignment horizontal="center"/>
    </xf>
    <xf numFmtId="0" fontId="39" fillId="0" borderId="0" xfId="0" applyFont="1" applyFill="1" applyBorder="1" applyAlignment="1">
      <alignment horizontal="right"/>
    </xf>
    <xf numFmtId="0" fontId="60" fillId="0" borderId="0" xfId="0" applyFont="1" applyFill="1" applyBorder="1"/>
    <xf numFmtId="166" fontId="92" fillId="0" borderId="0" xfId="0" applyNumberFormat="1" applyFont="1" applyFill="1" applyBorder="1" applyAlignment="1">
      <alignment horizontal="center"/>
    </xf>
    <xf numFmtId="2" fontId="38" fillId="0" borderId="0" xfId="0" applyNumberFormat="1" applyFont="1" applyFill="1" applyBorder="1" applyAlignment="1">
      <alignment horizontal="center"/>
    </xf>
    <xf numFmtId="166" fontId="98" fillId="0" borderId="0" xfId="0" applyNumberFormat="1" applyFont="1" applyFill="1" applyBorder="1" applyAlignment="1">
      <alignment horizontal="center"/>
    </xf>
    <xf numFmtId="0" fontId="34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167" fontId="14" fillId="0" borderId="0" xfId="0" applyNumberFormat="1" applyFont="1" applyFill="1" applyBorder="1" applyAlignment="1">
      <alignment horizontal="center"/>
    </xf>
    <xf numFmtId="49" fontId="2" fillId="0" borderId="0" xfId="0" applyNumberFormat="1" applyFont="1" applyFill="1" applyBorder="1" applyAlignment="1">
      <alignment horizontal="center"/>
    </xf>
    <xf numFmtId="49" fontId="7" fillId="0" borderId="0" xfId="0" applyNumberFormat="1" applyFont="1" applyFill="1" applyBorder="1" applyAlignment="1">
      <alignment horizontal="center"/>
    </xf>
    <xf numFmtId="0" fontId="54" fillId="0" borderId="0" xfId="0" applyFont="1" applyFill="1" applyBorder="1" applyAlignment="1">
      <alignment horizontal="center"/>
    </xf>
    <xf numFmtId="164" fontId="14" fillId="0" borderId="0" xfId="0" applyNumberFormat="1" applyFont="1" applyFill="1" applyBorder="1" applyAlignment="1">
      <alignment horizontal="right"/>
    </xf>
    <xf numFmtId="167" fontId="0" fillId="0" borderId="0" xfId="0" applyNumberFormat="1"/>
    <xf numFmtId="0" fontId="14" fillId="0" borderId="45" xfId="0" applyFont="1" applyBorder="1" applyAlignment="1">
      <alignment horizontal="center"/>
    </xf>
    <xf numFmtId="0" fontId="17" fillId="0" borderId="22" xfId="0" applyFont="1" applyBorder="1" applyAlignment="1">
      <alignment horizontal="center"/>
    </xf>
    <xf numFmtId="0" fontId="61" fillId="0" borderId="0" xfId="0" applyFont="1"/>
    <xf numFmtId="0" fontId="33" fillId="0" borderId="0" xfId="0" applyFont="1" applyBorder="1" applyAlignment="1">
      <alignment horizontal="center"/>
    </xf>
    <xf numFmtId="0" fontId="33" fillId="0" borderId="0" xfId="0" applyFont="1" applyBorder="1"/>
    <xf numFmtId="0" fontId="54" fillId="0" borderId="0" xfId="0" applyFont="1"/>
    <xf numFmtId="0" fontId="0" fillId="0" borderId="0" xfId="0" applyFont="1" applyBorder="1" applyAlignment="1">
      <alignment horizontal="left"/>
    </xf>
    <xf numFmtId="0" fontId="14" fillId="0" borderId="0" xfId="0" applyFont="1" applyBorder="1" applyAlignment="1">
      <alignment horizontal="right"/>
    </xf>
    <xf numFmtId="166" fontId="17" fillId="0" borderId="0" xfId="0" applyNumberFormat="1" applyFont="1" applyBorder="1" applyAlignment="1">
      <alignment horizontal="center"/>
    </xf>
    <xf numFmtId="9" fontId="36" fillId="0" borderId="0" xfId="0" applyNumberFormat="1" applyFont="1" applyBorder="1" applyAlignment="1">
      <alignment horizontal="center"/>
    </xf>
    <xf numFmtId="1" fontId="36" fillId="0" borderId="0" xfId="0" applyNumberFormat="1" applyFont="1" applyBorder="1" applyAlignment="1">
      <alignment horizontal="center"/>
    </xf>
    <xf numFmtId="2" fontId="21" fillId="0" borderId="0" xfId="0" applyNumberFormat="1" applyFont="1" applyBorder="1" applyAlignment="1">
      <alignment horizontal="left"/>
    </xf>
    <xf numFmtId="0" fontId="1" fillId="0" borderId="10" xfId="0" applyFont="1" applyBorder="1"/>
    <xf numFmtId="0" fontId="108" fillId="10" borderId="59" xfId="0" applyFont="1" applyFill="1" applyBorder="1" applyAlignment="1">
      <alignment horizontal="center"/>
    </xf>
    <xf numFmtId="0" fontId="0" fillId="0" borderId="18" xfId="0" applyBorder="1" applyAlignment="1">
      <alignment horizontal="center"/>
    </xf>
    <xf numFmtId="164" fontId="14" fillId="0" borderId="45" xfId="0" applyNumberFormat="1" applyFont="1" applyBorder="1" applyAlignment="1">
      <alignment horizontal="left"/>
    </xf>
    <xf numFmtId="0" fontId="0" fillId="0" borderId="50" xfId="0" applyBorder="1"/>
    <xf numFmtId="0" fontId="2" fillId="0" borderId="41" xfId="0" applyFont="1" applyBorder="1"/>
    <xf numFmtId="0" fontId="47" fillId="0" borderId="32" xfId="0" applyFont="1" applyBorder="1" applyAlignment="1">
      <alignment horizontal="center"/>
    </xf>
    <xf numFmtId="0" fontId="8" fillId="0" borderId="17" xfId="0" applyFont="1" applyBorder="1"/>
    <xf numFmtId="0" fontId="0" fillId="0" borderId="48" xfId="0" applyFill="1" applyBorder="1"/>
    <xf numFmtId="49" fontId="14" fillId="0" borderId="0" xfId="0" applyNumberFormat="1" applyFont="1" applyBorder="1" applyAlignment="1">
      <alignment horizontal="center"/>
    </xf>
    <xf numFmtId="166" fontId="18" fillId="0" borderId="66" xfId="0" applyNumberFormat="1" applyFont="1" applyBorder="1" applyAlignment="1">
      <alignment horizontal="center"/>
    </xf>
    <xf numFmtId="166" fontId="18" fillId="0" borderId="64" xfId="0" applyNumberFormat="1" applyFont="1" applyBorder="1" applyAlignment="1">
      <alignment horizontal="center"/>
    </xf>
    <xf numFmtId="0" fontId="0" fillId="0" borderId="78" xfId="0" applyBorder="1" applyAlignment="1">
      <alignment horizontal="center"/>
    </xf>
    <xf numFmtId="2" fontId="36" fillId="0" borderId="0" xfId="0" applyNumberFormat="1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/>
    </xf>
    <xf numFmtId="2" fontId="16" fillId="0" borderId="0" xfId="0" applyNumberFormat="1" applyFont="1" applyBorder="1" applyAlignment="1">
      <alignment horizontal="center" vertical="center" wrapText="1"/>
    </xf>
    <xf numFmtId="0" fontId="39" fillId="0" borderId="54" xfId="0" applyFont="1" applyBorder="1" applyAlignment="1">
      <alignment horizontal="right"/>
    </xf>
    <xf numFmtId="0" fontId="39" fillId="0" borderId="70" xfId="0" applyFont="1" applyBorder="1" applyAlignment="1">
      <alignment horizontal="right"/>
    </xf>
    <xf numFmtId="2" fontId="20" fillId="3" borderId="70" xfId="0" applyNumberFormat="1" applyFont="1" applyFill="1" applyBorder="1" applyAlignment="1">
      <alignment horizontal="center"/>
    </xf>
    <xf numFmtId="2" fontId="20" fillId="3" borderId="54" xfId="0" applyNumberFormat="1" applyFont="1" applyFill="1" applyBorder="1" applyAlignment="1">
      <alignment horizontal="center"/>
    </xf>
    <xf numFmtId="2" fontId="20" fillId="3" borderId="68" xfId="0" applyNumberFormat="1" applyFont="1" applyFill="1" applyBorder="1" applyAlignment="1">
      <alignment horizontal="center"/>
    </xf>
    <xf numFmtId="0" fontId="47" fillId="0" borderId="42" xfId="0" applyFont="1" applyBorder="1" applyAlignment="1">
      <alignment horizontal="center"/>
    </xf>
    <xf numFmtId="166" fontId="18" fillId="0" borderId="7" xfId="0" applyNumberFormat="1" applyFont="1" applyBorder="1" applyAlignment="1">
      <alignment horizontal="center"/>
    </xf>
    <xf numFmtId="166" fontId="18" fillId="0" borderId="68" xfId="0" applyNumberFormat="1" applyFont="1" applyBorder="1" applyAlignment="1">
      <alignment horizontal="center"/>
    </xf>
    <xf numFmtId="166" fontId="10" fillId="0" borderId="25" xfId="0" applyNumberFormat="1" applyFont="1" applyBorder="1" applyAlignment="1">
      <alignment horizontal="center" vertical="center"/>
    </xf>
    <xf numFmtId="1" fontId="105" fillId="0" borderId="23" xfId="0" applyNumberFormat="1" applyFont="1" applyBorder="1" applyAlignment="1">
      <alignment horizontal="center"/>
    </xf>
    <xf numFmtId="0" fontId="14" fillId="0" borderId="23" xfId="0" applyFont="1" applyBorder="1" applyAlignment="1">
      <alignment horizontal="right"/>
    </xf>
    <xf numFmtId="166" fontId="10" fillId="0" borderId="31" xfId="0" applyNumberFormat="1" applyFont="1" applyBorder="1" applyAlignment="1">
      <alignment horizontal="center" vertical="center"/>
    </xf>
    <xf numFmtId="0" fontId="0" fillId="0" borderId="0" xfId="0" applyFill="1" applyAlignment="1">
      <alignment horizontal="left"/>
    </xf>
    <xf numFmtId="49" fontId="22" fillId="0" borderId="58" xfId="0" applyNumberFormat="1" applyFont="1" applyBorder="1" applyAlignment="1">
      <alignment horizontal="center"/>
    </xf>
    <xf numFmtId="0" fontId="48" fillId="0" borderId="0" xfId="0" applyFont="1" applyBorder="1" applyAlignment="1">
      <alignment horizontal="left"/>
    </xf>
    <xf numFmtId="2" fontId="0" fillId="0" borderId="0" xfId="0" applyNumberFormat="1" applyBorder="1" applyAlignment="1">
      <alignment horizontal="left"/>
    </xf>
    <xf numFmtId="166" fontId="18" fillId="0" borderId="31" xfId="0" applyNumberFormat="1" applyFont="1" applyBorder="1" applyAlignment="1">
      <alignment horizontal="center"/>
    </xf>
    <xf numFmtId="0" fontId="14" fillId="0" borderId="46" xfId="0" applyFont="1" applyBorder="1" applyAlignment="1">
      <alignment horizontal="right"/>
    </xf>
    <xf numFmtId="0" fontId="8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50" fillId="0" borderId="0" xfId="0" applyFont="1" applyBorder="1" applyAlignment="1">
      <alignment horizontal="center"/>
    </xf>
    <xf numFmtId="0" fontId="35" fillId="0" borderId="0" xfId="0" applyFont="1" applyBorder="1" applyAlignment="1">
      <alignment horizontal="center"/>
    </xf>
    <xf numFmtId="0" fontId="10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right"/>
    </xf>
    <xf numFmtId="166" fontId="18" fillId="0" borderId="0" xfId="0" applyNumberFormat="1" applyFont="1" applyFill="1" applyBorder="1" applyAlignment="1">
      <alignment horizontal="center"/>
    </xf>
    <xf numFmtId="1" fontId="54" fillId="0" borderId="0" xfId="0" applyNumberFormat="1" applyFont="1" applyBorder="1" applyAlignment="1">
      <alignment horizontal="center"/>
    </xf>
    <xf numFmtId="49" fontId="14" fillId="0" borderId="0" xfId="0" applyNumberFormat="1" applyFont="1" applyBorder="1" applyAlignment="1">
      <alignment horizontal="right"/>
    </xf>
    <xf numFmtId="164" fontId="14" fillId="0" borderId="0" xfId="0" applyNumberFormat="1" applyFont="1" applyBorder="1" applyAlignment="1">
      <alignment horizontal="right"/>
    </xf>
    <xf numFmtId="2" fontId="35" fillId="0" borderId="0" xfId="0" applyNumberFormat="1" applyFont="1" applyBorder="1" applyAlignment="1">
      <alignment horizontal="center" vertical="center"/>
    </xf>
    <xf numFmtId="166" fontId="35" fillId="0" borderId="0" xfId="0" applyNumberFormat="1" applyFont="1" applyBorder="1" applyAlignment="1">
      <alignment horizontal="center" vertical="center"/>
    </xf>
    <xf numFmtId="2" fontId="10" fillId="0" borderId="0" xfId="0" applyNumberFormat="1" applyFont="1" applyBorder="1" applyAlignment="1">
      <alignment horizontal="center" vertical="center"/>
    </xf>
    <xf numFmtId="0" fontId="46" fillId="0" borderId="0" xfId="0" applyFont="1" applyBorder="1" applyAlignment="1">
      <alignment horizontal="left"/>
    </xf>
    <xf numFmtId="0" fontId="8" fillId="0" borderId="0" xfId="0" applyFont="1" applyBorder="1" applyAlignment="1">
      <alignment horizontal="right"/>
    </xf>
    <xf numFmtId="2" fontId="40" fillId="0" borderId="0" xfId="0" applyNumberFormat="1" applyFont="1" applyBorder="1" applyAlignment="1">
      <alignment horizontal="center"/>
    </xf>
    <xf numFmtId="2" fontId="48" fillId="0" borderId="0" xfId="0" applyNumberFormat="1" applyFont="1" applyBorder="1" applyAlignment="1">
      <alignment horizontal="center"/>
    </xf>
    <xf numFmtId="0" fontId="46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50" fillId="0" borderId="0" xfId="0" applyFont="1" applyFill="1" applyBorder="1" applyAlignment="1">
      <alignment horizontal="center" vertical="center"/>
    </xf>
    <xf numFmtId="0" fontId="5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right"/>
    </xf>
    <xf numFmtId="2" fontId="36" fillId="0" borderId="0" xfId="0" applyNumberFormat="1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center" vertical="center"/>
    </xf>
    <xf numFmtId="2" fontId="16" fillId="0" borderId="0" xfId="0" applyNumberFormat="1" applyFont="1" applyFill="1" applyBorder="1" applyAlignment="1">
      <alignment horizontal="center" vertical="center" wrapText="1"/>
    </xf>
    <xf numFmtId="0" fontId="48" fillId="0" borderId="0" xfId="0" applyFont="1" applyFill="1" applyBorder="1" applyAlignment="1">
      <alignment horizontal="center"/>
    </xf>
    <xf numFmtId="2" fontId="48" fillId="0" borderId="0" xfId="0" applyNumberFormat="1" applyFont="1" applyFill="1" applyBorder="1" applyAlignment="1">
      <alignment horizontal="center"/>
    </xf>
    <xf numFmtId="165" fontId="48" fillId="0" borderId="0" xfId="0" applyNumberFormat="1" applyFont="1" applyFill="1" applyBorder="1" applyAlignment="1">
      <alignment horizontal="left"/>
    </xf>
    <xf numFmtId="0" fontId="8" fillId="0" borderId="17" xfId="0" applyFont="1" applyBorder="1" applyAlignment="1">
      <alignment horizontal="right"/>
    </xf>
    <xf numFmtId="0" fontId="103" fillId="0" borderId="0" xfId="0" applyFont="1" applyBorder="1"/>
    <xf numFmtId="166" fontId="18" fillId="0" borderId="60" xfId="0" applyNumberFormat="1" applyFont="1" applyBorder="1" applyAlignment="1">
      <alignment horizontal="center"/>
    </xf>
    <xf numFmtId="0" fontId="103" fillId="0" borderId="0" xfId="0" applyFont="1" applyFill="1" applyBorder="1"/>
    <xf numFmtId="166" fontId="18" fillId="0" borderId="52" xfId="0" applyNumberFormat="1" applyFont="1" applyBorder="1" applyAlignment="1">
      <alignment horizontal="center"/>
    </xf>
    <xf numFmtId="166" fontId="35" fillId="0" borderId="21" xfId="0" applyNumberFormat="1" applyFont="1" applyBorder="1" applyAlignment="1">
      <alignment horizontal="center" vertical="center"/>
    </xf>
    <xf numFmtId="166" fontId="10" fillId="0" borderId="21" xfId="0" applyNumberFormat="1" applyFont="1" applyBorder="1" applyAlignment="1">
      <alignment horizontal="center"/>
    </xf>
    <xf numFmtId="0" fontId="57" fillId="0" borderId="10" xfId="0" applyFont="1" applyBorder="1" applyAlignment="1">
      <alignment horizontal="left"/>
    </xf>
    <xf numFmtId="2" fontId="21" fillId="0" borderId="22" xfId="0" applyNumberFormat="1" applyFont="1" applyBorder="1" applyAlignment="1">
      <alignment horizontal="left"/>
    </xf>
    <xf numFmtId="167" fontId="18" fillId="0" borderId="0" xfId="0" applyNumberFormat="1" applyFont="1" applyBorder="1" applyAlignment="1">
      <alignment horizontal="center"/>
    </xf>
    <xf numFmtId="0" fontId="0" fillId="0" borderId="17" xfId="0" applyBorder="1" applyAlignment="1">
      <alignment horizontal="left"/>
    </xf>
    <xf numFmtId="166" fontId="14" fillId="0" borderId="33" xfId="0" applyNumberFormat="1" applyFont="1" applyBorder="1" applyAlignment="1">
      <alignment horizontal="center"/>
    </xf>
    <xf numFmtId="166" fontId="18" fillId="0" borderId="0" xfId="0" applyNumberFormat="1" applyFont="1" applyBorder="1" applyAlignment="1">
      <alignment horizontal="center"/>
    </xf>
    <xf numFmtId="1" fontId="105" fillId="0" borderId="0" xfId="0" applyNumberFormat="1" applyFont="1" applyBorder="1" applyAlignment="1">
      <alignment horizontal="center"/>
    </xf>
    <xf numFmtId="0" fontId="0" fillId="0" borderId="37" xfId="0" applyBorder="1" applyAlignment="1">
      <alignment horizontal="left"/>
    </xf>
    <xf numFmtId="1" fontId="54" fillId="0" borderId="0" xfId="0" applyNumberFormat="1" applyFont="1" applyFill="1" applyBorder="1" applyAlignment="1">
      <alignment horizontal="center"/>
    </xf>
    <xf numFmtId="49" fontId="14" fillId="0" borderId="0" xfId="0" applyNumberFormat="1" applyFont="1" applyFill="1" applyBorder="1" applyAlignment="1">
      <alignment horizontal="right"/>
    </xf>
    <xf numFmtId="166" fontId="48" fillId="0" borderId="0" xfId="0" applyNumberFormat="1" applyFont="1" applyFill="1" applyBorder="1" applyAlignment="1">
      <alignment horizontal="center"/>
    </xf>
    <xf numFmtId="165" fontId="48" fillId="0" borderId="0" xfId="0" applyNumberFormat="1" applyFont="1" applyFill="1" applyBorder="1" applyAlignment="1">
      <alignment horizontal="center"/>
    </xf>
    <xf numFmtId="49" fontId="1" fillId="0" borderId="0" xfId="0" applyNumberFormat="1" applyFont="1" applyFill="1" applyBorder="1" applyAlignment="1">
      <alignment horizontal="center"/>
    </xf>
    <xf numFmtId="0" fontId="37" fillId="0" borderId="0" xfId="0" applyFont="1" applyFill="1" applyBorder="1" applyAlignment="1">
      <alignment horizontal="center" vertical="center"/>
    </xf>
    <xf numFmtId="1" fontId="106" fillId="2" borderId="0" xfId="0" applyNumberFormat="1" applyFont="1" applyFill="1" applyBorder="1" applyAlignment="1">
      <alignment horizontal="center"/>
    </xf>
    <xf numFmtId="0" fontId="91" fillId="0" borderId="0" xfId="0" applyFont="1" applyFill="1" applyBorder="1" applyAlignment="1">
      <alignment horizontal="center"/>
    </xf>
    <xf numFmtId="1" fontId="90" fillId="0" borderId="0" xfId="0" applyNumberFormat="1" applyFont="1" applyBorder="1" applyAlignment="1">
      <alignment horizontal="center"/>
    </xf>
    <xf numFmtId="2" fontId="22" fillId="0" borderId="0" xfId="0" applyNumberFormat="1" applyFont="1" applyBorder="1" applyAlignment="1">
      <alignment horizontal="left"/>
    </xf>
    <xf numFmtId="2" fontId="76" fillId="0" borderId="0" xfId="0" applyNumberFormat="1" applyFont="1" applyBorder="1" applyAlignment="1">
      <alignment horizontal="left"/>
    </xf>
    <xf numFmtId="0" fontId="99" fillId="0" borderId="0" xfId="0" applyFont="1" applyBorder="1"/>
    <xf numFmtId="165" fontId="22" fillId="0" borderId="0" xfId="0" applyNumberFormat="1" applyFont="1" applyBorder="1" applyAlignment="1">
      <alignment horizontal="left"/>
    </xf>
    <xf numFmtId="166" fontId="18" fillId="0" borderId="73" xfId="0" applyNumberFormat="1" applyFont="1" applyBorder="1" applyAlignment="1">
      <alignment horizontal="center"/>
    </xf>
    <xf numFmtId="0" fontId="17" fillId="0" borderId="29" xfId="0" applyFont="1" applyBorder="1"/>
    <xf numFmtId="0" fontId="70" fillId="0" borderId="0" xfId="0" applyFont="1" applyBorder="1"/>
    <xf numFmtId="0" fontId="47" fillId="0" borderId="18" xfId="0" applyFont="1" applyBorder="1" applyAlignment="1">
      <alignment horizontal="center"/>
    </xf>
    <xf numFmtId="164" fontId="14" fillId="0" borderId="79" xfId="0" applyNumberFormat="1" applyFont="1" applyBorder="1" applyAlignment="1">
      <alignment horizontal="right"/>
    </xf>
    <xf numFmtId="0" fontId="2" fillId="0" borderId="79" xfId="0" applyFont="1" applyFill="1" applyBorder="1"/>
    <xf numFmtId="166" fontId="17" fillId="0" borderId="68" xfId="0" applyNumberFormat="1" applyFont="1" applyBorder="1" applyAlignment="1">
      <alignment horizontal="center"/>
    </xf>
    <xf numFmtId="166" fontId="14" fillId="0" borderId="0" xfId="0" applyNumberFormat="1" applyFont="1" applyFill="1" applyBorder="1" applyAlignment="1">
      <alignment horizontal="left"/>
    </xf>
    <xf numFmtId="0" fontId="33" fillId="0" borderId="41" xfId="0" applyFont="1" applyBorder="1" applyAlignment="1">
      <alignment horizontal="left"/>
    </xf>
    <xf numFmtId="0" fontId="17" fillId="0" borderId="17" xfId="0" applyFont="1" applyFill="1" applyBorder="1"/>
    <xf numFmtId="0" fontId="0" fillId="0" borderId="3" xfId="0" applyBorder="1" applyAlignment="1">
      <alignment horizontal="center"/>
    </xf>
    <xf numFmtId="0" fontId="73" fillId="0" borderId="0" xfId="0" applyFont="1" applyFill="1" applyBorder="1"/>
    <xf numFmtId="0" fontId="101" fillId="0" borderId="0" xfId="0" applyFont="1" applyFill="1" applyBorder="1"/>
    <xf numFmtId="167" fontId="0" fillId="0" borderId="0" xfId="0" applyNumberFormat="1" applyFill="1" applyBorder="1"/>
    <xf numFmtId="2" fontId="43" fillId="0" borderId="44" xfId="0" applyNumberFormat="1" applyFont="1" applyBorder="1" applyAlignment="1">
      <alignment horizontal="center"/>
    </xf>
    <xf numFmtId="0" fontId="57" fillId="0" borderId="17" xfId="0" applyFont="1" applyBorder="1" applyAlignment="1">
      <alignment horizontal="left"/>
    </xf>
    <xf numFmtId="0" fontId="2" fillId="0" borderId="3" xfId="0" applyFont="1" applyBorder="1"/>
    <xf numFmtId="0" fontId="57" fillId="0" borderId="2" xfId="0" applyFont="1" applyBorder="1" applyAlignment="1">
      <alignment horizontal="left"/>
    </xf>
    <xf numFmtId="0" fontId="14" fillId="0" borderId="24" xfId="0" applyFont="1" applyBorder="1" applyAlignment="1">
      <alignment horizontal="left"/>
    </xf>
    <xf numFmtId="2" fontId="102" fillId="0" borderId="0" xfId="0" applyNumberFormat="1" applyFont="1" applyFill="1" applyBorder="1" applyAlignment="1">
      <alignment horizontal="center"/>
    </xf>
    <xf numFmtId="0" fontId="70" fillId="0" borderId="68" xfId="0" applyFont="1" applyFill="1" applyBorder="1" applyAlignment="1">
      <alignment horizontal="left"/>
    </xf>
    <xf numFmtId="0" fontId="14" fillId="0" borderId="46" xfId="0" applyFont="1" applyBorder="1" applyAlignment="1">
      <alignment horizontal="center"/>
    </xf>
    <xf numFmtId="0" fontId="61" fillId="0" borderId="0" xfId="0" applyFont="1" applyFill="1" applyBorder="1" applyAlignment="1">
      <alignment horizontal="left"/>
    </xf>
    <xf numFmtId="0" fontId="7" fillId="0" borderId="71" xfId="0" applyFont="1" applyBorder="1"/>
    <xf numFmtId="0" fontId="64" fillId="0" borderId="0" xfId="0" applyFont="1" applyFill="1" applyBorder="1"/>
    <xf numFmtId="0" fontId="63" fillId="0" borderId="0" xfId="0" applyFont="1" applyFill="1" applyBorder="1"/>
    <xf numFmtId="9" fontId="0" fillId="0" borderId="0" xfId="1" applyFont="1" applyFill="1" applyBorder="1" applyAlignment="1">
      <alignment horizontal="center"/>
    </xf>
    <xf numFmtId="0" fontId="61" fillId="0" borderId="0" xfId="0" applyFont="1" applyFill="1" applyBorder="1" applyAlignment="1">
      <alignment horizontal="center"/>
    </xf>
    <xf numFmtId="0" fontId="43" fillId="0" borderId="0" xfId="0" applyFont="1" applyFill="1" applyBorder="1" applyAlignment="1">
      <alignment horizontal="center"/>
    </xf>
    <xf numFmtId="0" fontId="29" fillId="0" borderId="0" xfId="0" applyFont="1" applyFill="1" applyBorder="1" applyAlignment="1">
      <alignment horizontal="right"/>
    </xf>
    <xf numFmtId="1" fontId="0" fillId="0" borderId="0" xfId="0" applyNumberFormat="1" applyFill="1" applyBorder="1" applyAlignment="1">
      <alignment horizontal="center"/>
    </xf>
    <xf numFmtId="2" fontId="63" fillId="0" borderId="0" xfId="0" applyNumberFormat="1" applyFont="1" applyFill="1" applyBorder="1"/>
    <xf numFmtId="2" fontId="61" fillId="0" borderId="0" xfId="0" applyNumberFormat="1" applyFont="1" applyFill="1" applyBorder="1" applyAlignment="1">
      <alignment horizontal="center"/>
    </xf>
    <xf numFmtId="1" fontId="7" fillId="0" borderId="0" xfId="0" applyNumberFormat="1" applyFont="1" applyFill="1" applyBorder="1" applyAlignment="1">
      <alignment horizontal="center"/>
    </xf>
    <xf numFmtId="166" fontId="63" fillId="0" borderId="0" xfId="0" applyNumberFormat="1" applyFont="1" applyFill="1" applyBorder="1"/>
    <xf numFmtId="165" fontId="61" fillId="0" borderId="0" xfId="0" applyNumberFormat="1" applyFont="1" applyFill="1" applyBorder="1" applyAlignment="1">
      <alignment horizontal="center"/>
    </xf>
    <xf numFmtId="167" fontId="63" fillId="0" borderId="0" xfId="0" applyNumberFormat="1" applyFont="1" applyFill="1" applyBorder="1"/>
    <xf numFmtId="1" fontId="61" fillId="0" borderId="0" xfId="0" applyNumberFormat="1" applyFont="1" applyFill="1" applyBorder="1" applyAlignment="1">
      <alignment horizontal="center"/>
    </xf>
    <xf numFmtId="1" fontId="43" fillId="0" borderId="0" xfId="0" applyNumberFormat="1" applyFont="1" applyFill="1" applyBorder="1" applyAlignment="1">
      <alignment horizontal="center"/>
    </xf>
    <xf numFmtId="165" fontId="43" fillId="0" borderId="0" xfId="0" applyNumberFormat="1" applyFont="1" applyFill="1" applyBorder="1" applyAlignment="1">
      <alignment horizontal="center"/>
    </xf>
    <xf numFmtId="2" fontId="84" fillId="0" borderId="0" xfId="0" applyNumberFormat="1" applyFont="1" applyFill="1" applyBorder="1"/>
    <xf numFmtId="2" fontId="7" fillId="0" borderId="0" xfId="0" applyNumberFormat="1" applyFont="1" applyFill="1" applyBorder="1" applyAlignment="1">
      <alignment horizontal="center"/>
    </xf>
    <xf numFmtId="2" fontId="24" fillId="0" borderId="0" xfId="0" applyNumberFormat="1" applyFont="1" applyFill="1" applyBorder="1"/>
    <xf numFmtId="2" fontId="43" fillId="0" borderId="0" xfId="0" applyNumberFormat="1" applyFont="1" applyFill="1" applyBorder="1" applyAlignment="1">
      <alignment horizontal="center"/>
    </xf>
    <xf numFmtId="2" fontId="112" fillId="0" borderId="0" xfId="0" applyNumberFormat="1" applyFont="1" applyFill="1" applyBorder="1"/>
    <xf numFmtId="168" fontId="63" fillId="0" borderId="0" xfId="0" applyNumberFormat="1" applyFont="1" applyFill="1" applyBorder="1"/>
    <xf numFmtId="2" fontId="74" fillId="0" borderId="0" xfId="0" applyNumberFormat="1" applyFont="1" applyFill="1" applyBorder="1" applyAlignment="1">
      <alignment horizontal="center"/>
    </xf>
    <xf numFmtId="1" fontId="2" fillId="0" borderId="0" xfId="0" applyNumberFormat="1" applyFont="1" applyFill="1" applyBorder="1" applyAlignment="1">
      <alignment horizontal="center"/>
    </xf>
    <xf numFmtId="2" fontId="29" fillId="0" borderId="0" xfId="0" applyNumberFormat="1" applyFont="1" applyFill="1" applyBorder="1" applyAlignment="1">
      <alignment horizontal="right"/>
    </xf>
    <xf numFmtId="1" fontId="33" fillId="0" borderId="0" xfId="0" applyNumberFormat="1" applyFont="1" applyFill="1" applyBorder="1" applyAlignment="1">
      <alignment horizontal="left"/>
    </xf>
    <xf numFmtId="166" fontId="43" fillId="0" borderId="0" xfId="0" applyNumberFormat="1" applyFont="1" applyFill="1" applyBorder="1" applyAlignment="1">
      <alignment horizontal="center"/>
    </xf>
    <xf numFmtId="167" fontId="43" fillId="0" borderId="0" xfId="0" applyNumberFormat="1" applyFont="1" applyFill="1" applyBorder="1" applyAlignment="1">
      <alignment horizontal="center"/>
    </xf>
    <xf numFmtId="166" fontId="74" fillId="0" borderId="0" xfId="0" applyNumberFormat="1" applyFont="1" applyFill="1" applyBorder="1" applyAlignment="1">
      <alignment horizontal="center"/>
    </xf>
    <xf numFmtId="0" fontId="43" fillId="0" borderId="49" xfId="0" applyFont="1" applyBorder="1" applyAlignment="1">
      <alignment horizontal="center"/>
    </xf>
    <xf numFmtId="2" fontId="2" fillId="0" borderId="68" xfId="0" applyNumberFormat="1" applyFont="1" applyBorder="1" applyAlignment="1">
      <alignment horizontal="center"/>
    </xf>
    <xf numFmtId="2" fontId="2" fillId="0" borderId="56" xfId="0" applyNumberFormat="1" applyFont="1" applyBorder="1" applyAlignment="1">
      <alignment horizontal="center"/>
    </xf>
    <xf numFmtId="1" fontId="2" fillId="0" borderId="56" xfId="0" applyNumberFormat="1" applyFont="1" applyBorder="1" applyAlignment="1">
      <alignment horizontal="center"/>
    </xf>
    <xf numFmtId="0" fontId="14" fillId="0" borderId="54" xfId="0" applyFont="1" applyBorder="1" applyAlignment="1">
      <alignment horizontal="left"/>
    </xf>
    <xf numFmtId="2" fontId="81" fillId="0" borderId="0" xfId="0" applyNumberFormat="1" applyFont="1" applyBorder="1" applyAlignment="1">
      <alignment horizontal="left"/>
    </xf>
    <xf numFmtId="0" fontId="113" fillId="0" borderId="0" xfId="0" applyFont="1"/>
    <xf numFmtId="0" fontId="2" fillId="0" borderId="9" xfId="0" applyFont="1" applyBorder="1"/>
    <xf numFmtId="0" fontId="33" fillId="0" borderId="79" xfId="0" applyFont="1" applyBorder="1" applyAlignment="1">
      <alignment horizontal="left"/>
    </xf>
    <xf numFmtId="0" fontId="33" fillId="0" borderId="58" xfId="0" applyFont="1" applyBorder="1" applyAlignment="1">
      <alignment horizontal="left"/>
    </xf>
    <xf numFmtId="0" fontId="17" fillId="0" borderId="22" xfId="0" applyFont="1" applyFill="1" applyBorder="1"/>
    <xf numFmtId="0" fontId="70" fillId="0" borderId="54" xfId="0" applyFont="1" applyFill="1" applyBorder="1"/>
    <xf numFmtId="0" fontId="50" fillId="0" borderId="5" xfId="0" applyFont="1" applyBorder="1" applyAlignment="1">
      <alignment horizontal="center" vertical="center"/>
    </xf>
    <xf numFmtId="2" fontId="36" fillId="0" borderId="3" xfId="0" applyNumberFormat="1" applyFont="1" applyBorder="1" applyAlignment="1">
      <alignment horizontal="center"/>
    </xf>
    <xf numFmtId="9" fontId="36" fillId="0" borderId="3" xfId="0" applyNumberFormat="1" applyFont="1" applyBorder="1" applyAlignment="1">
      <alignment horizontal="center"/>
    </xf>
    <xf numFmtId="0" fontId="36" fillId="0" borderId="0" xfId="0" applyFont="1" applyBorder="1" applyAlignment="1">
      <alignment horizontal="right"/>
    </xf>
    <xf numFmtId="0" fontId="108" fillId="15" borderId="59" xfId="0" applyFont="1" applyFill="1" applyBorder="1" applyAlignment="1">
      <alignment horizontal="center"/>
    </xf>
    <xf numFmtId="2" fontId="40" fillId="15" borderId="68" xfId="0" applyNumberFormat="1" applyFont="1" applyFill="1" applyBorder="1" applyAlignment="1">
      <alignment horizontal="center"/>
    </xf>
    <xf numFmtId="9" fontId="16" fillId="16" borderId="64" xfId="0" applyNumberFormat="1" applyFont="1" applyFill="1" applyBorder="1" applyAlignment="1">
      <alignment horizontal="center"/>
    </xf>
    <xf numFmtId="2" fontId="20" fillId="15" borderId="54" xfId="0" applyNumberFormat="1" applyFont="1" applyFill="1" applyBorder="1" applyAlignment="1">
      <alignment horizontal="center"/>
    </xf>
    <xf numFmtId="2" fontId="20" fillId="15" borderId="68" xfId="0" applyNumberFormat="1" applyFont="1" applyFill="1" applyBorder="1" applyAlignment="1">
      <alignment horizontal="center"/>
    </xf>
    <xf numFmtId="2" fontId="20" fillId="15" borderId="70" xfId="0" applyNumberFormat="1" applyFont="1" applyFill="1" applyBorder="1" applyAlignment="1">
      <alignment horizontal="center"/>
    </xf>
    <xf numFmtId="0" fontId="16" fillId="0" borderId="18" xfId="0" applyFont="1" applyBorder="1" applyAlignment="1">
      <alignment horizontal="left"/>
    </xf>
    <xf numFmtId="0" fontId="0" fillId="0" borderId="24" xfId="0" applyBorder="1" applyAlignment="1">
      <alignment horizontal="left"/>
    </xf>
    <xf numFmtId="0" fontId="7" fillId="0" borderId="18" xfId="0" applyFont="1" applyBorder="1" applyAlignment="1">
      <alignment horizontal="center"/>
    </xf>
    <xf numFmtId="0" fontId="0" fillId="0" borderId="46" xfId="0" applyBorder="1" applyAlignment="1">
      <alignment horizontal="left"/>
    </xf>
    <xf numFmtId="0" fontId="2" fillId="0" borderId="17" xfId="0" applyFont="1" applyBorder="1" applyAlignment="1">
      <alignment horizontal="center"/>
    </xf>
    <xf numFmtId="0" fontId="114" fillId="0" borderId="3" xfId="0" applyFont="1" applyBorder="1" applyAlignment="1">
      <alignment horizontal="left"/>
    </xf>
    <xf numFmtId="2" fontId="35" fillId="0" borderId="21" xfId="0" applyNumberFormat="1" applyFont="1" applyBorder="1" applyAlignment="1">
      <alignment horizontal="center" vertical="center"/>
    </xf>
    <xf numFmtId="2" fontId="0" fillId="0" borderId="33" xfId="0" applyNumberFormat="1" applyBorder="1" applyAlignment="1">
      <alignment horizontal="center"/>
    </xf>
    <xf numFmtId="0" fontId="57" fillId="0" borderId="0" xfId="0" applyFont="1" applyAlignment="1">
      <alignment horizontal="left"/>
    </xf>
    <xf numFmtId="0" fontId="10" fillId="0" borderId="24" xfId="0" applyFont="1" applyBorder="1" applyAlignment="1">
      <alignment horizontal="center" vertical="center"/>
    </xf>
    <xf numFmtId="0" fontId="10" fillId="0" borderId="23" xfId="0" applyFont="1" applyBorder="1" applyAlignment="1">
      <alignment horizontal="center" vertical="center"/>
    </xf>
    <xf numFmtId="0" fontId="8" fillId="0" borderId="22" xfId="0" applyFont="1" applyBorder="1" applyAlignment="1">
      <alignment horizontal="center"/>
    </xf>
    <xf numFmtId="0" fontId="3" fillId="0" borderId="0" xfId="0" applyFont="1"/>
    <xf numFmtId="166" fontId="0" fillId="0" borderId="0" xfId="0" applyNumberFormat="1" applyAlignment="1">
      <alignment horizontal="center"/>
    </xf>
    <xf numFmtId="166" fontId="54" fillId="0" borderId="0" xfId="0" applyNumberFormat="1" applyFont="1" applyAlignment="1">
      <alignment horizontal="center"/>
    </xf>
    <xf numFmtId="1" fontId="22" fillId="0" borderId="58" xfId="0" applyNumberFormat="1" applyFont="1" applyBorder="1" applyAlignment="1">
      <alignment horizontal="center"/>
    </xf>
    <xf numFmtId="0" fontId="57" fillId="0" borderId="0" xfId="0" applyFont="1" applyBorder="1" applyAlignment="1">
      <alignment horizontal="left"/>
    </xf>
    <xf numFmtId="166" fontId="10" fillId="0" borderId="32" xfId="0" applyNumberFormat="1" applyFont="1" applyBorder="1" applyAlignment="1">
      <alignment horizontal="center" vertical="center"/>
    </xf>
    <xf numFmtId="2" fontId="20" fillId="0" borderId="0" xfId="0" applyNumberFormat="1" applyFont="1" applyFill="1" applyBorder="1" applyAlignment="1">
      <alignment horizontal="center"/>
    </xf>
    <xf numFmtId="0" fontId="115" fillId="0" borderId="0" xfId="0" applyFont="1" applyFill="1" applyBorder="1" applyAlignment="1">
      <alignment horizontal="left"/>
    </xf>
    <xf numFmtId="0" fontId="91" fillId="0" borderId="0" xfId="0" applyFont="1" applyFill="1" applyBorder="1" applyAlignment="1">
      <alignment horizontal="left"/>
    </xf>
    <xf numFmtId="0" fontId="22" fillId="0" borderId="69" xfId="0" applyFont="1" applyFill="1" applyBorder="1" applyAlignment="1">
      <alignment horizontal="center"/>
    </xf>
    <xf numFmtId="49" fontId="14" fillId="0" borderId="0" xfId="0" applyNumberFormat="1" applyFont="1" applyFill="1" applyBorder="1" applyAlignment="1">
      <alignment horizontal="center"/>
    </xf>
    <xf numFmtId="0" fontId="74" fillId="0" borderId="58" xfId="0" applyFont="1" applyBorder="1"/>
    <xf numFmtId="0" fontId="17" fillId="0" borderId="69" xfId="0" applyFont="1" applyBorder="1" applyAlignment="1">
      <alignment horizontal="center"/>
    </xf>
    <xf numFmtId="0" fontId="14" fillId="0" borderId="79" xfId="0" applyFont="1" applyBorder="1" applyAlignment="1">
      <alignment horizontal="center"/>
    </xf>
    <xf numFmtId="0" fontId="0" fillId="0" borderId="42" xfId="0" applyBorder="1" applyAlignment="1">
      <alignment horizontal="right"/>
    </xf>
    <xf numFmtId="0" fontId="0" fillId="0" borderId="24" xfId="0" applyBorder="1" applyAlignment="1">
      <alignment horizontal="center"/>
    </xf>
    <xf numFmtId="0" fontId="14" fillId="0" borderId="74" xfId="0" applyFont="1" applyBorder="1" applyAlignment="1">
      <alignment horizontal="left"/>
    </xf>
    <xf numFmtId="165" fontId="81" fillId="0" borderId="0" xfId="0" applyNumberFormat="1" applyFont="1" applyBorder="1" applyAlignment="1">
      <alignment horizontal="left"/>
    </xf>
    <xf numFmtId="0" fontId="81" fillId="0" borderId="0" xfId="0" applyFont="1" applyBorder="1" applyAlignment="1">
      <alignment horizontal="left"/>
    </xf>
    <xf numFmtId="0" fontId="72" fillId="0" borderId="54" xfId="0" applyFont="1" applyFill="1" applyBorder="1" applyAlignment="1">
      <alignment horizontal="center"/>
    </xf>
    <xf numFmtId="0" fontId="72" fillId="0" borderId="68" xfId="0" applyFont="1" applyFill="1" applyBorder="1" applyAlignment="1">
      <alignment horizontal="center"/>
    </xf>
    <xf numFmtId="2" fontId="72" fillId="0" borderId="68" xfId="0" applyNumberFormat="1" applyFont="1" applyFill="1" applyBorder="1" applyAlignment="1">
      <alignment horizontal="center"/>
    </xf>
    <xf numFmtId="166" fontId="14" fillId="0" borderId="68" xfId="0" applyNumberFormat="1" applyFont="1" applyFill="1" applyBorder="1" applyAlignment="1">
      <alignment horizontal="center"/>
    </xf>
    <xf numFmtId="0" fontId="14" fillId="0" borderId="72" xfId="0" applyFont="1" applyFill="1" applyBorder="1" applyAlignment="1">
      <alignment horizontal="left"/>
    </xf>
    <xf numFmtId="0" fontId="48" fillId="0" borderId="2" xfId="0" applyFont="1" applyFill="1" applyBorder="1"/>
    <xf numFmtId="0" fontId="78" fillId="0" borderId="3" xfId="0" applyFont="1" applyFill="1" applyBorder="1"/>
    <xf numFmtId="0" fontId="22" fillId="0" borderId="46" xfId="0" applyFont="1" applyFill="1" applyBorder="1" applyAlignment="1">
      <alignment horizontal="center"/>
    </xf>
    <xf numFmtId="0" fontId="22" fillId="0" borderId="72" xfId="0" applyFont="1" applyFill="1" applyBorder="1" applyAlignment="1">
      <alignment horizontal="left"/>
    </xf>
    <xf numFmtId="0" fontId="0" fillId="0" borderId="18" xfId="0" applyFill="1" applyBorder="1" applyAlignment="1">
      <alignment horizontal="center"/>
    </xf>
    <xf numFmtId="0" fontId="50" fillId="0" borderId="30" xfId="0" applyFont="1" applyFill="1" applyBorder="1" applyAlignment="1">
      <alignment horizontal="left"/>
    </xf>
    <xf numFmtId="0" fontId="2" fillId="0" borderId="69" xfId="0" applyFont="1" applyFill="1" applyBorder="1"/>
    <xf numFmtId="0" fontId="2" fillId="0" borderId="58" xfId="0" applyFont="1" applyFill="1" applyBorder="1" applyAlignment="1">
      <alignment horizontal="center"/>
    </xf>
    <xf numFmtId="0" fontId="76" fillId="0" borderId="73" xfId="0" applyFont="1" applyFill="1" applyBorder="1" applyAlignment="1">
      <alignment horizontal="left"/>
    </xf>
    <xf numFmtId="167" fontId="0" fillId="0" borderId="0" xfId="0" applyNumberFormat="1" applyFill="1"/>
    <xf numFmtId="0" fontId="0" fillId="0" borderId="43" xfId="0" applyBorder="1"/>
    <xf numFmtId="0" fontId="0" fillId="0" borderId="52" xfId="0" applyBorder="1"/>
    <xf numFmtId="0" fontId="61" fillId="0" borderId="0" xfId="0" applyFont="1" applyAlignment="1">
      <alignment horizontal="center"/>
    </xf>
    <xf numFmtId="0" fontId="66" fillId="0" borderId="3" xfId="0" applyFont="1" applyBorder="1" applyAlignment="1">
      <alignment horizontal="center"/>
    </xf>
    <xf numFmtId="0" fontId="61" fillId="0" borderId="3" xfId="0" applyFont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0" fontId="48" fillId="0" borderId="3" xfId="0" applyFont="1" applyBorder="1" applyAlignment="1">
      <alignment horizontal="left"/>
    </xf>
    <xf numFmtId="0" fontId="54" fillId="0" borderId="79" xfId="0" applyFont="1" applyBorder="1" applyAlignment="1">
      <alignment horizontal="center"/>
    </xf>
    <xf numFmtId="1" fontId="61" fillId="0" borderId="3" xfId="0" applyNumberFormat="1" applyFont="1" applyBorder="1" applyAlignment="1">
      <alignment horizontal="center"/>
    </xf>
    <xf numFmtId="0" fontId="20" fillId="2" borderId="3" xfId="0" applyFont="1" applyFill="1" applyBorder="1" applyAlignment="1">
      <alignment horizontal="right"/>
    </xf>
    <xf numFmtId="0" fontId="0" fillId="0" borderId="15" xfId="0" applyBorder="1" applyAlignment="1">
      <alignment horizontal="left"/>
    </xf>
    <xf numFmtId="0" fontId="20" fillId="2" borderId="33" xfId="0" applyFont="1" applyFill="1" applyBorder="1" applyAlignment="1">
      <alignment horizontal="right"/>
    </xf>
    <xf numFmtId="2" fontId="16" fillId="0" borderId="9" xfId="0" applyNumberFormat="1" applyFont="1" applyBorder="1" applyAlignment="1">
      <alignment horizontal="center" vertical="center" wrapText="1"/>
    </xf>
    <xf numFmtId="0" fontId="66" fillId="0" borderId="0" xfId="0" applyFont="1" applyAlignment="1">
      <alignment horizontal="left"/>
    </xf>
    <xf numFmtId="0" fontId="0" fillId="0" borderId="9" xfId="0" applyBorder="1"/>
    <xf numFmtId="0" fontId="47" fillId="0" borderId="17" xfId="0" applyFont="1" applyBorder="1" applyAlignment="1">
      <alignment horizontal="center"/>
    </xf>
    <xf numFmtId="0" fontId="2" fillId="0" borderId="74" xfId="0" applyFont="1" applyBorder="1"/>
    <xf numFmtId="0" fontId="67" fillId="0" borderId="0" xfId="0" applyFont="1" applyAlignment="1">
      <alignment horizontal="center"/>
    </xf>
    <xf numFmtId="0" fontId="67" fillId="0" borderId="3" xfId="0" applyFont="1" applyBorder="1" applyAlignment="1">
      <alignment horizontal="center"/>
    </xf>
    <xf numFmtId="0" fontId="90" fillId="0" borderId="0" xfId="0" applyFont="1" applyAlignment="1">
      <alignment horizontal="center"/>
    </xf>
    <xf numFmtId="0" fontId="7" fillId="0" borderId="0" xfId="0" applyFont="1" applyAlignment="1">
      <alignment horizontal="right"/>
    </xf>
    <xf numFmtId="0" fontId="12" fillId="0" borderId="0" xfId="0" applyFont="1"/>
    <xf numFmtId="0" fontId="10" fillId="0" borderId="0" xfId="0" applyFont="1"/>
    <xf numFmtId="0" fontId="61" fillId="0" borderId="17" xfId="0" applyFont="1" applyBorder="1" applyAlignment="1">
      <alignment horizontal="left"/>
    </xf>
    <xf numFmtId="0" fontId="14" fillId="0" borderId="3" xfId="0" applyFont="1" applyBorder="1" applyAlignment="1">
      <alignment horizontal="left"/>
    </xf>
    <xf numFmtId="0" fontId="10" fillId="0" borderId="22" xfId="0" applyFont="1" applyBorder="1" applyAlignment="1">
      <alignment horizontal="center" vertical="center"/>
    </xf>
    <xf numFmtId="0" fontId="10" fillId="0" borderId="41" xfId="0" applyFont="1" applyBorder="1" applyAlignment="1">
      <alignment horizontal="center" vertical="center"/>
    </xf>
    <xf numFmtId="0" fontId="10" fillId="0" borderId="41" xfId="0" applyFont="1" applyBorder="1" applyAlignment="1">
      <alignment horizontal="center"/>
    </xf>
    <xf numFmtId="0" fontId="0" fillId="0" borderId="10" xfId="0" applyBorder="1" applyAlignment="1">
      <alignment horizontal="left"/>
    </xf>
    <xf numFmtId="0" fontId="14" fillId="0" borderId="19" xfId="0" applyFont="1" applyBorder="1" applyAlignment="1">
      <alignment horizontal="center"/>
    </xf>
    <xf numFmtId="2" fontId="18" fillId="0" borderId="20" xfId="0" applyNumberFormat="1" applyFont="1" applyBorder="1" applyAlignment="1">
      <alignment horizontal="center"/>
    </xf>
    <xf numFmtId="0" fontId="17" fillId="0" borderId="20" xfId="0" applyFont="1" applyBorder="1" applyAlignment="1">
      <alignment horizontal="center"/>
    </xf>
    <xf numFmtId="166" fontId="18" fillId="0" borderId="56" xfId="0" applyNumberFormat="1" applyFont="1" applyBorder="1" applyAlignment="1">
      <alignment horizontal="center"/>
    </xf>
    <xf numFmtId="0" fontId="17" fillId="0" borderId="56" xfId="0" applyFont="1" applyBorder="1" applyAlignment="1">
      <alignment horizontal="center"/>
    </xf>
    <xf numFmtId="2" fontId="10" fillId="0" borderId="17" xfId="0" applyNumberFormat="1" applyFont="1" applyBorder="1" applyAlignment="1">
      <alignment horizontal="center" vertical="center"/>
    </xf>
    <xf numFmtId="2" fontId="10" fillId="0" borderId="20" xfId="0" applyNumberFormat="1" applyFont="1" applyBorder="1" applyAlignment="1">
      <alignment horizontal="center" vertical="center"/>
    </xf>
    <xf numFmtId="0" fontId="48" fillId="0" borderId="20" xfId="0" applyFont="1" applyBorder="1" applyAlignment="1">
      <alignment horizontal="left"/>
    </xf>
    <xf numFmtId="0" fontId="48" fillId="0" borderId="20" xfId="0" applyFont="1" applyBorder="1"/>
    <xf numFmtId="0" fontId="17" fillId="0" borderId="20" xfId="0" applyFont="1" applyBorder="1"/>
    <xf numFmtId="2" fontId="18" fillId="0" borderId="68" xfId="0" applyNumberFormat="1" applyFont="1" applyBorder="1" applyAlignment="1">
      <alignment horizontal="center"/>
    </xf>
    <xf numFmtId="165" fontId="18" fillId="0" borderId="68" xfId="0" applyNumberFormat="1" applyFont="1" applyBorder="1" applyAlignment="1">
      <alignment horizontal="center"/>
    </xf>
    <xf numFmtId="2" fontId="35" fillId="0" borderId="32" xfId="0" applyNumberFormat="1" applyFont="1" applyBorder="1" applyAlignment="1">
      <alignment horizontal="center" vertical="center"/>
    </xf>
    <xf numFmtId="1" fontId="35" fillId="0" borderId="20" xfId="0" applyNumberFormat="1" applyFont="1" applyBorder="1" applyAlignment="1">
      <alignment horizontal="center" vertical="center"/>
    </xf>
    <xf numFmtId="0" fontId="114" fillId="0" borderId="20" xfId="0" applyFont="1" applyBorder="1" applyAlignment="1">
      <alignment horizontal="left"/>
    </xf>
    <xf numFmtId="0" fontId="114" fillId="0" borderId="21" xfId="0" applyFont="1" applyBorder="1"/>
    <xf numFmtId="0" fontId="35" fillId="0" borderId="20" xfId="0" applyFont="1" applyBorder="1" applyAlignment="1">
      <alignment horizontal="left"/>
    </xf>
    <xf numFmtId="165" fontId="35" fillId="0" borderId="20" xfId="0" applyNumberFormat="1" applyFont="1" applyBorder="1" applyAlignment="1">
      <alignment horizontal="center" vertical="center"/>
    </xf>
    <xf numFmtId="165" fontId="18" fillId="0" borderId="64" xfId="0" applyNumberFormat="1" applyFont="1" applyBorder="1" applyAlignment="1">
      <alignment horizontal="center"/>
    </xf>
    <xf numFmtId="2" fontId="18" fillId="0" borderId="64" xfId="0" applyNumberFormat="1" applyFont="1" applyBorder="1" applyAlignment="1">
      <alignment horizontal="center"/>
    </xf>
    <xf numFmtId="2" fontId="17" fillId="0" borderId="45" xfId="0" applyNumberFormat="1" applyFont="1" applyBorder="1" applyAlignment="1">
      <alignment horizontal="center"/>
    </xf>
    <xf numFmtId="166" fontId="17" fillId="0" borderId="33" xfId="0" applyNumberFormat="1" applyFont="1" applyBorder="1" applyAlignment="1">
      <alignment horizontal="center"/>
    </xf>
    <xf numFmtId="2" fontId="18" fillId="0" borderId="66" xfId="0" applyNumberFormat="1" applyFont="1" applyBorder="1" applyAlignment="1">
      <alignment horizontal="center"/>
    </xf>
    <xf numFmtId="0" fontId="0" fillId="0" borderId="20" xfId="0" applyBorder="1" applyAlignment="1">
      <alignment horizontal="left"/>
    </xf>
    <xf numFmtId="2" fontId="35" fillId="0" borderId="29" xfId="0" applyNumberFormat="1" applyFont="1" applyBorder="1" applyAlignment="1">
      <alignment horizontal="center" vertical="center"/>
    </xf>
    <xf numFmtId="0" fontId="0" fillId="0" borderId="20" xfId="0" applyBorder="1"/>
    <xf numFmtId="0" fontId="0" fillId="0" borderId="49" xfId="0" applyBorder="1" applyAlignment="1">
      <alignment horizontal="left"/>
    </xf>
    <xf numFmtId="0" fontId="17" fillId="0" borderId="43" xfId="0" applyFont="1" applyBorder="1" applyAlignment="1">
      <alignment horizontal="right"/>
    </xf>
    <xf numFmtId="0" fontId="14" fillId="0" borderId="20" xfId="0" applyFont="1" applyBorder="1" applyAlignment="1">
      <alignment horizontal="left"/>
    </xf>
    <xf numFmtId="0" fontId="14" fillId="0" borderId="49" xfId="0" applyFont="1" applyBorder="1" applyAlignment="1">
      <alignment horizontal="left"/>
    </xf>
    <xf numFmtId="166" fontId="18" fillId="0" borderId="20" xfId="0" applyNumberFormat="1" applyFont="1" applyBorder="1" applyAlignment="1">
      <alignment horizontal="center"/>
    </xf>
    <xf numFmtId="166" fontId="18" fillId="0" borderId="72" xfId="0" applyNumberFormat="1" applyFont="1" applyBorder="1" applyAlignment="1">
      <alignment horizontal="center"/>
    </xf>
    <xf numFmtId="166" fontId="35" fillId="0" borderId="20" xfId="0" applyNumberFormat="1" applyFont="1" applyBorder="1" applyAlignment="1">
      <alignment horizontal="center" vertical="center"/>
    </xf>
    <xf numFmtId="0" fontId="17" fillId="0" borderId="50" xfId="0" applyFont="1" applyBorder="1" applyAlignment="1">
      <alignment horizontal="center"/>
    </xf>
    <xf numFmtId="0" fontId="17" fillId="0" borderId="49" xfId="0" applyFont="1" applyBorder="1" applyAlignment="1">
      <alignment horizontal="center"/>
    </xf>
    <xf numFmtId="0" fontId="8" fillId="0" borderId="22" xfId="0" applyFont="1" applyBorder="1" applyAlignment="1">
      <alignment horizontal="right"/>
    </xf>
    <xf numFmtId="0" fontId="14" fillId="0" borderId="72" xfId="0" applyFont="1" applyBorder="1"/>
    <xf numFmtId="0" fontId="14" fillId="0" borderId="20" xfId="0" applyFont="1" applyBorder="1"/>
    <xf numFmtId="2" fontId="35" fillId="0" borderId="19" xfId="0" applyNumberFormat="1" applyFont="1" applyBorder="1" applyAlignment="1">
      <alignment horizontal="center"/>
    </xf>
    <xf numFmtId="2" fontId="35" fillId="0" borderId="20" xfId="0" applyNumberFormat="1" applyFont="1" applyBorder="1" applyAlignment="1">
      <alignment horizontal="center"/>
    </xf>
    <xf numFmtId="2" fontId="21" fillId="0" borderId="0" xfId="0" applyNumberFormat="1" applyFont="1" applyAlignment="1">
      <alignment horizontal="left"/>
    </xf>
    <xf numFmtId="0" fontId="0" fillId="0" borderId="73" xfId="0" applyBorder="1" applyAlignment="1">
      <alignment horizontal="center"/>
    </xf>
    <xf numFmtId="2" fontId="36" fillId="0" borderId="0" xfId="0" applyNumberFormat="1" applyFont="1" applyAlignment="1">
      <alignment horizontal="center"/>
    </xf>
    <xf numFmtId="9" fontId="36" fillId="0" borderId="0" xfId="0" applyNumberFormat="1" applyFont="1" applyAlignment="1">
      <alignment horizontal="center"/>
    </xf>
    <xf numFmtId="0" fontId="48" fillId="0" borderId="20" xfId="0" applyFont="1" applyBorder="1" applyAlignment="1">
      <alignment horizontal="center"/>
    </xf>
    <xf numFmtId="0" fontId="48" fillId="0" borderId="21" xfId="0" applyFont="1" applyBorder="1" applyAlignment="1">
      <alignment horizontal="center"/>
    </xf>
    <xf numFmtId="0" fontId="121" fillId="10" borderId="59" xfId="0" applyFont="1" applyFill="1" applyBorder="1" applyAlignment="1">
      <alignment horizontal="center"/>
    </xf>
    <xf numFmtId="1" fontId="36" fillId="0" borderId="68" xfId="0" applyNumberFormat="1" applyFont="1" applyBorder="1" applyAlignment="1">
      <alignment horizontal="center"/>
    </xf>
    <xf numFmtId="1" fontId="36" fillId="0" borderId="70" xfId="0" applyNumberFormat="1" applyFont="1" applyBorder="1" applyAlignment="1">
      <alignment horizontal="center"/>
    </xf>
    <xf numFmtId="1" fontId="18" fillId="0" borderId="68" xfId="0" applyNumberFormat="1" applyFont="1" applyBorder="1" applyAlignment="1">
      <alignment horizontal="center"/>
    </xf>
    <xf numFmtId="2" fontId="20" fillId="0" borderId="0" xfId="0" applyNumberFormat="1" applyFont="1" applyAlignment="1">
      <alignment horizontal="center"/>
    </xf>
    <xf numFmtId="0" fontId="114" fillId="0" borderId="20" xfId="0" applyFont="1" applyBorder="1" applyAlignment="1">
      <alignment horizontal="center"/>
    </xf>
    <xf numFmtId="0" fontId="17" fillId="0" borderId="48" xfId="0" applyFont="1" applyBorder="1" applyAlignment="1">
      <alignment horizontal="center"/>
    </xf>
    <xf numFmtId="0" fontId="17" fillId="0" borderId="1" xfId="0" applyFont="1" applyBorder="1" applyAlignment="1">
      <alignment horizontal="center"/>
    </xf>
    <xf numFmtId="166" fontId="18" fillId="0" borderId="49" xfId="0" applyNumberFormat="1" applyFont="1" applyBorder="1" applyAlignment="1">
      <alignment horizontal="center"/>
    </xf>
    <xf numFmtId="0" fontId="14" fillId="0" borderId="50" xfId="0" applyFont="1" applyBorder="1" applyAlignment="1">
      <alignment horizontal="center"/>
    </xf>
    <xf numFmtId="0" fontId="14" fillId="0" borderId="49" xfId="0" applyFont="1" applyBorder="1" applyAlignment="1">
      <alignment horizontal="center"/>
    </xf>
    <xf numFmtId="0" fontId="14" fillId="0" borderId="34" xfId="0" applyFont="1" applyBorder="1"/>
    <xf numFmtId="0" fontId="14" fillId="0" borderId="32" xfId="0" applyFont="1" applyBorder="1"/>
    <xf numFmtId="166" fontId="18" fillId="0" borderId="20" xfId="0" applyNumberFormat="1" applyFont="1" applyBorder="1"/>
    <xf numFmtId="0" fontId="2" fillId="0" borderId="35" xfId="0" applyFont="1" applyBorder="1"/>
    <xf numFmtId="2" fontId="92" fillId="3" borderId="54" xfId="0" applyNumberFormat="1" applyFont="1" applyFill="1" applyBorder="1" applyAlignment="1">
      <alignment horizontal="center"/>
    </xf>
    <xf numFmtId="2" fontId="92" fillId="3" borderId="68" xfId="0" applyNumberFormat="1" applyFont="1" applyFill="1" applyBorder="1" applyAlignment="1">
      <alignment horizontal="center"/>
    </xf>
    <xf numFmtId="2" fontId="92" fillId="3" borderId="70" xfId="0" applyNumberFormat="1" applyFont="1" applyFill="1" applyBorder="1" applyAlignment="1">
      <alignment horizontal="center"/>
    </xf>
    <xf numFmtId="165" fontId="35" fillId="0" borderId="21" xfId="0" applyNumberFormat="1" applyFont="1" applyBorder="1" applyAlignment="1">
      <alignment horizontal="center" vertical="center"/>
    </xf>
    <xf numFmtId="0" fontId="17" fillId="0" borderId="11" xfId="0" applyFont="1" applyBorder="1" applyAlignment="1">
      <alignment horizontal="center"/>
    </xf>
    <xf numFmtId="0" fontId="17" fillId="0" borderId="12" xfId="0" applyFont="1" applyBorder="1" applyAlignment="1">
      <alignment horizontal="center"/>
    </xf>
    <xf numFmtId="0" fontId="98" fillId="0" borderId="18" xfId="0" applyFont="1" applyBorder="1" applyAlignment="1">
      <alignment horizontal="left"/>
    </xf>
    <xf numFmtId="2" fontId="122" fillId="10" borderId="68" xfId="0" applyNumberFormat="1" applyFont="1" applyFill="1" applyBorder="1" applyAlignment="1">
      <alignment horizontal="center"/>
    </xf>
    <xf numFmtId="2" fontId="16" fillId="0" borderId="0" xfId="0" applyNumberFormat="1" applyFont="1" applyAlignment="1">
      <alignment horizontal="left"/>
    </xf>
    <xf numFmtId="2" fontId="85" fillId="0" borderId="0" xfId="0" applyNumberFormat="1" applyFont="1" applyAlignment="1">
      <alignment horizontal="left"/>
    </xf>
    <xf numFmtId="0" fontId="1" fillId="0" borderId="0" xfId="0" applyFont="1" applyBorder="1" applyAlignment="1">
      <alignment horizontal="left"/>
    </xf>
    <xf numFmtId="165" fontId="10" fillId="0" borderId="31" xfId="0" applyNumberFormat="1" applyFont="1" applyBorder="1" applyAlignment="1">
      <alignment horizontal="center" vertical="center"/>
    </xf>
    <xf numFmtId="0" fontId="22" fillId="0" borderId="2" xfId="0" applyFont="1" applyBorder="1" applyAlignment="1">
      <alignment horizontal="center" vertical="center"/>
    </xf>
    <xf numFmtId="165" fontId="10" fillId="0" borderId="20" xfId="0" applyNumberFormat="1" applyFont="1" applyBorder="1" applyAlignment="1">
      <alignment horizontal="center" vertical="center"/>
    </xf>
    <xf numFmtId="165" fontId="48" fillId="0" borderId="20" xfId="0" applyNumberFormat="1" applyFont="1" applyBorder="1" applyAlignment="1">
      <alignment horizontal="left"/>
    </xf>
    <xf numFmtId="0" fontId="119" fillId="0" borderId="68" xfId="0" applyFont="1" applyBorder="1" applyAlignment="1">
      <alignment horizontal="center"/>
    </xf>
    <xf numFmtId="2" fontId="22" fillId="0" borderId="0" xfId="0" applyNumberFormat="1" applyFont="1" applyAlignment="1">
      <alignment horizontal="left"/>
    </xf>
    <xf numFmtId="170" fontId="35" fillId="0" borderId="20" xfId="0" applyNumberFormat="1" applyFont="1" applyBorder="1" applyAlignment="1">
      <alignment horizontal="center"/>
    </xf>
    <xf numFmtId="2" fontId="114" fillId="0" borderId="20" xfId="0" applyNumberFormat="1" applyFont="1" applyBorder="1" applyAlignment="1">
      <alignment horizontal="left"/>
    </xf>
    <xf numFmtId="2" fontId="22" fillId="0" borderId="56" xfId="0" applyNumberFormat="1" applyFont="1" applyBorder="1" applyAlignment="1">
      <alignment horizontal="left"/>
    </xf>
    <xf numFmtId="2" fontId="22" fillId="0" borderId="57" xfId="0" applyNumberFormat="1" applyFont="1" applyBorder="1" applyAlignment="1">
      <alignment horizontal="left"/>
    </xf>
    <xf numFmtId="2" fontId="22" fillId="0" borderId="55" xfId="0" applyNumberFormat="1" applyFont="1" applyBorder="1" applyAlignment="1">
      <alignment horizontal="left"/>
    </xf>
    <xf numFmtId="0" fontId="48" fillId="0" borderId="67" xfId="0" applyFont="1" applyBorder="1" applyAlignment="1">
      <alignment horizontal="left"/>
    </xf>
    <xf numFmtId="0" fontId="7" fillId="0" borderId="63" xfId="0" applyFont="1" applyBorder="1" applyAlignment="1">
      <alignment horizontal="center"/>
    </xf>
    <xf numFmtId="0" fontId="0" fillId="0" borderId="63" xfId="0" applyBorder="1" applyAlignment="1">
      <alignment horizontal="left"/>
    </xf>
    <xf numFmtId="0" fontId="8" fillId="0" borderId="17" xfId="0" applyFont="1" applyBorder="1" applyAlignment="1">
      <alignment horizontal="left"/>
    </xf>
    <xf numFmtId="0" fontId="0" fillId="0" borderId="59" xfId="0" applyBorder="1"/>
    <xf numFmtId="0" fontId="20" fillId="2" borderId="69" xfId="0" applyFont="1" applyFill="1" applyBorder="1" applyAlignment="1">
      <alignment horizontal="right"/>
    </xf>
    <xf numFmtId="0" fontId="0" fillId="0" borderId="62" xfId="0" applyBorder="1"/>
    <xf numFmtId="165" fontId="22" fillId="0" borderId="56" xfId="0" applyNumberFormat="1" applyFont="1" applyBorder="1" applyAlignment="1">
      <alignment horizontal="left"/>
    </xf>
    <xf numFmtId="2" fontId="120" fillId="0" borderId="20" xfId="0" applyNumberFormat="1" applyFont="1" applyBorder="1" applyAlignment="1">
      <alignment horizontal="center" vertical="center"/>
    </xf>
    <xf numFmtId="165" fontId="10" fillId="0" borderId="25" xfId="0" applyNumberFormat="1" applyFont="1" applyBorder="1" applyAlignment="1">
      <alignment horizontal="center" vertical="center"/>
    </xf>
    <xf numFmtId="165" fontId="22" fillId="0" borderId="56" xfId="0" applyNumberFormat="1" applyFont="1" applyBorder="1" applyAlignment="1">
      <alignment horizontal="center"/>
    </xf>
    <xf numFmtId="2" fontId="22" fillId="0" borderId="55" xfId="0" applyNumberFormat="1" applyFont="1" applyBorder="1" applyAlignment="1">
      <alignment horizontal="center"/>
    </xf>
    <xf numFmtId="2" fontId="22" fillId="0" borderId="56" xfId="0" applyNumberFormat="1" applyFont="1" applyBorder="1" applyAlignment="1">
      <alignment horizontal="center"/>
    </xf>
    <xf numFmtId="0" fontId="0" fillId="0" borderId="0" xfId="0" applyFill="1" applyAlignment="1">
      <alignment horizontal="center"/>
    </xf>
    <xf numFmtId="2" fontId="18" fillId="0" borderId="72" xfId="0" applyNumberFormat="1" applyFont="1" applyBorder="1" applyAlignment="1">
      <alignment horizontal="center"/>
    </xf>
    <xf numFmtId="0" fontId="61" fillId="0" borderId="0" xfId="0" applyFont="1" applyBorder="1" applyAlignment="1">
      <alignment horizontal="center"/>
    </xf>
    <xf numFmtId="166" fontId="35" fillId="0" borderId="31" xfId="0" applyNumberFormat="1" applyFont="1" applyBorder="1" applyAlignment="1">
      <alignment horizontal="center" vertical="center"/>
    </xf>
    <xf numFmtId="2" fontId="35" fillId="0" borderId="31" xfId="0" applyNumberFormat="1" applyFont="1" applyBorder="1" applyAlignment="1">
      <alignment horizontal="center" vertical="center"/>
    </xf>
    <xf numFmtId="166" fontId="35" fillId="0" borderId="25" xfId="0" applyNumberFormat="1" applyFont="1" applyBorder="1" applyAlignment="1">
      <alignment horizontal="center" vertical="center"/>
    </xf>
    <xf numFmtId="165" fontId="10" fillId="0" borderId="20" xfId="0" applyNumberFormat="1" applyFont="1" applyBorder="1" applyAlignment="1">
      <alignment horizontal="center"/>
    </xf>
    <xf numFmtId="166" fontId="0" fillId="0" borderId="0" xfId="0" applyNumberFormat="1" applyFill="1" applyBorder="1" applyAlignment="1">
      <alignment horizontal="left"/>
    </xf>
    <xf numFmtId="2" fontId="40" fillId="2" borderId="68" xfId="0" applyNumberFormat="1" applyFont="1" applyFill="1" applyBorder="1" applyAlignment="1">
      <alignment horizontal="center"/>
    </xf>
    <xf numFmtId="165" fontId="35" fillId="0" borderId="32" xfId="0" applyNumberFormat="1" applyFont="1" applyBorder="1" applyAlignment="1">
      <alignment horizontal="center" vertical="center"/>
    </xf>
    <xf numFmtId="2" fontId="35" fillId="0" borderId="25" xfId="0" applyNumberFormat="1" applyFont="1" applyBorder="1" applyAlignment="1">
      <alignment horizontal="center" vertical="center"/>
    </xf>
    <xf numFmtId="2" fontId="17" fillId="0" borderId="55" xfId="0" applyNumberFormat="1" applyFont="1" applyBorder="1" applyAlignment="1">
      <alignment horizontal="center"/>
    </xf>
    <xf numFmtId="2" fontId="17" fillId="0" borderId="56" xfId="0" applyNumberFormat="1" applyFont="1" applyBorder="1" applyAlignment="1">
      <alignment horizontal="center"/>
    </xf>
    <xf numFmtId="165" fontId="17" fillId="0" borderId="56" xfId="0" applyNumberFormat="1" applyFont="1" applyBorder="1" applyAlignment="1">
      <alignment horizontal="center"/>
    </xf>
    <xf numFmtId="165" fontId="18" fillId="0" borderId="72" xfId="0" applyNumberFormat="1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7" fillId="0" borderId="1" xfId="0" applyFont="1" applyBorder="1" applyAlignment="1">
      <alignment horizontal="left"/>
    </xf>
    <xf numFmtId="0" fontId="17" fillId="0" borderId="49" xfId="0" applyFont="1" applyBorder="1" applyAlignment="1">
      <alignment horizontal="left"/>
    </xf>
    <xf numFmtId="0" fontId="14" fillId="0" borderId="11" xfId="0" applyFont="1" applyBorder="1" applyAlignment="1">
      <alignment horizontal="center"/>
    </xf>
    <xf numFmtId="2" fontId="18" fillId="0" borderId="11" xfId="0" applyNumberFormat="1" applyFont="1" applyBorder="1" applyAlignment="1">
      <alignment horizontal="center"/>
    </xf>
    <xf numFmtId="0" fontId="8" fillId="0" borderId="2" xfId="0" applyFont="1" applyBorder="1" applyAlignment="1">
      <alignment horizontal="left"/>
    </xf>
    <xf numFmtId="166" fontId="102" fillId="0" borderId="0" xfId="0" applyNumberFormat="1" applyFont="1" applyAlignment="1">
      <alignment horizontal="left"/>
    </xf>
    <xf numFmtId="2" fontId="102" fillId="0" borderId="0" xfId="0" applyNumberFormat="1" applyFont="1" applyAlignment="1">
      <alignment horizontal="left"/>
    </xf>
    <xf numFmtId="166" fontId="2" fillId="0" borderId="0" xfId="0" applyNumberFormat="1" applyFont="1" applyFill="1" applyBorder="1" applyAlignment="1">
      <alignment horizontal="left"/>
    </xf>
    <xf numFmtId="2" fontId="17" fillId="0" borderId="57" xfId="0" applyNumberFormat="1" applyFont="1" applyBorder="1" applyAlignment="1">
      <alignment horizontal="center"/>
    </xf>
    <xf numFmtId="2" fontId="17" fillId="0" borderId="72" xfId="0" applyNumberFormat="1" applyFont="1" applyBorder="1" applyAlignment="1">
      <alignment horizontal="center"/>
    </xf>
    <xf numFmtId="0" fontId="33" fillId="0" borderId="54" xfId="0" applyFont="1" applyBorder="1"/>
    <xf numFmtId="166" fontId="0" fillId="0" borderId="0" xfId="0" applyNumberFormat="1" applyFill="1" applyBorder="1" applyAlignment="1">
      <alignment horizontal="right"/>
    </xf>
    <xf numFmtId="166" fontId="18" fillId="0" borderId="11" xfId="0" applyNumberFormat="1" applyFont="1" applyBorder="1" applyAlignment="1">
      <alignment horizontal="center"/>
    </xf>
    <xf numFmtId="2" fontId="35" fillId="0" borderId="29" xfId="0" applyNumberFormat="1" applyFont="1" applyBorder="1" applyAlignment="1">
      <alignment horizontal="center"/>
    </xf>
    <xf numFmtId="2" fontId="35" fillId="0" borderId="21" xfId="0" applyNumberFormat="1" applyFont="1" applyBorder="1" applyAlignment="1">
      <alignment horizontal="center"/>
    </xf>
    <xf numFmtId="166" fontId="35" fillId="0" borderId="34" xfId="0" applyNumberFormat="1" applyFont="1" applyBorder="1" applyAlignment="1">
      <alignment horizontal="center" vertical="center"/>
    </xf>
    <xf numFmtId="167" fontId="2" fillId="0" borderId="0" xfId="0" applyNumberFormat="1" applyFont="1" applyFill="1" applyBorder="1" applyAlignment="1">
      <alignment horizontal="center"/>
    </xf>
    <xf numFmtId="0" fontId="7" fillId="0" borderId="67" xfId="0" applyFont="1" applyBorder="1" applyAlignment="1">
      <alignment horizontal="center"/>
    </xf>
    <xf numFmtId="2" fontId="36" fillId="0" borderId="0" xfId="0" applyNumberFormat="1" applyFont="1" applyBorder="1"/>
    <xf numFmtId="0" fontId="0" fillId="4" borderId="45" xfId="0" applyFill="1" applyBorder="1"/>
    <xf numFmtId="2" fontId="16" fillId="4" borderId="27" xfId="0" applyNumberFormat="1" applyFont="1" applyFill="1" applyBorder="1" applyAlignment="1">
      <alignment horizontal="center"/>
    </xf>
    <xf numFmtId="0" fontId="41" fillId="4" borderId="33" xfId="0" applyFont="1" applyFill="1" applyBorder="1" applyAlignment="1">
      <alignment horizontal="right"/>
    </xf>
    <xf numFmtId="166" fontId="17" fillId="0" borderId="0" xfId="0" applyNumberFormat="1" applyFont="1" applyAlignment="1">
      <alignment horizontal="left"/>
    </xf>
    <xf numFmtId="166" fontId="2" fillId="0" borderId="0" xfId="0" applyNumberFormat="1" applyFont="1" applyBorder="1"/>
    <xf numFmtId="167" fontId="17" fillId="0" borderId="68" xfId="0" applyNumberFormat="1" applyFont="1" applyBorder="1" applyAlignment="1">
      <alignment horizontal="center"/>
    </xf>
    <xf numFmtId="166" fontId="22" fillId="0" borderId="0" xfId="0" applyNumberFormat="1" applyFont="1" applyAlignment="1">
      <alignment horizontal="left"/>
    </xf>
    <xf numFmtId="165" fontId="22" fillId="0" borderId="0" xfId="0" applyNumberFormat="1" applyFont="1" applyAlignment="1">
      <alignment horizontal="left"/>
    </xf>
    <xf numFmtId="166" fontId="119" fillId="0" borderId="68" xfId="0" applyNumberFormat="1" applyFont="1" applyBorder="1" applyAlignment="1">
      <alignment horizontal="center"/>
    </xf>
    <xf numFmtId="2" fontId="18" fillId="0" borderId="52" xfId="0" applyNumberFormat="1" applyFont="1" applyBorder="1" applyAlignment="1">
      <alignment horizontal="center"/>
    </xf>
    <xf numFmtId="0" fontId="2" fillId="0" borderId="46" xfId="0" applyFont="1" applyBorder="1"/>
    <xf numFmtId="0" fontId="103" fillId="0" borderId="0" xfId="0" applyFont="1" applyFill="1" applyBorder="1" applyAlignment="1">
      <alignment horizontal="left"/>
    </xf>
    <xf numFmtId="167" fontId="18" fillId="0" borderId="0" xfId="0" applyNumberFormat="1" applyFont="1" applyFill="1" applyBorder="1" applyAlignment="1">
      <alignment horizontal="center"/>
    </xf>
    <xf numFmtId="49" fontId="17" fillId="0" borderId="0" xfId="0" applyNumberFormat="1" applyFont="1" applyFill="1" applyBorder="1"/>
    <xf numFmtId="0" fontId="54" fillId="0" borderId="0" xfId="0" applyFont="1" applyAlignment="1">
      <alignment horizontal="left"/>
    </xf>
    <xf numFmtId="0" fontId="17" fillId="0" borderId="7" xfId="0" applyFont="1" applyBorder="1" applyAlignment="1">
      <alignment horizontal="center"/>
    </xf>
    <xf numFmtId="0" fontId="17" fillId="0" borderId="64" xfId="0" applyFont="1" applyBorder="1" applyAlignment="1">
      <alignment horizontal="center"/>
    </xf>
    <xf numFmtId="0" fontId="17" fillId="0" borderId="66" xfId="0" applyFont="1" applyBorder="1" applyAlignment="1">
      <alignment horizontal="center"/>
    </xf>
    <xf numFmtId="0" fontId="17" fillId="0" borderId="7" xfId="0" applyFont="1" applyBorder="1"/>
    <xf numFmtId="0" fontId="17" fillId="0" borderId="68" xfId="0" applyFont="1" applyFill="1" applyBorder="1" applyAlignment="1">
      <alignment horizontal="center"/>
    </xf>
    <xf numFmtId="167" fontId="22" fillId="0" borderId="0" xfId="0" applyNumberFormat="1" applyFont="1" applyAlignment="1">
      <alignment horizontal="center"/>
    </xf>
    <xf numFmtId="0" fontId="14" fillId="0" borderId="54" xfId="0" applyFont="1" applyFill="1" applyBorder="1" applyAlignment="1">
      <alignment horizontal="center"/>
    </xf>
    <xf numFmtId="0" fontId="14" fillId="0" borderId="68" xfId="0" applyFont="1" applyFill="1" applyBorder="1" applyAlignment="1">
      <alignment horizontal="center"/>
    </xf>
    <xf numFmtId="0" fontId="14" fillId="0" borderId="72" xfId="0" applyFont="1" applyFill="1" applyBorder="1" applyAlignment="1">
      <alignment horizontal="center"/>
    </xf>
    <xf numFmtId="0" fontId="14" fillId="0" borderId="61" xfId="0" applyFont="1" applyFill="1" applyBorder="1" applyAlignment="1">
      <alignment horizontal="center"/>
    </xf>
    <xf numFmtId="2" fontId="18" fillId="0" borderId="68" xfId="0" applyNumberFormat="1" applyFont="1" applyFill="1" applyBorder="1" applyAlignment="1">
      <alignment horizontal="center"/>
    </xf>
    <xf numFmtId="0" fontId="2" fillId="0" borderId="41" xfId="0" applyFont="1" applyFill="1" applyBorder="1"/>
    <xf numFmtId="0" fontId="54" fillId="0" borderId="2" xfId="0" applyFont="1" applyBorder="1"/>
    <xf numFmtId="0" fontId="54" fillId="0" borderId="23" xfId="0" applyFont="1" applyBorder="1"/>
    <xf numFmtId="0" fontId="54" fillId="0" borderId="23" xfId="0" applyFont="1" applyFill="1" applyBorder="1"/>
    <xf numFmtId="0" fontId="54" fillId="0" borderId="23" xfId="0" applyFont="1" applyBorder="1" applyAlignment="1">
      <alignment horizontal="center"/>
    </xf>
    <xf numFmtId="0" fontId="0" fillId="0" borderId="7" xfId="0" applyBorder="1"/>
    <xf numFmtId="0" fontId="17" fillId="0" borderId="52" xfId="0" applyFont="1" applyBorder="1"/>
    <xf numFmtId="0" fontId="17" fillId="0" borderId="52" xfId="0" applyFont="1" applyBorder="1" applyAlignment="1">
      <alignment horizontal="center"/>
    </xf>
    <xf numFmtId="2" fontId="17" fillId="0" borderId="60" xfId="0" applyNumberFormat="1" applyFont="1" applyBorder="1" applyAlignment="1">
      <alignment horizontal="center"/>
    </xf>
    <xf numFmtId="0" fontId="0" fillId="0" borderId="12" xfId="0" applyBorder="1"/>
    <xf numFmtId="0" fontId="54" fillId="0" borderId="2" xfId="0" applyFont="1" applyBorder="1" applyAlignment="1">
      <alignment horizontal="center"/>
    </xf>
    <xf numFmtId="0" fontId="54" fillId="0" borderId="9" xfId="0" applyFont="1" applyBorder="1" applyAlignment="1">
      <alignment horizontal="center"/>
    </xf>
    <xf numFmtId="0" fontId="0" fillId="0" borderId="40" xfId="0" applyBorder="1"/>
    <xf numFmtId="167" fontId="14" fillId="0" borderId="72" xfId="0" applyNumberFormat="1" applyFont="1" applyBorder="1" applyAlignment="1">
      <alignment horizontal="center"/>
    </xf>
    <xf numFmtId="166" fontId="14" fillId="0" borderId="72" xfId="0" applyNumberFormat="1" applyFont="1" applyBorder="1" applyAlignment="1">
      <alignment horizontal="center"/>
    </xf>
    <xf numFmtId="166" fontId="14" fillId="0" borderId="56" xfId="0" applyNumberFormat="1" applyFont="1" applyBorder="1" applyAlignment="1">
      <alignment horizontal="center"/>
    </xf>
    <xf numFmtId="0" fontId="54" fillId="0" borderId="24" xfId="0" applyFont="1" applyBorder="1" applyAlignment="1">
      <alignment horizontal="center"/>
    </xf>
    <xf numFmtId="0" fontId="17" fillId="0" borderId="70" xfId="0" applyFont="1" applyBorder="1" applyAlignment="1">
      <alignment horizontal="center"/>
    </xf>
    <xf numFmtId="0" fontId="17" fillId="0" borderId="51" xfId="0" applyFont="1" applyBorder="1" applyAlignment="1">
      <alignment horizontal="center"/>
    </xf>
    <xf numFmtId="0" fontId="55" fillId="0" borderId="59" xfId="0" applyFont="1" applyBorder="1" applyAlignment="1">
      <alignment horizontal="right"/>
    </xf>
    <xf numFmtId="0" fontId="17" fillId="0" borderId="59" xfId="0" applyFont="1" applyBorder="1" applyAlignment="1">
      <alignment horizontal="right"/>
    </xf>
    <xf numFmtId="0" fontId="14" fillId="0" borderId="59" xfId="0" applyFont="1" applyBorder="1" applyAlignment="1">
      <alignment horizontal="right"/>
    </xf>
    <xf numFmtId="0" fontId="55" fillId="0" borderId="74" xfId="0" applyFont="1" applyBorder="1" applyAlignment="1">
      <alignment horizontal="right"/>
    </xf>
    <xf numFmtId="0" fontId="17" fillId="0" borderId="41" xfId="0" applyFont="1" applyFill="1" applyBorder="1" applyAlignment="1">
      <alignment horizontal="center"/>
    </xf>
    <xf numFmtId="0" fontId="17" fillId="0" borderId="49" xfId="0" applyFont="1" applyFill="1" applyBorder="1" applyAlignment="1">
      <alignment horizontal="center"/>
    </xf>
    <xf numFmtId="0" fontId="33" fillId="0" borderId="27" xfId="0" applyFont="1" applyBorder="1" applyAlignment="1">
      <alignment horizontal="left"/>
    </xf>
    <xf numFmtId="0" fontId="33" fillId="0" borderId="54" xfId="0" applyFont="1" applyFill="1" applyBorder="1"/>
    <xf numFmtId="1" fontId="22" fillId="0" borderId="0" xfId="0" applyNumberFormat="1" applyFont="1" applyFill="1" applyBorder="1" applyAlignment="1">
      <alignment horizontal="center"/>
    </xf>
    <xf numFmtId="166" fontId="72" fillId="0" borderId="0" xfId="0" applyNumberFormat="1" applyFont="1" applyFill="1" applyBorder="1" applyAlignment="1">
      <alignment horizontal="center"/>
    </xf>
    <xf numFmtId="0" fontId="67" fillId="0" borderId="0" xfId="0" applyFont="1" applyFill="1" applyBorder="1" applyAlignment="1">
      <alignment horizontal="center"/>
    </xf>
    <xf numFmtId="49" fontId="22" fillId="0" borderId="0" xfId="0" applyNumberFormat="1" applyFont="1" applyFill="1" applyBorder="1" applyAlignment="1">
      <alignment horizontal="center"/>
    </xf>
    <xf numFmtId="1" fontId="105" fillId="0" borderId="0" xfId="0" applyNumberFormat="1" applyFont="1" applyFill="1" applyBorder="1" applyAlignment="1">
      <alignment horizontal="center"/>
    </xf>
    <xf numFmtId="0" fontId="10" fillId="0" borderId="2" xfId="0" applyFont="1" applyBorder="1" applyAlignment="1">
      <alignment horizontal="center" vertical="center"/>
    </xf>
    <xf numFmtId="0" fontId="48" fillId="0" borderId="23" xfId="0" applyFont="1" applyBorder="1" applyAlignment="1">
      <alignment horizontal="center" vertical="center"/>
    </xf>
    <xf numFmtId="0" fontId="17" fillId="0" borderId="23" xfId="0" applyFont="1" applyBorder="1" applyAlignment="1">
      <alignment horizontal="right"/>
    </xf>
    <xf numFmtId="0" fontId="22" fillId="0" borderId="17" xfId="0" applyFont="1" applyBorder="1" applyAlignment="1">
      <alignment horizontal="center" vertical="center"/>
    </xf>
    <xf numFmtId="0" fontId="35" fillId="0" borderId="22" xfId="0" applyFont="1" applyBorder="1" applyAlignment="1">
      <alignment horizontal="center"/>
    </xf>
    <xf numFmtId="0" fontId="48" fillId="0" borderId="22" xfId="0" applyFont="1" applyBorder="1" applyAlignment="1">
      <alignment horizontal="center" vertical="center"/>
    </xf>
    <xf numFmtId="0" fontId="10" fillId="0" borderId="30" xfId="0" applyFont="1" applyBorder="1" applyAlignment="1">
      <alignment horizontal="center" vertical="center"/>
    </xf>
    <xf numFmtId="0" fontId="0" fillId="0" borderId="2" xfId="0" applyBorder="1" applyAlignment="1">
      <alignment horizontal="left"/>
    </xf>
    <xf numFmtId="0" fontId="10" fillId="0" borderId="14" xfId="0" applyFont="1" applyBorder="1"/>
    <xf numFmtId="0" fontId="10" fillId="0" borderId="0" xfId="0" applyFont="1" applyBorder="1" applyAlignment="1">
      <alignment horizontal="center"/>
    </xf>
    <xf numFmtId="0" fontId="61" fillId="0" borderId="3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48" xfId="0" applyBorder="1" applyAlignment="1">
      <alignment horizontal="left"/>
    </xf>
    <xf numFmtId="0" fontId="0" fillId="0" borderId="47" xfId="0" applyBorder="1" applyAlignment="1">
      <alignment horizontal="left"/>
    </xf>
    <xf numFmtId="0" fontId="61" fillId="0" borderId="48" xfId="0" applyFont="1" applyBorder="1" applyAlignment="1">
      <alignment horizontal="left"/>
    </xf>
    <xf numFmtId="164" fontId="55" fillId="0" borderId="58" xfId="0" applyNumberFormat="1" applyFont="1" applyBorder="1" applyAlignment="1">
      <alignment horizontal="right"/>
    </xf>
    <xf numFmtId="0" fontId="35" fillId="0" borderId="15" xfId="0" applyFont="1" applyBorder="1"/>
    <xf numFmtId="0" fontId="48" fillId="0" borderId="2" xfId="0" applyFont="1" applyBorder="1" applyAlignment="1">
      <alignment horizontal="center" vertical="center"/>
    </xf>
    <xf numFmtId="1" fontId="38" fillId="0" borderId="7" xfId="0" applyNumberFormat="1" applyFont="1" applyBorder="1" applyAlignment="1">
      <alignment horizontal="center"/>
    </xf>
    <xf numFmtId="0" fontId="10" fillId="0" borderId="75" xfId="0" applyFont="1" applyBorder="1" applyAlignment="1">
      <alignment horizontal="center"/>
    </xf>
    <xf numFmtId="0" fontId="123" fillId="0" borderId="18" xfId="0" applyFont="1" applyBorder="1" applyAlignment="1">
      <alignment horizontal="left"/>
    </xf>
    <xf numFmtId="2" fontId="40" fillId="2" borderId="54" xfId="0" applyNumberFormat="1" applyFont="1" applyFill="1" applyBorder="1" applyAlignment="1">
      <alignment horizontal="center"/>
    </xf>
    <xf numFmtId="2" fontId="20" fillId="2" borderId="68" xfId="0" applyNumberFormat="1" applyFont="1" applyFill="1" applyBorder="1" applyAlignment="1">
      <alignment horizontal="center"/>
    </xf>
    <xf numFmtId="2" fontId="20" fillId="2" borderId="54" xfId="0" applyNumberFormat="1" applyFont="1" applyFill="1" applyBorder="1" applyAlignment="1">
      <alignment horizontal="center"/>
    </xf>
    <xf numFmtId="0" fontId="36" fillId="0" borderId="0" xfId="0" applyFont="1" applyFill="1" applyBorder="1" applyAlignment="1">
      <alignment horizontal="left"/>
    </xf>
    <xf numFmtId="0" fontId="36" fillId="0" borderId="0" xfId="0" applyFont="1" applyFill="1" applyBorder="1" applyAlignment="1">
      <alignment horizontal="right"/>
    </xf>
    <xf numFmtId="2" fontId="21" fillId="0" borderId="0" xfId="0" applyNumberFormat="1" applyFont="1" applyFill="1" applyBorder="1" applyAlignment="1">
      <alignment horizontal="left"/>
    </xf>
    <xf numFmtId="2" fontId="36" fillId="0" borderId="0" xfId="0" applyNumberFormat="1" applyFont="1" applyFill="1" applyBorder="1" applyAlignment="1">
      <alignment horizontal="center"/>
    </xf>
    <xf numFmtId="9" fontId="36" fillId="0" borderId="0" xfId="0" applyNumberFormat="1" applyFont="1" applyFill="1" applyBorder="1" applyAlignment="1">
      <alignment horizontal="center"/>
    </xf>
    <xf numFmtId="0" fontId="38" fillId="0" borderId="0" xfId="0" applyFont="1" applyFill="1" applyBorder="1" applyAlignment="1">
      <alignment horizontal="center"/>
    </xf>
    <xf numFmtId="0" fontId="121" fillId="0" borderId="0" xfId="0" applyFont="1" applyFill="1" applyBorder="1" applyAlignment="1">
      <alignment horizontal="center"/>
    </xf>
    <xf numFmtId="9" fontId="16" fillId="0" borderId="0" xfId="0" applyNumberFormat="1" applyFont="1" applyFill="1" applyBorder="1" applyAlignment="1">
      <alignment horizontal="center"/>
    </xf>
    <xf numFmtId="167" fontId="92" fillId="0" borderId="0" xfId="0" applyNumberFormat="1" applyFont="1" applyFill="1" applyBorder="1" applyAlignment="1">
      <alignment horizontal="center"/>
    </xf>
    <xf numFmtId="2" fontId="16" fillId="0" borderId="0" xfId="0" applyNumberFormat="1" applyFont="1" applyFill="1" applyBorder="1" applyAlignment="1">
      <alignment horizontal="center"/>
    </xf>
    <xf numFmtId="0" fontId="41" fillId="0" borderId="0" xfId="0" applyFont="1" applyFill="1" applyBorder="1" applyAlignment="1">
      <alignment horizontal="right"/>
    </xf>
    <xf numFmtId="0" fontId="119" fillId="0" borderId="0" xfId="0" applyFont="1" applyFill="1" applyBorder="1" applyAlignment="1">
      <alignment horizontal="left"/>
    </xf>
    <xf numFmtId="165" fontId="98" fillId="0" borderId="0" xfId="0" applyNumberFormat="1" applyFont="1" applyFill="1" applyBorder="1" applyAlignment="1">
      <alignment horizontal="center"/>
    </xf>
    <xf numFmtId="2" fontId="98" fillId="0" borderId="0" xfId="0" applyNumberFormat="1" applyFont="1" applyFill="1" applyBorder="1" applyAlignment="1">
      <alignment horizontal="center"/>
    </xf>
    <xf numFmtId="2" fontId="16" fillId="0" borderId="0" xfId="0" applyNumberFormat="1" applyFont="1" applyFill="1" applyBorder="1" applyAlignment="1">
      <alignment horizontal="left"/>
    </xf>
    <xf numFmtId="2" fontId="85" fillId="0" borderId="0" xfId="0" applyNumberFormat="1" applyFont="1" applyFill="1" applyBorder="1" applyAlignment="1">
      <alignment horizontal="left"/>
    </xf>
    <xf numFmtId="0" fontId="98" fillId="0" borderId="0" xfId="0" applyFont="1" applyFill="1" applyBorder="1" applyAlignment="1">
      <alignment horizontal="left"/>
    </xf>
    <xf numFmtId="2" fontId="92" fillId="0" borderId="0" xfId="0" applyNumberFormat="1" applyFont="1" applyFill="1" applyBorder="1" applyAlignment="1">
      <alignment horizontal="center"/>
    </xf>
    <xf numFmtId="165" fontId="92" fillId="0" borderId="0" xfId="0" applyNumberFormat="1" applyFont="1" applyFill="1" applyBorder="1" applyAlignment="1">
      <alignment horizontal="center"/>
    </xf>
    <xf numFmtId="0" fontId="36" fillId="0" borderId="3" xfId="0" applyFont="1" applyBorder="1" applyAlignment="1">
      <alignment horizontal="right"/>
    </xf>
    <xf numFmtId="0" fontId="35" fillId="0" borderId="14" xfId="0" applyFont="1" applyBorder="1"/>
    <xf numFmtId="165" fontId="114" fillId="0" borderId="20" xfId="0" applyNumberFormat="1" applyFont="1" applyBorder="1" applyAlignment="1">
      <alignment horizontal="left"/>
    </xf>
    <xf numFmtId="166" fontId="35" fillId="0" borderId="0" xfId="0" applyNumberFormat="1" applyFont="1" applyFill="1" applyBorder="1" applyAlignment="1">
      <alignment horizontal="center" vertical="center"/>
    </xf>
    <xf numFmtId="2" fontId="10" fillId="0" borderId="0" xfId="0" applyNumberFormat="1" applyFont="1" applyFill="1" applyBorder="1" applyAlignment="1">
      <alignment horizontal="center" vertical="center"/>
    </xf>
    <xf numFmtId="166" fontId="10" fillId="0" borderId="0" xfId="0" applyNumberFormat="1" applyFont="1" applyFill="1" applyBorder="1" applyAlignment="1">
      <alignment horizontal="center" vertical="center"/>
    </xf>
    <xf numFmtId="166" fontId="50" fillId="0" borderId="0" xfId="0" applyNumberFormat="1" applyFont="1" applyFill="1" applyBorder="1" applyAlignment="1">
      <alignment horizontal="center"/>
    </xf>
    <xf numFmtId="165" fontId="92" fillId="3" borderId="68" xfId="0" applyNumberFormat="1" applyFont="1" applyFill="1" applyBorder="1" applyAlignment="1">
      <alignment horizontal="center"/>
    </xf>
    <xf numFmtId="0" fontId="47" fillId="0" borderId="38" xfId="0" applyFont="1" applyBorder="1" applyAlignment="1">
      <alignment horizontal="center"/>
    </xf>
    <xf numFmtId="0" fontId="2" fillId="0" borderId="19" xfId="0" applyFont="1" applyBorder="1"/>
    <xf numFmtId="0" fontId="2" fillId="0" borderId="20" xfId="0" applyFont="1" applyBorder="1" applyAlignment="1">
      <alignment horizontal="left"/>
    </xf>
    <xf numFmtId="0" fontId="80" fillId="0" borderId="21" xfId="0" applyFont="1" applyBorder="1" applyAlignment="1">
      <alignment horizontal="left"/>
    </xf>
    <xf numFmtId="0" fontId="80" fillId="0" borderId="70" xfId="0" applyFont="1" applyBorder="1" applyAlignment="1">
      <alignment horizontal="left"/>
    </xf>
    <xf numFmtId="0" fontId="45" fillId="0" borderId="71" xfId="0" applyFont="1" applyBorder="1"/>
    <xf numFmtId="0" fontId="2" fillId="0" borderId="72" xfId="0" applyFont="1" applyBorder="1" applyAlignment="1">
      <alignment horizontal="left"/>
    </xf>
    <xf numFmtId="0" fontId="80" fillId="0" borderId="73" xfId="0" applyFont="1" applyBorder="1" applyAlignment="1">
      <alignment horizontal="left"/>
    </xf>
    <xf numFmtId="0" fontId="22" fillId="0" borderId="61" xfId="0" applyFont="1" applyBorder="1"/>
    <xf numFmtId="0" fontId="22" fillId="0" borderId="68" xfId="0" applyFont="1" applyBorder="1" applyAlignment="1">
      <alignment horizontal="left"/>
    </xf>
    <xf numFmtId="0" fontId="75" fillId="0" borderId="70" xfId="0" applyFont="1" applyBorder="1" applyAlignment="1">
      <alignment horizontal="left"/>
    </xf>
    <xf numFmtId="165" fontId="22" fillId="0" borderId="57" xfId="0" applyNumberFormat="1" applyFont="1" applyBorder="1" applyAlignment="1">
      <alignment horizontal="left"/>
    </xf>
    <xf numFmtId="0" fontId="22" fillId="0" borderId="23" xfId="0" applyFont="1" applyBorder="1"/>
    <xf numFmtId="0" fontId="43" fillId="0" borderId="52" xfId="0" applyFont="1" applyBorder="1" applyAlignment="1">
      <alignment horizontal="center"/>
    </xf>
    <xf numFmtId="2" fontId="2" fillId="0" borderId="64" xfId="0" applyNumberFormat="1" applyFont="1" applyBorder="1" applyAlignment="1">
      <alignment horizontal="center"/>
    </xf>
    <xf numFmtId="2" fontId="2" fillId="0" borderId="60" xfId="0" applyNumberFormat="1" applyFont="1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54" xfId="0" applyBorder="1" applyAlignment="1">
      <alignment horizontal="center"/>
    </xf>
    <xf numFmtId="0" fontId="0" fillId="0" borderId="55" xfId="0" applyBorder="1" applyAlignment="1">
      <alignment horizontal="center"/>
    </xf>
    <xf numFmtId="0" fontId="0" fillId="0" borderId="70" xfId="0" applyBorder="1" applyAlignment="1">
      <alignment horizontal="center"/>
    </xf>
    <xf numFmtId="0" fontId="22" fillId="0" borderId="23" xfId="0" applyFont="1" applyBorder="1" applyAlignment="1">
      <alignment horizontal="center"/>
    </xf>
    <xf numFmtId="0" fontId="22" fillId="0" borderId="2" xfId="0" applyFont="1" applyBorder="1" applyAlignment="1">
      <alignment horizontal="center"/>
    </xf>
    <xf numFmtId="0" fontId="0" fillId="0" borderId="0" xfId="0" applyFont="1" applyFill="1"/>
    <xf numFmtId="9" fontId="7" fillId="0" borderId="9" xfId="0" applyNumberFormat="1" applyFont="1" applyBorder="1" applyAlignment="1">
      <alignment horizontal="center"/>
    </xf>
    <xf numFmtId="0" fontId="7" fillId="0" borderId="31" xfId="0" applyFont="1" applyBorder="1"/>
    <xf numFmtId="0" fontId="7" fillId="0" borderId="40" xfId="0" applyFont="1" applyBorder="1"/>
    <xf numFmtId="0" fontId="7" fillId="0" borderId="40" xfId="0" applyFont="1" applyBorder="1" applyAlignment="1">
      <alignment horizontal="center"/>
    </xf>
    <xf numFmtId="0" fontId="7" fillId="0" borderId="12" xfId="0" applyFont="1" applyBorder="1"/>
    <xf numFmtId="0" fontId="7" fillId="0" borderId="23" xfId="0" applyFont="1" applyBorder="1" applyAlignment="1">
      <alignment horizontal="left"/>
    </xf>
    <xf numFmtId="9" fontId="2" fillId="0" borderId="9" xfId="0" applyNumberFormat="1" applyFont="1" applyBorder="1" applyAlignment="1">
      <alignment horizontal="center"/>
    </xf>
    <xf numFmtId="0" fontId="7" fillId="0" borderId="17" xfId="0" applyFont="1" applyBorder="1" applyAlignment="1">
      <alignment horizontal="center"/>
    </xf>
    <xf numFmtId="0" fontId="0" fillId="0" borderId="50" xfId="0" applyBorder="1" applyAlignment="1">
      <alignment horizontal="center"/>
    </xf>
    <xf numFmtId="2" fontId="43" fillId="0" borderId="52" xfId="0" applyNumberFormat="1" applyFont="1" applyBorder="1" applyAlignment="1">
      <alignment horizontal="center"/>
    </xf>
    <xf numFmtId="9" fontId="7" fillId="0" borderId="23" xfId="0" applyNumberFormat="1" applyFont="1" applyBorder="1" applyAlignment="1">
      <alignment horizontal="center"/>
    </xf>
    <xf numFmtId="0" fontId="54" fillId="0" borderId="64" xfId="0" applyFont="1" applyBorder="1" applyAlignment="1">
      <alignment horizontal="center"/>
    </xf>
    <xf numFmtId="0" fontId="54" fillId="0" borderId="68" xfId="0" applyFont="1" applyBorder="1" applyAlignment="1">
      <alignment horizontal="center"/>
    </xf>
    <xf numFmtId="0" fontId="22" fillId="8" borderId="2" xfId="0" applyFont="1" applyFill="1" applyBorder="1" applyAlignment="1">
      <alignment horizontal="center"/>
    </xf>
    <xf numFmtId="0" fontId="22" fillId="8" borderId="23" xfId="0" applyFont="1" applyFill="1" applyBorder="1" applyAlignment="1">
      <alignment horizontal="center"/>
    </xf>
    <xf numFmtId="0" fontId="14" fillId="8" borderId="23" xfId="0" applyFont="1" applyFill="1" applyBorder="1" applyAlignment="1">
      <alignment horizontal="center"/>
    </xf>
    <xf numFmtId="9" fontId="7" fillId="8" borderId="23" xfId="0" applyNumberFormat="1" applyFont="1" applyFill="1" applyBorder="1" applyAlignment="1">
      <alignment horizontal="center"/>
    </xf>
    <xf numFmtId="165" fontId="54" fillId="0" borderId="19" xfId="0" applyNumberFormat="1" applyFont="1" applyBorder="1" applyAlignment="1">
      <alignment horizontal="center"/>
    </xf>
    <xf numFmtId="0" fontId="126" fillId="0" borderId="74" xfId="0" applyFont="1" applyBorder="1" applyAlignment="1">
      <alignment horizontal="left"/>
    </xf>
    <xf numFmtId="0" fontId="0" fillId="0" borderId="67" xfId="0" applyBorder="1" applyAlignment="1">
      <alignment horizontal="right"/>
    </xf>
    <xf numFmtId="0" fontId="127" fillId="0" borderId="63" xfId="0" applyFont="1" applyBorder="1" applyAlignment="1">
      <alignment horizontal="center"/>
    </xf>
    <xf numFmtId="0" fontId="0" fillId="0" borderId="27" xfId="0" applyBorder="1"/>
    <xf numFmtId="0" fontId="0" fillId="0" borderId="44" xfId="0" applyBorder="1"/>
    <xf numFmtId="0" fontId="46" fillId="0" borderId="2" xfId="0" applyFont="1" applyBorder="1" applyAlignment="1">
      <alignment horizontal="center"/>
    </xf>
    <xf numFmtId="0" fontId="46" fillId="0" borderId="29" xfId="0" applyFont="1" applyBorder="1" applyAlignment="1">
      <alignment horizontal="left"/>
    </xf>
    <xf numFmtId="0" fontId="46" fillId="0" borderId="8" xfId="0" applyFont="1" applyBorder="1" applyAlignment="1">
      <alignment horizontal="center"/>
    </xf>
    <xf numFmtId="0" fontId="48" fillId="0" borderId="74" xfId="0" applyFont="1" applyBorder="1"/>
    <xf numFmtId="0" fontId="78" fillId="0" borderId="57" xfId="0" applyFont="1" applyBorder="1" applyAlignment="1">
      <alignment horizontal="center"/>
    </xf>
    <xf numFmtId="0" fontId="78" fillId="0" borderId="60" xfId="0" applyFont="1" applyBorder="1" applyAlignment="1">
      <alignment horizontal="center"/>
    </xf>
    <xf numFmtId="0" fontId="76" fillId="0" borderId="0" xfId="0" applyFont="1" applyFill="1" applyBorder="1" applyAlignment="1">
      <alignment horizontal="center"/>
    </xf>
    <xf numFmtId="0" fontId="76" fillId="0" borderId="0" xfId="0" applyFont="1" applyAlignment="1">
      <alignment horizontal="center"/>
    </xf>
    <xf numFmtId="0" fontId="28" fillId="0" borderId="0" xfId="0" applyFont="1" applyBorder="1" applyAlignment="1">
      <alignment horizontal="center"/>
    </xf>
    <xf numFmtId="0" fontId="76" fillId="0" borderId="46" xfId="0" applyFont="1" applyBorder="1" applyAlignment="1">
      <alignment horizontal="center"/>
    </xf>
    <xf numFmtId="0" fontId="76" fillId="0" borderId="0" xfId="0" applyFont="1"/>
    <xf numFmtId="0" fontId="28" fillId="0" borderId="0" xfId="0" applyFont="1" applyFill="1" applyBorder="1"/>
    <xf numFmtId="0" fontId="76" fillId="0" borderId="0" xfId="0" applyFont="1" applyBorder="1"/>
    <xf numFmtId="0" fontId="76" fillId="0" borderId="64" xfId="0" applyFont="1" applyBorder="1" applyAlignment="1">
      <alignment horizontal="center"/>
    </xf>
    <xf numFmtId="0" fontId="29" fillId="0" borderId="0" xfId="0" applyFont="1"/>
    <xf numFmtId="0" fontId="29" fillId="0" borderId="0" xfId="0" applyFont="1" applyBorder="1"/>
    <xf numFmtId="0" fontId="27" fillId="0" borderId="0" xfId="0" applyFont="1" applyFill="1" applyBorder="1" applyAlignment="1">
      <alignment horizontal="center"/>
    </xf>
    <xf numFmtId="0" fontId="77" fillId="0" borderId="0" xfId="0" applyFont="1" applyFill="1" applyBorder="1"/>
    <xf numFmtId="0" fontId="29" fillId="0" borderId="0" xfId="0" applyFont="1" applyBorder="1" applyAlignment="1">
      <alignment horizontal="right"/>
    </xf>
    <xf numFmtId="0" fontId="46" fillId="0" borderId="50" xfId="0" applyFont="1" applyBorder="1" applyAlignment="1">
      <alignment horizontal="center"/>
    </xf>
    <xf numFmtId="0" fontId="46" fillId="0" borderId="54" xfId="0" applyFont="1" applyBorder="1" applyAlignment="1">
      <alignment horizontal="center"/>
    </xf>
    <xf numFmtId="0" fontId="46" fillId="11" borderId="54" xfId="0" applyFont="1" applyFill="1" applyBorder="1" applyAlignment="1">
      <alignment horizontal="center"/>
    </xf>
    <xf numFmtId="0" fontId="46" fillId="9" borderId="54" xfId="0" applyFont="1" applyFill="1" applyBorder="1" applyAlignment="1">
      <alignment horizontal="center"/>
    </xf>
    <xf numFmtId="166" fontId="46" fillId="0" borderId="54" xfId="0" applyNumberFormat="1" applyFont="1" applyBorder="1" applyAlignment="1">
      <alignment horizontal="center"/>
    </xf>
    <xf numFmtId="168" fontId="116" fillId="0" borderId="59" xfId="0" applyNumberFormat="1" applyFont="1" applyBorder="1" applyAlignment="1">
      <alignment horizontal="center"/>
    </xf>
    <xf numFmtId="167" fontId="128" fillId="11" borderId="54" xfId="0" applyNumberFormat="1" applyFont="1" applyFill="1" applyBorder="1" applyAlignment="1">
      <alignment horizontal="center"/>
    </xf>
    <xf numFmtId="166" fontId="128" fillId="11" borderId="54" xfId="0" applyNumberFormat="1" applyFont="1" applyFill="1" applyBorder="1" applyAlignment="1">
      <alignment horizontal="center"/>
    </xf>
    <xf numFmtId="0" fontId="111" fillId="11" borderId="54" xfId="0" applyFont="1" applyFill="1" applyBorder="1" applyAlignment="1">
      <alignment horizontal="center"/>
    </xf>
    <xf numFmtId="0" fontId="0" fillId="0" borderId="55" xfId="0" applyBorder="1"/>
    <xf numFmtId="0" fontId="7" fillId="11" borderId="58" xfId="0" applyFont="1" applyFill="1" applyBorder="1"/>
    <xf numFmtId="0" fontId="45" fillId="11" borderId="58" xfId="0" applyFont="1" applyFill="1" applyBorder="1"/>
    <xf numFmtId="0" fontId="22" fillId="11" borderId="58" xfId="0" applyFont="1" applyFill="1" applyBorder="1"/>
    <xf numFmtId="0" fontId="2" fillId="11" borderId="58" xfId="0" applyFont="1" applyFill="1" applyBorder="1"/>
    <xf numFmtId="0" fontId="46" fillId="0" borderId="19" xfId="0" applyFont="1" applyBorder="1" applyAlignment="1">
      <alignment horizontal="center"/>
    </xf>
    <xf numFmtId="167" fontId="116" fillId="0" borderId="64" xfId="0" applyNumberFormat="1" applyFont="1" applyBorder="1" applyAlignment="1">
      <alignment horizontal="center"/>
    </xf>
    <xf numFmtId="167" fontId="128" fillId="11" borderId="69" xfId="0" applyNumberFormat="1" applyFont="1" applyFill="1" applyBorder="1" applyAlignment="1">
      <alignment horizontal="center"/>
    </xf>
    <xf numFmtId="166" fontId="128" fillId="11" borderId="69" xfId="0" applyNumberFormat="1" applyFont="1" applyFill="1" applyBorder="1" applyAlignment="1">
      <alignment horizontal="center"/>
    </xf>
    <xf numFmtId="0" fontId="111" fillId="11" borderId="69" xfId="0" applyFont="1" applyFill="1" applyBorder="1" applyAlignment="1">
      <alignment horizontal="center"/>
    </xf>
    <xf numFmtId="0" fontId="54" fillId="0" borderId="55" xfId="0" applyFont="1" applyBorder="1"/>
    <xf numFmtId="167" fontId="46" fillId="11" borderId="54" xfId="0" applyNumberFormat="1" applyFont="1" applyFill="1" applyBorder="1" applyAlignment="1">
      <alignment horizontal="center"/>
    </xf>
    <xf numFmtId="1" fontId="46" fillId="0" borderId="55" xfId="0" applyNumberFormat="1" applyFont="1" applyBorder="1" applyAlignment="1">
      <alignment horizontal="center"/>
    </xf>
    <xf numFmtId="0" fontId="33" fillId="0" borderId="50" xfId="0" applyFont="1" applyBorder="1"/>
    <xf numFmtId="0" fontId="33" fillId="0" borderId="71" xfId="0" applyFont="1" applyBorder="1"/>
    <xf numFmtId="0" fontId="50" fillId="0" borderId="50" xfId="0" applyFont="1" applyBorder="1" applyAlignment="1">
      <alignment horizontal="center"/>
    </xf>
    <xf numFmtId="0" fontId="50" fillId="0" borderId="54" xfId="0" applyFont="1" applyBorder="1" applyAlignment="1">
      <alignment horizontal="center"/>
    </xf>
    <xf numFmtId="0" fontId="50" fillId="0" borderId="71" xfId="0" applyFont="1" applyBorder="1" applyAlignment="1">
      <alignment horizontal="center"/>
    </xf>
    <xf numFmtId="0" fontId="50" fillId="0" borderId="19" xfId="0" applyFont="1" applyBorder="1" applyAlignment="1">
      <alignment horizontal="center"/>
    </xf>
    <xf numFmtId="0" fontId="50" fillId="0" borderId="29" xfId="0" applyFont="1" applyBorder="1" applyAlignment="1">
      <alignment horizontal="left"/>
    </xf>
    <xf numFmtId="0" fontId="48" fillId="0" borderId="30" xfId="0" applyFont="1" applyBorder="1"/>
    <xf numFmtId="0" fontId="78" fillId="0" borderId="26" xfId="0" applyFont="1" applyBorder="1" applyAlignment="1">
      <alignment horizontal="center"/>
    </xf>
    <xf numFmtId="0" fontId="50" fillId="0" borderId="74" xfId="0" applyFont="1" applyBorder="1"/>
    <xf numFmtId="0" fontId="47" fillId="0" borderId="15" xfId="0" applyFont="1" applyBorder="1"/>
    <xf numFmtId="0" fontId="46" fillId="8" borderId="25" xfId="0" applyFont="1" applyFill="1" applyBorder="1" applyAlignment="1">
      <alignment horizontal="center"/>
    </xf>
    <xf numFmtId="0" fontId="50" fillId="8" borderId="74" xfId="0" applyFont="1" applyFill="1" applyBorder="1" applyAlignment="1">
      <alignment horizontal="center"/>
    </xf>
    <xf numFmtId="0" fontId="78" fillId="8" borderId="57" xfId="0" applyFont="1" applyFill="1" applyBorder="1" applyAlignment="1">
      <alignment horizontal="center"/>
    </xf>
    <xf numFmtId="0" fontId="50" fillId="8" borderId="19" xfId="0" applyFont="1" applyFill="1" applyBorder="1" applyAlignment="1">
      <alignment horizontal="center"/>
    </xf>
    <xf numFmtId="2" fontId="76" fillId="8" borderId="8" xfId="0" applyNumberFormat="1" applyFont="1" applyFill="1" applyBorder="1" applyAlignment="1">
      <alignment horizontal="center"/>
    </xf>
    <xf numFmtId="0" fontId="7" fillId="0" borderId="58" xfId="0" applyFont="1" applyBorder="1"/>
    <xf numFmtId="0" fontId="50" fillId="8" borderId="54" xfId="0" applyFont="1" applyFill="1" applyBorder="1" applyAlignment="1">
      <alignment horizontal="center"/>
    </xf>
    <xf numFmtId="2" fontId="76" fillId="8" borderId="62" xfId="0" applyNumberFormat="1" applyFont="1" applyFill="1" applyBorder="1" applyAlignment="1">
      <alignment horizontal="center"/>
    </xf>
    <xf numFmtId="0" fontId="7" fillId="18" borderId="58" xfId="0" applyFont="1" applyFill="1" applyBorder="1"/>
    <xf numFmtId="0" fontId="50" fillId="11" borderId="54" xfId="0" applyFont="1" applyFill="1" applyBorder="1" applyAlignment="1">
      <alignment horizontal="center"/>
    </xf>
    <xf numFmtId="2" fontId="76" fillId="11" borderId="62" xfId="0" applyNumberFormat="1" applyFont="1" applyFill="1" applyBorder="1" applyAlignment="1">
      <alignment horizontal="center"/>
    </xf>
    <xf numFmtId="0" fontId="50" fillId="9" borderId="54" xfId="0" applyFont="1" applyFill="1" applyBorder="1" applyAlignment="1">
      <alignment horizontal="center"/>
    </xf>
    <xf numFmtId="2" fontId="76" fillId="9" borderId="62" xfId="0" applyNumberFormat="1" applyFont="1" applyFill="1" applyBorder="1" applyAlignment="1">
      <alignment horizontal="center"/>
    </xf>
    <xf numFmtId="0" fontId="7" fillId="0" borderId="58" xfId="0" applyFont="1" applyBorder="1" applyAlignment="1">
      <alignment horizontal="left"/>
    </xf>
    <xf numFmtId="2" fontId="76" fillId="13" borderId="62" xfId="0" applyNumberFormat="1" applyFont="1" applyFill="1" applyBorder="1" applyAlignment="1">
      <alignment horizontal="center"/>
    </xf>
    <xf numFmtId="0" fontId="50" fillId="8" borderId="71" xfId="0" applyFont="1" applyFill="1" applyBorder="1" applyAlignment="1">
      <alignment horizontal="center"/>
    </xf>
    <xf numFmtId="2" fontId="76" fillId="13" borderId="46" xfId="0" applyNumberFormat="1" applyFont="1" applyFill="1" applyBorder="1" applyAlignment="1">
      <alignment horizontal="center"/>
    </xf>
    <xf numFmtId="0" fontId="50" fillId="8" borderId="55" xfId="0" applyFont="1" applyFill="1" applyBorder="1" applyAlignment="1">
      <alignment horizontal="center"/>
    </xf>
    <xf numFmtId="2" fontId="76" fillId="8" borderId="63" xfId="0" applyNumberFormat="1" applyFont="1" applyFill="1" applyBorder="1" applyAlignment="1">
      <alignment horizontal="center"/>
    </xf>
    <xf numFmtId="0" fontId="28" fillId="0" borderId="0" xfId="0" applyFont="1" applyAlignment="1">
      <alignment horizontal="left"/>
    </xf>
    <xf numFmtId="0" fontId="33" fillId="6" borderId="43" xfId="0" applyFont="1" applyFill="1" applyBorder="1"/>
    <xf numFmtId="0" fontId="33" fillId="6" borderId="58" xfId="0" applyFont="1" applyFill="1" applyBorder="1"/>
    <xf numFmtId="0" fontId="58" fillId="6" borderId="58" xfId="0" applyFont="1" applyFill="1" applyBorder="1"/>
    <xf numFmtId="2" fontId="7" fillId="6" borderId="61" xfId="0" applyNumberFormat="1" applyFont="1" applyFill="1" applyBorder="1"/>
    <xf numFmtId="0" fontId="50" fillId="8" borderId="53" xfId="0" applyFont="1" applyFill="1" applyBorder="1" applyAlignment="1">
      <alignment horizontal="center"/>
    </xf>
    <xf numFmtId="0" fontId="50" fillId="8" borderId="50" xfId="0" applyFont="1" applyFill="1" applyBorder="1" applyAlignment="1">
      <alignment horizontal="center"/>
    </xf>
    <xf numFmtId="166" fontId="50" fillId="8" borderId="54" xfId="0" applyNumberFormat="1" applyFont="1" applyFill="1" applyBorder="1" applyAlignment="1">
      <alignment horizontal="center"/>
    </xf>
    <xf numFmtId="0" fontId="76" fillId="8" borderId="70" xfId="0" applyFont="1" applyFill="1" applyBorder="1" applyAlignment="1">
      <alignment horizontal="center"/>
    </xf>
    <xf numFmtId="0" fontId="50" fillId="20" borderId="53" xfId="0" applyFont="1" applyFill="1" applyBorder="1" applyAlignment="1">
      <alignment horizontal="center"/>
    </xf>
    <xf numFmtId="0" fontId="22" fillId="17" borderId="43" xfId="0" applyFont="1" applyFill="1" applyBorder="1"/>
    <xf numFmtId="0" fontId="22" fillId="17" borderId="79" xfId="0" applyFont="1" applyFill="1" applyBorder="1"/>
    <xf numFmtId="0" fontId="48" fillId="21" borderId="38" xfId="0" applyFont="1" applyFill="1" applyBorder="1"/>
    <xf numFmtId="0" fontId="50" fillId="7" borderId="53" xfId="0" applyFont="1" applyFill="1" applyBorder="1" applyAlignment="1">
      <alignment horizontal="center"/>
    </xf>
    <xf numFmtId="0" fontId="76" fillId="7" borderId="16" xfId="0" applyFont="1" applyFill="1" applyBorder="1" applyAlignment="1">
      <alignment horizontal="center"/>
    </xf>
    <xf numFmtId="0" fontId="2" fillId="22" borderId="43" xfId="0" applyFont="1" applyFill="1" applyBorder="1" applyAlignment="1">
      <alignment horizontal="center"/>
    </xf>
    <xf numFmtId="0" fontId="22" fillId="22" borderId="58" xfId="0" applyFont="1" applyFill="1" applyBorder="1"/>
    <xf numFmtId="0" fontId="22" fillId="23" borderId="79" xfId="0" applyFont="1" applyFill="1" applyBorder="1"/>
    <xf numFmtId="0" fontId="50" fillId="24" borderId="53" xfId="0" applyFont="1" applyFill="1" applyBorder="1" applyAlignment="1">
      <alignment horizontal="center"/>
    </xf>
    <xf numFmtId="0" fontId="2" fillId="25" borderId="58" xfId="0" applyFont="1" applyFill="1" applyBorder="1"/>
    <xf numFmtId="0" fontId="2" fillId="25" borderId="79" xfId="0" applyFont="1" applyFill="1" applyBorder="1"/>
    <xf numFmtId="0" fontId="10" fillId="26" borderId="38" xfId="0" applyFont="1" applyFill="1" applyBorder="1"/>
    <xf numFmtId="0" fontId="50" fillId="11" borderId="53" xfId="0" applyFont="1" applyFill="1" applyBorder="1" applyAlignment="1">
      <alignment horizontal="center"/>
    </xf>
    <xf numFmtId="0" fontId="76" fillId="11" borderId="16" xfId="0" applyFont="1" applyFill="1" applyBorder="1" applyAlignment="1">
      <alignment horizontal="center"/>
    </xf>
    <xf numFmtId="0" fontId="2" fillId="27" borderId="58" xfId="0" applyFont="1" applyFill="1" applyBorder="1" applyAlignment="1">
      <alignment horizontal="center"/>
    </xf>
    <xf numFmtId="0" fontId="50" fillId="0" borderId="59" xfId="0" applyFont="1" applyBorder="1"/>
    <xf numFmtId="0" fontId="78" fillId="0" borderId="64" xfId="0" applyFont="1" applyBorder="1" applyAlignment="1">
      <alignment horizontal="center"/>
    </xf>
    <xf numFmtId="0" fontId="76" fillId="0" borderId="70" xfId="0" applyFont="1" applyBorder="1" applyAlignment="1">
      <alignment horizontal="center"/>
    </xf>
    <xf numFmtId="0" fontId="46" fillId="0" borderId="69" xfId="0" applyFont="1" applyBorder="1" applyAlignment="1">
      <alignment horizontal="center"/>
    </xf>
    <xf numFmtId="0" fontId="128" fillId="0" borderId="62" xfId="0" applyFont="1" applyBorder="1" applyAlignment="1">
      <alignment horizontal="center"/>
    </xf>
    <xf numFmtId="0" fontId="76" fillId="0" borderId="62" xfId="0" applyFont="1" applyBorder="1" applyAlignment="1">
      <alignment horizontal="center"/>
    </xf>
    <xf numFmtId="0" fontId="22" fillId="27" borderId="58" xfId="0" applyFont="1" applyFill="1" applyBorder="1"/>
    <xf numFmtId="166" fontId="65" fillId="0" borderId="54" xfId="0" applyNumberFormat="1" applyFont="1" applyBorder="1" applyAlignment="1">
      <alignment horizontal="center"/>
    </xf>
    <xf numFmtId="0" fontId="0" fillId="27" borderId="64" xfId="0" applyFill="1" applyBorder="1"/>
    <xf numFmtId="0" fontId="76" fillId="27" borderId="70" xfId="0" applyFont="1" applyFill="1" applyBorder="1" applyAlignment="1">
      <alignment horizontal="center"/>
    </xf>
    <xf numFmtId="0" fontId="76" fillId="27" borderId="69" xfId="0" applyFont="1" applyFill="1" applyBorder="1" applyAlignment="1">
      <alignment horizontal="center"/>
    </xf>
    <xf numFmtId="2" fontId="29" fillId="14" borderId="62" xfId="0" applyNumberFormat="1" applyFont="1" applyFill="1" applyBorder="1" applyAlignment="1">
      <alignment horizontal="center"/>
    </xf>
    <xf numFmtId="0" fontId="76" fillId="14" borderId="62" xfId="0" applyFont="1" applyFill="1" applyBorder="1" applyAlignment="1">
      <alignment horizontal="center"/>
    </xf>
    <xf numFmtId="0" fontId="22" fillId="28" borderId="58" xfId="0" applyFont="1" applyFill="1" applyBorder="1"/>
    <xf numFmtId="0" fontId="129" fillId="0" borderId="54" xfId="0" applyFont="1" applyBorder="1" applyAlignment="1">
      <alignment horizontal="center"/>
    </xf>
    <xf numFmtId="0" fontId="0" fillId="14" borderId="64" xfId="0" applyFill="1" applyBorder="1"/>
    <xf numFmtId="0" fontId="76" fillId="14" borderId="70" xfId="0" applyFont="1" applyFill="1" applyBorder="1" applyAlignment="1">
      <alignment horizontal="center"/>
    </xf>
    <xf numFmtId="166" fontId="50" fillId="0" borderId="54" xfId="0" applyNumberFormat="1" applyFont="1" applyBorder="1" applyAlignment="1">
      <alignment horizontal="center"/>
    </xf>
    <xf numFmtId="0" fontId="76" fillId="14" borderId="69" xfId="0" applyFont="1" applyFill="1" applyBorder="1" applyAlignment="1">
      <alignment horizontal="center"/>
    </xf>
    <xf numFmtId="0" fontId="22" fillId="29" borderId="58" xfId="0" applyFont="1" applyFill="1" applyBorder="1"/>
    <xf numFmtId="0" fontId="0" fillId="14" borderId="79" xfId="0" applyFill="1" applyBorder="1"/>
    <xf numFmtId="0" fontId="129" fillId="0" borderId="71" xfId="0" applyFont="1" applyBorder="1" applyAlignment="1">
      <alignment horizontal="center"/>
    </xf>
    <xf numFmtId="0" fontId="0" fillId="14" borderId="66" xfId="0" applyFill="1" applyBorder="1"/>
    <xf numFmtId="0" fontId="76" fillId="14" borderId="73" xfId="0" applyFont="1" applyFill="1" applyBorder="1" applyAlignment="1">
      <alignment horizontal="center"/>
    </xf>
    <xf numFmtId="0" fontId="76" fillId="14" borderId="33" xfId="0" applyFont="1" applyFill="1" applyBorder="1" applyAlignment="1">
      <alignment horizontal="center"/>
    </xf>
    <xf numFmtId="0" fontId="29" fillId="14" borderId="46" xfId="0" applyFont="1" applyFill="1" applyBorder="1"/>
    <xf numFmtId="0" fontId="76" fillId="14" borderId="46" xfId="0" applyFont="1" applyFill="1" applyBorder="1" applyAlignment="1">
      <alignment horizontal="center"/>
    </xf>
    <xf numFmtId="0" fontId="48" fillId="29" borderId="38" xfId="0" applyFont="1" applyFill="1" applyBorder="1"/>
    <xf numFmtId="0" fontId="129" fillId="14" borderId="53" xfId="0" applyFont="1" applyFill="1" applyBorder="1" applyAlignment="1">
      <alignment horizontal="center"/>
    </xf>
    <xf numFmtId="0" fontId="29" fillId="14" borderId="77" xfId="0" applyFont="1" applyFill="1" applyBorder="1" applyAlignment="1">
      <alignment horizontal="center"/>
    </xf>
    <xf numFmtId="0" fontId="33" fillId="14" borderId="53" xfId="0" applyFont="1" applyFill="1" applyBorder="1"/>
    <xf numFmtId="0" fontId="76" fillId="14" borderId="16" xfId="0" applyFont="1" applyFill="1" applyBorder="1" applyAlignment="1">
      <alignment horizontal="center"/>
    </xf>
    <xf numFmtId="0" fontId="50" fillId="14" borderId="53" xfId="0" applyFont="1" applyFill="1" applyBorder="1" applyAlignment="1">
      <alignment horizontal="center"/>
    </xf>
    <xf numFmtId="0" fontId="76" fillId="14" borderId="15" xfId="0" applyFont="1" applyFill="1" applyBorder="1" applyAlignment="1">
      <alignment horizontal="center"/>
    </xf>
    <xf numFmtId="2" fontId="29" fillId="14" borderId="28" xfId="0" applyNumberFormat="1" applyFont="1" applyFill="1" applyBorder="1" applyAlignment="1">
      <alignment horizontal="center"/>
    </xf>
    <xf numFmtId="0" fontId="76" fillId="14" borderId="28" xfId="0" applyFont="1" applyFill="1" applyBorder="1" applyAlignment="1">
      <alignment horizontal="center"/>
    </xf>
    <xf numFmtId="0" fontId="129" fillId="0" borderId="50" xfId="0" applyFont="1" applyBorder="1" applyAlignment="1">
      <alignment horizontal="center"/>
    </xf>
    <xf numFmtId="0" fontId="0" fillId="17" borderId="1" xfId="0" applyFill="1" applyBorder="1"/>
    <xf numFmtId="0" fontId="76" fillId="17" borderId="51" xfId="0" applyFont="1" applyFill="1" applyBorder="1" applyAlignment="1">
      <alignment horizontal="center"/>
    </xf>
    <xf numFmtId="2" fontId="29" fillId="7" borderId="47" xfId="0" applyNumberFormat="1" applyFont="1" applyFill="1" applyBorder="1" applyAlignment="1">
      <alignment horizontal="center"/>
    </xf>
    <xf numFmtId="0" fontId="76" fillId="7" borderId="47" xfId="0" applyFont="1" applyFill="1" applyBorder="1" applyAlignment="1">
      <alignment horizontal="center"/>
    </xf>
    <xf numFmtId="0" fontId="0" fillId="17" borderId="33" xfId="0" applyFill="1" applyBorder="1"/>
    <xf numFmtId="0" fontId="76" fillId="17" borderId="73" xfId="0" applyFont="1" applyFill="1" applyBorder="1" applyAlignment="1">
      <alignment horizontal="center"/>
    </xf>
    <xf numFmtId="2" fontId="29" fillId="7" borderId="46" xfId="0" applyNumberFormat="1" applyFont="1" applyFill="1" applyBorder="1" applyAlignment="1">
      <alignment horizontal="center"/>
    </xf>
    <xf numFmtId="0" fontId="76" fillId="7" borderId="46" xfId="0" applyFont="1" applyFill="1" applyBorder="1" applyAlignment="1">
      <alignment horizontal="center"/>
    </xf>
    <xf numFmtId="0" fontId="47" fillId="7" borderId="15" xfId="0" applyFont="1" applyFill="1" applyBorder="1" applyAlignment="1">
      <alignment horizontal="center"/>
    </xf>
    <xf numFmtId="0" fontId="29" fillId="7" borderId="15" xfId="0" applyFont="1" applyFill="1" applyBorder="1" applyAlignment="1">
      <alignment horizontal="center"/>
    </xf>
    <xf numFmtId="0" fontId="130" fillId="7" borderId="77" xfId="0" applyFont="1" applyFill="1" applyBorder="1" applyAlignment="1">
      <alignment horizontal="center"/>
    </xf>
    <xf numFmtId="2" fontId="29" fillId="7" borderId="28" xfId="0" applyNumberFormat="1" applyFont="1" applyFill="1" applyBorder="1" applyAlignment="1">
      <alignment horizontal="center"/>
    </xf>
    <xf numFmtId="0" fontId="76" fillId="7" borderId="28" xfId="0" applyFont="1" applyFill="1" applyBorder="1" applyAlignment="1">
      <alignment horizontal="center"/>
    </xf>
    <xf numFmtId="0" fontId="65" fillId="0" borderId="29" xfId="0" applyFont="1" applyBorder="1" applyAlignment="1">
      <alignment horizontal="center"/>
    </xf>
    <xf numFmtId="0" fontId="78" fillId="24" borderId="21" xfId="0" applyFont="1" applyFill="1" applyBorder="1" applyAlignment="1">
      <alignment horizontal="center"/>
    </xf>
    <xf numFmtId="0" fontId="65" fillId="0" borderId="1" xfId="0" applyFont="1" applyBorder="1" applyAlignment="1">
      <alignment horizontal="center"/>
    </xf>
    <xf numFmtId="0" fontId="78" fillId="24" borderId="52" xfId="0" applyFont="1" applyFill="1" applyBorder="1" applyAlignment="1">
      <alignment horizontal="center"/>
    </xf>
    <xf numFmtId="0" fontId="128" fillId="24" borderId="47" xfId="0" applyFont="1" applyFill="1" applyBorder="1" applyAlignment="1">
      <alignment horizontal="center"/>
    </xf>
    <xf numFmtId="0" fontId="76" fillId="24" borderId="47" xfId="0" applyFont="1" applyFill="1" applyBorder="1" applyAlignment="1">
      <alignment horizontal="center"/>
    </xf>
    <xf numFmtId="0" fontId="53" fillId="0" borderId="59" xfId="0" applyFont="1" applyBorder="1" applyAlignment="1">
      <alignment horizontal="center"/>
    </xf>
    <xf numFmtId="0" fontId="76" fillId="22" borderId="70" xfId="0" applyFont="1" applyFill="1" applyBorder="1" applyAlignment="1">
      <alignment horizontal="center"/>
    </xf>
    <xf numFmtId="0" fontId="53" fillId="0" borderId="69" xfId="0" applyFont="1" applyBorder="1" applyAlignment="1">
      <alignment horizontal="center"/>
    </xf>
    <xf numFmtId="0" fontId="76" fillId="22" borderId="64" xfId="0" applyFont="1" applyFill="1" applyBorder="1" applyAlignment="1">
      <alignment horizontal="center"/>
    </xf>
    <xf numFmtId="2" fontId="29" fillId="24" borderId="62" xfId="0" applyNumberFormat="1" applyFont="1" applyFill="1" applyBorder="1" applyAlignment="1">
      <alignment horizontal="center"/>
    </xf>
    <xf numFmtId="0" fontId="76" fillId="24" borderId="62" xfId="0" applyFont="1" applyFill="1" applyBorder="1" applyAlignment="1">
      <alignment horizontal="center"/>
    </xf>
    <xf numFmtId="0" fontId="53" fillId="0" borderId="74" xfId="0" applyFont="1" applyBorder="1" applyAlignment="1">
      <alignment horizontal="center"/>
    </xf>
    <xf numFmtId="0" fontId="76" fillId="24" borderId="57" xfId="0" applyFont="1" applyFill="1" applyBorder="1" applyAlignment="1">
      <alignment horizontal="center"/>
    </xf>
    <xf numFmtId="0" fontId="53" fillId="0" borderId="33" xfId="0" applyFont="1" applyBorder="1" applyAlignment="1">
      <alignment horizontal="center"/>
    </xf>
    <xf numFmtId="0" fontId="76" fillId="24" borderId="60" xfId="0" applyFont="1" applyFill="1" applyBorder="1" applyAlignment="1">
      <alignment horizontal="center"/>
    </xf>
    <xf numFmtId="2" fontId="29" fillId="24" borderId="46" xfId="0" applyNumberFormat="1" applyFont="1" applyFill="1" applyBorder="1" applyAlignment="1">
      <alignment horizontal="center"/>
    </xf>
    <xf numFmtId="0" fontId="76" fillId="24" borderId="46" xfId="0" applyFont="1" applyFill="1" applyBorder="1" applyAlignment="1">
      <alignment horizontal="center"/>
    </xf>
    <xf numFmtId="0" fontId="110" fillId="25" borderId="1" xfId="0" applyFont="1" applyFill="1" applyBorder="1" applyAlignment="1">
      <alignment horizontal="center"/>
    </xf>
    <xf numFmtId="0" fontId="76" fillId="25" borderId="51" xfId="0" applyFont="1" applyFill="1" applyBorder="1" applyAlignment="1">
      <alignment horizontal="center"/>
    </xf>
    <xf numFmtId="0" fontId="76" fillId="25" borderId="1" xfId="0" applyFont="1" applyFill="1" applyBorder="1" applyAlignment="1">
      <alignment horizontal="center"/>
    </xf>
    <xf numFmtId="2" fontId="29" fillId="0" borderId="47" xfId="0" applyNumberFormat="1" applyFont="1" applyBorder="1" applyAlignment="1">
      <alignment horizontal="center"/>
    </xf>
    <xf numFmtId="0" fontId="76" fillId="0" borderId="47" xfId="0" applyFont="1" applyBorder="1" applyAlignment="1">
      <alignment horizontal="center"/>
    </xf>
    <xf numFmtId="0" fontId="110" fillId="25" borderId="69" xfId="0" applyFont="1" applyFill="1" applyBorder="1" applyAlignment="1">
      <alignment horizontal="center"/>
    </xf>
    <xf numFmtId="0" fontId="76" fillId="25" borderId="70" xfId="0" applyFont="1" applyFill="1" applyBorder="1" applyAlignment="1">
      <alignment horizontal="center"/>
    </xf>
    <xf numFmtId="0" fontId="76" fillId="25" borderId="69" xfId="0" applyFont="1" applyFill="1" applyBorder="1" applyAlignment="1">
      <alignment horizontal="center"/>
    </xf>
    <xf numFmtId="2" fontId="29" fillId="0" borderId="62" xfId="0" applyNumberFormat="1" applyFont="1" applyBorder="1" applyAlignment="1">
      <alignment horizontal="center"/>
    </xf>
    <xf numFmtId="2" fontId="65" fillId="0" borderId="54" xfId="0" applyNumberFormat="1" applyFont="1" applyBorder="1" applyAlignment="1">
      <alignment horizontal="center"/>
    </xf>
    <xf numFmtId="1" fontId="110" fillId="25" borderId="69" xfId="0" applyNumberFormat="1" applyFont="1" applyFill="1" applyBorder="1" applyAlignment="1">
      <alignment horizontal="center"/>
    </xf>
    <xf numFmtId="1" fontId="76" fillId="25" borderId="70" xfId="0" applyNumberFormat="1" applyFont="1" applyFill="1" applyBorder="1" applyAlignment="1">
      <alignment horizontal="center"/>
    </xf>
    <xf numFmtId="1" fontId="76" fillId="25" borderId="69" xfId="0" applyNumberFormat="1" applyFont="1" applyFill="1" applyBorder="1" applyAlignment="1">
      <alignment horizontal="center"/>
    </xf>
    <xf numFmtId="1" fontId="76" fillId="11" borderId="69" xfId="0" applyNumberFormat="1" applyFont="1" applyFill="1" applyBorder="1" applyAlignment="1">
      <alignment horizontal="center"/>
    </xf>
    <xf numFmtId="2" fontId="110" fillId="25" borderId="33" xfId="0" applyNumberFormat="1" applyFont="1" applyFill="1" applyBorder="1" applyAlignment="1">
      <alignment horizontal="center"/>
    </xf>
    <xf numFmtId="2" fontId="76" fillId="25" borderId="73" xfId="0" applyNumberFormat="1" applyFont="1" applyFill="1" applyBorder="1" applyAlignment="1">
      <alignment horizontal="center"/>
    </xf>
    <xf numFmtId="2" fontId="76" fillId="25" borderId="33" xfId="0" applyNumberFormat="1" applyFont="1" applyFill="1" applyBorder="1" applyAlignment="1">
      <alignment horizontal="center"/>
    </xf>
    <xf numFmtId="2" fontId="29" fillId="0" borderId="46" xfId="0" applyNumberFormat="1" applyFont="1" applyBorder="1" applyAlignment="1">
      <alignment horizontal="center"/>
    </xf>
    <xf numFmtId="0" fontId="129" fillId="11" borderId="80" xfId="0" applyFont="1" applyFill="1" applyBorder="1" applyAlignment="1">
      <alignment horizontal="center"/>
    </xf>
    <xf numFmtId="0" fontId="110" fillId="11" borderId="15" xfId="0" applyFont="1" applyFill="1" applyBorder="1" applyAlignment="1">
      <alignment horizontal="center"/>
    </xf>
    <xf numFmtId="0" fontId="129" fillId="11" borderId="53" xfId="0" applyFont="1" applyFill="1" applyBorder="1" applyAlignment="1">
      <alignment horizontal="center"/>
    </xf>
    <xf numFmtId="0" fontId="76" fillId="11" borderId="15" xfId="0" applyFont="1" applyFill="1" applyBorder="1" applyAlignment="1">
      <alignment horizontal="center"/>
    </xf>
    <xf numFmtId="2" fontId="29" fillId="11" borderId="28" xfId="0" applyNumberFormat="1" applyFont="1" applyFill="1" applyBorder="1" applyAlignment="1">
      <alignment horizontal="center"/>
    </xf>
    <xf numFmtId="0" fontId="76" fillId="11" borderId="28" xfId="0" applyFont="1" applyFill="1" applyBorder="1" applyAlignment="1">
      <alignment horizontal="center"/>
    </xf>
    <xf numFmtId="0" fontId="76" fillId="9" borderId="51" xfId="0" applyFont="1" applyFill="1" applyBorder="1" applyAlignment="1">
      <alignment horizontal="center"/>
    </xf>
    <xf numFmtId="2" fontId="76" fillId="0" borderId="8" xfId="0" applyNumberFormat="1" applyFont="1" applyBorder="1" applyAlignment="1">
      <alignment horizontal="center"/>
    </xf>
    <xf numFmtId="0" fontId="76" fillId="0" borderId="8" xfId="0" applyFont="1" applyBorder="1" applyAlignment="1">
      <alignment horizontal="center"/>
    </xf>
    <xf numFmtId="0" fontId="76" fillId="9" borderId="70" xfId="0" applyFont="1" applyFill="1" applyBorder="1" applyAlignment="1">
      <alignment horizontal="center"/>
    </xf>
    <xf numFmtId="2" fontId="76" fillId="0" borderId="62" xfId="0" applyNumberFormat="1" applyFont="1" applyBorder="1" applyAlignment="1">
      <alignment horizontal="center"/>
    </xf>
    <xf numFmtId="0" fontId="76" fillId="9" borderId="73" xfId="0" applyFont="1" applyFill="1" applyBorder="1" applyAlignment="1">
      <alignment horizontal="center"/>
    </xf>
    <xf numFmtId="2" fontId="76" fillId="0" borderId="46" xfId="0" applyNumberFormat="1" applyFont="1" applyBorder="1" applyAlignment="1">
      <alignment horizontal="center"/>
    </xf>
    <xf numFmtId="0" fontId="50" fillId="0" borderId="0" xfId="0" applyFont="1"/>
    <xf numFmtId="0" fontId="78" fillId="0" borderId="0" xfId="0" applyFont="1" applyAlignment="1">
      <alignment horizontal="left"/>
    </xf>
    <xf numFmtId="0" fontId="109" fillId="0" borderId="0" xfId="0" applyFont="1"/>
    <xf numFmtId="0" fontId="76" fillId="0" borderId="1" xfId="0" applyFont="1" applyBorder="1" applyAlignment="1">
      <alignment horizontal="center"/>
    </xf>
    <xf numFmtId="0" fontId="76" fillId="0" borderId="4" xfId="0" applyFont="1" applyBorder="1" applyAlignment="1">
      <alignment horizontal="center"/>
    </xf>
    <xf numFmtId="0" fontId="80" fillId="0" borderId="69" xfId="0" applyFont="1" applyBorder="1" applyAlignment="1">
      <alignment horizontal="center"/>
    </xf>
    <xf numFmtId="0" fontId="80" fillId="0" borderId="62" xfId="0" applyFont="1" applyBorder="1" applyAlignment="1">
      <alignment horizontal="center"/>
    </xf>
    <xf numFmtId="165" fontId="76" fillId="0" borderId="33" xfId="0" applyNumberFormat="1" applyFont="1" applyBorder="1" applyAlignment="1">
      <alignment horizontal="center"/>
    </xf>
    <xf numFmtId="165" fontId="76" fillId="0" borderId="69" xfId="0" applyNumberFormat="1" applyFont="1" applyBorder="1" applyAlignment="1">
      <alignment horizontal="center"/>
    </xf>
    <xf numFmtId="0" fontId="76" fillId="11" borderId="62" xfId="0" applyFont="1" applyFill="1" applyBorder="1" applyAlignment="1">
      <alignment horizontal="center"/>
    </xf>
    <xf numFmtId="0" fontId="76" fillId="11" borderId="69" xfId="0" applyFont="1" applyFill="1" applyBorder="1" applyAlignment="1">
      <alignment horizontal="center"/>
    </xf>
    <xf numFmtId="0" fontId="76" fillId="0" borderId="69" xfId="0" applyFont="1" applyBorder="1" applyAlignment="1">
      <alignment horizontal="center"/>
    </xf>
    <xf numFmtId="0" fontId="76" fillId="9" borderId="64" xfId="0" applyFont="1" applyFill="1" applyBorder="1" applyAlignment="1">
      <alignment horizontal="center"/>
    </xf>
    <xf numFmtId="0" fontId="76" fillId="9" borderId="62" xfId="0" applyFont="1" applyFill="1" applyBorder="1" applyAlignment="1">
      <alignment horizontal="center"/>
    </xf>
    <xf numFmtId="0" fontId="76" fillId="9" borderId="69" xfId="0" applyFont="1" applyFill="1" applyBorder="1" applyAlignment="1">
      <alignment horizontal="center"/>
    </xf>
    <xf numFmtId="2" fontId="76" fillId="0" borderId="64" xfId="0" applyNumberFormat="1" applyFont="1" applyBorder="1" applyAlignment="1">
      <alignment horizontal="center"/>
    </xf>
    <xf numFmtId="2" fontId="76" fillId="0" borderId="69" xfId="0" applyNumberFormat="1" applyFont="1" applyBorder="1" applyAlignment="1">
      <alignment horizontal="center"/>
    </xf>
    <xf numFmtId="165" fontId="76" fillId="0" borderId="64" xfId="0" applyNumberFormat="1" applyFont="1" applyBorder="1" applyAlignment="1">
      <alignment horizontal="center"/>
    </xf>
    <xf numFmtId="1" fontId="76" fillId="0" borderId="62" xfId="0" applyNumberFormat="1" applyFont="1" applyBorder="1" applyAlignment="1">
      <alignment horizontal="center"/>
    </xf>
    <xf numFmtId="1" fontId="76" fillId="0" borderId="69" xfId="0" applyNumberFormat="1" applyFont="1" applyBorder="1" applyAlignment="1">
      <alignment horizontal="center"/>
    </xf>
    <xf numFmtId="165" fontId="76" fillId="0" borderId="62" xfId="0" applyNumberFormat="1" applyFont="1" applyBorder="1" applyAlignment="1">
      <alignment horizontal="center"/>
    </xf>
    <xf numFmtId="168" fontId="76" fillId="0" borderId="64" xfId="0" applyNumberFormat="1" applyFont="1" applyBorder="1" applyAlignment="1">
      <alignment horizontal="center"/>
    </xf>
    <xf numFmtId="167" fontId="76" fillId="0" borderId="70" xfId="0" applyNumberFormat="1" applyFont="1" applyBorder="1" applyAlignment="1">
      <alignment horizontal="center"/>
    </xf>
    <xf numFmtId="167" fontId="76" fillId="0" borderId="64" xfId="0" applyNumberFormat="1" applyFont="1" applyBorder="1" applyAlignment="1">
      <alignment horizontal="center"/>
    </xf>
    <xf numFmtId="167" fontId="76" fillId="11" borderId="64" xfId="0" applyNumberFormat="1" applyFont="1" applyFill="1" applyBorder="1" applyAlignment="1">
      <alignment horizontal="center"/>
    </xf>
    <xf numFmtId="167" fontId="76" fillId="11" borderId="62" xfId="0" applyNumberFormat="1" applyFont="1" applyFill="1" applyBorder="1" applyAlignment="1">
      <alignment horizontal="center"/>
    </xf>
    <xf numFmtId="166" fontId="76" fillId="11" borderId="64" xfId="0" applyNumberFormat="1" applyFont="1" applyFill="1" applyBorder="1" applyAlignment="1">
      <alignment horizontal="center"/>
    </xf>
    <xf numFmtId="166" fontId="76" fillId="11" borderId="62" xfId="0" applyNumberFormat="1" applyFont="1" applyFill="1" applyBorder="1" applyAlignment="1">
      <alignment horizontal="center"/>
    </xf>
    <xf numFmtId="0" fontId="28" fillId="11" borderId="64" xfId="0" applyFont="1" applyFill="1" applyBorder="1" applyAlignment="1">
      <alignment horizontal="center"/>
    </xf>
    <xf numFmtId="0" fontId="28" fillId="11" borderId="62" xfId="0" applyFont="1" applyFill="1" applyBorder="1" applyAlignment="1">
      <alignment horizontal="center"/>
    </xf>
    <xf numFmtId="165" fontId="76" fillId="0" borderId="60" xfId="0" applyNumberFormat="1" applyFont="1" applyBorder="1" applyAlignment="1">
      <alignment horizontal="center"/>
    </xf>
    <xf numFmtId="165" fontId="76" fillId="0" borderId="63" xfId="0" applyNumberFormat="1" applyFont="1" applyBorder="1" applyAlignment="1">
      <alignment horizontal="center"/>
    </xf>
    <xf numFmtId="165" fontId="76" fillId="0" borderId="67" xfId="0" applyNumberFormat="1" applyFont="1" applyBorder="1" applyAlignment="1">
      <alignment horizontal="center"/>
    </xf>
    <xf numFmtId="1" fontId="76" fillId="0" borderId="63" xfId="0" applyNumberFormat="1" applyFont="1" applyBorder="1" applyAlignment="1">
      <alignment horizontal="center"/>
    </xf>
    <xf numFmtId="2" fontId="110" fillId="25" borderId="69" xfId="0" applyNumberFormat="1" applyFont="1" applyFill="1" applyBorder="1" applyAlignment="1">
      <alignment horizontal="center"/>
    </xf>
    <xf numFmtId="2" fontId="76" fillId="11" borderId="64" xfId="0" applyNumberFormat="1" applyFont="1" applyFill="1" applyBorder="1" applyAlignment="1">
      <alignment horizontal="center"/>
    </xf>
    <xf numFmtId="0" fontId="17" fillId="0" borderId="50" xfId="0" applyFont="1" applyBorder="1"/>
    <xf numFmtId="168" fontId="22" fillId="0" borderId="0" xfId="0" applyNumberFormat="1" applyFont="1" applyFill="1"/>
    <xf numFmtId="167" fontId="22" fillId="0" borderId="0" xfId="0" applyNumberFormat="1" applyFont="1" applyFill="1" applyBorder="1"/>
    <xf numFmtId="168" fontId="0" fillId="0" borderId="0" xfId="0" applyNumberFormat="1" applyFill="1"/>
    <xf numFmtId="167" fontId="22" fillId="0" borderId="0" xfId="0" applyNumberFormat="1" applyFont="1" applyFill="1"/>
    <xf numFmtId="166" fontId="0" fillId="0" borderId="0" xfId="0" applyNumberFormat="1" applyFill="1"/>
    <xf numFmtId="2" fontId="0" fillId="0" borderId="0" xfId="0" applyNumberFormat="1" applyFill="1"/>
    <xf numFmtId="0" fontId="126" fillId="0" borderId="30" xfId="0" applyFont="1" applyBorder="1" applyAlignment="1">
      <alignment horizontal="left"/>
    </xf>
    <xf numFmtId="0" fontId="0" fillId="0" borderId="10" xfId="0" applyBorder="1" applyAlignment="1">
      <alignment horizontal="right"/>
    </xf>
    <xf numFmtId="0" fontId="22" fillId="30" borderId="79" xfId="0" applyFont="1" applyFill="1" applyBorder="1"/>
    <xf numFmtId="0" fontId="22" fillId="31" borderId="79" xfId="0" applyFont="1" applyFill="1" applyBorder="1"/>
    <xf numFmtId="0" fontId="48" fillId="11" borderId="38" xfId="0" applyFont="1" applyFill="1" applyBorder="1"/>
    <xf numFmtId="0" fontId="53" fillId="11" borderId="15" xfId="0" applyFont="1" applyFill="1" applyBorder="1" applyAlignment="1">
      <alignment horizontal="center"/>
    </xf>
    <xf numFmtId="0" fontId="78" fillId="11" borderId="21" xfId="0" applyFont="1" applyFill="1" applyBorder="1" applyAlignment="1">
      <alignment horizontal="center"/>
    </xf>
    <xf numFmtId="0" fontId="76" fillId="32" borderId="70" xfId="0" applyFont="1" applyFill="1" applyBorder="1" applyAlignment="1">
      <alignment horizontal="center"/>
    </xf>
    <xf numFmtId="0" fontId="76" fillId="11" borderId="57" xfId="0" applyFont="1" applyFill="1" applyBorder="1" applyAlignment="1">
      <alignment horizontal="center"/>
    </xf>
    <xf numFmtId="0" fontId="78" fillId="11" borderId="52" xfId="0" applyFont="1" applyFill="1" applyBorder="1" applyAlignment="1">
      <alignment horizontal="center"/>
    </xf>
    <xf numFmtId="0" fontId="76" fillId="32" borderId="64" xfId="0" applyFont="1" applyFill="1" applyBorder="1" applyAlignment="1">
      <alignment horizontal="center"/>
    </xf>
    <xf numFmtId="0" fontId="76" fillId="11" borderId="60" xfId="0" applyFont="1" applyFill="1" applyBorder="1" applyAlignment="1">
      <alignment horizontal="center"/>
    </xf>
    <xf numFmtId="0" fontId="128" fillId="11" borderId="47" xfId="0" applyFont="1" applyFill="1" applyBorder="1" applyAlignment="1">
      <alignment horizontal="center"/>
    </xf>
    <xf numFmtId="2" fontId="29" fillId="11" borderId="62" xfId="0" applyNumberFormat="1" applyFont="1" applyFill="1" applyBorder="1" applyAlignment="1">
      <alignment horizontal="center"/>
    </xf>
    <xf numFmtId="2" fontId="29" fillId="11" borderId="46" xfId="0" applyNumberFormat="1" applyFont="1" applyFill="1" applyBorder="1" applyAlignment="1">
      <alignment horizontal="center"/>
    </xf>
    <xf numFmtId="0" fontId="76" fillId="11" borderId="47" xfId="0" applyFont="1" applyFill="1" applyBorder="1" applyAlignment="1">
      <alignment horizontal="center"/>
    </xf>
    <xf numFmtId="0" fontId="76" fillId="11" borderId="46" xfId="0" applyFont="1" applyFill="1" applyBorder="1" applyAlignment="1">
      <alignment horizontal="center"/>
    </xf>
    <xf numFmtId="0" fontId="114" fillId="30" borderId="43" xfId="0" applyFont="1" applyFill="1" applyBorder="1"/>
    <xf numFmtId="0" fontId="48" fillId="14" borderId="38" xfId="0" applyFont="1" applyFill="1" applyBorder="1"/>
    <xf numFmtId="0" fontId="53" fillId="14" borderId="15" xfId="0" applyFont="1" applyFill="1" applyBorder="1" applyAlignment="1">
      <alignment horizontal="center"/>
    </xf>
    <xf numFmtId="0" fontId="61" fillId="19" borderId="38" xfId="0" applyFont="1" applyFill="1" applyBorder="1"/>
    <xf numFmtId="0" fontId="50" fillId="9" borderId="53" xfId="0" applyFont="1" applyFill="1" applyBorder="1" applyAlignment="1">
      <alignment horizontal="center"/>
    </xf>
    <xf numFmtId="2" fontId="29" fillId="9" borderId="28" xfId="0" applyNumberFormat="1" applyFont="1" applyFill="1" applyBorder="1" applyAlignment="1">
      <alignment horizontal="center"/>
    </xf>
    <xf numFmtId="0" fontId="76" fillId="9" borderId="28" xfId="0" applyFont="1" applyFill="1" applyBorder="1" applyAlignment="1">
      <alignment horizontal="center"/>
    </xf>
    <xf numFmtId="0" fontId="53" fillId="11" borderId="14" xfId="0" applyFont="1" applyFill="1" applyBorder="1" applyAlignment="1">
      <alignment horizontal="center"/>
    </xf>
    <xf numFmtId="0" fontId="0" fillId="33" borderId="58" xfId="0" applyFill="1" applyBorder="1"/>
    <xf numFmtId="0" fontId="2" fillId="25" borderId="78" xfId="0" applyFont="1" applyFill="1" applyBorder="1"/>
    <xf numFmtId="0" fontId="50" fillId="8" borderId="61" xfId="0" applyFont="1" applyFill="1" applyBorder="1" applyAlignment="1">
      <alignment horizontal="center"/>
    </xf>
    <xf numFmtId="0" fontId="50" fillId="8" borderId="30" xfId="0" applyFont="1" applyFill="1" applyBorder="1" applyAlignment="1">
      <alignment horizontal="center"/>
    </xf>
    <xf numFmtId="0" fontId="0" fillId="9" borderId="4" xfId="0" applyFill="1" applyBorder="1"/>
    <xf numFmtId="0" fontId="0" fillId="9" borderId="69" xfId="0" applyFill="1" applyBorder="1"/>
    <xf numFmtId="0" fontId="0" fillId="9" borderId="33" xfId="0" applyFill="1" applyBorder="1"/>
    <xf numFmtId="2" fontId="0" fillId="34" borderId="52" xfId="0" applyNumberFormat="1" applyFill="1" applyBorder="1"/>
    <xf numFmtId="0" fontId="0" fillId="34" borderId="64" xfId="0" applyFill="1" applyBorder="1"/>
    <xf numFmtId="0" fontId="45" fillId="34" borderId="64" xfId="0" applyFont="1" applyFill="1" applyBorder="1"/>
    <xf numFmtId="1" fontId="45" fillId="34" borderId="64" xfId="0" applyNumberFormat="1" applyFont="1" applyFill="1" applyBorder="1"/>
    <xf numFmtId="2" fontId="45" fillId="34" borderId="64" xfId="0" applyNumberFormat="1" applyFont="1" applyFill="1" applyBorder="1"/>
    <xf numFmtId="0" fontId="2" fillId="34" borderId="64" xfId="0" applyFont="1" applyFill="1" applyBorder="1"/>
    <xf numFmtId="2" fontId="2" fillId="34" borderId="64" xfId="0" applyNumberFormat="1" applyFont="1" applyFill="1" applyBorder="1"/>
    <xf numFmtId="0" fontId="22" fillId="34" borderId="66" xfId="0" applyFont="1" applyFill="1" applyBorder="1"/>
    <xf numFmtId="0" fontId="33" fillId="0" borderId="66" xfId="0" applyFont="1" applyBorder="1"/>
    <xf numFmtId="0" fontId="7" fillId="0" borderId="42" xfId="0" applyFont="1" applyBorder="1"/>
    <xf numFmtId="0" fontId="0" fillId="0" borderId="68" xfId="0" applyBorder="1"/>
    <xf numFmtId="0" fontId="22" fillId="0" borderId="68" xfId="0" applyFont="1" applyBorder="1"/>
    <xf numFmtId="0" fontId="33" fillId="0" borderId="71" xfId="0" applyFont="1" applyFill="1" applyBorder="1"/>
    <xf numFmtId="0" fontId="50" fillId="0" borderId="54" xfId="0" applyFont="1" applyFill="1" applyBorder="1" applyAlignment="1">
      <alignment horizontal="center"/>
    </xf>
    <xf numFmtId="0" fontId="50" fillId="0" borderId="71" xfId="0" applyFont="1" applyFill="1" applyBorder="1" applyAlignment="1">
      <alignment horizontal="center"/>
    </xf>
    <xf numFmtId="165" fontId="110" fillId="25" borderId="69" xfId="0" applyNumberFormat="1" applyFont="1" applyFill="1" applyBorder="1" applyAlignment="1">
      <alignment horizontal="center"/>
    </xf>
    <xf numFmtId="0" fontId="46" fillId="0" borderId="3" xfId="0" applyFont="1" applyBorder="1"/>
    <xf numFmtId="0" fontId="46" fillId="0" borderId="18" xfId="0" applyFont="1" applyBorder="1"/>
    <xf numFmtId="0" fontId="50" fillId="0" borderId="24" xfId="0" applyFont="1" applyBorder="1"/>
    <xf numFmtId="0" fontId="48" fillId="0" borderId="23" xfId="0" applyFont="1" applyBorder="1"/>
    <xf numFmtId="0" fontId="78" fillId="0" borderId="0" xfId="0" applyFont="1"/>
    <xf numFmtId="0" fontId="48" fillId="0" borderId="9" xfId="0" applyFont="1" applyBorder="1"/>
    <xf numFmtId="0" fontId="78" fillId="0" borderId="10" xfId="0" applyFont="1" applyBorder="1"/>
    <xf numFmtId="0" fontId="8" fillId="0" borderId="30" xfId="0" applyFont="1" applyBorder="1"/>
    <xf numFmtId="0" fontId="46" fillId="0" borderId="10" xfId="0" applyFont="1" applyBorder="1"/>
    <xf numFmtId="0" fontId="46" fillId="0" borderId="13" xfId="0" applyFont="1" applyBorder="1"/>
    <xf numFmtId="0" fontId="2" fillId="0" borderId="5" xfId="0" applyFont="1" applyBorder="1"/>
    <xf numFmtId="0" fontId="33" fillId="0" borderId="20" xfId="0" applyFont="1" applyBorder="1" applyAlignment="1">
      <alignment horizontal="left"/>
    </xf>
    <xf numFmtId="0" fontId="2" fillId="0" borderId="20" xfId="0" applyFont="1" applyBorder="1"/>
    <xf numFmtId="0" fontId="28" fillId="0" borderId="7" xfId="0" applyFont="1" applyBorder="1" applyAlignment="1">
      <alignment horizontal="left"/>
    </xf>
    <xf numFmtId="0" fontId="50" fillId="0" borderId="38" xfId="0" applyFont="1" applyBorder="1"/>
    <xf numFmtId="0" fontId="48" fillId="0" borderId="38" xfId="0" applyFont="1" applyBorder="1"/>
    <xf numFmtId="0" fontId="78" fillId="0" borderId="28" xfId="0" applyFont="1" applyBorder="1"/>
    <xf numFmtId="0" fontId="80" fillId="0" borderId="64" xfId="0" applyFont="1" applyBorder="1" applyAlignment="1">
      <alignment horizontal="left"/>
    </xf>
    <xf numFmtId="0" fontId="28" fillId="0" borderId="64" xfId="0" applyFont="1" applyBorder="1" applyAlignment="1">
      <alignment horizontal="left"/>
    </xf>
    <xf numFmtId="0" fontId="78" fillId="0" borderId="64" xfId="0" applyFont="1" applyBorder="1" applyAlignment="1">
      <alignment horizontal="left"/>
    </xf>
    <xf numFmtId="0" fontId="76" fillId="0" borderId="70" xfId="0" applyFont="1" applyBorder="1" applyAlignment="1">
      <alignment horizontal="left"/>
    </xf>
    <xf numFmtId="0" fontId="76" fillId="0" borderId="64" xfId="0" applyFont="1" applyBorder="1" applyAlignment="1">
      <alignment horizontal="left"/>
    </xf>
    <xf numFmtId="0" fontId="45" fillId="0" borderId="68" xfId="0" applyFont="1" applyBorder="1"/>
    <xf numFmtId="0" fontId="14" fillId="0" borderId="68" xfId="0" applyFont="1" applyBorder="1" applyAlignment="1">
      <alignment horizontal="left"/>
    </xf>
    <xf numFmtId="0" fontId="2" fillId="0" borderId="71" xfId="0" applyFont="1" applyBorder="1"/>
    <xf numFmtId="0" fontId="22" fillId="0" borderId="72" xfId="0" applyFont="1" applyBorder="1" applyAlignment="1">
      <alignment horizontal="left"/>
    </xf>
    <xf numFmtId="0" fontId="76" fillId="0" borderId="73" xfId="0" applyFont="1" applyBorder="1" applyAlignment="1">
      <alignment horizontal="left"/>
    </xf>
    <xf numFmtId="0" fontId="22" fillId="0" borderId="71" xfId="0" applyFont="1" applyBorder="1"/>
    <xf numFmtId="0" fontId="28" fillId="0" borderId="70" xfId="0" applyFont="1" applyBorder="1" applyAlignment="1">
      <alignment horizontal="left"/>
    </xf>
    <xf numFmtId="0" fontId="33" fillId="0" borderId="28" xfId="0" applyFont="1" applyBorder="1"/>
    <xf numFmtId="0" fontId="76" fillId="0" borderId="66" xfId="0" applyFont="1" applyBorder="1" applyAlignment="1">
      <alignment horizontal="left"/>
    </xf>
    <xf numFmtId="0" fontId="50" fillId="0" borderId="17" xfId="0" applyFont="1" applyBorder="1"/>
    <xf numFmtId="0" fontId="48" fillId="0" borderId="2" xfId="0" applyFont="1" applyBorder="1"/>
    <xf numFmtId="0" fontId="78" fillId="0" borderId="18" xfId="0" applyFont="1" applyBorder="1"/>
    <xf numFmtId="0" fontId="50" fillId="0" borderId="14" xfId="0" applyFont="1" applyBorder="1"/>
    <xf numFmtId="0" fontId="2" fillId="0" borderId="50" xfId="0" applyFont="1" applyBorder="1"/>
    <xf numFmtId="0" fontId="2" fillId="0" borderId="49" xfId="0" applyFont="1" applyBorder="1" applyAlignment="1">
      <alignment horizontal="left"/>
    </xf>
    <xf numFmtId="0" fontId="28" fillId="0" borderId="51" xfId="0" applyFont="1" applyBorder="1" applyAlignment="1">
      <alignment horizontal="left"/>
    </xf>
    <xf numFmtId="0" fontId="2" fillId="0" borderId="56" xfId="0" applyFont="1" applyBorder="1" applyAlignment="1">
      <alignment horizontal="left"/>
    </xf>
    <xf numFmtId="0" fontId="80" fillId="0" borderId="57" xfId="0" applyFont="1" applyBorder="1" applyAlignment="1">
      <alignment horizontal="left"/>
    </xf>
    <xf numFmtId="0" fontId="5" fillId="0" borderId="15" xfId="0" applyFont="1" applyBorder="1"/>
    <xf numFmtId="0" fontId="50" fillId="0" borderId="3" xfId="0" applyFont="1" applyBorder="1"/>
    <xf numFmtId="0" fontId="50" fillId="0" borderId="18" xfId="0" applyFont="1" applyBorder="1"/>
    <xf numFmtId="0" fontId="0" fillId="0" borderId="29" xfId="0" applyBorder="1"/>
    <xf numFmtId="0" fontId="78" fillId="0" borderId="24" xfId="0" applyFont="1" applyBorder="1"/>
    <xf numFmtId="0" fontId="50" fillId="0" borderId="10" xfId="0" applyFont="1" applyBorder="1"/>
    <xf numFmtId="0" fontId="50" fillId="0" borderId="13" xfId="0" applyFont="1" applyBorder="1"/>
    <xf numFmtId="164" fontId="14" fillId="0" borderId="59" xfId="0" applyNumberFormat="1" applyFont="1" applyBorder="1" applyAlignment="1">
      <alignment horizontal="right"/>
    </xf>
    <xf numFmtId="0" fontId="45" fillId="0" borderId="5" xfId="0" applyFont="1" applyBorder="1"/>
    <xf numFmtId="0" fontId="45" fillId="0" borderId="20" xfId="0" applyFont="1" applyBorder="1" applyAlignment="1">
      <alignment horizontal="left"/>
    </xf>
    <xf numFmtId="0" fontId="75" fillId="0" borderId="7" xfId="0" applyFont="1" applyBorder="1" applyAlignment="1">
      <alignment horizontal="left"/>
    </xf>
    <xf numFmtId="0" fontId="50" fillId="0" borderId="22" xfId="0" applyFont="1" applyBorder="1"/>
    <xf numFmtId="0" fontId="45" fillId="0" borderId="61" xfId="0" applyFont="1" applyBorder="1"/>
    <xf numFmtId="165" fontId="45" fillId="0" borderId="68" xfId="0" applyNumberFormat="1" applyFont="1" applyBorder="1" applyAlignment="1">
      <alignment horizontal="left"/>
    </xf>
    <xf numFmtId="0" fontId="45" fillId="0" borderId="68" xfId="0" applyFont="1" applyBorder="1" applyAlignment="1">
      <alignment horizontal="left"/>
    </xf>
    <xf numFmtId="0" fontId="75" fillId="0" borderId="64" xfId="0" applyFont="1" applyBorder="1" applyAlignment="1">
      <alignment horizontal="left"/>
    </xf>
    <xf numFmtId="0" fontId="28" fillId="0" borderId="66" xfId="0" applyFont="1" applyBorder="1" applyAlignment="1">
      <alignment horizontal="left"/>
    </xf>
    <xf numFmtId="0" fontId="22" fillId="0" borderId="15" xfId="0" applyFont="1" applyBorder="1"/>
    <xf numFmtId="0" fontId="50" fillId="0" borderId="28" xfId="0" applyFont="1" applyBorder="1"/>
    <xf numFmtId="0" fontId="50" fillId="0" borderId="15" xfId="0" applyFont="1" applyBorder="1"/>
    <xf numFmtId="0" fontId="78" fillId="0" borderId="21" xfId="0" applyFont="1" applyBorder="1" applyAlignment="1">
      <alignment horizontal="left"/>
    </xf>
    <xf numFmtId="0" fontId="76" fillId="0" borderId="7" xfId="0" applyFont="1" applyBorder="1" applyAlignment="1">
      <alignment horizontal="left"/>
    </xf>
    <xf numFmtId="0" fontId="22" fillId="0" borderId="19" xfId="0" applyFont="1" applyBorder="1" applyAlignment="1">
      <alignment horizontal="left"/>
    </xf>
    <xf numFmtId="0" fontId="22" fillId="0" borderId="20" xfId="0" applyFont="1" applyBorder="1" applyAlignment="1">
      <alignment horizontal="left"/>
    </xf>
    <xf numFmtId="0" fontId="76" fillId="0" borderId="21" xfId="0" applyFont="1" applyBorder="1" applyAlignment="1">
      <alignment horizontal="left"/>
    </xf>
    <xf numFmtId="0" fontId="78" fillId="0" borderId="70" xfId="0" applyFont="1" applyBorder="1" applyAlignment="1">
      <alignment horizontal="left"/>
    </xf>
    <xf numFmtId="0" fontId="22" fillId="0" borderId="54" xfId="0" applyFont="1" applyBorder="1"/>
    <xf numFmtId="2" fontId="74" fillId="0" borderId="68" xfId="0" applyNumberFormat="1" applyFont="1" applyBorder="1" applyAlignment="1">
      <alignment horizontal="left"/>
    </xf>
    <xf numFmtId="0" fontId="2" fillId="0" borderId="69" xfId="0" applyFont="1" applyBorder="1" applyAlignment="1">
      <alignment horizontal="center"/>
    </xf>
    <xf numFmtId="0" fontId="45" fillId="0" borderId="54" xfId="0" applyFont="1" applyBorder="1"/>
    <xf numFmtId="0" fontId="45" fillId="0" borderId="22" xfId="0" applyFont="1" applyBorder="1"/>
    <xf numFmtId="0" fontId="76" fillId="0" borderId="24" xfId="0" applyFont="1" applyBorder="1" applyAlignment="1">
      <alignment horizontal="left"/>
    </xf>
    <xf numFmtId="0" fontId="28" fillId="0" borderId="73" xfId="0" applyFont="1" applyBorder="1" applyAlignment="1">
      <alignment horizontal="left"/>
    </xf>
    <xf numFmtId="0" fontId="14" fillId="0" borderId="27" xfId="0" applyFont="1" applyBorder="1"/>
    <xf numFmtId="0" fontId="76" fillId="0" borderId="57" xfId="0" applyFont="1" applyBorder="1" applyAlignment="1">
      <alignment horizontal="left"/>
    </xf>
    <xf numFmtId="0" fontId="10" fillId="0" borderId="30" xfId="0" applyFont="1" applyBorder="1"/>
    <xf numFmtId="0" fontId="22" fillId="0" borderId="22" xfId="0" applyFont="1" applyBorder="1"/>
    <xf numFmtId="0" fontId="78" fillId="0" borderId="24" xfId="0" applyFont="1" applyBorder="1" applyAlignment="1">
      <alignment horizontal="left"/>
    </xf>
    <xf numFmtId="0" fontId="28" fillId="0" borderId="25" xfId="0" applyFont="1" applyBorder="1" applyAlignment="1">
      <alignment horizontal="left"/>
    </xf>
    <xf numFmtId="0" fontId="53" fillId="0" borderId="19" xfId="0" applyFont="1" applyBorder="1"/>
    <xf numFmtId="1" fontId="22" fillId="0" borderId="72" xfId="0" applyNumberFormat="1" applyFont="1" applyBorder="1" applyAlignment="1">
      <alignment horizontal="left"/>
    </xf>
    <xf numFmtId="1" fontId="76" fillId="0" borderId="73" xfId="0" applyNumberFormat="1" applyFont="1" applyBorder="1" applyAlignment="1">
      <alignment horizontal="left"/>
    </xf>
    <xf numFmtId="0" fontId="66" fillId="0" borderId="14" xfId="0" applyFont="1" applyBorder="1"/>
    <xf numFmtId="0" fontId="66" fillId="0" borderId="15" xfId="0" applyFont="1" applyBorder="1"/>
    <xf numFmtId="0" fontId="2" fillId="0" borderId="32" xfId="0" applyFont="1" applyBorder="1" applyAlignment="1">
      <alignment horizontal="left"/>
    </xf>
    <xf numFmtId="0" fontId="76" fillId="0" borderId="31" xfId="0" applyFont="1" applyBorder="1" applyAlignment="1">
      <alignment horizontal="left"/>
    </xf>
    <xf numFmtId="0" fontId="76" fillId="0" borderId="51" xfId="0" applyFont="1" applyBorder="1" applyAlignment="1">
      <alignment horizontal="left"/>
    </xf>
    <xf numFmtId="0" fontId="2" fillId="0" borderId="33" xfId="0" applyFont="1" applyBorder="1" applyAlignment="1">
      <alignment horizontal="left"/>
    </xf>
    <xf numFmtId="0" fontId="2" fillId="0" borderId="22" xfId="0" applyFont="1" applyBorder="1"/>
    <xf numFmtId="0" fontId="28" fillId="0" borderId="24" xfId="0" applyFont="1" applyBorder="1" applyAlignment="1">
      <alignment horizontal="left"/>
    </xf>
    <xf numFmtId="0" fontId="28" fillId="0" borderId="68" xfId="0" applyFont="1" applyBorder="1" applyAlignment="1">
      <alignment horizontal="left"/>
    </xf>
    <xf numFmtId="0" fontId="45" fillId="0" borderId="56" xfId="0" applyFont="1" applyBorder="1" applyAlignment="1">
      <alignment horizontal="left"/>
    </xf>
    <xf numFmtId="0" fontId="2" fillId="0" borderId="30" xfId="0" applyFont="1" applyBorder="1" applyAlignment="1">
      <alignment horizontal="left"/>
    </xf>
    <xf numFmtId="0" fontId="110" fillId="0" borderId="15" xfId="0" applyFont="1" applyBorder="1"/>
    <xf numFmtId="0" fontId="50" fillId="0" borderId="2" xfId="0" applyFont="1" applyBorder="1"/>
    <xf numFmtId="0" fontId="28" fillId="0" borderId="21" xfId="0" applyFont="1" applyBorder="1" applyAlignment="1">
      <alignment horizontal="left"/>
    </xf>
    <xf numFmtId="2" fontId="22" fillId="0" borderId="20" xfId="0" applyNumberFormat="1" applyFont="1" applyBorder="1" applyAlignment="1">
      <alignment horizontal="left"/>
    </xf>
    <xf numFmtId="2" fontId="76" fillId="0" borderId="21" xfId="0" applyNumberFormat="1" applyFont="1" applyBorder="1" applyAlignment="1">
      <alignment horizontal="left"/>
    </xf>
    <xf numFmtId="0" fontId="81" fillId="0" borderId="70" xfId="0" applyFont="1" applyBorder="1" applyAlignment="1">
      <alignment horizontal="left"/>
    </xf>
    <xf numFmtId="165" fontId="22" fillId="0" borderId="68" xfId="0" applyNumberFormat="1" applyFont="1" applyBorder="1" applyAlignment="1">
      <alignment horizontal="left"/>
    </xf>
    <xf numFmtId="0" fontId="14" fillId="0" borderId="72" xfId="0" applyFont="1" applyBorder="1" applyAlignment="1">
      <alignment horizontal="left"/>
    </xf>
    <xf numFmtId="0" fontId="81" fillId="0" borderId="73" xfId="0" applyFont="1" applyBorder="1" applyAlignment="1">
      <alignment horizontal="left"/>
    </xf>
    <xf numFmtId="0" fontId="78" fillId="0" borderId="3" xfId="0" applyFont="1" applyBorder="1"/>
    <xf numFmtId="0" fontId="61" fillId="0" borderId="38" xfId="0" applyFont="1" applyBorder="1"/>
    <xf numFmtId="0" fontId="33" fillId="0" borderId="15" xfId="0" applyFont="1" applyBorder="1"/>
    <xf numFmtId="49" fontId="14" fillId="0" borderId="59" xfId="0" applyNumberFormat="1" applyFont="1" applyBorder="1" applyAlignment="1">
      <alignment horizontal="left"/>
    </xf>
    <xf numFmtId="0" fontId="28" fillId="0" borderId="31" xfId="0" applyFont="1" applyBorder="1" applyAlignment="1">
      <alignment horizontal="left"/>
    </xf>
    <xf numFmtId="0" fontId="14" fillId="0" borderId="54" xfId="0" applyFont="1" applyBorder="1"/>
    <xf numFmtId="0" fontId="78" fillId="0" borderId="73" xfId="0" applyFont="1" applyBorder="1" applyAlignment="1">
      <alignment horizontal="left"/>
    </xf>
    <xf numFmtId="0" fontId="14" fillId="0" borderId="48" xfId="0" applyFont="1" applyBorder="1"/>
    <xf numFmtId="0" fontId="0" fillId="0" borderId="72" xfId="0" applyBorder="1" applyAlignment="1">
      <alignment horizontal="right"/>
    </xf>
    <xf numFmtId="0" fontId="78" fillId="0" borderId="9" xfId="0" applyFont="1" applyBorder="1"/>
    <xf numFmtId="0" fontId="0" fillId="0" borderId="41" xfId="0" applyBorder="1" applyAlignment="1">
      <alignment horizontal="right"/>
    </xf>
    <xf numFmtId="0" fontId="75" fillId="0" borderId="73" xfId="0" applyFont="1" applyBorder="1" applyAlignment="1">
      <alignment horizontal="left"/>
    </xf>
    <xf numFmtId="0" fontId="78" fillId="0" borderId="15" xfId="0" applyFont="1" applyBorder="1"/>
    <xf numFmtId="0" fontId="0" fillId="0" borderId="11" xfId="0" applyBorder="1" applyAlignment="1">
      <alignment horizontal="right"/>
    </xf>
    <xf numFmtId="0" fontId="2" fillId="0" borderId="34" xfId="0" applyFont="1" applyBorder="1"/>
    <xf numFmtId="0" fontId="47" fillId="0" borderId="10" xfId="0" applyFont="1" applyBorder="1"/>
    <xf numFmtId="0" fontId="66" fillId="0" borderId="38" xfId="0" applyFont="1" applyBorder="1"/>
    <xf numFmtId="0" fontId="80" fillId="0" borderId="68" xfId="0" applyFont="1" applyBorder="1" applyAlignment="1">
      <alignment horizontal="left"/>
    </xf>
    <xf numFmtId="0" fontId="66" fillId="0" borderId="68" xfId="0" applyFont="1" applyBorder="1"/>
    <xf numFmtId="0" fontId="75" fillId="0" borderId="24" xfId="0" applyFont="1" applyBorder="1" applyAlignment="1">
      <alignment horizontal="left"/>
    </xf>
    <xf numFmtId="0" fontId="14" fillId="0" borderId="56" xfId="0" applyFont="1" applyBorder="1" applyAlignment="1">
      <alignment horizontal="left"/>
    </xf>
    <xf numFmtId="0" fontId="55" fillId="0" borderId="59" xfId="0" applyFont="1" applyBorder="1" applyAlignment="1">
      <alignment horizontal="left"/>
    </xf>
    <xf numFmtId="0" fontId="22" fillId="0" borderId="69" xfId="0" applyFont="1" applyBorder="1" applyAlignment="1">
      <alignment horizontal="center"/>
    </xf>
    <xf numFmtId="1" fontId="2" fillId="0" borderId="68" xfId="0" applyNumberFormat="1" applyFont="1" applyBorder="1" applyAlignment="1">
      <alignment horizontal="left"/>
    </xf>
    <xf numFmtId="165" fontId="17" fillId="0" borderId="72" xfId="0" applyNumberFormat="1" applyFont="1" applyBorder="1" applyAlignment="1">
      <alignment horizontal="left"/>
    </xf>
    <xf numFmtId="165" fontId="76" fillId="0" borderId="66" xfId="0" applyNumberFormat="1" applyFont="1" applyBorder="1" applyAlignment="1">
      <alignment horizontal="left"/>
    </xf>
    <xf numFmtId="0" fontId="67" fillId="0" borderId="30" xfId="0" applyFont="1" applyBorder="1"/>
    <xf numFmtId="0" fontId="50" fillId="0" borderId="30" xfId="0" applyFont="1" applyBorder="1"/>
    <xf numFmtId="0" fontId="78" fillId="0" borderId="13" xfId="0" applyFont="1" applyBorder="1"/>
    <xf numFmtId="0" fontId="22" fillId="0" borderId="55" xfId="0" applyFont="1" applyBorder="1"/>
    <xf numFmtId="0" fontId="66" fillId="0" borderId="53" xfId="0" applyFont="1" applyBorder="1"/>
    <xf numFmtId="0" fontId="33" fillId="0" borderId="69" xfId="0" applyFont="1" applyBorder="1" applyAlignment="1">
      <alignment horizontal="center"/>
    </xf>
    <xf numFmtId="0" fontId="22" fillId="0" borderId="32" xfId="0" applyFont="1" applyBorder="1" applyAlignment="1">
      <alignment horizontal="left"/>
    </xf>
    <xf numFmtId="0" fontId="61" fillId="0" borderId="3" xfId="0" applyFont="1" applyBorder="1"/>
    <xf numFmtId="2" fontId="2" fillId="0" borderId="68" xfId="0" applyNumberFormat="1" applyFont="1" applyBorder="1" applyAlignment="1">
      <alignment horizontal="left"/>
    </xf>
    <xf numFmtId="165" fontId="28" fillId="0" borderId="70" xfId="0" applyNumberFormat="1" applyFont="1" applyBorder="1" applyAlignment="1">
      <alignment horizontal="left"/>
    </xf>
    <xf numFmtId="0" fontId="14" fillId="0" borderId="68" xfId="0" applyFont="1" applyBorder="1"/>
    <xf numFmtId="0" fontId="2" fillId="0" borderId="1" xfId="0" applyFont="1" applyBorder="1" applyAlignment="1">
      <alignment horizontal="center"/>
    </xf>
    <xf numFmtId="2" fontId="76" fillId="0" borderId="70" xfId="0" applyNumberFormat="1" applyFont="1" applyBorder="1" applyAlignment="1">
      <alignment horizontal="left"/>
    </xf>
    <xf numFmtId="0" fontId="22" fillId="0" borderId="19" xfId="0" applyFont="1" applyBorder="1"/>
    <xf numFmtId="0" fontId="45" fillId="0" borderId="27" xfId="0" applyFont="1" applyBorder="1"/>
    <xf numFmtId="0" fontId="22" fillId="0" borderId="44" xfId="0" applyFont="1" applyBorder="1"/>
    <xf numFmtId="0" fontId="22" fillId="0" borderId="56" xfId="0" applyFont="1" applyBorder="1" applyAlignment="1">
      <alignment horizontal="left"/>
    </xf>
    <xf numFmtId="0" fontId="76" fillId="0" borderId="60" xfId="0" applyFont="1" applyBorder="1" applyAlignment="1">
      <alignment horizontal="left"/>
    </xf>
    <xf numFmtId="0" fontId="67" fillId="0" borderId="17" xfId="0" applyFont="1" applyBorder="1"/>
    <xf numFmtId="2" fontId="8" fillId="0" borderId="3" xfId="0" applyNumberFormat="1" applyFont="1" applyBorder="1" applyAlignment="1">
      <alignment horizontal="left"/>
    </xf>
    <xf numFmtId="2" fontId="77" fillId="0" borderId="18" xfId="0" applyNumberFormat="1" applyFont="1" applyBorder="1" applyAlignment="1">
      <alignment horizontal="left"/>
    </xf>
    <xf numFmtId="0" fontId="14" fillId="0" borderId="50" xfId="0" applyFont="1" applyBorder="1" applyAlignment="1">
      <alignment horizontal="left"/>
    </xf>
    <xf numFmtId="0" fontId="0" fillId="0" borderId="70" xfId="0" applyBorder="1"/>
    <xf numFmtId="0" fontId="50" fillId="0" borderId="53" xfId="0" applyFont="1" applyBorder="1" applyAlignment="1">
      <alignment horizontal="left"/>
    </xf>
    <xf numFmtId="0" fontId="10" fillId="0" borderId="17" xfId="0" applyFont="1" applyBorder="1"/>
    <xf numFmtId="0" fontId="47" fillId="0" borderId="3" xfId="0" applyFont="1" applyBorder="1"/>
    <xf numFmtId="0" fontId="66" fillId="0" borderId="34" xfId="0" applyFont="1" applyBorder="1"/>
    <xf numFmtId="0" fontId="33" fillId="0" borderId="3" xfId="0" applyFont="1" applyBorder="1"/>
    <xf numFmtId="0" fontId="33" fillId="0" borderId="18" xfId="0" applyFont="1" applyBorder="1"/>
    <xf numFmtId="0" fontId="50" fillId="0" borderId="30" xfId="0" applyFont="1" applyBorder="1" applyAlignment="1">
      <alignment horizontal="left"/>
    </xf>
    <xf numFmtId="0" fontId="33" fillId="0" borderId="10" xfId="0" applyFont="1" applyBorder="1"/>
    <xf numFmtId="0" fontId="33" fillId="0" borderId="13" xfId="0" applyFont="1" applyBorder="1"/>
    <xf numFmtId="0" fontId="80" fillId="0" borderId="51" xfId="0" applyFont="1" applyBorder="1" applyAlignment="1">
      <alignment horizontal="left"/>
    </xf>
    <xf numFmtId="0" fontId="0" fillId="0" borderId="64" xfId="0" applyBorder="1"/>
    <xf numFmtId="0" fontId="80" fillId="0" borderId="7" xfId="0" applyFont="1" applyBorder="1" applyAlignment="1">
      <alignment horizontal="left"/>
    </xf>
    <xf numFmtId="0" fontId="2" fillId="0" borderId="30" xfId="0" applyFont="1" applyBorder="1"/>
    <xf numFmtId="0" fontId="57" fillId="0" borderId="0" xfId="0" applyFont="1"/>
    <xf numFmtId="1" fontId="22" fillId="0" borderId="32" xfId="0" applyNumberFormat="1" applyFont="1" applyBorder="1" applyAlignment="1">
      <alignment horizontal="left"/>
    </xf>
    <xf numFmtId="1" fontId="76" fillId="0" borderId="25" xfId="0" applyNumberFormat="1" applyFont="1" applyBorder="1" applyAlignment="1">
      <alignment horizontal="left"/>
    </xf>
    <xf numFmtId="0" fontId="14" fillId="0" borderId="55" xfId="0" applyFont="1" applyBorder="1"/>
    <xf numFmtId="0" fontId="33" fillId="0" borderId="33" xfId="0" applyFont="1" applyBorder="1" applyAlignment="1">
      <alignment horizontal="center"/>
    </xf>
    <xf numFmtId="0" fontId="47" fillId="0" borderId="30" xfId="0" applyFont="1" applyBorder="1" applyAlignment="1">
      <alignment horizontal="left"/>
    </xf>
    <xf numFmtId="0" fontId="0" fillId="0" borderId="3" xfId="0" applyBorder="1" applyAlignment="1">
      <alignment horizontal="right"/>
    </xf>
    <xf numFmtId="0" fontId="10" fillId="0" borderId="34" xfId="0" applyFont="1" applyBorder="1"/>
    <xf numFmtId="0" fontId="22" fillId="0" borderId="27" xfId="0" applyFont="1" applyBorder="1"/>
    <xf numFmtId="0" fontId="70" fillId="0" borderId="54" xfId="0" applyFont="1" applyBorder="1"/>
    <xf numFmtId="166" fontId="14" fillId="0" borderId="20" xfId="0" applyNumberFormat="1" applyFont="1" applyBorder="1" applyAlignment="1">
      <alignment horizontal="left"/>
    </xf>
    <xf numFmtId="0" fontId="76" fillId="0" borderId="68" xfId="0" applyFont="1" applyBorder="1" applyAlignment="1">
      <alignment horizontal="left"/>
    </xf>
    <xf numFmtId="0" fontId="2" fillId="0" borderId="10" xfId="0" applyFont="1" applyBorder="1" applyAlignment="1">
      <alignment horizontal="left"/>
    </xf>
    <xf numFmtId="0" fontId="28" fillId="0" borderId="57" xfId="0" applyFont="1" applyBorder="1" applyAlignment="1">
      <alignment horizontal="left"/>
    </xf>
    <xf numFmtId="0" fontId="33" fillId="0" borderId="61" xfId="0" applyFont="1" applyBorder="1"/>
    <xf numFmtId="0" fontId="76" fillId="0" borderId="25" xfId="0" applyFont="1" applyBorder="1" applyAlignment="1">
      <alignment horizontal="left"/>
    </xf>
    <xf numFmtId="0" fontId="2" fillId="0" borderId="65" xfId="0" applyFont="1" applyBorder="1"/>
    <xf numFmtId="0" fontId="8" fillId="0" borderId="14" xfId="0" applyFont="1" applyBorder="1"/>
    <xf numFmtId="0" fontId="45" fillId="0" borderId="19" xfId="0" applyFont="1" applyBorder="1"/>
    <xf numFmtId="165" fontId="82" fillId="0" borderId="70" xfId="0" applyNumberFormat="1" applyFont="1" applyBorder="1" applyAlignment="1">
      <alignment horizontal="left"/>
    </xf>
    <xf numFmtId="0" fontId="45" fillId="0" borderId="72" xfId="0" applyFont="1" applyBorder="1" applyAlignment="1">
      <alignment horizontal="left"/>
    </xf>
    <xf numFmtId="0" fontId="75" fillId="0" borderId="66" xfId="0" applyFont="1" applyBorder="1" applyAlignment="1">
      <alignment horizontal="left"/>
    </xf>
    <xf numFmtId="0" fontId="66" fillId="0" borderId="30" xfId="0" applyFont="1" applyBorder="1"/>
    <xf numFmtId="0" fontId="61" fillId="0" borderId="14" xfId="0" applyFont="1" applyBorder="1"/>
    <xf numFmtId="0" fontId="28" fillId="0" borderId="13" xfId="0" applyFont="1" applyBorder="1" applyAlignment="1">
      <alignment horizontal="left"/>
    </xf>
    <xf numFmtId="0" fontId="103" fillId="0" borderId="17" xfId="0" applyFont="1" applyBorder="1" applyAlignment="1">
      <alignment horizontal="left"/>
    </xf>
    <xf numFmtId="0" fontId="47" fillId="0" borderId="18" xfId="0" applyFont="1" applyBorder="1"/>
    <xf numFmtId="0" fontId="47" fillId="0" borderId="13" xfId="0" applyFont="1" applyBorder="1"/>
    <xf numFmtId="0" fontId="46" fillId="0" borderId="30" xfId="0" applyFont="1" applyBorder="1" applyAlignment="1">
      <alignment horizontal="left"/>
    </xf>
    <xf numFmtId="0" fontId="22" fillId="0" borderId="5" xfId="0" applyFont="1" applyBorder="1"/>
    <xf numFmtId="0" fontId="67" fillId="0" borderId="15" xfId="0" applyFont="1" applyBorder="1"/>
    <xf numFmtId="0" fontId="50" fillId="0" borderId="53" xfId="0" applyFont="1" applyBorder="1"/>
    <xf numFmtId="0" fontId="48" fillId="0" borderId="39" xfId="0" applyFont="1" applyBorder="1"/>
    <xf numFmtId="0" fontId="78" fillId="0" borderId="16" xfId="0" applyFont="1" applyBorder="1"/>
    <xf numFmtId="0" fontId="33" fillId="0" borderId="32" xfId="0" applyFont="1" applyBorder="1" applyAlignment="1">
      <alignment horizontal="left"/>
    </xf>
    <xf numFmtId="0" fontId="78" fillId="0" borderId="25" xfId="0" applyFont="1" applyBorder="1" applyAlignment="1">
      <alignment horizontal="left"/>
    </xf>
    <xf numFmtId="0" fontId="22" fillId="0" borderId="49" xfId="0" applyFont="1" applyBorder="1" applyAlignment="1">
      <alignment horizontal="left"/>
    </xf>
    <xf numFmtId="0" fontId="46" fillId="0" borderId="0" xfId="0" applyFont="1"/>
    <xf numFmtId="2" fontId="43" fillId="0" borderId="68" xfId="0" applyNumberFormat="1" applyFont="1" applyBorder="1" applyAlignment="1">
      <alignment horizontal="left"/>
    </xf>
    <xf numFmtId="1" fontId="22" fillId="0" borderId="68" xfId="0" applyNumberFormat="1" applyFont="1" applyBorder="1" applyAlignment="1">
      <alignment horizontal="left"/>
    </xf>
    <xf numFmtId="0" fontId="22" fillId="0" borderId="41" xfId="0" applyFont="1" applyBorder="1" applyAlignment="1">
      <alignment horizontal="left"/>
    </xf>
    <xf numFmtId="0" fontId="46" fillId="0" borderId="38" xfId="0" applyFont="1" applyBorder="1"/>
    <xf numFmtId="165" fontId="14" fillId="0" borderId="68" xfId="0" applyNumberFormat="1" applyFont="1" applyBorder="1" applyAlignment="1">
      <alignment horizontal="left"/>
    </xf>
    <xf numFmtId="0" fontId="22" fillId="0" borderId="33" xfId="0" applyFont="1" applyBorder="1" applyAlignment="1">
      <alignment horizontal="center"/>
    </xf>
    <xf numFmtId="0" fontId="14" fillId="0" borderId="71" xfId="0" applyFont="1" applyBorder="1"/>
    <xf numFmtId="0" fontId="2" fillId="0" borderId="54" xfId="0" applyFont="1" applyBorder="1" applyAlignment="1">
      <alignment horizontal="left"/>
    </xf>
    <xf numFmtId="0" fontId="81" fillId="0" borderId="57" xfId="0" applyFont="1" applyBorder="1" applyAlignment="1">
      <alignment horizontal="left"/>
    </xf>
    <xf numFmtId="164" fontId="55" fillId="0" borderId="59" xfId="0" applyNumberFormat="1" applyFont="1" applyBorder="1" applyAlignment="1">
      <alignment horizontal="left"/>
    </xf>
    <xf numFmtId="0" fontId="5" fillId="0" borderId="17" xfId="0" applyFont="1" applyBorder="1"/>
    <xf numFmtId="0" fontId="50" fillId="0" borderId="76" xfId="0" applyFont="1" applyBorder="1" applyAlignment="1">
      <alignment horizontal="left"/>
    </xf>
    <xf numFmtId="1" fontId="14" fillId="0" borderId="20" xfId="0" applyNumberFormat="1" applyFont="1" applyBorder="1" applyAlignment="1">
      <alignment horizontal="left"/>
    </xf>
    <xf numFmtId="49" fontId="14" fillId="0" borderId="48" xfId="0" applyNumberFormat="1" applyFont="1" applyBorder="1" applyAlignment="1">
      <alignment horizontal="right"/>
    </xf>
    <xf numFmtId="165" fontId="129" fillId="0" borderId="54" xfId="0" applyNumberFormat="1" applyFont="1" applyBorder="1" applyAlignment="1">
      <alignment horizontal="center"/>
    </xf>
    <xf numFmtId="2" fontId="76" fillId="34" borderId="52" xfId="0" applyNumberFormat="1" applyFont="1" applyFill="1" applyBorder="1" applyAlignment="1">
      <alignment horizontal="center"/>
    </xf>
    <xf numFmtId="0" fontId="76" fillId="34" borderId="64" xfId="0" applyFont="1" applyFill="1" applyBorder="1" applyAlignment="1">
      <alignment horizontal="center"/>
    </xf>
    <xf numFmtId="0" fontId="75" fillId="34" borderId="64" xfId="0" applyFont="1" applyFill="1" applyBorder="1" applyAlignment="1">
      <alignment horizontal="center"/>
    </xf>
    <xf numFmtId="1" fontId="75" fillId="34" borderId="64" xfId="0" applyNumberFormat="1" applyFont="1" applyFill="1" applyBorder="1" applyAlignment="1">
      <alignment horizontal="center"/>
    </xf>
    <xf numFmtId="165" fontId="75" fillId="34" borderId="64" xfId="0" applyNumberFormat="1" applyFont="1" applyFill="1" applyBorder="1" applyAlignment="1">
      <alignment horizontal="center"/>
    </xf>
    <xf numFmtId="2" fontId="75" fillId="34" borderId="64" xfId="0" applyNumberFormat="1" applyFont="1" applyFill="1" applyBorder="1" applyAlignment="1">
      <alignment horizontal="center"/>
    </xf>
    <xf numFmtId="0" fontId="28" fillId="34" borderId="64" xfId="0" applyFont="1" applyFill="1" applyBorder="1" applyAlignment="1">
      <alignment horizontal="center"/>
    </xf>
    <xf numFmtId="2" fontId="28" fillId="34" borderId="64" xfId="0" applyNumberFormat="1" applyFont="1" applyFill="1" applyBorder="1" applyAlignment="1">
      <alignment horizontal="center"/>
    </xf>
    <xf numFmtId="0" fontId="76" fillId="34" borderId="66" xfId="0" applyFont="1" applyFill="1" applyBorder="1" applyAlignment="1">
      <alignment horizontal="center"/>
    </xf>
    <xf numFmtId="0" fontId="76" fillId="9" borderId="4" xfId="0" applyFont="1" applyFill="1" applyBorder="1" applyAlignment="1">
      <alignment horizontal="center"/>
    </xf>
    <xf numFmtId="0" fontId="76" fillId="9" borderId="33" xfId="0" applyFont="1" applyFill="1" applyBorder="1" applyAlignment="1">
      <alignment horizontal="center"/>
    </xf>
    <xf numFmtId="0" fontId="66" fillId="0" borderId="1" xfId="0" applyFont="1" applyBorder="1"/>
    <xf numFmtId="0" fontId="22" fillId="0" borderId="10" xfId="0" applyFont="1" applyBorder="1"/>
    <xf numFmtId="2" fontId="33" fillId="0" borderId="54" xfId="0" applyNumberFormat="1" applyFont="1" applyBorder="1"/>
    <xf numFmtId="2" fontId="46" fillId="0" borderId="54" xfId="0" applyNumberFormat="1" applyFont="1" applyBorder="1" applyAlignment="1">
      <alignment horizontal="center"/>
    </xf>
    <xf numFmtId="165" fontId="33" fillId="0" borderId="54" xfId="0" applyNumberFormat="1" applyFont="1" applyBorder="1"/>
    <xf numFmtId="0" fontId="127" fillId="0" borderId="13" xfId="0" applyFont="1" applyBorder="1" applyAlignment="1">
      <alignment horizontal="center"/>
    </xf>
    <xf numFmtId="0" fontId="0" fillId="0" borderId="47" xfId="0" applyBorder="1" applyAlignment="1">
      <alignment horizontal="center"/>
    </xf>
    <xf numFmtId="2" fontId="76" fillId="0" borderId="33" xfId="0" applyNumberFormat="1" applyFont="1" applyBorder="1" applyAlignment="1">
      <alignment horizontal="center"/>
    </xf>
    <xf numFmtId="166" fontId="75" fillId="34" borderId="64" xfId="0" applyNumberFormat="1" applyFont="1" applyFill="1" applyBorder="1" applyAlignment="1">
      <alignment horizontal="center"/>
    </xf>
    <xf numFmtId="0" fontId="66" fillId="0" borderId="17" xfId="0" applyFont="1" applyBorder="1"/>
    <xf numFmtId="168" fontId="46" fillId="0" borderId="54" xfId="0" applyNumberFormat="1" applyFont="1" applyBorder="1" applyAlignment="1">
      <alignment horizontal="center"/>
    </xf>
    <xf numFmtId="0" fontId="0" fillId="0" borderId="52" xfId="0" applyBorder="1" applyAlignment="1">
      <alignment horizontal="left"/>
    </xf>
    <xf numFmtId="0" fontId="7" fillId="0" borderId="10" xfId="0" applyFont="1" applyBorder="1" applyAlignment="1">
      <alignment horizontal="center"/>
    </xf>
    <xf numFmtId="9" fontId="131" fillId="0" borderId="69" xfId="0" applyNumberFormat="1" applyFont="1" applyBorder="1" applyAlignment="1">
      <alignment horizontal="left"/>
    </xf>
    <xf numFmtId="0" fontId="17" fillId="0" borderId="40" xfId="0" applyFont="1" applyBorder="1"/>
    <xf numFmtId="0" fontId="17" fillId="0" borderId="49" xfId="0" applyFont="1" applyBorder="1"/>
    <xf numFmtId="0" fontId="114" fillId="0" borderId="21" xfId="0" applyFont="1" applyBorder="1" applyAlignment="1">
      <alignment horizontal="center"/>
    </xf>
    <xf numFmtId="0" fontId="17" fillId="0" borderId="40" xfId="0" applyFont="1" applyBorder="1" applyAlignment="1">
      <alignment horizontal="center"/>
    </xf>
    <xf numFmtId="0" fontId="0" fillId="0" borderId="50" xfId="0" applyBorder="1" applyAlignment="1">
      <alignment horizontal="left"/>
    </xf>
    <xf numFmtId="2" fontId="0" fillId="0" borderId="40" xfId="0" applyNumberFormat="1" applyBorder="1" applyAlignment="1">
      <alignment horizontal="left"/>
    </xf>
    <xf numFmtId="165" fontId="0" fillId="0" borderId="49" xfId="0" applyNumberFormat="1" applyBorder="1" applyAlignment="1">
      <alignment horizontal="left"/>
    </xf>
    <xf numFmtId="2" fontId="17" fillId="0" borderId="22" xfId="0" applyNumberFormat="1" applyFont="1" applyBorder="1" applyAlignment="1">
      <alignment horizontal="center"/>
    </xf>
    <xf numFmtId="166" fontId="17" fillId="0" borderId="40" xfId="0" applyNumberFormat="1" applyFont="1" applyBorder="1" applyAlignment="1">
      <alignment horizontal="center"/>
    </xf>
    <xf numFmtId="2" fontId="17" fillId="0" borderId="41" xfId="0" applyNumberFormat="1" applyFont="1" applyBorder="1" applyAlignment="1">
      <alignment horizontal="center"/>
    </xf>
    <xf numFmtId="166" fontId="17" fillId="0" borderId="41" xfId="0" applyNumberFormat="1" applyFont="1" applyBorder="1" applyAlignment="1">
      <alignment horizontal="center"/>
    </xf>
    <xf numFmtId="49" fontId="17" fillId="0" borderId="49" xfId="0" applyNumberFormat="1" applyFont="1" applyBorder="1" applyAlignment="1">
      <alignment horizontal="center"/>
    </xf>
    <xf numFmtId="0" fontId="50" fillId="0" borderId="33" xfId="0" applyFont="1" applyBorder="1" applyAlignment="1">
      <alignment horizontal="left"/>
    </xf>
    <xf numFmtId="0" fontId="50" fillId="0" borderId="22" xfId="0" applyFont="1" applyBorder="1" applyAlignment="1">
      <alignment horizontal="left"/>
    </xf>
    <xf numFmtId="0" fontId="50" fillId="0" borderId="67" xfId="0" applyFont="1" applyBorder="1" applyAlignment="1">
      <alignment horizontal="left"/>
    </xf>
    <xf numFmtId="0" fontId="14" fillId="0" borderId="67" xfId="0" applyFont="1" applyBorder="1" applyAlignment="1">
      <alignment horizontal="center"/>
    </xf>
    <xf numFmtId="166" fontId="14" fillId="0" borderId="55" xfId="0" applyNumberFormat="1" applyFont="1" applyBorder="1" applyAlignment="1">
      <alignment horizontal="center"/>
    </xf>
    <xf numFmtId="166" fontId="14" fillId="0" borderId="57" xfId="0" applyNumberFormat="1" applyFont="1" applyBorder="1" applyAlignment="1">
      <alignment horizontal="center"/>
    </xf>
    <xf numFmtId="49" fontId="2" fillId="0" borderId="58" xfId="0" applyNumberFormat="1" applyFont="1" applyBorder="1" applyAlignment="1">
      <alignment horizontal="center"/>
    </xf>
    <xf numFmtId="0" fontId="17" fillId="0" borderId="79" xfId="0" applyFont="1" applyBorder="1" applyAlignment="1">
      <alignment horizontal="right"/>
    </xf>
    <xf numFmtId="166" fontId="0" fillId="0" borderId="0" xfId="0" applyNumberFormat="1" applyBorder="1"/>
    <xf numFmtId="9" fontId="131" fillId="0" borderId="69" xfId="0" applyNumberFormat="1" applyFont="1" applyBorder="1" applyAlignment="1">
      <alignment horizontal="center"/>
    </xf>
    <xf numFmtId="0" fontId="0" fillId="0" borderId="67" xfId="0" applyBorder="1" applyAlignment="1">
      <alignment horizontal="left"/>
    </xf>
    <xf numFmtId="2" fontId="0" fillId="0" borderId="0" xfId="0" applyNumberFormat="1" applyAlignment="1">
      <alignment horizontal="center"/>
    </xf>
    <xf numFmtId="0" fontId="2" fillId="0" borderId="66" xfId="0" applyFont="1" applyBorder="1"/>
    <xf numFmtId="167" fontId="0" fillId="0" borderId="0" xfId="0" applyNumberFormat="1" applyAlignment="1">
      <alignment horizontal="center"/>
    </xf>
    <xf numFmtId="0" fontId="132" fillId="0" borderId="0" xfId="0" applyFont="1" applyAlignment="1">
      <alignment horizontal="left" vertical="center"/>
    </xf>
    <xf numFmtId="0" fontId="14" fillId="0" borderId="63" xfId="0" applyFont="1" applyBorder="1" applyAlignment="1">
      <alignment horizontal="center"/>
    </xf>
    <xf numFmtId="2" fontId="36" fillId="0" borderId="3" xfId="0" applyNumberFormat="1" applyFont="1" applyBorder="1"/>
    <xf numFmtId="166" fontId="0" fillId="0" borderId="0" xfId="0" applyNumberFormat="1" applyBorder="1" applyAlignment="1">
      <alignment horizontal="center"/>
    </xf>
    <xf numFmtId="49" fontId="14" fillId="0" borderId="43" xfId="0" applyNumberFormat="1" applyFont="1" applyBorder="1" applyAlignment="1">
      <alignment horizontal="right"/>
    </xf>
    <xf numFmtId="1" fontId="105" fillId="0" borderId="22" xfId="0" applyNumberFormat="1" applyFont="1" applyBorder="1" applyAlignment="1">
      <alignment horizontal="center"/>
    </xf>
    <xf numFmtId="1" fontId="105" fillId="0" borderId="45" xfId="0" applyNumberFormat="1" applyFont="1" applyBorder="1" applyAlignment="1">
      <alignment horizontal="center"/>
    </xf>
    <xf numFmtId="166" fontId="14" fillId="0" borderId="0" xfId="0" applyNumberFormat="1" applyFont="1" applyAlignment="1">
      <alignment horizontal="center"/>
    </xf>
    <xf numFmtId="9" fontId="131" fillId="0" borderId="33" xfId="0" applyNumberFormat="1" applyFont="1" applyBorder="1" applyAlignment="1">
      <alignment horizontal="center"/>
    </xf>
    <xf numFmtId="0" fontId="0" fillId="0" borderId="0" xfId="0" applyAlignment="1">
      <alignment vertical="center"/>
    </xf>
    <xf numFmtId="0" fontId="36" fillId="0" borderId="3" xfId="0" applyFont="1" applyBorder="1" applyAlignment="1">
      <alignment horizontal="left" vertical="center"/>
    </xf>
    <xf numFmtId="166" fontId="54" fillId="0" borderId="0" xfId="0" applyNumberFormat="1" applyFont="1" applyBorder="1"/>
    <xf numFmtId="1" fontId="2" fillId="0" borderId="0" xfId="0" applyNumberFormat="1" applyFont="1" applyAlignment="1">
      <alignment horizontal="left"/>
    </xf>
    <xf numFmtId="164" fontId="2" fillId="0" borderId="0" xfId="0" applyNumberFormat="1" applyFont="1" applyAlignment="1">
      <alignment horizontal="center"/>
    </xf>
    <xf numFmtId="0" fontId="55" fillId="0" borderId="0" xfId="0" applyFont="1" applyAlignment="1">
      <alignment horizontal="left"/>
    </xf>
    <xf numFmtId="0" fontId="17" fillId="0" borderId="17" xfId="0" applyFont="1" applyBorder="1" applyAlignment="1">
      <alignment horizontal="right"/>
    </xf>
    <xf numFmtId="2" fontId="22" fillId="0" borderId="57" xfId="0" applyNumberFormat="1" applyFont="1" applyBorder="1" applyAlignment="1">
      <alignment horizontal="center"/>
    </xf>
    <xf numFmtId="1" fontId="36" fillId="0" borderId="78" xfId="0" applyNumberFormat="1" applyFont="1" applyBorder="1" applyAlignment="1">
      <alignment horizontal="center"/>
    </xf>
    <xf numFmtId="9" fontId="131" fillId="0" borderId="1" xfId="0" applyNumberFormat="1" applyFont="1" applyBorder="1" applyAlignment="1">
      <alignment horizontal="left"/>
    </xf>
    <xf numFmtId="2" fontId="17" fillId="0" borderId="0" xfId="0" applyNumberFormat="1" applyFont="1" applyAlignment="1">
      <alignment horizontal="center"/>
    </xf>
    <xf numFmtId="165" fontId="40" fillId="2" borderId="68" xfId="0" applyNumberFormat="1" applyFont="1" applyFill="1" applyBorder="1" applyAlignment="1">
      <alignment horizontal="center"/>
    </xf>
    <xf numFmtId="0" fontId="47" fillId="0" borderId="8" xfId="0" applyFont="1" applyBorder="1" applyAlignment="1">
      <alignment horizontal="center"/>
    </xf>
    <xf numFmtId="0" fontId="54" fillId="0" borderId="43" xfId="0" applyFont="1" applyBorder="1" applyAlignment="1">
      <alignment horizontal="center"/>
    </xf>
    <xf numFmtId="0" fontId="8" fillId="0" borderId="29" xfId="0" applyFont="1" applyBorder="1" applyAlignment="1">
      <alignment horizontal="right"/>
    </xf>
    <xf numFmtId="167" fontId="17" fillId="0" borderId="72" xfId="0" applyNumberFormat="1" applyFont="1" applyBorder="1" applyAlignment="1">
      <alignment horizontal="center"/>
    </xf>
    <xf numFmtId="0" fontId="17" fillId="0" borderId="78" xfId="0" applyFont="1" applyBorder="1" applyAlignment="1">
      <alignment horizontal="right"/>
    </xf>
    <xf numFmtId="0" fontId="0" fillId="0" borderId="49" xfId="0" applyBorder="1"/>
    <xf numFmtId="2" fontId="98" fillId="4" borderId="54" xfId="0" applyNumberFormat="1" applyFont="1" applyFill="1" applyBorder="1" applyAlignment="1">
      <alignment horizontal="center"/>
    </xf>
    <xf numFmtId="2" fontId="98" fillId="4" borderId="68" xfId="0" applyNumberFormat="1" applyFont="1" applyFill="1" applyBorder="1" applyAlignment="1">
      <alignment horizontal="center"/>
    </xf>
    <xf numFmtId="2" fontId="98" fillId="4" borderId="70" xfId="0" applyNumberFormat="1" applyFont="1" applyFill="1" applyBorder="1" applyAlignment="1">
      <alignment horizontal="center"/>
    </xf>
    <xf numFmtId="0" fontId="0" fillId="0" borderId="51" xfId="0" applyBorder="1"/>
    <xf numFmtId="0" fontId="54" fillId="0" borderId="28" xfId="0" applyFont="1" applyBorder="1"/>
    <xf numFmtId="0" fontId="148" fillId="0" borderId="68" xfId="0" applyFont="1" applyBorder="1"/>
    <xf numFmtId="0" fontId="45" fillId="0" borderId="0" xfId="0" applyFont="1" applyBorder="1" applyAlignment="1">
      <alignment horizontal="left"/>
    </xf>
    <xf numFmtId="0" fontId="66" fillId="0" borderId="0" xfId="0" applyFont="1" applyBorder="1"/>
    <xf numFmtId="165" fontId="76" fillId="0" borderId="21" xfId="0" applyNumberFormat="1" applyFont="1" applyBorder="1" applyAlignment="1">
      <alignment horizontal="left"/>
    </xf>
    <xf numFmtId="0" fontId="80" fillId="0" borderId="66" xfId="0" applyFont="1" applyBorder="1" applyAlignment="1">
      <alignment horizontal="left"/>
    </xf>
    <xf numFmtId="2" fontId="76" fillId="0" borderId="7" xfId="0" applyNumberFormat="1" applyFont="1" applyBorder="1" applyAlignment="1">
      <alignment horizontal="left"/>
    </xf>
    <xf numFmtId="165" fontId="46" fillId="0" borderId="54" xfId="0" applyNumberFormat="1" applyFont="1" applyBorder="1" applyAlignment="1">
      <alignment horizontal="center"/>
    </xf>
    <xf numFmtId="166" fontId="76" fillId="0" borderId="64" xfId="0" applyNumberFormat="1" applyFont="1" applyBorder="1" applyAlignment="1">
      <alignment horizontal="center"/>
    </xf>
    <xf numFmtId="167" fontId="116" fillId="0" borderId="59" xfId="0" applyNumberFormat="1" applyFont="1" applyBorder="1" applyAlignment="1">
      <alignment horizontal="center"/>
    </xf>
    <xf numFmtId="0" fontId="66" fillId="0" borderId="53" xfId="0" applyFont="1" applyFill="1" applyBorder="1"/>
    <xf numFmtId="0" fontId="127" fillId="0" borderId="10" xfId="0" applyFont="1" applyBorder="1" applyAlignment="1">
      <alignment horizontal="center"/>
    </xf>
    <xf numFmtId="0" fontId="46" fillId="0" borderId="2" xfId="0" applyFont="1" applyBorder="1" applyAlignment="1">
      <alignment horizontal="center" vertical="center"/>
    </xf>
    <xf numFmtId="0" fontId="50" fillId="0" borderId="9" xfId="0" applyFont="1" applyBorder="1" applyAlignment="1">
      <alignment horizontal="center" vertical="center"/>
    </xf>
    <xf numFmtId="0" fontId="74" fillId="0" borderId="59" xfId="0" applyFont="1" applyBorder="1"/>
    <xf numFmtId="0" fontId="119" fillId="0" borderId="45" xfId="0" applyFont="1" applyBorder="1"/>
    <xf numFmtId="0" fontId="48" fillId="0" borderId="10" xfId="0" applyFont="1" applyBorder="1"/>
    <xf numFmtId="0" fontId="47" fillId="0" borderId="22" xfId="0" applyFont="1" applyBorder="1" applyAlignment="1">
      <alignment horizontal="center"/>
    </xf>
    <xf numFmtId="2" fontId="36" fillId="0" borderId="22" xfId="0" applyNumberFormat="1" applyFont="1" applyBorder="1" applyAlignment="1">
      <alignment horizontal="center" vertical="center" wrapText="1"/>
    </xf>
    <xf numFmtId="0" fontId="25" fillId="0" borderId="22" xfId="0" applyFont="1" applyBorder="1" applyAlignment="1">
      <alignment horizontal="center" vertical="center"/>
    </xf>
    <xf numFmtId="2" fontId="16" fillId="0" borderId="22" xfId="0" applyNumberFormat="1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/>
    </xf>
    <xf numFmtId="0" fontId="14" fillId="0" borderId="35" xfId="0" applyFont="1" applyBorder="1" applyAlignment="1">
      <alignment horizontal="left"/>
    </xf>
    <xf numFmtId="0" fontId="14" fillId="0" borderId="27" xfId="0" applyFont="1" applyBorder="1" applyAlignment="1">
      <alignment horizontal="center"/>
    </xf>
    <xf numFmtId="0" fontId="33" fillId="0" borderId="23" xfId="0" applyFont="1" applyBorder="1"/>
    <xf numFmtId="0" fontId="0" fillId="0" borderId="23" xfId="0" applyBorder="1" applyAlignment="1">
      <alignment horizontal="left"/>
    </xf>
    <xf numFmtId="170" fontId="14" fillId="0" borderId="58" xfId="0" applyNumberFormat="1" applyFont="1" applyBorder="1" applyAlignment="1">
      <alignment horizontal="right"/>
    </xf>
    <xf numFmtId="0" fontId="50" fillId="0" borderId="10" xfId="0" applyFont="1" applyBorder="1" applyAlignment="1">
      <alignment horizontal="left"/>
    </xf>
    <xf numFmtId="0" fontId="80" fillId="0" borderId="20" xfId="0" applyFont="1" applyBorder="1" applyAlignment="1">
      <alignment horizontal="left"/>
    </xf>
    <xf numFmtId="0" fontId="76" fillId="0" borderId="75" xfId="0" applyFont="1" applyBorder="1" applyAlignment="1">
      <alignment horizontal="left"/>
    </xf>
    <xf numFmtId="2" fontId="17" fillId="0" borderId="33" xfId="0" applyNumberFormat="1" applyFont="1" applyBorder="1" applyAlignment="1">
      <alignment horizontal="center"/>
    </xf>
    <xf numFmtId="0" fontId="50" fillId="0" borderId="34" xfId="0" applyFont="1" applyBorder="1" applyAlignment="1">
      <alignment horizontal="left"/>
    </xf>
    <xf numFmtId="0" fontId="130" fillId="0" borderId="3" xfId="0" applyFont="1" applyBorder="1" applyAlignment="1">
      <alignment horizontal="left"/>
    </xf>
    <xf numFmtId="0" fontId="76" fillId="0" borderId="18" xfId="0" applyFont="1" applyBorder="1" applyAlignment="1">
      <alignment horizontal="left"/>
    </xf>
    <xf numFmtId="0" fontId="130" fillId="0" borderId="10" xfId="0" applyFont="1" applyBorder="1" applyAlignment="1">
      <alignment horizontal="left"/>
    </xf>
    <xf numFmtId="0" fontId="74" fillId="0" borderId="68" xfId="0" applyFont="1" applyFill="1" applyBorder="1"/>
    <xf numFmtId="0" fontId="54" fillId="0" borderId="15" xfId="0" applyFont="1" applyBorder="1"/>
    <xf numFmtId="0" fontId="1" fillId="0" borderId="28" xfId="0" applyFont="1" applyBorder="1"/>
    <xf numFmtId="0" fontId="2" fillId="0" borderId="3" xfId="0" applyFont="1" applyBorder="1" applyAlignment="1">
      <alignment horizontal="right"/>
    </xf>
    <xf numFmtId="0" fontId="55" fillId="0" borderId="45" xfId="0" applyFont="1" applyBorder="1" applyAlignment="1">
      <alignment horizontal="left"/>
    </xf>
    <xf numFmtId="0" fontId="0" fillId="0" borderId="67" xfId="0" applyFill="1" applyBorder="1"/>
    <xf numFmtId="0" fontId="0" fillId="0" borderId="63" xfId="0" applyFill="1" applyBorder="1"/>
    <xf numFmtId="0" fontId="50" fillId="0" borderId="18" xfId="0" applyFont="1" applyFill="1" applyBorder="1"/>
    <xf numFmtId="0" fontId="50" fillId="0" borderId="3" xfId="0" applyFont="1" applyFill="1" applyBorder="1"/>
    <xf numFmtId="0" fontId="50" fillId="0" borderId="10" xfId="0" applyFont="1" applyFill="1" applyBorder="1"/>
    <xf numFmtId="0" fontId="50" fillId="0" borderId="13" xfId="0" applyFont="1" applyFill="1" applyBorder="1"/>
    <xf numFmtId="0" fontId="47" fillId="0" borderId="17" xfId="0" applyFont="1" applyFill="1" applyBorder="1"/>
    <xf numFmtId="0" fontId="10" fillId="0" borderId="3" xfId="0" applyFont="1" applyFill="1" applyBorder="1"/>
    <xf numFmtId="0" fontId="2" fillId="0" borderId="3" xfId="0" applyFont="1" applyFill="1" applyBorder="1" applyAlignment="1">
      <alignment horizontal="right"/>
    </xf>
    <xf numFmtId="0" fontId="5" fillId="0" borderId="3" xfId="0" applyFont="1" applyFill="1" applyBorder="1"/>
    <xf numFmtId="0" fontId="50" fillId="0" borderId="15" xfId="0" applyFont="1" applyFill="1" applyBorder="1"/>
    <xf numFmtId="0" fontId="28" fillId="0" borderId="21" xfId="0" applyFont="1" applyFill="1" applyBorder="1" applyAlignment="1">
      <alignment horizontal="left"/>
    </xf>
    <xf numFmtId="0" fontId="61" fillId="0" borderId="53" xfId="0" applyFont="1" applyFill="1" applyBorder="1"/>
    <xf numFmtId="0" fontId="80" fillId="0" borderId="73" xfId="0" applyFont="1" applyFill="1" applyBorder="1" applyAlignment="1">
      <alignment horizontal="left"/>
    </xf>
    <xf numFmtId="2" fontId="147" fillId="0" borderId="0" xfId="0" applyNumberFormat="1" applyFont="1" applyBorder="1" applyAlignment="1">
      <alignment horizontal="center"/>
    </xf>
    <xf numFmtId="0" fontId="80" fillId="0" borderId="13" xfId="0" applyFont="1" applyBorder="1" applyAlignment="1">
      <alignment horizontal="left"/>
    </xf>
    <xf numFmtId="2" fontId="18" fillId="0" borderId="33" xfId="0" applyNumberFormat="1" applyFont="1" applyBorder="1" applyAlignment="1">
      <alignment horizontal="center"/>
    </xf>
    <xf numFmtId="0" fontId="0" fillId="0" borderId="44" xfId="0" applyBorder="1" applyAlignment="1">
      <alignment horizontal="left"/>
    </xf>
    <xf numFmtId="0" fontId="151" fillId="0" borderId="0" xfId="0" applyFont="1" applyBorder="1" applyAlignment="1">
      <alignment horizontal="left"/>
    </xf>
    <xf numFmtId="0" fontId="2" fillId="0" borderId="62" xfId="0" applyFont="1" applyFill="1" applyBorder="1"/>
    <xf numFmtId="2" fontId="129" fillId="0" borderId="54" xfId="0" applyNumberFormat="1" applyFont="1" applyBorder="1" applyAlignment="1">
      <alignment horizontal="center"/>
    </xf>
    <xf numFmtId="0" fontId="50" fillId="0" borderId="3" xfId="0" applyFont="1" applyBorder="1" applyAlignment="1">
      <alignment horizontal="left"/>
    </xf>
    <xf numFmtId="1" fontId="28" fillId="0" borderId="70" xfId="0" applyNumberFormat="1" applyFont="1" applyBorder="1" applyAlignment="1">
      <alignment horizontal="left"/>
    </xf>
    <xf numFmtId="0" fontId="22" fillId="0" borderId="34" xfId="0" applyFont="1" applyBorder="1"/>
    <xf numFmtId="0" fontId="22" fillId="0" borderId="32" xfId="0" applyFont="1" applyBorder="1" applyAlignment="1">
      <alignment horizontal="center"/>
    </xf>
    <xf numFmtId="0" fontId="0" fillId="0" borderId="63" xfId="0" applyBorder="1"/>
    <xf numFmtId="0" fontId="0" fillId="0" borderId="33" xfId="0" applyBorder="1" applyAlignment="1">
      <alignment horizontal="right"/>
    </xf>
    <xf numFmtId="49" fontId="14" fillId="0" borderId="45" xfId="0" applyNumberFormat="1" applyFont="1" applyBorder="1" applyAlignment="1">
      <alignment horizontal="right"/>
    </xf>
    <xf numFmtId="2" fontId="17" fillId="0" borderId="68" xfId="0" applyNumberFormat="1" applyFont="1" applyBorder="1" applyAlignment="1">
      <alignment horizontal="center"/>
    </xf>
    <xf numFmtId="0" fontId="53" fillId="0" borderId="71" xfId="0" applyFont="1" applyBorder="1"/>
    <xf numFmtId="0" fontId="150" fillId="0" borderId="68" xfId="0" applyFont="1" applyBorder="1"/>
    <xf numFmtId="0" fontId="22" fillId="0" borderId="3" xfId="0" applyFont="1" applyBorder="1"/>
    <xf numFmtId="0" fontId="50" fillId="0" borderId="50" xfId="0" applyFont="1" applyBorder="1" applyAlignment="1">
      <alignment horizontal="left"/>
    </xf>
    <xf numFmtId="0" fontId="119" fillId="0" borderId="23" xfId="0" applyFont="1" applyBorder="1" applyAlignment="1">
      <alignment horizontal="right"/>
    </xf>
    <xf numFmtId="0" fontId="0" fillId="0" borderId="78" xfId="0" applyBorder="1"/>
    <xf numFmtId="0" fontId="33" fillId="0" borderId="46" xfId="0" applyFont="1" applyBorder="1" applyAlignment="1">
      <alignment horizontal="left"/>
    </xf>
    <xf numFmtId="0" fontId="2" fillId="0" borderId="47" xfId="0" applyFont="1" applyBorder="1"/>
    <xf numFmtId="165" fontId="55" fillId="0" borderId="20" xfId="0" applyNumberFormat="1" applyFont="1" applyBorder="1" applyAlignment="1">
      <alignment horizontal="left"/>
    </xf>
    <xf numFmtId="0" fontId="33" fillId="0" borderId="61" xfId="0" applyFont="1" applyBorder="1" applyAlignment="1">
      <alignment horizontal="left"/>
    </xf>
    <xf numFmtId="0" fontId="0" fillId="0" borderId="58" xfId="0" applyBorder="1"/>
    <xf numFmtId="0" fontId="48" fillId="0" borderId="41" xfId="0" applyFont="1" applyBorder="1"/>
    <xf numFmtId="0" fontId="78" fillId="0" borderId="75" xfId="0" applyFont="1" applyBorder="1"/>
    <xf numFmtId="0" fontId="50" fillId="0" borderId="36" xfId="0" applyFont="1" applyBorder="1"/>
    <xf numFmtId="0" fontId="78" fillId="0" borderId="39" xfId="0" applyFont="1" applyBorder="1"/>
    <xf numFmtId="0" fontId="2" fillId="0" borderId="41" xfId="0" applyFont="1" applyBorder="1" applyAlignment="1">
      <alignment horizontal="left"/>
    </xf>
    <xf numFmtId="0" fontId="50" fillId="0" borderId="80" xfId="0" applyFont="1" applyBorder="1"/>
    <xf numFmtId="0" fontId="14" fillId="0" borderId="61" xfId="0" applyFont="1" applyBorder="1"/>
    <xf numFmtId="164" fontId="14" fillId="0" borderId="45" xfId="0" applyNumberFormat="1" applyFont="1" applyBorder="1" applyAlignment="1">
      <alignment horizontal="right"/>
    </xf>
    <xf numFmtId="0" fontId="66" fillId="0" borderId="54" xfId="0" applyFont="1" applyBorder="1"/>
    <xf numFmtId="0" fontId="33" fillId="0" borderId="69" xfId="0" applyFont="1" applyBorder="1"/>
    <xf numFmtId="0" fontId="33" fillId="0" borderId="62" xfId="0" applyFont="1" applyBorder="1"/>
    <xf numFmtId="0" fontId="75" fillId="0" borderId="56" xfId="0" applyFont="1" applyBorder="1" applyAlignment="1">
      <alignment horizontal="left"/>
    </xf>
    <xf numFmtId="2" fontId="16" fillId="0" borderId="30" xfId="0" applyNumberFormat="1" applyFont="1" applyBorder="1" applyAlignment="1">
      <alignment horizontal="center" vertical="center" wrapText="1"/>
    </xf>
    <xf numFmtId="0" fontId="33" fillId="0" borderId="33" xfId="0" applyFont="1" applyBorder="1"/>
    <xf numFmtId="0" fontId="66" fillId="0" borderId="45" xfId="0" applyFont="1" applyBorder="1"/>
    <xf numFmtId="0" fontId="33" fillId="0" borderId="46" xfId="0" applyFont="1" applyBorder="1"/>
    <xf numFmtId="0" fontId="66" fillId="0" borderId="48" xfId="0" applyFont="1" applyBorder="1"/>
    <xf numFmtId="2" fontId="0" fillId="0" borderId="25" xfId="0" applyNumberFormat="1" applyBorder="1" applyAlignment="1">
      <alignment horizontal="center"/>
    </xf>
    <xf numFmtId="2" fontId="0" fillId="0" borderId="70" xfId="0" applyNumberFormat="1" applyBorder="1" applyAlignment="1">
      <alignment horizontal="center"/>
    </xf>
    <xf numFmtId="2" fontId="0" fillId="0" borderId="26" xfId="0" applyNumberFormat="1" applyBorder="1" applyAlignment="1">
      <alignment horizontal="center"/>
    </xf>
    <xf numFmtId="166" fontId="2" fillId="0" borderId="22" xfId="0" applyNumberFormat="1" applyFont="1" applyBorder="1"/>
    <xf numFmtId="0" fontId="126" fillId="0" borderId="22" xfId="0" applyFont="1" applyBorder="1" applyAlignment="1">
      <alignment horizontal="left"/>
    </xf>
    <xf numFmtId="0" fontId="127" fillId="0" borderId="0" xfId="0" applyFont="1" applyBorder="1" applyAlignment="1">
      <alignment horizontal="center"/>
    </xf>
    <xf numFmtId="0" fontId="126" fillId="0" borderId="0" xfId="0" applyFont="1" applyBorder="1" applyAlignment="1">
      <alignment horizontal="left"/>
    </xf>
    <xf numFmtId="0" fontId="55" fillId="0" borderId="22" xfId="0" applyFont="1" applyBorder="1" applyAlignment="1">
      <alignment horizontal="left"/>
    </xf>
    <xf numFmtId="49" fontId="14" fillId="0" borderId="45" xfId="0" applyNumberFormat="1" applyFont="1" applyBorder="1" applyAlignment="1">
      <alignment horizontal="left"/>
    </xf>
    <xf numFmtId="2" fontId="149" fillId="0" borderId="0" xfId="0" applyNumberFormat="1" applyFont="1" applyFill="1" applyBorder="1" applyAlignment="1">
      <alignment horizontal="center"/>
    </xf>
    <xf numFmtId="2" fontId="147" fillId="0" borderId="0" xfId="0" applyNumberFormat="1" applyFont="1" applyFill="1" applyBorder="1" applyAlignment="1">
      <alignment horizontal="center"/>
    </xf>
    <xf numFmtId="0" fontId="73" fillId="0" borderId="79" xfId="0" applyFont="1" applyBorder="1"/>
    <xf numFmtId="0" fontId="115" fillId="0" borderId="0" xfId="0" applyFont="1" applyBorder="1" applyAlignment="1">
      <alignment horizontal="left"/>
    </xf>
    <xf numFmtId="0" fontId="153" fillId="0" borderId="54" xfId="0" applyFont="1" applyFill="1" applyBorder="1" applyAlignment="1">
      <alignment horizontal="right"/>
    </xf>
    <xf numFmtId="0" fontId="153" fillId="0" borderId="59" xfId="0" applyFont="1" applyFill="1" applyBorder="1" applyAlignment="1">
      <alignment horizontal="right"/>
    </xf>
    <xf numFmtId="0" fontId="73" fillId="0" borderId="0" xfId="0" applyFont="1"/>
    <xf numFmtId="1" fontId="46" fillId="0" borderId="54" xfId="0" applyNumberFormat="1" applyFont="1" applyBorder="1" applyAlignment="1">
      <alignment horizontal="center"/>
    </xf>
    <xf numFmtId="167" fontId="46" fillId="0" borderId="54" xfId="0" applyNumberFormat="1" applyFont="1" applyBorder="1" applyAlignment="1">
      <alignment horizontal="center"/>
    </xf>
    <xf numFmtId="1" fontId="76" fillId="0" borderId="64" xfId="0" applyNumberFormat="1" applyFont="1" applyBorder="1" applyAlignment="1">
      <alignment horizontal="center"/>
    </xf>
    <xf numFmtId="166" fontId="116" fillId="0" borderId="59" xfId="0" applyNumberFormat="1" applyFont="1" applyBorder="1" applyAlignment="1">
      <alignment horizontal="center"/>
    </xf>
    <xf numFmtId="1" fontId="129" fillId="0" borderId="54" xfId="0" applyNumberFormat="1" applyFont="1" applyBorder="1" applyAlignment="1">
      <alignment horizontal="center"/>
    </xf>
    <xf numFmtId="1" fontId="22" fillId="0" borderId="0" xfId="0" applyNumberFormat="1" applyFont="1" applyBorder="1" applyAlignment="1">
      <alignment horizontal="left"/>
    </xf>
    <xf numFmtId="0" fontId="61" fillId="0" borderId="0" xfId="0" applyFont="1" applyBorder="1"/>
    <xf numFmtId="2" fontId="74" fillId="0" borderId="0" xfId="0" applyNumberFormat="1" applyFont="1" applyBorder="1" applyAlignment="1">
      <alignment horizontal="left"/>
    </xf>
    <xf numFmtId="0" fontId="58" fillId="0" borderId="0" xfId="0" applyFont="1" applyBorder="1" applyAlignment="1">
      <alignment horizontal="left"/>
    </xf>
    <xf numFmtId="166" fontId="14" fillId="0" borderId="0" xfId="0" applyNumberFormat="1" applyFont="1" applyBorder="1" applyAlignment="1">
      <alignment horizontal="left"/>
    </xf>
    <xf numFmtId="0" fontId="53" fillId="0" borderId="0" xfId="0" applyFont="1" applyBorder="1"/>
    <xf numFmtId="1" fontId="76" fillId="0" borderId="0" xfId="0" applyNumberFormat="1" applyFont="1" applyBorder="1" applyAlignment="1">
      <alignment horizontal="left"/>
    </xf>
    <xf numFmtId="0" fontId="50" fillId="0" borderId="0" xfId="0" applyFont="1" applyBorder="1" applyAlignment="1">
      <alignment horizontal="left"/>
    </xf>
    <xf numFmtId="0" fontId="65" fillId="0" borderId="0" xfId="0" applyFont="1" applyBorder="1"/>
    <xf numFmtId="167" fontId="14" fillId="0" borderId="0" xfId="0" applyNumberFormat="1" applyFont="1" applyBorder="1" applyAlignment="1">
      <alignment horizontal="left"/>
    </xf>
    <xf numFmtId="167" fontId="82" fillId="0" borderId="0" xfId="0" applyNumberFormat="1" applyFont="1" applyBorder="1" applyAlignment="1">
      <alignment horizontal="left"/>
    </xf>
    <xf numFmtId="0" fontId="154" fillId="0" borderId="0" xfId="0" applyFont="1"/>
    <xf numFmtId="0" fontId="119" fillId="0" borderId="0" xfId="0" applyFont="1"/>
    <xf numFmtId="165" fontId="2" fillId="0" borderId="68" xfId="0" applyNumberFormat="1" applyFont="1" applyBorder="1" applyAlignment="1">
      <alignment horizontal="left"/>
    </xf>
    <xf numFmtId="2" fontId="28" fillId="0" borderId="70" xfId="0" applyNumberFormat="1" applyFont="1" applyBorder="1" applyAlignment="1">
      <alignment horizontal="left"/>
    </xf>
    <xf numFmtId="0" fontId="155" fillId="0" borderId="72" xfId="0" applyFont="1" applyBorder="1"/>
    <xf numFmtId="0" fontId="156" fillId="0" borderId="53" xfId="0" applyFont="1" applyBorder="1"/>
    <xf numFmtId="0" fontId="10" fillId="0" borderId="15" xfId="0" applyFont="1" applyBorder="1" applyAlignment="1">
      <alignment horizontal="left"/>
    </xf>
    <xf numFmtId="0" fontId="76" fillId="0" borderId="28" xfId="0" applyFont="1" applyBorder="1" applyAlignment="1">
      <alignment horizontal="left"/>
    </xf>
    <xf numFmtId="165" fontId="14" fillId="0" borderId="39" xfId="0" applyNumberFormat="1" applyFont="1" applyBorder="1" applyAlignment="1">
      <alignment horizontal="left"/>
    </xf>
    <xf numFmtId="165" fontId="76" fillId="9" borderId="70" xfId="0" applyNumberFormat="1" applyFont="1" applyFill="1" applyBorder="1" applyAlignment="1">
      <alignment horizontal="center"/>
    </xf>
    <xf numFmtId="0" fontId="22" fillId="6" borderId="58" xfId="0" applyFont="1" applyFill="1" applyBorder="1"/>
    <xf numFmtId="165" fontId="76" fillId="24" borderId="60" xfId="0" applyNumberFormat="1" applyFont="1" applyFill="1" applyBorder="1" applyAlignment="1">
      <alignment horizontal="center"/>
    </xf>
    <xf numFmtId="0" fontId="45" fillId="0" borderId="39" xfId="0" applyFont="1" applyBorder="1" applyAlignment="1">
      <alignment horizontal="left"/>
    </xf>
    <xf numFmtId="0" fontId="75" fillId="0" borderId="16" xfId="0" applyFont="1" applyBorder="1" applyAlignment="1">
      <alignment horizontal="left"/>
    </xf>
    <xf numFmtId="0" fontId="71" fillId="0" borderId="45" xfId="0" applyFont="1" applyBorder="1"/>
    <xf numFmtId="0" fontId="33" fillId="0" borderId="17" xfId="0" applyFont="1" applyBorder="1"/>
    <xf numFmtId="0" fontId="74" fillId="0" borderId="54" xfId="0" applyFont="1" applyBorder="1"/>
    <xf numFmtId="0" fontId="22" fillId="0" borderId="1" xfId="0" applyFont="1" applyBorder="1"/>
    <xf numFmtId="2" fontId="76" fillId="0" borderId="73" xfId="0" applyNumberFormat="1" applyFont="1" applyBorder="1" applyAlignment="1">
      <alignment horizontal="left"/>
    </xf>
    <xf numFmtId="0" fontId="2" fillId="0" borderId="53" xfId="0" applyFont="1" applyBorder="1"/>
    <xf numFmtId="0" fontId="153" fillId="0" borderId="71" xfId="0" applyFont="1" applyBorder="1" applyAlignment="1">
      <alignment horizontal="right"/>
    </xf>
    <xf numFmtId="2" fontId="74" fillId="0" borderId="20" xfId="0" applyNumberFormat="1" applyFont="1" applyBorder="1" applyAlignment="1">
      <alignment horizontal="left"/>
    </xf>
    <xf numFmtId="0" fontId="157" fillId="0" borderId="45" xfId="0" applyFont="1" applyBorder="1" applyAlignment="1">
      <alignment horizontal="left"/>
    </xf>
    <xf numFmtId="0" fontId="66" fillId="0" borderId="80" xfId="0" applyFont="1" applyBorder="1"/>
    <xf numFmtId="0" fontId="2" fillId="27" borderId="58" xfId="0" applyFont="1" applyFill="1" applyBorder="1" applyAlignment="1">
      <alignment horizontal="left"/>
    </xf>
    <xf numFmtId="166" fontId="129" fillId="14" borderId="53" xfId="0" applyNumberFormat="1" applyFont="1" applyFill="1" applyBorder="1" applyAlignment="1">
      <alignment horizontal="center"/>
    </xf>
    <xf numFmtId="0" fontId="5" fillId="0" borderId="3" xfId="0" applyFont="1" applyBorder="1"/>
    <xf numFmtId="0" fontId="54" fillId="0" borderId="18" xfId="0" applyFont="1" applyBorder="1"/>
    <xf numFmtId="0" fontId="114" fillId="0" borderId="15" xfId="0" applyFont="1" applyBorder="1"/>
    <xf numFmtId="2" fontId="14" fillId="0" borderId="20" xfId="0" applyNumberFormat="1" applyFont="1" applyFill="1" applyBorder="1" applyAlignment="1">
      <alignment horizontal="left"/>
    </xf>
    <xf numFmtId="0" fontId="48" fillId="0" borderId="53" xfId="0" applyFont="1" applyBorder="1" applyAlignment="1">
      <alignment horizontal="left"/>
    </xf>
    <xf numFmtId="0" fontId="22" fillId="0" borderId="34" xfId="0" applyFont="1" applyBorder="1" applyAlignment="1">
      <alignment horizontal="left"/>
    </xf>
    <xf numFmtId="164" fontId="14" fillId="0" borderId="22" xfId="0" applyNumberFormat="1" applyFont="1" applyBorder="1" applyAlignment="1">
      <alignment horizontal="right"/>
    </xf>
    <xf numFmtId="49" fontId="153" fillId="0" borderId="59" xfId="0" applyNumberFormat="1" applyFont="1" applyBorder="1" applyAlignment="1">
      <alignment horizontal="left"/>
    </xf>
    <xf numFmtId="0" fontId="14" fillId="0" borderId="41" xfId="0" applyFont="1" applyBorder="1"/>
    <xf numFmtId="0" fontId="74" fillId="0" borderId="72" xfId="0" applyFont="1" applyBorder="1"/>
    <xf numFmtId="0" fontId="66" fillId="0" borderId="76" xfId="0" applyFont="1" applyBorder="1"/>
    <xf numFmtId="2" fontId="18" fillId="0" borderId="60" xfId="0" applyNumberFormat="1" applyFont="1" applyBorder="1" applyAlignment="1">
      <alignment horizontal="center"/>
    </xf>
    <xf numFmtId="2" fontId="19" fillId="0" borderId="64" xfId="0" applyNumberFormat="1" applyFont="1" applyBorder="1" applyAlignment="1">
      <alignment horizontal="center"/>
    </xf>
    <xf numFmtId="0" fontId="50" fillId="0" borderId="14" xfId="0" applyFont="1" applyFill="1" applyBorder="1"/>
    <xf numFmtId="0" fontId="61" fillId="0" borderId="53" xfId="0" applyFont="1" applyBorder="1"/>
    <xf numFmtId="165" fontId="75" fillId="0" borderId="64" xfId="0" applyNumberFormat="1" applyFont="1" applyBorder="1" applyAlignment="1">
      <alignment horizontal="left"/>
    </xf>
    <xf numFmtId="0" fontId="158" fillId="0" borderId="0" xfId="0" applyFont="1" applyFill="1" applyBorder="1" applyAlignment="1">
      <alignment horizontal="left"/>
    </xf>
    <xf numFmtId="0" fontId="74" fillId="0" borderId="68" xfId="0" applyFont="1" applyBorder="1"/>
    <xf numFmtId="2" fontId="17" fillId="0" borderId="0" xfId="0" applyNumberFormat="1" applyFont="1" applyBorder="1" applyAlignment="1">
      <alignment horizontal="center"/>
    </xf>
    <xf numFmtId="2" fontId="76" fillId="0" borderId="60" xfId="0" applyNumberFormat="1" applyFont="1" applyBorder="1" applyAlignment="1">
      <alignment horizontal="center"/>
    </xf>
    <xf numFmtId="0" fontId="159" fillId="0" borderId="71" xfId="0" applyFont="1" applyBorder="1"/>
    <xf numFmtId="0" fontId="48" fillId="0" borderId="14" xfId="0" applyFont="1" applyBorder="1"/>
    <xf numFmtId="0" fontId="17" fillId="0" borderId="68" xfId="0" applyFont="1" applyBorder="1" applyAlignment="1">
      <alignment horizontal="left"/>
    </xf>
    <xf numFmtId="0" fontId="17" fillId="0" borderId="72" xfId="0" applyFont="1" applyBorder="1" applyAlignment="1">
      <alignment horizontal="left"/>
    </xf>
    <xf numFmtId="0" fontId="81" fillId="0" borderId="18" xfId="0" applyFont="1" applyBorder="1" applyAlignment="1">
      <alignment horizontal="left"/>
    </xf>
    <xf numFmtId="0" fontId="119" fillId="0" borderId="61" xfId="0" applyFont="1" applyBorder="1"/>
    <xf numFmtId="165" fontId="28" fillId="0" borderId="64" xfId="0" applyNumberFormat="1" applyFont="1" applyBorder="1" applyAlignment="1">
      <alignment horizontal="left"/>
    </xf>
    <xf numFmtId="1" fontId="76" fillId="17" borderId="73" xfId="0" applyNumberFormat="1" applyFont="1" applyFill="1" applyBorder="1" applyAlignment="1">
      <alignment horizontal="center"/>
    </xf>
    <xf numFmtId="0" fontId="8" fillId="0" borderId="18" xfId="0" applyFont="1" applyBorder="1"/>
    <xf numFmtId="0" fontId="75" fillId="0" borderId="21" xfId="0" applyFont="1" applyBorder="1" applyAlignment="1">
      <alignment horizontal="left"/>
    </xf>
    <xf numFmtId="165" fontId="75" fillId="0" borderId="70" xfId="0" applyNumberFormat="1" applyFont="1" applyBorder="1" applyAlignment="1">
      <alignment horizontal="left"/>
    </xf>
    <xf numFmtId="0" fontId="75" fillId="0" borderId="68" xfId="0" applyFont="1" applyBorder="1" applyAlignment="1">
      <alignment horizontal="left"/>
    </xf>
    <xf numFmtId="0" fontId="160" fillId="0" borderId="14" xfId="0" applyFont="1" applyBorder="1"/>
    <xf numFmtId="0" fontId="155" fillId="0" borderId="68" xfId="0" applyFont="1" applyBorder="1"/>
    <xf numFmtId="0" fontId="70" fillId="0" borderId="71" xfId="0" applyFont="1" applyBorder="1"/>
    <xf numFmtId="166" fontId="2" fillId="0" borderId="68" xfId="0" applyNumberFormat="1" applyFont="1" applyBorder="1" applyAlignment="1">
      <alignment horizontal="left"/>
    </xf>
    <xf numFmtId="0" fontId="78" fillId="0" borderId="51" xfId="0" applyFont="1" applyBorder="1" applyAlignment="1">
      <alignment horizontal="left"/>
    </xf>
    <xf numFmtId="165" fontId="28" fillId="0" borderId="21" xfId="0" applyNumberFormat="1" applyFont="1" applyBorder="1" applyAlignment="1">
      <alignment horizontal="left"/>
    </xf>
    <xf numFmtId="0" fontId="46" fillId="0" borderId="53" xfId="0" applyFont="1" applyBorder="1" applyAlignment="1">
      <alignment horizontal="left"/>
    </xf>
    <xf numFmtId="0" fontId="47" fillId="0" borderId="28" xfId="0" applyFont="1" applyBorder="1"/>
    <xf numFmtId="0" fontId="55" fillId="0" borderId="71" xfId="0" applyFont="1" applyBorder="1"/>
    <xf numFmtId="0" fontId="153" fillId="0" borderId="71" xfId="0" applyFont="1" applyBorder="1" applyAlignment="1">
      <alignment horizontal="left"/>
    </xf>
    <xf numFmtId="0" fontId="46" fillId="0" borderId="53" xfId="0" applyFont="1" applyBorder="1"/>
    <xf numFmtId="0" fontId="46" fillId="0" borderId="30" xfId="0" applyFont="1" applyFill="1" applyBorder="1" applyAlignment="1">
      <alignment horizontal="left"/>
    </xf>
    <xf numFmtId="165" fontId="76" fillId="25" borderId="70" xfId="0" applyNumberFormat="1" applyFont="1" applyFill="1" applyBorder="1" applyAlignment="1">
      <alignment horizontal="center"/>
    </xf>
    <xf numFmtId="0" fontId="10" fillId="0" borderId="53" xfId="0" applyFont="1" applyBorder="1"/>
    <xf numFmtId="165" fontId="80" fillId="0" borderId="62" xfId="0" applyNumberFormat="1" applyFont="1" applyBorder="1" applyAlignment="1">
      <alignment horizontal="center"/>
    </xf>
    <xf numFmtId="0" fontId="48" fillId="0" borderId="14" xfId="0" applyFont="1" applyBorder="1" applyAlignment="1">
      <alignment horizontal="left"/>
    </xf>
    <xf numFmtId="166" fontId="2" fillId="0" borderId="56" xfId="0" applyNumberFormat="1" applyFont="1" applyBorder="1" applyAlignment="1">
      <alignment horizontal="left"/>
    </xf>
    <xf numFmtId="0" fontId="22" fillId="0" borderId="47" xfId="0" applyFont="1" applyBorder="1"/>
    <xf numFmtId="0" fontId="0" fillId="0" borderId="56" xfId="0" applyBorder="1"/>
    <xf numFmtId="0" fontId="161" fillId="0" borderId="14" xfId="0" applyFont="1" applyBorder="1"/>
    <xf numFmtId="0" fontId="0" fillId="0" borderId="60" xfId="0" applyBorder="1"/>
    <xf numFmtId="2" fontId="22" fillId="0" borderId="68" xfId="0" applyNumberFormat="1" applyFont="1" applyBorder="1" applyAlignment="1">
      <alignment horizontal="left"/>
    </xf>
    <xf numFmtId="0" fontId="109" fillId="0" borderId="38" xfId="0" applyFont="1" applyBorder="1"/>
    <xf numFmtId="0" fontId="78" fillId="0" borderId="30" xfId="0" applyFont="1" applyBorder="1"/>
    <xf numFmtId="0" fontId="2" fillId="0" borderId="51" xfId="0" applyFont="1" applyBorder="1" applyAlignment="1">
      <alignment horizontal="center"/>
    </xf>
    <xf numFmtId="0" fontId="66" fillId="0" borderId="80" xfId="0" applyFont="1" applyFill="1" applyBorder="1"/>
    <xf numFmtId="2" fontId="76" fillId="25" borderId="70" xfId="0" applyNumberFormat="1" applyFont="1" applyFill="1" applyBorder="1" applyAlignment="1">
      <alignment horizontal="center"/>
    </xf>
    <xf numFmtId="2" fontId="0" fillId="0" borderId="0" xfId="0" applyNumberFormat="1" applyBorder="1"/>
    <xf numFmtId="0" fontId="75" fillId="0" borderId="70" xfId="0" applyFont="1" applyFill="1" applyBorder="1" applyAlignment="1">
      <alignment horizontal="left"/>
    </xf>
    <xf numFmtId="0" fontId="22" fillId="0" borderId="76" xfId="0" applyFont="1" applyBorder="1"/>
    <xf numFmtId="0" fontId="61" fillId="0" borderId="6" xfId="0" applyFont="1" applyBorder="1"/>
    <xf numFmtId="165" fontId="82" fillId="0" borderId="0" xfId="0" applyNumberFormat="1" applyFont="1" applyBorder="1" applyAlignment="1">
      <alignment horizontal="left"/>
    </xf>
    <xf numFmtId="2" fontId="43" fillId="0" borderId="0" xfId="0" applyNumberFormat="1" applyFont="1" applyBorder="1" applyAlignment="1">
      <alignment horizontal="left"/>
    </xf>
    <xf numFmtId="165" fontId="80" fillId="0" borderId="0" xfId="0" applyNumberFormat="1" applyFont="1" applyBorder="1" applyAlignment="1">
      <alignment horizontal="left"/>
    </xf>
    <xf numFmtId="165" fontId="80" fillId="0" borderId="70" xfId="0" applyNumberFormat="1" applyFont="1" applyBorder="1" applyAlignment="1">
      <alignment horizontal="left"/>
    </xf>
    <xf numFmtId="0" fontId="8" fillId="0" borderId="34" xfId="0" applyFont="1" applyBorder="1"/>
    <xf numFmtId="0" fontId="50" fillId="0" borderId="35" xfId="0" applyFont="1" applyBorder="1" applyAlignment="1">
      <alignment horizontal="left"/>
    </xf>
    <xf numFmtId="0" fontId="47" fillId="0" borderId="24" xfId="0" applyFont="1" applyBorder="1"/>
    <xf numFmtId="49" fontId="14" fillId="0" borderId="59" xfId="0" applyNumberFormat="1" applyFont="1" applyFill="1" applyBorder="1" applyAlignment="1">
      <alignment horizontal="left"/>
    </xf>
    <xf numFmtId="0" fontId="22" fillId="0" borderId="39" xfId="0" applyFont="1" applyBorder="1" applyAlignment="1">
      <alignment horizontal="left"/>
    </xf>
    <xf numFmtId="0" fontId="76" fillId="0" borderId="16" xfId="0" applyFont="1" applyBorder="1" applyAlignment="1">
      <alignment horizontal="left"/>
    </xf>
    <xf numFmtId="0" fontId="76" fillId="0" borderId="64" xfId="0" applyFont="1" applyFill="1" applyBorder="1" applyAlignment="1">
      <alignment horizontal="left"/>
    </xf>
    <xf numFmtId="164" fontId="153" fillId="0" borderId="59" xfId="0" applyNumberFormat="1" applyFont="1" applyBorder="1" applyAlignment="1">
      <alignment horizontal="right"/>
    </xf>
    <xf numFmtId="164" fontId="153" fillId="0" borderId="59" xfId="0" applyNumberFormat="1" applyFont="1" applyBorder="1" applyAlignment="1">
      <alignment horizontal="left"/>
    </xf>
    <xf numFmtId="0" fontId="70" fillId="0" borderId="5" xfId="0" applyFont="1" applyBorder="1"/>
    <xf numFmtId="0" fontId="55" fillId="0" borderId="22" xfId="0" applyFont="1" applyBorder="1" applyAlignment="1">
      <alignment horizontal="right"/>
    </xf>
    <xf numFmtId="0" fontId="2" fillId="0" borderId="11" xfId="0" applyFont="1" applyBorder="1" applyAlignment="1">
      <alignment horizontal="left"/>
    </xf>
    <xf numFmtId="0" fontId="28" fillId="0" borderId="26" xfId="0" applyFont="1" applyBorder="1" applyAlignment="1">
      <alignment horizontal="left"/>
    </xf>
    <xf numFmtId="164" fontId="2" fillId="0" borderId="59" xfId="0" applyNumberFormat="1" applyFont="1" applyBorder="1" applyAlignment="1">
      <alignment horizontal="left"/>
    </xf>
    <xf numFmtId="0" fontId="66" fillId="0" borderId="68" xfId="0" applyFont="1" applyFill="1" applyBorder="1"/>
    <xf numFmtId="0" fontId="0" fillId="0" borderId="15" xfId="0" applyFill="1" applyBorder="1"/>
    <xf numFmtId="0" fontId="0" fillId="0" borderId="28" xfId="0" applyFill="1" applyBorder="1"/>
    <xf numFmtId="2" fontId="14" fillId="0" borderId="39" xfId="0" applyNumberFormat="1" applyFont="1" applyFill="1" applyBorder="1" applyAlignment="1">
      <alignment horizontal="left"/>
    </xf>
    <xf numFmtId="0" fontId="28" fillId="0" borderId="16" xfId="0" applyFont="1" applyFill="1" applyBorder="1" applyAlignment="1">
      <alignment horizontal="left"/>
    </xf>
    <xf numFmtId="0" fontId="2" fillId="0" borderId="39" xfId="0" applyFont="1" applyBorder="1" applyAlignment="1">
      <alignment horizontal="left"/>
    </xf>
    <xf numFmtId="0" fontId="80" fillId="0" borderId="16" xfId="0" applyFont="1" applyBorder="1" applyAlignment="1">
      <alignment horizontal="left"/>
    </xf>
    <xf numFmtId="0" fontId="47" fillId="0" borderId="41" xfId="0" applyFont="1" applyBorder="1" applyAlignment="1">
      <alignment horizontal="center"/>
    </xf>
    <xf numFmtId="2" fontId="50" fillId="0" borderId="54" xfId="0" applyNumberFormat="1" applyFont="1" applyBorder="1" applyAlignment="1">
      <alignment horizontal="center"/>
    </xf>
    <xf numFmtId="165" fontId="50" fillId="0" borderId="54" xfId="0" applyNumberFormat="1" applyFont="1" applyBorder="1" applyAlignment="1">
      <alignment horizontal="center"/>
    </xf>
    <xf numFmtId="166" fontId="76" fillId="0" borderId="70" xfId="0" applyNumberFormat="1" applyFont="1" applyBorder="1" applyAlignment="1">
      <alignment horizontal="left"/>
    </xf>
    <xf numFmtId="166" fontId="76" fillId="0" borderId="62" xfId="0" applyNumberFormat="1" applyFont="1" applyBorder="1" applyAlignment="1">
      <alignment horizontal="center"/>
    </xf>
    <xf numFmtId="167" fontId="48" fillId="0" borderId="54" xfId="0" applyNumberFormat="1" applyFont="1" applyBorder="1" applyAlignment="1">
      <alignment horizontal="center"/>
    </xf>
    <xf numFmtId="165" fontId="0" fillId="0" borderId="55" xfId="0" applyNumberFormat="1" applyBorder="1"/>
    <xf numFmtId="168" fontId="2" fillId="0" borderId="68" xfId="0" applyNumberFormat="1" applyFont="1" applyBorder="1" applyAlignment="1">
      <alignment horizontal="left"/>
    </xf>
    <xf numFmtId="165" fontId="54" fillId="0" borderId="64" xfId="0" applyNumberFormat="1" applyFont="1" applyBorder="1" applyAlignment="1">
      <alignment horizontal="center"/>
    </xf>
    <xf numFmtId="49" fontId="2" fillId="0" borderId="47" xfId="0" applyNumberFormat="1" applyFont="1" applyBorder="1" applyAlignment="1">
      <alignment horizontal="center"/>
    </xf>
    <xf numFmtId="0" fontId="33" fillId="0" borderId="64" xfId="0" applyFont="1" applyBorder="1" applyAlignment="1">
      <alignment horizontal="left"/>
    </xf>
    <xf numFmtId="0" fontId="22" fillId="0" borderId="35" xfId="0" applyFont="1" applyBorder="1"/>
    <xf numFmtId="0" fontId="28" fillId="0" borderId="75" xfId="0" applyFont="1" applyBorder="1" applyAlignment="1">
      <alignment horizontal="left"/>
    </xf>
    <xf numFmtId="0" fontId="146" fillId="0" borderId="0" xfId="2" applyFont="1" applyFill="1" applyBorder="1"/>
    <xf numFmtId="0" fontId="24" fillId="0" borderId="0" xfId="0" applyFont="1" applyFill="1" applyBorder="1" applyAlignment="1">
      <alignment horizontal="left"/>
    </xf>
    <xf numFmtId="0" fontId="24" fillId="0" borderId="0" xfId="0" applyFont="1" applyFill="1" applyBorder="1" applyAlignment="1">
      <alignment horizontal="center"/>
    </xf>
    <xf numFmtId="0" fontId="10" fillId="0" borderId="10" xfId="0" applyFont="1" applyBorder="1" applyAlignment="1">
      <alignment horizontal="center" vertical="center"/>
    </xf>
    <xf numFmtId="0" fontId="54" fillId="0" borderId="24" xfId="0" applyFont="1" applyBorder="1"/>
    <xf numFmtId="2" fontId="5" fillId="0" borderId="15" xfId="0" applyNumberFormat="1" applyFont="1" applyBorder="1" applyAlignment="1">
      <alignment horizontal="left"/>
    </xf>
    <xf numFmtId="2" fontId="111" fillId="0" borderId="28" xfId="0" applyNumberFormat="1" applyFont="1" applyBorder="1" applyAlignment="1">
      <alignment horizontal="left"/>
    </xf>
    <xf numFmtId="0" fontId="35" fillId="0" borderId="15" xfId="0" applyFont="1" applyBorder="1" applyAlignment="1">
      <alignment horizontal="left"/>
    </xf>
    <xf numFmtId="0" fontId="50" fillId="0" borderId="23" xfId="0" applyFont="1" applyBorder="1"/>
    <xf numFmtId="0" fontId="78" fillId="0" borderId="68" xfId="0" applyFont="1" applyBorder="1" applyAlignment="1">
      <alignment horizontal="left"/>
    </xf>
    <xf numFmtId="166" fontId="14" fillId="0" borderId="68" xfId="0" applyNumberFormat="1" applyFont="1" applyBorder="1" applyAlignment="1">
      <alignment horizontal="left"/>
    </xf>
    <xf numFmtId="0" fontId="75" fillId="0" borderId="60" xfId="0" applyFont="1" applyBorder="1" applyAlignment="1">
      <alignment horizontal="left"/>
    </xf>
    <xf numFmtId="0" fontId="55" fillId="0" borderId="54" xfId="0" applyFont="1" applyBorder="1" applyAlignment="1">
      <alignment horizontal="left"/>
    </xf>
    <xf numFmtId="0" fontId="66" fillId="0" borderId="19" xfId="0" applyFont="1" applyBorder="1"/>
    <xf numFmtId="0" fontId="45" fillId="0" borderId="72" xfId="0" applyFont="1" applyBorder="1"/>
    <xf numFmtId="0" fontId="45" fillId="0" borderId="33" xfId="0" applyFont="1" applyBorder="1" applyAlignment="1">
      <alignment horizontal="left"/>
    </xf>
    <xf numFmtId="0" fontId="75" fillId="0" borderId="46" xfId="0" applyFont="1" applyBorder="1" applyAlignment="1">
      <alignment horizontal="left"/>
    </xf>
    <xf numFmtId="0" fontId="45" fillId="0" borderId="55" xfId="0" applyFont="1" applyBorder="1"/>
    <xf numFmtId="0" fontId="76" fillId="0" borderId="12" xfId="0" applyFont="1" applyFill="1" applyBorder="1" applyAlignment="1">
      <alignment horizontal="center"/>
    </xf>
    <xf numFmtId="0" fontId="48" fillId="0" borderId="15" xfId="0" applyFont="1" applyBorder="1"/>
    <xf numFmtId="0" fontId="81" fillId="0" borderId="24" xfId="0" applyFont="1" applyBorder="1" applyAlignment="1">
      <alignment horizontal="left"/>
    </xf>
    <xf numFmtId="0" fontId="14" fillId="0" borderId="75" xfId="0" applyFont="1" applyBorder="1" applyAlignment="1">
      <alignment horizontal="center"/>
    </xf>
    <xf numFmtId="0" fontId="50" fillId="0" borderId="9" xfId="0" applyFont="1" applyBorder="1"/>
    <xf numFmtId="0" fontId="66" fillId="0" borderId="28" xfId="0" applyFont="1" applyBorder="1"/>
    <xf numFmtId="0" fontId="33" fillId="0" borderId="24" xfId="0" applyFont="1" applyBorder="1"/>
    <xf numFmtId="0" fontId="73" fillId="0" borderId="72" xfId="0" applyFont="1" applyBorder="1"/>
    <xf numFmtId="0" fontId="2" fillId="0" borderId="52" xfId="0" applyFont="1" applyBorder="1"/>
    <xf numFmtId="0" fontId="22" fillId="0" borderId="51" xfId="0" applyFont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19" xfId="0" applyBorder="1"/>
    <xf numFmtId="0" fontId="75" fillId="0" borderId="20" xfId="0" applyFont="1" applyBorder="1" applyAlignment="1">
      <alignment horizontal="left"/>
    </xf>
    <xf numFmtId="0" fontId="0" fillId="0" borderId="47" xfId="0" applyFont="1" applyBorder="1"/>
    <xf numFmtId="0" fontId="50" fillId="0" borderId="14" xfId="0" applyFont="1" applyBorder="1" applyAlignment="1">
      <alignment horizontal="left"/>
    </xf>
    <xf numFmtId="0" fontId="28" fillId="0" borderId="33" xfId="0" applyFont="1" applyBorder="1" applyAlignment="1">
      <alignment horizontal="left"/>
    </xf>
    <xf numFmtId="0" fontId="76" fillId="0" borderId="20" xfId="0" applyFont="1" applyBorder="1" applyAlignment="1">
      <alignment horizontal="left"/>
    </xf>
    <xf numFmtId="0" fontId="0" fillId="0" borderId="6" xfId="0" applyBorder="1"/>
    <xf numFmtId="0" fontId="116" fillId="0" borderId="15" xfId="0" applyFont="1" applyFill="1" applyBorder="1"/>
    <xf numFmtId="0" fontId="47" fillId="0" borderId="15" xfId="0" applyFont="1" applyFill="1" applyBorder="1"/>
    <xf numFmtId="0" fontId="66" fillId="0" borderId="15" xfId="0" applyFont="1" applyFill="1" applyBorder="1"/>
    <xf numFmtId="0" fontId="35" fillId="0" borderId="15" xfId="0" applyFont="1" applyFill="1" applyBorder="1" applyAlignment="1">
      <alignment horizontal="left"/>
    </xf>
    <xf numFmtId="0" fontId="48" fillId="0" borderId="9" xfId="0" applyFont="1" applyFill="1" applyBorder="1"/>
    <xf numFmtId="0" fontId="78" fillId="0" borderId="10" xfId="0" applyFont="1" applyFill="1" applyBorder="1"/>
    <xf numFmtId="0" fontId="50" fillId="0" borderId="9" xfId="0" applyFont="1" applyFill="1" applyBorder="1"/>
    <xf numFmtId="0" fontId="78" fillId="0" borderId="13" xfId="0" applyFont="1" applyFill="1" applyBorder="1"/>
    <xf numFmtId="0" fontId="163" fillId="0" borderId="72" xfId="0" applyFont="1" applyFill="1" applyBorder="1"/>
    <xf numFmtId="0" fontId="80" fillId="0" borderId="7" xfId="0" applyFont="1" applyFill="1" applyBorder="1" applyAlignment="1">
      <alignment horizontal="left"/>
    </xf>
    <xf numFmtId="0" fontId="28" fillId="0" borderId="64" xfId="0" applyFont="1" applyFill="1" applyBorder="1" applyAlignment="1">
      <alignment horizontal="left"/>
    </xf>
    <xf numFmtId="0" fontId="2" fillId="0" borderId="20" xfId="0" applyFont="1" applyFill="1" applyBorder="1"/>
    <xf numFmtId="0" fontId="80" fillId="0" borderId="21" xfId="0" applyFont="1" applyFill="1" applyBorder="1" applyAlignment="1">
      <alignment horizontal="left"/>
    </xf>
    <xf numFmtId="0" fontId="28" fillId="0" borderId="68" xfId="0" applyFont="1" applyFill="1" applyBorder="1" applyAlignment="1">
      <alignment horizontal="left"/>
    </xf>
    <xf numFmtId="0" fontId="45" fillId="0" borderId="72" xfId="0" applyFont="1" applyFill="1" applyBorder="1"/>
    <xf numFmtId="0" fontId="80" fillId="0" borderId="70" xfId="0" applyFont="1" applyFill="1" applyBorder="1" applyAlignment="1">
      <alignment horizontal="left"/>
    </xf>
    <xf numFmtId="0" fontId="0" fillId="0" borderId="41" xfId="0" applyFill="1" applyBorder="1" applyAlignment="1">
      <alignment horizontal="right"/>
    </xf>
    <xf numFmtId="0" fontId="80" fillId="0" borderId="68" xfId="0" applyFont="1" applyFill="1" applyBorder="1" applyAlignment="1">
      <alignment horizontal="left"/>
    </xf>
    <xf numFmtId="0" fontId="0" fillId="0" borderId="30" xfId="0" applyFill="1" applyBorder="1"/>
    <xf numFmtId="0" fontId="0" fillId="0" borderId="11" xfId="0" applyFill="1" applyBorder="1" applyAlignment="1">
      <alignment horizontal="right"/>
    </xf>
    <xf numFmtId="0" fontId="0" fillId="0" borderId="13" xfId="0" applyFill="1" applyBorder="1"/>
    <xf numFmtId="0" fontId="0" fillId="0" borderId="10" xfId="0" applyFill="1" applyBorder="1"/>
    <xf numFmtId="0" fontId="22" fillId="0" borderId="56" xfId="0" applyFont="1" applyFill="1" applyBorder="1"/>
    <xf numFmtId="0" fontId="2" fillId="0" borderId="56" xfId="0" applyFont="1" applyFill="1" applyBorder="1" applyAlignment="1">
      <alignment horizontal="left"/>
    </xf>
    <xf numFmtId="0" fontId="80" fillId="0" borderId="57" xfId="0" applyFont="1" applyFill="1" applyBorder="1" applyAlignment="1">
      <alignment horizontal="left"/>
    </xf>
    <xf numFmtId="0" fontId="22" fillId="0" borderId="50" xfId="0" applyFont="1" applyFill="1" applyBorder="1"/>
    <xf numFmtId="0" fontId="2" fillId="0" borderId="32" xfId="0" applyFont="1" applyFill="1" applyBorder="1" applyAlignment="1">
      <alignment horizontal="left"/>
    </xf>
    <xf numFmtId="0" fontId="28" fillId="0" borderId="25" xfId="0" applyFont="1" applyFill="1" applyBorder="1" applyAlignment="1">
      <alignment horizontal="left"/>
    </xf>
    <xf numFmtId="0" fontId="45" fillId="0" borderId="71" xfId="0" applyFont="1" applyFill="1" applyBorder="1"/>
    <xf numFmtId="0" fontId="2" fillId="0" borderId="33" xfId="0" applyFont="1" applyFill="1" applyBorder="1" applyAlignment="1">
      <alignment horizontal="left"/>
    </xf>
    <xf numFmtId="0" fontId="76" fillId="0" borderId="72" xfId="0" applyFont="1" applyBorder="1" applyAlignment="1">
      <alignment horizontal="left"/>
    </xf>
    <xf numFmtId="0" fontId="61" fillId="0" borderId="80" xfId="0" applyFont="1" applyBorder="1"/>
    <xf numFmtId="0" fontId="75" fillId="0" borderId="72" xfId="0" applyFont="1" applyBorder="1" applyAlignment="1">
      <alignment horizontal="left"/>
    </xf>
    <xf numFmtId="0" fontId="47" fillId="0" borderId="0" xfId="0" applyFont="1" applyFill="1" applyAlignment="1">
      <alignment horizontal="center"/>
    </xf>
    <xf numFmtId="2" fontId="5" fillId="0" borderId="15" xfId="0" applyNumberFormat="1" applyFont="1" applyFill="1" applyBorder="1" applyAlignment="1">
      <alignment horizontal="left"/>
    </xf>
    <xf numFmtId="2" fontId="111" fillId="0" borderId="28" xfId="0" applyNumberFormat="1" applyFont="1" applyFill="1" applyBorder="1" applyAlignment="1">
      <alignment horizontal="left"/>
    </xf>
    <xf numFmtId="0" fontId="66" fillId="0" borderId="14" xfId="0" applyFont="1" applyFill="1" applyBorder="1"/>
    <xf numFmtId="0" fontId="50" fillId="0" borderId="17" xfId="0" applyFont="1" applyFill="1" applyBorder="1"/>
    <xf numFmtId="0" fontId="78" fillId="0" borderId="18" xfId="0" applyFont="1" applyFill="1" applyBorder="1"/>
    <xf numFmtId="0" fontId="50" fillId="0" borderId="23" xfId="0" applyFont="1" applyFill="1" applyBorder="1"/>
    <xf numFmtId="0" fontId="78" fillId="0" borderId="24" xfId="0" applyFont="1" applyFill="1" applyBorder="1"/>
    <xf numFmtId="0" fontId="50" fillId="0" borderId="38" xfId="0" applyFont="1" applyFill="1" applyBorder="1"/>
    <xf numFmtId="0" fontId="2" fillId="0" borderId="33" xfId="0" applyFont="1" applyFill="1" applyBorder="1" applyAlignment="1">
      <alignment horizontal="center"/>
    </xf>
    <xf numFmtId="0" fontId="76" fillId="0" borderId="31" xfId="0" applyFont="1" applyFill="1" applyBorder="1" applyAlignment="1">
      <alignment horizontal="left"/>
    </xf>
    <xf numFmtId="0" fontId="76" fillId="0" borderId="21" xfId="0" applyFont="1" applyFill="1" applyBorder="1" applyAlignment="1">
      <alignment horizontal="left"/>
    </xf>
    <xf numFmtId="0" fontId="2" fillId="0" borderId="45" xfId="0" applyFont="1" applyFill="1" applyBorder="1"/>
    <xf numFmtId="0" fontId="28" fillId="0" borderId="46" xfId="0" applyFont="1" applyFill="1" applyBorder="1" applyAlignment="1">
      <alignment horizontal="left"/>
    </xf>
    <xf numFmtId="0" fontId="76" fillId="0" borderId="70" xfId="0" applyFont="1" applyFill="1" applyBorder="1" applyAlignment="1">
      <alignment horizontal="left"/>
    </xf>
    <xf numFmtId="0" fontId="22" fillId="0" borderId="22" xfId="0" applyFont="1" applyFill="1" applyBorder="1"/>
    <xf numFmtId="0" fontId="80" fillId="0" borderId="24" xfId="0" applyFont="1" applyFill="1" applyBorder="1" applyAlignment="1">
      <alignment horizontal="left"/>
    </xf>
    <xf numFmtId="0" fontId="45" fillId="0" borderId="54" xfId="0" applyFont="1" applyFill="1" applyBorder="1"/>
    <xf numFmtId="0" fontId="45" fillId="0" borderId="68" xfId="0" applyFont="1" applyFill="1" applyBorder="1" applyAlignment="1">
      <alignment horizontal="left"/>
    </xf>
    <xf numFmtId="0" fontId="75" fillId="0" borderId="64" xfId="0" applyFont="1" applyFill="1" applyBorder="1" applyAlignment="1">
      <alignment horizontal="left"/>
    </xf>
    <xf numFmtId="0" fontId="2" fillId="0" borderId="22" xfId="0" applyFont="1" applyFill="1" applyBorder="1"/>
    <xf numFmtId="0" fontId="28" fillId="0" borderId="24" xfId="0" applyFont="1" applyFill="1" applyBorder="1" applyAlignment="1">
      <alignment horizontal="left"/>
    </xf>
    <xf numFmtId="0" fontId="78" fillId="0" borderId="68" xfId="0" applyFont="1" applyFill="1" applyBorder="1" applyAlignment="1">
      <alignment horizontal="left"/>
    </xf>
    <xf numFmtId="0" fontId="45" fillId="0" borderId="68" xfId="0" applyFont="1" applyFill="1" applyBorder="1"/>
    <xf numFmtId="166" fontId="14" fillId="0" borderId="68" xfId="0" applyNumberFormat="1" applyFont="1" applyFill="1" applyBorder="1" applyAlignment="1">
      <alignment horizontal="left"/>
    </xf>
    <xf numFmtId="0" fontId="126" fillId="0" borderId="30" xfId="0" applyFont="1" applyFill="1" applyBorder="1" applyAlignment="1">
      <alignment horizontal="left"/>
    </xf>
    <xf numFmtId="0" fontId="0" fillId="0" borderId="10" xfId="0" applyFill="1" applyBorder="1" applyAlignment="1">
      <alignment horizontal="right"/>
    </xf>
    <xf numFmtId="0" fontId="127" fillId="0" borderId="13" xfId="0" applyFont="1" applyFill="1" applyBorder="1" applyAlignment="1">
      <alignment horizontal="center"/>
    </xf>
    <xf numFmtId="0" fontId="45" fillId="0" borderId="56" xfId="0" applyFont="1" applyFill="1" applyBorder="1" applyAlignment="1">
      <alignment horizontal="left"/>
    </xf>
    <xf numFmtId="0" fontId="75" fillId="0" borderId="56" xfId="0" applyFont="1" applyFill="1" applyBorder="1" applyAlignment="1">
      <alignment horizontal="left"/>
    </xf>
    <xf numFmtId="0" fontId="2" fillId="0" borderId="55" xfId="0" applyFont="1" applyFill="1" applyBorder="1"/>
    <xf numFmtId="167" fontId="14" fillId="0" borderId="68" xfId="0" applyNumberFormat="1" applyFont="1" applyBorder="1" applyAlignment="1">
      <alignment horizontal="left"/>
    </xf>
    <xf numFmtId="2" fontId="76" fillId="0" borderId="67" xfId="0" applyNumberFormat="1" applyFont="1" applyBorder="1" applyAlignment="1">
      <alignment horizontal="center"/>
    </xf>
    <xf numFmtId="166" fontId="129" fillId="0" borderId="54" xfId="0" applyNumberFormat="1" applyFont="1" applyBorder="1" applyAlignment="1">
      <alignment horizontal="center"/>
    </xf>
    <xf numFmtId="169" fontId="46" fillId="0" borderId="54" xfId="0" applyNumberFormat="1" applyFont="1" applyBorder="1" applyAlignment="1">
      <alignment horizontal="center"/>
    </xf>
    <xf numFmtId="0" fontId="55" fillId="0" borderId="68" xfId="0" applyFont="1" applyBorder="1" applyAlignment="1">
      <alignment horizontal="left"/>
    </xf>
    <xf numFmtId="0" fontId="50" fillId="0" borderId="40" xfId="0" applyFont="1" applyBorder="1"/>
    <xf numFmtId="0" fontId="61" fillId="0" borderId="17" xfId="0" applyFont="1" applyBorder="1"/>
    <xf numFmtId="0" fontId="61" fillId="0" borderId="30" xfId="0" applyFont="1" applyBorder="1"/>
    <xf numFmtId="0" fontId="2" fillId="0" borderId="13" xfId="0" applyFont="1" applyBorder="1" applyAlignment="1">
      <alignment horizontal="center"/>
    </xf>
    <xf numFmtId="0" fontId="2" fillId="0" borderId="64" xfId="0" applyFont="1" applyBorder="1" applyAlignment="1">
      <alignment horizontal="center"/>
    </xf>
    <xf numFmtId="0" fontId="2" fillId="0" borderId="64" xfId="0" applyFont="1" applyFill="1" applyBorder="1" applyAlignment="1">
      <alignment horizontal="center"/>
    </xf>
    <xf numFmtId="0" fontId="8" fillId="0" borderId="53" xfId="0" applyFont="1" applyFill="1" applyBorder="1"/>
    <xf numFmtId="0" fontId="50" fillId="0" borderId="28" xfId="0" applyFont="1" applyFill="1" applyBorder="1"/>
    <xf numFmtId="0" fontId="28" fillId="0" borderId="60" xfId="0" applyFont="1" applyBorder="1" applyAlignment="1">
      <alignment horizontal="left"/>
    </xf>
    <xf numFmtId="0" fontId="17" fillId="0" borderId="48" xfId="0" applyFont="1" applyFill="1" applyBorder="1"/>
    <xf numFmtId="1" fontId="76" fillId="0" borderId="70" xfId="0" applyNumberFormat="1" applyFont="1" applyBorder="1" applyAlignment="1">
      <alignment horizontal="left"/>
    </xf>
    <xf numFmtId="0" fontId="164" fillId="0" borderId="68" xfId="0" applyFont="1" applyBorder="1" applyAlignment="1">
      <alignment horizontal="left"/>
    </xf>
    <xf numFmtId="167" fontId="2" fillId="0" borderId="0" xfId="0" applyNumberFormat="1" applyFont="1" applyBorder="1"/>
    <xf numFmtId="0" fontId="28" fillId="0" borderId="10" xfId="0" applyFont="1" applyBorder="1" applyAlignment="1">
      <alignment horizontal="left"/>
    </xf>
    <xf numFmtId="0" fontId="80" fillId="0" borderId="24" xfId="0" applyFont="1" applyBorder="1" applyAlignment="1">
      <alignment horizontal="left"/>
    </xf>
    <xf numFmtId="0" fontId="112" fillId="0" borderId="0" xfId="0" applyFont="1"/>
    <xf numFmtId="2" fontId="33" fillId="0" borderId="55" xfId="0" applyNumberFormat="1" applyFont="1" applyBorder="1" applyAlignment="1">
      <alignment horizontal="center"/>
    </xf>
    <xf numFmtId="2" fontId="33" fillId="0" borderId="56" xfId="0" applyNumberFormat="1" applyFont="1" applyBorder="1" applyAlignment="1">
      <alignment horizontal="center"/>
    </xf>
    <xf numFmtId="2" fontId="10" fillId="0" borderId="31" xfId="0" applyNumberFormat="1" applyFont="1" applyBorder="1" applyAlignment="1">
      <alignment horizontal="center" vertical="center"/>
    </xf>
    <xf numFmtId="49" fontId="2" fillId="0" borderId="70" xfId="0" applyNumberFormat="1" applyFont="1" applyBorder="1" applyAlignment="1">
      <alignment horizontal="center"/>
    </xf>
    <xf numFmtId="2" fontId="14" fillId="0" borderId="61" xfId="0" applyNumberFormat="1" applyFont="1" applyBorder="1" applyAlignment="1">
      <alignment horizontal="center"/>
    </xf>
    <xf numFmtId="0" fontId="17" fillId="0" borderId="27" xfId="0" applyFont="1" applyBorder="1" applyAlignment="1">
      <alignment horizontal="center"/>
    </xf>
    <xf numFmtId="2" fontId="14" fillId="0" borderId="33" xfId="0" applyNumberFormat="1" applyFont="1" applyBorder="1" applyAlignment="1">
      <alignment horizontal="center"/>
    </xf>
    <xf numFmtId="0" fontId="33" fillId="0" borderId="66" xfId="0" applyFont="1" applyBorder="1" applyAlignment="1">
      <alignment horizontal="left"/>
    </xf>
    <xf numFmtId="0" fontId="78" fillId="0" borderId="25" xfId="0" applyFont="1" applyFill="1" applyBorder="1" applyAlignment="1">
      <alignment horizontal="left"/>
    </xf>
    <xf numFmtId="9" fontId="131" fillId="0" borderId="1" xfId="0" applyNumberFormat="1" applyFont="1" applyBorder="1" applyAlignment="1">
      <alignment horizontal="center"/>
    </xf>
    <xf numFmtId="0" fontId="72" fillId="0" borderId="72" xfId="0" applyFont="1" applyBorder="1" applyAlignment="1">
      <alignment horizontal="center"/>
    </xf>
    <xf numFmtId="49" fontId="14" fillId="0" borderId="79" xfId="0" applyNumberFormat="1" applyFont="1" applyBorder="1" applyAlignment="1">
      <alignment horizontal="right"/>
    </xf>
    <xf numFmtId="0" fontId="14" fillId="0" borderId="9" xfId="0" applyFont="1" applyBorder="1" applyAlignment="1">
      <alignment horizontal="right"/>
    </xf>
    <xf numFmtId="0" fontId="47" fillId="0" borderId="13" xfId="0" applyFont="1" applyBorder="1" applyAlignment="1">
      <alignment horizontal="left"/>
    </xf>
    <xf numFmtId="2" fontId="18" fillId="0" borderId="73" xfId="0" applyNumberFormat="1" applyFont="1" applyBorder="1" applyAlignment="1">
      <alignment horizontal="center"/>
    </xf>
    <xf numFmtId="0" fontId="2" fillId="0" borderId="66" xfId="0" applyFont="1" applyFill="1" applyBorder="1"/>
    <xf numFmtId="0" fontId="2" fillId="0" borderId="40" xfId="0" applyFont="1" applyFill="1" applyBorder="1"/>
    <xf numFmtId="0" fontId="153" fillId="0" borderId="59" xfId="0" applyFont="1" applyBorder="1" applyAlignment="1">
      <alignment horizontal="left"/>
    </xf>
    <xf numFmtId="1" fontId="18" fillId="0" borderId="66" xfId="0" applyNumberFormat="1" applyFont="1" applyBorder="1" applyAlignment="1">
      <alignment horizontal="center"/>
    </xf>
    <xf numFmtId="0" fontId="155" fillId="0" borderId="27" xfId="0" applyFont="1" applyBorder="1"/>
    <xf numFmtId="0" fontId="2" fillId="0" borderId="5" xfId="0" applyFont="1" applyFill="1" applyBorder="1"/>
    <xf numFmtId="164" fontId="2" fillId="0" borderId="45" xfId="0" applyNumberFormat="1" applyFont="1" applyBorder="1" applyAlignment="1">
      <alignment horizontal="left"/>
    </xf>
    <xf numFmtId="166" fontId="10" fillId="0" borderId="21" xfId="0" applyNumberFormat="1" applyFont="1" applyBorder="1" applyAlignment="1">
      <alignment horizontal="center" vertical="center"/>
    </xf>
    <xf numFmtId="0" fontId="7" fillId="0" borderId="8" xfId="0" applyFont="1" applyBorder="1" applyAlignment="1">
      <alignment horizontal="center"/>
    </xf>
    <xf numFmtId="0" fontId="61" fillId="0" borderId="0" xfId="0" applyFont="1" applyAlignment="1">
      <alignment horizontal="left"/>
    </xf>
    <xf numFmtId="0" fontId="33" fillId="0" borderId="56" xfId="0" applyFont="1" applyBorder="1" applyAlignment="1">
      <alignment horizontal="left"/>
    </xf>
    <xf numFmtId="0" fontId="55" fillId="0" borderId="0" xfId="0" applyFont="1" applyBorder="1" applyAlignment="1">
      <alignment horizontal="right"/>
    </xf>
    <xf numFmtId="166" fontId="19" fillId="0" borderId="64" xfId="0" applyNumberFormat="1" applyFont="1" applyBorder="1" applyAlignment="1">
      <alignment horizontal="center"/>
    </xf>
    <xf numFmtId="0" fontId="74" fillId="0" borderId="64" xfId="0" applyFont="1" applyBorder="1"/>
    <xf numFmtId="0" fontId="73" fillId="0" borderId="43" xfId="0" applyFont="1" applyBorder="1"/>
    <xf numFmtId="0" fontId="155" fillId="0" borderId="58" xfId="0" applyFont="1" applyBorder="1"/>
    <xf numFmtId="0" fontId="155" fillId="0" borderId="79" xfId="0" applyFont="1" applyBorder="1"/>
    <xf numFmtId="0" fontId="103" fillId="0" borderId="14" xfId="0" applyFont="1" applyBorder="1" applyAlignment="1">
      <alignment horizontal="left"/>
    </xf>
    <xf numFmtId="0" fontId="0" fillId="0" borderId="28" xfId="0" applyBorder="1" applyAlignment="1">
      <alignment horizontal="right"/>
    </xf>
    <xf numFmtId="164" fontId="153" fillId="0" borderId="58" xfId="0" applyNumberFormat="1" applyFont="1" applyBorder="1" applyAlignment="1">
      <alignment horizontal="right"/>
    </xf>
    <xf numFmtId="0" fontId="74" fillId="0" borderId="70" xfId="0" applyFont="1" applyFill="1" applyBorder="1" applyAlignment="1">
      <alignment horizontal="center"/>
    </xf>
    <xf numFmtId="0" fontId="65" fillId="0" borderId="71" xfId="0" applyFont="1" applyFill="1" applyBorder="1"/>
    <xf numFmtId="0" fontId="14" fillId="0" borderId="61" xfId="0" applyFont="1" applyFill="1" applyBorder="1"/>
    <xf numFmtId="0" fontId="2" fillId="0" borderId="27" xfId="0" applyFont="1" applyFill="1" applyBorder="1"/>
    <xf numFmtId="0" fontId="2" fillId="0" borderId="61" xfId="0" applyFont="1" applyFill="1" applyBorder="1"/>
    <xf numFmtId="0" fontId="14" fillId="0" borderId="58" xfId="0" applyFont="1" applyFill="1" applyBorder="1" applyAlignment="1">
      <alignment horizontal="right"/>
    </xf>
    <xf numFmtId="0" fontId="14" fillId="0" borderId="79" xfId="0" applyFont="1" applyFill="1" applyBorder="1" applyAlignment="1">
      <alignment horizontal="right"/>
    </xf>
    <xf numFmtId="0" fontId="14" fillId="0" borderId="78" xfId="0" applyFont="1" applyFill="1" applyBorder="1" applyAlignment="1">
      <alignment horizontal="right"/>
    </xf>
    <xf numFmtId="0" fontId="127" fillId="0" borderId="13" xfId="0" applyFont="1" applyFill="1" applyBorder="1"/>
    <xf numFmtId="0" fontId="22" fillId="0" borderId="33" xfId="0" applyFont="1" applyBorder="1"/>
    <xf numFmtId="0" fontId="71" fillId="0" borderId="79" xfId="0" applyFont="1" applyBorder="1"/>
    <xf numFmtId="0" fontId="50" fillId="0" borderId="23" xfId="0" applyFont="1" applyBorder="1" applyAlignment="1">
      <alignment horizontal="center" vertical="center"/>
    </xf>
    <xf numFmtId="0" fontId="74" fillId="0" borderId="79" xfId="0" applyFont="1" applyBorder="1"/>
    <xf numFmtId="0" fontId="47" fillId="0" borderId="0" xfId="0" applyFont="1" applyAlignment="1">
      <alignment horizontal="left"/>
    </xf>
    <xf numFmtId="0" fontId="153" fillId="0" borderId="79" xfId="0" applyFont="1" applyBorder="1" applyAlignment="1">
      <alignment horizontal="right"/>
    </xf>
    <xf numFmtId="0" fontId="153" fillId="0" borderId="45" xfId="0" applyFont="1" applyBorder="1" applyAlignment="1">
      <alignment horizontal="left"/>
    </xf>
    <xf numFmtId="165" fontId="18" fillId="0" borderId="0" xfId="0" applyNumberFormat="1" applyFont="1" applyBorder="1" applyAlignment="1">
      <alignment horizontal="center"/>
    </xf>
    <xf numFmtId="2" fontId="19" fillId="0" borderId="0" xfId="0" applyNumberFormat="1" applyFont="1" applyBorder="1" applyAlignment="1">
      <alignment horizontal="center"/>
    </xf>
    <xf numFmtId="0" fontId="155" fillId="0" borderId="64" xfId="0" applyFont="1" applyBorder="1"/>
    <xf numFmtId="0" fontId="33" fillId="0" borderId="45" xfId="0" applyFont="1" applyBorder="1"/>
    <xf numFmtId="166" fontId="14" fillId="0" borderId="66" xfId="0" applyNumberFormat="1" applyFont="1" applyBorder="1" applyAlignment="1">
      <alignment horizontal="center"/>
    </xf>
    <xf numFmtId="0" fontId="162" fillId="0" borderId="52" xfId="0" applyFont="1" applyBorder="1" applyAlignment="1">
      <alignment horizontal="left"/>
    </xf>
    <xf numFmtId="2" fontId="54" fillId="0" borderId="64" xfId="0" applyNumberFormat="1" applyFont="1" applyBorder="1" applyAlignment="1">
      <alignment horizontal="center"/>
    </xf>
    <xf numFmtId="165" fontId="54" fillId="0" borderId="12" xfId="0" applyNumberFormat="1" applyFont="1" applyBorder="1" applyAlignment="1">
      <alignment horizontal="center"/>
    </xf>
    <xf numFmtId="165" fontId="54" fillId="0" borderId="7" xfId="0" applyNumberFormat="1" applyFont="1" applyBorder="1" applyAlignment="1">
      <alignment horizontal="center"/>
    </xf>
    <xf numFmtId="0" fontId="71" fillId="0" borderId="49" xfId="0" applyFont="1" applyBorder="1" applyAlignment="1">
      <alignment horizontal="center"/>
    </xf>
    <xf numFmtId="0" fontId="17" fillId="0" borderId="44" xfId="0" applyFont="1" applyBorder="1" applyAlignment="1">
      <alignment horizontal="center"/>
    </xf>
    <xf numFmtId="0" fontId="17" fillId="0" borderId="44" xfId="0" applyFont="1" applyBorder="1"/>
    <xf numFmtId="166" fontId="114" fillId="0" borderId="20" xfId="0" applyNumberFormat="1" applyFont="1" applyBorder="1" applyAlignment="1">
      <alignment horizontal="left"/>
    </xf>
    <xf numFmtId="2" fontId="114" fillId="0" borderId="21" xfId="0" applyNumberFormat="1" applyFont="1" applyBorder="1"/>
    <xf numFmtId="2" fontId="33" fillId="0" borderId="57" xfId="0" applyNumberFormat="1" applyFont="1" applyBorder="1" applyAlignment="1">
      <alignment horizontal="center"/>
    </xf>
    <xf numFmtId="165" fontId="147" fillId="0" borderId="0" xfId="0" applyNumberFormat="1" applyFont="1" applyBorder="1" applyAlignment="1">
      <alignment horizontal="center"/>
    </xf>
    <xf numFmtId="9" fontId="131" fillId="0" borderId="0" xfId="0" applyNumberFormat="1" applyFont="1" applyFill="1" applyBorder="1" applyAlignment="1">
      <alignment horizontal="left"/>
    </xf>
    <xf numFmtId="166" fontId="22" fillId="0" borderId="0" xfId="0" applyNumberFormat="1" applyFont="1" applyFill="1" applyBorder="1" applyAlignment="1">
      <alignment horizontal="center"/>
    </xf>
    <xf numFmtId="0" fontId="155" fillId="0" borderId="0" xfId="0" applyFont="1" applyFill="1" applyBorder="1"/>
    <xf numFmtId="166" fontId="147" fillId="0" borderId="0" xfId="0" applyNumberFormat="1" applyFont="1" applyFill="1" applyBorder="1" applyAlignment="1">
      <alignment horizontal="center"/>
    </xf>
    <xf numFmtId="166" fontId="33" fillId="0" borderId="0" xfId="0" applyNumberFormat="1" applyFont="1" applyFill="1" applyBorder="1" applyAlignment="1">
      <alignment horizontal="center"/>
    </xf>
    <xf numFmtId="166" fontId="19" fillId="0" borderId="0" xfId="0" applyNumberFormat="1" applyFont="1" applyFill="1" applyBorder="1" applyAlignment="1">
      <alignment horizontal="center"/>
    </xf>
    <xf numFmtId="2" fontId="33" fillId="0" borderId="0" xfId="0" applyNumberFormat="1" applyFont="1" applyFill="1" applyBorder="1" applyAlignment="1">
      <alignment horizontal="center"/>
    </xf>
    <xf numFmtId="0" fontId="120" fillId="0" borderId="2" xfId="0" applyFont="1" applyBorder="1" applyAlignment="1">
      <alignment horizontal="center" vertical="center"/>
    </xf>
    <xf numFmtId="0" fontId="10" fillId="0" borderId="9" xfId="0" applyFont="1" applyBorder="1" applyAlignment="1">
      <alignment horizontal="center"/>
    </xf>
    <xf numFmtId="0" fontId="167" fillId="0" borderId="23" xfId="0" applyFont="1" applyBorder="1" applyAlignment="1">
      <alignment horizontal="center"/>
    </xf>
    <xf numFmtId="2" fontId="120" fillId="0" borderId="21" xfId="0" applyNumberFormat="1" applyFont="1" applyBorder="1" applyAlignment="1">
      <alignment horizontal="center" vertical="center"/>
    </xf>
    <xf numFmtId="2" fontId="14" fillId="0" borderId="54" xfId="0" applyNumberFormat="1" applyFont="1" applyBorder="1" applyAlignment="1">
      <alignment horizontal="center"/>
    </xf>
    <xf numFmtId="0" fontId="17" fillId="0" borderId="5" xfId="0" applyFont="1" applyBorder="1" applyAlignment="1">
      <alignment horizontal="center"/>
    </xf>
    <xf numFmtId="9" fontId="131" fillId="0" borderId="0" xfId="0" applyNumberFormat="1" applyFont="1" applyFill="1" applyBorder="1" applyAlignment="1">
      <alignment horizontal="center"/>
    </xf>
    <xf numFmtId="166" fontId="0" fillId="0" borderId="0" xfId="0" applyNumberFormat="1" applyFill="1" applyBorder="1" applyAlignment="1">
      <alignment horizontal="center"/>
    </xf>
    <xf numFmtId="165" fontId="18" fillId="0" borderId="0" xfId="0" applyNumberFormat="1" applyFont="1" applyFill="1" applyBorder="1" applyAlignment="1">
      <alignment horizontal="center"/>
    </xf>
    <xf numFmtId="166" fontId="54" fillId="0" borderId="0" xfId="0" applyNumberFormat="1" applyFont="1" applyFill="1" applyBorder="1" applyAlignment="1">
      <alignment horizontal="center"/>
    </xf>
    <xf numFmtId="0" fontId="66" fillId="0" borderId="0" xfId="0" applyFont="1" applyFill="1" applyBorder="1" applyAlignment="1">
      <alignment horizontal="center"/>
    </xf>
    <xf numFmtId="2" fontId="0" fillId="0" borderId="0" xfId="0" applyNumberFormat="1" applyFill="1" applyBorder="1" applyAlignment="1">
      <alignment horizontal="center"/>
    </xf>
    <xf numFmtId="2" fontId="33" fillId="0" borderId="0" xfId="0" applyNumberFormat="1" applyFont="1" applyAlignment="1">
      <alignment horizontal="left"/>
    </xf>
    <xf numFmtId="165" fontId="10" fillId="0" borderId="7" xfId="0" applyNumberFormat="1" applyFont="1" applyBorder="1" applyAlignment="1">
      <alignment horizontal="center" vertical="center"/>
    </xf>
    <xf numFmtId="0" fontId="48" fillId="0" borderId="5" xfId="0" applyFont="1" applyBorder="1" applyAlignment="1">
      <alignment horizontal="left"/>
    </xf>
    <xf numFmtId="0" fontId="55" fillId="0" borderId="68" xfId="0" applyFont="1" applyBorder="1" applyAlignment="1">
      <alignment horizontal="center"/>
    </xf>
    <xf numFmtId="0" fontId="14" fillId="0" borderId="7" xfId="0" applyFont="1" applyBorder="1" applyAlignment="1">
      <alignment horizontal="center"/>
    </xf>
    <xf numFmtId="0" fontId="14" fillId="0" borderId="64" xfId="0" applyFont="1" applyBorder="1" applyAlignment="1">
      <alignment horizontal="center"/>
    </xf>
    <xf numFmtId="0" fontId="14" fillId="0" borderId="66" xfId="0" applyFont="1" applyBorder="1" applyAlignment="1">
      <alignment horizontal="center"/>
    </xf>
    <xf numFmtId="2" fontId="17" fillId="0" borderId="66" xfId="0" applyNumberFormat="1" applyFont="1" applyBorder="1" applyAlignment="1">
      <alignment horizontal="center"/>
    </xf>
    <xf numFmtId="2" fontId="120" fillId="0" borderId="5" xfId="0" applyNumberFormat="1" applyFont="1" applyBorder="1" applyAlignment="1">
      <alignment horizontal="center" vertical="center"/>
    </xf>
    <xf numFmtId="165" fontId="35" fillId="0" borderId="3" xfId="0" applyNumberFormat="1" applyFont="1" applyBorder="1" applyAlignment="1">
      <alignment horizontal="center" vertical="center"/>
    </xf>
    <xf numFmtId="165" fontId="35" fillId="0" borderId="31" xfId="0" applyNumberFormat="1" applyFont="1" applyBorder="1" applyAlignment="1">
      <alignment horizontal="center" vertical="center"/>
    </xf>
    <xf numFmtId="2" fontId="120" fillId="0" borderId="31" xfId="0" applyNumberFormat="1" applyFont="1" applyBorder="1" applyAlignment="1">
      <alignment horizontal="center" vertical="center"/>
    </xf>
    <xf numFmtId="0" fontId="61" fillId="0" borderId="30" xfId="0" applyFont="1" applyBorder="1" applyAlignment="1">
      <alignment horizontal="left"/>
    </xf>
    <xf numFmtId="0" fontId="0" fillId="0" borderId="32" xfId="0" applyBorder="1" applyAlignment="1">
      <alignment horizontal="left"/>
    </xf>
    <xf numFmtId="0" fontId="119" fillId="0" borderId="31" xfId="0" applyFont="1" applyBorder="1" applyAlignment="1">
      <alignment horizontal="left"/>
    </xf>
    <xf numFmtId="0" fontId="119" fillId="0" borderId="32" xfId="0" applyFont="1" applyBorder="1" applyAlignment="1">
      <alignment horizontal="left"/>
    </xf>
    <xf numFmtId="0" fontId="119" fillId="0" borderId="3" xfId="0" applyFont="1" applyBorder="1" applyAlignment="1">
      <alignment horizontal="left"/>
    </xf>
    <xf numFmtId="0" fontId="119" fillId="0" borderId="25" xfId="0" applyFont="1" applyBorder="1" applyAlignment="1">
      <alignment horizontal="left"/>
    </xf>
    <xf numFmtId="0" fontId="10" fillId="0" borderId="30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10" fillId="0" borderId="12" xfId="0" applyFont="1" applyBorder="1" applyAlignment="1">
      <alignment horizontal="center"/>
    </xf>
    <xf numFmtId="0" fontId="10" fillId="0" borderId="26" xfId="0" applyFont="1" applyBorder="1" applyAlignment="1">
      <alignment horizontal="center"/>
    </xf>
    <xf numFmtId="165" fontId="120" fillId="0" borderId="20" xfId="0" applyNumberFormat="1" applyFont="1" applyBorder="1" applyAlignment="1">
      <alignment horizontal="center" vertical="center"/>
    </xf>
    <xf numFmtId="0" fontId="153" fillId="0" borderId="45" xfId="0" applyFont="1" applyBorder="1" applyAlignment="1">
      <alignment horizontal="right"/>
    </xf>
    <xf numFmtId="0" fontId="47" fillId="0" borderId="20" xfId="0" applyFont="1" applyBorder="1" applyAlignment="1">
      <alignment horizontal="center"/>
    </xf>
    <xf numFmtId="0" fontId="2" fillId="0" borderId="11" xfId="0" applyFont="1" applyBorder="1"/>
    <xf numFmtId="0" fontId="166" fillId="0" borderId="59" xfId="0" applyFont="1" applyBorder="1" applyAlignment="1">
      <alignment horizontal="right"/>
    </xf>
    <xf numFmtId="0" fontId="125" fillId="0" borderId="45" xfId="0" applyFont="1" applyBorder="1" applyAlignment="1">
      <alignment horizontal="right"/>
    </xf>
    <xf numFmtId="0" fontId="55" fillId="0" borderId="30" xfId="0" applyFont="1" applyBorder="1" applyAlignment="1">
      <alignment horizontal="right"/>
    </xf>
    <xf numFmtId="164" fontId="153" fillId="0" borderId="45" xfId="0" applyNumberFormat="1" applyFont="1" applyBorder="1" applyAlignment="1">
      <alignment horizontal="right"/>
    </xf>
    <xf numFmtId="0" fontId="55" fillId="0" borderId="45" xfId="0" applyFont="1" applyBorder="1" applyAlignment="1">
      <alignment horizontal="right"/>
    </xf>
    <xf numFmtId="0" fontId="119" fillId="0" borderId="74" xfId="0" applyFont="1" applyBorder="1" applyAlignment="1">
      <alignment horizontal="right"/>
    </xf>
    <xf numFmtId="0" fontId="165" fillId="0" borderId="68" xfId="0" applyFont="1" applyBorder="1"/>
    <xf numFmtId="164" fontId="55" fillId="0" borderId="59" xfId="0" applyNumberFormat="1" applyFont="1" applyBorder="1" applyAlignment="1">
      <alignment horizontal="right"/>
    </xf>
    <xf numFmtId="0" fontId="47" fillId="0" borderId="31" xfId="0" applyFont="1" applyBorder="1" applyAlignment="1">
      <alignment horizontal="center"/>
    </xf>
    <xf numFmtId="0" fontId="0" fillId="0" borderId="25" xfId="0" applyBorder="1"/>
    <xf numFmtId="0" fontId="2" fillId="0" borderId="73" xfId="0" applyFont="1" applyBorder="1" applyAlignment="1">
      <alignment horizontal="center"/>
    </xf>
    <xf numFmtId="0" fontId="2" fillId="0" borderId="57" xfId="0" applyFont="1" applyBorder="1" applyAlignment="1">
      <alignment horizontal="center"/>
    </xf>
    <xf numFmtId="0" fontId="2" fillId="0" borderId="56" xfId="0" applyFont="1" applyFill="1" applyBorder="1"/>
    <xf numFmtId="0" fontId="17" fillId="0" borderId="72" xfId="0" applyFont="1" applyFill="1" applyBorder="1" applyAlignment="1">
      <alignment horizontal="center"/>
    </xf>
    <xf numFmtId="0" fontId="14" fillId="0" borderId="49" xfId="0" applyFont="1" applyFill="1" applyBorder="1" applyAlignment="1">
      <alignment horizontal="center"/>
    </xf>
    <xf numFmtId="166" fontId="18" fillId="0" borderId="52" xfId="0" applyNumberFormat="1" applyFont="1" applyFill="1" applyBorder="1" applyAlignment="1">
      <alignment horizontal="center"/>
    </xf>
    <xf numFmtId="0" fontId="17" fillId="0" borderId="52" xfId="0" applyFont="1" applyFill="1" applyBorder="1" applyAlignment="1">
      <alignment horizontal="center"/>
    </xf>
    <xf numFmtId="166" fontId="18" fillId="0" borderId="1" xfId="0" applyNumberFormat="1" applyFont="1" applyBorder="1" applyAlignment="1">
      <alignment horizontal="center"/>
    </xf>
    <xf numFmtId="0" fontId="17" fillId="0" borderId="66" xfId="0" applyFont="1" applyFill="1" applyBorder="1" applyAlignment="1">
      <alignment horizontal="center"/>
    </xf>
    <xf numFmtId="167" fontId="147" fillId="0" borderId="0" xfId="0" applyNumberFormat="1" applyFont="1" applyBorder="1" applyAlignment="1">
      <alignment horizontal="center"/>
    </xf>
    <xf numFmtId="167" fontId="0" fillId="0" borderId="0" xfId="0" applyNumberFormat="1" applyBorder="1" applyAlignment="1">
      <alignment horizontal="center"/>
    </xf>
    <xf numFmtId="167" fontId="147" fillId="0" borderId="0" xfId="0" applyNumberFormat="1" applyFont="1" applyFill="1" applyBorder="1" applyAlignment="1">
      <alignment horizontal="center"/>
    </xf>
    <xf numFmtId="1" fontId="18" fillId="0" borderId="0" xfId="0" applyNumberFormat="1" applyFont="1" applyFill="1" applyBorder="1" applyAlignment="1">
      <alignment horizontal="center"/>
    </xf>
    <xf numFmtId="0" fontId="47" fillId="0" borderId="5" xfId="0" applyFont="1" applyBorder="1" applyAlignment="1">
      <alignment horizontal="center"/>
    </xf>
    <xf numFmtId="0" fontId="0" fillId="0" borderId="34" xfId="0" applyBorder="1"/>
    <xf numFmtId="0" fontId="20" fillId="2" borderId="1" xfId="0" applyFont="1" applyFill="1" applyBorder="1" applyAlignment="1">
      <alignment horizontal="right"/>
    </xf>
    <xf numFmtId="0" fontId="17" fillId="0" borderId="73" xfId="0" applyFont="1" applyBorder="1" applyAlignment="1">
      <alignment horizontal="center"/>
    </xf>
    <xf numFmtId="2" fontId="109" fillId="0" borderId="20" xfId="0" applyNumberFormat="1" applyFont="1" applyBorder="1" applyAlignment="1">
      <alignment horizontal="center" vertical="center"/>
    </xf>
    <xf numFmtId="0" fontId="0" fillId="0" borderId="21" xfId="0" applyBorder="1"/>
    <xf numFmtId="0" fontId="47" fillId="0" borderId="3" xfId="0" applyFont="1" applyBorder="1" applyAlignment="1">
      <alignment horizontal="left"/>
    </xf>
    <xf numFmtId="2" fontId="109" fillId="0" borderId="7" xfId="0" applyNumberFormat="1" applyFont="1" applyBorder="1" applyAlignment="1">
      <alignment horizontal="center" vertical="center"/>
    </xf>
    <xf numFmtId="167" fontId="0" fillId="0" borderId="0" xfId="0" applyNumberFormat="1" applyFill="1" applyBorder="1" applyAlignment="1">
      <alignment horizontal="center"/>
    </xf>
    <xf numFmtId="164" fontId="14" fillId="0" borderId="49" xfId="0" applyNumberFormat="1" applyFont="1" applyBorder="1" applyAlignment="1">
      <alignment horizontal="left"/>
    </xf>
    <xf numFmtId="2" fontId="14" fillId="0" borderId="64" xfId="0" applyNumberFormat="1" applyFont="1" applyBorder="1" applyAlignment="1">
      <alignment horizontal="center"/>
    </xf>
    <xf numFmtId="0" fontId="14" fillId="0" borderId="59" xfId="0" applyFont="1" applyFill="1" applyBorder="1" applyAlignment="1">
      <alignment horizontal="right"/>
    </xf>
    <xf numFmtId="2" fontId="18" fillId="0" borderId="64" xfId="0" applyNumberFormat="1" applyFont="1" applyFill="1" applyBorder="1" applyAlignment="1">
      <alignment horizontal="center"/>
    </xf>
    <xf numFmtId="164" fontId="14" fillId="0" borderId="74" xfId="0" applyNumberFormat="1" applyFont="1" applyBorder="1" applyAlignment="1">
      <alignment horizontal="right"/>
    </xf>
    <xf numFmtId="2" fontId="40" fillId="2" borderId="70" xfId="0" applyNumberFormat="1" applyFont="1" applyFill="1" applyBorder="1" applyAlignment="1">
      <alignment horizontal="center"/>
    </xf>
    <xf numFmtId="0" fontId="0" fillId="0" borderId="51" xfId="0" applyBorder="1" applyAlignment="1">
      <alignment horizontal="left"/>
    </xf>
    <xf numFmtId="2" fontId="120" fillId="0" borderId="20" xfId="0" applyNumberFormat="1" applyFont="1" applyBorder="1" applyAlignment="1">
      <alignment horizontal="center"/>
    </xf>
    <xf numFmtId="165" fontId="10" fillId="0" borderId="0" xfId="0" applyNumberFormat="1" applyFont="1" applyFill="1" applyBorder="1" applyAlignment="1">
      <alignment horizontal="center" vertical="center"/>
    </xf>
    <xf numFmtId="0" fontId="114" fillId="0" borderId="2" xfId="0" applyFont="1" applyBorder="1" applyAlignment="1">
      <alignment horizontal="center" vertical="center"/>
    </xf>
    <xf numFmtId="0" fontId="167" fillId="0" borderId="22" xfId="0" applyFont="1" applyBorder="1" applyAlignment="1">
      <alignment horizontal="center"/>
    </xf>
    <xf numFmtId="0" fontId="8" fillId="0" borderId="3" xfId="0" applyFont="1" applyBorder="1"/>
    <xf numFmtId="0" fontId="8" fillId="0" borderId="3" xfId="0" applyFont="1" applyBorder="1" applyAlignment="1">
      <alignment horizontal="center" vertical="center"/>
    </xf>
    <xf numFmtId="0" fontId="119" fillId="0" borderId="3" xfId="0" applyFont="1" applyBorder="1" applyAlignment="1">
      <alignment horizontal="center"/>
    </xf>
    <xf numFmtId="0" fontId="119" fillId="0" borderId="32" xfId="0" applyFont="1" applyBorder="1" applyAlignment="1">
      <alignment horizontal="center"/>
    </xf>
    <xf numFmtId="0" fontId="119" fillId="0" borderId="25" xfId="0" applyFont="1" applyBorder="1" applyAlignment="1">
      <alignment horizontal="center"/>
    </xf>
    <xf numFmtId="0" fontId="10" fillId="0" borderId="11" xfId="0" applyFont="1" applyBorder="1" applyAlignment="1">
      <alignment horizontal="center" vertical="center"/>
    </xf>
    <xf numFmtId="165" fontId="98" fillId="4" borderId="68" xfId="0" applyNumberFormat="1" applyFont="1" applyFill="1" applyBorder="1" applyAlignment="1">
      <alignment horizontal="center"/>
    </xf>
    <xf numFmtId="0" fontId="48" fillId="0" borderId="10" xfId="0" applyFont="1" applyBorder="1" applyAlignment="1">
      <alignment horizontal="left"/>
    </xf>
    <xf numFmtId="0" fontId="0" fillId="4" borderId="59" xfId="0" applyFill="1" applyBorder="1"/>
    <xf numFmtId="2" fontId="16" fillId="4" borderId="61" xfId="0" applyNumberFormat="1" applyFont="1" applyFill="1" applyBorder="1" applyAlignment="1">
      <alignment horizontal="center"/>
    </xf>
    <xf numFmtId="0" fontId="41" fillId="4" borderId="69" xfId="0" applyFont="1" applyFill="1" applyBorder="1" applyAlignment="1">
      <alignment horizontal="right"/>
    </xf>
    <xf numFmtId="0" fontId="38" fillId="0" borderId="20" xfId="0" applyFont="1" applyBorder="1" applyAlignment="1">
      <alignment horizontal="center"/>
    </xf>
    <xf numFmtId="164" fontId="14" fillId="0" borderId="49" xfId="0" applyNumberFormat="1" applyFont="1" applyBorder="1" applyAlignment="1">
      <alignment horizontal="center"/>
    </xf>
    <xf numFmtId="2" fontId="35" fillId="0" borderId="3" xfId="0" applyNumberFormat="1" applyFont="1" applyBorder="1" applyAlignment="1">
      <alignment horizontal="center" vertical="center"/>
    </xf>
    <xf numFmtId="0" fontId="17" fillId="0" borderId="45" xfId="0" applyFont="1" applyBorder="1" applyAlignment="1">
      <alignment horizontal="right"/>
    </xf>
    <xf numFmtId="0" fontId="17" fillId="0" borderId="74" xfId="0" applyFont="1" applyBorder="1" applyAlignment="1">
      <alignment horizontal="right"/>
    </xf>
    <xf numFmtId="0" fontId="14" fillId="0" borderId="64" xfId="0" applyFont="1" applyBorder="1"/>
    <xf numFmtId="0" fontId="74" fillId="0" borderId="66" xfId="0" applyFont="1" applyBorder="1"/>
    <xf numFmtId="165" fontId="35" fillId="0" borderId="20" xfId="0" applyNumberFormat="1" applyFont="1" applyBorder="1" applyAlignment="1">
      <alignment horizontal="center"/>
    </xf>
    <xf numFmtId="0" fontId="114" fillId="0" borderId="49" xfId="0" applyFont="1" applyBorder="1" applyAlignment="1">
      <alignment horizontal="center"/>
    </xf>
    <xf numFmtId="2" fontId="18" fillId="0" borderId="1" xfId="0" applyNumberFormat="1" applyFont="1" applyBorder="1" applyAlignment="1">
      <alignment horizontal="center"/>
    </xf>
    <xf numFmtId="164" fontId="14" fillId="0" borderId="71" xfId="0" applyNumberFormat="1" applyFont="1" applyBorder="1" applyAlignment="1">
      <alignment horizontal="right"/>
    </xf>
    <xf numFmtId="164" fontId="14" fillId="0" borderId="55" xfId="0" applyNumberFormat="1" applyFont="1" applyBorder="1" applyAlignment="1">
      <alignment horizontal="right"/>
    </xf>
    <xf numFmtId="0" fontId="33" fillId="0" borderId="33" xfId="0" applyFont="1" applyBorder="1" applyAlignment="1">
      <alignment horizontal="left"/>
    </xf>
    <xf numFmtId="168" fontId="147" fillId="0" borderId="0" xfId="0" applyNumberFormat="1" applyFont="1" applyFill="1" applyBorder="1" applyAlignment="1">
      <alignment horizontal="center"/>
    </xf>
    <xf numFmtId="0" fontId="2" fillId="0" borderId="18" xfId="0" applyFont="1" applyBorder="1" applyAlignment="1">
      <alignment horizontal="center"/>
    </xf>
    <xf numFmtId="0" fontId="55" fillId="0" borderId="74" xfId="0" applyFont="1" applyFill="1" applyBorder="1" applyAlignment="1">
      <alignment horizontal="right"/>
    </xf>
    <xf numFmtId="164" fontId="153" fillId="0" borderId="0" xfId="0" applyNumberFormat="1" applyFont="1" applyFill="1" applyBorder="1" applyAlignment="1">
      <alignment horizontal="right"/>
    </xf>
    <xf numFmtId="167" fontId="149" fillId="0" borderId="0" xfId="0" applyNumberFormat="1" applyFont="1" applyFill="1" applyBorder="1" applyAlignment="1">
      <alignment horizontal="center"/>
    </xf>
    <xf numFmtId="2" fontId="17" fillId="0" borderId="71" xfId="0" applyNumberFormat="1" applyFont="1" applyBorder="1" applyAlignment="1">
      <alignment horizontal="center"/>
    </xf>
    <xf numFmtId="0" fontId="14" fillId="0" borderId="34" xfId="0" applyFont="1" applyBorder="1" applyAlignment="1">
      <alignment horizontal="center"/>
    </xf>
    <xf numFmtId="166" fontId="18" fillId="0" borderId="32" xfId="0" applyNumberFormat="1" applyFont="1" applyBorder="1" applyAlignment="1">
      <alignment horizontal="center"/>
    </xf>
    <xf numFmtId="0" fontId="0" fillId="0" borderId="32" xfId="0" applyBorder="1"/>
    <xf numFmtId="0" fontId="0" fillId="0" borderId="31" xfId="0" applyBorder="1"/>
    <xf numFmtId="0" fontId="48" fillId="0" borderId="0" xfId="0" applyFont="1" applyBorder="1" applyAlignment="1">
      <alignment horizontal="center" vertical="center"/>
    </xf>
    <xf numFmtId="165" fontId="17" fillId="0" borderId="68" xfId="0" applyNumberFormat="1" applyFont="1" applyBorder="1" applyAlignment="1">
      <alignment horizontal="center"/>
    </xf>
    <xf numFmtId="2" fontId="14" fillId="0" borderId="71" xfId="0" applyNumberFormat="1" applyFont="1" applyBorder="1" applyAlignment="1">
      <alignment horizontal="center"/>
    </xf>
    <xf numFmtId="2" fontId="72" fillId="0" borderId="56" xfId="0" applyNumberFormat="1" applyFont="1" applyBorder="1" applyAlignment="1">
      <alignment horizontal="center"/>
    </xf>
    <xf numFmtId="165" fontId="72" fillId="0" borderId="68" xfId="0" applyNumberFormat="1" applyFont="1" applyBorder="1" applyAlignment="1">
      <alignment horizontal="center"/>
    </xf>
    <xf numFmtId="2" fontId="17" fillId="0" borderId="61" xfId="0" applyNumberFormat="1" applyFont="1" applyBorder="1" applyAlignment="1">
      <alignment horizontal="center"/>
    </xf>
    <xf numFmtId="2" fontId="14" fillId="0" borderId="27" xfId="0" applyNumberFormat="1" applyFont="1" applyBorder="1" applyAlignment="1">
      <alignment horizontal="center"/>
    </xf>
    <xf numFmtId="2" fontId="14" fillId="0" borderId="66" xfId="0" applyNumberFormat="1" applyFont="1" applyBorder="1" applyAlignment="1">
      <alignment horizontal="center"/>
    </xf>
    <xf numFmtId="0" fontId="162" fillId="0" borderId="0" xfId="0" applyFont="1" applyFill="1" applyBorder="1" applyAlignment="1">
      <alignment horizontal="left"/>
    </xf>
    <xf numFmtId="167" fontId="0" fillId="0" borderId="0" xfId="0" applyNumberFormat="1" applyFill="1" applyBorder="1" applyAlignment="1">
      <alignment horizontal="left"/>
    </xf>
    <xf numFmtId="0" fontId="10" fillId="0" borderId="22" xfId="0" applyFont="1" applyBorder="1" applyAlignment="1">
      <alignment horizontal="center"/>
    </xf>
    <xf numFmtId="0" fontId="0" fillId="15" borderId="45" xfId="0" applyFill="1" applyBorder="1"/>
    <xf numFmtId="2" fontId="16" fillId="15" borderId="27" xfId="0" applyNumberFormat="1" applyFont="1" applyFill="1" applyBorder="1" applyAlignment="1">
      <alignment horizontal="center"/>
    </xf>
    <xf numFmtId="0" fontId="41" fillId="15" borderId="33" xfId="0" applyFont="1" applyFill="1" applyBorder="1" applyAlignment="1">
      <alignment horizontal="right"/>
    </xf>
    <xf numFmtId="2" fontId="92" fillId="10" borderId="68" xfId="0" applyNumberFormat="1" applyFont="1" applyFill="1" applyBorder="1" applyAlignment="1">
      <alignment horizontal="center"/>
    </xf>
    <xf numFmtId="2" fontId="98" fillId="15" borderId="68" xfId="0" applyNumberFormat="1" applyFont="1" applyFill="1" applyBorder="1" applyAlignment="1">
      <alignment horizontal="center"/>
    </xf>
    <xf numFmtId="165" fontId="98" fillId="15" borderId="68" xfId="0" applyNumberFormat="1" applyFont="1" applyFill="1" applyBorder="1" applyAlignment="1">
      <alignment horizontal="center"/>
    </xf>
    <xf numFmtId="2" fontId="98" fillId="15" borderId="54" xfId="0" applyNumberFormat="1" applyFont="1" applyFill="1" applyBorder="1" applyAlignment="1">
      <alignment horizontal="center"/>
    </xf>
    <xf numFmtId="2" fontId="98" fillId="15" borderId="70" xfId="0" applyNumberFormat="1" applyFont="1" applyFill="1" applyBorder="1" applyAlignment="1">
      <alignment horizontal="center"/>
    </xf>
    <xf numFmtId="2" fontId="38" fillId="0" borderId="22" xfId="0" applyNumberFormat="1" applyFont="1" applyBorder="1" applyAlignment="1">
      <alignment horizontal="left"/>
    </xf>
    <xf numFmtId="0" fontId="2" fillId="0" borderId="17" xfId="0" applyFont="1" applyBorder="1" applyAlignment="1">
      <alignment vertical="center"/>
    </xf>
    <xf numFmtId="2" fontId="86" fillId="10" borderId="68" xfId="0" applyNumberFormat="1" applyFont="1" applyFill="1" applyBorder="1" applyAlignment="1">
      <alignment horizontal="center"/>
    </xf>
    <xf numFmtId="0" fontId="105" fillId="0" borderId="0" xfId="0" applyFont="1" applyFill="1" applyBorder="1" applyAlignment="1">
      <alignment horizontal="center"/>
    </xf>
    <xf numFmtId="2" fontId="20" fillId="10" borderId="54" xfId="0" applyNumberFormat="1" applyFont="1" applyFill="1" applyBorder="1" applyAlignment="1">
      <alignment horizontal="center"/>
    </xf>
    <xf numFmtId="2" fontId="20" fillId="10" borderId="68" xfId="0" applyNumberFormat="1" applyFont="1" applyFill="1" applyBorder="1" applyAlignment="1">
      <alignment horizontal="center"/>
    </xf>
    <xf numFmtId="2" fontId="20" fillId="10" borderId="70" xfId="0" applyNumberFormat="1" applyFont="1" applyFill="1" applyBorder="1" applyAlignment="1">
      <alignment horizontal="center"/>
    </xf>
    <xf numFmtId="0" fontId="48" fillId="0" borderId="67" xfId="0" applyFont="1" applyBorder="1" applyAlignment="1">
      <alignment horizontal="right"/>
    </xf>
    <xf numFmtId="2" fontId="54" fillId="0" borderId="55" xfId="0" applyNumberFormat="1" applyFont="1" applyBorder="1" applyAlignment="1">
      <alignment horizontal="center"/>
    </xf>
    <xf numFmtId="2" fontId="54" fillId="0" borderId="56" xfId="0" applyNumberFormat="1" applyFont="1" applyBorder="1" applyAlignment="1">
      <alignment horizontal="center"/>
    </xf>
    <xf numFmtId="2" fontId="54" fillId="0" borderId="57" xfId="0" applyNumberFormat="1" applyFont="1" applyBorder="1" applyAlignment="1">
      <alignment horizontal="center"/>
    </xf>
    <xf numFmtId="2" fontId="33" fillId="0" borderId="21" xfId="0" applyNumberFormat="1" applyFont="1" applyBorder="1" applyAlignment="1">
      <alignment horizontal="center" vertical="center"/>
    </xf>
    <xf numFmtId="2" fontId="33" fillId="0" borderId="70" xfId="0" applyNumberFormat="1" applyFont="1" applyBorder="1" applyAlignment="1">
      <alignment horizontal="center" vertical="center"/>
    </xf>
    <xf numFmtId="2" fontId="33" fillId="0" borderId="73" xfId="0" applyNumberFormat="1" applyFont="1" applyBorder="1" applyAlignment="1">
      <alignment horizontal="center" vertical="center"/>
    </xf>
    <xf numFmtId="2" fontId="0" fillId="0" borderId="46" xfId="0" applyNumberFormat="1" applyFont="1" applyBorder="1"/>
    <xf numFmtId="2" fontId="33" fillId="0" borderId="13" xfId="0" applyNumberFormat="1" applyFont="1" applyBorder="1" applyAlignment="1">
      <alignment horizontal="center" vertical="center"/>
    </xf>
    <xf numFmtId="166" fontId="66" fillId="0" borderId="0" xfId="0" applyNumberFormat="1" applyFont="1" applyFill="1" applyBorder="1" applyAlignment="1">
      <alignment horizontal="center"/>
    </xf>
    <xf numFmtId="0" fontId="152" fillId="0" borderId="0" xfId="0" applyFont="1" applyFill="1" applyBorder="1" applyAlignment="1">
      <alignment horizontal="center"/>
    </xf>
    <xf numFmtId="166" fontId="88" fillId="0" borderId="0" xfId="0" applyNumberFormat="1" applyFont="1" applyFill="1" applyBorder="1" applyAlignment="1">
      <alignment horizontal="center"/>
    </xf>
    <xf numFmtId="168" fontId="66" fillId="0" borderId="0" xfId="0" applyNumberFormat="1" applyFont="1" applyFill="1" applyBorder="1" applyAlignment="1">
      <alignment horizontal="center"/>
    </xf>
    <xf numFmtId="0" fontId="55" fillId="0" borderId="0" xfId="0" applyFont="1" applyFill="1" applyBorder="1" applyAlignment="1">
      <alignment horizontal="right"/>
    </xf>
    <xf numFmtId="168" fontId="50" fillId="0" borderId="0" xfId="0" applyNumberFormat="1" applyFont="1" applyFill="1" applyBorder="1" applyAlignment="1">
      <alignment horizontal="center" vertical="center"/>
    </xf>
    <xf numFmtId="0" fontId="0" fillId="12" borderId="68" xfId="0" applyFill="1" applyBorder="1"/>
    <xf numFmtId="2" fontId="0" fillId="12" borderId="68" xfId="0" applyNumberFormat="1" applyFill="1" applyBorder="1"/>
    <xf numFmtId="0" fontId="29" fillId="34" borderId="64" xfId="0" applyFont="1" applyFill="1" applyBorder="1" applyAlignment="1">
      <alignment horizontal="center"/>
    </xf>
    <xf numFmtId="2" fontId="29" fillId="34" borderId="52" xfId="0" applyNumberFormat="1" applyFont="1" applyFill="1" applyBorder="1" applyAlignment="1">
      <alignment horizontal="center"/>
    </xf>
    <xf numFmtId="0" fontId="29" fillId="12" borderId="68" xfId="0" applyFont="1" applyFill="1" applyBorder="1" applyAlignment="1">
      <alignment horizontal="center"/>
    </xf>
    <xf numFmtId="0" fontId="110" fillId="9" borderId="69" xfId="0" applyFont="1" applyFill="1" applyBorder="1" applyAlignment="1">
      <alignment horizontal="center"/>
    </xf>
    <xf numFmtId="0" fontId="110" fillId="9" borderId="33" xfId="0" applyFont="1" applyFill="1" applyBorder="1" applyAlignment="1">
      <alignment horizontal="center"/>
    </xf>
    <xf numFmtId="0" fontId="110" fillId="12" borderId="68" xfId="0" applyFont="1" applyFill="1" applyBorder="1" applyAlignment="1">
      <alignment horizontal="center"/>
    </xf>
    <xf numFmtId="165" fontId="29" fillId="12" borderId="68" xfId="0" applyNumberFormat="1" applyFont="1" applyFill="1" applyBorder="1" applyAlignment="1">
      <alignment horizontal="center"/>
    </xf>
    <xf numFmtId="0" fontId="66" fillId="42" borderId="14" xfId="0" applyFont="1" applyFill="1" applyBorder="1"/>
    <xf numFmtId="0" fontId="33" fillId="0" borderId="54" xfId="0" applyFont="1" applyBorder="1" applyAlignment="1">
      <alignment horizontal="center"/>
    </xf>
    <xf numFmtId="0" fontId="0" fillId="12" borderId="68" xfId="0" applyFill="1" applyBorder="1" applyAlignment="1">
      <alignment horizontal="center"/>
    </xf>
    <xf numFmtId="0" fontId="169" fillId="34" borderId="64" xfId="0" applyFont="1" applyFill="1" applyBorder="1" applyAlignment="1">
      <alignment horizontal="center"/>
    </xf>
    <xf numFmtId="0" fontId="152" fillId="34" borderId="64" xfId="0" applyFont="1" applyFill="1" applyBorder="1" applyAlignment="1">
      <alignment horizontal="center"/>
    </xf>
    <xf numFmtId="2" fontId="152" fillId="34" borderId="64" xfId="0" applyNumberFormat="1" applyFont="1" applyFill="1" applyBorder="1" applyAlignment="1">
      <alignment horizontal="center"/>
    </xf>
    <xf numFmtId="1" fontId="169" fillId="34" borderId="64" xfId="0" applyNumberFormat="1" applyFont="1" applyFill="1" applyBorder="1" applyAlignment="1">
      <alignment horizontal="center"/>
    </xf>
    <xf numFmtId="0" fontId="2" fillId="27" borderId="43" xfId="0" applyFont="1" applyFill="1" applyBorder="1" applyAlignment="1">
      <alignment horizontal="center"/>
    </xf>
    <xf numFmtId="0" fontId="50" fillId="0" borderId="48" xfId="0" applyFont="1" applyBorder="1"/>
    <xf numFmtId="0" fontId="78" fillId="0" borderId="52" xfId="0" applyFont="1" applyBorder="1" applyAlignment="1">
      <alignment horizontal="center"/>
    </xf>
    <xf numFmtId="0" fontId="33" fillId="0" borderId="50" xfId="0" applyFont="1" applyFill="1" applyBorder="1"/>
    <xf numFmtId="0" fontId="33" fillId="9" borderId="53" xfId="0" applyFont="1" applyFill="1" applyBorder="1" applyAlignment="1">
      <alignment horizontal="center"/>
    </xf>
    <xf numFmtId="2" fontId="50" fillId="8" borderId="61" xfId="0" applyNumberFormat="1" applyFont="1" applyFill="1" applyBorder="1" applyAlignment="1">
      <alignment horizontal="center"/>
    </xf>
    <xf numFmtId="165" fontId="50" fillId="8" borderId="61" xfId="0" applyNumberFormat="1" applyFont="1" applyFill="1" applyBorder="1" applyAlignment="1">
      <alignment horizontal="center"/>
    </xf>
    <xf numFmtId="0" fontId="0" fillId="0" borderId="23" xfId="0" applyFill="1" applyBorder="1"/>
    <xf numFmtId="2" fontId="0" fillId="0" borderId="52" xfId="0" applyNumberFormat="1" applyFill="1" applyBorder="1"/>
    <xf numFmtId="0" fontId="50" fillId="0" borderId="50" xfId="0" applyFont="1" applyFill="1" applyBorder="1" applyAlignment="1">
      <alignment horizontal="center"/>
    </xf>
    <xf numFmtId="0" fontId="76" fillId="0" borderId="51" xfId="0" applyFont="1" applyFill="1" applyBorder="1" applyAlignment="1">
      <alignment horizontal="center"/>
    </xf>
    <xf numFmtId="0" fontId="0" fillId="0" borderId="1" xfId="0" applyFill="1" applyBorder="1"/>
    <xf numFmtId="0" fontId="50" fillId="0" borderId="19" xfId="0" applyFont="1" applyFill="1" applyBorder="1" applyAlignment="1">
      <alignment horizontal="center"/>
    </xf>
    <xf numFmtId="0" fontId="0" fillId="0" borderId="4" xfId="0" applyFill="1" applyBorder="1"/>
    <xf numFmtId="0" fontId="2" fillId="27" borderId="42" xfId="0" applyFont="1" applyFill="1" applyBorder="1" applyAlignment="1">
      <alignment horizontal="center"/>
    </xf>
    <xf numFmtId="0" fontId="0" fillId="0" borderId="4" xfId="0" applyBorder="1"/>
    <xf numFmtId="0" fontId="0" fillId="14" borderId="78" xfId="0" applyFill="1" applyBorder="1"/>
    <xf numFmtId="0" fontId="129" fillId="0" borderId="55" xfId="0" applyFont="1" applyBorder="1" applyAlignment="1">
      <alignment horizontal="center"/>
    </xf>
    <xf numFmtId="0" fontId="0" fillId="14" borderId="60" xfId="0" applyFill="1" applyBorder="1"/>
    <xf numFmtId="0" fontId="33" fillId="0" borderId="55" xfId="0" applyFont="1" applyBorder="1"/>
    <xf numFmtId="0" fontId="76" fillId="14" borderId="57" xfId="0" applyFont="1" applyFill="1" applyBorder="1" applyAlignment="1">
      <alignment horizontal="center"/>
    </xf>
    <xf numFmtId="0" fontId="50" fillId="0" borderId="55" xfId="0" applyFont="1" applyBorder="1" applyAlignment="1">
      <alignment horizontal="center"/>
    </xf>
    <xf numFmtId="0" fontId="76" fillId="14" borderId="67" xfId="0" applyFont="1" applyFill="1" applyBorder="1" applyAlignment="1">
      <alignment horizontal="center"/>
    </xf>
    <xf numFmtId="0" fontId="29" fillId="14" borderId="63" xfId="0" applyFont="1" applyFill="1" applyBorder="1"/>
    <xf numFmtId="0" fontId="76" fillId="14" borderId="63" xfId="0" applyFont="1" applyFill="1" applyBorder="1" applyAlignment="1">
      <alignment horizontal="center"/>
    </xf>
    <xf numFmtId="0" fontId="78" fillId="8" borderId="64" xfId="0" applyFont="1" applyFill="1" applyBorder="1" applyAlignment="1">
      <alignment horizontal="center"/>
    </xf>
    <xf numFmtId="0" fontId="46" fillId="8" borderId="69" xfId="0" applyFont="1" applyFill="1" applyBorder="1" applyAlignment="1">
      <alignment horizontal="center"/>
    </xf>
    <xf numFmtId="0" fontId="29" fillId="14" borderId="64" xfId="0" applyFont="1" applyFill="1" applyBorder="1" applyAlignment="1">
      <alignment horizontal="center"/>
    </xf>
    <xf numFmtId="0" fontId="78" fillId="0" borderId="51" xfId="0" applyFont="1" applyBorder="1" applyAlignment="1">
      <alignment horizontal="center"/>
    </xf>
    <xf numFmtId="0" fontId="78" fillId="8" borderId="70" xfId="0" applyFont="1" applyFill="1" applyBorder="1" applyAlignment="1">
      <alignment horizontal="center"/>
    </xf>
    <xf numFmtId="0" fontId="78" fillId="27" borderId="70" xfId="0" applyFont="1" applyFill="1" applyBorder="1" applyAlignment="1">
      <alignment horizontal="center"/>
    </xf>
    <xf numFmtId="0" fontId="78" fillId="14" borderId="70" xfId="0" applyFont="1" applyFill="1" applyBorder="1" applyAlignment="1">
      <alignment horizontal="center"/>
    </xf>
    <xf numFmtId="0" fontId="78" fillId="14" borderId="73" xfId="0" applyFont="1" applyFill="1" applyBorder="1" applyAlignment="1">
      <alignment horizontal="center"/>
    </xf>
    <xf numFmtId="0" fontId="78" fillId="14" borderId="16" xfId="0" applyFont="1" applyFill="1" applyBorder="1" applyAlignment="1">
      <alignment horizontal="center"/>
    </xf>
    <xf numFmtId="0" fontId="128" fillId="0" borderId="1" xfId="0" applyFont="1" applyBorder="1" applyAlignment="1">
      <alignment horizontal="center"/>
    </xf>
    <xf numFmtId="0" fontId="128" fillId="8" borderId="69" xfId="0" applyFont="1" applyFill="1" applyBorder="1" applyAlignment="1">
      <alignment horizontal="center"/>
    </xf>
    <xf numFmtId="0" fontId="50" fillId="0" borderId="59" xfId="0" applyFont="1" applyBorder="1" applyAlignment="1">
      <alignment horizontal="center"/>
    </xf>
    <xf numFmtId="0" fontId="61" fillId="42" borderId="38" xfId="0" applyFont="1" applyFill="1" applyBorder="1"/>
    <xf numFmtId="0" fontId="33" fillId="12" borderId="53" xfId="0" applyFont="1" applyFill="1" applyBorder="1" applyAlignment="1">
      <alignment horizontal="center"/>
    </xf>
    <xf numFmtId="0" fontId="50" fillId="12" borderId="53" xfId="0" applyFont="1" applyFill="1" applyBorder="1" applyAlignment="1">
      <alignment horizontal="center"/>
    </xf>
    <xf numFmtId="2" fontId="29" fillId="12" borderId="28" xfId="0" applyNumberFormat="1" applyFont="1" applyFill="1" applyBorder="1" applyAlignment="1">
      <alignment horizontal="center"/>
    </xf>
    <xf numFmtId="0" fontId="76" fillId="12" borderId="28" xfId="0" applyFont="1" applyFill="1" applyBorder="1" applyAlignment="1">
      <alignment horizontal="center"/>
    </xf>
    <xf numFmtId="0" fontId="66" fillId="19" borderId="14" xfId="0" applyFont="1" applyFill="1" applyBorder="1"/>
    <xf numFmtId="0" fontId="0" fillId="9" borderId="68" xfId="0" applyFill="1" applyBorder="1" applyAlignment="1">
      <alignment horizontal="center"/>
    </xf>
    <xf numFmtId="0" fontId="110" fillId="9" borderId="68" xfId="0" applyFont="1" applyFill="1" applyBorder="1" applyAlignment="1">
      <alignment horizontal="center"/>
    </xf>
    <xf numFmtId="165" fontId="75" fillId="34" borderId="66" xfId="0" applyNumberFormat="1" applyFont="1" applyFill="1" applyBorder="1" applyAlignment="1">
      <alignment horizontal="center"/>
    </xf>
    <xf numFmtId="2" fontId="50" fillId="0" borderId="71" xfId="0" applyNumberFormat="1" applyFont="1" applyBorder="1" applyAlignment="1">
      <alignment horizontal="center"/>
    </xf>
    <xf numFmtId="0" fontId="0" fillId="0" borderId="53" xfId="0" applyFill="1" applyBorder="1" applyAlignment="1">
      <alignment horizontal="center"/>
    </xf>
    <xf numFmtId="0" fontId="110" fillId="9" borderId="39" xfId="0" applyFont="1" applyFill="1" applyBorder="1" applyAlignment="1">
      <alignment horizontal="center"/>
    </xf>
    <xf numFmtId="0" fontId="0" fillId="0" borderId="39" xfId="0" applyFill="1" applyBorder="1" applyAlignment="1">
      <alignment horizontal="center"/>
    </xf>
    <xf numFmtId="2" fontId="50" fillId="0" borderId="53" xfId="0" applyNumberFormat="1" applyFont="1" applyBorder="1" applyAlignment="1">
      <alignment horizontal="center"/>
    </xf>
    <xf numFmtId="2" fontId="76" fillId="0" borderId="28" xfId="0" applyNumberFormat="1" applyFont="1" applyBorder="1" applyAlignment="1">
      <alignment horizontal="center"/>
    </xf>
    <xf numFmtId="165" fontId="76" fillId="0" borderId="28" xfId="0" applyNumberFormat="1" applyFont="1" applyBorder="1" applyAlignment="1">
      <alignment horizontal="center"/>
    </xf>
    <xf numFmtId="0" fontId="29" fillId="9" borderId="68" xfId="0" applyFont="1" applyFill="1" applyBorder="1" applyAlignment="1">
      <alignment horizontal="center"/>
    </xf>
    <xf numFmtId="2" fontId="0" fillId="9" borderId="68" xfId="0" applyNumberFormat="1" applyFill="1" applyBorder="1"/>
    <xf numFmtId="165" fontId="29" fillId="9" borderId="68" xfId="0" applyNumberFormat="1" applyFont="1" applyFill="1" applyBorder="1" applyAlignment="1">
      <alignment horizontal="center"/>
    </xf>
    <xf numFmtId="0" fontId="0" fillId="9" borderId="68" xfId="0" applyFill="1" applyBorder="1"/>
    <xf numFmtId="0" fontId="78" fillId="12" borderId="53" xfId="0" applyFont="1" applyFill="1" applyBorder="1" applyAlignment="1">
      <alignment horizontal="center"/>
    </xf>
    <xf numFmtId="0" fontId="128" fillId="12" borderId="53" xfId="0" applyFont="1" applyFill="1" applyBorder="1" applyAlignment="1">
      <alignment horizontal="center"/>
    </xf>
    <xf numFmtId="0" fontId="33" fillId="6" borderId="79" xfId="0" applyFont="1" applyFill="1" applyBorder="1"/>
    <xf numFmtId="2" fontId="50" fillId="8" borderId="27" xfId="0" applyNumberFormat="1" applyFont="1" applyFill="1" applyBorder="1" applyAlignment="1">
      <alignment horizontal="center"/>
    </xf>
    <xf numFmtId="2" fontId="50" fillId="8" borderId="80" xfId="0" applyNumberFormat="1" applyFont="1" applyFill="1" applyBorder="1" applyAlignment="1">
      <alignment horizontal="center"/>
    </xf>
    <xf numFmtId="0" fontId="103" fillId="0" borderId="0" xfId="0" applyFont="1" applyBorder="1" applyAlignment="1">
      <alignment horizontal="left"/>
    </xf>
    <xf numFmtId="0" fontId="110" fillId="0" borderId="0" xfId="0" applyFont="1" applyBorder="1"/>
    <xf numFmtId="0" fontId="0" fillId="0" borderId="0" xfId="0" applyFont="1" applyBorder="1"/>
    <xf numFmtId="166" fontId="2" fillId="0" borderId="0" xfId="0" applyNumberFormat="1" applyFont="1" applyBorder="1" applyAlignment="1">
      <alignment horizontal="left"/>
    </xf>
    <xf numFmtId="2" fontId="80" fillId="0" borderId="0" xfId="0" applyNumberFormat="1" applyFont="1" applyBorder="1" applyAlignment="1">
      <alignment horizontal="left"/>
    </xf>
    <xf numFmtId="0" fontId="83" fillId="0" borderId="0" xfId="0" applyFont="1" applyBorder="1" applyAlignment="1">
      <alignment horizontal="left"/>
    </xf>
    <xf numFmtId="0" fontId="56" fillId="0" borderId="0" xfId="0" applyFont="1" applyBorder="1" applyAlignment="1">
      <alignment horizontal="left"/>
    </xf>
    <xf numFmtId="165" fontId="78" fillId="12" borderId="53" xfId="0" applyNumberFormat="1" applyFont="1" applyFill="1" applyBorder="1" applyAlignment="1">
      <alignment horizontal="center"/>
    </xf>
    <xf numFmtId="2" fontId="33" fillId="12" borderId="53" xfId="0" applyNumberFormat="1" applyFont="1" applyFill="1" applyBorder="1" applyAlignment="1">
      <alignment horizontal="center"/>
    </xf>
    <xf numFmtId="165" fontId="50" fillId="14" borderId="53" xfId="0" applyNumberFormat="1" applyFont="1" applyFill="1" applyBorder="1" applyAlignment="1">
      <alignment horizontal="center"/>
    </xf>
    <xf numFmtId="166" fontId="50" fillId="20" borderId="53" xfId="0" applyNumberFormat="1" applyFont="1" applyFill="1" applyBorder="1" applyAlignment="1">
      <alignment horizontal="center"/>
    </xf>
    <xf numFmtId="2" fontId="50" fillId="8" borderId="53" xfId="0" applyNumberFormat="1" applyFont="1" applyFill="1" applyBorder="1" applyAlignment="1">
      <alignment horizontal="center"/>
    </xf>
    <xf numFmtId="2" fontId="50" fillId="9" borderId="53" xfId="0" applyNumberFormat="1" applyFont="1" applyFill="1" applyBorder="1" applyAlignment="1">
      <alignment horizontal="center"/>
    </xf>
    <xf numFmtId="2" fontId="50" fillId="12" borderId="53" xfId="0" applyNumberFormat="1" applyFont="1" applyFill="1" applyBorder="1" applyAlignment="1">
      <alignment horizontal="center"/>
    </xf>
    <xf numFmtId="165" fontId="33" fillId="12" borderId="53" xfId="0" applyNumberFormat="1" applyFont="1" applyFill="1" applyBorder="1" applyAlignment="1">
      <alignment horizontal="center"/>
    </xf>
    <xf numFmtId="0" fontId="50" fillId="8" borderId="27" xfId="0" applyFont="1" applyFill="1" applyBorder="1" applyAlignment="1">
      <alignment horizontal="center"/>
    </xf>
    <xf numFmtId="2" fontId="7" fillId="6" borderId="27" xfId="0" applyNumberFormat="1" applyFont="1" applyFill="1" applyBorder="1"/>
    <xf numFmtId="0" fontId="58" fillId="6" borderId="43" xfId="0" applyFont="1" applyFill="1" applyBorder="1"/>
    <xf numFmtId="0" fontId="75" fillId="34" borderId="52" xfId="0" applyFont="1" applyFill="1" applyBorder="1" applyAlignment="1">
      <alignment horizontal="center"/>
    </xf>
    <xf numFmtId="0" fontId="76" fillId="9" borderId="1" xfId="0" applyFont="1" applyFill="1" applyBorder="1" applyAlignment="1">
      <alignment horizontal="center"/>
    </xf>
    <xf numFmtId="2" fontId="76" fillId="0" borderId="47" xfId="0" applyNumberFormat="1" applyFont="1" applyBorder="1" applyAlignment="1">
      <alignment horizontal="center"/>
    </xf>
    <xf numFmtId="0" fontId="0" fillId="9" borderId="39" xfId="0" applyFill="1" applyBorder="1" applyAlignment="1">
      <alignment horizontal="center"/>
    </xf>
    <xf numFmtId="0" fontId="29" fillId="9" borderId="39" xfId="0" applyFont="1" applyFill="1" applyBorder="1" applyAlignment="1">
      <alignment horizontal="center"/>
    </xf>
    <xf numFmtId="2" fontId="0" fillId="9" borderId="39" xfId="0" applyNumberFormat="1" applyFill="1" applyBorder="1"/>
    <xf numFmtId="165" fontId="29" fillId="9" borderId="39" xfId="0" applyNumberFormat="1" applyFont="1" applyFill="1" applyBorder="1" applyAlignment="1">
      <alignment horizontal="center"/>
    </xf>
    <xf numFmtId="0" fontId="0" fillId="9" borderId="39" xfId="0" applyFill="1" applyBorder="1"/>
    <xf numFmtId="165" fontId="76" fillId="12" borderId="28" xfId="0" applyNumberFormat="1" applyFont="1" applyFill="1" applyBorder="1" applyAlignment="1">
      <alignment horizontal="center"/>
    </xf>
    <xf numFmtId="0" fontId="50" fillId="8" borderId="80" xfId="0" applyFont="1" applyFill="1" applyBorder="1" applyAlignment="1">
      <alignment horizontal="center"/>
    </xf>
    <xf numFmtId="2" fontId="50" fillId="9" borderId="80" xfId="0" applyNumberFormat="1" applyFont="1" applyFill="1" applyBorder="1" applyAlignment="1">
      <alignment horizontal="center"/>
    </xf>
    <xf numFmtId="165" fontId="0" fillId="0" borderId="20" xfId="0" applyNumberFormat="1" applyBorder="1" applyAlignment="1">
      <alignment horizontal="center"/>
    </xf>
    <xf numFmtId="165" fontId="0" fillId="0" borderId="68" xfId="0" applyNumberFormat="1" applyBorder="1" applyAlignment="1">
      <alignment horizontal="center"/>
    </xf>
    <xf numFmtId="165" fontId="54" fillId="0" borderId="68" xfId="0" applyNumberFormat="1" applyFont="1" applyBorder="1" applyAlignment="1">
      <alignment horizontal="center"/>
    </xf>
    <xf numFmtId="165" fontId="54" fillId="0" borderId="56" xfId="0" applyNumberFormat="1" applyFont="1" applyBorder="1" applyAlignment="1">
      <alignment horizontal="center"/>
    </xf>
    <xf numFmtId="2" fontId="15" fillId="0" borderId="0" xfId="0" applyNumberFormat="1" applyFont="1" applyFill="1" applyBorder="1" applyAlignment="1">
      <alignment horizontal="left"/>
    </xf>
    <xf numFmtId="0" fontId="16" fillId="0" borderId="0" xfId="0" applyFont="1" applyFill="1" applyBorder="1" applyAlignment="1">
      <alignment horizontal="right"/>
    </xf>
    <xf numFmtId="2" fontId="36" fillId="0" borderId="0" xfId="0" applyNumberFormat="1" applyFont="1" applyFill="1" applyBorder="1" applyAlignment="1">
      <alignment horizontal="left"/>
    </xf>
    <xf numFmtId="2" fontId="40" fillId="0" borderId="0" xfId="0" applyNumberFormat="1" applyFont="1" applyFill="1" applyBorder="1" applyAlignment="1">
      <alignment horizontal="left"/>
    </xf>
    <xf numFmtId="2" fontId="36" fillId="0" borderId="0" xfId="0" applyNumberFormat="1" applyFont="1" applyFill="1" applyBorder="1"/>
    <xf numFmtId="2" fontId="14" fillId="0" borderId="11" xfId="0" applyNumberFormat="1" applyFont="1" applyBorder="1" applyAlignment="1">
      <alignment horizontal="center"/>
    </xf>
    <xf numFmtId="166" fontId="14" fillId="0" borderId="11" xfId="0" applyNumberFormat="1" applyFont="1" applyBorder="1" applyAlignment="1">
      <alignment horizontal="center"/>
    </xf>
    <xf numFmtId="166" fontId="18" fillId="0" borderId="12" xfId="0" applyNumberFormat="1" applyFont="1" applyBorder="1" applyAlignment="1">
      <alignment horizontal="center"/>
    </xf>
    <xf numFmtId="0" fontId="17" fillId="0" borderId="26" xfId="0" applyFont="1" applyBorder="1" applyAlignment="1">
      <alignment horizontal="center"/>
    </xf>
    <xf numFmtId="164" fontId="55" fillId="0" borderId="72" xfId="0" applyNumberFormat="1" applyFont="1" applyBorder="1" applyAlignment="1">
      <alignment horizontal="center"/>
    </xf>
    <xf numFmtId="2" fontId="120" fillId="0" borderId="32" xfId="0" applyNumberFormat="1" applyFont="1" applyBorder="1" applyAlignment="1">
      <alignment horizontal="center" vertical="center"/>
    </xf>
    <xf numFmtId="1" fontId="35" fillId="0" borderId="20" xfId="0" applyNumberFormat="1" applyFont="1" applyBorder="1" applyAlignment="1">
      <alignment horizontal="center"/>
    </xf>
    <xf numFmtId="0" fontId="14" fillId="0" borderId="64" xfId="0" applyFont="1" applyFill="1" applyBorder="1" applyAlignment="1">
      <alignment horizontal="center"/>
    </xf>
    <xf numFmtId="165" fontId="147" fillId="0" borderId="0" xfId="0" applyNumberFormat="1" applyFont="1" applyFill="1" applyBorder="1" applyAlignment="1">
      <alignment horizontal="center"/>
    </xf>
    <xf numFmtId="164" fontId="55" fillId="0" borderId="0" xfId="0" applyNumberFormat="1" applyFont="1" applyFill="1" applyBorder="1" applyAlignment="1">
      <alignment horizontal="right"/>
    </xf>
    <xf numFmtId="165" fontId="120" fillId="0" borderId="20" xfId="0" applyNumberFormat="1" applyFont="1" applyBorder="1" applyAlignment="1">
      <alignment horizontal="center"/>
    </xf>
    <xf numFmtId="168" fontId="0" fillId="0" borderId="0" xfId="0" applyNumberFormat="1" applyBorder="1"/>
    <xf numFmtId="166" fontId="119" fillId="0" borderId="33" xfId="0" applyNumberFormat="1" applyFont="1" applyBorder="1" applyAlignment="1">
      <alignment horizontal="center"/>
    </xf>
    <xf numFmtId="166" fontId="119" fillId="0" borderId="49" xfId="0" applyNumberFormat="1" applyFont="1" applyFill="1" applyBorder="1" applyAlignment="1">
      <alignment horizontal="center"/>
    </xf>
    <xf numFmtId="166" fontId="17" fillId="0" borderId="56" xfId="0" applyNumberFormat="1" applyFont="1" applyBorder="1" applyAlignment="1">
      <alignment horizontal="center"/>
    </xf>
    <xf numFmtId="2" fontId="17" fillId="0" borderId="70" xfId="0" applyNumberFormat="1" applyFont="1" applyBorder="1" applyAlignment="1">
      <alignment horizontal="center"/>
    </xf>
    <xf numFmtId="166" fontId="55" fillId="0" borderId="72" xfId="0" applyNumberFormat="1" applyFont="1" applyBorder="1" applyAlignment="1">
      <alignment horizontal="center"/>
    </xf>
    <xf numFmtId="0" fontId="0" fillId="0" borderId="45" xfId="0" applyBorder="1" applyAlignment="1">
      <alignment horizontal="center"/>
    </xf>
    <xf numFmtId="0" fontId="0" fillId="0" borderId="48" xfId="0" applyBorder="1" applyAlignment="1">
      <alignment horizontal="center"/>
    </xf>
    <xf numFmtId="0" fontId="7" fillId="5" borderId="0" xfId="0" applyFont="1" applyFill="1"/>
    <xf numFmtId="0" fontId="7" fillId="19" borderId="61" xfId="0" applyFont="1" applyFill="1" applyBorder="1"/>
    <xf numFmtId="2" fontId="46" fillId="9" borderId="54" xfId="0" applyNumberFormat="1" applyFont="1" applyFill="1" applyBorder="1" applyAlignment="1">
      <alignment horizontal="center"/>
    </xf>
    <xf numFmtId="165" fontId="76" fillId="9" borderId="62" xfId="0" applyNumberFormat="1" applyFont="1" applyFill="1" applyBorder="1" applyAlignment="1">
      <alignment horizontal="center"/>
    </xf>
    <xf numFmtId="2" fontId="50" fillId="9" borderId="54" xfId="0" applyNumberFormat="1" applyFont="1" applyFill="1" applyBorder="1" applyAlignment="1">
      <alignment horizontal="center"/>
    </xf>
    <xf numFmtId="0" fontId="43" fillId="0" borderId="36" xfId="0" applyFont="1" applyBorder="1" applyAlignment="1">
      <alignment horizontal="center"/>
    </xf>
    <xf numFmtId="0" fontId="43" fillId="0" borderId="41" xfId="0" applyFont="1" applyBorder="1" applyAlignment="1">
      <alignment horizontal="center"/>
    </xf>
    <xf numFmtId="0" fontId="43" fillId="0" borderId="40" xfId="0" applyFont="1" applyBorder="1" applyAlignment="1">
      <alignment horizontal="center"/>
    </xf>
    <xf numFmtId="0" fontId="0" fillId="0" borderId="71" xfId="0" applyBorder="1" applyAlignment="1">
      <alignment horizontal="center"/>
    </xf>
    <xf numFmtId="165" fontId="0" fillId="0" borderId="72" xfId="0" applyNumberFormat="1" applyBorder="1" applyAlignment="1">
      <alignment horizontal="center"/>
    </xf>
    <xf numFmtId="165" fontId="0" fillId="0" borderId="49" xfId="0" applyNumberFormat="1" applyBorder="1" applyAlignment="1">
      <alignment horizontal="center"/>
    </xf>
    <xf numFmtId="0" fontId="43" fillId="0" borderId="66" xfId="0" applyFont="1" applyBorder="1" applyAlignment="1">
      <alignment horizontal="center"/>
    </xf>
    <xf numFmtId="0" fontId="43" fillId="0" borderId="33" xfId="0" applyFont="1" applyBorder="1" applyAlignment="1">
      <alignment horizontal="center"/>
    </xf>
    <xf numFmtId="0" fontId="43" fillId="0" borderId="1" xfId="0" applyFont="1" applyBorder="1" applyAlignment="1">
      <alignment horizontal="center"/>
    </xf>
    <xf numFmtId="0" fontId="43" fillId="0" borderId="72" xfId="0" applyFont="1" applyBorder="1" applyAlignment="1">
      <alignment horizontal="center"/>
    </xf>
    <xf numFmtId="0" fontId="43" fillId="0" borderId="27" xfId="0" applyFont="1" applyBorder="1" applyAlignment="1">
      <alignment horizontal="center"/>
    </xf>
    <xf numFmtId="0" fontId="74" fillId="0" borderId="52" xfId="0" applyFont="1" applyBorder="1"/>
    <xf numFmtId="2" fontId="43" fillId="0" borderId="49" xfId="0" applyNumberFormat="1" applyFont="1" applyBorder="1" applyAlignment="1">
      <alignment horizontal="center"/>
    </xf>
    <xf numFmtId="2" fontId="43" fillId="0" borderId="36" xfId="0" applyNumberFormat="1" applyFont="1" applyBorder="1" applyAlignment="1">
      <alignment horizontal="center"/>
    </xf>
    <xf numFmtId="2" fontId="43" fillId="0" borderId="41" xfId="0" applyNumberFormat="1" applyFont="1" applyBorder="1" applyAlignment="1">
      <alignment horizontal="center"/>
    </xf>
    <xf numFmtId="2" fontId="43" fillId="0" borderId="40" xfId="0" applyNumberFormat="1" applyFont="1" applyBorder="1" applyAlignment="1">
      <alignment horizontal="center"/>
    </xf>
    <xf numFmtId="165" fontId="54" fillId="0" borderId="66" xfId="0" applyNumberFormat="1" applyFont="1" applyBorder="1" applyAlignment="1">
      <alignment horizontal="center"/>
    </xf>
    <xf numFmtId="165" fontId="54" fillId="0" borderId="52" xfId="0" applyNumberFormat="1" applyFont="1" applyBorder="1" applyAlignment="1">
      <alignment horizontal="center"/>
    </xf>
    <xf numFmtId="2" fontId="43" fillId="0" borderId="33" xfId="0" applyNumberFormat="1" applyFont="1" applyBorder="1" applyAlignment="1">
      <alignment horizontal="center"/>
    </xf>
    <xf numFmtId="2" fontId="43" fillId="0" borderId="1" xfId="0" applyNumberFormat="1" applyFont="1" applyBorder="1" applyAlignment="1">
      <alignment horizontal="center"/>
    </xf>
    <xf numFmtId="2" fontId="43" fillId="0" borderId="72" xfId="0" applyNumberFormat="1" applyFont="1" applyBorder="1" applyAlignment="1">
      <alignment horizontal="center"/>
    </xf>
    <xf numFmtId="2" fontId="54" fillId="0" borderId="72" xfId="0" applyNumberFormat="1" applyFont="1" applyBorder="1" applyAlignment="1">
      <alignment horizontal="center"/>
    </xf>
    <xf numFmtId="2" fontId="54" fillId="0" borderId="49" xfId="0" applyNumberFormat="1" applyFont="1" applyBorder="1" applyAlignment="1">
      <alignment horizontal="center"/>
    </xf>
    <xf numFmtId="2" fontId="43" fillId="0" borderId="66" xfId="0" applyNumberFormat="1" applyFont="1" applyBorder="1" applyAlignment="1">
      <alignment horizontal="center"/>
    </xf>
    <xf numFmtId="2" fontId="54" fillId="0" borderId="52" xfId="0" applyNumberFormat="1" applyFont="1" applyBorder="1" applyAlignment="1">
      <alignment horizontal="center"/>
    </xf>
    <xf numFmtId="2" fontId="43" fillId="0" borderId="27" xfId="0" applyNumberFormat="1" applyFont="1" applyBorder="1" applyAlignment="1">
      <alignment horizontal="center"/>
    </xf>
    <xf numFmtId="0" fontId="66" fillId="0" borderId="41" xfId="0" applyFont="1" applyFill="1" applyBorder="1"/>
    <xf numFmtId="167" fontId="0" fillId="0" borderId="10" xfId="0" applyNumberFormat="1" applyBorder="1"/>
    <xf numFmtId="2" fontId="10" fillId="0" borderId="25" xfId="0" applyNumberFormat="1" applyFont="1" applyBorder="1" applyAlignment="1">
      <alignment horizontal="center" vertical="center"/>
    </xf>
    <xf numFmtId="0" fontId="166" fillId="0" borderId="22" xfId="0" applyFont="1" applyBorder="1"/>
    <xf numFmtId="2" fontId="10" fillId="0" borderId="7" xfId="0" applyNumberFormat="1" applyFont="1" applyBorder="1" applyAlignment="1">
      <alignment horizontal="center" vertical="center"/>
    </xf>
    <xf numFmtId="0" fontId="114" fillId="0" borderId="28" xfId="0" applyFont="1" applyBorder="1"/>
    <xf numFmtId="0" fontId="110" fillId="27" borderId="64" xfId="0" applyFont="1" applyFill="1" applyBorder="1" applyAlignment="1">
      <alignment horizontal="center"/>
    </xf>
    <xf numFmtId="0" fontId="110" fillId="14" borderId="64" xfId="0" applyFont="1" applyFill="1" applyBorder="1" applyAlignment="1">
      <alignment horizontal="center"/>
    </xf>
    <xf numFmtId="0" fontId="110" fillId="14" borderId="66" xfId="0" applyFont="1" applyFill="1" applyBorder="1" applyAlignment="1">
      <alignment horizontal="center"/>
    </xf>
    <xf numFmtId="166" fontId="10" fillId="0" borderId="0" xfId="0" applyNumberFormat="1" applyFont="1" applyBorder="1" applyAlignment="1">
      <alignment horizontal="center" vertical="center"/>
    </xf>
    <xf numFmtId="166" fontId="2" fillId="0" borderId="30" xfId="0" applyNumberFormat="1" applyFont="1" applyBorder="1"/>
    <xf numFmtId="0" fontId="171" fillId="0" borderId="0" xfId="0" applyFont="1"/>
    <xf numFmtId="165" fontId="14" fillId="0" borderId="54" xfId="0" applyNumberFormat="1" applyFont="1" applyBorder="1" applyAlignment="1">
      <alignment horizontal="center"/>
    </xf>
    <xf numFmtId="165" fontId="14" fillId="0" borderId="68" xfId="0" applyNumberFormat="1" applyFont="1" applyBorder="1" applyAlignment="1">
      <alignment horizontal="center"/>
    </xf>
    <xf numFmtId="2" fontId="17" fillId="0" borderId="27" xfId="0" applyNumberFormat="1" applyFont="1" applyBorder="1" applyAlignment="1">
      <alignment horizontal="center"/>
    </xf>
    <xf numFmtId="2" fontId="0" fillId="0" borderId="24" xfId="0" applyNumberFormat="1" applyBorder="1" applyAlignment="1">
      <alignment horizontal="left"/>
    </xf>
    <xf numFmtId="0" fontId="14" fillId="0" borderId="41" xfId="0" applyFont="1" applyBorder="1" applyAlignment="1">
      <alignment horizontal="center"/>
    </xf>
    <xf numFmtId="2" fontId="18" fillId="0" borderId="41" xfId="0" applyNumberFormat="1" applyFont="1" applyBorder="1" applyAlignment="1">
      <alignment horizontal="center"/>
    </xf>
    <xf numFmtId="166" fontId="119" fillId="0" borderId="72" xfId="0" applyNumberFormat="1" applyFont="1" applyBorder="1" applyAlignment="1">
      <alignment horizontal="center"/>
    </xf>
    <xf numFmtId="0" fontId="14" fillId="0" borderId="36" xfId="0" applyFont="1" applyBorder="1" applyAlignment="1">
      <alignment horizontal="center"/>
    </xf>
    <xf numFmtId="0" fontId="2" fillId="0" borderId="70" xfId="0" applyFont="1" applyBorder="1"/>
    <xf numFmtId="0" fontId="2" fillId="0" borderId="73" xfId="0" applyFont="1" applyFill="1" applyBorder="1"/>
    <xf numFmtId="0" fontId="2" fillId="0" borderId="73" xfId="0" applyFont="1" applyBorder="1"/>
    <xf numFmtId="166" fontId="17" fillId="0" borderId="64" xfId="0" applyNumberFormat="1" applyFont="1" applyBorder="1" applyAlignment="1">
      <alignment horizontal="center"/>
    </xf>
    <xf numFmtId="0" fontId="74" fillId="0" borderId="72" xfId="0" applyFont="1" applyFill="1" applyBorder="1"/>
    <xf numFmtId="0" fontId="2" fillId="0" borderId="11" xfId="0" applyFont="1" applyFill="1" applyBorder="1"/>
    <xf numFmtId="0" fontId="74" fillId="0" borderId="49" xfId="0" applyFont="1" applyFill="1" applyBorder="1"/>
    <xf numFmtId="1" fontId="22" fillId="0" borderId="46" xfId="0" applyNumberFormat="1" applyFont="1" applyBorder="1" applyAlignment="1">
      <alignment horizontal="center"/>
    </xf>
    <xf numFmtId="2" fontId="7" fillId="0" borderId="0" xfId="0" applyNumberFormat="1" applyFont="1" applyFill="1" applyBorder="1"/>
    <xf numFmtId="0" fontId="153" fillId="0" borderId="0" xfId="0" applyFont="1" applyBorder="1" applyAlignment="1">
      <alignment horizontal="right"/>
    </xf>
    <xf numFmtId="2" fontId="2" fillId="0" borderId="0" xfId="0" applyNumberFormat="1" applyFont="1" applyBorder="1"/>
    <xf numFmtId="2" fontId="2" fillId="0" borderId="20" xfId="0" applyNumberFormat="1" applyFont="1" applyBorder="1" applyAlignment="1">
      <alignment horizontal="left"/>
    </xf>
    <xf numFmtId="166" fontId="2" fillId="0" borderId="0" xfId="0" applyNumberFormat="1" applyFont="1" applyFill="1" applyBorder="1"/>
    <xf numFmtId="2" fontId="18" fillId="0" borderId="49" xfId="0" applyNumberFormat="1" applyFont="1" applyFill="1" applyBorder="1" applyAlignment="1">
      <alignment horizontal="center"/>
    </xf>
    <xf numFmtId="164" fontId="55" fillId="0" borderId="45" xfId="0" applyNumberFormat="1" applyFont="1" applyBorder="1" applyAlignment="1">
      <alignment horizontal="left"/>
    </xf>
    <xf numFmtId="0" fontId="7" fillId="0" borderId="68" xfId="0" applyFont="1" applyFill="1" applyBorder="1"/>
    <xf numFmtId="0" fontId="155" fillId="0" borderId="72" xfId="0" applyFont="1" applyFill="1" applyBorder="1"/>
    <xf numFmtId="2" fontId="14" fillId="0" borderId="45" xfId="0" applyNumberFormat="1" applyFont="1" applyBorder="1" applyAlignment="1">
      <alignment horizontal="center"/>
    </xf>
    <xf numFmtId="0" fontId="0" fillId="0" borderId="40" xfId="0" applyFill="1" applyBorder="1" applyAlignment="1">
      <alignment horizontal="left"/>
    </xf>
    <xf numFmtId="0" fontId="0" fillId="0" borderId="42" xfId="0" applyFill="1" applyBorder="1" applyAlignment="1">
      <alignment horizontal="left"/>
    </xf>
    <xf numFmtId="1" fontId="36" fillId="0" borderId="58" xfId="0" applyNumberFormat="1" applyFont="1" applyFill="1" applyBorder="1" applyAlignment="1">
      <alignment horizontal="center"/>
    </xf>
    <xf numFmtId="167" fontId="17" fillId="0" borderId="0" xfId="0" applyNumberFormat="1" applyFont="1" applyAlignment="1">
      <alignment horizontal="left"/>
    </xf>
    <xf numFmtId="2" fontId="14" fillId="0" borderId="61" xfId="0" applyNumberFormat="1" applyFont="1" applyFill="1" applyBorder="1" applyAlignment="1">
      <alignment horizontal="center"/>
    </xf>
    <xf numFmtId="2" fontId="14" fillId="0" borderId="68" xfId="0" applyNumberFormat="1" applyFont="1" applyFill="1" applyBorder="1" applyAlignment="1">
      <alignment horizontal="center"/>
    </xf>
    <xf numFmtId="2" fontId="14" fillId="0" borderId="49" xfId="0" applyNumberFormat="1" applyFont="1" applyFill="1" applyBorder="1" applyAlignment="1">
      <alignment horizontal="center"/>
    </xf>
    <xf numFmtId="2" fontId="17" fillId="0" borderId="49" xfId="0" applyNumberFormat="1" applyFont="1" applyFill="1" applyBorder="1" applyAlignment="1">
      <alignment horizontal="center"/>
    </xf>
    <xf numFmtId="2" fontId="17" fillId="0" borderId="52" xfId="0" applyNumberFormat="1" applyFont="1" applyFill="1" applyBorder="1" applyAlignment="1">
      <alignment horizontal="center"/>
    </xf>
    <xf numFmtId="166" fontId="14" fillId="0" borderId="33" xfId="0" applyNumberFormat="1" applyFont="1" applyFill="1" applyBorder="1" applyAlignment="1">
      <alignment horizontal="center"/>
    </xf>
    <xf numFmtId="0" fontId="14" fillId="0" borderId="66" xfId="0" applyFont="1" applyFill="1" applyBorder="1" applyAlignment="1">
      <alignment horizontal="center"/>
    </xf>
    <xf numFmtId="2" fontId="18" fillId="0" borderId="72" xfId="0" applyNumberFormat="1" applyFont="1" applyFill="1" applyBorder="1" applyAlignment="1">
      <alignment horizontal="center"/>
    </xf>
    <xf numFmtId="166" fontId="119" fillId="0" borderId="33" xfId="0" applyNumberFormat="1" applyFont="1" applyFill="1" applyBorder="1" applyAlignment="1">
      <alignment horizontal="center"/>
    </xf>
    <xf numFmtId="0" fontId="17" fillId="0" borderId="33" xfId="0" applyFont="1" applyFill="1" applyBorder="1" applyAlignment="1">
      <alignment horizontal="center"/>
    </xf>
    <xf numFmtId="2" fontId="119" fillId="0" borderId="68" xfId="0" applyNumberFormat="1" applyFont="1" applyBorder="1" applyAlignment="1">
      <alignment horizontal="center"/>
    </xf>
    <xf numFmtId="2" fontId="17" fillId="0" borderId="68" xfId="0" applyNumberFormat="1" applyFont="1" applyFill="1" applyBorder="1" applyAlignment="1">
      <alignment horizontal="center"/>
    </xf>
    <xf numFmtId="2" fontId="119" fillId="0" borderId="68" xfId="0" applyNumberFormat="1" applyFont="1" applyFill="1" applyBorder="1" applyAlignment="1">
      <alignment horizontal="center"/>
    </xf>
    <xf numFmtId="2" fontId="14" fillId="0" borderId="72" xfId="0" applyNumberFormat="1" applyFont="1" applyFill="1" applyBorder="1" applyAlignment="1">
      <alignment horizontal="center"/>
    </xf>
    <xf numFmtId="2" fontId="18" fillId="0" borderId="66" xfId="0" applyNumberFormat="1" applyFont="1" applyFill="1" applyBorder="1" applyAlignment="1">
      <alignment horizontal="center"/>
    </xf>
    <xf numFmtId="2" fontId="17" fillId="0" borderId="72" xfId="0" applyNumberFormat="1" applyFont="1" applyFill="1" applyBorder="1" applyAlignment="1">
      <alignment horizontal="center"/>
    </xf>
    <xf numFmtId="2" fontId="119" fillId="0" borderId="72" xfId="0" applyNumberFormat="1" applyFont="1" applyFill="1" applyBorder="1" applyAlignment="1">
      <alignment horizontal="center"/>
    </xf>
    <xf numFmtId="2" fontId="17" fillId="0" borderId="66" xfId="0" applyNumberFormat="1" applyFont="1" applyFill="1" applyBorder="1" applyAlignment="1">
      <alignment horizontal="center"/>
    </xf>
    <xf numFmtId="165" fontId="17" fillId="0" borderId="72" xfId="0" applyNumberFormat="1" applyFont="1" applyFill="1" applyBorder="1" applyAlignment="1">
      <alignment horizontal="center"/>
    </xf>
    <xf numFmtId="165" fontId="17" fillId="0" borderId="68" xfId="0" applyNumberFormat="1" applyFont="1" applyFill="1" applyBorder="1" applyAlignment="1">
      <alignment horizontal="center"/>
    </xf>
    <xf numFmtId="0" fontId="155" fillId="0" borderId="68" xfId="0" applyFont="1" applyFill="1" applyBorder="1"/>
    <xf numFmtId="0" fontId="22" fillId="0" borderId="49" xfId="0" applyFont="1" applyFill="1" applyBorder="1" applyAlignment="1">
      <alignment horizontal="left"/>
    </xf>
    <xf numFmtId="0" fontId="33" fillId="0" borderId="49" xfId="0" applyFont="1" applyFill="1" applyBorder="1" applyAlignment="1">
      <alignment horizontal="left"/>
    </xf>
    <xf numFmtId="1" fontId="17" fillId="0" borderId="66" xfId="0" applyNumberFormat="1" applyFont="1" applyBorder="1" applyAlignment="1">
      <alignment horizontal="center"/>
    </xf>
    <xf numFmtId="0" fontId="162" fillId="0" borderId="49" xfId="0" applyFont="1" applyFill="1" applyBorder="1" applyAlignment="1">
      <alignment horizontal="left"/>
    </xf>
    <xf numFmtId="0" fontId="168" fillId="0" borderId="50" xfId="0" applyFont="1" applyBorder="1" applyAlignment="1">
      <alignment horizontal="left"/>
    </xf>
    <xf numFmtId="0" fontId="55" fillId="0" borderId="23" xfId="0" applyFont="1" applyBorder="1" applyAlignment="1">
      <alignment horizontal="right"/>
    </xf>
    <xf numFmtId="165" fontId="17" fillId="0" borderId="72" xfId="0" applyNumberFormat="1" applyFont="1" applyBorder="1" applyAlignment="1">
      <alignment horizontal="center"/>
    </xf>
    <xf numFmtId="1" fontId="1" fillId="0" borderId="79" xfId="0" applyNumberFormat="1" applyFont="1" applyBorder="1" applyAlignment="1">
      <alignment horizontal="center"/>
    </xf>
    <xf numFmtId="0" fontId="33" fillId="0" borderId="72" xfId="0" applyFont="1" applyFill="1" applyBorder="1" applyAlignment="1">
      <alignment horizontal="left"/>
    </xf>
    <xf numFmtId="0" fontId="33" fillId="0" borderId="41" xfId="0" applyFont="1" applyFill="1" applyBorder="1" applyAlignment="1">
      <alignment horizontal="left"/>
    </xf>
    <xf numFmtId="0" fontId="2" fillId="0" borderId="44" xfId="0" applyFont="1" applyFill="1" applyBorder="1"/>
    <xf numFmtId="1" fontId="17" fillId="0" borderId="61" xfId="0" applyNumberFormat="1" applyFont="1" applyBorder="1" applyAlignment="1">
      <alignment horizontal="center"/>
    </xf>
    <xf numFmtId="0" fontId="7" fillId="0" borderId="72" xfId="0" applyFont="1" applyFill="1" applyBorder="1"/>
    <xf numFmtId="165" fontId="18" fillId="0" borderId="66" xfId="0" applyNumberFormat="1" applyFont="1" applyBorder="1" applyAlignment="1">
      <alignment horizontal="center"/>
    </xf>
    <xf numFmtId="0" fontId="155" fillId="0" borderId="44" xfId="0" applyFont="1" applyFill="1" applyBorder="1"/>
    <xf numFmtId="0" fontId="119" fillId="0" borderId="22" xfId="0" applyFont="1" applyBorder="1"/>
    <xf numFmtId="0" fontId="2" fillId="0" borderId="34" xfId="0" applyFont="1" applyFill="1" applyBorder="1"/>
    <xf numFmtId="0" fontId="66" fillId="0" borderId="72" xfId="0" applyFont="1" applyBorder="1"/>
    <xf numFmtId="0" fontId="74" fillId="0" borderId="41" xfId="0" applyFont="1" applyFill="1" applyBorder="1"/>
    <xf numFmtId="0" fontId="50" fillId="0" borderId="34" xfId="0" applyFont="1" applyFill="1" applyBorder="1"/>
    <xf numFmtId="0" fontId="73" fillId="0" borderId="72" xfId="0" applyFont="1" applyFill="1" applyBorder="1"/>
    <xf numFmtId="2" fontId="18" fillId="0" borderId="70" xfId="0" applyNumberFormat="1" applyFont="1" applyBorder="1" applyAlignment="1">
      <alignment horizontal="center"/>
    </xf>
    <xf numFmtId="0" fontId="54" fillId="0" borderId="49" xfId="0" applyFont="1" applyFill="1" applyBorder="1" applyAlignment="1">
      <alignment horizontal="left"/>
    </xf>
    <xf numFmtId="0" fontId="14" fillId="0" borderId="68" xfId="0" applyFont="1" applyFill="1" applyBorder="1"/>
    <xf numFmtId="0" fontId="33" fillId="0" borderId="72" xfId="0" applyFont="1" applyFill="1" applyBorder="1"/>
    <xf numFmtId="0" fontId="71" fillId="0" borderId="72" xfId="0" applyFont="1" applyFill="1" applyBorder="1"/>
    <xf numFmtId="0" fontId="0" fillId="0" borderId="66" xfId="0" applyBorder="1" applyAlignment="1">
      <alignment horizontal="center"/>
    </xf>
    <xf numFmtId="165" fontId="17" fillId="0" borderId="49" xfId="0" applyNumberFormat="1" applyFont="1" applyFill="1" applyBorder="1" applyAlignment="1">
      <alignment horizontal="center"/>
    </xf>
    <xf numFmtId="0" fontId="17" fillId="0" borderId="56" xfId="0" applyFont="1" applyFill="1" applyBorder="1" applyAlignment="1">
      <alignment horizontal="center"/>
    </xf>
    <xf numFmtId="0" fontId="126" fillId="0" borderId="0" xfId="0" applyFont="1" applyFill="1" applyBorder="1" applyAlignment="1">
      <alignment horizontal="left"/>
    </xf>
    <xf numFmtId="0" fontId="0" fillId="0" borderId="7" xfId="0" applyBorder="1" applyAlignment="1">
      <alignment horizontal="center"/>
    </xf>
    <xf numFmtId="0" fontId="0" fillId="0" borderId="64" xfId="0" applyBorder="1" applyAlignment="1">
      <alignment horizontal="center"/>
    </xf>
    <xf numFmtId="0" fontId="0" fillId="0" borderId="52" xfId="0" applyBorder="1" applyAlignment="1">
      <alignment horizontal="center"/>
    </xf>
    <xf numFmtId="0" fontId="0" fillId="0" borderId="60" xfId="0" applyBorder="1" applyAlignment="1">
      <alignment horizontal="center"/>
    </xf>
    <xf numFmtId="0" fontId="0" fillId="8" borderId="42" xfId="0" applyFill="1" applyBorder="1" applyAlignment="1">
      <alignment horizontal="center"/>
    </xf>
    <xf numFmtId="0" fontId="0" fillId="8" borderId="58" xfId="0" applyFill="1" applyBorder="1" applyAlignment="1">
      <alignment horizontal="center"/>
    </xf>
    <xf numFmtId="0" fontId="0" fillId="8" borderId="79" xfId="0" applyFill="1" applyBorder="1" applyAlignment="1">
      <alignment horizontal="center"/>
    </xf>
    <xf numFmtId="0" fontId="0" fillId="8" borderId="43" xfId="0" applyFill="1" applyBorder="1" applyAlignment="1">
      <alignment horizontal="center"/>
    </xf>
    <xf numFmtId="1" fontId="33" fillId="8" borderId="78" xfId="0" applyNumberFormat="1" applyFont="1" applyFill="1" applyBorder="1" applyAlignment="1">
      <alignment horizontal="center"/>
    </xf>
    <xf numFmtId="9" fontId="2" fillId="0" borderId="23" xfId="0" applyNumberFormat="1" applyFont="1" applyBorder="1" applyAlignment="1">
      <alignment horizontal="center"/>
    </xf>
    <xf numFmtId="0" fontId="47" fillId="0" borderId="21" xfId="0" applyFont="1" applyBorder="1" applyAlignment="1">
      <alignment horizontal="center"/>
    </xf>
    <xf numFmtId="0" fontId="47" fillId="0" borderId="70" xfId="0" applyFont="1" applyBorder="1" applyAlignment="1">
      <alignment horizontal="center"/>
    </xf>
    <xf numFmtId="0" fontId="47" fillId="0" borderId="57" xfId="0" applyFont="1" applyBorder="1" applyAlignment="1">
      <alignment horizontal="center"/>
    </xf>
    <xf numFmtId="0" fontId="7" fillId="0" borderId="7" xfId="0" applyFont="1" applyBorder="1"/>
    <xf numFmtId="0" fontId="7" fillId="0" borderId="64" xfId="0" applyFont="1" applyBorder="1"/>
    <xf numFmtId="0" fontId="148" fillId="0" borderId="64" xfId="0" applyFont="1" applyBorder="1"/>
    <xf numFmtId="0" fontId="7" fillId="0" borderId="60" xfId="0" applyFont="1" applyBorder="1"/>
    <xf numFmtId="0" fontId="47" fillId="0" borderId="51" xfId="0" applyFont="1" applyBorder="1" applyAlignment="1">
      <alignment horizontal="center"/>
    </xf>
    <xf numFmtId="0" fontId="47" fillId="0" borderId="26" xfId="0" applyFont="1" applyBorder="1" applyAlignment="1">
      <alignment horizontal="center"/>
    </xf>
    <xf numFmtId="9" fontId="7" fillId="8" borderId="9" xfId="0" applyNumberFormat="1" applyFont="1" applyFill="1" applyBorder="1" applyAlignment="1">
      <alignment horizontal="center"/>
    </xf>
    <xf numFmtId="0" fontId="47" fillId="0" borderId="73" xfId="0" applyFont="1" applyBorder="1" applyAlignment="1">
      <alignment horizontal="center"/>
    </xf>
    <xf numFmtId="2" fontId="47" fillId="0" borderId="33" xfId="0" applyNumberFormat="1" applyFont="1" applyBorder="1" applyAlignment="1">
      <alignment horizontal="center"/>
    </xf>
    <xf numFmtId="2" fontId="47" fillId="0" borderId="0" xfId="0" applyNumberFormat="1" applyFont="1" applyBorder="1" applyAlignment="1">
      <alignment horizontal="center"/>
    </xf>
    <xf numFmtId="166" fontId="47" fillId="0" borderId="0" xfId="0" applyNumberFormat="1" applyFont="1" applyBorder="1" applyAlignment="1">
      <alignment horizontal="center"/>
    </xf>
    <xf numFmtId="2" fontId="14" fillId="0" borderId="55" xfId="0" applyNumberFormat="1" applyFont="1" applyBorder="1" applyAlignment="1">
      <alignment horizontal="center"/>
    </xf>
    <xf numFmtId="2" fontId="14" fillId="0" borderId="57" xfId="0" applyNumberFormat="1" applyFont="1" applyBorder="1" applyAlignment="1">
      <alignment horizontal="center"/>
    </xf>
    <xf numFmtId="9" fontId="131" fillId="0" borderId="33" xfId="0" applyNumberFormat="1" applyFont="1" applyBorder="1" applyAlignment="1">
      <alignment horizontal="left"/>
    </xf>
    <xf numFmtId="2" fontId="48" fillId="0" borderId="1" xfId="0" applyNumberFormat="1" applyFont="1" applyBorder="1" applyAlignment="1">
      <alignment horizontal="center"/>
    </xf>
    <xf numFmtId="0" fontId="61" fillId="0" borderId="1" xfId="0" applyFont="1" applyBorder="1" applyAlignment="1">
      <alignment horizontal="center"/>
    </xf>
    <xf numFmtId="0" fontId="61" fillId="0" borderId="4" xfId="0" applyFont="1" applyBorder="1" applyAlignment="1">
      <alignment horizontal="center"/>
    </xf>
    <xf numFmtId="2" fontId="50" fillId="0" borderId="1" xfId="0" applyNumberFormat="1" applyFont="1" applyBorder="1" applyAlignment="1">
      <alignment horizontal="center"/>
    </xf>
    <xf numFmtId="0" fontId="0" fillId="0" borderId="4" xfId="0" applyBorder="1" applyAlignment="1">
      <alignment horizontal="left"/>
    </xf>
    <xf numFmtId="0" fontId="47" fillId="0" borderId="4" xfId="0" applyFont="1" applyBorder="1" applyAlignment="1">
      <alignment horizontal="left"/>
    </xf>
    <xf numFmtId="0" fontId="48" fillId="0" borderId="4" xfId="0" applyFont="1" applyBorder="1" applyAlignment="1">
      <alignment horizontal="left"/>
    </xf>
    <xf numFmtId="2" fontId="33" fillId="0" borderId="0" xfId="0" applyNumberFormat="1" applyFont="1" applyAlignment="1">
      <alignment horizontal="center"/>
    </xf>
    <xf numFmtId="2" fontId="0" fillId="0" borderId="69" xfId="0" applyNumberFormat="1" applyBorder="1" applyAlignment="1">
      <alignment horizontal="center"/>
    </xf>
    <xf numFmtId="0" fontId="33" fillId="0" borderId="66" xfId="0" applyFont="1" applyFill="1" applyBorder="1"/>
    <xf numFmtId="0" fontId="50" fillId="0" borderId="27" xfId="0" applyFont="1" applyBorder="1" applyAlignment="1">
      <alignment horizontal="center" vertical="center"/>
    </xf>
    <xf numFmtId="2" fontId="0" fillId="0" borderId="1" xfId="0" applyNumberFormat="1" applyBorder="1" applyAlignment="1">
      <alignment horizontal="center"/>
    </xf>
    <xf numFmtId="0" fontId="67" fillId="0" borderId="3" xfId="0" applyFont="1" applyBorder="1" applyAlignment="1">
      <alignment horizontal="left"/>
    </xf>
    <xf numFmtId="0" fontId="48" fillId="0" borderId="33" xfId="0" applyFont="1" applyBorder="1" applyAlignment="1">
      <alignment horizontal="left"/>
    </xf>
    <xf numFmtId="2" fontId="54" fillId="0" borderId="0" xfId="0" applyNumberFormat="1" applyFont="1" applyBorder="1" applyAlignment="1">
      <alignment horizontal="center"/>
    </xf>
    <xf numFmtId="0" fontId="14" fillId="0" borderId="17" xfId="0" applyFont="1" applyBorder="1"/>
    <xf numFmtId="165" fontId="22" fillId="0" borderId="57" xfId="0" applyNumberFormat="1" applyFont="1" applyBorder="1" applyAlignment="1">
      <alignment horizontal="center"/>
    </xf>
    <xf numFmtId="0" fontId="54" fillId="0" borderId="18" xfId="0" applyFont="1" applyBorder="1" applyAlignment="1">
      <alignment horizontal="center"/>
    </xf>
    <xf numFmtId="0" fontId="54" fillId="0" borderId="13" xfId="0" applyFont="1" applyBorder="1" applyAlignment="1">
      <alignment horizontal="center"/>
    </xf>
    <xf numFmtId="0" fontId="165" fillId="0" borderId="56" xfId="0" applyFont="1" applyBorder="1"/>
    <xf numFmtId="1" fontId="54" fillId="0" borderId="58" xfId="0" applyNumberFormat="1" applyFont="1" applyBorder="1" applyAlignment="1">
      <alignment horizontal="center"/>
    </xf>
    <xf numFmtId="164" fontId="55" fillId="0" borderId="45" xfId="0" applyNumberFormat="1" applyFont="1" applyBorder="1" applyAlignment="1">
      <alignment horizontal="right"/>
    </xf>
    <xf numFmtId="164" fontId="55" fillId="0" borderId="74" xfId="0" applyNumberFormat="1" applyFont="1" applyBorder="1" applyAlignment="1">
      <alignment horizontal="right"/>
    </xf>
    <xf numFmtId="0" fontId="14" fillId="0" borderId="56" xfId="0" applyFont="1" applyBorder="1"/>
    <xf numFmtId="1" fontId="54" fillId="0" borderId="58" xfId="0" applyNumberFormat="1" applyFont="1" applyFill="1" applyBorder="1" applyAlignment="1">
      <alignment horizontal="center"/>
    </xf>
    <xf numFmtId="0" fontId="119" fillId="0" borderId="59" xfId="0" applyFont="1" applyBorder="1" applyAlignment="1">
      <alignment horizontal="right"/>
    </xf>
    <xf numFmtId="0" fontId="125" fillId="0" borderId="48" xfId="0" applyFont="1" applyBorder="1" applyAlignment="1">
      <alignment horizontal="right"/>
    </xf>
    <xf numFmtId="0" fontId="125" fillId="0" borderId="30" xfId="0" applyFont="1" applyBorder="1" applyAlignment="1">
      <alignment horizontal="right"/>
    </xf>
    <xf numFmtId="1" fontId="54" fillId="0" borderId="9" xfId="0" applyNumberFormat="1" applyFont="1" applyBorder="1" applyAlignment="1">
      <alignment horizontal="center"/>
    </xf>
    <xf numFmtId="164" fontId="14" fillId="0" borderId="48" xfId="0" applyNumberFormat="1" applyFont="1" applyBorder="1" applyAlignment="1">
      <alignment horizontal="right"/>
    </xf>
    <xf numFmtId="1" fontId="54" fillId="0" borderId="43" xfId="0" applyNumberFormat="1" applyFont="1" applyBorder="1" applyAlignment="1">
      <alignment horizontal="center"/>
    </xf>
    <xf numFmtId="0" fontId="17" fillId="0" borderId="44" xfId="0" applyFont="1" applyFill="1" applyBorder="1" applyAlignment="1">
      <alignment horizontal="center"/>
    </xf>
    <xf numFmtId="0" fontId="14" fillId="0" borderId="44" xfId="0" applyFont="1" applyBorder="1" applyAlignment="1">
      <alignment horizontal="center"/>
    </xf>
    <xf numFmtId="2" fontId="18" fillId="0" borderId="49" xfId="0" applyNumberFormat="1" applyFont="1" applyBorder="1" applyAlignment="1">
      <alignment horizontal="center"/>
    </xf>
    <xf numFmtId="2" fontId="18" fillId="0" borderId="27" xfId="0" applyNumberFormat="1" applyFont="1" applyBorder="1" applyAlignment="1">
      <alignment horizontal="center"/>
    </xf>
    <xf numFmtId="2" fontId="18" fillId="0" borderId="44" xfId="0" applyNumberFormat="1" applyFont="1" applyBorder="1" applyAlignment="1">
      <alignment horizontal="center"/>
    </xf>
    <xf numFmtId="0" fontId="66" fillId="0" borderId="0" xfId="0" applyFont="1" applyBorder="1" applyAlignment="1">
      <alignment horizontal="center"/>
    </xf>
    <xf numFmtId="0" fontId="2" fillId="0" borderId="26" xfId="0" applyFont="1" applyBorder="1" applyAlignment="1">
      <alignment horizontal="center"/>
    </xf>
    <xf numFmtId="2" fontId="72" fillId="0" borderId="1" xfId="0" applyNumberFormat="1" applyFont="1" applyBorder="1" applyAlignment="1">
      <alignment horizontal="center"/>
    </xf>
    <xf numFmtId="2" fontId="17" fillId="0" borderId="73" xfId="0" applyNumberFormat="1" applyFont="1" applyBorder="1" applyAlignment="1">
      <alignment horizontal="center"/>
    </xf>
    <xf numFmtId="0" fontId="17" fillId="0" borderId="51" xfId="0" applyFont="1" applyBorder="1" applyAlignment="1">
      <alignment horizontal="left"/>
    </xf>
    <xf numFmtId="164" fontId="173" fillId="0" borderId="59" xfId="0" applyNumberFormat="1" applyFont="1" applyBorder="1" applyAlignment="1">
      <alignment horizontal="right"/>
    </xf>
    <xf numFmtId="0" fontId="8" fillId="0" borderId="43" xfId="0" applyFont="1" applyBorder="1" applyAlignment="1">
      <alignment horizontal="left"/>
    </xf>
    <xf numFmtId="0" fontId="8" fillId="0" borderId="1" xfId="0" applyFont="1" applyBorder="1" applyAlignment="1">
      <alignment horizontal="right"/>
    </xf>
    <xf numFmtId="0" fontId="66" fillId="0" borderId="1" xfId="0" applyFont="1" applyBorder="1" applyAlignment="1">
      <alignment horizontal="center"/>
    </xf>
    <xf numFmtId="0" fontId="55" fillId="0" borderId="68" xfId="0" applyFont="1" applyFill="1" applyBorder="1"/>
    <xf numFmtId="0" fontId="2" fillId="0" borderId="63" xfId="0" applyFont="1" applyFill="1" applyBorder="1" applyAlignment="1">
      <alignment horizontal="center"/>
    </xf>
    <xf numFmtId="0" fontId="74" fillId="0" borderId="44" xfId="0" applyFont="1" applyBorder="1"/>
    <xf numFmtId="0" fontId="71" fillId="0" borderId="27" xfId="0" applyFont="1" applyBorder="1"/>
    <xf numFmtId="164" fontId="55" fillId="0" borderId="48" xfId="0" applyNumberFormat="1" applyFont="1" applyBorder="1" applyAlignment="1">
      <alignment horizontal="right"/>
    </xf>
    <xf numFmtId="0" fontId="33" fillId="0" borderId="52" xfId="0" applyFont="1" applyBorder="1" applyAlignment="1">
      <alignment horizontal="left"/>
    </xf>
    <xf numFmtId="1" fontId="54" fillId="0" borderId="79" xfId="0" applyNumberFormat="1" applyFont="1" applyFill="1" applyBorder="1" applyAlignment="1">
      <alignment horizontal="center"/>
    </xf>
    <xf numFmtId="1" fontId="54" fillId="0" borderId="23" xfId="0" applyNumberFormat="1" applyFont="1" applyFill="1" applyBorder="1" applyAlignment="1">
      <alignment horizontal="center"/>
    </xf>
    <xf numFmtId="1" fontId="54" fillId="0" borderId="43" xfId="0" applyNumberFormat="1" applyFont="1" applyFill="1" applyBorder="1" applyAlignment="1">
      <alignment horizontal="center"/>
    </xf>
    <xf numFmtId="1" fontId="54" fillId="0" borderId="78" xfId="0" applyNumberFormat="1" applyFont="1" applyFill="1" applyBorder="1" applyAlignment="1">
      <alignment horizontal="center"/>
    </xf>
    <xf numFmtId="164" fontId="172" fillId="0" borderId="45" xfId="0" applyNumberFormat="1" applyFont="1" applyBorder="1" applyAlignment="1">
      <alignment horizontal="right"/>
    </xf>
    <xf numFmtId="0" fontId="14" fillId="0" borderId="60" xfId="0" applyFont="1" applyBorder="1"/>
    <xf numFmtId="164" fontId="55" fillId="0" borderId="71" xfId="0" applyNumberFormat="1" applyFont="1" applyBorder="1" applyAlignment="1">
      <alignment horizontal="right"/>
    </xf>
    <xf numFmtId="0" fontId="33" fillId="0" borderId="67" xfId="0" applyFont="1" applyBorder="1" applyAlignment="1">
      <alignment horizontal="left"/>
    </xf>
    <xf numFmtId="0" fontId="2" fillId="0" borderId="60" xfId="0" applyFont="1" applyBorder="1" applyAlignment="1">
      <alignment horizontal="center"/>
    </xf>
    <xf numFmtId="0" fontId="72" fillId="0" borderId="49" xfId="0" applyFont="1" applyBorder="1" applyAlignment="1">
      <alignment horizontal="center"/>
    </xf>
    <xf numFmtId="1" fontId="54" fillId="0" borderId="78" xfId="0" applyNumberFormat="1" applyFont="1" applyBorder="1" applyAlignment="1">
      <alignment horizontal="center"/>
    </xf>
    <xf numFmtId="1" fontId="54" fillId="0" borderId="23" xfId="0" applyNumberFormat="1" applyFont="1" applyBorder="1" applyAlignment="1">
      <alignment horizontal="center"/>
    </xf>
    <xf numFmtId="0" fontId="119" fillId="0" borderId="45" xfId="0" applyFont="1" applyBorder="1" applyAlignment="1">
      <alignment horizontal="right"/>
    </xf>
    <xf numFmtId="0" fontId="168" fillId="0" borderId="48" xfId="0" applyFont="1" applyBorder="1" applyAlignment="1">
      <alignment horizontal="right"/>
    </xf>
    <xf numFmtId="0" fontId="172" fillId="0" borderId="45" xfId="0" applyFont="1" applyBorder="1" applyAlignment="1">
      <alignment horizontal="right"/>
    </xf>
    <xf numFmtId="0" fontId="7" fillId="0" borderId="33" xfId="0" applyFont="1" applyBorder="1" applyAlignment="1">
      <alignment horizontal="center"/>
    </xf>
    <xf numFmtId="0" fontId="168" fillId="0" borderId="30" xfId="0" applyFont="1" applyBorder="1" applyAlignment="1">
      <alignment horizontal="right"/>
    </xf>
    <xf numFmtId="0" fontId="84" fillId="0" borderId="49" xfId="0" applyFont="1" applyBorder="1" applyAlignment="1">
      <alignment horizontal="left"/>
    </xf>
    <xf numFmtId="2" fontId="20" fillId="2" borderId="70" xfId="0" applyNumberFormat="1" applyFont="1" applyFill="1" applyBorder="1" applyAlignment="1">
      <alignment horizontal="center"/>
    </xf>
    <xf numFmtId="165" fontId="20" fillId="2" borderId="68" xfId="0" applyNumberFormat="1" applyFont="1" applyFill="1" applyBorder="1" applyAlignment="1">
      <alignment horizontal="center"/>
    </xf>
    <xf numFmtId="1" fontId="20" fillId="2" borderId="68" xfId="0" applyNumberFormat="1" applyFont="1" applyFill="1" applyBorder="1" applyAlignment="1">
      <alignment horizontal="center"/>
    </xf>
    <xf numFmtId="1" fontId="40" fillId="2" borderId="68" xfId="0" applyNumberFormat="1" applyFont="1" applyFill="1" applyBorder="1" applyAlignment="1">
      <alignment horizontal="center"/>
    </xf>
    <xf numFmtId="0" fontId="66" fillId="0" borderId="40" xfId="0" applyFont="1" applyBorder="1" applyAlignment="1">
      <alignment horizontal="center"/>
    </xf>
    <xf numFmtId="0" fontId="66" fillId="0" borderId="1" xfId="0" applyFont="1" applyFill="1" applyBorder="1" applyAlignment="1">
      <alignment horizontal="center"/>
    </xf>
    <xf numFmtId="166" fontId="35" fillId="0" borderId="19" xfId="0" applyNumberFormat="1" applyFont="1" applyBorder="1" applyAlignment="1">
      <alignment horizontal="center" vertical="center"/>
    </xf>
    <xf numFmtId="0" fontId="110" fillId="0" borderId="0" xfId="0" applyFont="1"/>
    <xf numFmtId="165" fontId="28" fillId="0" borderId="0" xfId="0" applyNumberFormat="1" applyFont="1" applyBorder="1" applyAlignment="1">
      <alignment horizontal="left"/>
    </xf>
    <xf numFmtId="2" fontId="0" fillId="0" borderId="22" xfId="0" applyNumberFormat="1" applyBorder="1"/>
    <xf numFmtId="2" fontId="33" fillId="0" borderId="0" xfId="0" applyNumberFormat="1" applyFont="1" applyBorder="1"/>
    <xf numFmtId="0" fontId="162" fillId="0" borderId="19" xfId="0" applyFont="1" applyBorder="1" applyAlignment="1">
      <alignment horizontal="left"/>
    </xf>
    <xf numFmtId="0" fontId="162" fillId="0" borderId="54" xfId="0" applyFont="1" applyBorder="1" applyAlignment="1"/>
    <xf numFmtId="2" fontId="0" fillId="0" borderId="10" xfId="0" applyNumberFormat="1" applyBorder="1"/>
    <xf numFmtId="1" fontId="28" fillId="0" borderId="64" xfId="0" applyNumberFormat="1" applyFont="1" applyBorder="1" applyAlignment="1">
      <alignment horizontal="left"/>
    </xf>
    <xf numFmtId="0" fontId="2" fillId="0" borderId="6" xfId="0" applyFont="1" applyBorder="1"/>
    <xf numFmtId="165" fontId="76" fillId="0" borderId="25" xfId="0" applyNumberFormat="1" applyFont="1" applyBorder="1" applyAlignment="1">
      <alignment horizontal="left"/>
    </xf>
    <xf numFmtId="165" fontId="76" fillId="0" borderId="73" xfId="0" applyNumberFormat="1" applyFont="1" applyBorder="1" applyAlignment="1">
      <alignment horizontal="left"/>
    </xf>
    <xf numFmtId="0" fontId="2" fillId="0" borderId="76" xfId="0" applyFont="1" applyBorder="1"/>
    <xf numFmtId="165" fontId="76" fillId="0" borderId="56" xfId="0" applyNumberFormat="1" applyFont="1" applyBorder="1" applyAlignment="1">
      <alignment horizontal="left"/>
    </xf>
    <xf numFmtId="2" fontId="14" fillId="0" borderId="20" xfId="0" applyNumberFormat="1" applyFont="1" applyBorder="1" applyAlignment="1">
      <alignment horizontal="left"/>
    </xf>
    <xf numFmtId="0" fontId="50" fillId="0" borderId="53" xfId="0" applyFont="1" applyFill="1" applyBorder="1" applyAlignment="1">
      <alignment horizontal="left"/>
    </xf>
    <xf numFmtId="0" fontId="78" fillId="0" borderId="64" xfId="0" applyFont="1" applyFill="1" applyBorder="1" applyAlignment="1">
      <alignment horizontal="left"/>
    </xf>
    <xf numFmtId="0" fontId="80" fillId="0" borderId="64" xfId="0" applyFont="1" applyFill="1" applyBorder="1" applyAlignment="1">
      <alignment horizontal="left"/>
    </xf>
    <xf numFmtId="0" fontId="22" fillId="0" borderId="29" xfId="0" applyFont="1" applyBorder="1"/>
    <xf numFmtId="0" fontId="47" fillId="0" borderId="75" xfId="0" applyFont="1" applyBorder="1" applyAlignment="1">
      <alignment horizontal="center"/>
    </xf>
    <xf numFmtId="0" fontId="2" fillId="0" borderId="50" xfId="0" applyFont="1" applyFill="1" applyBorder="1"/>
    <xf numFmtId="0" fontId="2" fillId="0" borderId="49" xfId="0" applyFont="1" applyFill="1" applyBorder="1" applyAlignment="1">
      <alignment horizontal="left"/>
    </xf>
    <xf numFmtId="0" fontId="28" fillId="0" borderId="52" xfId="0" applyFont="1" applyFill="1" applyBorder="1" applyAlignment="1">
      <alignment horizontal="left"/>
    </xf>
    <xf numFmtId="2" fontId="71" fillId="0" borderId="0" xfId="0" applyNumberFormat="1" applyFont="1" applyFill="1" applyBorder="1" applyAlignment="1">
      <alignment horizontal="right"/>
    </xf>
    <xf numFmtId="0" fontId="2" fillId="0" borderId="15" xfId="0" applyFont="1" applyFill="1" applyBorder="1"/>
    <xf numFmtId="166" fontId="28" fillId="0" borderId="66" xfId="0" applyNumberFormat="1" applyFont="1" applyBorder="1" applyAlignment="1">
      <alignment horizontal="left"/>
    </xf>
    <xf numFmtId="0" fontId="22" fillId="0" borderId="20" xfId="0" applyFont="1" applyFill="1" applyBorder="1" applyAlignment="1">
      <alignment horizontal="left"/>
    </xf>
    <xf numFmtId="0" fontId="66" fillId="0" borderId="8" xfId="0" applyFont="1" applyBorder="1" applyAlignment="1">
      <alignment horizontal="center"/>
    </xf>
    <xf numFmtId="2" fontId="20" fillId="2" borderId="64" xfId="0" applyNumberFormat="1" applyFont="1" applyFill="1" applyBorder="1" applyAlignment="1">
      <alignment horizontal="center"/>
    </xf>
    <xf numFmtId="2" fontId="14" fillId="0" borderId="60" xfId="0" applyNumberFormat="1" applyFont="1" applyBorder="1" applyAlignment="1">
      <alignment horizontal="center"/>
    </xf>
    <xf numFmtId="0" fontId="48" fillId="0" borderId="17" xfId="0" applyFont="1" applyBorder="1" applyAlignment="1">
      <alignment horizontal="left"/>
    </xf>
    <xf numFmtId="2" fontId="0" fillId="0" borderId="22" xfId="0" applyNumberFormat="1" applyBorder="1" applyAlignment="1">
      <alignment horizontal="center"/>
    </xf>
    <xf numFmtId="0" fontId="0" fillId="0" borderId="74" xfId="0" applyBorder="1" applyAlignment="1">
      <alignment horizontal="left"/>
    </xf>
    <xf numFmtId="0" fontId="2" fillId="0" borderId="78" xfId="0" applyFont="1" applyFill="1" applyBorder="1"/>
    <xf numFmtId="2" fontId="33" fillId="0" borderId="0" xfId="0" applyNumberFormat="1" applyFont="1" applyBorder="1" applyAlignment="1">
      <alignment horizontal="left"/>
    </xf>
    <xf numFmtId="167" fontId="0" fillId="0" borderId="0" xfId="0" applyNumberFormat="1" applyAlignment="1">
      <alignment horizontal="left"/>
    </xf>
    <xf numFmtId="2" fontId="119" fillId="0" borderId="72" xfId="0" applyNumberFormat="1" applyFont="1" applyBorder="1" applyAlignment="1">
      <alignment horizontal="center"/>
    </xf>
    <xf numFmtId="0" fontId="17" fillId="0" borderId="11" xfId="0" applyFont="1" applyFill="1" applyBorder="1" applyAlignment="1">
      <alignment horizontal="center"/>
    </xf>
    <xf numFmtId="2" fontId="17" fillId="0" borderId="64" xfId="0" applyNumberFormat="1" applyFont="1" applyBorder="1" applyAlignment="1">
      <alignment horizontal="center"/>
    </xf>
    <xf numFmtId="0" fontId="2" fillId="0" borderId="33" xfId="0" applyFont="1" applyFill="1" applyBorder="1"/>
    <xf numFmtId="0" fontId="2" fillId="0" borderId="1" xfId="0" applyFont="1" applyFill="1" applyBorder="1"/>
    <xf numFmtId="164" fontId="55" fillId="0" borderId="30" xfId="0" applyNumberFormat="1" applyFont="1" applyBorder="1" applyAlignment="1">
      <alignment horizontal="right"/>
    </xf>
    <xf numFmtId="164" fontId="14" fillId="0" borderId="50" xfId="0" applyNumberFormat="1" applyFont="1" applyBorder="1" applyAlignment="1">
      <alignment horizontal="right"/>
    </xf>
    <xf numFmtId="165" fontId="18" fillId="0" borderId="49" xfId="0" applyNumberFormat="1" applyFont="1" applyFill="1" applyBorder="1" applyAlignment="1">
      <alignment horizontal="center"/>
    </xf>
    <xf numFmtId="0" fontId="14" fillId="0" borderId="33" xfId="0" applyFont="1" applyFill="1" applyBorder="1" applyAlignment="1">
      <alignment horizontal="center"/>
    </xf>
    <xf numFmtId="165" fontId="72" fillId="0" borderId="61" xfId="0" applyNumberFormat="1" applyFont="1" applyFill="1" applyBorder="1" applyAlignment="1">
      <alignment horizontal="center"/>
    </xf>
    <xf numFmtId="165" fontId="72" fillId="0" borderId="68" xfId="0" applyNumberFormat="1" applyFont="1" applyFill="1" applyBorder="1" applyAlignment="1">
      <alignment horizontal="center"/>
    </xf>
    <xf numFmtId="2" fontId="175" fillId="0" borderId="0" xfId="0" applyNumberFormat="1" applyFont="1" applyAlignment="1">
      <alignment horizontal="left"/>
    </xf>
    <xf numFmtId="167" fontId="22" fillId="0" borderId="0" xfId="0" applyNumberFormat="1" applyFont="1" applyAlignment="1">
      <alignment horizontal="left"/>
    </xf>
    <xf numFmtId="2" fontId="33" fillId="0" borderId="71" xfId="0" applyNumberFormat="1" applyFont="1" applyBorder="1"/>
    <xf numFmtId="165" fontId="33" fillId="0" borderId="0" xfId="0" applyNumberFormat="1" applyFont="1" applyFill="1" applyBorder="1"/>
    <xf numFmtId="0" fontId="109" fillId="0" borderId="22" xfId="0" applyFont="1" applyBorder="1"/>
    <xf numFmtId="0" fontId="10" fillId="0" borderId="76" xfId="0" applyFont="1" applyBorder="1"/>
    <xf numFmtId="165" fontId="82" fillId="0" borderId="16" xfId="0" applyNumberFormat="1" applyFont="1" applyBorder="1" applyAlignment="1">
      <alignment horizontal="left"/>
    </xf>
    <xf numFmtId="0" fontId="109" fillId="0" borderId="54" xfId="0" applyFont="1" applyBorder="1"/>
    <xf numFmtId="0" fontId="109" fillId="0" borderId="0" xfId="0" applyFont="1" applyBorder="1"/>
    <xf numFmtId="0" fontId="109" fillId="0" borderId="59" xfId="0" applyFont="1" applyBorder="1"/>
    <xf numFmtId="0" fontId="46" fillId="0" borderId="34" xfId="0" applyFont="1" applyBorder="1" applyAlignment="1">
      <alignment horizontal="left"/>
    </xf>
    <xf numFmtId="0" fontId="46" fillId="0" borderId="76" xfId="0" applyFont="1" applyBorder="1" applyAlignment="1">
      <alignment horizontal="left"/>
    </xf>
    <xf numFmtId="0" fontId="67" fillId="0" borderId="9" xfId="0" applyFont="1" applyBorder="1"/>
    <xf numFmtId="0" fontId="81" fillId="0" borderId="64" xfId="0" applyFont="1" applyBorder="1" applyAlignment="1">
      <alignment horizontal="left"/>
    </xf>
    <xf numFmtId="166" fontId="2" fillId="0" borderId="20" xfId="0" applyNumberFormat="1" applyFont="1" applyBorder="1" applyAlignment="1">
      <alignment horizontal="left"/>
    </xf>
    <xf numFmtId="2" fontId="80" fillId="0" borderId="21" xfId="0" applyNumberFormat="1" applyFont="1" applyBorder="1" applyAlignment="1">
      <alignment horizontal="left"/>
    </xf>
    <xf numFmtId="0" fontId="80" fillId="0" borderId="75" xfId="0" applyFont="1" applyBorder="1" applyAlignment="1">
      <alignment horizontal="left"/>
    </xf>
    <xf numFmtId="0" fontId="0" fillId="0" borderId="50" xfId="0" applyFont="1" applyBorder="1"/>
    <xf numFmtId="0" fontId="0" fillId="0" borderId="54" xfId="0" applyFont="1" applyBorder="1"/>
    <xf numFmtId="0" fontId="83" fillId="0" borderId="70" xfId="0" applyFont="1" applyBorder="1" applyAlignment="1">
      <alignment horizontal="left"/>
    </xf>
    <xf numFmtId="0" fontId="75" fillId="0" borderId="57" xfId="0" applyFont="1" applyFill="1" applyBorder="1" applyAlignment="1">
      <alignment horizontal="left"/>
    </xf>
    <xf numFmtId="0" fontId="5" fillId="0" borderId="30" xfId="0" applyFont="1" applyBorder="1"/>
    <xf numFmtId="1" fontId="76" fillId="0" borderId="64" xfId="0" applyNumberFormat="1" applyFont="1" applyBorder="1" applyAlignment="1">
      <alignment horizontal="left"/>
    </xf>
    <xf numFmtId="0" fontId="65" fillId="0" borderId="54" xfId="0" applyFont="1" applyBorder="1"/>
    <xf numFmtId="0" fontId="0" fillId="0" borderId="57" xfId="0" applyBorder="1"/>
    <xf numFmtId="0" fontId="48" fillId="0" borderId="55" xfId="0" applyFont="1" applyBorder="1"/>
    <xf numFmtId="0" fontId="48" fillId="0" borderId="19" xfId="0" applyFont="1" applyBorder="1"/>
    <xf numFmtId="0" fontId="61" fillId="0" borderId="19" xfId="0" applyFont="1" applyBorder="1"/>
    <xf numFmtId="0" fontId="66" fillId="0" borderId="3" xfId="0" applyFont="1" applyBorder="1"/>
    <xf numFmtId="0" fontId="66" fillId="0" borderId="10" xfId="0" applyFont="1" applyBorder="1"/>
    <xf numFmtId="0" fontId="22" fillId="0" borderId="5" xfId="0" applyFont="1" applyFill="1" applyBorder="1"/>
    <xf numFmtId="0" fontId="2" fillId="0" borderId="80" xfId="0" applyFont="1" applyFill="1" applyBorder="1"/>
    <xf numFmtId="0" fontId="126" fillId="0" borderId="68" xfId="0" applyFont="1" applyBorder="1"/>
    <xf numFmtId="0" fontId="109" fillId="0" borderId="68" xfId="0" applyFont="1" applyBorder="1"/>
    <xf numFmtId="0" fontId="45" fillId="0" borderId="56" xfId="0" applyFont="1" applyBorder="1"/>
    <xf numFmtId="0" fontId="81" fillId="0" borderId="60" xfId="0" applyFont="1" applyBorder="1" applyAlignment="1">
      <alignment horizontal="left"/>
    </xf>
    <xf numFmtId="0" fontId="45" fillId="0" borderId="49" xfId="0" applyFont="1" applyBorder="1"/>
    <xf numFmtId="0" fontId="109" fillId="0" borderId="55" xfId="0" applyFont="1" applyBorder="1"/>
    <xf numFmtId="0" fontId="45" fillId="0" borderId="60" xfId="0" applyFont="1" applyBorder="1"/>
    <xf numFmtId="0" fontId="80" fillId="0" borderId="52" xfId="0" applyFont="1" applyBorder="1" applyAlignment="1">
      <alignment horizontal="left"/>
    </xf>
    <xf numFmtId="0" fontId="80" fillId="0" borderId="10" xfId="0" applyFont="1" applyBorder="1" applyAlignment="1">
      <alignment horizontal="left"/>
    </xf>
    <xf numFmtId="0" fontId="176" fillId="0" borderId="54" xfId="0" applyFont="1" applyBorder="1"/>
    <xf numFmtId="0" fontId="176" fillId="0" borderId="61" xfId="0" applyFont="1" applyBorder="1"/>
    <xf numFmtId="0" fontId="22" fillId="0" borderId="65" xfId="0" applyFont="1" applyBorder="1"/>
    <xf numFmtId="0" fontId="177" fillId="0" borderId="54" xfId="0" applyFont="1" applyBorder="1"/>
    <xf numFmtId="2" fontId="28" fillId="0" borderId="64" xfId="0" applyNumberFormat="1" applyFont="1" applyBorder="1" applyAlignment="1">
      <alignment horizontal="left"/>
    </xf>
    <xf numFmtId="2" fontId="76" fillId="0" borderId="66" xfId="0" applyNumberFormat="1" applyFont="1" applyBorder="1" applyAlignment="1">
      <alignment horizontal="left"/>
    </xf>
    <xf numFmtId="0" fontId="80" fillId="0" borderId="60" xfId="0" applyFont="1" applyBorder="1" applyAlignment="1">
      <alignment horizontal="left"/>
    </xf>
    <xf numFmtId="0" fontId="178" fillId="0" borderId="22" xfId="0" applyFont="1" applyBorder="1"/>
    <xf numFmtId="2" fontId="76" fillId="0" borderId="64" xfId="0" applyNumberFormat="1" applyFont="1" applyBorder="1" applyAlignment="1">
      <alignment horizontal="left"/>
    </xf>
    <xf numFmtId="165" fontId="76" fillId="0" borderId="64" xfId="0" applyNumberFormat="1" applyFont="1" applyBorder="1" applyAlignment="1">
      <alignment horizontal="left"/>
    </xf>
    <xf numFmtId="0" fontId="50" fillId="0" borderId="35" xfId="0" applyFont="1" applyBorder="1"/>
    <xf numFmtId="2" fontId="14" fillId="0" borderId="68" xfId="0" applyNumberFormat="1" applyFont="1" applyBorder="1" applyAlignment="1">
      <alignment horizontal="left"/>
    </xf>
    <xf numFmtId="0" fontId="109" fillId="0" borderId="56" xfId="0" applyFont="1" applyBorder="1"/>
    <xf numFmtId="2" fontId="82" fillId="0" borderId="64" xfId="0" applyNumberFormat="1" applyFont="1" applyBorder="1" applyAlignment="1">
      <alignment horizontal="left"/>
    </xf>
    <xf numFmtId="0" fontId="70" fillId="0" borderId="61" xfId="0" applyFont="1" applyBorder="1"/>
    <xf numFmtId="0" fontId="74" fillId="0" borderId="61" xfId="0" applyFont="1" applyBorder="1"/>
    <xf numFmtId="0" fontId="7" fillId="0" borderId="22" xfId="0" applyFont="1" applyBorder="1" applyAlignment="1">
      <alignment horizontal="left"/>
    </xf>
    <xf numFmtId="0" fontId="7" fillId="0" borderId="30" xfId="0" applyFont="1" applyBorder="1" applyAlignment="1">
      <alignment horizontal="left"/>
    </xf>
    <xf numFmtId="0" fontId="22" fillId="0" borderId="68" xfId="0" applyFont="1" applyBorder="1" applyAlignment="1">
      <alignment horizontal="center"/>
    </xf>
    <xf numFmtId="0" fontId="22" fillId="0" borderId="72" xfId="0" applyFont="1" applyBorder="1" applyAlignment="1">
      <alignment horizontal="center"/>
    </xf>
    <xf numFmtId="0" fontId="22" fillId="0" borderId="49" xfId="0" applyFont="1" applyBorder="1" applyAlignment="1">
      <alignment horizontal="center"/>
    </xf>
    <xf numFmtId="0" fontId="22" fillId="0" borderId="52" xfId="0" applyFont="1" applyBorder="1" applyAlignment="1">
      <alignment horizontal="center"/>
    </xf>
    <xf numFmtId="0" fontId="22" fillId="0" borderId="64" xfId="0" applyFont="1" applyBorder="1" applyAlignment="1">
      <alignment horizontal="center"/>
    </xf>
    <xf numFmtId="0" fontId="22" fillId="0" borderId="66" xfId="0" applyFont="1" applyBorder="1" applyAlignment="1">
      <alignment horizontal="center"/>
    </xf>
    <xf numFmtId="165" fontId="0" fillId="0" borderId="4" xfId="0" applyNumberFormat="1" applyBorder="1" applyAlignment="1">
      <alignment horizontal="center"/>
    </xf>
    <xf numFmtId="165" fontId="0" fillId="0" borderId="69" xfId="0" applyNumberFormat="1" applyBorder="1" applyAlignment="1">
      <alignment horizontal="center"/>
    </xf>
    <xf numFmtId="165" fontId="0" fillId="0" borderId="33" xfId="0" applyNumberFormat="1" applyBorder="1" applyAlignment="1">
      <alignment horizontal="center"/>
    </xf>
    <xf numFmtId="165" fontId="0" fillId="0" borderId="1" xfId="0" applyNumberFormat="1" applyBorder="1" applyAlignment="1">
      <alignment horizontal="center"/>
    </xf>
    <xf numFmtId="1" fontId="0" fillId="0" borderId="69" xfId="0" applyNumberFormat="1" applyBorder="1" applyAlignment="1">
      <alignment horizontal="center"/>
    </xf>
    <xf numFmtId="165" fontId="54" fillId="0" borderId="69" xfId="0" applyNumberFormat="1" applyFont="1" applyBorder="1" applyAlignment="1">
      <alignment horizontal="center"/>
    </xf>
    <xf numFmtId="165" fontId="54" fillId="0" borderId="10" xfId="0" applyNumberFormat="1" applyFont="1" applyBorder="1" applyAlignment="1">
      <alignment horizontal="center"/>
    </xf>
    <xf numFmtId="0" fontId="2" fillId="0" borderId="22" xfId="0" applyFont="1" applyBorder="1" applyAlignment="1">
      <alignment horizontal="center"/>
    </xf>
    <xf numFmtId="0" fontId="61" fillId="0" borderId="22" xfId="0" applyFont="1" applyBorder="1" applyAlignment="1">
      <alignment horizontal="left"/>
    </xf>
    <xf numFmtId="2" fontId="22" fillId="0" borderId="68" xfId="0" applyNumberFormat="1" applyFont="1" applyBorder="1" applyAlignment="1">
      <alignment horizontal="center"/>
    </xf>
    <xf numFmtId="2" fontId="22" fillId="0" borderId="72" xfId="0" applyNumberFormat="1" applyFont="1" applyBorder="1" applyAlignment="1">
      <alignment horizontal="center"/>
    </xf>
    <xf numFmtId="2" fontId="22" fillId="0" borderId="49" xfId="0" applyNumberFormat="1" applyFont="1" applyBorder="1" applyAlignment="1">
      <alignment horizontal="center"/>
    </xf>
    <xf numFmtId="2" fontId="22" fillId="0" borderId="52" xfId="0" applyNumberFormat="1" applyFont="1" applyBorder="1" applyAlignment="1">
      <alignment horizontal="center"/>
    </xf>
    <xf numFmtId="2" fontId="22" fillId="0" borderId="64" xfId="0" applyNumberFormat="1" applyFont="1" applyBorder="1" applyAlignment="1">
      <alignment horizontal="center"/>
    </xf>
    <xf numFmtId="2" fontId="22" fillId="0" borderId="66" xfId="0" applyNumberFormat="1" applyFont="1" applyBorder="1" applyAlignment="1">
      <alignment horizontal="center"/>
    </xf>
    <xf numFmtId="2" fontId="54" fillId="0" borderId="68" xfId="0" applyNumberFormat="1" applyFont="1" applyBorder="1" applyAlignment="1">
      <alignment horizontal="center"/>
    </xf>
    <xf numFmtId="1" fontId="0" fillId="0" borderId="55" xfId="0" applyNumberFormat="1" applyBorder="1" applyAlignment="1">
      <alignment horizontal="center"/>
    </xf>
    <xf numFmtId="165" fontId="2" fillId="0" borderId="60" xfId="0" applyNumberFormat="1" applyFont="1" applyBorder="1" applyAlignment="1">
      <alignment horizontal="center"/>
    </xf>
    <xf numFmtId="0" fontId="14" fillId="0" borderId="23" xfId="0" applyFont="1" applyBorder="1" applyAlignment="1">
      <alignment horizontal="center"/>
    </xf>
    <xf numFmtId="165" fontId="54" fillId="0" borderId="54" xfId="0" applyNumberFormat="1" applyFont="1" applyBorder="1" applyAlignment="1">
      <alignment horizontal="center"/>
    </xf>
    <xf numFmtId="165" fontId="54" fillId="0" borderId="71" xfId="0" applyNumberFormat="1" applyFont="1" applyBorder="1" applyAlignment="1">
      <alignment horizontal="center"/>
    </xf>
    <xf numFmtId="165" fontId="54" fillId="0" borderId="50" xfId="0" applyNumberFormat="1" applyFont="1" applyBorder="1" applyAlignment="1">
      <alignment horizontal="center"/>
    </xf>
    <xf numFmtId="1" fontId="54" fillId="0" borderId="55" xfId="0" applyNumberFormat="1" applyFont="1" applyBorder="1" applyAlignment="1">
      <alignment horizontal="center"/>
    </xf>
    <xf numFmtId="2" fontId="38" fillId="4" borderId="68" xfId="0" applyNumberFormat="1" applyFont="1" applyFill="1" applyBorder="1" applyAlignment="1">
      <alignment horizontal="center"/>
    </xf>
    <xf numFmtId="2" fontId="38" fillId="4" borderId="54" xfId="0" applyNumberFormat="1" applyFont="1" applyFill="1" applyBorder="1" applyAlignment="1">
      <alignment horizontal="center"/>
    </xf>
    <xf numFmtId="2" fontId="38" fillId="4" borderId="70" xfId="0" applyNumberFormat="1" applyFont="1" applyFill="1" applyBorder="1" applyAlignment="1">
      <alignment horizontal="center"/>
    </xf>
    <xf numFmtId="0" fontId="57" fillId="0" borderId="0" xfId="0" applyFont="1" applyAlignment="1">
      <alignment horizontal="left" vertical="center"/>
    </xf>
    <xf numFmtId="0" fontId="43" fillId="0" borderId="19" xfId="0" applyFont="1" applyBorder="1" applyAlignment="1">
      <alignment horizontal="center"/>
    </xf>
    <xf numFmtId="0" fontId="43" fillId="0" borderId="20" xfId="0" applyFont="1" applyBorder="1" applyAlignment="1">
      <alignment horizontal="center"/>
    </xf>
    <xf numFmtId="0" fontId="22" fillId="0" borderId="20" xfId="0" applyFont="1" applyBorder="1" applyAlignment="1">
      <alignment horizontal="center"/>
    </xf>
    <xf numFmtId="0" fontId="43" fillId="0" borderId="5" xfId="0" applyFont="1" applyBorder="1" applyAlignment="1">
      <alignment horizontal="center"/>
    </xf>
    <xf numFmtId="0" fontId="43" fillId="0" borderId="7" xfId="0" applyFont="1" applyBorder="1" applyAlignment="1">
      <alignment horizontal="center"/>
    </xf>
    <xf numFmtId="0" fontId="22" fillId="0" borderId="21" xfId="0" applyFont="1" applyBorder="1" applyAlignment="1">
      <alignment horizontal="center"/>
    </xf>
    <xf numFmtId="0" fontId="43" fillId="0" borderId="50" xfId="0" applyFont="1" applyBorder="1" applyAlignment="1">
      <alignment horizontal="center"/>
    </xf>
    <xf numFmtId="0" fontId="43" fillId="0" borderId="35" xfId="0" applyFont="1" applyBorder="1" applyAlignment="1">
      <alignment horizontal="center"/>
    </xf>
    <xf numFmtId="0" fontId="22" fillId="0" borderId="73" xfId="0" applyFont="1" applyBorder="1" applyAlignment="1">
      <alignment horizontal="center"/>
    </xf>
    <xf numFmtId="0" fontId="43" fillId="0" borderId="71" xfId="0" applyFont="1" applyBorder="1" applyAlignment="1">
      <alignment horizontal="center"/>
    </xf>
    <xf numFmtId="2" fontId="74" fillId="0" borderId="54" xfId="0" applyNumberFormat="1" applyFont="1" applyBorder="1" applyAlignment="1">
      <alignment horizontal="center"/>
    </xf>
    <xf numFmtId="1" fontId="43" fillId="0" borderId="68" xfId="0" applyNumberFormat="1" applyFont="1" applyBorder="1" applyAlignment="1">
      <alignment horizontal="center"/>
    </xf>
    <xf numFmtId="2" fontId="2" fillId="0" borderId="54" xfId="0" applyNumberFormat="1" applyFont="1" applyBorder="1" applyAlignment="1">
      <alignment horizontal="center"/>
    </xf>
    <xf numFmtId="2" fontId="2" fillId="0" borderId="55" xfId="0" applyNumberFormat="1" applyFont="1" applyBorder="1" applyAlignment="1">
      <alignment horizontal="center"/>
    </xf>
    <xf numFmtId="0" fontId="22" fillId="0" borderId="56" xfId="0" applyFont="1" applyBorder="1" applyAlignment="1">
      <alignment horizontal="center"/>
    </xf>
    <xf numFmtId="2" fontId="38" fillId="15" borderId="68" xfId="0" applyNumberFormat="1" applyFont="1" applyFill="1" applyBorder="1" applyAlignment="1">
      <alignment horizontal="center"/>
    </xf>
    <xf numFmtId="2" fontId="38" fillId="15" borderId="54" xfId="0" applyNumberFormat="1" applyFont="1" applyFill="1" applyBorder="1" applyAlignment="1">
      <alignment horizontal="center"/>
    </xf>
    <xf numFmtId="2" fontId="38" fillId="15" borderId="70" xfId="0" applyNumberFormat="1" applyFont="1" applyFill="1" applyBorder="1" applyAlignment="1">
      <alignment horizontal="center"/>
    </xf>
    <xf numFmtId="0" fontId="43" fillId="0" borderId="45" xfId="0" applyFont="1" applyBorder="1" applyAlignment="1">
      <alignment horizontal="center"/>
    </xf>
    <xf numFmtId="0" fontId="43" fillId="0" borderId="48" xfId="0" applyFont="1" applyBorder="1" applyAlignment="1">
      <alignment horizontal="center"/>
    </xf>
    <xf numFmtId="2" fontId="22" fillId="0" borderId="70" xfId="0" applyNumberFormat="1" applyFont="1" applyBorder="1" applyAlignment="1">
      <alignment horizontal="center"/>
    </xf>
    <xf numFmtId="0" fontId="22" fillId="0" borderId="7" xfId="0" applyFont="1" applyBorder="1" applyAlignment="1">
      <alignment horizontal="center"/>
    </xf>
    <xf numFmtId="0" fontId="94" fillId="0" borderId="52" xfId="0" applyFont="1" applyBorder="1" applyAlignment="1">
      <alignment horizontal="center"/>
    </xf>
    <xf numFmtId="0" fontId="22" fillId="0" borderId="57" xfId="0" applyFont="1" applyBorder="1" applyAlignment="1">
      <alignment horizontal="center"/>
    </xf>
    <xf numFmtId="2" fontId="43" fillId="0" borderId="19" xfId="0" applyNumberFormat="1" applyFont="1" applyBorder="1" applyAlignment="1">
      <alignment horizontal="center"/>
    </xf>
    <xf numFmtId="2" fontId="43" fillId="0" borderId="20" xfId="0" applyNumberFormat="1" applyFont="1" applyBorder="1" applyAlignment="1">
      <alignment horizontal="center"/>
    </xf>
    <xf numFmtId="2" fontId="43" fillId="0" borderId="7" xfId="0" applyNumberFormat="1" applyFont="1" applyBorder="1" applyAlignment="1">
      <alignment horizontal="center"/>
    </xf>
    <xf numFmtId="2" fontId="22" fillId="0" borderId="20" xfId="0" applyNumberFormat="1" applyFont="1" applyBorder="1" applyAlignment="1">
      <alignment horizontal="center"/>
    </xf>
    <xf numFmtId="2" fontId="22" fillId="0" borderId="7" xfId="0" applyNumberFormat="1" applyFont="1" applyBorder="1" applyAlignment="1">
      <alignment horizontal="center"/>
    </xf>
    <xf numFmtId="0" fontId="54" fillId="0" borderId="21" xfId="0" applyFont="1" applyBorder="1" applyAlignment="1">
      <alignment horizontal="center"/>
    </xf>
    <xf numFmtId="2" fontId="43" fillId="0" borderId="50" xfId="0" applyNumberFormat="1" applyFont="1" applyBorder="1" applyAlignment="1">
      <alignment horizontal="center"/>
    </xf>
    <xf numFmtId="0" fontId="54" fillId="0" borderId="51" xfId="0" applyFont="1" applyBorder="1" applyAlignment="1">
      <alignment horizontal="center"/>
    </xf>
    <xf numFmtId="2" fontId="43" fillId="0" borderId="35" xfId="0" applyNumberFormat="1" applyFont="1" applyBorder="1" applyAlignment="1">
      <alignment horizontal="center"/>
    </xf>
    <xf numFmtId="2" fontId="43" fillId="0" borderId="45" xfId="0" applyNumberFormat="1" applyFont="1" applyBorder="1" applyAlignment="1">
      <alignment horizontal="center"/>
    </xf>
    <xf numFmtId="0" fontId="54" fillId="0" borderId="46" xfId="0" applyFont="1" applyBorder="1" applyAlignment="1">
      <alignment horizontal="center"/>
    </xf>
    <xf numFmtId="2" fontId="43" fillId="0" borderId="48" xfId="0" applyNumberFormat="1" applyFont="1" applyBorder="1" applyAlignment="1">
      <alignment horizontal="center"/>
    </xf>
    <xf numFmtId="0" fontId="54" fillId="0" borderId="47" xfId="0" applyFont="1" applyBorder="1" applyAlignment="1">
      <alignment horizontal="center"/>
    </xf>
    <xf numFmtId="165" fontId="54" fillId="0" borderId="33" xfId="0" applyNumberFormat="1" applyFont="1" applyBorder="1" applyAlignment="1">
      <alignment horizontal="center"/>
    </xf>
    <xf numFmtId="165" fontId="54" fillId="0" borderId="1" xfId="0" applyNumberFormat="1" applyFont="1" applyBorder="1" applyAlignment="1">
      <alignment horizontal="center"/>
    </xf>
    <xf numFmtId="165" fontId="2" fillId="0" borderId="56" xfId="0" applyNumberFormat="1" applyFont="1" applyBorder="1" applyAlignment="1">
      <alignment horizontal="center"/>
    </xf>
    <xf numFmtId="2" fontId="43" fillId="0" borderId="5" xfId="0" applyNumberFormat="1" applyFont="1" applyBorder="1" applyAlignment="1">
      <alignment horizontal="center"/>
    </xf>
    <xf numFmtId="2" fontId="22" fillId="0" borderId="21" xfId="0" applyNumberFormat="1" applyFont="1" applyBorder="1" applyAlignment="1">
      <alignment horizontal="center"/>
    </xf>
    <xf numFmtId="2" fontId="22" fillId="0" borderId="73" xfId="0" applyNumberFormat="1" applyFont="1" applyBorder="1" applyAlignment="1">
      <alignment horizontal="center"/>
    </xf>
    <xf numFmtId="2" fontId="43" fillId="0" borderId="71" xfId="0" applyNumberFormat="1" applyFont="1" applyBorder="1" applyAlignment="1">
      <alignment horizontal="center"/>
    </xf>
    <xf numFmtId="2" fontId="22" fillId="0" borderId="51" xfId="0" applyNumberFormat="1" applyFont="1" applyBorder="1" applyAlignment="1">
      <alignment horizontal="center"/>
    </xf>
    <xf numFmtId="2" fontId="54" fillId="0" borderId="19" xfId="0" applyNumberFormat="1" applyFont="1" applyBorder="1" applyAlignment="1">
      <alignment horizontal="center"/>
    </xf>
    <xf numFmtId="165" fontId="54" fillId="0" borderId="20" xfId="0" applyNumberFormat="1" applyFont="1" applyBorder="1" applyAlignment="1">
      <alignment horizontal="center"/>
    </xf>
    <xf numFmtId="2" fontId="54" fillId="0" borderId="54" xfId="0" applyNumberFormat="1" applyFont="1" applyBorder="1" applyAlignment="1">
      <alignment horizontal="center"/>
    </xf>
    <xf numFmtId="0" fontId="0" fillId="8" borderId="8" xfId="0" applyFill="1" applyBorder="1" applyAlignment="1">
      <alignment horizontal="center"/>
    </xf>
    <xf numFmtId="0" fontId="0" fillId="8" borderId="62" xfId="0" applyFill="1" applyBorder="1" applyAlignment="1">
      <alignment horizontal="center"/>
    </xf>
    <xf numFmtId="0" fontId="0" fillId="8" borderId="46" xfId="0" applyFill="1" applyBorder="1" applyAlignment="1">
      <alignment horizontal="center"/>
    </xf>
    <xf numFmtId="0" fontId="0" fillId="8" borderId="47" xfId="0" applyFill="1" applyBorder="1" applyAlignment="1">
      <alignment horizontal="center"/>
    </xf>
    <xf numFmtId="1" fontId="33" fillId="8" borderId="63" xfId="0" applyNumberFormat="1" applyFont="1" applyFill="1" applyBorder="1" applyAlignment="1">
      <alignment horizontal="center"/>
    </xf>
    <xf numFmtId="0" fontId="54" fillId="0" borderId="70" xfId="0" applyFont="1" applyBorder="1" applyAlignment="1">
      <alignment horizontal="center"/>
    </xf>
    <xf numFmtId="0" fontId="54" fillId="0" borderId="57" xfId="0" applyFont="1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57" xfId="0" applyBorder="1" applyAlignment="1">
      <alignment horizontal="center"/>
    </xf>
    <xf numFmtId="165" fontId="0" fillId="0" borderId="7" xfId="0" applyNumberFormat="1" applyBorder="1" applyAlignment="1">
      <alignment horizontal="center"/>
    </xf>
    <xf numFmtId="165" fontId="0" fillId="0" borderId="64" xfId="0" applyNumberFormat="1" applyBorder="1" applyAlignment="1">
      <alignment horizontal="center"/>
    </xf>
    <xf numFmtId="2" fontId="0" fillId="0" borderId="64" xfId="0" applyNumberFormat="1" applyBorder="1" applyAlignment="1">
      <alignment horizontal="center"/>
    </xf>
    <xf numFmtId="165" fontId="0" fillId="0" borderId="66" xfId="0" applyNumberFormat="1" applyBorder="1" applyAlignment="1">
      <alignment horizontal="center"/>
    </xf>
    <xf numFmtId="165" fontId="0" fillId="0" borderId="52" xfId="0" applyNumberFormat="1" applyBorder="1" applyAlignment="1">
      <alignment horizontal="center"/>
    </xf>
    <xf numFmtId="0" fontId="22" fillId="0" borderId="60" xfId="0" applyFont="1" applyBorder="1" applyAlignment="1">
      <alignment horizontal="center"/>
    </xf>
    <xf numFmtId="0" fontId="0" fillId="0" borderId="51" xfId="0" applyBorder="1" applyAlignment="1">
      <alignment horizontal="center"/>
    </xf>
    <xf numFmtId="2" fontId="22" fillId="0" borderId="60" xfId="0" applyNumberFormat="1" applyFont="1" applyBorder="1" applyAlignment="1">
      <alignment horizontal="center"/>
    </xf>
    <xf numFmtId="0" fontId="0" fillId="0" borderId="46" xfId="0" applyBorder="1" applyAlignment="1">
      <alignment horizontal="center"/>
    </xf>
    <xf numFmtId="2" fontId="54" fillId="0" borderId="33" xfId="0" applyNumberFormat="1" applyFont="1" applyBorder="1" applyAlignment="1">
      <alignment horizontal="center"/>
    </xf>
    <xf numFmtId="2" fontId="54" fillId="0" borderId="1" xfId="0" applyNumberFormat="1" applyFont="1" applyBorder="1" applyAlignment="1">
      <alignment horizontal="center"/>
    </xf>
    <xf numFmtId="0" fontId="54" fillId="0" borderId="73" xfId="0" applyFont="1" applyBorder="1" applyAlignment="1">
      <alignment horizontal="center"/>
    </xf>
    <xf numFmtId="0" fontId="54" fillId="0" borderId="7" xfId="0" applyFont="1" applyBorder="1" applyAlignment="1">
      <alignment horizontal="center"/>
    </xf>
    <xf numFmtId="0" fontId="54" fillId="0" borderId="66" xfId="0" applyFont="1" applyBorder="1" applyAlignment="1">
      <alignment horizontal="center"/>
    </xf>
    <xf numFmtId="0" fontId="54" fillId="0" borderId="52" xfId="0" applyFont="1" applyBorder="1" applyAlignment="1">
      <alignment horizontal="center"/>
    </xf>
    <xf numFmtId="0" fontId="54" fillId="0" borderId="60" xfId="0" applyFont="1" applyBorder="1" applyAlignment="1">
      <alignment horizontal="center"/>
    </xf>
    <xf numFmtId="2" fontId="46" fillId="0" borderId="0" xfId="0" applyNumberFormat="1" applyFont="1" applyFill="1" applyBorder="1" applyAlignment="1">
      <alignment horizontal="center"/>
    </xf>
    <xf numFmtId="2" fontId="54" fillId="0" borderId="71" xfId="0" applyNumberFormat="1" applyFont="1" applyBorder="1" applyAlignment="1">
      <alignment horizontal="center"/>
    </xf>
    <xf numFmtId="165" fontId="54" fillId="0" borderId="72" xfId="0" applyNumberFormat="1" applyFont="1" applyBorder="1" applyAlignment="1">
      <alignment horizontal="center"/>
    </xf>
    <xf numFmtId="2" fontId="54" fillId="0" borderId="50" xfId="0" applyNumberFormat="1" applyFont="1" applyBorder="1" applyAlignment="1">
      <alignment horizontal="center"/>
    </xf>
    <xf numFmtId="165" fontId="54" fillId="0" borderId="49" xfId="0" applyNumberFormat="1" applyFont="1" applyBorder="1" applyAlignment="1">
      <alignment horizontal="center"/>
    </xf>
    <xf numFmtId="2" fontId="54" fillId="0" borderId="45" xfId="0" applyNumberFormat="1" applyFont="1" applyBorder="1" applyAlignment="1">
      <alignment horizontal="center"/>
    </xf>
    <xf numFmtId="2" fontId="54" fillId="0" borderId="48" xfId="0" applyNumberFormat="1" applyFont="1" applyBorder="1" applyAlignment="1">
      <alignment horizontal="center"/>
    </xf>
    <xf numFmtId="0" fontId="115" fillId="0" borderId="2" xfId="0" applyFont="1" applyFill="1" applyBorder="1" applyAlignment="1">
      <alignment horizontal="left"/>
    </xf>
    <xf numFmtId="0" fontId="0" fillId="0" borderId="3" xfId="0" applyFill="1" applyBorder="1" applyAlignment="1">
      <alignment horizontal="right"/>
    </xf>
    <xf numFmtId="0" fontId="46" fillId="0" borderId="0" xfId="0" applyFont="1" applyAlignment="1">
      <alignment horizontal="left"/>
    </xf>
    <xf numFmtId="0" fontId="45" fillId="0" borderId="0" xfId="0" applyFont="1"/>
    <xf numFmtId="0" fontId="126" fillId="0" borderId="0" xfId="0" applyFont="1" applyAlignment="1">
      <alignment horizontal="left"/>
    </xf>
    <xf numFmtId="0" fontId="127" fillId="0" borderId="0" xfId="0" applyFont="1" applyAlignment="1">
      <alignment horizontal="left"/>
    </xf>
    <xf numFmtId="0" fontId="66" fillId="0" borderId="0" xfId="0" applyFont="1"/>
    <xf numFmtId="49" fontId="14" fillId="0" borderId="54" xfId="0" applyNumberFormat="1" applyFont="1" applyBorder="1" applyAlignment="1">
      <alignment horizontal="right"/>
    </xf>
    <xf numFmtId="0" fontId="170" fillId="0" borderId="0" xfId="0" applyFont="1" applyFill="1" applyBorder="1"/>
    <xf numFmtId="0" fontId="104" fillId="0" borderId="0" xfId="0" applyFont="1" applyFill="1" applyBorder="1"/>
    <xf numFmtId="0" fontId="91" fillId="0" borderId="0" xfId="0" applyFont="1" applyFill="1" applyBorder="1"/>
    <xf numFmtId="0" fontId="69" fillId="0" borderId="0" xfId="0" applyFont="1" applyFill="1" applyBorder="1" applyAlignment="1">
      <alignment horizontal="center"/>
    </xf>
    <xf numFmtId="0" fontId="127" fillId="0" borderId="0" xfId="0" applyFont="1" applyFill="1" applyBorder="1" applyAlignment="1">
      <alignment horizontal="left"/>
    </xf>
    <xf numFmtId="9" fontId="0" fillId="0" borderId="0" xfId="0" applyNumberFormat="1" applyFill="1" applyBorder="1" applyAlignment="1">
      <alignment horizontal="center"/>
    </xf>
    <xf numFmtId="0" fontId="127" fillId="0" borderId="0" xfId="0" applyFont="1" applyFill="1" applyBorder="1" applyAlignment="1">
      <alignment horizontal="center"/>
    </xf>
    <xf numFmtId="0" fontId="100" fillId="0" borderId="0" xfId="0" applyFont="1" applyFill="1" applyBorder="1"/>
    <xf numFmtId="0" fontId="109" fillId="0" borderId="53" xfId="0" applyFont="1" applyFill="1" applyBorder="1"/>
    <xf numFmtId="0" fontId="74" fillId="0" borderId="20" xfId="0" applyFont="1" applyBorder="1"/>
    <xf numFmtId="0" fontId="150" fillId="0" borderId="19" xfId="0" applyFont="1" applyBorder="1"/>
    <xf numFmtId="0" fontId="150" fillId="0" borderId="54" xfId="0" applyFont="1" applyBorder="1"/>
    <xf numFmtId="1" fontId="76" fillId="24" borderId="57" xfId="0" applyNumberFormat="1" applyFont="1" applyFill="1" applyBorder="1" applyAlignment="1">
      <alignment horizontal="center"/>
    </xf>
    <xf numFmtId="0" fontId="33" fillId="0" borderId="20" xfId="0" applyFont="1" applyFill="1" applyBorder="1" applyAlignment="1">
      <alignment horizontal="left"/>
    </xf>
    <xf numFmtId="0" fontId="61" fillId="0" borderId="14" xfId="0" applyFont="1" applyFill="1" applyBorder="1"/>
    <xf numFmtId="0" fontId="150" fillId="0" borderId="50" xfId="0" applyFont="1" applyBorder="1"/>
    <xf numFmtId="0" fontId="8" fillId="0" borderId="59" xfId="0" applyFont="1" applyBorder="1"/>
    <xf numFmtId="0" fontId="179" fillId="0" borderId="54" xfId="0" applyFont="1" applyBorder="1"/>
    <xf numFmtId="0" fontId="46" fillId="0" borderId="17" xfId="0" applyFont="1" applyFill="1" applyBorder="1" applyAlignment="1">
      <alignment horizontal="left"/>
    </xf>
    <xf numFmtId="0" fontId="8" fillId="0" borderId="22" xfId="0" applyFont="1" applyBorder="1"/>
    <xf numFmtId="0" fontId="61" fillId="0" borderId="72" xfId="0" applyFont="1" applyFill="1" applyBorder="1"/>
    <xf numFmtId="0" fontId="61" fillId="0" borderId="49" xfId="0" applyFont="1" applyFill="1" applyBorder="1"/>
    <xf numFmtId="0" fontId="109" fillId="0" borderId="61" xfId="0" applyFont="1" applyBorder="1"/>
    <xf numFmtId="0" fontId="153" fillId="0" borderId="0" xfId="0" applyFont="1" applyFill="1" applyBorder="1" applyAlignment="1">
      <alignment horizontal="right"/>
    </xf>
    <xf numFmtId="0" fontId="80" fillId="0" borderId="62" xfId="0" applyFont="1" applyBorder="1" applyAlignment="1">
      <alignment horizontal="left"/>
    </xf>
    <xf numFmtId="0" fontId="0" fillId="0" borderId="65" xfId="0" applyBorder="1"/>
    <xf numFmtId="0" fontId="150" fillId="0" borderId="0" xfId="0" applyFont="1" applyBorder="1"/>
    <xf numFmtId="0" fontId="150" fillId="0" borderId="20" xfId="0" applyFont="1" applyBorder="1"/>
    <xf numFmtId="0" fontId="48" fillId="0" borderId="3" xfId="0" applyFont="1" applyBorder="1"/>
    <xf numFmtId="0" fontId="48" fillId="0" borderId="18" xfId="0" applyFont="1" applyBorder="1"/>
    <xf numFmtId="0" fontId="2" fillId="0" borderId="41" xfId="0" applyFont="1" applyFill="1" applyBorder="1" applyAlignment="1">
      <alignment horizontal="left"/>
    </xf>
    <xf numFmtId="0" fontId="119" fillId="0" borderId="71" xfId="0" applyFont="1" applyBorder="1"/>
    <xf numFmtId="0" fontId="61" fillId="0" borderId="80" xfId="0" applyFont="1" applyFill="1" applyBorder="1"/>
    <xf numFmtId="2" fontId="76" fillId="11" borderId="60" xfId="0" applyNumberFormat="1" applyFont="1" applyFill="1" applyBorder="1" applyAlignment="1">
      <alignment horizontal="center"/>
    </xf>
    <xf numFmtId="166" fontId="0" fillId="0" borderId="41" xfId="0" applyNumberFormat="1" applyBorder="1" applyAlignment="1">
      <alignment horizontal="right"/>
    </xf>
    <xf numFmtId="0" fontId="14" fillId="0" borderId="54" xfId="0" applyFont="1" applyFill="1" applyBorder="1"/>
    <xf numFmtId="0" fontId="109" fillId="0" borderId="54" xfId="0" applyFont="1" applyFill="1" applyBorder="1"/>
    <xf numFmtId="0" fontId="61" fillId="0" borderId="44" xfId="0" applyFont="1" applyFill="1" applyBorder="1"/>
    <xf numFmtId="0" fontId="180" fillId="0" borderId="30" xfId="0" applyFont="1" applyBorder="1"/>
    <xf numFmtId="168" fontId="0" fillId="0" borderId="22" xfId="0" applyNumberFormat="1" applyBorder="1"/>
    <xf numFmtId="0" fontId="8" fillId="0" borderId="36" xfId="0" applyFont="1" applyFill="1" applyBorder="1"/>
    <xf numFmtId="0" fontId="75" fillId="0" borderId="57" xfId="0" applyFont="1" applyBorder="1" applyAlignment="1">
      <alignment horizontal="left"/>
    </xf>
    <xf numFmtId="0" fontId="0" fillId="0" borderId="66" xfId="0" applyBorder="1"/>
    <xf numFmtId="2" fontId="129" fillId="14" borderId="53" xfId="0" applyNumberFormat="1" applyFont="1" applyFill="1" applyBorder="1" applyAlignment="1">
      <alignment horizontal="center"/>
    </xf>
    <xf numFmtId="0" fontId="22" fillId="0" borderId="45" xfId="0" applyFont="1" applyBorder="1"/>
    <xf numFmtId="0" fontId="28" fillId="0" borderId="46" xfId="0" applyFont="1" applyBorder="1" applyAlignment="1">
      <alignment horizontal="left"/>
    </xf>
    <xf numFmtId="0" fontId="5" fillId="0" borderId="17" xfId="0" applyFont="1" applyFill="1" applyBorder="1"/>
    <xf numFmtId="0" fontId="50" fillId="0" borderId="2" xfId="0" applyFont="1" applyFill="1" applyBorder="1"/>
    <xf numFmtId="166" fontId="2" fillId="0" borderId="32" xfId="0" applyNumberFormat="1" applyFont="1" applyBorder="1" applyAlignment="1">
      <alignment horizontal="left"/>
    </xf>
    <xf numFmtId="2" fontId="53" fillId="0" borderId="33" xfId="0" applyNumberFormat="1" applyFont="1" applyBorder="1" applyAlignment="1">
      <alignment horizontal="center"/>
    </xf>
    <xf numFmtId="0" fontId="46" fillId="0" borderId="24" xfId="0" applyFont="1" applyFill="1" applyBorder="1"/>
    <xf numFmtId="0" fontId="8" fillId="0" borderId="3" xfId="0" applyFont="1" applyFill="1" applyBorder="1"/>
    <xf numFmtId="0" fontId="33" fillId="0" borderId="46" xfId="0" applyFont="1" applyFill="1" applyBorder="1" applyAlignment="1">
      <alignment horizontal="center"/>
    </xf>
    <xf numFmtId="0" fontId="33" fillId="0" borderId="33" xfId="0" applyFont="1" applyFill="1" applyBorder="1" applyAlignment="1">
      <alignment horizontal="center"/>
    </xf>
    <xf numFmtId="0" fontId="80" fillId="0" borderId="25" xfId="0" applyFont="1" applyFill="1" applyBorder="1" applyAlignment="1">
      <alignment horizontal="left"/>
    </xf>
    <xf numFmtId="0" fontId="78" fillId="0" borderId="70" xfId="0" applyFont="1" applyFill="1" applyBorder="1" applyAlignment="1">
      <alignment horizontal="left"/>
    </xf>
    <xf numFmtId="2" fontId="22" fillId="0" borderId="20" xfId="0" applyNumberFormat="1" applyFont="1" applyFill="1" applyBorder="1" applyAlignment="1">
      <alignment horizontal="left"/>
    </xf>
    <xf numFmtId="2" fontId="76" fillId="0" borderId="21" xfId="0" applyNumberFormat="1" applyFont="1" applyFill="1" applyBorder="1" applyAlignment="1">
      <alignment horizontal="left"/>
    </xf>
    <xf numFmtId="0" fontId="14" fillId="0" borderId="48" xfId="0" applyFont="1" applyFill="1" applyBorder="1" applyAlignment="1">
      <alignment horizontal="left"/>
    </xf>
    <xf numFmtId="0" fontId="2" fillId="0" borderId="1" xfId="0" applyFont="1" applyFill="1" applyBorder="1" applyAlignment="1">
      <alignment horizontal="center"/>
    </xf>
    <xf numFmtId="0" fontId="180" fillId="0" borderId="22" xfId="0" applyFont="1" applyFill="1" applyBorder="1"/>
    <xf numFmtId="164" fontId="2" fillId="0" borderId="59" xfId="0" applyNumberFormat="1" applyFont="1" applyFill="1" applyBorder="1" applyAlignment="1">
      <alignment horizontal="left"/>
    </xf>
    <xf numFmtId="0" fontId="22" fillId="0" borderId="70" xfId="0" applyFont="1" applyFill="1" applyBorder="1" applyAlignment="1">
      <alignment horizontal="center"/>
    </xf>
    <xf numFmtId="0" fontId="22" fillId="0" borderId="71" xfId="0" applyFont="1" applyFill="1" applyBorder="1"/>
    <xf numFmtId="166" fontId="0" fillId="0" borderId="41" xfId="0" applyNumberFormat="1" applyFill="1" applyBorder="1" applyAlignment="1">
      <alignment horizontal="right"/>
    </xf>
    <xf numFmtId="2" fontId="181" fillId="0" borderId="20" xfId="0" applyNumberFormat="1" applyFont="1" applyBorder="1" applyAlignment="1">
      <alignment horizontal="left"/>
    </xf>
    <xf numFmtId="2" fontId="182" fillId="0" borderId="20" xfId="0" applyNumberFormat="1" applyFont="1" applyBorder="1" applyAlignment="1">
      <alignment horizontal="left"/>
    </xf>
    <xf numFmtId="0" fontId="181" fillId="0" borderId="68" xfId="0" applyFont="1" applyFill="1" applyBorder="1" applyAlignment="1">
      <alignment horizontal="left"/>
    </xf>
    <xf numFmtId="0" fontId="182" fillId="0" borderId="68" xfId="0" applyFont="1" applyFill="1" applyBorder="1" applyAlignment="1">
      <alignment horizontal="left"/>
    </xf>
    <xf numFmtId="0" fontId="183" fillId="0" borderId="68" xfId="0" applyFont="1" applyBorder="1" applyAlignment="1">
      <alignment horizontal="left"/>
    </xf>
    <xf numFmtId="0" fontId="182" fillId="0" borderId="64" xfId="0" applyFont="1" applyBorder="1" applyAlignment="1">
      <alignment horizontal="left"/>
    </xf>
    <xf numFmtId="0" fontId="181" fillId="0" borderId="68" xfId="0" applyFont="1" applyBorder="1" applyAlignment="1">
      <alignment horizontal="left"/>
    </xf>
    <xf numFmtId="0" fontId="182" fillId="0" borderId="68" xfId="0" applyFont="1" applyBorder="1" applyAlignment="1">
      <alignment horizontal="left"/>
    </xf>
    <xf numFmtId="0" fontId="162" fillId="0" borderId="56" xfId="0" applyFont="1" applyBorder="1" applyAlignment="1">
      <alignment horizontal="left"/>
    </xf>
    <xf numFmtId="0" fontId="182" fillId="0" borderId="60" xfId="0" applyFont="1" applyBorder="1" applyAlignment="1">
      <alignment horizontal="left"/>
    </xf>
    <xf numFmtId="0" fontId="14" fillId="0" borderId="5" xfId="0" applyFont="1" applyBorder="1"/>
    <xf numFmtId="2" fontId="76" fillId="9" borderId="70" xfId="0" applyNumberFormat="1" applyFont="1" applyFill="1" applyBorder="1" applyAlignment="1">
      <alignment horizontal="center"/>
    </xf>
    <xf numFmtId="0" fontId="45" fillId="0" borderId="20" xfId="0" applyFont="1" applyBorder="1"/>
    <xf numFmtId="0" fontId="109" fillId="0" borderId="41" xfId="0" applyFont="1" applyBorder="1"/>
    <xf numFmtId="0" fontId="2" fillId="0" borderId="18" xfId="0" applyFont="1" applyFill="1" applyBorder="1" applyAlignment="1">
      <alignment horizontal="right"/>
    </xf>
    <xf numFmtId="0" fontId="0" fillId="0" borderId="56" xfId="0" applyBorder="1" applyAlignment="1">
      <alignment horizontal="right"/>
    </xf>
    <xf numFmtId="0" fontId="47" fillId="0" borderId="63" xfId="0" applyFont="1" applyBorder="1" applyAlignment="1">
      <alignment horizontal="left"/>
    </xf>
    <xf numFmtId="0" fontId="126" fillId="0" borderId="55" xfId="0" applyFont="1" applyBorder="1" applyAlignment="1">
      <alignment horizontal="left"/>
    </xf>
    <xf numFmtId="0" fontId="47" fillId="0" borderId="57" xfId="0" applyFont="1" applyBorder="1"/>
    <xf numFmtId="49" fontId="14" fillId="0" borderId="54" xfId="0" applyNumberFormat="1" applyFont="1" applyBorder="1" applyAlignment="1">
      <alignment horizontal="left"/>
    </xf>
    <xf numFmtId="164" fontId="14" fillId="0" borderId="54" xfId="0" applyNumberFormat="1" applyFont="1" applyBorder="1" applyAlignment="1">
      <alignment horizontal="right"/>
    </xf>
    <xf numFmtId="2" fontId="10" fillId="0" borderId="21" xfId="0" applyNumberFormat="1" applyFont="1" applyBorder="1" applyAlignment="1">
      <alignment horizontal="center" vertical="center"/>
    </xf>
    <xf numFmtId="0" fontId="72" fillId="0" borderId="72" xfId="0" applyFont="1" applyFill="1" applyBorder="1" applyAlignment="1">
      <alignment horizontal="center"/>
    </xf>
    <xf numFmtId="2" fontId="72" fillId="0" borderId="72" xfId="0" applyNumberFormat="1" applyFont="1" applyFill="1" applyBorder="1" applyAlignment="1">
      <alignment horizontal="center"/>
    </xf>
    <xf numFmtId="2" fontId="17" fillId="0" borderId="52" xfId="0" applyNumberFormat="1" applyFont="1" applyBorder="1" applyAlignment="1">
      <alignment horizontal="center"/>
    </xf>
    <xf numFmtId="2" fontId="17" fillId="0" borderId="1" xfId="0" applyNumberFormat="1" applyFont="1" applyBorder="1" applyAlignment="1">
      <alignment horizontal="center"/>
    </xf>
    <xf numFmtId="2" fontId="17" fillId="0" borderId="49" xfId="0" applyNumberFormat="1" applyFont="1" applyBorder="1" applyAlignment="1">
      <alignment horizontal="center"/>
    </xf>
    <xf numFmtId="0" fontId="72" fillId="0" borderId="61" xfId="0" applyFont="1" applyBorder="1" applyAlignment="1">
      <alignment horizontal="center"/>
    </xf>
    <xf numFmtId="0" fontId="72" fillId="0" borderId="27" xfId="0" applyFont="1" applyFill="1" applyBorder="1" applyAlignment="1">
      <alignment horizontal="center"/>
    </xf>
    <xf numFmtId="0" fontId="2" fillId="0" borderId="79" xfId="0" applyFont="1" applyFill="1" applyBorder="1" applyAlignment="1">
      <alignment horizontal="center"/>
    </xf>
    <xf numFmtId="0" fontId="2" fillId="0" borderId="43" xfId="0" applyFont="1" applyFill="1" applyBorder="1" applyAlignment="1">
      <alignment horizontal="center"/>
    </xf>
    <xf numFmtId="0" fontId="0" fillId="0" borderId="8" xfId="0" applyBorder="1" applyAlignment="1">
      <alignment horizontal="left"/>
    </xf>
    <xf numFmtId="164" fontId="14" fillId="0" borderId="62" xfId="0" applyNumberFormat="1" applyFont="1" applyBorder="1" applyAlignment="1">
      <alignment horizontal="right"/>
    </xf>
    <xf numFmtId="0" fontId="14" fillId="0" borderId="62" xfId="0" applyFont="1" applyBorder="1" applyAlignment="1">
      <alignment horizontal="right"/>
    </xf>
    <xf numFmtId="0" fontId="14" fillId="0" borderId="46" xfId="0" applyFont="1" applyFill="1" applyBorder="1" applyAlignment="1">
      <alignment horizontal="right"/>
    </xf>
    <xf numFmtId="0" fontId="14" fillId="0" borderId="47" xfId="0" applyFont="1" applyFill="1" applyBorder="1" applyAlignment="1">
      <alignment horizontal="right"/>
    </xf>
    <xf numFmtId="0" fontId="74" fillId="0" borderId="79" xfId="0" applyFont="1" applyFill="1" applyBorder="1"/>
    <xf numFmtId="0" fontId="2" fillId="0" borderId="43" xfId="0" applyFont="1" applyFill="1" applyBorder="1"/>
    <xf numFmtId="0" fontId="14" fillId="0" borderId="45" xfId="0" applyFont="1" applyBorder="1" applyAlignment="1">
      <alignment horizontal="right"/>
    </xf>
    <xf numFmtId="0" fontId="2" fillId="0" borderId="47" xfId="0" applyFont="1" applyFill="1" applyBorder="1" applyAlignment="1">
      <alignment horizontal="center"/>
    </xf>
    <xf numFmtId="0" fontId="14" fillId="0" borderId="71" xfId="0" applyFont="1" applyFill="1" applyBorder="1" applyAlignment="1">
      <alignment horizontal="center"/>
    </xf>
    <xf numFmtId="2" fontId="72" fillId="0" borderId="72" xfId="0" applyNumberFormat="1" applyFont="1" applyBorder="1" applyAlignment="1">
      <alignment horizontal="center"/>
    </xf>
    <xf numFmtId="0" fontId="14" fillId="0" borderId="50" xfId="0" applyFont="1" applyFill="1" applyBorder="1" applyAlignment="1">
      <alignment horizontal="center"/>
    </xf>
    <xf numFmtId="2" fontId="18" fillId="0" borderId="52" xfId="0" applyNumberFormat="1" applyFont="1" applyFill="1" applyBorder="1" applyAlignment="1">
      <alignment horizontal="center"/>
    </xf>
    <xf numFmtId="2" fontId="18" fillId="0" borderId="33" xfId="0" applyNumberFormat="1" applyFont="1" applyFill="1" applyBorder="1" applyAlignment="1">
      <alignment horizontal="center"/>
    </xf>
    <xf numFmtId="0" fontId="72" fillId="0" borderId="33" xfId="0" applyFont="1" applyBorder="1" applyAlignment="1">
      <alignment horizontal="center"/>
    </xf>
    <xf numFmtId="0" fontId="14" fillId="0" borderId="1" xfId="0" applyFont="1" applyFill="1" applyBorder="1" applyAlignment="1">
      <alignment horizontal="center"/>
    </xf>
    <xf numFmtId="2" fontId="18" fillId="0" borderId="1" xfId="0" applyNumberFormat="1" applyFont="1" applyFill="1" applyBorder="1" applyAlignment="1">
      <alignment horizontal="center"/>
    </xf>
    <xf numFmtId="0" fontId="72" fillId="0" borderId="1" xfId="0" applyFont="1" applyBorder="1" applyAlignment="1">
      <alignment horizontal="center"/>
    </xf>
    <xf numFmtId="2" fontId="72" fillId="0" borderId="49" xfId="0" applyNumberFormat="1" applyFont="1" applyBorder="1" applyAlignment="1">
      <alignment horizontal="center"/>
    </xf>
    <xf numFmtId="164" fontId="14" fillId="0" borderId="43" xfId="0" applyNumberFormat="1" applyFont="1" applyBorder="1" applyAlignment="1">
      <alignment horizontal="right"/>
    </xf>
    <xf numFmtId="164" fontId="55" fillId="0" borderId="78" xfId="0" applyNumberFormat="1" applyFont="1" applyBorder="1" applyAlignment="1">
      <alignment horizontal="right"/>
    </xf>
    <xf numFmtId="0" fontId="2" fillId="0" borderId="58" xfId="0" applyFont="1" applyFill="1" applyBorder="1"/>
    <xf numFmtId="165" fontId="10" fillId="0" borderId="21" xfId="0" applyNumberFormat="1" applyFont="1" applyBorder="1" applyAlignment="1">
      <alignment horizontal="center" vertical="center"/>
    </xf>
    <xf numFmtId="0" fontId="74" fillId="0" borderId="55" xfId="0" applyFont="1" applyFill="1" applyBorder="1"/>
    <xf numFmtId="166" fontId="22" fillId="0" borderId="0" xfId="0" applyNumberFormat="1" applyFont="1" applyBorder="1" applyAlignment="1">
      <alignment horizontal="left"/>
    </xf>
    <xf numFmtId="0" fontId="47" fillId="0" borderId="24" xfId="0" applyFont="1" applyBorder="1" applyAlignment="1">
      <alignment horizontal="left"/>
    </xf>
    <xf numFmtId="0" fontId="73" fillId="0" borderId="49" xfId="0" applyFont="1" applyBorder="1"/>
    <xf numFmtId="0" fontId="0" fillId="0" borderId="18" xfId="0" applyFill="1" applyBorder="1" applyAlignment="1">
      <alignment horizontal="right"/>
    </xf>
    <xf numFmtId="0" fontId="127" fillId="0" borderId="13" xfId="0" applyFont="1" applyBorder="1" applyAlignment="1">
      <alignment horizontal="left"/>
    </xf>
    <xf numFmtId="0" fontId="35" fillId="0" borderId="0" xfId="0" applyFont="1" applyBorder="1"/>
    <xf numFmtId="0" fontId="25" fillId="0" borderId="9" xfId="0" applyFont="1" applyBorder="1" applyAlignment="1">
      <alignment horizontal="center" vertical="center"/>
    </xf>
    <xf numFmtId="0" fontId="74" fillId="0" borderId="64" xfId="0" applyFont="1" applyFill="1" applyBorder="1"/>
    <xf numFmtId="0" fontId="2" fillId="0" borderId="64" xfId="0" applyFont="1" applyFill="1" applyBorder="1"/>
    <xf numFmtId="0" fontId="2" fillId="0" borderId="60" xfId="0" applyFont="1" applyFill="1" applyBorder="1"/>
    <xf numFmtId="165" fontId="38" fillId="4" borderId="68" xfId="0" applyNumberFormat="1" applyFont="1" applyFill="1" applyBorder="1" applyAlignment="1">
      <alignment horizontal="center"/>
    </xf>
    <xf numFmtId="1" fontId="38" fillId="4" borderId="68" xfId="0" applyNumberFormat="1" applyFont="1" applyFill="1" applyBorder="1" applyAlignment="1">
      <alignment horizontal="center"/>
    </xf>
    <xf numFmtId="0" fontId="8" fillId="0" borderId="48" xfId="0" applyFont="1" applyBorder="1" applyAlignment="1">
      <alignment horizontal="right"/>
    </xf>
    <xf numFmtId="0" fontId="66" fillId="0" borderId="1" xfId="0" applyFont="1" applyBorder="1" applyAlignment="1">
      <alignment horizontal="left"/>
    </xf>
    <xf numFmtId="0" fontId="66" fillId="0" borderId="1" xfId="0" applyFont="1" applyFill="1" applyBorder="1" applyAlignment="1">
      <alignment horizontal="left"/>
    </xf>
    <xf numFmtId="2" fontId="14" fillId="0" borderId="27" xfId="0" applyNumberFormat="1" applyFont="1" applyFill="1" applyBorder="1" applyAlignment="1">
      <alignment horizontal="center"/>
    </xf>
    <xf numFmtId="0" fontId="14" fillId="0" borderId="74" xfId="0" applyFont="1" applyBorder="1" applyAlignment="1">
      <alignment horizontal="right"/>
    </xf>
    <xf numFmtId="166" fontId="33" fillId="0" borderId="0" xfId="0" applyNumberFormat="1" applyFont="1" applyAlignment="1">
      <alignment horizontal="left"/>
    </xf>
    <xf numFmtId="166" fontId="22" fillId="0" borderId="32" xfId="0" applyNumberFormat="1" applyFont="1" applyBorder="1" applyAlignment="1">
      <alignment horizontal="left"/>
    </xf>
    <xf numFmtId="166" fontId="184" fillId="0" borderId="25" xfId="0" applyNumberFormat="1" applyFont="1" applyBorder="1" applyAlignment="1">
      <alignment horizontal="left"/>
    </xf>
    <xf numFmtId="167" fontId="153" fillId="0" borderId="0" xfId="0" applyNumberFormat="1" applyFont="1" applyFill="1" applyBorder="1" applyAlignment="1">
      <alignment horizontal="right"/>
    </xf>
    <xf numFmtId="0" fontId="48" fillId="0" borderId="15" xfId="0" applyFont="1" applyBorder="1" applyAlignment="1">
      <alignment horizontal="left"/>
    </xf>
    <xf numFmtId="0" fontId="109" fillId="0" borderId="72" xfId="0" applyFont="1" applyBorder="1"/>
    <xf numFmtId="0" fontId="28" fillId="0" borderId="72" xfId="0" applyFont="1" applyBorder="1" applyAlignment="1">
      <alignment horizontal="left"/>
    </xf>
    <xf numFmtId="0" fontId="14" fillId="0" borderId="19" xfId="0" applyFont="1" applyBorder="1"/>
    <xf numFmtId="166" fontId="33" fillId="0" borderId="0" xfId="0" applyNumberFormat="1" applyFont="1" applyBorder="1" applyAlignment="1">
      <alignment horizontal="left"/>
    </xf>
    <xf numFmtId="165" fontId="33" fillId="0" borderId="0" xfId="0" applyNumberFormat="1" applyFont="1" applyBorder="1" applyAlignment="1">
      <alignment horizontal="left"/>
    </xf>
    <xf numFmtId="0" fontId="2" fillId="0" borderId="76" xfId="0" applyFont="1" applyFill="1" applyBorder="1"/>
    <xf numFmtId="0" fontId="80" fillId="0" borderId="26" xfId="0" applyFont="1" applyBorder="1" applyAlignment="1">
      <alignment horizontal="left"/>
    </xf>
    <xf numFmtId="0" fontId="0" fillId="0" borderId="39" xfId="0" applyBorder="1"/>
    <xf numFmtId="0" fontId="0" fillId="0" borderId="16" xfId="0" applyBorder="1"/>
    <xf numFmtId="0" fontId="67" fillId="0" borderId="35" xfId="0" applyFont="1" applyFill="1" applyBorder="1"/>
    <xf numFmtId="0" fontId="46" fillId="0" borderId="24" xfId="0" applyFont="1" applyBorder="1"/>
    <xf numFmtId="166" fontId="33" fillId="0" borderId="0" xfId="0" applyNumberFormat="1" applyFont="1" applyAlignment="1">
      <alignment horizontal="center"/>
    </xf>
    <xf numFmtId="0" fontId="80" fillId="0" borderId="75" xfId="0" applyFont="1" applyFill="1" applyBorder="1" applyAlignment="1">
      <alignment horizontal="left"/>
    </xf>
    <xf numFmtId="0" fontId="109" fillId="0" borderId="30" xfId="0" applyFont="1" applyBorder="1"/>
    <xf numFmtId="0" fontId="80" fillId="0" borderId="25" xfId="0" applyFont="1" applyBorder="1" applyAlignment="1">
      <alignment horizontal="left"/>
    </xf>
    <xf numFmtId="0" fontId="2" fillId="0" borderId="66" xfId="0" applyFont="1" applyBorder="1" applyAlignment="1">
      <alignment horizontal="left"/>
    </xf>
    <xf numFmtId="0" fontId="109" fillId="0" borderId="48" xfId="0" applyFont="1" applyBorder="1"/>
    <xf numFmtId="2" fontId="14" fillId="0" borderId="64" xfId="0" applyNumberFormat="1" applyFont="1" applyFill="1" applyBorder="1" applyAlignment="1">
      <alignment horizontal="center"/>
    </xf>
    <xf numFmtId="2" fontId="14" fillId="0" borderId="69" xfId="0" applyNumberFormat="1" applyFont="1" applyFill="1" applyBorder="1" applyAlignment="1">
      <alignment horizontal="center"/>
    </xf>
    <xf numFmtId="166" fontId="18" fillId="0" borderId="72" xfId="0" applyNumberFormat="1" applyFont="1" applyFill="1" applyBorder="1" applyAlignment="1">
      <alignment horizontal="center"/>
    </xf>
    <xf numFmtId="0" fontId="17" fillId="0" borderId="73" xfId="0" applyFont="1" applyFill="1" applyBorder="1" applyAlignment="1">
      <alignment horizontal="center"/>
    </xf>
    <xf numFmtId="2" fontId="175" fillId="0" borderId="0" xfId="0" applyNumberFormat="1" applyFont="1" applyAlignment="1">
      <alignment horizontal="center"/>
    </xf>
    <xf numFmtId="0" fontId="69" fillId="0" borderId="0" xfId="0" applyFont="1" applyAlignment="1">
      <alignment horizontal="right"/>
    </xf>
    <xf numFmtId="0" fontId="69" fillId="0" borderId="0" xfId="0" applyFont="1" applyBorder="1" applyAlignment="1">
      <alignment horizontal="center"/>
    </xf>
    <xf numFmtId="9" fontId="0" fillId="0" borderId="0" xfId="0" applyNumberFormat="1" applyBorder="1" applyAlignment="1">
      <alignment horizontal="center"/>
    </xf>
    <xf numFmtId="0" fontId="100" fillId="0" borderId="0" xfId="0" applyFont="1" applyBorder="1"/>
    <xf numFmtId="0" fontId="5" fillId="0" borderId="0" xfId="0" applyFont="1" applyBorder="1" applyAlignment="1">
      <alignment horizontal="left"/>
    </xf>
    <xf numFmtId="0" fontId="47" fillId="0" borderId="57" xfId="0" applyFont="1" applyBorder="1" applyAlignment="1">
      <alignment horizontal="left"/>
    </xf>
    <xf numFmtId="164" fontId="2" fillId="0" borderId="0" xfId="0" applyNumberFormat="1" applyFont="1" applyFill="1" applyBorder="1" applyAlignment="1">
      <alignment horizontal="left"/>
    </xf>
    <xf numFmtId="0" fontId="163" fillId="0" borderId="0" xfId="0" applyFont="1" applyFill="1" applyBorder="1"/>
    <xf numFmtId="0" fontId="127" fillId="0" borderId="0" xfId="0" applyFont="1" applyFill="1" applyBorder="1"/>
    <xf numFmtId="0" fontId="55" fillId="0" borderId="0" xfId="0" applyFont="1" applyFill="1" applyBorder="1" applyAlignment="1">
      <alignment horizontal="left"/>
    </xf>
    <xf numFmtId="0" fontId="157" fillId="0" borderId="0" xfId="0" applyFont="1" applyFill="1" applyBorder="1" applyAlignment="1">
      <alignment horizontal="left"/>
    </xf>
    <xf numFmtId="164" fontId="55" fillId="0" borderId="0" xfId="0" applyNumberFormat="1" applyFont="1" applyFill="1" applyBorder="1" applyAlignment="1">
      <alignment horizontal="left"/>
    </xf>
    <xf numFmtId="0" fontId="153" fillId="0" borderId="0" xfId="0" applyFont="1" applyFill="1" applyBorder="1" applyAlignment="1">
      <alignment horizontal="left"/>
    </xf>
    <xf numFmtId="49" fontId="153" fillId="0" borderId="0" xfId="0" applyNumberFormat="1" applyFont="1" applyFill="1" applyBorder="1" applyAlignment="1">
      <alignment horizontal="left"/>
    </xf>
    <xf numFmtId="0" fontId="110" fillId="0" borderId="0" xfId="0" applyFont="1" applyFill="1" applyBorder="1" applyAlignment="1">
      <alignment horizontal="center"/>
    </xf>
    <xf numFmtId="0" fontId="166" fillId="0" borderId="0" xfId="0" applyFont="1" applyFill="1" applyBorder="1"/>
    <xf numFmtId="167" fontId="0" fillId="0" borderId="0" xfId="0" applyNumberFormat="1" applyFill="1" applyBorder="1" applyAlignment="1">
      <alignment horizontal="right"/>
    </xf>
    <xf numFmtId="168" fontId="0" fillId="0" borderId="0" xfId="0" applyNumberFormat="1" applyFill="1" applyBorder="1" applyAlignment="1">
      <alignment horizontal="right"/>
    </xf>
    <xf numFmtId="0" fontId="119" fillId="0" borderId="0" xfId="0" applyFont="1" applyFill="1" applyBorder="1" applyAlignment="1">
      <alignment horizontal="right"/>
    </xf>
    <xf numFmtId="0" fontId="119" fillId="0" borderId="0" xfId="0" applyFont="1" applyFill="1" applyBorder="1"/>
    <xf numFmtId="1" fontId="106" fillId="0" borderId="0" xfId="0" applyNumberFormat="1" applyFont="1" applyFill="1" applyBorder="1" applyAlignment="1">
      <alignment horizontal="center"/>
    </xf>
    <xf numFmtId="1" fontId="90" fillId="0" borderId="0" xfId="0" applyNumberFormat="1" applyFont="1" applyFill="1" applyBorder="1" applyAlignment="1">
      <alignment horizontal="center"/>
    </xf>
    <xf numFmtId="164" fontId="153" fillId="0" borderId="0" xfId="0" applyNumberFormat="1" applyFont="1" applyFill="1" applyBorder="1" applyAlignment="1">
      <alignment horizontal="left"/>
    </xf>
    <xf numFmtId="170" fontId="14" fillId="0" borderId="0" xfId="0" applyNumberFormat="1" applyFont="1" applyFill="1" applyBorder="1" applyAlignment="1">
      <alignment horizontal="right"/>
    </xf>
    <xf numFmtId="0" fontId="168" fillId="0" borderId="0" xfId="0" applyFont="1" applyFill="1" applyBorder="1" applyAlignment="1">
      <alignment horizontal="left"/>
    </xf>
    <xf numFmtId="2" fontId="33" fillId="0" borderId="0" xfId="0" applyNumberFormat="1" applyFont="1" applyFill="1" applyBorder="1" applyAlignment="1">
      <alignment horizontal="left"/>
    </xf>
    <xf numFmtId="166" fontId="110" fillId="0" borderId="0" xfId="0" applyNumberFormat="1" applyFont="1" applyBorder="1"/>
    <xf numFmtId="0" fontId="110" fillId="0" borderId="0" xfId="0" applyFont="1" applyFill="1" applyBorder="1"/>
    <xf numFmtId="2" fontId="80" fillId="0" borderId="0" xfId="0" applyNumberFormat="1" applyFont="1" applyFill="1" applyBorder="1" applyAlignment="1">
      <alignment horizontal="left"/>
    </xf>
    <xf numFmtId="166" fontId="110" fillId="0" borderId="0" xfId="0" applyNumberFormat="1" applyFont="1" applyFill="1" applyBorder="1"/>
    <xf numFmtId="2" fontId="110" fillId="0" borderId="0" xfId="0" applyNumberFormat="1" applyFont="1" applyBorder="1"/>
    <xf numFmtId="0" fontId="10" fillId="0" borderId="34" xfId="0" applyFont="1" applyFill="1" applyBorder="1"/>
    <xf numFmtId="2" fontId="8" fillId="0" borderId="3" xfId="0" applyNumberFormat="1" applyFont="1" applyFill="1" applyBorder="1" applyAlignment="1">
      <alignment horizontal="left"/>
    </xf>
    <xf numFmtId="2" fontId="77" fillId="0" borderId="18" xfId="0" applyNumberFormat="1" applyFont="1" applyFill="1" applyBorder="1" applyAlignment="1">
      <alignment horizontal="left"/>
    </xf>
    <xf numFmtId="0" fontId="50" fillId="0" borderId="76" xfId="0" applyFont="1" applyFill="1" applyBorder="1" applyAlignment="1">
      <alignment horizontal="left"/>
    </xf>
    <xf numFmtId="0" fontId="77" fillId="0" borderId="0" xfId="0" applyFont="1" applyAlignment="1">
      <alignment horizontal="left"/>
    </xf>
    <xf numFmtId="0" fontId="35" fillId="0" borderId="0" xfId="0" applyFont="1" applyBorder="1" applyAlignment="1">
      <alignment horizontal="left"/>
    </xf>
    <xf numFmtId="0" fontId="22" fillId="0" borderId="61" xfId="0" applyFont="1" applyFill="1" applyBorder="1"/>
    <xf numFmtId="0" fontId="14" fillId="0" borderId="68" xfId="0" applyFont="1" applyFill="1" applyBorder="1" applyAlignment="1">
      <alignment horizontal="left"/>
    </xf>
    <xf numFmtId="0" fontId="81" fillId="0" borderId="70" xfId="0" applyFont="1" applyFill="1" applyBorder="1" applyAlignment="1">
      <alignment horizontal="left"/>
    </xf>
    <xf numFmtId="168" fontId="50" fillId="8" borderId="54" xfId="0" applyNumberFormat="1" applyFont="1" applyFill="1" applyBorder="1" applyAlignment="1">
      <alignment horizontal="center"/>
    </xf>
    <xf numFmtId="167" fontId="50" fillId="8" borderId="54" xfId="0" applyNumberFormat="1" applyFont="1" applyFill="1" applyBorder="1" applyAlignment="1">
      <alignment horizontal="center"/>
    </xf>
    <xf numFmtId="2" fontId="50" fillId="8" borderId="54" xfId="0" applyNumberFormat="1" applyFont="1" applyFill="1" applyBorder="1" applyAlignment="1">
      <alignment horizontal="center"/>
    </xf>
    <xf numFmtId="166" fontId="76" fillId="13" borderId="46" xfId="0" applyNumberFormat="1" applyFont="1" applyFill="1" applyBorder="1" applyAlignment="1">
      <alignment horizontal="center"/>
    </xf>
    <xf numFmtId="0" fontId="114" fillId="8" borderId="17" xfId="0" applyFont="1" applyFill="1" applyBorder="1"/>
    <xf numFmtId="0" fontId="46" fillId="0" borderId="0" xfId="0" applyFont="1" applyFill="1" applyBorder="1" applyAlignment="1">
      <alignment horizontal="center"/>
    </xf>
    <xf numFmtId="2" fontId="50" fillId="0" borderId="54" xfId="0" applyNumberFormat="1" applyFont="1" applyFill="1" applyBorder="1" applyAlignment="1">
      <alignment horizontal="center"/>
    </xf>
    <xf numFmtId="2" fontId="50" fillId="20" borderId="53" xfId="0" applyNumberFormat="1" applyFont="1" applyFill="1" applyBorder="1" applyAlignment="1">
      <alignment horizontal="center"/>
    </xf>
    <xf numFmtId="0" fontId="0" fillId="9" borderId="53" xfId="0" applyFill="1" applyBorder="1" applyAlignment="1">
      <alignment horizontal="center"/>
    </xf>
    <xf numFmtId="0" fontId="0" fillId="9" borderId="1" xfId="0" applyFill="1" applyBorder="1"/>
    <xf numFmtId="2" fontId="75" fillId="34" borderId="66" xfId="0" applyNumberFormat="1" applyFont="1" applyFill="1" applyBorder="1" applyAlignment="1">
      <alignment horizontal="center"/>
    </xf>
    <xf numFmtId="0" fontId="50" fillId="8" borderId="44" xfId="0" applyFont="1" applyFill="1" applyBorder="1" applyAlignment="1">
      <alignment horizontal="center"/>
    </xf>
    <xf numFmtId="0" fontId="46" fillId="8" borderId="77" xfId="0" applyFont="1" applyFill="1" applyBorder="1" applyAlignment="1">
      <alignment horizontal="center"/>
    </xf>
    <xf numFmtId="0" fontId="78" fillId="8" borderId="12" xfId="0" applyFont="1" applyFill="1" applyBorder="1" applyAlignment="1">
      <alignment horizontal="center"/>
    </xf>
    <xf numFmtId="0" fontId="76" fillId="8" borderId="52" xfId="0" applyFont="1" applyFill="1" applyBorder="1" applyAlignment="1">
      <alignment horizontal="center"/>
    </xf>
    <xf numFmtId="0" fontId="76" fillId="8" borderId="64" xfId="0" applyFont="1" applyFill="1" applyBorder="1" applyAlignment="1">
      <alignment horizontal="center"/>
    </xf>
    <xf numFmtId="0" fontId="76" fillId="8" borderId="66" xfId="0" applyFont="1" applyFill="1" applyBorder="1" applyAlignment="1">
      <alignment horizontal="center"/>
    </xf>
    <xf numFmtId="0" fontId="76" fillId="11" borderId="77" xfId="0" applyFont="1" applyFill="1" applyBorder="1" applyAlignment="1">
      <alignment horizontal="center"/>
    </xf>
    <xf numFmtId="2" fontId="102" fillId="9" borderId="64" xfId="0" applyNumberFormat="1" applyFont="1" applyFill="1" applyBorder="1" applyAlignment="1">
      <alignment horizontal="center"/>
    </xf>
    <xf numFmtId="2" fontId="102" fillId="9" borderId="77" xfId="0" applyNumberFormat="1" applyFont="1" applyFill="1" applyBorder="1" applyAlignment="1">
      <alignment horizontal="center"/>
    </xf>
    <xf numFmtId="0" fontId="76" fillId="20" borderId="77" xfId="0" applyFont="1" applyFill="1" applyBorder="1" applyAlignment="1">
      <alignment horizontal="center"/>
    </xf>
    <xf numFmtId="0" fontId="76" fillId="7" borderId="77" xfId="0" applyFont="1" applyFill="1" applyBorder="1" applyAlignment="1">
      <alignment horizontal="center"/>
    </xf>
    <xf numFmtId="0" fontId="76" fillId="24" borderId="77" xfId="0" applyFont="1" applyFill="1" applyBorder="1" applyAlignment="1">
      <alignment horizontal="center"/>
    </xf>
    <xf numFmtId="2" fontId="102" fillId="9" borderId="66" xfId="0" applyNumberFormat="1" applyFont="1" applyFill="1" applyBorder="1" applyAlignment="1">
      <alignment horizontal="center"/>
    </xf>
    <xf numFmtId="2" fontId="76" fillId="9" borderId="77" xfId="0" applyNumberFormat="1" applyFont="1" applyFill="1" applyBorder="1" applyAlignment="1">
      <alignment horizontal="center"/>
    </xf>
    <xf numFmtId="2" fontId="102" fillId="9" borderId="60" xfId="0" applyNumberFormat="1" applyFont="1" applyFill="1" applyBorder="1" applyAlignment="1">
      <alignment horizontal="center"/>
    </xf>
    <xf numFmtId="0" fontId="76" fillId="8" borderId="7" xfId="0" applyFont="1" applyFill="1" applyBorder="1" applyAlignment="1">
      <alignment horizontal="center"/>
    </xf>
    <xf numFmtId="0" fontId="76" fillId="8" borderId="60" xfId="0" applyFont="1" applyFill="1" applyBorder="1" applyAlignment="1">
      <alignment horizontal="center"/>
    </xf>
    <xf numFmtId="2" fontId="102" fillId="9" borderId="52" xfId="0" applyNumberFormat="1" applyFont="1" applyFill="1" applyBorder="1" applyAlignment="1">
      <alignment horizontal="center"/>
    </xf>
    <xf numFmtId="0" fontId="114" fillId="0" borderId="0" xfId="0" applyFont="1" applyFill="1" applyBorder="1"/>
    <xf numFmtId="0" fontId="48" fillId="8" borderId="14" xfId="0" applyFont="1" applyFill="1" applyBorder="1"/>
    <xf numFmtId="167" fontId="112" fillId="0" borderId="0" xfId="0" applyNumberFormat="1" applyFont="1" applyFill="1" applyBorder="1"/>
    <xf numFmtId="2" fontId="118" fillId="0" borderId="0" xfId="0" applyNumberFormat="1" applyFont="1" applyFill="1" applyBorder="1"/>
    <xf numFmtId="166" fontId="61" fillId="0" borderId="0" xfId="0" applyNumberFormat="1" applyFont="1" applyFill="1" applyBorder="1" applyAlignment="1">
      <alignment horizontal="center"/>
    </xf>
    <xf numFmtId="165" fontId="0" fillId="0" borderId="0" xfId="0" applyNumberFormat="1" applyFill="1" applyBorder="1" applyAlignment="1">
      <alignment horizontal="center"/>
    </xf>
    <xf numFmtId="2" fontId="54" fillId="0" borderId="0" xfId="0" applyNumberFormat="1" applyFont="1" applyFill="1" applyBorder="1" applyAlignment="1">
      <alignment horizontal="center"/>
    </xf>
    <xf numFmtId="0" fontId="112" fillId="0" borderId="0" xfId="0" applyFont="1" applyFill="1" applyBorder="1"/>
    <xf numFmtId="167" fontId="117" fillId="0" borderId="0" xfId="0" applyNumberFormat="1" applyFont="1" applyFill="1" applyBorder="1" applyAlignment="1">
      <alignment horizontal="center"/>
    </xf>
    <xf numFmtId="2" fontId="117" fillId="0" borderId="0" xfId="0" applyNumberFormat="1" applyFont="1" applyFill="1" applyBorder="1" applyAlignment="1">
      <alignment horizontal="center"/>
    </xf>
    <xf numFmtId="166" fontId="117" fillId="0" borderId="0" xfId="0" applyNumberFormat="1" applyFont="1" applyFill="1" applyBorder="1" applyAlignment="1">
      <alignment horizontal="center"/>
    </xf>
    <xf numFmtId="2" fontId="44" fillId="0" borderId="0" xfId="0" applyNumberFormat="1" applyFont="1" applyFill="1" applyBorder="1" applyAlignment="1">
      <alignment horizontal="center"/>
    </xf>
    <xf numFmtId="165" fontId="7" fillId="0" borderId="0" xfId="0" applyNumberFormat="1" applyFont="1" applyFill="1" applyBorder="1" applyAlignment="1">
      <alignment horizontal="center"/>
    </xf>
    <xf numFmtId="168" fontId="117" fillId="0" borderId="0" xfId="0" applyNumberFormat="1" applyFont="1" applyFill="1" applyBorder="1" applyAlignment="1">
      <alignment horizontal="center"/>
    </xf>
    <xf numFmtId="2" fontId="118" fillId="0" borderId="0" xfId="0" applyNumberFormat="1" applyFont="1" applyFill="1" applyBorder="1" applyAlignment="1">
      <alignment horizontal="center"/>
    </xf>
    <xf numFmtId="2" fontId="107" fillId="0" borderId="0" xfId="0" applyNumberFormat="1" applyFont="1" applyFill="1" applyBorder="1" applyAlignment="1">
      <alignment horizontal="center"/>
    </xf>
    <xf numFmtId="167" fontId="61" fillId="0" borderId="0" xfId="0" applyNumberFormat="1" applyFont="1" applyFill="1" applyBorder="1" applyAlignment="1">
      <alignment horizontal="center"/>
    </xf>
    <xf numFmtId="166" fontId="118" fillId="0" borderId="0" xfId="0" applyNumberFormat="1" applyFont="1" applyFill="1" applyBorder="1" applyAlignment="1">
      <alignment horizontal="center"/>
    </xf>
    <xf numFmtId="167" fontId="118" fillId="0" borderId="0" xfId="0" applyNumberFormat="1" applyFont="1" applyFill="1" applyBorder="1" applyAlignment="1">
      <alignment horizontal="center"/>
    </xf>
    <xf numFmtId="168" fontId="118" fillId="0" borderId="0" xfId="0" applyNumberFormat="1" applyFont="1" applyFill="1" applyBorder="1" applyAlignment="1">
      <alignment horizontal="center"/>
    </xf>
    <xf numFmtId="166" fontId="7" fillId="0" borderId="0" xfId="0" applyNumberFormat="1" applyFont="1" applyFill="1" applyBorder="1" applyAlignment="1">
      <alignment horizontal="center"/>
    </xf>
    <xf numFmtId="166" fontId="112" fillId="0" borderId="0" xfId="0" applyNumberFormat="1" applyFont="1" applyFill="1" applyBorder="1"/>
    <xf numFmtId="168" fontId="112" fillId="0" borderId="0" xfId="0" applyNumberFormat="1" applyFont="1" applyFill="1" applyBorder="1"/>
    <xf numFmtId="2" fontId="124" fillId="0" borderId="0" xfId="0" applyNumberFormat="1" applyFont="1" applyFill="1" applyBorder="1" applyAlignment="1">
      <alignment horizontal="center"/>
    </xf>
  </cellXfs>
  <cellStyles count="21">
    <cellStyle name="Accent" xfId="3" xr:uid="{0C43E70F-9F0D-4F93-BAAB-46136EB24386}"/>
    <cellStyle name="Accent 1" xfId="4" xr:uid="{FC2BC36A-D58B-4203-95F4-7FB8F71FE67B}"/>
    <cellStyle name="Accent 2" xfId="5" xr:uid="{4D43DF84-72A9-438C-BA78-78780B6EE3B9}"/>
    <cellStyle name="Accent 3" xfId="6" xr:uid="{103C315C-5FBF-4E80-ABD2-A5F6263B2ACD}"/>
    <cellStyle name="Bad" xfId="7" xr:uid="{4CAC6F40-3EEE-4499-8120-689B836C7B49}"/>
    <cellStyle name="Error" xfId="8" xr:uid="{7D98CB81-09F7-405A-8E32-2ED87D7612E9}"/>
    <cellStyle name="Footnote" xfId="9" xr:uid="{196503BF-8D30-4A07-B30B-B3211895B580}"/>
    <cellStyle name="Good" xfId="10" xr:uid="{130CC589-5BAB-43F9-92D5-CBB4BD1C4C5B}"/>
    <cellStyle name="Heading" xfId="11" xr:uid="{4E72FBE7-4393-4EB5-A823-7587F2FEE185}"/>
    <cellStyle name="Heading 1" xfId="12" xr:uid="{7980D619-0B72-41E5-91E5-29726EFE5A5B}"/>
    <cellStyle name="Heading 2" xfId="13" xr:uid="{1490D73C-1160-43E2-9342-BB4D7CA73B6B}"/>
    <cellStyle name="Hyperlink" xfId="14" xr:uid="{64ACCEB5-0D45-4D51-8828-E5B6DCCDB5B6}"/>
    <cellStyle name="Neutral" xfId="15" xr:uid="{5CD3AA91-85C1-4A52-BE97-13B208B374CF}"/>
    <cellStyle name="Note" xfId="16" xr:uid="{24C17997-0054-4AC3-A96E-E4BB9539220F}"/>
    <cellStyle name="Result" xfId="17" xr:uid="{E73D8741-4F4E-48DE-BA54-C1FEDBFAACB7}"/>
    <cellStyle name="Status" xfId="18" xr:uid="{C7AA4AD7-8115-433B-84C8-1DDEC16370C8}"/>
    <cellStyle name="Text" xfId="19" xr:uid="{DC783EA9-5A57-4B1F-8984-E49CDC1FEF2C}"/>
    <cellStyle name="Warning" xfId="20" xr:uid="{94530501-8326-495B-BCBF-9B73019F203F}"/>
    <cellStyle name="Обычный" xfId="0" builtinId="0"/>
    <cellStyle name="Обычный 2" xfId="2" xr:uid="{4A9660A3-26DF-4802-9B14-12092B2ABA89}"/>
    <cellStyle name="Процентный" xfId="1" builtinId="5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CC00"/>
      <rgbColor rgb="FF0000FF"/>
      <rgbColor rgb="FFFFFF00"/>
      <rgbColor rgb="FFFF00FF"/>
      <rgbColor rgb="FF00FFFF"/>
      <rgbColor rgb="FFC00000"/>
      <rgbColor rgb="FF008000"/>
      <rgbColor rgb="FF000080"/>
      <rgbColor rgb="FFCC9900"/>
      <rgbColor rgb="FF990066"/>
      <rgbColor rgb="FF008080"/>
      <rgbColor rgb="FFC3D69B"/>
      <rgbColor rgb="FF808080"/>
      <rgbColor rgb="FF9999FF"/>
      <rgbColor rgb="FF993366"/>
      <rgbColor rgb="FFEBF1DE"/>
      <rgbColor rgb="FFCCFFFF"/>
      <rgbColor rgb="FF660066"/>
      <rgbColor rgb="FFFF8080"/>
      <rgbColor rgb="FF0066CC"/>
      <rgbColor rgb="FFBDD7EE"/>
      <rgbColor rgb="FF000080"/>
      <rgbColor rgb="FFFF00FF"/>
      <rgbColor rgb="FFFFD966"/>
      <rgbColor rgb="FF00FFFF"/>
      <rgbColor rgb="FF800080"/>
      <rgbColor rgb="FF800000"/>
      <rgbColor rgb="FF008080"/>
      <rgbColor rgb="FF0000FF"/>
      <rgbColor rgb="FF00CCFF"/>
      <rgbColor rgb="FFCCFFFF"/>
      <rgbColor rgb="FFF2DCDB"/>
      <rgbColor rgb="FFFDEADA"/>
      <rgbColor rgb="FF99CCFF"/>
      <rgbColor rgb="FFE6B9B8"/>
      <rgbColor rgb="FFCC99FF"/>
      <rgbColor rgb="FFFAC090"/>
      <rgbColor rgb="FF3366FF"/>
      <rgbColor rgb="FF33CCCC"/>
      <rgbColor rgb="FF92D050"/>
      <rgbColor rgb="FFFFC000"/>
      <rgbColor rgb="FFFF9900"/>
      <rgbColor rgb="FFFF6600"/>
      <rgbColor rgb="FF666699"/>
      <rgbColor rgb="FF969696"/>
      <rgbColor rgb="FF002060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BD74E3-E52F-44ED-B6B1-56F138FCAB27}">
  <dimension ref="A1:BH1239"/>
  <sheetViews>
    <sheetView topLeftCell="A55" zoomScaleNormal="100" workbookViewId="0">
      <selection activeCell="S902" sqref="S902"/>
    </sheetView>
  </sheetViews>
  <sheetFormatPr defaultRowHeight="15"/>
  <cols>
    <col min="1" max="1" width="0.5703125" customWidth="1"/>
    <col min="2" max="2" width="5.5703125" customWidth="1"/>
    <col min="3" max="3" width="24" customWidth="1"/>
    <col min="4" max="4" width="5.7109375" style="1" customWidth="1"/>
    <col min="5" max="5" width="5.140625" style="1" customWidth="1"/>
    <col min="6" max="6" width="4.85546875" style="1" customWidth="1"/>
    <col min="7" max="7" width="5.5703125" style="1" customWidth="1"/>
    <col min="8" max="8" width="7.140625" style="1" customWidth="1"/>
    <col min="9" max="9" width="4.5703125" style="1" customWidth="1"/>
    <col min="10" max="10" width="4.85546875" style="1" customWidth="1"/>
    <col min="11" max="11" width="5" style="1" customWidth="1"/>
    <col min="12" max="12" width="4.85546875" style="1" customWidth="1"/>
    <col min="13" max="13" width="4.42578125" style="1" customWidth="1"/>
    <col min="14" max="14" width="4.28515625" style="1" customWidth="1"/>
    <col min="15" max="15" width="4.42578125" style="1" customWidth="1"/>
    <col min="16" max="16" width="4.85546875" style="1" customWidth="1"/>
    <col min="17" max="17" width="4" customWidth="1"/>
    <col min="18" max="18" width="3.85546875" customWidth="1"/>
    <col min="19" max="19" width="22.7109375" customWidth="1"/>
    <col min="20" max="20" width="6" customWidth="1"/>
    <col min="21" max="21" width="5.7109375" customWidth="1"/>
    <col min="22" max="22" width="6.5703125" customWidth="1"/>
    <col min="23" max="23" width="7" customWidth="1"/>
    <col min="24" max="24" width="6.42578125" bestFit="1" customWidth="1"/>
    <col min="25" max="25" width="8.42578125" bestFit="1" customWidth="1"/>
    <col min="26" max="26" width="7.28515625" customWidth="1"/>
    <col min="27" max="27" width="7.7109375" customWidth="1"/>
    <col min="28" max="29" width="7.5703125" customWidth="1"/>
    <col min="30" max="30" width="7" customWidth="1"/>
    <col min="31" max="31" width="7.85546875" customWidth="1"/>
    <col min="32" max="32" width="4.85546875" customWidth="1"/>
    <col min="33" max="33" width="5.85546875" customWidth="1"/>
  </cols>
  <sheetData>
    <row r="1" spans="2:59" ht="7.5" customHeight="1">
      <c r="U1" s="2"/>
      <c r="V1" s="2"/>
      <c r="W1" s="2"/>
      <c r="X1" s="6"/>
      <c r="Y1" s="7"/>
      <c r="Z1" s="3"/>
      <c r="AA1" s="8"/>
      <c r="AB1" s="3"/>
      <c r="AC1" s="1"/>
      <c r="AD1" s="1"/>
      <c r="AE1" s="2"/>
      <c r="AF1" s="1"/>
      <c r="AG1" s="1"/>
      <c r="AH1" s="1"/>
      <c r="AI1" s="1"/>
      <c r="AJ1" s="2"/>
      <c r="AK1" s="2"/>
      <c r="AL1" s="2"/>
      <c r="AM1" s="6"/>
      <c r="AN1" s="9"/>
      <c r="AO1" s="2"/>
      <c r="AP1" s="2"/>
      <c r="AQ1" s="2"/>
      <c r="AR1" s="6"/>
      <c r="AS1" s="4"/>
      <c r="AT1" s="1"/>
    </row>
    <row r="2" spans="2:59">
      <c r="K2" s="5"/>
      <c r="L2" s="5"/>
      <c r="M2" s="5"/>
      <c r="N2" s="5"/>
      <c r="O2" s="5"/>
      <c r="U2" s="2"/>
      <c r="V2" s="2"/>
      <c r="W2" s="2"/>
      <c r="X2" s="9"/>
      <c r="Y2" s="7"/>
      <c r="Z2" s="11"/>
      <c r="AA2" s="8"/>
      <c r="AB2" s="3"/>
      <c r="AD2" s="2"/>
      <c r="AE2" s="2"/>
      <c r="AF2" s="2"/>
      <c r="AG2" s="9"/>
      <c r="AH2" s="9"/>
      <c r="AI2" s="1"/>
      <c r="AJ2" s="2"/>
      <c r="AK2" s="2"/>
      <c r="AL2" s="2"/>
      <c r="AM2" s="9"/>
      <c r="AN2" s="9"/>
      <c r="AO2" s="2"/>
      <c r="AP2" s="2"/>
      <c r="AQ2" s="2"/>
      <c r="AR2" s="9"/>
      <c r="AS2" s="10"/>
      <c r="AT2" s="1"/>
    </row>
    <row r="3" spans="2:59" ht="12.75" customHeight="1">
      <c r="K3" s="3"/>
      <c r="L3" s="11"/>
      <c r="M3" s="11"/>
      <c r="N3" s="11"/>
      <c r="O3" s="3"/>
      <c r="P3" s="321"/>
      <c r="V3" s="1"/>
      <c r="W3" s="1"/>
      <c r="Z3" s="3"/>
      <c r="AA3" s="3"/>
      <c r="AB3" s="3"/>
      <c r="AD3" s="12"/>
      <c r="AE3" s="1"/>
      <c r="AG3" s="1"/>
      <c r="AH3" s="1"/>
      <c r="AI3" s="1"/>
      <c r="AJ3" s="2"/>
      <c r="AK3" s="2"/>
      <c r="AL3" s="2"/>
      <c r="AM3" s="9"/>
      <c r="AN3" s="2"/>
      <c r="AO3" s="12"/>
      <c r="AP3" s="1"/>
      <c r="AR3" s="1"/>
      <c r="AS3" s="1"/>
      <c r="AT3" s="1"/>
    </row>
    <row r="4" spans="2:59">
      <c r="K4" s="5"/>
      <c r="L4" s="11"/>
      <c r="M4" s="11"/>
      <c r="N4" s="11"/>
      <c r="O4" s="11"/>
      <c r="P4" s="321"/>
      <c r="S4" s="11"/>
      <c r="T4" s="5"/>
      <c r="U4" s="5"/>
      <c r="V4" s="11"/>
      <c r="W4" s="5"/>
      <c r="X4" s="11"/>
      <c r="Y4" s="11"/>
      <c r="Z4" s="10"/>
      <c r="AA4" s="11"/>
      <c r="AB4" s="3"/>
      <c r="AD4" s="12"/>
      <c r="AE4" s="1"/>
      <c r="AG4" s="1"/>
      <c r="AH4" s="1"/>
      <c r="AI4" s="1"/>
      <c r="AJ4" s="3"/>
      <c r="AK4" s="11"/>
      <c r="AL4" s="3"/>
      <c r="AM4" s="10"/>
      <c r="AN4" s="3"/>
      <c r="AO4" s="12"/>
      <c r="AP4" s="1"/>
      <c r="AR4" s="1"/>
      <c r="AS4" s="1"/>
      <c r="AT4" s="1"/>
    </row>
    <row r="5" spans="2:59">
      <c r="K5" s="11"/>
      <c r="L5" s="5"/>
      <c r="M5" s="11"/>
      <c r="N5" s="5"/>
      <c r="O5" s="11"/>
      <c r="P5"/>
      <c r="S5" s="11"/>
      <c r="T5" s="97"/>
      <c r="U5" s="11"/>
      <c r="V5" s="11"/>
      <c r="W5" s="5"/>
      <c r="X5" s="11"/>
      <c r="Y5" s="11"/>
      <c r="Z5" s="11"/>
      <c r="AA5" s="3"/>
      <c r="AB5" s="11"/>
      <c r="AC5" s="1"/>
      <c r="AD5" s="2"/>
      <c r="AE5" s="1"/>
      <c r="AF5" s="1"/>
      <c r="AG5" s="1"/>
      <c r="AH5" s="1"/>
      <c r="AI5" s="1"/>
      <c r="AK5" s="1"/>
      <c r="AN5" s="13"/>
      <c r="AO5" s="2"/>
      <c r="AP5" s="1"/>
      <c r="AQ5" s="1"/>
      <c r="AR5" s="1"/>
      <c r="AS5" s="1"/>
      <c r="AT5" s="1"/>
    </row>
    <row r="6" spans="2:59" ht="15.75">
      <c r="F6"/>
      <c r="G6" s="2" t="s">
        <v>152</v>
      </c>
      <c r="J6"/>
      <c r="K6"/>
      <c r="M6"/>
      <c r="O6"/>
      <c r="P6"/>
      <c r="R6" s="11"/>
      <c r="S6" s="11"/>
      <c r="T6" s="97"/>
      <c r="U6" s="11"/>
      <c r="V6" s="11"/>
      <c r="W6" s="5"/>
      <c r="X6" s="11"/>
      <c r="Y6" s="11"/>
      <c r="Z6" s="15"/>
      <c r="AA6" s="7"/>
      <c r="AB6" s="14"/>
      <c r="AC6" s="1"/>
      <c r="AD6" s="1"/>
      <c r="AE6" s="1"/>
      <c r="AF6" s="1"/>
      <c r="AG6" s="1"/>
      <c r="AH6" s="1"/>
      <c r="AI6" s="1"/>
      <c r="AK6" s="16"/>
      <c r="AL6" s="11"/>
      <c r="AM6" s="11"/>
      <c r="AN6" s="11"/>
      <c r="AO6" s="7"/>
      <c r="AP6" s="14"/>
      <c r="AQ6" s="14"/>
      <c r="AR6" s="14"/>
      <c r="AS6" s="14"/>
      <c r="AT6" s="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</row>
    <row r="7" spans="2:59">
      <c r="F7" s="1" t="s">
        <v>153</v>
      </c>
      <c r="G7"/>
      <c r="J7"/>
      <c r="K7"/>
      <c r="M7"/>
      <c r="O7"/>
      <c r="P7"/>
      <c r="R7" s="11"/>
      <c r="S7" s="11"/>
      <c r="T7" s="97"/>
      <c r="U7" s="11"/>
      <c r="V7" s="11"/>
      <c r="W7" s="5"/>
      <c r="X7" s="1019"/>
      <c r="Y7" s="11"/>
      <c r="Z7" s="15"/>
      <c r="AA7" s="7"/>
      <c r="AB7" s="14"/>
      <c r="AC7" s="1"/>
      <c r="AD7" s="3"/>
      <c r="AE7" s="11"/>
      <c r="AF7" s="3"/>
      <c r="AG7" s="1"/>
      <c r="AK7" s="18"/>
      <c r="AL7" s="11"/>
      <c r="AM7" s="11"/>
      <c r="AN7" s="11"/>
      <c r="AO7" s="3"/>
      <c r="AP7" s="11"/>
      <c r="AQ7" s="5"/>
      <c r="AR7" s="2"/>
      <c r="AS7" s="10"/>
      <c r="AT7" s="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</row>
    <row r="8" spans="2:59">
      <c r="F8"/>
      <c r="G8"/>
      <c r="H8"/>
      <c r="I8"/>
      <c r="J8"/>
      <c r="K8" s="12"/>
      <c r="M8"/>
      <c r="O8"/>
      <c r="P8"/>
      <c r="R8" s="11"/>
      <c r="S8" s="11"/>
      <c r="T8" s="97"/>
      <c r="U8" s="11"/>
      <c r="V8" s="1019"/>
      <c r="W8" s="5"/>
      <c r="X8" s="11"/>
      <c r="Y8" s="11"/>
      <c r="Z8" s="15"/>
      <c r="AA8" s="7"/>
      <c r="AB8" s="14"/>
      <c r="AC8" s="3"/>
      <c r="AD8" s="3"/>
      <c r="AE8" s="4"/>
      <c r="AF8" s="10"/>
      <c r="AG8" s="19"/>
      <c r="AK8" s="18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</row>
    <row r="9" spans="2:59">
      <c r="F9"/>
      <c r="G9"/>
      <c r="I9" s="12"/>
      <c r="K9" s="2"/>
      <c r="L9" s="157"/>
      <c r="M9"/>
      <c r="N9" s="157"/>
      <c r="O9"/>
      <c r="P9"/>
      <c r="R9" s="11"/>
      <c r="S9" s="11"/>
      <c r="T9" s="5"/>
      <c r="U9" s="5"/>
      <c r="V9" s="5"/>
      <c r="W9" s="5"/>
      <c r="X9" s="5"/>
      <c r="Y9" s="5"/>
      <c r="Z9" s="14"/>
      <c r="AA9" s="14"/>
      <c r="AB9" s="14"/>
      <c r="AC9" s="11"/>
      <c r="AD9" s="2"/>
      <c r="AE9" s="2"/>
      <c r="AF9" s="2"/>
      <c r="AG9" s="9"/>
      <c r="AK9" s="3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</row>
    <row r="10" spans="2:59">
      <c r="F10"/>
      <c r="G10"/>
      <c r="H10"/>
      <c r="I10"/>
      <c r="J10"/>
      <c r="K10"/>
      <c r="L10"/>
      <c r="M10"/>
      <c r="O10"/>
      <c r="P10"/>
      <c r="R10" s="11"/>
      <c r="S10" s="11"/>
      <c r="T10" s="5"/>
      <c r="U10" s="5"/>
      <c r="V10" s="11"/>
      <c r="W10" s="5"/>
      <c r="X10" s="11"/>
      <c r="Y10" s="11"/>
      <c r="Z10" s="11"/>
      <c r="AA10" s="24"/>
      <c r="AB10" s="11"/>
      <c r="AC10" s="21"/>
      <c r="AD10" s="12"/>
      <c r="AE10" s="1"/>
      <c r="AG10" s="1"/>
      <c r="AK10" s="3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</row>
    <row r="11" spans="2:59">
      <c r="I11" s="2"/>
      <c r="J11" s="2"/>
      <c r="K11"/>
      <c r="L11"/>
      <c r="N11"/>
      <c r="O11" s="322"/>
      <c r="R11" s="11"/>
      <c r="S11" s="98"/>
      <c r="T11" s="5"/>
      <c r="U11" s="5"/>
      <c r="V11" s="5"/>
      <c r="W11" s="11"/>
      <c r="X11" s="11"/>
      <c r="Y11" s="11"/>
      <c r="Z11" s="11"/>
      <c r="AA11" s="27"/>
      <c r="AB11" s="3"/>
      <c r="AC11" s="3"/>
      <c r="AD11" s="12"/>
      <c r="AE11" s="1"/>
      <c r="AG11" s="1"/>
      <c r="AK11" s="3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</row>
    <row r="12" spans="2:59">
      <c r="F12"/>
      <c r="G12"/>
      <c r="H12"/>
      <c r="I12" s="2"/>
      <c r="J12" s="2"/>
      <c r="K12" s="2"/>
      <c r="L12" s="2"/>
      <c r="M12"/>
      <c r="N12"/>
      <c r="O12"/>
      <c r="P12"/>
      <c r="R12" s="11"/>
      <c r="S12" s="123"/>
      <c r="T12" s="11"/>
      <c r="U12" s="699"/>
      <c r="V12" s="5"/>
      <c r="W12" s="11"/>
      <c r="X12" s="11"/>
      <c r="Y12" s="11"/>
      <c r="Z12" s="11"/>
      <c r="AA12" s="11"/>
      <c r="AB12" s="3"/>
      <c r="AC12" s="3"/>
      <c r="AD12" s="2"/>
      <c r="AE12" s="1"/>
      <c r="AF12" s="1"/>
      <c r="AG12" s="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</row>
    <row r="13" spans="2:59">
      <c r="I13"/>
      <c r="J13"/>
      <c r="K13" s="2"/>
      <c r="L13" s="2"/>
      <c r="M13" s="157"/>
      <c r="N13" s="9"/>
      <c r="O13"/>
      <c r="P13"/>
      <c r="R13" s="11"/>
      <c r="S13" s="123"/>
      <c r="T13" s="109"/>
      <c r="U13" s="108"/>
      <c r="V13" s="11"/>
      <c r="W13" s="11"/>
      <c r="X13" s="11"/>
      <c r="Y13" s="3"/>
      <c r="Z13" s="11"/>
      <c r="AA13" s="20"/>
      <c r="AB13" s="3"/>
      <c r="AC13" s="3"/>
      <c r="AD13" s="14"/>
      <c r="AE13" s="14"/>
      <c r="AF13" s="14"/>
      <c r="AG13" s="14"/>
      <c r="AK13" s="20"/>
      <c r="AL13" s="11"/>
      <c r="AM13" s="11"/>
      <c r="AN13" s="30"/>
      <c r="AO13" s="27"/>
      <c r="AP13" s="3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</row>
    <row r="14" spans="2:59" ht="15.75">
      <c r="F14" s="17"/>
      <c r="G14" s="17"/>
      <c r="H14" s="17"/>
      <c r="I14" t="s">
        <v>172</v>
      </c>
      <c r="K14"/>
      <c r="L14"/>
      <c r="M14"/>
      <c r="N14" s="26"/>
      <c r="O14" s="322"/>
      <c r="P14" s="26"/>
      <c r="Q14" s="26"/>
      <c r="R14" s="11"/>
      <c r="S14" s="123"/>
      <c r="T14" s="109"/>
      <c r="U14" s="108"/>
      <c r="V14" s="11"/>
      <c r="W14" s="11"/>
      <c r="X14" s="11"/>
      <c r="Y14" s="3"/>
      <c r="Z14" s="11"/>
      <c r="AA14" s="20"/>
      <c r="AB14" s="3"/>
      <c r="AC14" s="5"/>
      <c r="AD14" s="3"/>
      <c r="AE14" s="11"/>
      <c r="AF14" s="5"/>
      <c r="AG14" s="2"/>
      <c r="AH14" s="128"/>
      <c r="AI14" s="114"/>
      <c r="AJ14" s="122"/>
      <c r="AK14" s="20"/>
      <c r="AL14" s="11"/>
      <c r="AM14" s="30"/>
      <c r="AN14" s="19"/>
      <c r="AO14" s="19"/>
      <c r="AP14" s="3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</row>
    <row r="15" spans="2:59" ht="18.75" customHeight="1">
      <c r="D15"/>
      <c r="E15"/>
      <c r="F15"/>
      <c r="G15" s="323"/>
      <c r="H15" s="323"/>
      <c r="I15" s="323"/>
      <c r="J15" s="323"/>
      <c r="K15"/>
      <c r="N15" s="323"/>
      <c r="O15" s="323"/>
      <c r="P15" s="323"/>
      <c r="Q15" s="323"/>
      <c r="R15" s="39"/>
      <c r="S15" s="11"/>
      <c r="T15" s="183"/>
      <c r="U15" s="11"/>
      <c r="V15" s="11"/>
      <c r="W15" s="11"/>
      <c r="X15" s="11"/>
      <c r="Y15" s="11"/>
      <c r="Z15" s="11"/>
      <c r="AA15" s="20"/>
      <c r="AB15" s="11"/>
      <c r="AC15" s="5"/>
      <c r="AD15" s="5"/>
      <c r="AE15" s="5"/>
      <c r="AF15" s="5"/>
      <c r="AG15" s="5"/>
      <c r="AH15" s="123"/>
      <c r="AI15" s="109"/>
      <c r="AJ15" s="108"/>
      <c r="AK15" s="20"/>
      <c r="AL15" s="11"/>
      <c r="AM15" s="19"/>
      <c r="AN15" s="19"/>
      <c r="AO15" s="19"/>
      <c r="AP15" s="3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</row>
    <row r="16" spans="2:59" ht="16.5" customHeight="1">
      <c r="B16" s="86"/>
      <c r="C16" s="932"/>
      <c r="D16"/>
      <c r="E16"/>
      <c r="F16"/>
      <c r="G16"/>
      <c r="H16"/>
      <c r="I16"/>
      <c r="J16" s="322"/>
      <c r="K16"/>
      <c r="N16" s="887"/>
      <c r="O16" s="324"/>
      <c r="P16" s="325"/>
      <c r="Q16" s="324"/>
      <c r="R16" s="41"/>
      <c r="S16" s="167"/>
      <c r="T16" s="135"/>
      <c r="U16" s="195"/>
      <c r="V16" s="3"/>
      <c r="W16" s="4"/>
      <c r="X16" s="4"/>
      <c r="Y16" s="10"/>
      <c r="Z16" s="11"/>
      <c r="AA16" s="14"/>
      <c r="AB16" s="11"/>
      <c r="AC16" s="5"/>
      <c r="AD16" s="5"/>
      <c r="AE16" s="5"/>
      <c r="AF16" s="5"/>
      <c r="AG16" s="5"/>
      <c r="AH16" s="124"/>
      <c r="AI16" s="125"/>
      <c r="AJ16" s="108"/>
      <c r="AK16" s="14"/>
      <c r="AL16" s="11"/>
      <c r="AM16" s="19"/>
      <c r="AN16" s="19"/>
      <c r="AO16" s="19"/>
      <c r="AP16" s="3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</row>
    <row r="17" spans="2:60">
      <c r="B17" s="86"/>
      <c r="C17" s="157"/>
      <c r="D17" s="2"/>
      <c r="E17" s="323"/>
      <c r="F17" s="6"/>
      <c r="G17" s="6"/>
      <c r="H17" s="9"/>
      <c r="I17"/>
      <c r="J17" s="157"/>
      <c r="K17"/>
      <c r="L17" s="2"/>
      <c r="M17"/>
      <c r="N17" s="938"/>
      <c r="O17" s="9"/>
      <c r="P17" s="327"/>
      <c r="Q17" s="9"/>
      <c r="R17" s="41"/>
      <c r="S17" s="114"/>
      <c r="T17" s="188"/>
      <c r="U17" s="114"/>
      <c r="V17" s="3"/>
      <c r="W17" s="10"/>
      <c r="X17" s="10"/>
      <c r="Y17" s="10"/>
      <c r="Z17" s="11"/>
      <c r="AA17" s="14"/>
      <c r="AB17" s="11"/>
      <c r="AC17" s="3"/>
      <c r="AD17" s="11"/>
      <c r="AE17" s="3"/>
      <c r="AF17" s="10"/>
      <c r="AG17" s="10"/>
      <c r="AH17" s="126"/>
      <c r="AI17" s="125"/>
      <c r="AJ17" s="114"/>
      <c r="AK17" s="14"/>
      <c r="AL17" s="11"/>
      <c r="AM17" s="19"/>
      <c r="AN17" s="7"/>
      <c r="AO17" s="7"/>
      <c r="AP17" s="3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</row>
    <row r="18" spans="2:60">
      <c r="B18" s="86"/>
      <c r="C18" s="932" t="s">
        <v>299</v>
      </c>
      <c r="D18"/>
      <c r="E18"/>
      <c r="F18"/>
      <c r="G18"/>
      <c r="H18"/>
      <c r="I18"/>
      <c r="J18" s="322"/>
      <c r="K18"/>
      <c r="N18" s="887"/>
      <c r="O18" s="324"/>
      <c r="P18" s="325"/>
      <c r="Q18" s="324"/>
      <c r="R18" s="41"/>
      <c r="S18" s="133"/>
      <c r="T18" s="109"/>
      <c r="U18" s="113"/>
      <c r="V18" s="3"/>
      <c r="W18" s="4"/>
      <c r="X18" s="10"/>
      <c r="Y18" s="3"/>
      <c r="Z18" s="11"/>
      <c r="AA18" s="11"/>
      <c r="AB18" s="11"/>
      <c r="AH18" s="125"/>
      <c r="AI18" s="109"/>
      <c r="AJ18" s="108"/>
      <c r="AK18" s="14"/>
      <c r="AL18" s="11"/>
      <c r="AM18" s="7"/>
      <c r="AN18" s="19"/>
      <c r="AO18" s="19"/>
      <c r="AP18" s="31"/>
      <c r="AQ18" s="11"/>
      <c r="AR18" s="15"/>
      <c r="AS18" s="7"/>
      <c r="AT18" s="7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</row>
    <row r="19" spans="2:60" ht="15.75" customHeight="1">
      <c r="B19" s="86"/>
      <c r="C19" s="157"/>
      <c r="D19" s="2"/>
      <c r="E19" s="323"/>
      <c r="F19" s="6"/>
      <c r="G19" s="6"/>
      <c r="H19" s="9"/>
      <c r="I19"/>
      <c r="J19" s="157"/>
      <c r="K19"/>
      <c r="L19" s="2"/>
      <c r="M19"/>
      <c r="N19" s="938"/>
      <c r="O19" s="9"/>
      <c r="P19" s="327"/>
      <c r="Q19" s="9"/>
      <c r="R19" s="41"/>
      <c r="S19" s="123"/>
      <c r="T19" s="109"/>
      <c r="U19" s="123"/>
      <c r="V19" s="3"/>
      <c r="W19" s="10"/>
      <c r="X19" s="10"/>
      <c r="Y19" s="3"/>
      <c r="Z19" s="11"/>
      <c r="AA19" s="11"/>
      <c r="AB19" s="11"/>
      <c r="AH19" s="126"/>
      <c r="AI19" s="109"/>
      <c r="AJ19" s="108"/>
      <c r="AK19" s="14"/>
      <c r="AL19" s="11"/>
      <c r="AM19" s="19"/>
      <c r="AN19" s="19"/>
      <c r="AO19" s="19"/>
      <c r="AP19" s="3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</row>
    <row r="20" spans="2:60" ht="15.75" customHeight="1">
      <c r="B20" s="86"/>
      <c r="C20" s="326"/>
      <c r="D20" s="2"/>
      <c r="E20" s="2"/>
      <c r="F20" s="9"/>
      <c r="G20"/>
      <c r="H20" s="9"/>
      <c r="I20"/>
      <c r="J20" s="157"/>
      <c r="K20" s="322"/>
      <c r="L20" s="322"/>
      <c r="M20" s="939"/>
      <c r="N20" s="328"/>
      <c r="O20" s="328"/>
      <c r="P20" s="328"/>
      <c r="Q20" s="328"/>
      <c r="R20" s="41"/>
      <c r="S20" s="133"/>
      <c r="T20" s="121"/>
      <c r="U20" s="113"/>
      <c r="V20" s="22"/>
      <c r="W20" s="23"/>
      <c r="X20" s="14"/>
      <c r="Y20" s="11"/>
      <c r="Z20" s="11"/>
      <c r="AA20" s="11"/>
      <c r="AB20" s="11"/>
      <c r="AH20" s="126"/>
      <c r="AI20" s="109"/>
      <c r="AJ20" s="108"/>
      <c r="AK20" s="14"/>
      <c r="AL20" s="11"/>
      <c r="AM20" s="19"/>
      <c r="AN20" s="19"/>
      <c r="AO20" s="19"/>
      <c r="AP20" s="31"/>
      <c r="AQ20" s="11"/>
      <c r="AR20" s="15"/>
      <c r="AS20" s="7"/>
      <c r="AT20" s="7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</row>
    <row r="21" spans="2:60" ht="20.25" customHeight="1">
      <c r="B21" s="86"/>
      <c r="C21" s="12" t="s">
        <v>231</v>
      </c>
      <c r="F21" s="323"/>
      <c r="H21"/>
      <c r="I21" s="26"/>
      <c r="J21" s="26"/>
      <c r="K21" s="323"/>
      <c r="L21" s="323"/>
      <c r="M21" s="323"/>
      <c r="N21"/>
      <c r="O21"/>
      <c r="P21"/>
      <c r="R21" s="30"/>
      <c r="S21" s="123"/>
      <c r="T21" s="109"/>
      <c r="U21" s="108"/>
      <c r="V21" s="169"/>
      <c r="W21" s="168"/>
      <c r="X21" s="168"/>
      <c r="Y21" s="686"/>
      <c r="Z21" s="114"/>
      <c r="AA21" s="114"/>
      <c r="AB21" s="169"/>
      <c r="AC21" s="169"/>
      <c r="AD21" s="169"/>
      <c r="AE21" s="168"/>
      <c r="AF21" s="168"/>
      <c r="AG21" s="129"/>
      <c r="AH21" s="114"/>
      <c r="AI21" s="122"/>
      <c r="AJ21" s="114"/>
      <c r="AK21" s="108"/>
      <c r="AL21" s="114"/>
      <c r="AM21" s="134"/>
      <c r="AN21" s="299"/>
      <c r="AO21" s="134"/>
      <c r="AP21" s="414"/>
      <c r="AQ21" s="114"/>
      <c r="AR21" s="114"/>
      <c r="AS21" s="114"/>
      <c r="AT21" s="114"/>
      <c r="AU21" s="114"/>
      <c r="AV21" s="114"/>
      <c r="AW21" s="114"/>
      <c r="AX21" s="114"/>
      <c r="AY21" s="114"/>
      <c r="AZ21" s="114"/>
      <c r="BA21" s="114"/>
      <c r="BB21" s="114"/>
      <c r="BC21" s="114"/>
      <c r="BD21" s="114"/>
      <c r="BE21" s="114"/>
      <c r="BF21" s="114"/>
      <c r="BG21" s="114"/>
    </row>
    <row r="22" spans="2:60" ht="15.75" customHeight="1">
      <c r="B22" s="86"/>
      <c r="C22" s="932" t="s">
        <v>811</v>
      </c>
      <c r="D22"/>
      <c r="E22" s="326"/>
      <c r="F22"/>
      <c r="G22" s="323"/>
      <c r="H22" s="323"/>
      <c r="I22" s="323"/>
      <c r="J22" s="323"/>
      <c r="N22"/>
      <c r="O22" s="329"/>
      <c r="Q22" s="1"/>
      <c r="R22" s="41"/>
      <c r="S22" s="123"/>
      <c r="T22" s="109"/>
      <c r="U22" s="108"/>
      <c r="V22" s="114"/>
      <c r="W22" s="114"/>
      <c r="X22" s="686"/>
      <c r="Y22" s="686"/>
      <c r="Z22" s="114"/>
      <c r="AA22" s="114"/>
      <c r="AB22" s="169"/>
      <c r="AC22" s="169"/>
      <c r="AD22" s="169"/>
      <c r="AE22" s="686"/>
      <c r="AF22" s="686"/>
      <c r="AG22" s="129"/>
      <c r="AH22" s="128"/>
      <c r="AI22" s="114"/>
      <c r="AJ22" s="114"/>
      <c r="AK22" s="108"/>
      <c r="AL22" s="114"/>
      <c r="AM22" s="299"/>
      <c r="AN22" s="134"/>
      <c r="AO22" s="134"/>
      <c r="AP22" s="414"/>
      <c r="AQ22" s="114"/>
      <c r="AR22" s="114"/>
      <c r="AS22" s="114"/>
      <c r="AT22" s="114"/>
      <c r="AU22" s="114"/>
      <c r="AV22" s="114"/>
      <c r="AW22" s="114"/>
      <c r="AX22" s="114"/>
      <c r="AY22" s="114"/>
      <c r="AZ22" s="114"/>
      <c r="BA22" s="114"/>
      <c r="BB22" s="114"/>
      <c r="BC22" s="114"/>
      <c r="BD22" s="114"/>
      <c r="BE22" s="114"/>
      <c r="BF22" s="114"/>
      <c r="BG22" s="114"/>
    </row>
    <row r="23" spans="2:60" ht="13.5" customHeight="1">
      <c r="C23" s="13" t="s">
        <v>1138</v>
      </c>
      <c r="D23" s="157"/>
      <c r="E23" s="2"/>
      <c r="F23" s="6"/>
      <c r="G23" s="6"/>
      <c r="H23" s="107"/>
      <c r="J23" s="156"/>
      <c r="K23" s="12"/>
      <c r="M23"/>
      <c r="N23" s="940"/>
      <c r="O23" s="941"/>
      <c r="P23" s="331"/>
      <c r="Q23" s="1"/>
      <c r="R23" s="123"/>
      <c r="S23" s="123"/>
      <c r="T23" s="109"/>
      <c r="U23" s="108"/>
      <c r="V23" s="114"/>
      <c r="W23" s="114"/>
      <c r="X23" s="686"/>
      <c r="Y23" s="169"/>
      <c r="Z23" s="114"/>
      <c r="AA23" s="114"/>
      <c r="AB23" s="142"/>
      <c r="AC23" s="129"/>
      <c r="AD23" s="114"/>
      <c r="AE23" s="129"/>
      <c r="AF23" s="129"/>
      <c r="AG23" s="129"/>
      <c r="AH23" s="127"/>
      <c r="AI23" s="109"/>
      <c r="AJ23" s="108"/>
      <c r="AK23" s="217"/>
      <c r="AL23" s="114"/>
      <c r="AM23" s="134"/>
      <c r="AN23" s="134"/>
      <c r="AO23" s="134"/>
      <c r="AP23" s="414"/>
      <c r="AQ23" s="114"/>
      <c r="AR23" s="114"/>
      <c r="AS23" s="114"/>
      <c r="AT23" s="114"/>
      <c r="AU23" s="114"/>
      <c r="AV23" s="114"/>
      <c r="AW23" s="114"/>
      <c r="AX23" s="114"/>
      <c r="AY23" s="114"/>
      <c r="AZ23" s="114"/>
      <c r="BA23" s="114"/>
      <c r="BB23" s="114"/>
      <c r="BC23" s="114"/>
      <c r="BD23" s="114"/>
      <c r="BE23" s="114"/>
      <c r="BF23" s="114"/>
      <c r="BG23" s="114"/>
    </row>
    <row r="24" spans="2:60" ht="13.5" customHeight="1">
      <c r="B24" s="330"/>
      <c r="C24" s="86"/>
      <c r="E24"/>
      <c r="F24"/>
      <c r="G24" s="9"/>
      <c r="H24" s="9"/>
      <c r="I24"/>
      <c r="J24" s="156"/>
      <c r="K24"/>
      <c r="L24"/>
      <c r="M24"/>
      <c r="N24" s="73"/>
      <c r="O24" s="86"/>
      <c r="P24" s="333"/>
      <c r="Q24" s="1"/>
      <c r="R24" s="114"/>
      <c r="S24" s="114"/>
      <c r="T24" s="188"/>
      <c r="U24" s="114"/>
      <c r="V24" s="114"/>
      <c r="W24" s="114"/>
      <c r="X24" s="114"/>
      <c r="Y24" s="114"/>
      <c r="Z24" s="114"/>
      <c r="AA24" s="114"/>
      <c r="AB24" s="114"/>
      <c r="AC24" s="114"/>
      <c r="AD24" s="114"/>
      <c r="AE24" s="129"/>
      <c r="AF24" s="129"/>
      <c r="AG24" s="129"/>
      <c r="AH24" s="123"/>
      <c r="AI24" s="109"/>
      <c r="AJ24" s="108"/>
      <c r="AK24" s="217"/>
      <c r="AL24" s="114"/>
      <c r="AM24" s="299"/>
      <c r="AN24" s="134"/>
      <c r="AO24" s="134"/>
      <c r="AP24" s="414"/>
      <c r="AQ24" s="114"/>
      <c r="AR24" s="114"/>
      <c r="AS24" s="114"/>
      <c r="AT24" s="114"/>
      <c r="AU24" s="114"/>
      <c r="AV24" s="114"/>
      <c r="AW24" s="114"/>
      <c r="AX24" s="114"/>
      <c r="AY24" s="114"/>
      <c r="AZ24" s="114"/>
      <c r="BA24" s="114"/>
      <c r="BB24" s="114"/>
      <c r="BC24" s="114"/>
      <c r="BD24" s="114"/>
      <c r="BE24" s="114"/>
      <c r="BF24" s="114"/>
      <c r="BG24" s="114"/>
    </row>
    <row r="25" spans="2:60" ht="12.75" customHeight="1">
      <c r="B25" s="332"/>
      <c r="C25" s="457" t="s">
        <v>298</v>
      </c>
      <c r="K25"/>
      <c r="L25"/>
      <c r="N25" s="326"/>
      <c r="O25" s="86"/>
      <c r="P25" s="326"/>
      <c r="Q25" s="1"/>
      <c r="R25" s="114"/>
      <c r="S25" s="125"/>
      <c r="T25" s="109"/>
      <c r="U25" s="108"/>
      <c r="V25" s="114"/>
      <c r="W25" s="114"/>
      <c r="X25" s="114"/>
      <c r="Y25" s="114"/>
      <c r="Z25" s="114"/>
      <c r="AA25" s="114"/>
      <c r="AB25" s="114"/>
      <c r="AC25" s="114"/>
      <c r="AD25" s="129"/>
      <c r="AE25" s="129"/>
      <c r="AF25" s="129"/>
      <c r="AG25" s="129"/>
      <c r="AH25" s="123"/>
      <c r="AI25" s="109"/>
      <c r="AJ25" s="108"/>
      <c r="AK25" s="108"/>
      <c r="AL25" s="114"/>
      <c r="AM25" s="134"/>
      <c r="AN25" s="134"/>
      <c r="AO25" s="134"/>
      <c r="AP25" s="414"/>
      <c r="AQ25" s="108"/>
      <c r="AR25" s="108"/>
      <c r="AS25" s="108"/>
      <c r="AT25" s="108"/>
      <c r="AU25" s="108"/>
      <c r="AV25" s="108"/>
      <c r="AW25" s="108"/>
      <c r="AX25" s="108"/>
      <c r="AY25" s="108"/>
      <c r="AZ25" s="108"/>
      <c r="BA25" s="108"/>
      <c r="BB25" s="108"/>
      <c r="BC25" s="114"/>
      <c r="BD25" s="114"/>
      <c r="BE25" s="114"/>
      <c r="BF25" s="114"/>
      <c r="BG25" s="114"/>
    </row>
    <row r="26" spans="2:60" ht="13.5" customHeight="1">
      <c r="B26" s="334"/>
      <c r="K26"/>
      <c r="L26"/>
      <c r="M26"/>
      <c r="N26"/>
      <c r="O26"/>
      <c r="P26"/>
      <c r="Q26" s="1800"/>
      <c r="R26" s="114"/>
      <c r="S26" s="187"/>
      <c r="T26" s="236"/>
      <c r="U26" s="113"/>
      <c r="V26" s="114"/>
      <c r="W26" s="114"/>
      <c r="X26" s="114"/>
      <c r="Y26" s="114"/>
      <c r="Z26" s="114"/>
      <c r="AA26" s="114"/>
      <c r="AB26" s="114"/>
      <c r="AC26" s="114"/>
      <c r="AD26" s="114"/>
      <c r="AE26" s="129"/>
      <c r="AF26" s="114"/>
      <c r="AG26" s="114"/>
      <c r="AH26" s="123"/>
      <c r="AI26" s="109"/>
      <c r="AJ26" s="113"/>
      <c r="AK26" s="108"/>
      <c r="AL26" s="114"/>
      <c r="AM26" s="134"/>
      <c r="AN26" s="134"/>
      <c r="AO26" s="134"/>
      <c r="AP26" s="414"/>
      <c r="AQ26" s="114"/>
      <c r="AR26" s="114"/>
      <c r="AS26" s="114"/>
      <c r="AT26" s="114"/>
      <c r="AU26" s="114"/>
      <c r="AV26" s="114"/>
      <c r="AW26" s="114"/>
      <c r="AX26" s="114"/>
      <c r="AY26" s="114"/>
      <c r="AZ26" s="114"/>
      <c r="BA26" s="114"/>
      <c r="BB26" s="114"/>
      <c r="BC26" s="114"/>
      <c r="BD26" s="114"/>
      <c r="BE26" s="114"/>
      <c r="BF26" s="114"/>
      <c r="BG26" s="114"/>
    </row>
    <row r="27" spans="2:60" ht="15.75" customHeight="1">
      <c r="C27" s="25" t="s">
        <v>173</v>
      </c>
      <c r="E27"/>
      <c r="G27" s="9"/>
      <c r="H27" s="2"/>
      <c r="I27"/>
      <c r="J27" s="156"/>
      <c r="K27" s="336"/>
      <c r="L27" s="336"/>
      <c r="M27" s="336"/>
      <c r="O27" s="86"/>
      <c r="P27" s="157"/>
      <c r="Q27" s="157"/>
      <c r="R27" s="114"/>
      <c r="S27" s="159"/>
      <c r="T27" s="109"/>
      <c r="U27" s="108"/>
      <c r="V27" s="114"/>
      <c r="W27" s="114"/>
      <c r="X27" s="114"/>
      <c r="Y27" s="123"/>
      <c r="Z27" s="108"/>
      <c r="AA27" s="106"/>
      <c r="AB27" s="124"/>
      <c r="AC27" s="124"/>
      <c r="AD27" s="124"/>
      <c r="AE27" s="191"/>
      <c r="AF27" s="124"/>
      <c r="AG27" s="124"/>
      <c r="AH27" s="124"/>
      <c r="AI27" s="124"/>
      <c r="AJ27" s="124"/>
      <c r="AK27" s="124"/>
      <c r="AL27" s="124"/>
      <c r="AM27" s="124"/>
      <c r="AN27" s="108"/>
      <c r="AO27" s="108"/>
      <c r="AP27" s="414"/>
      <c r="AQ27" s="217"/>
      <c r="AR27" s="217"/>
      <c r="AS27" s="106"/>
      <c r="AT27" s="109"/>
      <c r="AU27" s="109"/>
      <c r="AV27" s="108"/>
      <c r="AW27" s="108"/>
      <c r="AX27" s="108"/>
      <c r="AY27" s="108"/>
      <c r="AZ27" s="108"/>
      <c r="BA27" s="108"/>
      <c r="BB27" s="108"/>
      <c r="BC27" s="108"/>
      <c r="BD27" s="108"/>
      <c r="BE27" s="108"/>
      <c r="BF27" s="108"/>
      <c r="BG27" s="108"/>
      <c r="BH27" s="14"/>
    </row>
    <row r="28" spans="2:60" ht="17.25" customHeight="1">
      <c r="B28" s="326"/>
      <c r="C28" s="333"/>
      <c r="D28" s="333"/>
      <c r="E28" s="156"/>
      <c r="F28" s="156"/>
      <c r="G28" s="156"/>
      <c r="H28" s="326"/>
      <c r="I28" s="86"/>
      <c r="J28" s="156"/>
      <c r="K28" s="336"/>
      <c r="L28" s="336"/>
      <c r="M28" s="1795"/>
      <c r="N28" s="326"/>
      <c r="O28" s="86"/>
      <c r="P28" s="157"/>
      <c r="Q28" s="156"/>
      <c r="R28" s="114"/>
      <c r="S28" s="123"/>
      <c r="T28" s="109"/>
      <c r="U28" s="108"/>
      <c r="V28" s="114"/>
      <c r="W28" s="114"/>
      <c r="X28" s="114"/>
      <c r="Y28" s="123"/>
      <c r="Z28" s="109"/>
      <c r="AA28" s="106"/>
      <c r="AB28" s="124"/>
      <c r="AC28" s="124"/>
      <c r="AD28" s="630"/>
      <c r="AE28" s="191"/>
      <c r="AF28" s="124"/>
      <c r="AG28" s="190"/>
      <c r="AH28" s="190"/>
      <c r="AI28" s="190"/>
      <c r="AJ28" s="190"/>
      <c r="AK28" s="190"/>
      <c r="AL28" s="190"/>
      <c r="AM28" s="190"/>
      <c r="AN28" s="108"/>
      <c r="AO28" s="108"/>
      <c r="AP28" s="414"/>
      <c r="AQ28" s="114"/>
      <c r="AR28" s="114"/>
      <c r="AS28" s="114"/>
      <c r="AT28" s="114"/>
      <c r="AU28" s="114"/>
      <c r="AV28" s="114"/>
      <c r="AW28" s="114"/>
      <c r="AX28" s="114"/>
      <c r="AY28" s="114"/>
      <c r="AZ28" s="114"/>
      <c r="BA28" s="114"/>
      <c r="BB28" s="114"/>
      <c r="BC28" s="114"/>
      <c r="BD28" s="114"/>
      <c r="BE28" s="114"/>
      <c r="BF28" s="114"/>
      <c r="BG28" s="114"/>
    </row>
    <row r="29" spans="2:60" ht="13.5" customHeight="1">
      <c r="B29" s="335"/>
      <c r="C29" s="333"/>
      <c r="D29"/>
      <c r="E29"/>
      <c r="F29"/>
      <c r="G29"/>
      <c r="H29" s="335"/>
      <c r="I29" s="86"/>
      <c r="J29" s="156"/>
      <c r="K29" s="336"/>
      <c r="L29" s="336"/>
      <c r="M29" s="336"/>
      <c r="N29" s="326"/>
      <c r="O29" s="86"/>
      <c r="P29" s="157"/>
      <c r="Q29" s="157"/>
      <c r="R29" s="125"/>
      <c r="S29" s="123"/>
      <c r="T29" s="109"/>
      <c r="U29" s="108"/>
      <c r="V29" s="114"/>
      <c r="W29" s="114"/>
      <c r="X29" s="114"/>
      <c r="Y29" s="123"/>
      <c r="Z29" s="109"/>
      <c r="AA29" s="106"/>
      <c r="AB29" s="124"/>
      <c r="AC29" s="124"/>
      <c r="AD29" s="124"/>
      <c r="AE29" s="191"/>
      <c r="AF29" s="124"/>
      <c r="AG29" s="124"/>
      <c r="AH29" s="124"/>
      <c r="AI29" s="630"/>
      <c r="AJ29" s="124"/>
      <c r="AK29" s="376"/>
      <c r="AL29" s="124"/>
      <c r="AM29" s="124"/>
      <c r="AN29" s="108"/>
      <c r="AO29" s="108"/>
      <c r="AP29" s="414"/>
      <c r="AQ29" s="114"/>
      <c r="AR29" s="114"/>
      <c r="AS29" s="114"/>
      <c r="AT29" s="114"/>
      <c r="AU29" s="114"/>
      <c r="AV29" s="114"/>
      <c r="AW29" s="114"/>
      <c r="AX29" s="114"/>
      <c r="AY29" s="114"/>
      <c r="AZ29" s="114"/>
      <c r="BA29" s="114"/>
      <c r="BB29" s="114"/>
      <c r="BC29" s="114"/>
      <c r="BD29" s="114"/>
      <c r="BE29" s="114"/>
      <c r="BF29" s="114"/>
      <c r="BG29" s="114"/>
    </row>
    <row r="30" spans="2:60" ht="15.75" customHeight="1">
      <c r="C30" s="107" t="s">
        <v>812</v>
      </c>
      <c r="E30"/>
      <c r="H30"/>
      <c r="K30" s="336"/>
      <c r="L30" s="12" t="s">
        <v>423</v>
      </c>
      <c r="N30" s="335"/>
      <c r="O30" s="86"/>
      <c r="P30" s="157"/>
      <c r="Q30" s="157"/>
      <c r="R30" s="126"/>
      <c r="S30" s="114"/>
      <c r="T30" s="188"/>
      <c r="U30" s="114"/>
      <c r="V30" s="106"/>
      <c r="W30" s="106"/>
      <c r="X30" s="106"/>
      <c r="Y30" s="123"/>
      <c r="Z30" s="109"/>
      <c r="AA30" s="106"/>
      <c r="AB30" s="124"/>
      <c r="AC30" s="124"/>
      <c r="AD30" s="124"/>
      <c r="AE30" s="191"/>
      <c r="AF30" s="687"/>
      <c r="AG30" s="124"/>
      <c r="AH30" s="124"/>
      <c r="AI30" s="630"/>
      <c r="AJ30" s="241"/>
      <c r="AK30" s="376"/>
      <c r="AL30" s="124"/>
      <c r="AM30" s="124"/>
      <c r="AN30" s="108"/>
      <c r="AO30" s="108"/>
      <c r="AP30" s="106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</row>
    <row r="31" spans="2:60" ht="15" customHeight="1">
      <c r="C31" s="86"/>
      <c r="D31" s="157"/>
      <c r="E31"/>
      <c r="F31"/>
      <c r="G31"/>
      <c r="H31"/>
      <c r="I31"/>
      <c r="J31"/>
      <c r="K31" s="336"/>
      <c r="L31" s="339"/>
      <c r="M31" s="336"/>
      <c r="N31" s="340"/>
      <c r="O31"/>
      <c r="P31" s="84"/>
      <c r="Q31" s="157"/>
      <c r="R31" s="126"/>
      <c r="S31" s="123"/>
      <c r="T31" s="109"/>
      <c r="U31" s="104"/>
      <c r="V31" s="114"/>
      <c r="W31" s="114"/>
      <c r="X31" s="114"/>
      <c r="Y31" s="159"/>
      <c r="Z31" s="109"/>
      <c r="AA31" s="106"/>
      <c r="AB31" s="124"/>
      <c r="AC31" s="376"/>
      <c r="AD31" s="124"/>
      <c r="AE31" s="191"/>
      <c r="AF31" s="124"/>
      <c r="AG31" s="124"/>
      <c r="AH31" s="124"/>
      <c r="AI31" s="630"/>
      <c r="AJ31" s="241"/>
      <c r="AK31" s="124"/>
      <c r="AL31" s="241"/>
      <c r="AM31" s="124"/>
      <c r="AN31" s="108"/>
      <c r="AO31" s="108"/>
      <c r="AP31" s="688"/>
      <c r="AQ31" s="114"/>
      <c r="AR31" s="114"/>
      <c r="AS31" s="114"/>
      <c r="AT31" s="114"/>
      <c r="AU31" s="114"/>
      <c r="AV31" s="114"/>
      <c r="AW31" s="114"/>
      <c r="AX31" s="114"/>
      <c r="AY31" s="114"/>
      <c r="AZ31" s="114"/>
      <c r="BA31" s="114"/>
      <c r="BB31" s="114"/>
      <c r="BC31" s="114"/>
      <c r="BD31" s="114"/>
      <c r="BE31" s="114"/>
      <c r="BF31" s="114"/>
      <c r="BG31" s="114"/>
    </row>
    <row r="32" spans="2:60" ht="13.5" customHeight="1">
      <c r="C32" s="84"/>
      <c r="D32"/>
      <c r="E32"/>
      <c r="F32"/>
      <c r="G32"/>
      <c r="H32"/>
      <c r="I32"/>
      <c r="J32" s="157"/>
      <c r="K32" s="1801"/>
      <c r="L32" s="86"/>
      <c r="M32" s="157"/>
      <c r="N32" s="326"/>
      <c r="O32" s="86"/>
      <c r="P32" s="157"/>
      <c r="Q32" s="1800"/>
      <c r="R32" s="126"/>
      <c r="S32" s="187"/>
      <c r="T32" s="236"/>
      <c r="U32" s="104"/>
      <c r="V32" s="114"/>
      <c r="W32" s="114"/>
      <c r="X32" s="114"/>
      <c r="Y32" s="114"/>
      <c r="Z32" s="114"/>
      <c r="AA32" s="114"/>
      <c r="AB32" s="114"/>
      <c r="AC32" s="114"/>
      <c r="AD32" s="114"/>
      <c r="AE32" s="108"/>
      <c r="AF32" s="114"/>
      <c r="AG32" s="114"/>
      <c r="AH32" s="114"/>
      <c r="AI32" s="114"/>
      <c r="AJ32" s="108"/>
      <c r="AK32" s="108"/>
      <c r="AL32" s="108"/>
      <c r="AM32" s="108"/>
      <c r="AN32" s="108"/>
      <c r="AO32" s="108"/>
      <c r="AP32" s="688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</row>
    <row r="33" spans="2:59" ht="14.25" customHeight="1">
      <c r="C33" s="338" t="s">
        <v>901</v>
      </c>
      <c r="D33"/>
      <c r="E33"/>
      <c r="F33" s="28"/>
      <c r="G33" s="337"/>
      <c r="H33"/>
      <c r="I33" s="28"/>
      <c r="J33" s="28"/>
      <c r="K33"/>
      <c r="L33" s="885"/>
      <c r="M33"/>
      <c r="N33" s="1802"/>
      <c r="O33" s="86"/>
      <c r="P33" s="157"/>
      <c r="Q33" s="1800"/>
      <c r="R33" s="123"/>
      <c r="S33" s="159"/>
      <c r="T33" s="109"/>
      <c r="U33" s="106"/>
      <c r="V33" s="114"/>
      <c r="W33" s="114"/>
      <c r="X33" s="114"/>
      <c r="Y33" s="114"/>
      <c r="Z33" s="114"/>
      <c r="AA33" s="114"/>
      <c r="AB33" s="114"/>
      <c r="AC33" s="114"/>
      <c r="AD33" s="114"/>
      <c r="AE33" s="108"/>
      <c r="AF33" s="114"/>
      <c r="AG33" s="114"/>
      <c r="AH33" s="114"/>
      <c r="AI33" s="114"/>
      <c r="AJ33" s="108"/>
      <c r="AK33" s="108"/>
      <c r="AL33" s="108"/>
      <c r="AM33" s="108"/>
      <c r="AN33" s="108"/>
      <c r="AO33" s="108"/>
      <c r="AP33" s="414"/>
      <c r="AQ33" s="114"/>
      <c r="AR33" s="114"/>
      <c r="AS33" s="114"/>
      <c r="AT33" s="114"/>
      <c r="AU33" s="114"/>
      <c r="AV33" s="114"/>
      <c r="AW33" s="114"/>
      <c r="AX33" s="114"/>
      <c r="AY33" s="114"/>
      <c r="AZ33" s="114"/>
      <c r="BA33" s="114"/>
      <c r="BB33" s="114"/>
      <c r="BC33" s="114"/>
      <c r="BD33" s="114"/>
      <c r="BE33" s="114"/>
      <c r="BF33" s="114"/>
      <c r="BG33" s="114"/>
    </row>
    <row r="34" spans="2:59" ht="12.75" customHeight="1">
      <c r="C34" s="1"/>
      <c r="E34"/>
      <c r="G34"/>
      <c r="H34"/>
      <c r="I34"/>
      <c r="J34"/>
      <c r="K34"/>
      <c r="L34"/>
      <c r="M34"/>
      <c r="N34" s="1802"/>
      <c r="O34" s="86"/>
      <c r="P34" s="157"/>
      <c r="Q34" s="157"/>
      <c r="R34" s="123"/>
      <c r="S34" s="114"/>
      <c r="T34" s="122"/>
      <c r="U34" s="114"/>
      <c r="V34" s="114"/>
      <c r="W34" s="114"/>
      <c r="X34" s="114"/>
      <c r="Y34" s="114"/>
      <c r="Z34" s="114"/>
      <c r="AA34" s="108"/>
      <c r="AB34" s="662"/>
      <c r="AC34" s="109"/>
      <c r="AD34" s="108"/>
      <c r="AE34" s="666"/>
      <c r="AF34" s="114"/>
      <c r="AG34" s="114"/>
      <c r="AH34" s="114"/>
      <c r="AI34" s="114"/>
      <c r="AJ34" s="108"/>
      <c r="AK34" s="108"/>
      <c r="AL34" s="108"/>
      <c r="AM34" s="108"/>
      <c r="AN34" s="300"/>
      <c r="AO34" s="108"/>
      <c r="AP34" s="414"/>
      <c r="AQ34" s="114"/>
      <c r="AR34" s="114"/>
      <c r="AS34" s="114"/>
      <c r="AT34" s="114"/>
      <c r="AU34" s="114"/>
      <c r="AV34" s="114"/>
      <c r="AW34" s="114"/>
      <c r="AX34" s="114"/>
      <c r="AY34" s="114"/>
      <c r="AZ34" s="114"/>
      <c r="BA34" s="114"/>
      <c r="BB34" s="114"/>
      <c r="BC34" s="114"/>
      <c r="BD34" s="114"/>
      <c r="BE34" s="114"/>
      <c r="BF34" s="114"/>
      <c r="BG34" s="114"/>
    </row>
    <row r="35" spans="2:59" ht="16.5" customHeight="1">
      <c r="B35" s="345"/>
      <c r="C35" s="345"/>
      <c r="D35" s="345"/>
      <c r="E35" s="346"/>
      <c r="F35" s="345"/>
      <c r="G35" s="345"/>
      <c r="H35" s="345"/>
      <c r="I35" s="345"/>
      <c r="J35" s="345"/>
      <c r="K35" s="58"/>
      <c r="L35" s="58"/>
      <c r="M35" s="58"/>
      <c r="N35" s="55"/>
      <c r="O35" s="7"/>
      <c r="P35" s="157"/>
      <c r="Q35" s="108"/>
      <c r="R35" s="114"/>
      <c r="S35" s="114"/>
      <c r="T35" s="114"/>
      <c r="U35" s="114"/>
      <c r="V35" s="114"/>
      <c r="W35" s="197"/>
      <c r="X35" s="635"/>
      <c r="Y35" s="114"/>
      <c r="Z35" s="197"/>
      <c r="AA35" s="197"/>
      <c r="AB35" s="114"/>
      <c r="AC35" s="636"/>
      <c r="AD35" s="114"/>
      <c r="AE35" s="114"/>
      <c r="AF35" s="106"/>
      <c r="AG35" s="114"/>
      <c r="AH35" s="114"/>
      <c r="AI35" s="114"/>
      <c r="AJ35" s="114"/>
      <c r="AK35" s="114"/>
      <c r="AL35" s="114"/>
      <c r="AM35" s="108"/>
      <c r="AN35" s="108"/>
      <c r="AO35" s="108"/>
      <c r="AP35" s="414"/>
      <c r="AQ35" s="114"/>
      <c r="AR35" s="114"/>
      <c r="AS35" s="114"/>
      <c r="AT35" s="114"/>
      <c r="AU35" s="114"/>
      <c r="AV35" s="114"/>
      <c r="AW35" s="114"/>
      <c r="AX35" s="114"/>
      <c r="AY35" s="114"/>
      <c r="AZ35" s="114"/>
      <c r="BA35" s="114"/>
      <c r="BB35" s="114"/>
      <c r="BC35" s="114"/>
      <c r="BD35" s="114"/>
      <c r="BE35" s="114"/>
      <c r="BF35" s="114"/>
      <c r="BG35" s="114"/>
    </row>
    <row r="36" spans="2:59" ht="15" customHeight="1">
      <c r="B36" s="336"/>
      <c r="C36" s="336"/>
      <c r="D36" s="339"/>
      <c r="E36" s="347"/>
      <c r="F36" s="336"/>
      <c r="G36" s="328"/>
      <c r="H36" s="328"/>
      <c r="I36" s="328"/>
      <c r="J36" s="328"/>
      <c r="K36" s="166"/>
      <c r="L36" s="166"/>
      <c r="M36" s="166"/>
      <c r="N36" s="55"/>
      <c r="O36" s="7"/>
      <c r="P36" s="157"/>
      <c r="Q36" s="108"/>
      <c r="R36" s="114"/>
      <c r="S36" s="114"/>
      <c r="T36" s="114"/>
      <c r="U36" s="114"/>
      <c r="V36" s="114"/>
      <c r="W36" s="114"/>
      <c r="X36" s="114"/>
      <c r="Y36" s="114"/>
      <c r="Z36" s="114"/>
      <c r="AA36" s="114"/>
      <c r="AB36" s="114"/>
      <c r="AC36" s="114"/>
      <c r="AD36" s="114"/>
      <c r="AE36" s="114"/>
      <c r="AF36" s="114"/>
      <c r="AG36" s="114"/>
      <c r="AH36" s="128"/>
      <c r="AI36" s="114"/>
      <c r="AJ36" s="122"/>
      <c r="AK36" s="114"/>
      <c r="AL36" s="114"/>
      <c r="AM36" s="108"/>
      <c r="AN36" s="108"/>
      <c r="AO36" s="108"/>
      <c r="AP36" s="414"/>
      <c r="AQ36" s="114"/>
      <c r="AR36" s="114"/>
      <c r="AS36" s="114"/>
      <c r="AT36" s="114"/>
      <c r="AU36" s="114"/>
      <c r="AV36" s="114"/>
      <c r="AW36" s="114"/>
      <c r="AX36" s="114"/>
      <c r="AY36" s="114"/>
      <c r="AZ36" s="114"/>
      <c r="BA36" s="114"/>
      <c r="BB36" s="114"/>
      <c r="BC36" s="114"/>
      <c r="BD36" s="114"/>
      <c r="BE36" s="114"/>
      <c r="BF36" s="114"/>
      <c r="BG36" s="114"/>
    </row>
    <row r="37" spans="2:59" ht="16.5" customHeight="1">
      <c r="B37" s="348"/>
      <c r="C37" s="348"/>
      <c r="D37" s="348"/>
      <c r="E37" s="349"/>
      <c r="F37" s="348"/>
      <c r="G37" s="348"/>
      <c r="H37" s="350"/>
      <c r="I37" s="348"/>
      <c r="J37" s="350"/>
      <c r="K37" s="564"/>
      <c r="L37" s="563"/>
      <c r="M37" s="563"/>
      <c r="N37" s="48"/>
      <c r="O37" s="11"/>
      <c r="P37"/>
      <c r="Q37" s="108"/>
      <c r="R37" s="114"/>
      <c r="S37" s="114"/>
      <c r="T37" s="114"/>
      <c r="U37" s="114"/>
      <c r="V37" s="197"/>
      <c r="W37" s="197"/>
      <c r="X37" s="114"/>
      <c r="Y37" s="197"/>
      <c r="Z37" s="197"/>
      <c r="AA37" s="114"/>
      <c r="AB37" s="109"/>
      <c r="AC37" s="114"/>
      <c r="AD37" s="114"/>
      <c r="AE37" s="114"/>
      <c r="AF37" s="114"/>
      <c r="AG37" s="114"/>
      <c r="AH37" s="114"/>
      <c r="AI37" s="188"/>
      <c r="AJ37" s="114"/>
      <c r="AK37" s="114"/>
      <c r="AL37" s="114"/>
      <c r="AM37" s="108"/>
      <c r="AN37" s="108"/>
      <c r="AO37" s="108"/>
      <c r="AP37" s="414"/>
      <c r="AQ37" s="114"/>
      <c r="AR37" s="114"/>
      <c r="AS37" s="114"/>
      <c r="AT37" s="114"/>
      <c r="AU37" s="114"/>
      <c r="AV37" s="114"/>
      <c r="AW37" s="114"/>
      <c r="AX37" s="114"/>
      <c r="AY37" s="114"/>
      <c r="AZ37" s="114"/>
      <c r="BA37" s="114"/>
      <c r="BB37" s="114"/>
      <c r="BC37" s="114"/>
      <c r="BD37" s="114"/>
      <c r="BE37" s="114"/>
      <c r="BF37" s="114"/>
      <c r="BG37" s="114"/>
    </row>
    <row r="38" spans="2:59" ht="13.5" customHeight="1">
      <c r="D38"/>
      <c r="E38"/>
      <c r="F38"/>
      <c r="G38"/>
      <c r="H38"/>
      <c r="I38"/>
      <c r="J38"/>
      <c r="K38" s="11"/>
      <c r="L38" s="11"/>
      <c r="M38" s="11"/>
      <c r="N38" s="98"/>
      <c r="O38" s="7"/>
      <c r="P38" s="351"/>
      <c r="Q38" s="108"/>
      <c r="R38" s="114"/>
      <c r="S38" s="640"/>
      <c r="T38" s="641"/>
      <c r="U38" s="642"/>
      <c r="V38" s="643"/>
      <c r="W38" s="644"/>
      <c r="X38" s="644"/>
      <c r="Y38" s="644"/>
      <c r="Z38" s="644"/>
      <c r="AA38" s="644"/>
      <c r="AB38" s="644"/>
      <c r="AC38" s="640"/>
      <c r="AD38" s="640"/>
      <c r="AE38" s="645"/>
      <c r="AF38" s="114"/>
      <c r="AG38" s="114"/>
      <c r="AH38" s="123"/>
      <c r="AI38" s="109"/>
      <c r="AJ38" s="108"/>
      <c r="AK38" s="114"/>
      <c r="AL38" s="114"/>
      <c r="AM38" s="661"/>
      <c r="AN38" s="661"/>
      <c r="AO38" s="661"/>
      <c r="AP38" s="414"/>
      <c r="AQ38" s="114"/>
      <c r="AR38" s="114"/>
      <c r="AS38" s="114"/>
      <c r="AT38" s="114"/>
      <c r="AU38" s="114"/>
      <c r="AV38" s="114"/>
      <c r="AW38" s="114"/>
      <c r="AX38" s="114"/>
      <c r="AY38" s="114"/>
      <c r="AZ38" s="114"/>
      <c r="BA38" s="114"/>
      <c r="BB38" s="114"/>
      <c r="BC38" s="114"/>
      <c r="BD38" s="114"/>
      <c r="BE38" s="114"/>
      <c r="BF38" s="114"/>
      <c r="BG38" s="114"/>
    </row>
    <row r="39" spans="2:59" ht="17.25" customHeight="1">
      <c r="D39"/>
      <c r="E39"/>
      <c r="F39"/>
      <c r="G39"/>
      <c r="H39"/>
      <c r="I39"/>
      <c r="J39"/>
      <c r="K39" s="53"/>
      <c r="L39" s="11"/>
      <c r="M39" s="53"/>
      <c r="N39" s="39"/>
      <c r="O39" s="7"/>
      <c r="P39" s="157"/>
      <c r="Q39" s="114"/>
      <c r="R39" s="114"/>
      <c r="S39" s="222"/>
      <c r="T39" s="222"/>
      <c r="U39" s="222"/>
      <c r="V39" s="646"/>
      <c r="W39" s="222"/>
      <c r="X39" s="222"/>
      <c r="Y39" s="222"/>
      <c r="Z39" s="222"/>
      <c r="AA39" s="222"/>
      <c r="AB39" s="222"/>
      <c r="AC39" s="222"/>
      <c r="AD39" s="222"/>
      <c r="AE39" s="222"/>
      <c r="AF39" s="108"/>
      <c r="AG39" s="114"/>
      <c r="AH39" s="242"/>
      <c r="AI39" s="109"/>
      <c r="AJ39" s="108"/>
      <c r="AK39" s="114"/>
      <c r="AL39" s="114"/>
      <c r="AM39" s="134"/>
      <c r="AN39" s="134"/>
      <c r="AO39" s="134"/>
      <c r="AP39" s="414"/>
      <c r="AQ39" s="114"/>
      <c r="AR39" s="114"/>
      <c r="AS39" s="114"/>
      <c r="AT39" s="114"/>
      <c r="AU39" s="114"/>
      <c r="AV39" s="114"/>
      <c r="AW39" s="114"/>
      <c r="AX39" s="114"/>
      <c r="AY39" s="114"/>
      <c r="AZ39" s="114"/>
      <c r="BA39" s="114"/>
      <c r="BB39" s="114"/>
      <c r="BC39" s="114"/>
      <c r="BD39" s="114"/>
      <c r="BE39" s="114"/>
      <c r="BF39" s="114"/>
      <c r="BG39" s="114"/>
    </row>
    <row r="40" spans="2:59" ht="13.5" customHeight="1">
      <c r="D40"/>
      <c r="E40" s="158"/>
      <c r="F40"/>
      <c r="G40"/>
      <c r="H40"/>
      <c r="I40"/>
      <c r="J40"/>
      <c r="K40" s="11"/>
      <c r="L40" s="11"/>
      <c r="M40" s="53"/>
      <c r="N40" s="41"/>
      <c r="O40" s="7"/>
      <c r="P40" s="157"/>
      <c r="Q40" s="114"/>
      <c r="R40" s="114"/>
      <c r="S40" s="124"/>
      <c r="T40" s="376"/>
      <c r="U40" s="124"/>
      <c r="V40" s="191"/>
      <c r="W40" s="124"/>
      <c r="X40" s="124"/>
      <c r="Y40" s="124"/>
      <c r="Z40" s="124"/>
      <c r="AA40" s="124"/>
      <c r="AB40" s="124"/>
      <c r="AC40" s="241"/>
      <c r="AD40" s="124"/>
      <c r="AE40" s="403"/>
      <c r="AF40" s="114"/>
      <c r="AG40" s="114"/>
      <c r="AH40" s="126"/>
      <c r="AI40" s="109"/>
      <c r="AJ40" s="121"/>
      <c r="AK40" s="114"/>
      <c r="AL40" s="114"/>
      <c r="AM40" s="299"/>
      <c r="AN40" s="109"/>
      <c r="AO40" s="109"/>
      <c r="AP40" s="106"/>
      <c r="AQ40" s="114"/>
      <c r="AR40" s="114"/>
      <c r="AS40" s="114"/>
      <c r="AT40" s="114"/>
      <c r="AU40" s="114"/>
      <c r="AV40" s="114"/>
      <c r="AW40" s="114"/>
      <c r="AX40" s="114"/>
      <c r="AY40" s="114"/>
      <c r="AZ40" s="114"/>
      <c r="BA40" s="114"/>
      <c r="BB40" s="114"/>
      <c r="BC40" s="114"/>
      <c r="BD40" s="114"/>
      <c r="BE40" s="114"/>
      <c r="BF40" s="114"/>
      <c r="BG40" s="114"/>
    </row>
    <row r="41" spans="2:59" ht="15" customHeight="1">
      <c r="B41" s="340"/>
      <c r="D41"/>
      <c r="E41"/>
      <c r="F41"/>
      <c r="G41"/>
      <c r="H41"/>
      <c r="I41"/>
      <c r="J41"/>
      <c r="K41" s="11"/>
      <c r="L41" s="11"/>
      <c r="M41" s="11"/>
      <c r="N41" s="41"/>
      <c r="O41" s="7"/>
      <c r="P41" s="157"/>
      <c r="Q41" s="114"/>
      <c r="R41" s="114"/>
      <c r="S41" s="647"/>
      <c r="T41" s="647"/>
      <c r="U41" s="647"/>
      <c r="V41" s="648"/>
      <c r="W41" s="647"/>
      <c r="X41" s="647"/>
      <c r="Y41" s="649"/>
      <c r="Z41" s="647"/>
      <c r="AA41" s="649"/>
      <c r="AB41" s="649"/>
      <c r="AC41" s="647"/>
      <c r="AD41" s="647"/>
      <c r="AE41" s="647"/>
      <c r="AF41" s="114"/>
      <c r="AG41" s="114"/>
      <c r="AH41" s="123"/>
      <c r="AI41" s="109"/>
      <c r="AJ41" s="108"/>
      <c r="AK41" s="114"/>
      <c r="AL41" s="114"/>
      <c r="AM41" s="134"/>
      <c r="AN41" s="134"/>
      <c r="AO41" s="134"/>
      <c r="AP41" s="414"/>
      <c r="AQ41" s="114"/>
      <c r="AR41" s="114"/>
      <c r="AS41" s="114"/>
      <c r="AT41" s="114"/>
      <c r="AU41" s="114"/>
      <c r="AV41" s="114"/>
      <c r="AW41" s="114"/>
      <c r="AX41" s="114"/>
      <c r="AY41" s="114"/>
      <c r="AZ41" s="114"/>
      <c r="BA41" s="114"/>
      <c r="BB41" s="114"/>
      <c r="BC41" s="114"/>
      <c r="BD41" s="114"/>
      <c r="BE41" s="114"/>
      <c r="BF41" s="114"/>
      <c r="BG41" s="114"/>
    </row>
    <row r="42" spans="2:59" ht="12" customHeight="1">
      <c r="D42" s="351"/>
      <c r="E42"/>
      <c r="F42"/>
      <c r="G42"/>
      <c r="H42"/>
      <c r="I42"/>
      <c r="J42"/>
      <c r="K42" s="11"/>
      <c r="L42" s="11"/>
      <c r="M42" s="11"/>
      <c r="N42" s="41"/>
      <c r="O42" s="7"/>
      <c r="P42" s="333"/>
      <c r="Q42" s="114"/>
      <c r="R42" s="114"/>
      <c r="S42" s="114"/>
      <c r="T42" s="114"/>
      <c r="U42" s="114"/>
      <c r="V42" s="114"/>
      <c r="W42" s="114"/>
      <c r="X42" s="114"/>
      <c r="Y42" s="114"/>
      <c r="Z42" s="114"/>
      <c r="AA42" s="114"/>
      <c r="AB42" s="114"/>
      <c r="AC42" s="114"/>
      <c r="AD42" s="114"/>
      <c r="AE42" s="114"/>
      <c r="AF42" s="114"/>
      <c r="AG42" s="114"/>
      <c r="AH42" s="126"/>
      <c r="AI42" s="109"/>
      <c r="AJ42" s="108"/>
      <c r="AK42" s="114"/>
      <c r="AL42" s="114"/>
      <c r="AM42" s="134"/>
      <c r="AN42" s="134"/>
      <c r="AO42" s="134"/>
      <c r="AP42" s="414"/>
      <c r="AQ42" s="114"/>
      <c r="AR42" s="114"/>
      <c r="AS42" s="114"/>
      <c r="AT42" s="114"/>
      <c r="AU42" s="114"/>
      <c r="AV42" s="114"/>
      <c r="AW42" s="114"/>
      <c r="AX42" s="114"/>
      <c r="AY42" s="114"/>
      <c r="AZ42" s="114"/>
      <c r="BA42" s="114"/>
      <c r="BB42" s="114"/>
      <c r="BC42" s="114"/>
      <c r="BD42" s="114"/>
      <c r="BE42" s="114"/>
      <c r="BF42" s="114"/>
      <c r="BG42" s="114"/>
    </row>
    <row r="43" spans="2:59" ht="12" customHeight="1">
      <c r="B43" s="352"/>
      <c r="C43" s="86"/>
      <c r="D43" s="157"/>
      <c r="E43"/>
      <c r="F43"/>
      <c r="G43" s="157"/>
      <c r="H43" s="157"/>
      <c r="I43" s="157"/>
      <c r="J43" s="157"/>
      <c r="K43" s="14"/>
      <c r="L43" s="14"/>
      <c r="M43" s="14"/>
      <c r="N43" s="41"/>
      <c r="O43" s="7"/>
      <c r="P43" s="157"/>
      <c r="Q43" s="114"/>
      <c r="R43" s="114"/>
      <c r="S43" s="114"/>
      <c r="T43" s="114"/>
      <c r="U43" s="114"/>
      <c r="V43" s="114"/>
      <c r="W43" s="114"/>
      <c r="X43" s="114"/>
      <c r="Y43" s="114"/>
      <c r="Z43" s="114"/>
      <c r="AA43" s="114"/>
      <c r="AB43" s="636"/>
      <c r="AC43" s="114"/>
      <c r="AD43" s="636"/>
      <c r="AE43" s="114"/>
      <c r="AF43" s="114"/>
      <c r="AG43" s="114"/>
      <c r="AH43" s="126"/>
      <c r="AI43" s="109"/>
      <c r="AJ43" s="108"/>
      <c r="AK43" s="114"/>
      <c r="AL43" s="114"/>
      <c r="AM43" s="109"/>
      <c r="AN43" s="134"/>
      <c r="AO43" s="134"/>
      <c r="AP43" s="414"/>
      <c r="AQ43" s="114"/>
      <c r="AR43" s="114"/>
      <c r="AS43" s="114"/>
      <c r="AT43" s="114"/>
      <c r="AU43" s="114"/>
      <c r="AV43" s="114"/>
      <c r="AW43" s="114"/>
      <c r="AX43" s="114"/>
      <c r="AY43" s="114"/>
      <c r="AZ43" s="114"/>
      <c r="BA43" s="114"/>
      <c r="BB43" s="114"/>
      <c r="BC43" s="114"/>
      <c r="BD43" s="114"/>
      <c r="BE43" s="114"/>
      <c r="BF43" s="114"/>
      <c r="BG43" s="114"/>
    </row>
    <row r="44" spans="2:59" ht="15" customHeight="1">
      <c r="B44" s="326"/>
      <c r="C44" s="86"/>
      <c r="D44" s="157"/>
      <c r="E44"/>
      <c r="F44"/>
      <c r="G44" s="157"/>
      <c r="H44" s="157"/>
      <c r="I44" s="157"/>
      <c r="J44" s="157"/>
      <c r="K44" s="11"/>
      <c r="L44" s="11"/>
      <c r="M44" s="11"/>
      <c r="N44" s="42"/>
      <c r="O44" s="7"/>
      <c r="P44" s="157"/>
      <c r="Q44" s="114"/>
      <c r="R44" s="114"/>
      <c r="S44" s="114"/>
      <c r="T44" s="114"/>
      <c r="U44" s="114"/>
      <c r="V44" s="650"/>
      <c r="W44" s="114"/>
      <c r="X44" s="114"/>
      <c r="Y44" s="114"/>
      <c r="Z44" s="114"/>
      <c r="AA44" s="114"/>
      <c r="AB44" s="114"/>
      <c r="AC44" s="114"/>
      <c r="AD44" s="636"/>
      <c r="AE44" s="114"/>
      <c r="AF44" s="114"/>
      <c r="AG44" s="114"/>
      <c r="AH44" s="114"/>
      <c r="AI44" s="122"/>
      <c r="AJ44" s="114"/>
      <c r="AK44" s="114"/>
      <c r="AL44" s="114"/>
      <c r="AM44" s="134"/>
      <c r="AN44" s="167"/>
      <c r="AO44" s="134"/>
      <c r="AP44" s="414"/>
      <c r="AQ44" s="114"/>
      <c r="AR44" s="114"/>
      <c r="AS44" s="114"/>
      <c r="AT44" s="114"/>
      <c r="AU44" s="114"/>
      <c r="AV44" s="114"/>
      <c r="AW44" s="114"/>
      <c r="AX44" s="114"/>
      <c r="AY44" s="114"/>
      <c r="AZ44" s="114"/>
      <c r="BA44" s="114"/>
      <c r="BB44" s="114"/>
      <c r="BC44" s="114"/>
      <c r="BD44" s="114"/>
      <c r="BE44" s="114"/>
      <c r="BF44" s="114"/>
      <c r="BG44" s="114"/>
    </row>
    <row r="45" spans="2:59" ht="16.5" customHeight="1">
      <c r="B45" s="326"/>
      <c r="K45" s="14"/>
      <c r="L45" s="14"/>
      <c r="M45" s="11"/>
      <c r="N45" s="11"/>
      <c r="O45" s="11"/>
      <c r="P45" s="84"/>
      <c r="Q45" s="114"/>
      <c r="R45" s="123"/>
      <c r="S45" s="128"/>
      <c r="T45" s="114"/>
      <c r="U45" s="114"/>
      <c r="V45" s="114"/>
      <c r="W45" s="114"/>
      <c r="X45" s="114"/>
      <c r="Y45" s="114"/>
      <c r="Z45" s="114"/>
      <c r="AA45" s="114"/>
      <c r="AB45" s="114"/>
      <c r="AC45" s="114"/>
      <c r="AD45" s="114"/>
      <c r="AE45" s="114"/>
      <c r="AF45" s="114"/>
      <c r="AG45" s="114"/>
      <c r="AH45" s="114"/>
      <c r="AI45" s="122"/>
      <c r="AJ45" s="114"/>
      <c r="AK45" s="114"/>
      <c r="AL45" s="114"/>
      <c r="AM45" s="134"/>
      <c r="AN45" s="134"/>
      <c r="AO45" s="134"/>
      <c r="AP45" s="414"/>
      <c r="AQ45" s="114"/>
      <c r="AR45" s="114"/>
      <c r="AS45" s="114"/>
      <c r="AT45" s="114"/>
      <c r="AU45" s="114"/>
      <c r="AV45" s="114"/>
      <c r="AW45" s="114"/>
      <c r="AX45" s="114"/>
      <c r="AY45" s="114"/>
      <c r="AZ45" s="114"/>
      <c r="BA45" s="114"/>
      <c r="BB45" s="114"/>
      <c r="BC45" s="114"/>
      <c r="BD45" s="114"/>
      <c r="BE45" s="114"/>
      <c r="BF45" s="114"/>
      <c r="BG45" s="114"/>
    </row>
    <row r="46" spans="2:59" ht="16.5" customHeight="1">
      <c r="K46" s="5"/>
      <c r="L46" s="5"/>
      <c r="M46" s="5"/>
      <c r="N46" s="5"/>
      <c r="O46" s="5"/>
      <c r="Q46" s="114"/>
      <c r="R46" s="128"/>
      <c r="S46" s="123"/>
      <c r="T46" s="109"/>
      <c r="U46" s="108"/>
      <c r="V46" s="114"/>
      <c r="W46" s="114"/>
      <c r="X46" s="114"/>
      <c r="Y46" s="114"/>
      <c r="Z46" s="114"/>
      <c r="AA46" s="114"/>
      <c r="AB46" s="114"/>
      <c r="AC46" s="114"/>
      <c r="AD46" s="114"/>
      <c r="AE46" s="114"/>
      <c r="AF46" s="114"/>
      <c r="AG46" s="114"/>
      <c r="AH46" s="114"/>
      <c r="AI46" s="114"/>
      <c r="AJ46" s="114"/>
      <c r="AK46" s="114"/>
      <c r="AL46" s="114"/>
      <c r="AM46" s="134"/>
      <c r="AN46" s="134"/>
      <c r="AO46" s="134"/>
      <c r="AP46" s="414"/>
      <c r="AQ46" s="114"/>
      <c r="AR46" s="114"/>
      <c r="AS46" s="114"/>
      <c r="AT46" s="114"/>
      <c r="AU46" s="114"/>
      <c r="AV46" s="114"/>
      <c r="AW46" s="114"/>
      <c r="AX46" s="114"/>
      <c r="AY46" s="114"/>
      <c r="AZ46" s="114"/>
      <c r="BA46" s="114"/>
      <c r="BB46" s="114"/>
      <c r="BC46" s="114"/>
      <c r="BD46" s="114"/>
      <c r="BE46" s="114"/>
      <c r="BF46" s="114"/>
      <c r="BG46" s="114"/>
    </row>
    <row r="47" spans="2:59" ht="15.75" customHeight="1">
      <c r="K47" s="5"/>
      <c r="L47" s="5"/>
      <c r="M47" s="5"/>
      <c r="N47" s="5"/>
      <c r="O47" s="5"/>
      <c r="Q47" s="114"/>
      <c r="R47" s="128"/>
      <c r="S47" s="123"/>
      <c r="T47" s="109"/>
      <c r="U47" s="108"/>
      <c r="V47" s="114"/>
      <c r="W47" s="114"/>
      <c r="X47" s="108"/>
      <c r="Y47" s="108"/>
      <c r="Z47" s="108"/>
      <c r="AA47" s="108"/>
      <c r="AB47" s="108"/>
      <c r="AC47" s="108"/>
      <c r="AD47" s="108"/>
      <c r="AE47" s="108"/>
      <c r="AF47" s="114"/>
      <c r="AG47" s="114"/>
      <c r="AH47" s="125"/>
      <c r="AI47" s="109"/>
      <c r="AJ47" s="108"/>
      <c r="AK47" s="114"/>
      <c r="AL47" s="114"/>
      <c r="AM47" s="134"/>
      <c r="AN47" s="109"/>
      <c r="AO47" s="109"/>
      <c r="AP47" s="108"/>
      <c r="AQ47" s="114"/>
      <c r="AR47" s="114"/>
      <c r="AS47" s="114"/>
      <c r="AT47" s="114"/>
      <c r="AU47" s="114"/>
      <c r="AV47" s="114"/>
      <c r="AW47" s="114"/>
      <c r="AX47" s="114"/>
      <c r="AY47" s="114"/>
      <c r="AZ47" s="114"/>
      <c r="BA47" s="114"/>
      <c r="BB47" s="114"/>
      <c r="BC47" s="114"/>
      <c r="BD47" s="114"/>
      <c r="BE47" s="114"/>
      <c r="BF47" s="114"/>
      <c r="BG47" s="114"/>
    </row>
    <row r="48" spans="2:59" ht="12.75" customHeight="1">
      <c r="B48" s="11"/>
      <c r="C48" s="11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Q48" s="114"/>
      <c r="R48" s="127"/>
      <c r="S48" s="126"/>
      <c r="T48" s="109"/>
      <c r="U48" s="230"/>
      <c r="V48" s="114"/>
      <c r="W48" s="114"/>
      <c r="X48" s="108"/>
      <c r="Y48" s="108"/>
      <c r="Z48" s="108"/>
      <c r="AA48" s="108"/>
      <c r="AB48" s="114"/>
      <c r="AC48" s="114"/>
      <c r="AD48" s="114"/>
      <c r="AE48" s="114"/>
      <c r="AF48" s="114"/>
      <c r="AG48" s="114"/>
      <c r="AH48" s="123"/>
      <c r="AI48" s="109"/>
      <c r="AJ48" s="108"/>
      <c r="AK48" s="114"/>
      <c r="AL48" s="114"/>
      <c r="AM48" s="134"/>
      <c r="AN48" s="109"/>
      <c r="AO48" s="109"/>
      <c r="AP48" s="113"/>
      <c r="AQ48" s="114"/>
      <c r="AR48" s="114"/>
      <c r="AS48" s="114"/>
      <c r="AT48" s="114"/>
      <c r="AU48" s="114"/>
      <c r="AV48" s="114"/>
      <c r="AW48" s="114"/>
      <c r="AX48" s="114"/>
      <c r="AY48" s="114"/>
      <c r="AZ48" s="114"/>
      <c r="BA48" s="114"/>
      <c r="BB48" s="114"/>
      <c r="BC48" s="114"/>
      <c r="BD48" s="114"/>
      <c r="BE48" s="114"/>
      <c r="BF48" s="114"/>
      <c r="BG48" s="114"/>
    </row>
    <row r="49" spans="1:59" ht="15" customHeight="1">
      <c r="Q49" s="114"/>
      <c r="R49" s="123"/>
      <c r="S49" s="123"/>
      <c r="T49" s="109"/>
      <c r="U49" s="108"/>
      <c r="V49" s="114"/>
      <c r="W49" s="114"/>
      <c r="X49" s="108"/>
      <c r="Y49" s="108"/>
      <c r="Z49" s="108"/>
      <c r="AA49" s="108"/>
      <c r="AB49" s="108"/>
      <c r="AC49" s="108"/>
      <c r="AD49" s="108"/>
      <c r="AE49" s="108"/>
      <c r="AF49" s="114"/>
      <c r="AG49" s="114"/>
      <c r="AH49" s="114"/>
      <c r="AI49" s="122"/>
      <c r="AJ49" s="114"/>
      <c r="AK49" s="114"/>
      <c r="AL49" s="114"/>
      <c r="AM49" s="114"/>
      <c r="AN49" s="134"/>
      <c r="AO49" s="134"/>
      <c r="AP49" s="414"/>
      <c r="AQ49" s="114"/>
      <c r="AR49" s="114"/>
      <c r="AS49" s="114"/>
      <c r="AT49" s="114"/>
      <c r="AU49" s="114"/>
      <c r="AV49" s="114"/>
      <c r="AW49" s="114"/>
      <c r="AX49" s="114"/>
      <c r="AY49" s="114"/>
      <c r="AZ49" s="114"/>
      <c r="BA49" s="114"/>
      <c r="BB49" s="114"/>
      <c r="BC49" s="114"/>
      <c r="BD49" s="114"/>
      <c r="BE49" s="114"/>
      <c r="BF49" s="114"/>
      <c r="BG49" s="114"/>
    </row>
    <row r="50" spans="1:59" ht="16.5" customHeight="1">
      <c r="C50" s="1" t="s">
        <v>174</v>
      </c>
      <c r="D50"/>
      <c r="E50"/>
      <c r="F50"/>
      <c r="G50" t="s">
        <v>118</v>
      </c>
      <c r="H50"/>
      <c r="I50"/>
      <c r="Q50" s="114"/>
      <c r="R50" s="123"/>
      <c r="S50" s="126"/>
      <c r="T50" s="109"/>
      <c r="U50" s="108"/>
      <c r="V50" s="114"/>
      <c r="W50" s="114"/>
      <c r="X50" s="114"/>
      <c r="Y50" s="108"/>
      <c r="Z50" s="108"/>
      <c r="AA50" s="108"/>
      <c r="AB50" s="108"/>
      <c r="AC50" s="108"/>
      <c r="AD50" s="108"/>
      <c r="AE50" s="108"/>
      <c r="AF50" s="114"/>
      <c r="AG50" s="114"/>
      <c r="AH50" s="114"/>
      <c r="AI50" s="114"/>
      <c r="AJ50" s="114"/>
      <c r="AK50" s="114"/>
      <c r="AL50" s="114"/>
      <c r="AM50" s="114"/>
      <c r="AN50" s="114"/>
      <c r="AO50" s="114"/>
      <c r="AP50" s="114"/>
      <c r="AQ50" s="114"/>
      <c r="AR50" s="114"/>
      <c r="AS50" s="114"/>
      <c r="AT50" s="114"/>
      <c r="AU50" s="114"/>
      <c r="AV50" s="114"/>
      <c r="AW50" s="114"/>
      <c r="AX50" s="114"/>
      <c r="AY50" s="114"/>
      <c r="AZ50" s="114"/>
      <c r="BA50" s="114"/>
      <c r="BB50" s="114"/>
      <c r="BC50" s="114"/>
      <c r="BD50" s="114"/>
      <c r="BE50" s="114"/>
      <c r="BF50" s="114"/>
      <c r="BG50" s="114"/>
    </row>
    <row r="51" spans="1:59" ht="15" customHeight="1">
      <c r="Q51" s="114"/>
      <c r="R51" s="123"/>
      <c r="S51" s="126"/>
      <c r="T51" s="109"/>
      <c r="U51" s="108"/>
      <c r="V51" s="114"/>
      <c r="W51" s="114"/>
      <c r="X51" s="114"/>
      <c r="Y51" s="114"/>
      <c r="Z51" s="114"/>
      <c r="AA51" s="114"/>
      <c r="AB51" s="114"/>
      <c r="AC51" s="114"/>
      <c r="AD51" s="114"/>
      <c r="AE51" s="114"/>
      <c r="AF51" s="114"/>
      <c r="AG51" s="114"/>
      <c r="AH51" s="114"/>
      <c r="AI51" s="114"/>
      <c r="AJ51" s="114"/>
      <c r="AK51" s="114"/>
      <c r="AL51" s="114"/>
      <c r="AM51" s="114"/>
      <c r="AN51" s="114"/>
      <c r="AO51" s="114"/>
      <c r="AP51" s="114"/>
      <c r="AQ51" s="114"/>
      <c r="AR51" s="114"/>
      <c r="AS51" s="114"/>
      <c r="AT51" s="114"/>
      <c r="AU51" s="114"/>
      <c r="AV51" s="114"/>
      <c r="AW51" s="114"/>
      <c r="AX51" s="114"/>
      <c r="AY51" s="114"/>
      <c r="AZ51" s="114"/>
      <c r="BA51" s="114"/>
      <c r="BB51" s="114"/>
      <c r="BC51" s="114"/>
      <c r="BD51" s="114"/>
      <c r="BE51" s="114"/>
      <c r="BF51" s="114"/>
      <c r="BG51" s="114"/>
    </row>
    <row r="52" spans="1:59" ht="15.75" customHeight="1">
      <c r="E52" t="s">
        <v>810</v>
      </c>
      <c r="Q52" s="114"/>
      <c r="R52" s="123"/>
      <c r="S52" s="114"/>
      <c r="T52" s="122"/>
      <c r="U52" s="114"/>
      <c r="V52" s="114"/>
      <c r="W52" s="114"/>
      <c r="X52" s="114"/>
      <c r="Y52" s="114"/>
      <c r="Z52" s="114"/>
      <c r="AA52" s="114"/>
      <c r="AB52" s="114"/>
      <c r="AC52" s="114"/>
      <c r="AD52" s="114"/>
      <c r="AE52" s="114"/>
      <c r="AF52" s="114"/>
      <c r="AG52" s="114"/>
      <c r="AH52" s="114"/>
      <c r="AI52" s="114"/>
      <c r="AJ52" s="114"/>
      <c r="AK52" s="114"/>
      <c r="AL52" s="114"/>
      <c r="AM52" s="114"/>
      <c r="AN52" s="114"/>
      <c r="AO52" s="114"/>
      <c r="AP52" s="114"/>
      <c r="AQ52" s="114"/>
      <c r="AR52" s="114"/>
      <c r="AS52" s="114"/>
      <c r="AT52" s="114"/>
      <c r="AU52" s="114"/>
      <c r="AV52" s="114"/>
      <c r="AW52" s="114"/>
      <c r="AX52" s="114"/>
      <c r="AY52" s="114"/>
      <c r="AZ52" s="114"/>
      <c r="BA52" s="114"/>
      <c r="BB52" s="114"/>
      <c r="BC52" s="114"/>
      <c r="BD52" s="114"/>
      <c r="BE52" s="114"/>
      <c r="BF52" s="114"/>
      <c r="BG52" s="114"/>
    </row>
    <row r="53" spans="1:59" ht="14.25" customHeight="1">
      <c r="Q53" s="114"/>
      <c r="R53" s="130"/>
      <c r="S53" s="114"/>
      <c r="T53" s="122"/>
      <c r="U53" s="114"/>
      <c r="V53" s="114"/>
      <c r="W53" s="114"/>
      <c r="X53" s="114"/>
      <c r="Y53" s="114"/>
      <c r="Z53" s="114"/>
      <c r="AA53" s="114"/>
      <c r="AB53" s="114"/>
      <c r="AC53" s="114"/>
      <c r="AD53" s="114"/>
      <c r="AE53" s="114"/>
      <c r="AF53" s="114"/>
      <c r="AG53" s="114"/>
      <c r="AH53" s="114"/>
      <c r="AI53" s="114"/>
      <c r="AJ53" s="114"/>
      <c r="AK53" s="114"/>
      <c r="AL53" s="114"/>
      <c r="AM53" s="114"/>
      <c r="AN53" s="114"/>
      <c r="AO53" s="114"/>
      <c r="AP53" s="114"/>
      <c r="AQ53" s="114"/>
      <c r="AR53" s="114"/>
      <c r="AS53" s="114"/>
      <c r="AT53" s="114"/>
      <c r="AU53" s="114"/>
      <c r="AV53" s="114"/>
      <c r="AW53" s="114"/>
      <c r="AX53" s="114"/>
      <c r="AY53" s="114"/>
      <c r="AZ53" s="114"/>
      <c r="BA53" s="114"/>
      <c r="BB53" s="114"/>
      <c r="BC53" s="114"/>
      <c r="BD53" s="114"/>
      <c r="BE53" s="114"/>
      <c r="BF53" s="114"/>
      <c r="BG53" s="114"/>
    </row>
    <row r="54" spans="1:59" ht="15" customHeight="1">
      <c r="Q54" s="114"/>
      <c r="R54" s="123"/>
      <c r="U54" s="114"/>
      <c r="V54" s="124"/>
      <c r="W54" s="124"/>
      <c r="X54" s="124"/>
      <c r="Y54" s="191"/>
      <c r="Z54" s="124"/>
      <c r="AA54" s="124"/>
      <c r="AB54" s="124"/>
      <c r="AC54" s="124"/>
      <c r="AD54" s="124"/>
      <c r="AE54" s="124"/>
      <c r="AF54" s="124"/>
      <c r="AG54" s="124"/>
      <c r="AH54" s="190"/>
      <c r="AI54" s="114"/>
      <c r="AJ54" s="114"/>
      <c r="AK54" s="114"/>
      <c r="AL54" s="114"/>
      <c r="AM54" s="114"/>
      <c r="AN54" s="114"/>
      <c r="AO54" s="114"/>
      <c r="AP54" s="114"/>
      <c r="AQ54" s="114"/>
      <c r="AR54" s="114"/>
      <c r="AS54" s="114"/>
      <c r="AT54" s="114"/>
      <c r="AU54" s="114"/>
      <c r="AV54" s="114"/>
      <c r="AW54" s="114"/>
      <c r="AX54" s="114"/>
      <c r="AY54" s="114"/>
      <c r="AZ54" s="114"/>
      <c r="BA54" s="114"/>
      <c r="BB54" s="114"/>
      <c r="BC54" s="114"/>
      <c r="BD54" s="114"/>
      <c r="BE54" s="114"/>
      <c r="BF54" s="114"/>
      <c r="BG54" s="114"/>
    </row>
    <row r="55" spans="1:59" ht="18" customHeight="1">
      <c r="D55" s="5"/>
      <c r="E55" s="5"/>
      <c r="F55" s="5"/>
      <c r="G55" s="5"/>
      <c r="Q55" s="114"/>
      <c r="R55" s="114"/>
      <c r="S55" s="187"/>
      <c r="T55" s="113"/>
      <c r="U55" s="113"/>
      <c r="V55" s="114"/>
      <c r="W55" s="114"/>
      <c r="X55" s="114"/>
      <c r="Y55" s="114"/>
      <c r="Z55" s="114"/>
      <c r="AA55" s="114"/>
      <c r="AB55" s="114"/>
      <c r="AC55" s="114"/>
      <c r="AD55" s="114"/>
      <c r="AE55" s="114"/>
      <c r="AF55" s="114"/>
      <c r="AG55" s="114"/>
      <c r="AH55" s="114"/>
      <c r="AI55" s="114"/>
      <c r="AJ55" s="114"/>
      <c r="AK55" s="114"/>
      <c r="AL55" s="114"/>
      <c r="AM55" s="114"/>
      <c r="AN55" s="114"/>
      <c r="AO55" s="114"/>
      <c r="AP55" s="114"/>
      <c r="AQ55" s="114"/>
      <c r="AR55" s="114"/>
      <c r="AS55" s="114"/>
      <c r="AT55" s="114"/>
      <c r="AU55" s="114"/>
      <c r="AV55" s="114"/>
      <c r="AW55" s="114"/>
      <c r="AX55" s="114"/>
      <c r="AY55" s="114"/>
      <c r="AZ55" s="114"/>
      <c r="BA55" s="114"/>
      <c r="BB55" s="114"/>
      <c r="BC55" s="114"/>
      <c r="BD55" s="114"/>
      <c r="BE55" s="114"/>
      <c r="BF55" s="114"/>
      <c r="BG55" s="114"/>
    </row>
    <row r="56" spans="1:59" ht="15" customHeight="1">
      <c r="D56" s="5"/>
      <c r="E56" s="166"/>
      <c r="F56" s="166"/>
      <c r="G56" s="166"/>
      <c r="Q56" s="114"/>
      <c r="R56" s="123"/>
      <c r="S56" s="114"/>
      <c r="T56" s="113"/>
      <c r="U56" s="114"/>
      <c r="V56" s="666"/>
      <c r="W56" s="108"/>
      <c r="X56" s="108"/>
      <c r="Y56" s="108"/>
      <c r="Z56" s="108"/>
      <c r="AA56" s="108"/>
      <c r="AB56" s="108"/>
      <c r="AC56" s="108"/>
      <c r="AD56" s="108"/>
      <c r="AE56" s="217"/>
      <c r="AF56" s="114"/>
      <c r="AG56" s="114"/>
      <c r="AH56" s="114"/>
      <c r="AI56" s="114"/>
      <c r="AJ56" s="114"/>
      <c r="AK56" s="114"/>
      <c r="AL56" s="114"/>
      <c r="AM56" s="114"/>
      <c r="AN56" s="114"/>
      <c r="AO56" s="114"/>
      <c r="AP56" s="114"/>
      <c r="AQ56" s="114"/>
      <c r="AR56" s="114"/>
      <c r="AS56" s="114"/>
      <c r="AT56" s="114"/>
      <c r="AU56" s="114"/>
      <c r="AV56" s="114"/>
      <c r="AW56" s="114"/>
      <c r="AX56" s="114"/>
      <c r="AY56" s="114"/>
      <c r="AZ56" s="114"/>
      <c r="BA56" s="114"/>
      <c r="BB56" s="114"/>
      <c r="BC56" s="114"/>
      <c r="BD56" s="114"/>
      <c r="BE56" s="114"/>
      <c r="BF56" s="114"/>
      <c r="BG56" s="114"/>
    </row>
    <row r="57" spans="1:59" ht="12.75" customHeight="1">
      <c r="I57" s="1025"/>
      <c r="J57" s="1085"/>
      <c r="K57" s="1085"/>
      <c r="L57" s="1025"/>
      <c r="M57" s="1025"/>
      <c r="N57" s="1025"/>
      <c r="O57" s="1025"/>
      <c r="P57" s="1085"/>
      <c r="Q57" s="114"/>
      <c r="R57" s="123"/>
      <c r="S57" s="123"/>
      <c r="T57" s="109"/>
      <c r="U57" s="113"/>
      <c r="V57" s="108"/>
      <c r="W57" s="108"/>
      <c r="X57" s="108"/>
      <c r="Y57" s="108"/>
      <c r="Z57" s="108"/>
      <c r="AA57" s="108"/>
      <c r="AB57" s="108"/>
      <c r="AC57" s="108"/>
      <c r="AD57" s="108"/>
      <c r="AE57" s="108"/>
      <c r="AF57" s="114"/>
      <c r="AG57" s="114"/>
      <c r="AH57" s="114"/>
      <c r="AI57" s="114"/>
      <c r="AJ57" s="114"/>
      <c r="AK57" s="114"/>
      <c r="AL57" s="114"/>
      <c r="AM57" s="114"/>
      <c r="AN57" s="114"/>
      <c r="AO57" s="114"/>
      <c r="AP57" s="114"/>
      <c r="AQ57" s="114"/>
      <c r="AR57" s="114"/>
      <c r="AS57" s="114"/>
      <c r="AT57" s="114"/>
      <c r="AU57" s="114"/>
      <c r="AV57" s="114"/>
      <c r="AW57" s="114"/>
      <c r="AX57" s="114"/>
      <c r="AY57" s="114"/>
      <c r="AZ57" s="114"/>
      <c r="BA57" s="114"/>
      <c r="BB57" s="114"/>
      <c r="BC57" s="114"/>
      <c r="BD57" s="114"/>
      <c r="BE57" s="114"/>
      <c r="BF57" s="114"/>
      <c r="BG57" s="114"/>
    </row>
    <row r="58" spans="1:59" ht="12.75" customHeight="1">
      <c r="C58" s="932"/>
      <c r="D58" s="12" t="s">
        <v>206</v>
      </c>
      <c r="E58" s="326"/>
      <c r="I58" s="333"/>
      <c r="J58" s="333"/>
      <c r="K58" s="333"/>
      <c r="L58" s="333"/>
      <c r="M58" s="333"/>
      <c r="N58" s="333"/>
      <c r="O58" s="333"/>
      <c r="P58" s="333"/>
      <c r="R58" s="114"/>
      <c r="S58" s="159"/>
      <c r="T58" s="109"/>
      <c r="U58" s="108"/>
      <c r="V58" s="114"/>
      <c r="W58" s="114"/>
      <c r="X58" s="114"/>
      <c r="Y58" s="114"/>
      <c r="Z58" s="114"/>
      <c r="AA58" s="114"/>
      <c r="AB58" s="114"/>
      <c r="AC58" s="114"/>
      <c r="AD58" s="114"/>
      <c r="AE58" s="114"/>
      <c r="AF58" s="114"/>
      <c r="AG58" s="114"/>
      <c r="AH58" s="114"/>
      <c r="AI58" s="114"/>
      <c r="AJ58" s="114"/>
      <c r="AK58" s="114"/>
      <c r="AL58" s="114"/>
      <c r="AM58" s="114"/>
      <c r="AN58" s="114"/>
      <c r="AO58" s="114"/>
      <c r="AP58" s="114"/>
      <c r="AQ58" s="114"/>
      <c r="AR58" s="114"/>
      <c r="AS58" s="114"/>
      <c r="AT58" s="114"/>
      <c r="AU58" s="114"/>
      <c r="AV58" s="114"/>
      <c r="AW58" s="114"/>
      <c r="AX58" s="114"/>
      <c r="AY58" s="114"/>
      <c r="AZ58" s="114"/>
      <c r="BA58" s="114"/>
      <c r="BB58" s="114"/>
      <c r="BC58" s="114"/>
      <c r="BD58" s="114"/>
      <c r="BE58" s="114"/>
      <c r="BF58" s="114"/>
      <c r="BG58" s="114"/>
    </row>
    <row r="59" spans="1:59" ht="15.75" customHeight="1">
      <c r="C59" s="13" t="s">
        <v>1139</v>
      </c>
      <c r="D59" s="157"/>
      <c r="E59" s="2"/>
      <c r="F59"/>
      <c r="I59"/>
      <c r="J59"/>
      <c r="K59" s="26"/>
      <c r="L59" s="26"/>
      <c r="M59"/>
      <c r="N59"/>
      <c r="O59"/>
      <c r="P59"/>
      <c r="Q59" s="114"/>
      <c r="R59" s="114"/>
      <c r="S59" s="114"/>
      <c r="T59" s="122"/>
      <c r="U59" s="114"/>
      <c r="V59" s="114"/>
      <c r="W59" s="114"/>
      <c r="X59" s="114"/>
      <c r="Y59" s="114"/>
      <c r="Z59" s="114"/>
      <c r="AA59" s="114"/>
      <c r="AB59" s="114"/>
      <c r="AC59" s="114"/>
      <c r="AD59" s="114"/>
      <c r="AE59" s="114"/>
      <c r="AF59" s="114"/>
      <c r="AG59" s="114"/>
      <c r="AH59" s="114"/>
      <c r="AI59" s="114"/>
      <c r="AJ59" s="114"/>
      <c r="AK59" s="114"/>
      <c r="AL59" s="114"/>
      <c r="AM59" s="114"/>
      <c r="AN59" s="114"/>
      <c r="AO59" s="114"/>
      <c r="AP59" s="114"/>
      <c r="AQ59" s="114"/>
      <c r="AR59" s="114"/>
      <c r="AS59" s="114"/>
      <c r="AT59" s="114"/>
      <c r="AU59" s="114"/>
      <c r="AV59" s="114"/>
      <c r="AW59" s="114"/>
      <c r="AX59" s="114"/>
      <c r="AY59" s="114"/>
      <c r="AZ59" s="114"/>
      <c r="BA59" s="114"/>
      <c r="BB59" s="114"/>
      <c r="BC59" s="114"/>
      <c r="BD59" s="114"/>
      <c r="BE59" s="114"/>
      <c r="BF59" s="114"/>
      <c r="BG59" s="114"/>
    </row>
    <row r="60" spans="1:59" ht="14.25" customHeight="1">
      <c r="C60" s="25" t="s">
        <v>324</v>
      </c>
      <c r="I60" s="1093" t="s">
        <v>343</v>
      </c>
      <c r="N60" s="5"/>
      <c r="R60" s="114"/>
      <c r="S60" s="114"/>
      <c r="T60" s="114"/>
      <c r="U60" s="114"/>
      <c r="V60" s="114"/>
      <c r="W60" s="114"/>
      <c r="X60" s="114"/>
      <c r="Y60" s="114"/>
      <c r="Z60" s="114"/>
      <c r="AA60" s="114"/>
      <c r="AB60" s="114"/>
      <c r="AC60" s="114"/>
      <c r="AD60" s="114"/>
      <c r="AE60" s="114"/>
      <c r="AF60" s="114"/>
      <c r="AG60" s="114"/>
      <c r="AH60" s="114"/>
      <c r="AI60" s="114"/>
      <c r="AJ60" s="114"/>
      <c r="AK60" s="114"/>
      <c r="AL60" s="114"/>
      <c r="AM60" s="114"/>
      <c r="AN60" s="114"/>
      <c r="AO60" s="114"/>
      <c r="AP60" s="114"/>
      <c r="AQ60" s="114"/>
      <c r="AR60" s="114"/>
      <c r="AS60" s="114"/>
      <c r="AT60" s="114"/>
      <c r="AU60" s="114"/>
      <c r="AV60" s="114"/>
      <c r="AW60" s="114"/>
      <c r="AX60" s="114"/>
      <c r="AY60" s="114"/>
      <c r="AZ60" s="114"/>
      <c r="BA60" s="114"/>
      <c r="BB60" s="114"/>
      <c r="BC60" s="114"/>
      <c r="BD60" s="114"/>
      <c r="BE60" s="114"/>
      <c r="BF60" s="114"/>
      <c r="BG60" s="114"/>
    </row>
    <row r="61" spans="1:59" ht="15" customHeight="1">
      <c r="C61" s="932" t="s">
        <v>809</v>
      </c>
      <c r="R61" s="114"/>
      <c r="S61" s="114"/>
      <c r="T61" s="114"/>
      <c r="U61" s="114"/>
      <c r="V61" s="114"/>
      <c r="W61" s="114"/>
      <c r="X61" s="114"/>
      <c r="Y61" s="114"/>
      <c r="Z61" s="114"/>
      <c r="AA61" s="114"/>
      <c r="AB61" s="114"/>
      <c r="AC61" s="114"/>
      <c r="AD61" s="114"/>
      <c r="AE61" s="114"/>
      <c r="AF61" s="114"/>
      <c r="AG61" s="114"/>
      <c r="AH61" s="114"/>
      <c r="AI61" s="114"/>
      <c r="AJ61" s="114"/>
      <c r="AK61" s="114"/>
      <c r="AL61" s="114"/>
      <c r="AM61" s="114"/>
      <c r="AN61" s="169"/>
      <c r="AO61" s="169"/>
      <c r="AP61" s="222"/>
      <c r="AQ61" s="114"/>
      <c r="AR61" s="114"/>
      <c r="AS61" s="114"/>
      <c r="AT61" s="114"/>
      <c r="AU61" s="114"/>
      <c r="AV61" s="114"/>
      <c r="AW61" s="114"/>
      <c r="AX61" s="114"/>
      <c r="AY61" s="114"/>
      <c r="AZ61" s="114"/>
      <c r="BA61" s="114"/>
      <c r="BB61" s="114"/>
      <c r="BC61" s="114"/>
      <c r="BD61" s="114"/>
      <c r="BE61" s="114"/>
      <c r="BF61" s="114"/>
      <c r="BG61" s="114"/>
    </row>
    <row r="62" spans="1:59" ht="18" customHeight="1" thickBot="1">
      <c r="A62" s="71"/>
      <c r="B62" s="2" t="s">
        <v>895</v>
      </c>
      <c r="C62" s="26"/>
      <c r="D62"/>
      <c r="F62" s="32" t="s">
        <v>808</v>
      </c>
      <c r="I62" s="29" t="s">
        <v>0</v>
      </c>
      <c r="J62"/>
      <c r="K62" s="86" t="s">
        <v>429</v>
      </c>
      <c r="L62" s="26"/>
      <c r="M62" s="26"/>
      <c r="N62" s="33"/>
      <c r="P62" s="127"/>
      <c r="R62" s="114"/>
      <c r="S62" s="114"/>
      <c r="T62" s="114"/>
      <c r="U62" s="114"/>
      <c r="V62" s="114"/>
      <c r="W62" s="197"/>
      <c r="X62" s="635"/>
      <c r="Y62" s="114"/>
      <c r="Z62" s="197"/>
      <c r="AA62" s="197"/>
      <c r="AB62" s="114"/>
      <c r="AC62" s="636"/>
      <c r="AD62" s="114"/>
      <c r="AE62" s="114"/>
      <c r="AF62" s="114"/>
      <c r="AG62" s="114"/>
      <c r="AH62" s="114"/>
      <c r="AI62" s="114"/>
      <c r="AJ62" s="114"/>
      <c r="AK62" s="114"/>
      <c r="AL62" s="114"/>
      <c r="AM62" s="167"/>
      <c r="AN62" s="134"/>
      <c r="AO62" s="414"/>
      <c r="AP62" s="414"/>
      <c r="AQ62" s="114"/>
      <c r="AR62" s="114"/>
      <c r="AS62" s="114"/>
      <c r="AT62" s="114"/>
      <c r="AU62" s="114"/>
      <c r="AV62" s="114"/>
      <c r="AW62" s="114"/>
      <c r="AX62" s="114"/>
      <c r="AY62" s="114"/>
      <c r="AZ62" s="114"/>
      <c r="BA62" s="114"/>
      <c r="BB62" s="114"/>
      <c r="BC62" s="114"/>
      <c r="BD62" s="114"/>
      <c r="BE62" s="114"/>
      <c r="BF62" s="114"/>
      <c r="BG62" s="114"/>
    </row>
    <row r="63" spans="1:59" ht="18" customHeight="1" thickBot="1">
      <c r="B63" s="1140" t="s">
        <v>320</v>
      </c>
      <c r="C63" s="1188" t="s">
        <v>339</v>
      </c>
      <c r="D63" s="1137" t="s">
        <v>176</v>
      </c>
      <c r="E63" s="1145" t="s">
        <v>177</v>
      </c>
      <c r="F63" s="383"/>
      <c r="G63" s="383"/>
      <c r="H63" s="929"/>
      <c r="I63" s="712" t="s">
        <v>300</v>
      </c>
      <c r="J63" s="40"/>
      <c r="K63" s="943"/>
      <c r="L63" s="542"/>
      <c r="M63" s="1147" t="s">
        <v>338</v>
      </c>
      <c r="N63" s="40"/>
      <c r="O63" s="40"/>
      <c r="P63" s="63"/>
      <c r="Q63" s="1021" t="s">
        <v>329</v>
      </c>
      <c r="R63" s="168"/>
      <c r="S63" s="11"/>
      <c r="T63" s="183"/>
      <c r="U63" s="15"/>
      <c r="V63" s="54"/>
      <c r="W63" s="54"/>
      <c r="X63" s="54"/>
      <c r="Y63" s="102"/>
      <c r="Z63" s="703"/>
      <c r="AA63" s="745"/>
      <c r="AB63" s="114"/>
      <c r="AC63" s="114"/>
      <c r="AD63" s="114"/>
      <c r="AE63" s="123"/>
      <c r="AF63" s="114"/>
      <c r="AG63" s="114"/>
      <c r="AH63" s="114"/>
      <c r="AI63" s="114"/>
      <c r="AJ63" s="114"/>
      <c r="AK63" s="114"/>
      <c r="AL63" s="114"/>
      <c r="AM63" s="114"/>
      <c r="AN63" s="114"/>
      <c r="AO63" s="114"/>
      <c r="AP63" s="114"/>
      <c r="AQ63" s="114"/>
      <c r="AR63" s="114"/>
      <c r="AS63" s="114"/>
      <c r="AT63" s="114"/>
      <c r="AU63" s="114"/>
      <c r="AV63" s="114"/>
      <c r="AW63" s="114"/>
      <c r="AX63" s="114"/>
      <c r="AY63" s="114"/>
      <c r="AZ63" s="114"/>
      <c r="BA63" s="134"/>
      <c r="BB63" s="134"/>
      <c r="BC63" s="414"/>
      <c r="BD63" s="414"/>
      <c r="BE63" s="114"/>
      <c r="BF63" s="114"/>
      <c r="BG63" s="114"/>
    </row>
    <row r="64" spans="1:59" ht="16.5" customHeight="1" thickBot="1">
      <c r="B64" s="1141" t="s">
        <v>302</v>
      </c>
      <c r="C64" s="464"/>
      <c r="D64" s="1142" t="s">
        <v>183</v>
      </c>
      <c r="E64" s="780"/>
      <c r="F64" s="1144"/>
      <c r="G64" s="2386" t="s">
        <v>820</v>
      </c>
      <c r="H64" s="2270" t="s">
        <v>688</v>
      </c>
      <c r="I64" s="502"/>
      <c r="J64" s="947"/>
      <c r="K64" s="947"/>
      <c r="L64" s="512"/>
      <c r="M64" s="2294" t="s">
        <v>337</v>
      </c>
      <c r="N64" s="947"/>
      <c r="O64" s="947"/>
      <c r="P64" s="512"/>
      <c r="Q64" s="1108" t="s">
        <v>326</v>
      </c>
      <c r="R64" s="114"/>
      <c r="S64" s="183"/>
      <c r="T64" s="7"/>
      <c r="U64" s="15"/>
      <c r="V64" s="166"/>
      <c r="W64" s="166"/>
      <c r="X64" s="701"/>
      <c r="Y64" s="1873"/>
      <c r="Z64" s="703"/>
      <c r="AA64" s="11"/>
      <c r="AB64" s="404"/>
      <c r="AC64" s="404"/>
      <c r="AD64" s="168"/>
      <c r="AE64" s="168"/>
      <c r="AF64" s="168"/>
      <c r="AG64" s="168"/>
      <c r="AH64" s="114"/>
      <c r="AI64" s="114"/>
      <c r="AJ64" s="197"/>
      <c r="AK64" s="197"/>
      <c r="AL64" s="114"/>
      <c r="AM64" s="197"/>
      <c r="AN64" s="197"/>
      <c r="AO64" s="114"/>
      <c r="AP64" s="109"/>
      <c r="AQ64" s="114"/>
      <c r="AR64" s="114"/>
      <c r="AS64" s="114"/>
      <c r="AT64" s="114"/>
      <c r="AU64" s="114"/>
      <c r="AV64" s="114"/>
      <c r="AW64" s="114"/>
      <c r="AX64" s="114"/>
      <c r="AY64" s="114"/>
      <c r="AZ64" s="114"/>
      <c r="BA64" s="119"/>
      <c r="BB64" s="134"/>
      <c r="BC64" s="414"/>
      <c r="BD64" s="114"/>
      <c r="BE64" s="114"/>
      <c r="BF64" s="114"/>
      <c r="BG64" s="114"/>
    </row>
    <row r="65" spans="2:59" ht="14.25" customHeight="1">
      <c r="B65" s="1141" t="s">
        <v>311</v>
      </c>
      <c r="C65" s="464" t="s">
        <v>182</v>
      </c>
      <c r="D65" s="884"/>
      <c r="E65" s="1142" t="s">
        <v>184</v>
      </c>
      <c r="F65" s="1138" t="s">
        <v>56</v>
      </c>
      <c r="G65" s="2386" t="s">
        <v>821</v>
      </c>
      <c r="H65" s="2272" t="s">
        <v>187</v>
      </c>
      <c r="I65" s="780"/>
      <c r="J65" s="2295"/>
      <c r="K65" s="40"/>
      <c r="L65" s="2295"/>
      <c r="M65" s="2296" t="s">
        <v>312</v>
      </c>
      <c r="N65" s="2297" t="s">
        <v>313</v>
      </c>
      <c r="O65" s="2298" t="s">
        <v>314</v>
      </c>
      <c r="P65" s="2299" t="s">
        <v>315</v>
      </c>
      <c r="Q65" s="2079" t="s">
        <v>287</v>
      </c>
      <c r="R65" s="106"/>
      <c r="S65" s="11"/>
      <c r="X65" s="54"/>
      <c r="Y65" s="782"/>
      <c r="Z65" s="703"/>
      <c r="AA65" s="11"/>
      <c r="AB65" s="190"/>
      <c r="AC65" s="190"/>
      <c r="AD65" s="104"/>
      <c r="AE65" s="104"/>
      <c r="AF65" s="104"/>
      <c r="AG65" s="104"/>
      <c r="AH65" s="641"/>
      <c r="AI65" s="642"/>
      <c r="AJ65" s="643"/>
      <c r="AK65" s="644"/>
      <c r="AL65" s="644"/>
      <c r="AM65" s="644"/>
      <c r="AN65" s="644"/>
      <c r="AO65" s="644"/>
      <c r="AP65" s="644"/>
      <c r="AQ65" s="640"/>
      <c r="AR65" s="640"/>
      <c r="AS65" s="645"/>
      <c r="AT65" s="106"/>
      <c r="AU65" s="114"/>
      <c r="AV65" s="114"/>
      <c r="AW65" s="114"/>
      <c r="AX65" s="114"/>
      <c r="AY65" s="114"/>
      <c r="AZ65" s="114"/>
      <c r="BA65" s="134"/>
      <c r="BB65" s="134"/>
      <c r="BC65" s="414"/>
      <c r="BD65" s="114"/>
      <c r="BE65" s="114"/>
      <c r="BF65" s="114"/>
      <c r="BG65" s="114"/>
    </row>
    <row r="66" spans="2:59" ht="18.75" customHeight="1" thickBot="1">
      <c r="B66" s="66"/>
      <c r="C66" s="933"/>
      <c r="D66" s="502"/>
      <c r="E66" s="1143" t="s">
        <v>6</v>
      </c>
      <c r="F66" s="472" t="s">
        <v>7</v>
      </c>
      <c r="G66" s="547" t="s">
        <v>8</v>
      </c>
      <c r="H66" s="2271" t="s">
        <v>422</v>
      </c>
      <c r="I66" s="2300" t="s">
        <v>303</v>
      </c>
      <c r="J66" s="2301" t="s">
        <v>304</v>
      </c>
      <c r="K66" s="2302" t="s">
        <v>305</v>
      </c>
      <c r="L66" s="2301" t="s">
        <v>306</v>
      </c>
      <c r="M66" s="2303" t="s">
        <v>307</v>
      </c>
      <c r="N66" s="2301" t="s">
        <v>308</v>
      </c>
      <c r="O66" s="2302" t="s">
        <v>309</v>
      </c>
      <c r="P66" s="2304" t="s">
        <v>310</v>
      </c>
      <c r="Q66" s="83"/>
      <c r="R66" s="106"/>
      <c r="S66" s="11"/>
      <c r="T66" s="7"/>
      <c r="U66" s="15"/>
      <c r="V66" s="54"/>
      <c r="W66" s="54"/>
      <c r="X66" s="54"/>
      <c r="Y66" s="782"/>
      <c r="Z66" s="4"/>
      <c r="AA66" s="11"/>
      <c r="AB66" s="767"/>
      <c r="AC66" s="767"/>
      <c r="AD66" s="767"/>
      <c r="AE66" s="767"/>
      <c r="AF66" s="767"/>
      <c r="AG66" s="767"/>
      <c r="AH66" s="222"/>
      <c r="AI66" s="222"/>
      <c r="AJ66" s="646"/>
      <c r="AK66" s="222"/>
      <c r="AL66" s="222"/>
      <c r="AM66" s="222"/>
      <c r="AN66" s="222"/>
      <c r="AO66" s="222"/>
      <c r="AP66" s="222"/>
      <c r="AQ66" s="222"/>
      <c r="AR66" s="222"/>
      <c r="AS66" s="222"/>
      <c r="AT66" s="114"/>
      <c r="AU66" s="114"/>
      <c r="AV66" s="114"/>
      <c r="AW66" s="114"/>
      <c r="AX66" s="114"/>
      <c r="AY66" s="114"/>
      <c r="AZ66" s="114"/>
      <c r="BA66" s="109"/>
      <c r="BB66" s="109"/>
      <c r="BC66" s="106"/>
      <c r="BD66" s="114"/>
      <c r="BE66" s="114"/>
      <c r="BF66" s="114"/>
      <c r="BG66" s="114"/>
    </row>
    <row r="67" spans="2:59" ht="15.75" customHeight="1">
      <c r="B67" s="1803"/>
      <c r="C67" s="2307" t="s">
        <v>154</v>
      </c>
      <c r="D67" s="1840"/>
      <c r="E67" s="948"/>
      <c r="F67" s="479"/>
      <c r="G67" s="479"/>
      <c r="H67" s="480"/>
      <c r="I67" s="479"/>
      <c r="J67" s="479"/>
      <c r="K67" s="479"/>
      <c r="L67" s="949"/>
      <c r="M67" s="2257"/>
      <c r="N67" s="982"/>
      <c r="O67" s="2256"/>
      <c r="P67" s="1112"/>
      <c r="Q67" s="1106"/>
      <c r="R67" s="104"/>
      <c r="S67" s="718"/>
      <c r="T67" s="585"/>
      <c r="U67" s="15"/>
      <c r="V67" s="54"/>
      <c r="W67" s="54"/>
      <c r="X67" s="54"/>
      <c r="Y67" s="2262"/>
      <c r="Z67" s="703"/>
      <c r="AA67" s="11"/>
      <c r="AB67" s="241"/>
      <c r="AC67" s="124"/>
      <c r="AD67" s="124"/>
      <c r="AE67" s="190"/>
      <c r="AF67" s="112"/>
      <c r="AG67" s="124"/>
      <c r="AH67" s="124"/>
      <c r="AI67" s="124"/>
      <c r="AJ67" s="191"/>
      <c r="AK67" s="124"/>
      <c r="AL67" s="124"/>
      <c r="AM67" s="124"/>
      <c r="AN67" s="124"/>
      <c r="AO67" s="124"/>
      <c r="AP67" s="124"/>
      <c r="AQ67" s="124"/>
      <c r="AR67" s="124"/>
      <c r="AS67" s="190"/>
      <c r="AT67" s="114"/>
      <c r="AU67" s="114"/>
      <c r="AV67" s="114"/>
      <c r="AW67" s="114"/>
      <c r="AX67" s="114"/>
      <c r="AY67" s="114"/>
      <c r="AZ67" s="114"/>
      <c r="BA67" s="109"/>
      <c r="BB67" s="109"/>
      <c r="BC67" s="106"/>
      <c r="BD67" s="114"/>
      <c r="BE67" s="114"/>
      <c r="BF67" s="114"/>
      <c r="BG67" s="114"/>
    </row>
    <row r="68" spans="2:59" ht="21" customHeight="1">
      <c r="B68" s="1124" t="str">
        <f>'12 л. МЕНЮ '!J67</f>
        <v>236 / 21</v>
      </c>
      <c r="C68" s="2315" t="str">
        <f>'12 л. МЕНЮ '!C67</f>
        <v>Каша  рисовая молочная жидкая</v>
      </c>
      <c r="D68" s="275">
        <f>'12 л. МЕНЮ '!D67</f>
        <v>210</v>
      </c>
      <c r="E68" s="238">
        <f>'12 л. МЕНЮ '!E67</f>
        <v>6.6429999999999998</v>
      </c>
      <c r="F68" s="253">
        <f>'12 л. МЕНЮ '!F67</f>
        <v>8.4</v>
      </c>
      <c r="G68" s="804">
        <f>'12 л. МЕНЮ '!G67</f>
        <v>34.28</v>
      </c>
      <c r="H68" s="958">
        <f>'12 л. МЕНЮ '!H67</f>
        <v>215.334</v>
      </c>
      <c r="I68" s="253">
        <v>1.373</v>
      </c>
      <c r="J68" s="253">
        <v>0.06</v>
      </c>
      <c r="K68" s="1887">
        <v>0.22</v>
      </c>
      <c r="L68" s="958">
        <v>41.406999999999996</v>
      </c>
      <c r="M68" s="253">
        <v>186.12610000000001</v>
      </c>
      <c r="N68" s="2645">
        <v>17.603999999999999</v>
      </c>
      <c r="O68" s="253">
        <v>34.673999999999999</v>
      </c>
      <c r="P68" s="253">
        <v>0.5</v>
      </c>
      <c r="Q68" s="2733">
        <f>'12 л. МЕНЮ '!I67</f>
        <v>0</v>
      </c>
      <c r="R68" s="213"/>
      <c r="S68" s="11"/>
      <c r="T68" s="7"/>
      <c r="U68" s="15"/>
      <c r="V68" s="54"/>
      <c r="W68" s="54"/>
      <c r="X68" s="54"/>
      <c r="Y68" s="1873"/>
      <c r="Z68" s="703"/>
      <c r="AA68" s="11"/>
      <c r="AB68" s="124"/>
      <c r="AC68" s="124"/>
      <c r="AD68" s="124"/>
      <c r="AE68" s="190"/>
      <c r="AF68" s="108"/>
      <c r="AG68" s="647"/>
      <c r="AH68" s="647"/>
      <c r="AI68" s="647"/>
      <c r="AJ68" s="648"/>
      <c r="AK68" s="647"/>
      <c r="AL68" s="647"/>
      <c r="AM68" s="649"/>
      <c r="AN68" s="647"/>
      <c r="AO68" s="649"/>
      <c r="AP68" s="649"/>
      <c r="AQ68" s="647"/>
      <c r="AR68" s="647"/>
      <c r="AS68" s="647"/>
      <c r="AT68" s="114"/>
      <c r="AU68" s="114"/>
      <c r="AV68" s="114"/>
      <c r="AW68" s="114"/>
      <c r="AX68" s="114"/>
      <c r="AY68" s="114"/>
      <c r="AZ68" s="114"/>
      <c r="BA68" s="134"/>
      <c r="BB68" s="134"/>
      <c r="BC68" s="414"/>
      <c r="BD68" s="114"/>
      <c r="BE68" s="114"/>
      <c r="BF68" s="114"/>
      <c r="BG68" s="114"/>
    </row>
    <row r="69" spans="2:59" ht="13.5" customHeight="1">
      <c r="B69" s="1124" t="str">
        <f>'12 л. МЕНЮ '!J68</f>
        <v>54-1з /22г</v>
      </c>
      <c r="C69" s="2315" t="str">
        <f>'12 л. МЕНЮ '!C68</f>
        <v>сыр твёрдых сортов в нарезке</v>
      </c>
      <c r="D69" s="275">
        <f>'12 л. МЕНЮ '!D68</f>
        <v>30</v>
      </c>
      <c r="E69" s="238">
        <f>'12 л. МЕНЮ '!E68</f>
        <v>7</v>
      </c>
      <c r="F69" s="253">
        <f>'12 л. МЕНЮ '!F68</f>
        <v>8.8000000000000007</v>
      </c>
      <c r="G69" s="804">
        <f>'12 л. МЕНЮ '!G68</f>
        <v>0</v>
      </c>
      <c r="H69" s="958">
        <f>'12 л. МЕНЮ '!H68</f>
        <v>107.501</v>
      </c>
      <c r="I69" s="359">
        <v>0.21</v>
      </c>
      <c r="J69" s="359">
        <v>0.01</v>
      </c>
      <c r="K69" s="359">
        <v>0.09</v>
      </c>
      <c r="L69" s="958">
        <v>78</v>
      </c>
      <c r="M69" s="365">
        <v>264</v>
      </c>
      <c r="N69" s="253">
        <v>150</v>
      </c>
      <c r="O69" s="359">
        <v>11</v>
      </c>
      <c r="P69" s="1095">
        <v>0.3</v>
      </c>
      <c r="Q69" s="2733">
        <f>'12 л. МЕНЮ '!I68</f>
        <v>0</v>
      </c>
      <c r="R69" s="114"/>
      <c r="S69" s="719"/>
      <c r="T69" s="7"/>
      <c r="U69" s="15"/>
      <c r="V69" s="54"/>
      <c r="W69" s="54"/>
      <c r="X69" s="54"/>
      <c r="Y69" s="1873"/>
      <c r="Z69" s="703"/>
      <c r="AA69" s="11"/>
      <c r="AB69" s="124"/>
      <c r="AC69" s="124"/>
      <c r="AD69" s="124"/>
      <c r="AE69" s="190"/>
      <c r="AF69" s="127"/>
      <c r="AG69" s="114"/>
      <c r="AH69" s="114"/>
      <c r="AI69" s="114"/>
      <c r="AJ69" s="114"/>
      <c r="AK69" s="114"/>
      <c r="AL69" s="114"/>
      <c r="AM69" s="114"/>
      <c r="AN69" s="114"/>
      <c r="AO69" s="114"/>
      <c r="AP69" s="114"/>
      <c r="AQ69" s="114"/>
      <c r="AR69" s="114"/>
      <c r="AS69" s="114"/>
      <c r="AT69" s="108"/>
      <c r="AU69" s="106"/>
      <c r="AV69" s="114"/>
      <c r="AW69" s="114"/>
      <c r="AX69" s="114"/>
      <c r="AY69" s="114"/>
      <c r="AZ69" s="114"/>
      <c r="BA69" s="134"/>
      <c r="BB69" s="134"/>
      <c r="BC69" s="414"/>
      <c r="BD69" s="114"/>
      <c r="BE69" s="114"/>
      <c r="BF69" s="114"/>
      <c r="BG69" s="114"/>
    </row>
    <row r="70" spans="2:59" ht="15.75">
      <c r="B70" s="1124" t="str">
        <f>'12 л. МЕНЮ '!J69</f>
        <v>54-2гн/22</v>
      </c>
      <c r="C70" s="2315" t="str">
        <f>'12 л. МЕНЮ '!C69</f>
        <v>Чай с сахаром</v>
      </c>
      <c r="D70" s="275">
        <f>'12 л. МЕНЮ '!D69</f>
        <v>200</v>
      </c>
      <c r="E70" s="238">
        <f>'12 л. МЕНЮ '!E69</f>
        <v>0.2</v>
      </c>
      <c r="F70" s="253">
        <f>'12 л. МЕНЮ '!F69</f>
        <v>0</v>
      </c>
      <c r="G70" s="804">
        <f>'12 л. МЕНЮ '!G69</f>
        <v>6.5</v>
      </c>
      <c r="H70" s="958">
        <f>'12 л. МЕНЮ '!H69</f>
        <v>26.8</v>
      </c>
      <c r="I70" s="368">
        <v>3.5999999999999997E-2</v>
      </c>
      <c r="J70" s="359">
        <v>0</v>
      </c>
      <c r="K70" s="359">
        <v>0.01</v>
      </c>
      <c r="L70" s="959">
        <v>0.27</v>
      </c>
      <c r="M70" s="365">
        <v>4.5</v>
      </c>
      <c r="N70" s="253">
        <v>7.2</v>
      </c>
      <c r="O70" s="253">
        <v>3.8</v>
      </c>
      <c r="P70" s="1095">
        <v>0.73</v>
      </c>
      <c r="Q70" s="2733">
        <f>'12 л. МЕНЮ '!I69</f>
        <v>0</v>
      </c>
      <c r="R70" s="413"/>
      <c r="S70" s="720"/>
      <c r="T70" s="7"/>
      <c r="U70" s="15"/>
      <c r="V70" s="54"/>
      <c r="W70" s="165"/>
      <c r="X70" s="54"/>
      <c r="Y70" s="1873"/>
      <c r="Z70" s="4"/>
      <c r="AA70" s="11"/>
      <c r="AB70" s="124"/>
      <c r="AC70" s="124"/>
      <c r="AD70" s="124"/>
      <c r="AE70" s="190"/>
      <c r="AF70" s="131"/>
      <c r="AG70" s="114"/>
      <c r="AH70" s="114"/>
      <c r="AI70" s="114"/>
      <c r="AJ70" s="114"/>
      <c r="AK70" s="114"/>
      <c r="AL70" s="114"/>
      <c r="AM70" s="114"/>
      <c r="AN70" s="114"/>
      <c r="AO70" s="114"/>
      <c r="AP70" s="636"/>
      <c r="AQ70" s="114"/>
      <c r="AR70" s="636"/>
      <c r="AS70" s="114"/>
      <c r="AT70" s="114"/>
      <c r="AU70" s="106"/>
      <c r="AV70" s="114"/>
      <c r="AW70" s="114"/>
      <c r="AX70" s="114"/>
      <c r="AY70" s="114"/>
      <c r="AZ70" s="114"/>
      <c r="BA70" s="134"/>
      <c r="BB70" s="134"/>
      <c r="BC70" s="414"/>
      <c r="BD70" s="114"/>
      <c r="BE70" s="114"/>
      <c r="BF70" s="114"/>
      <c r="BG70" s="114"/>
    </row>
    <row r="71" spans="2:59">
      <c r="B71" s="1124" t="str">
        <f>'12 л. МЕНЮ '!J70</f>
        <v>Пром.пр.</v>
      </c>
      <c r="C71" s="2315" t="str">
        <f>'12 л. МЕНЮ '!C70</f>
        <v>Кондитерские изделия ( Печенье )</v>
      </c>
      <c r="D71" s="275">
        <f>'12 л. МЕНЮ '!D70</f>
        <v>35</v>
      </c>
      <c r="E71" s="238">
        <f>'12 л. МЕНЮ '!E70</f>
        <v>2.3250000000000002</v>
      </c>
      <c r="F71" s="253">
        <f>'12 л. МЕНЮ '!F70</f>
        <v>3.6309999999999998</v>
      </c>
      <c r="G71" s="804">
        <f>'12 л. МЕНЮ '!G70</f>
        <v>22.42</v>
      </c>
      <c r="H71" s="958">
        <f>'12 л. МЕНЮ '!H70</f>
        <v>130.96</v>
      </c>
      <c r="I71" s="1887">
        <v>0</v>
      </c>
      <c r="J71" s="804">
        <v>3.5000000000000003E-2</v>
      </c>
      <c r="K71" s="804">
        <v>0.02</v>
      </c>
      <c r="L71" s="958">
        <v>3.5</v>
      </c>
      <c r="M71" s="1887">
        <v>10</v>
      </c>
      <c r="N71" s="1887">
        <v>0</v>
      </c>
      <c r="O71" s="1887">
        <v>0.7</v>
      </c>
      <c r="P71" s="2616">
        <v>7.0000000000000007E-2</v>
      </c>
      <c r="Q71" s="2733">
        <f>'12 л. МЕНЮ '!I70</f>
        <v>0</v>
      </c>
      <c r="R71" s="114"/>
      <c r="S71" s="593"/>
      <c r="T71" s="114"/>
      <c r="U71" s="825"/>
      <c r="V71" s="654"/>
      <c r="W71" s="1183"/>
      <c r="X71" s="1184"/>
      <c r="Y71" s="1185"/>
      <c r="Z71" s="228"/>
      <c r="AA71" s="414"/>
      <c r="AB71" s="124"/>
      <c r="AC71" s="124"/>
      <c r="AD71" s="124"/>
      <c r="AE71" s="190"/>
      <c r="AF71" s="114"/>
      <c r="AG71" s="114"/>
      <c r="AH71" s="114"/>
      <c r="AI71" s="114"/>
      <c r="AJ71" s="650"/>
      <c r="AK71" s="114"/>
      <c r="AL71" s="114"/>
      <c r="AM71" s="114"/>
      <c r="AN71" s="114"/>
      <c r="AO71" s="114"/>
      <c r="AP71" s="114"/>
      <c r="AQ71" s="114"/>
      <c r="AR71" s="636"/>
      <c r="AS71" s="114"/>
      <c r="AT71" s="114"/>
      <c r="AU71" s="106"/>
      <c r="AV71" s="108"/>
      <c r="AW71" s="108"/>
      <c r="AX71" s="114"/>
      <c r="AY71" s="114"/>
      <c r="AZ71" s="114"/>
      <c r="BA71" s="114"/>
      <c r="BB71" s="114"/>
      <c r="BC71" s="114"/>
      <c r="BD71" s="114"/>
      <c r="BE71" s="114"/>
      <c r="BF71" s="114"/>
      <c r="BG71" s="114"/>
    </row>
    <row r="72" spans="2:59">
      <c r="B72" s="1124" t="str">
        <f>'12 л. МЕНЮ '!J71</f>
        <v>Пром.пр.</v>
      </c>
      <c r="C72" s="2315" t="str">
        <f>'12 л. МЕНЮ '!C71</f>
        <v>Хлеб пшеничный</v>
      </c>
      <c r="D72" s="275">
        <f>'12 л. МЕНЮ '!D71</f>
        <v>35</v>
      </c>
      <c r="E72" s="238">
        <f>'12 л. МЕНЮ '!E71</f>
        <v>1.3480000000000001</v>
      </c>
      <c r="F72" s="253">
        <f>'12 л. МЕНЮ '!F71</f>
        <v>0.48099999999999998</v>
      </c>
      <c r="G72" s="804">
        <f>'12 л. МЕНЮ '!G71</f>
        <v>18.97</v>
      </c>
      <c r="H72" s="958">
        <f>'12 л. МЕНЮ '!H71</f>
        <v>85.600999999999999</v>
      </c>
      <c r="I72" s="253">
        <v>0</v>
      </c>
      <c r="J72" s="253">
        <v>4.2999999999999997E-2</v>
      </c>
      <c r="K72" s="253">
        <v>1.4E-2</v>
      </c>
      <c r="L72" s="958">
        <v>0</v>
      </c>
      <c r="M72" s="365">
        <v>7</v>
      </c>
      <c r="N72" s="253">
        <v>22.75</v>
      </c>
      <c r="O72" s="253">
        <v>4.9000000000000004</v>
      </c>
      <c r="P72" s="1095">
        <v>3.85E-2</v>
      </c>
      <c r="Q72" s="2733">
        <f>'12 л. МЕНЮ '!I71</f>
        <v>0</v>
      </c>
      <c r="R72" s="124"/>
      <c r="S72" s="1992"/>
      <c r="T72" s="409"/>
      <c r="U72" s="2263"/>
      <c r="V72" s="891"/>
      <c r="W72" s="891"/>
      <c r="X72" s="891"/>
      <c r="Y72" s="891"/>
      <c r="Z72" s="1186"/>
      <c r="AA72" s="129"/>
      <c r="AB72" s="233"/>
      <c r="AC72" s="113"/>
      <c r="AD72" s="113"/>
      <c r="AE72" s="104"/>
      <c r="AF72" s="114"/>
      <c r="AG72" s="127"/>
      <c r="AH72" s="109"/>
      <c r="AI72" s="108"/>
      <c r="AJ72" s="106"/>
      <c r="AK72" s="106"/>
      <c r="AL72" s="106"/>
      <c r="AM72" s="105"/>
      <c r="AN72" s="161"/>
      <c r="AO72" s="164"/>
      <c r="AP72" s="164"/>
      <c r="AQ72" s="164"/>
      <c r="AR72" s="136"/>
      <c r="AS72" s="164"/>
      <c r="AT72" s="164"/>
      <c r="AU72" s="164"/>
      <c r="AV72" s="108"/>
      <c r="AW72" s="108"/>
      <c r="AX72" s="114"/>
      <c r="AY72" s="114"/>
      <c r="AZ72" s="114"/>
      <c r="BA72" s="114"/>
      <c r="BB72" s="114"/>
      <c r="BC72" s="114"/>
      <c r="BD72" s="114"/>
      <c r="BE72" s="114"/>
      <c r="BF72" s="114"/>
      <c r="BG72" s="114"/>
    </row>
    <row r="73" spans="2:59" ht="15.75">
      <c r="B73" s="1124" t="str">
        <f>'12 л. МЕНЮ '!J72</f>
        <v>Пром.пр.</v>
      </c>
      <c r="C73" s="2315" t="str">
        <f>'12 л. МЕНЮ '!C72</f>
        <v>Хлеб ржаной</v>
      </c>
      <c r="D73" s="275">
        <f>'12 л. МЕНЮ '!D72</f>
        <v>30</v>
      </c>
      <c r="E73" s="238">
        <f>'12 л. МЕНЮ '!E72</f>
        <v>1.6950000000000001</v>
      </c>
      <c r="F73" s="253">
        <f>'12 л. МЕНЮ '!F72</f>
        <v>0.45</v>
      </c>
      <c r="G73" s="804">
        <f>'12 л. МЕНЮ '!G72</f>
        <v>12.56</v>
      </c>
      <c r="H73" s="958">
        <f>'12 л. МЕНЮ '!H72</f>
        <v>61.07</v>
      </c>
      <c r="I73" s="370">
        <v>0</v>
      </c>
      <c r="J73" s="370">
        <v>0.08</v>
      </c>
      <c r="K73" s="370">
        <v>0.08</v>
      </c>
      <c r="L73" s="1045">
        <v>0</v>
      </c>
      <c r="M73" s="2607">
        <v>9.9</v>
      </c>
      <c r="N73" s="1069">
        <v>70</v>
      </c>
      <c r="O73" s="370">
        <v>2</v>
      </c>
      <c r="P73" s="2289">
        <v>0.01</v>
      </c>
      <c r="Q73" s="2733">
        <f>'12 л. МЕНЮ '!I72</f>
        <v>0</v>
      </c>
      <c r="R73" s="123"/>
      <c r="S73" s="1944"/>
      <c r="T73" s="287"/>
      <c r="U73" s="414"/>
      <c r="V73" s="2264"/>
      <c r="W73" s="2264"/>
      <c r="X73" s="2264"/>
      <c r="Y73" s="2264"/>
      <c r="Z73" s="129"/>
      <c r="AA73" s="129"/>
      <c r="AB73" s="129"/>
      <c r="AC73" s="129"/>
      <c r="AD73" s="129"/>
      <c r="AE73" s="114"/>
      <c r="AF73" s="114"/>
      <c r="AG73" s="128"/>
      <c r="AH73" s="114"/>
      <c r="AI73" s="122"/>
      <c r="AJ73" s="106"/>
      <c r="AK73" s="106"/>
      <c r="AL73" s="106"/>
      <c r="AM73" s="637"/>
      <c r="AN73" s="652"/>
      <c r="AO73" s="129"/>
      <c r="AP73" s="129"/>
      <c r="AQ73" s="129"/>
      <c r="AR73" s="129"/>
      <c r="AS73" s="129"/>
      <c r="AT73" s="129"/>
      <c r="AU73" s="129"/>
      <c r="AV73" s="129"/>
      <c r="AW73" s="129"/>
      <c r="AX73" s="129"/>
      <c r="AY73" s="129"/>
      <c r="AZ73" s="129"/>
      <c r="BA73" s="129"/>
      <c r="BB73" s="114"/>
      <c r="BC73" s="114"/>
      <c r="BD73" s="114"/>
      <c r="BE73" s="114"/>
      <c r="BF73" s="114"/>
      <c r="BG73" s="114"/>
    </row>
    <row r="74" spans="2:59" ht="15.75" thickBot="1">
      <c r="B74" s="1127" t="str">
        <f>'12 л. МЕНЮ '!J73</f>
        <v>82 / 21</v>
      </c>
      <c r="C74" s="2732" t="str">
        <f>'12 л. МЕНЮ '!C73</f>
        <v>Фрукты свежие ( апельсин )</v>
      </c>
      <c r="D74" s="398">
        <f>'12 л. МЕНЮ '!D73</f>
        <v>100</v>
      </c>
      <c r="E74" s="238">
        <f>'12 л. МЕНЮ '!E73</f>
        <v>0.90500000000000003</v>
      </c>
      <c r="F74" s="253">
        <f>'12 л. МЕНЮ '!F73</f>
        <v>0.2</v>
      </c>
      <c r="G74" s="804">
        <f>'12 л. МЕНЮ '!G73</f>
        <v>12.22</v>
      </c>
      <c r="H74" s="958">
        <f>'12 л. МЕНЮ '!H73</f>
        <v>54.256999999999998</v>
      </c>
      <c r="I74" s="2684">
        <v>13.33</v>
      </c>
      <c r="J74" s="952">
        <v>0.04</v>
      </c>
      <c r="K74" s="952">
        <v>0.03</v>
      </c>
      <c r="L74" s="952">
        <v>0</v>
      </c>
      <c r="M74" s="365">
        <v>34</v>
      </c>
      <c r="N74" s="1024">
        <v>17</v>
      </c>
      <c r="O74" s="253">
        <v>1.3</v>
      </c>
      <c r="P74" s="1095">
        <v>0.3</v>
      </c>
      <c r="Q74" s="2733">
        <f>'12 л. МЕНЮ '!I73</f>
        <v>0</v>
      </c>
      <c r="R74" s="123"/>
      <c r="S74" s="11"/>
      <c r="T74" s="188"/>
      <c r="U74" s="114"/>
      <c r="V74" s="129"/>
      <c r="W74" s="129"/>
      <c r="X74" s="129"/>
      <c r="Y74" s="129"/>
      <c r="Z74" s="129"/>
      <c r="AA74" s="129"/>
      <c r="AB74" s="241"/>
      <c r="AC74" s="124"/>
      <c r="AD74" s="124"/>
      <c r="AE74" s="132"/>
      <c r="AF74" s="114"/>
      <c r="AG74" s="114"/>
      <c r="AH74" s="188"/>
      <c r="AI74" s="114"/>
      <c r="AJ74" s="106"/>
      <c r="AK74" s="106"/>
      <c r="AL74" s="106"/>
      <c r="AM74" s="123"/>
      <c r="AN74" s="414"/>
      <c r="AO74" s="414"/>
      <c r="AP74" s="134"/>
      <c r="AQ74" s="134"/>
      <c r="AR74" s="134"/>
      <c r="AS74" s="217"/>
      <c r="AT74" s="217"/>
      <c r="AU74" s="639"/>
      <c r="AV74" s="134"/>
      <c r="AW74" s="134"/>
      <c r="AX74" s="217"/>
      <c r="AY74" s="134"/>
      <c r="AZ74" s="134"/>
      <c r="BA74" s="134"/>
      <c r="BB74" s="134"/>
      <c r="BC74" s="114"/>
      <c r="BD74" s="114"/>
      <c r="BE74" s="114"/>
      <c r="BF74" s="114"/>
      <c r="BG74" s="114"/>
    </row>
    <row r="75" spans="2:59" ht="12.75" customHeight="1">
      <c r="B75" s="498" t="s">
        <v>204</v>
      </c>
      <c r="D75" s="2757">
        <f>'12 л. МЕНЮ '!D74</f>
        <v>640</v>
      </c>
      <c r="E75" s="953">
        <f>SUM(E68:E74)</f>
        <v>20.116</v>
      </c>
      <c r="F75" s="510">
        <f>SUM(F68:F74)</f>
        <v>21.962000000000003</v>
      </c>
      <c r="G75" s="501">
        <f t="shared" ref="G75:P75" si="0">SUM(G68:G74)</f>
        <v>106.95</v>
      </c>
      <c r="H75" s="2283">
        <f>SUM(H68:H74)</f>
        <v>681.52300000000002</v>
      </c>
      <c r="I75" s="955">
        <f t="shared" si="0"/>
        <v>14.949</v>
      </c>
      <c r="J75" s="1023">
        <f t="shared" si="0"/>
        <v>0.26799999999999996</v>
      </c>
      <c r="K75" s="956">
        <f t="shared" si="0"/>
        <v>0.46400000000000008</v>
      </c>
      <c r="L75" s="955">
        <f t="shared" si="0"/>
        <v>123.17699999999999</v>
      </c>
      <c r="M75" s="2284">
        <f t="shared" si="0"/>
        <v>515.52610000000004</v>
      </c>
      <c r="N75" s="1182">
        <f t="shared" si="0"/>
        <v>284.55399999999997</v>
      </c>
      <c r="O75" s="1027">
        <f t="shared" si="0"/>
        <v>58.373999999999995</v>
      </c>
      <c r="P75" s="1764">
        <f t="shared" si="0"/>
        <v>1.9485000000000001</v>
      </c>
      <c r="Q75" s="2079"/>
      <c r="R75" s="123"/>
      <c r="S75" s="183"/>
      <c r="T75" s="109"/>
      <c r="U75" s="106"/>
      <c r="V75" s="124"/>
      <c r="W75" s="124"/>
      <c r="X75" s="124"/>
      <c r="Y75" s="191"/>
      <c r="Z75" s="677"/>
      <c r="AA75" s="114"/>
      <c r="AB75" s="160"/>
      <c r="AC75" s="190"/>
      <c r="AD75" s="653"/>
      <c r="AE75" s="190"/>
      <c r="AF75" s="114"/>
      <c r="AG75" s="114"/>
      <c r="AH75" s="114"/>
      <c r="AI75" s="114"/>
      <c r="AJ75" s="114"/>
      <c r="AK75" s="114"/>
      <c r="AL75" s="114"/>
      <c r="AM75" s="123"/>
      <c r="AN75" s="114"/>
      <c r="AO75" s="414"/>
      <c r="AP75" s="414"/>
      <c r="AQ75" s="414"/>
      <c r="AR75" s="414"/>
      <c r="AS75" s="414"/>
      <c r="AT75" s="414"/>
      <c r="AU75" s="414"/>
      <c r="AV75" s="414"/>
      <c r="AW75" s="414"/>
      <c r="AX75" s="414"/>
      <c r="AY75" s="414"/>
      <c r="AZ75" s="414"/>
      <c r="BA75" s="414"/>
      <c r="BB75" s="414"/>
      <c r="BC75" s="114"/>
      <c r="BD75" s="114"/>
      <c r="BE75" s="114"/>
      <c r="BF75" s="114"/>
      <c r="BG75" s="114"/>
    </row>
    <row r="76" spans="2:59" ht="13.5" customHeight="1">
      <c r="B76" s="1035"/>
      <c r="C76" s="1036" t="s">
        <v>11</v>
      </c>
      <c r="D76" s="1761">
        <v>0.25</v>
      </c>
      <c r="E76" s="1158">
        <f t="shared" ref="E76:P76" si="1">(E399/100)*25</f>
        <v>22.5</v>
      </c>
      <c r="F76" s="1052">
        <f t="shared" si="1"/>
        <v>23</v>
      </c>
      <c r="G76" s="1052">
        <f t="shared" si="1"/>
        <v>95.75</v>
      </c>
      <c r="H76" s="1052">
        <f t="shared" si="1"/>
        <v>680</v>
      </c>
      <c r="I76" s="1052">
        <f t="shared" si="1"/>
        <v>17.5</v>
      </c>
      <c r="J76" s="1052">
        <f t="shared" si="1"/>
        <v>0.35</v>
      </c>
      <c r="K76" s="1052">
        <f t="shared" si="1"/>
        <v>0.4</v>
      </c>
      <c r="L76" s="1808">
        <f t="shared" si="1"/>
        <v>225</v>
      </c>
      <c r="M76" s="2785">
        <f t="shared" si="1"/>
        <v>300</v>
      </c>
      <c r="N76" s="2785">
        <f t="shared" si="1"/>
        <v>300</v>
      </c>
      <c r="O76" s="1808">
        <f t="shared" si="1"/>
        <v>75</v>
      </c>
      <c r="P76" s="2346">
        <f t="shared" si="1"/>
        <v>4.5</v>
      </c>
      <c r="Q76" s="2079"/>
      <c r="R76" s="127"/>
      <c r="S76" s="11"/>
      <c r="T76" s="109"/>
      <c r="U76" s="106"/>
      <c r="V76" s="190"/>
      <c r="W76" s="403"/>
      <c r="X76" s="190"/>
      <c r="Y76" s="1925"/>
      <c r="Z76" s="677"/>
      <c r="AA76" s="114"/>
      <c r="AB76" s="190"/>
      <c r="AC76" s="190"/>
      <c r="AD76" s="190"/>
      <c r="AE76" s="190"/>
      <c r="AF76" s="114"/>
      <c r="AG76" s="114"/>
      <c r="AH76" s="114"/>
      <c r="AI76" s="114"/>
      <c r="AJ76" s="114"/>
      <c r="AK76" s="114"/>
      <c r="AL76" s="104"/>
      <c r="AM76" s="114"/>
      <c r="AN76" s="114"/>
      <c r="AO76" s="114"/>
      <c r="AP76" s="114"/>
      <c r="AQ76" s="114"/>
      <c r="AR76" s="114"/>
      <c r="AS76" s="114"/>
      <c r="AT76" s="114"/>
      <c r="AU76" s="114"/>
      <c r="AV76" s="114"/>
      <c r="AW76" s="114"/>
      <c r="AX76" s="114"/>
      <c r="AY76" s="114"/>
      <c r="AZ76" s="114"/>
      <c r="BA76" s="114"/>
      <c r="BB76" s="114"/>
      <c r="BC76" s="108"/>
      <c r="BD76" s="114"/>
      <c r="BE76" s="114"/>
      <c r="BF76" s="114"/>
      <c r="BG76" s="114"/>
    </row>
    <row r="77" spans="2:59" ht="13.5" customHeight="1" thickBot="1">
      <c r="B77" s="249"/>
      <c r="C77" s="1031" t="s">
        <v>431</v>
      </c>
      <c r="D77" s="1077"/>
      <c r="E77" s="1055">
        <f t="shared" ref="E77:P77" si="2">(E75*100/E399)-25</f>
        <v>-2.6488888888888908</v>
      </c>
      <c r="F77" s="1056">
        <f t="shared" si="2"/>
        <v>-1.1282608695652137</v>
      </c>
      <c r="G77" s="1056">
        <f t="shared" si="2"/>
        <v>2.9242819843342041</v>
      </c>
      <c r="H77" s="1056">
        <f t="shared" si="2"/>
        <v>5.5992647058825895E-2</v>
      </c>
      <c r="I77" s="1056">
        <f t="shared" si="2"/>
        <v>-3.6442857142857115</v>
      </c>
      <c r="J77" s="1056">
        <f t="shared" si="2"/>
        <v>-5.8571428571428577</v>
      </c>
      <c r="K77" s="1056">
        <f t="shared" si="2"/>
        <v>4.0000000000000036</v>
      </c>
      <c r="L77" s="1056">
        <f t="shared" si="2"/>
        <v>-11.313666666666668</v>
      </c>
      <c r="M77" s="1056">
        <f t="shared" si="2"/>
        <v>17.960508333333337</v>
      </c>
      <c r="N77" s="1056">
        <f t="shared" si="2"/>
        <v>-1.2871666666666677</v>
      </c>
      <c r="O77" s="1056">
        <f t="shared" si="2"/>
        <v>-5.5420000000000016</v>
      </c>
      <c r="P77" s="1068">
        <f t="shared" si="2"/>
        <v>-14.174999999999999</v>
      </c>
      <c r="Q77" s="2079"/>
      <c r="R77" s="127"/>
      <c r="S77" s="2622"/>
      <c r="T77" s="7"/>
      <c r="U77" s="15"/>
      <c r="V77" s="54"/>
      <c r="W77" s="54"/>
      <c r="X77" s="54"/>
      <c r="Y77" s="102"/>
      <c r="Z77" s="54"/>
      <c r="AA77" s="54"/>
      <c r="AB77" s="54"/>
      <c r="AC77" s="782"/>
      <c r="AD77" s="166"/>
      <c r="AE77" s="166"/>
      <c r="AF77" s="166"/>
      <c r="AG77" s="1992"/>
      <c r="AH77" s="114"/>
      <c r="AI77" s="114"/>
      <c r="AJ77" s="114"/>
      <c r="AK77" s="114"/>
      <c r="AL77" s="113"/>
      <c r="AM77" s="114"/>
      <c r="AN77" s="114"/>
      <c r="AO77" s="114"/>
      <c r="AP77" s="114"/>
      <c r="AQ77" s="114"/>
      <c r="AR77" s="114"/>
      <c r="AS77" s="114"/>
      <c r="AT77" s="114"/>
      <c r="AU77" s="114"/>
      <c r="AV77" s="114"/>
      <c r="AW77" s="114"/>
      <c r="AX77" s="114"/>
      <c r="AY77" s="114"/>
      <c r="AZ77" s="114"/>
      <c r="BA77" s="114"/>
      <c r="BB77" s="114"/>
      <c r="BC77" s="114"/>
      <c r="BD77" s="114"/>
      <c r="BE77" s="114"/>
      <c r="BF77" s="114"/>
      <c r="BG77" s="114"/>
    </row>
    <row r="78" spans="2:59">
      <c r="B78" s="92"/>
      <c r="C78" s="2307" t="s">
        <v>123</v>
      </c>
      <c r="D78" s="63"/>
      <c r="E78" s="388"/>
      <c r="F78" s="1762"/>
      <c r="G78" s="1762"/>
      <c r="H78" s="1111"/>
      <c r="I78" s="1763"/>
      <c r="J78" s="1763"/>
      <c r="K78" s="1763"/>
      <c r="L78" s="1763"/>
      <c r="M78" s="2258"/>
      <c r="N78" s="1763"/>
      <c r="O78" s="1763"/>
      <c r="P78" s="1111"/>
      <c r="Q78" s="1106"/>
      <c r="R78" s="123"/>
      <c r="S78" s="11"/>
      <c r="T78" s="2265"/>
      <c r="U78" s="106"/>
      <c r="V78" s="124"/>
      <c r="W78" s="124"/>
      <c r="X78" s="630"/>
      <c r="Y78" s="1925"/>
      <c r="Z78" s="1136"/>
      <c r="AA78" s="114"/>
      <c r="AB78" s="376"/>
      <c r="AC78" s="376"/>
      <c r="AD78" s="376"/>
      <c r="AE78" s="190"/>
      <c r="AF78" s="114"/>
      <c r="AG78" s="114"/>
      <c r="AH78" s="114"/>
      <c r="AI78" s="114"/>
      <c r="AJ78" s="129"/>
      <c r="AK78" s="129"/>
      <c r="AL78" s="129"/>
      <c r="AM78" s="114"/>
      <c r="AN78" s="114"/>
      <c r="AO78" s="114"/>
      <c r="AP78" s="114"/>
      <c r="AQ78" s="114"/>
      <c r="AR78" s="114"/>
      <c r="AS78" s="114"/>
      <c r="AT78" s="114"/>
      <c r="AU78" s="114"/>
      <c r="AV78" s="114"/>
      <c r="AW78" s="114"/>
      <c r="AX78" s="114"/>
      <c r="AY78" s="114"/>
      <c r="AZ78" s="114"/>
      <c r="BA78" s="114"/>
      <c r="BB78" s="114"/>
      <c r="BC78" s="114"/>
      <c r="BD78" s="114"/>
      <c r="BE78" s="114"/>
      <c r="BF78" s="114"/>
      <c r="BG78" s="114"/>
    </row>
    <row r="79" spans="2:59" ht="13.5" customHeight="1">
      <c r="B79" s="2312" t="str">
        <f>'12 л. МЕНЮ '!J78</f>
        <v>70/ 17</v>
      </c>
      <c r="C79" s="984" t="str">
        <f>'12 л. МЕНЮ '!C78</f>
        <v>Овощи натуральные солёные (огурец)</v>
      </c>
      <c r="D79" s="277">
        <f>'12 л. МЕНЮ '!D78</f>
        <v>60</v>
      </c>
      <c r="E79" s="1842">
        <f>'12 л. МЕНЮ '!E78</f>
        <v>0.48</v>
      </c>
      <c r="F79" s="420">
        <f>'12 л. МЕНЮ '!F78</f>
        <v>0.06</v>
      </c>
      <c r="G79" s="371">
        <f>'12 л. МЕНЮ '!G78</f>
        <v>1.02</v>
      </c>
      <c r="H79" s="1875">
        <f>'12 л. МЕНЮ '!H78</f>
        <v>6.6</v>
      </c>
      <c r="I79" s="253">
        <v>2.1</v>
      </c>
      <c r="J79" s="253">
        <v>0.06</v>
      </c>
      <c r="K79" s="253">
        <v>0.06</v>
      </c>
      <c r="L79" s="253">
        <v>0</v>
      </c>
      <c r="M79" s="365">
        <v>13.8</v>
      </c>
      <c r="N79" s="253">
        <v>14.4</v>
      </c>
      <c r="O79" s="253">
        <v>8.4</v>
      </c>
      <c r="P79" s="253">
        <v>0.36</v>
      </c>
      <c r="Q79" s="2737">
        <f>'12 л. МЕНЮ '!I78</f>
        <v>0</v>
      </c>
      <c r="R79" s="98"/>
      <c r="S79" s="719"/>
      <c r="T79" s="109"/>
      <c r="U79" s="106"/>
      <c r="V79" s="124"/>
      <c r="W79" s="124"/>
      <c r="X79" s="124"/>
      <c r="Y79" s="1925"/>
      <c r="Z79" s="1136"/>
      <c r="AA79" s="114"/>
      <c r="AB79" s="124"/>
      <c r="AC79" s="124"/>
      <c r="AD79" s="124"/>
      <c r="AE79" s="190"/>
      <c r="AF79" s="114"/>
      <c r="AG79" s="114"/>
      <c r="AH79" s="114"/>
      <c r="AI79" s="114"/>
      <c r="AJ79" s="114"/>
      <c r="AK79" s="114"/>
      <c r="AL79" s="114"/>
      <c r="AM79" s="114"/>
      <c r="AN79" s="114"/>
      <c r="AO79" s="114"/>
      <c r="AP79" s="114"/>
      <c r="AQ79" s="114"/>
      <c r="AR79" s="114"/>
      <c r="AS79" s="114"/>
      <c r="AT79" s="114"/>
      <c r="AU79" s="114"/>
      <c r="AV79" s="114"/>
      <c r="AW79" s="114"/>
      <c r="AX79" s="114"/>
      <c r="AY79" s="114"/>
      <c r="AZ79" s="114"/>
      <c r="BA79" s="114"/>
      <c r="BB79" s="114"/>
      <c r="BC79" s="194"/>
      <c r="BD79" s="414"/>
      <c r="BE79" s="114"/>
      <c r="BF79" s="114"/>
      <c r="BG79" s="114"/>
    </row>
    <row r="80" spans="2:59" ht="16.5" customHeight="1">
      <c r="B80" s="2734" t="str">
        <f>'12 л. МЕНЮ '!J79</f>
        <v>113 / 21</v>
      </c>
      <c r="C80" s="984" t="str">
        <f>'12 л. МЕНЮ '!C79</f>
        <v>Суп картофельный с бобовыми</v>
      </c>
      <c r="D80" s="277">
        <f>'12 л. МЕНЮ '!D79</f>
        <v>250</v>
      </c>
      <c r="E80" s="1842">
        <f>'12 л. МЕНЮ '!E79</f>
        <v>6.3</v>
      </c>
      <c r="F80" s="420">
        <f>'12 л. МЕНЮ '!F79</f>
        <v>3.5750000000000002</v>
      </c>
      <c r="G80" s="371">
        <f>'12 л. МЕНЮ '!G79</f>
        <v>14.6</v>
      </c>
      <c r="H80" s="1875">
        <f>'12 л. МЕНЮ '!H79</f>
        <v>115.75</v>
      </c>
      <c r="I80" s="359">
        <v>4.75</v>
      </c>
      <c r="J80" s="359">
        <v>0.16200000000000001</v>
      </c>
      <c r="K80" s="359">
        <v>0.15</v>
      </c>
      <c r="L80" s="958">
        <v>17.5</v>
      </c>
      <c r="M80" s="365">
        <v>35.325000000000003</v>
      </c>
      <c r="N80" s="253">
        <v>89.25</v>
      </c>
      <c r="O80" s="359">
        <v>34.375</v>
      </c>
      <c r="P80" s="253">
        <v>2.02</v>
      </c>
      <c r="Q80" s="2737">
        <f>'12 л. МЕНЮ '!I79</f>
        <v>0</v>
      </c>
      <c r="R80" s="39"/>
      <c r="S80" s="720"/>
      <c r="T80" s="109"/>
      <c r="U80" s="106"/>
      <c r="V80" s="124"/>
      <c r="W80" s="124"/>
      <c r="X80" s="124"/>
      <c r="Y80" s="2266"/>
      <c r="Z80" s="677"/>
      <c r="AA80" s="114"/>
      <c r="AB80" s="124"/>
      <c r="AC80" s="124"/>
      <c r="AD80" s="124"/>
      <c r="AE80" s="190"/>
      <c r="AF80" s="114"/>
      <c r="AG80" s="114"/>
      <c r="AH80" s="114"/>
      <c r="AI80" s="114"/>
      <c r="AJ80" s="114"/>
      <c r="AK80" s="114"/>
      <c r="AL80" s="114"/>
      <c r="AM80" s="123"/>
      <c r="AN80" s="373"/>
      <c r="AO80" s="106"/>
      <c r="AP80" s="190"/>
      <c r="AQ80" s="403"/>
      <c r="AR80" s="190"/>
      <c r="AS80" s="191"/>
      <c r="AT80" s="190"/>
      <c r="AU80" s="374"/>
      <c r="AV80" s="160"/>
      <c r="AW80" s="403"/>
      <c r="AX80" s="190"/>
      <c r="AY80" s="160"/>
      <c r="AZ80" s="190"/>
      <c r="BA80" s="190"/>
      <c r="BB80" s="190"/>
      <c r="BC80" s="134"/>
      <c r="BD80" s="414"/>
      <c r="BE80" s="114"/>
      <c r="BF80" s="114"/>
      <c r="BG80" s="114"/>
    </row>
    <row r="81" spans="2:59">
      <c r="B81" s="2734" t="str">
        <f>'12 л. МЕНЮ '!J80</f>
        <v>373 / 21</v>
      </c>
      <c r="C81" s="984" t="str">
        <f>'12 л. МЕНЮ '!C80</f>
        <v>Котлеты "Нежные"</v>
      </c>
      <c r="D81" s="277">
        <f>'12 л. МЕНЮ '!D80</f>
        <v>120</v>
      </c>
      <c r="E81" s="1842">
        <f>'12 л. МЕНЮ '!E80</f>
        <v>12.451000000000001</v>
      </c>
      <c r="F81" s="420">
        <f>'12 л. МЕНЮ '!F80</f>
        <v>12.821</v>
      </c>
      <c r="G81" s="371">
        <f>'12 л. МЕНЮ '!G80</f>
        <v>7.3630000000000004</v>
      </c>
      <c r="H81" s="1875">
        <f>'12 л. МЕНЮ '!H80</f>
        <v>244.0822</v>
      </c>
      <c r="I81" s="2289">
        <v>0.84</v>
      </c>
      <c r="J81" s="354">
        <v>1.6799999999999999E-2</v>
      </c>
      <c r="K81" s="1849">
        <v>0.13200000000000001</v>
      </c>
      <c r="L81" s="958">
        <v>102</v>
      </c>
      <c r="M81" s="2833">
        <v>201</v>
      </c>
      <c r="N81" s="2834">
        <v>206</v>
      </c>
      <c r="O81" s="1887">
        <v>44.4</v>
      </c>
      <c r="P81" s="1887">
        <v>2.86</v>
      </c>
      <c r="Q81" s="2737">
        <f>'12 л. МЕНЮ '!I80</f>
        <v>0</v>
      </c>
      <c r="R81" s="98"/>
      <c r="S81" s="11"/>
      <c r="T81" s="109"/>
      <c r="U81" s="106"/>
      <c r="V81" s="124"/>
      <c r="W81" s="124"/>
      <c r="X81" s="124"/>
      <c r="Y81" s="1926"/>
      <c r="Z81" s="677"/>
      <c r="AA81" s="114"/>
      <c r="AB81" s="124"/>
      <c r="AC81" s="241"/>
      <c r="AD81" s="124"/>
      <c r="AE81" s="190"/>
      <c r="AF81" s="114"/>
      <c r="AG81" s="114"/>
      <c r="AH81" s="122"/>
      <c r="AI81" s="114"/>
      <c r="AJ81" s="114"/>
      <c r="AK81" s="114"/>
      <c r="AL81" s="114"/>
      <c r="AM81" s="123"/>
      <c r="AN81" s="109"/>
      <c r="AO81" s="106"/>
      <c r="AP81" s="124"/>
      <c r="AQ81" s="124"/>
      <c r="AR81" s="376"/>
      <c r="AS81" s="191"/>
      <c r="AT81" s="124"/>
      <c r="AU81" s="190"/>
      <c r="AV81" s="190"/>
      <c r="AW81" s="190"/>
      <c r="AX81" s="190"/>
      <c r="AY81" s="190"/>
      <c r="AZ81" s="190"/>
      <c r="BA81" s="190"/>
      <c r="BB81" s="190"/>
      <c r="BC81" s="134"/>
      <c r="BD81" s="414"/>
      <c r="BE81" s="114"/>
      <c r="BF81" s="114"/>
      <c r="BG81" s="114"/>
    </row>
    <row r="82" spans="2:59">
      <c r="B82" s="2734" t="str">
        <f>'12 л. МЕНЮ '!J81</f>
        <v>143 / 17</v>
      </c>
      <c r="C82" s="984" t="str">
        <f>'12 л. МЕНЮ '!C81</f>
        <v xml:space="preserve">Рагу из овощей </v>
      </c>
      <c r="D82" s="277">
        <f>'12 л. МЕНЮ '!D81</f>
        <v>180</v>
      </c>
      <c r="E82" s="1842">
        <f>'12 л. МЕНЮ '!E81</f>
        <v>2.9060000000000001</v>
      </c>
      <c r="F82" s="420">
        <f>'12 л. МЕНЮ '!F81</f>
        <v>12.646000000000001</v>
      </c>
      <c r="G82" s="371">
        <f>'12 л. МЕНЮ '!G81</f>
        <v>33.805</v>
      </c>
      <c r="H82" s="1875">
        <f>'12 л. МЕНЮ '!H81</f>
        <v>260.65800000000002</v>
      </c>
      <c r="I82" s="359">
        <v>21.4</v>
      </c>
      <c r="J82" s="359">
        <v>0.11</v>
      </c>
      <c r="K82" s="359">
        <v>8.4000000000000005E-2</v>
      </c>
      <c r="L82" s="959">
        <v>78.900000000000006</v>
      </c>
      <c r="M82" s="365">
        <v>63.7</v>
      </c>
      <c r="N82" s="253">
        <v>30.3</v>
      </c>
      <c r="O82" s="253">
        <v>2.79</v>
      </c>
      <c r="P82" s="253">
        <v>0.79</v>
      </c>
      <c r="Q82" s="2737">
        <f>'12 л. МЕНЮ '!I81</f>
        <v>0</v>
      </c>
      <c r="R82" s="11"/>
      <c r="AE82" s="112"/>
      <c r="AF82" s="114"/>
      <c r="AG82" s="114"/>
      <c r="AH82" s="122"/>
      <c r="AI82" s="114"/>
      <c r="AJ82" s="114"/>
      <c r="AK82" s="114"/>
      <c r="AL82" s="108"/>
      <c r="AM82" s="123"/>
      <c r="AN82" s="109"/>
      <c r="AO82" s="114"/>
      <c r="AP82" s="114"/>
      <c r="AQ82" s="114"/>
      <c r="AR82" s="114"/>
      <c r="AS82" s="114"/>
      <c r="AT82" s="114"/>
      <c r="AU82" s="114"/>
      <c r="AV82" s="114"/>
      <c r="AW82" s="114"/>
      <c r="AX82" s="114"/>
      <c r="AY82" s="114"/>
      <c r="AZ82" s="114"/>
      <c r="BA82" s="114"/>
      <c r="BB82" s="114"/>
      <c r="BC82" s="109"/>
      <c r="BD82" s="414"/>
      <c r="BE82" s="114"/>
      <c r="BF82" s="114"/>
      <c r="BG82" s="114"/>
    </row>
    <row r="83" spans="2:59">
      <c r="B83" s="2734" t="str">
        <f>'12 л. МЕНЮ '!J82</f>
        <v>501 / 21</v>
      </c>
      <c r="C83" s="984" t="str">
        <f>'12 л. МЕНЮ '!C82</f>
        <v>Сок фруктовый (персиковый)</v>
      </c>
      <c r="D83" s="277">
        <f>'12 л. МЕНЮ '!D82</f>
        <v>200</v>
      </c>
      <c r="E83" s="1842">
        <f>'12 л. МЕНЮ '!E82</f>
        <v>1</v>
      </c>
      <c r="F83" s="420">
        <f>'12 л. МЕНЮ '!F82</f>
        <v>0</v>
      </c>
      <c r="G83" s="371">
        <f>'12 л. МЕНЮ '!G82</f>
        <v>23.4</v>
      </c>
      <c r="H83" s="1875">
        <f>'12 л. МЕНЮ '!H82</f>
        <v>97.6</v>
      </c>
      <c r="I83" s="359">
        <v>1.2</v>
      </c>
      <c r="J83" s="359">
        <v>4.0000000000000001E-3</v>
      </c>
      <c r="K83" s="359">
        <v>4.0000000000000001E-3</v>
      </c>
      <c r="L83" s="728">
        <v>0</v>
      </c>
      <c r="M83" s="253">
        <v>30.4</v>
      </c>
      <c r="N83" s="253">
        <v>36</v>
      </c>
      <c r="O83" s="253">
        <v>0.8</v>
      </c>
      <c r="P83" s="2558">
        <v>1.8</v>
      </c>
      <c r="Q83" s="2737">
        <f>'12 л. МЕНЮ '!I82</f>
        <v>0</v>
      </c>
      <c r="R83" s="41"/>
      <c r="S83" s="11"/>
      <c r="T83" s="409"/>
      <c r="U83" s="2263"/>
      <c r="V83" s="891"/>
      <c r="W83" s="891"/>
      <c r="X83" s="891"/>
      <c r="Y83" s="891"/>
      <c r="Z83" s="787"/>
      <c r="AA83" s="129"/>
      <c r="AB83" s="655"/>
      <c r="AC83" s="654"/>
      <c r="AD83" s="654"/>
      <c r="AE83" s="654"/>
      <c r="AF83" s="114"/>
      <c r="AG83" s="133"/>
      <c r="AH83" s="188"/>
      <c r="AI83" s="114"/>
      <c r="AJ83" s="114"/>
      <c r="AK83" s="114"/>
      <c r="AL83" s="114"/>
      <c r="AM83" s="123"/>
      <c r="AN83" s="109"/>
      <c r="AO83" s="106"/>
      <c r="AP83" s="124"/>
      <c r="AQ83" s="124"/>
      <c r="AR83" s="124"/>
      <c r="AS83" s="191"/>
      <c r="AT83" s="124"/>
      <c r="AU83" s="124"/>
      <c r="AV83" s="124"/>
      <c r="AW83" s="124"/>
      <c r="AX83" s="124"/>
      <c r="AY83" s="124"/>
      <c r="AZ83" s="124"/>
      <c r="BA83" s="124"/>
      <c r="BB83" s="190"/>
      <c r="BC83" s="134"/>
      <c r="BD83" s="414"/>
      <c r="BE83" s="114"/>
      <c r="BF83" s="114"/>
      <c r="BG83" s="114"/>
    </row>
    <row r="84" spans="2:59" ht="17.25" customHeight="1">
      <c r="B84" s="2734" t="str">
        <f>'12 л. МЕНЮ '!J83</f>
        <v>Пром.пр.</v>
      </c>
      <c r="C84" s="984" t="str">
        <f>'12 л. МЕНЮ '!C83</f>
        <v>Хлеб пшеничный</v>
      </c>
      <c r="D84" s="277">
        <f>'12 л. МЕНЮ '!D83</f>
        <v>60</v>
      </c>
      <c r="E84" s="1842">
        <f>'12 л. МЕНЮ '!E83</f>
        <v>2.31</v>
      </c>
      <c r="F84" s="420">
        <f>'12 л. МЕНЮ '!F83</f>
        <v>0.82499999999999996</v>
      </c>
      <c r="G84" s="371">
        <f>'12 л. МЕНЮ '!G83</f>
        <v>32.520000000000003</v>
      </c>
      <c r="H84" s="1875">
        <f>'12 л. МЕНЮ '!H83</f>
        <v>146.75</v>
      </c>
      <c r="I84" s="253">
        <v>0</v>
      </c>
      <c r="J84" s="1084">
        <v>7.1999999999999995E-2</v>
      </c>
      <c r="K84" s="804">
        <v>2.4E-2</v>
      </c>
      <c r="L84" s="958">
        <v>0</v>
      </c>
      <c r="M84" s="365">
        <v>12</v>
      </c>
      <c r="N84" s="253">
        <v>39</v>
      </c>
      <c r="O84" s="253">
        <v>8.4</v>
      </c>
      <c r="P84" s="253">
        <v>6.6000000000000003E-2</v>
      </c>
      <c r="Q84" s="2737">
        <f>'12 л. МЕНЮ '!I83</f>
        <v>0</v>
      </c>
      <c r="R84" s="11"/>
      <c r="S84" s="11"/>
      <c r="T84" s="287"/>
      <c r="U84" s="414"/>
      <c r="V84" s="2267"/>
      <c r="W84" s="2267"/>
      <c r="X84" s="2267"/>
      <c r="Y84" s="2267"/>
      <c r="Z84" s="129"/>
      <c r="AA84" s="129"/>
      <c r="AB84" s="405"/>
      <c r="AC84" s="410"/>
      <c r="AD84" s="410"/>
      <c r="AE84" s="411"/>
      <c r="AF84" s="114"/>
      <c r="AG84" s="419"/>
      <c r="AH84" s="109"/>
      <c r="AI84" s="375"/>
      <c r="AJ84" s="114"/>
      <c r="AK84" s="114"/>
      <c r="AL84" s="114"/>
      <c r="AM84" s="123"/>
      <c r="AN84" s="109"/>
      <c r="AO84" s="106"/>
      <c r="AP84" s="124"/>
      <c r="AQ84" s="124"/>
      <c r="AR84" s="124"/>
      <c r="AS84" s="191"/>
      <c r="AT84" s="124"/>
      <c r="AU84" s="124"/>
      <c r="AV84" s="124"/>
      <c r="AW84" s="124"/>
      <c r="AX84" s="124"/>
      <c r="AY84" s="124"/>
      <c r="AZ84" s="124"/>
      <c r="BA84" s="124"/>
      <c r="BB84" s="190"/>
      <c r="BC84" s="134"/>
      <c r="BD84" s="414"/>
      <c r="BE84" s="114"/>
      <c r="BF84" s="114"/>
      <c r="BG84" s="114"/>
    </row>
    <row r="85" spans="2:59" ht="16.5" customHeight="1" thickBot="1">
      <c r="B85" s="2735" t="str">
        <f>'12 л. МЕНЮ '!J84</f>
        <v>Пром.пр.</v>
      </c>
      <c r="C85" s="2736" t="str">
        <f>'12 л. МЕНЮ '!C84</f>
        <v>Хлеб ржаной</v>
      </c>
      <c r="D85" s="398">
        <f>'12 л. МЕНЮ '!D84</f>
        <v>40</v>
      </c>
      <c r="E85" s="1842">
        <f>'12 л. МЕНЮ '!E84</f>
        <v>2.2599999999999998</v>
      </c>
      <c r="F85" s="420">
        <f>'12 л. МЕНЮ '!F84</f>
        <v>0.6</v>
      </c>
      <c r="G85" s="371">
        <f>'12 л. МЕНЮ '!G84</f>
        <v>16.739999999999998</v>
      </c>
      <c r="H85" s="1875">
        <f>'12 л. МЕНЮ '!H84</f>
        <v>81.426000000000002</v>
      </c>
      <c r="I85" s="253">
        <v>0</v>
      </c>
      <c r="J85" s="253">
        <v>0.107</v>
      </c>
      <c r="K85" s="253">
        <v>0.107</v>
      </c>
      <c r="L85" s="728">
        <v>0</v>
      </c>
      <c r="M85" s="365">
        <v>13.2</v>
      </c>
      <c r="N85" s="253">
        <v>93.6</v>
      </c>
      <c r="O85" s="253">
        <v>2.64</v>
      </c>
      <c r="P85" s="253">
        <v>1.7999999999999999E-2</v>
      </c>
      <c r="Q85" s="2737">
        <f>'12 л. МЕНЮ '!I84</f>
        <v>0</v>
      </c>
      <c r="R85" s="98"/>
      <c r="AE85" s="114"/>
      <c r="AF85" s="114"/>
      <c r="AG85" s="657"/>
      <c r="AH85" s="109"/>
      <c r="AI85" s="106"/>
      <c r="AJ85" s="114"/>
      <c r="AK85" s="114"/>
      <c r="AL85" s="414"/>
      <c r="AM85" s="114"/>
      <c r="AN85" s="188"/>
      <c r="AO85" s="114"/>
      <c r="AP85" s="124"/>
      <c r="AQ85" s="124"/>
      <c r="AR85" s="124"/>
      <c r="AS85" s="191"/>
      <c r="AT85" s="124"/>
      <c r="AU85" s="124"/>
      <c r="AV85" s="124"/>
      <c r="AW85" s="124"/>
      <c r="AX85" s="124"/>
      <c r="AY85" s="124"/>
      <c r="AZ85" s="124"/>
      <c r="BA85" s="124"/>
      <c r="BB85" s="190"/>
      <c r="BC85" s="134"/>
      <c r="BD85" s="414"/>
      <c r="BE85" s="114"/>
      <c r="BF85" s="114"/>
      <c r="BG85" s="114"/>
    </row>
    <row r="86" spans="2:59" ht="15" customHeight="1">
      <c r="B86" s="498" t="s">
        <v>192</v>
      </c>
      <c r="C86" s="754"/>
      <c r="D86" s="2749">
        <f>'12 л. МЕНЮ '!D85</f>
        <v>910</v>
      </c>
      <c r="E86" s="509">
        <f>SUM(E79:E85)</f>
        <v>27.707000000000001</v>
      </c>
      <c r="F86" s="960">
        <f t="shared" ref="F86:P86" si="3">SUM(F79:F85)</f>
        <v>30.527000000000001</v>
      </c>
      <c r="G86" s="960">
        <f t="shared" si="3"/>
        <v>129.44800000000001</v>
      </c>
      <c r="H86" s="255">
        <f>SUM(H79:H85)</f>
        <v>952.86620000000005</v>
      </c>
      <c r="I86" s="999">
        <f t="shared" si="3"/>
        <v>30.289999999999996</v>
      </c>
      <c r="J86" s="999">
        <f>SUM(J79:J85)</f>
        <v>0.53180000000000005</v>
      </c>
      <c r="K86" s="1026">
        <f t="shared" si="3"/>
        <v>0.56100000000000005</v>
      </c>
      <c r="L86" s="999">
        <f t="shared" si="3"/>
        <v>198.4</v>
      </c>
      <c r="M86" s="962">
        <f t="shared" si="3"/>
        <v>369.42499999999995</v>
      </c>
      <c r="N86" s="962">
        <f t="shared" si="3"/>
        <v>508.54999999999995</v>
      </c>
      <c r="O86" s="962">
        <f t="shared" si="3"/>
        <v>101.80500000000001</v>
      </c>
      <c r="P86" s="963">
        <f t="shared" si="3"/>
        <v>7.9139999999999997</v>
      </c>
      <c r="Q86" s="2079"/>
      <c r="R86" s="41"/>
      <c r="S86" s="718"/>
      <c r="T86" s="109"/>
      <c r="U86" s="106"/>
      <c r="V86" s="124"/>
      <c r="W86" s="124"/>
      <c r="X86" s="124"/>
      <c r="Y86" s="746"/>
      <c r="Z86" s="168"/>
      <c r="AA86" s="114"/>
      <c r="AB86" s="129"/>
      <c r="AC86" s="129"/>
      <c r="AD86" s="129"/>
      <c r="AE86" s="114"/>
      <c r="AF86" s="114"/>
      <c r="AG86" s="126"/>
      <c r="AH86" s="109"/>
      <c r="AI86" s="106"/>
      <c r="AJ86" s="108"/>
      <c r="AK86" s="108"/>
      <c r="AL86" s="108"/>
      <c r="AM86" s="125"/>
      <c r="AN86" s="109"/>
      <c r="AO86" s="106"/>
      <c r="AP86" s="124"/>
      <c r="AQ86" s="124"/>
      <c r="AR86" s="124"/>
      <c r="AS86" s="191"/>
      <c r="AT86" s="124"/>
      <c r="AU86" s="124"/>
      <c r="AV86" s="376"/>
      <c r="AW86" s="124"/>
      <c r="AX86" s="124"/>
      <c r="AY86" s="124"/>
      <c r="AZ86" s="124"/>
      <c r="BA86" s="124"/>
      <c r="BB86" s="190"/>
      <c r="BC86" s="134"/>
      <c r="BD86" s="414"/>
      <c r="BE86" s="114"/>
      <c r="BF86" s="114"/>
      <c r="BG86" s="114"/>
    </row>
    <row r="87" spans="2:59" ht="13.5" customHeight="1">
      <c r="B87" s="1035"/>
      <c r="C87" s="1036" t="s">
        <v>11</v>
      </c>
      <c r="D87" s="1761">
        <v>0.35</v>
      </c>
      <c r="E87" s="1158">
        <f t="shared" ref="E87:P87" si="4">(E399/100)*35</f>
        <v>31.5</v>
      </c>
      <c r="F87" s="1052">
        <f t="shared" si="4"/>
        <v>32.200000000000003</v>
      </c>
      <c r="G87" s="1052">
        <f t="shared" si="4"/>
        <v>134.05000000000001</v>
      </c>
      <c r="H87" s="1052">
        <f t="shared" si="4"/>
        <v>952</v>
      </c>
      <c r="I87" s="1052">
        <f t="shared" si="4"/>
        <v>24.5</v>
      </c>
      <c r="J87" s="1052">
        <f t="shared" si="4"/>
        <v>0.48999999999999994</v>
      </c>
      <c r="K87" s="1052">
        <f t="shared" si="4"/>
        <v>0.56000000000000005</v>
      </c>
      <c r="L87" s="1808">
        <f t="shared" si="4"/>
        <v>315</v>
      </c>
      <c r="M87" s="2785">
        <f t="shared" si="4"/>
        <v>420</v>
      </c>
      <c r="N87" s="2785">
        <f t="shared" si="4"/>
        <v>420</v>
      </c>
      <c r="O87" s="2785">
        <f t="shared" si="4"/>
        <v>105</v>
      </c>
      <c r="P87" s="2346">
        <f t="shared" si="4"/>
        <v>6.3</v>
      </c>
      <c r="Q87" s="2079"/>
      <c r="R87" s="11"/>
      <c r="S87" s="719"/>
      <c r="T87" s="109"/>
      <c r="U87" s="688"/>
      <c r="V87" s="124"/>
      <c r="W87" s="124"/>
      <c r="X87" s="124"/>
      <c r="Y87" s="2268"/>
      <c r="Z87" s="677"/>
      <c r="AA87" s="114"/>
      <c r="AB87" s="129"/>
      <c r="AC87" s="129"/>
      <c r="AD87" s="129"/>
      <c r="AE87" s="114"/>
      <c r="AF87" s="114"/>
      <c r="AG87" s="114"/>
      <c r="AH87" s="114"/>
      <c r="AI87" s="114"/>
      <c r="AJ87" s="108"/>
      <c r="AK87" s="108"/>
      <c r="AL87" s="108"/>
      <c r="AM87" s="187"/>
      <c r="AN87" s="113"/>
      <c r="AO87" s="104"/>
      <c r="AP87" s="124"/>
      <c r="AQ87" s="124"/>
      <c r="AR87" s="124"/>
      <c r="AS87" s="191"/>
      <c r="AT87" s="124"/>
      <c r="AU87" s="124"/>
      <c r="AV87" s="376"/>
      <c r="AW87" s="124"/>
      <c r="AX87" s="124"/>
      <c r="AY87" s="124"/>
      <c r="AZ87" s="124"/>
      <c r="BA87" s="124"/>
      <c r="BB87" s="190"/>
      <c r="BC87" s="134"/>
      <c r="BD87" s="414"/>
      <c r="BE87" s="114"/>
      <c r="BF87" s="114"/>
      <c r="BG87" s="114"/>
    </row>
    <row r="88" spans="2:59" ht="12.75" customHeight="1" thickBot="1">
      <c r="B88" s="249"/>
      <c r="C88" s="1031" t="s">
        <v>431</v>
      </c>
      <c r="D88" s="1077"/>
      <c r="E88" s="1030">
        <f t="shared" ref="E88:P88" si="5">(E86*100/E399)-35</f>
        <v>-4.2144444444444424</v>
      </c>
      <c r="F88" s="1028">
        <f t="shared" si="5"/>
        <v>-1.8184782608695613</v>
      </c>
      <c r="G88" s="1028">
        <f t="shared" si="5"/>
        <v>-1.2015665796344592</v>
      </c>
      <c r="H88" s="1028">
        <f t="shared" si="5"/>
        <v>3.184558823529926E-2</v>
      </c>
      <c r="I88" s="1028">
        <f t="shared" si="5"/>
        <v>8.2714285714285651</v>
      </c>
      <c r="J88" s="1028">
        <f t="shared" si="5"/>
        <v>2.9857142857142946</v>
      </c>
      <c r="K88" s="1028">
        <f t="shared" si="5"/>
        <v>6.25E-2</v>
      </c>
      <c r="L88" s="1038">
        <f t="shared" si="5"/>
        <v>-12.955555555555556</v>
      </c>
      <c r="M88" s="1038">
        <f t="shared" si="5"/>
        <v>-4.2145833333333407</v>
      </c>
      <c r="N88" s="1038">
        <f t="shared" si="5"/>
        <v>7.3791666666666629</v>
      </c>
      <c r="O88" s="1028">
        <f t="shared" si="5"/>
        <v>-1.0649999999999977</v>
      </c>
      <c r="P88" s="1029">
        <f t="shared" si="5"/>
        <v>8.9666666666666686</v>
      </c>
      <c r="Q88" s="2079"/>
      <c r="R88" s="41"/>
      <c r="S88" s="720"/>
      <c r="T88" s="109"/>
      <c r="U88" s="106"/>
      <c r="V88" s="124"/>
      <c r="W88" s="630"/>
      <c r="X88" s="124"/>
      <c r="Y88" s="746"/>
      <c r="Z88" s="690"/>
      <c r="AA88" s="114"/>
      <c r="AB88" s="134"/>
      <c r="AC88" s="134"/>
      <c r="AD88" s="134"/>
      <c r="AE88" s="134"/>
      <c r="AF88" s="114"/>
      <c r="AG88" s="114"/>
      <c r="AH88" s="114"/>
      <c r="AI88" s="114"/>
      <c r="AJ88" s="106"/>
      <c r="AK88" s="106"/>
      <c r="AL88" s="106"/>
      <c r="AM88" s="159"/>
      <c r="AN88" s="109"/>
      <c r="AO88" s="106"/>
      <c r="AP88" s="124"/>
      <c r="AQ88" s="376"/>
      <c r="AR88" s="124"/>
      <c r="AS88" s="191"/>
      <c r="AT88" s="124"/>
      <c r="AU88" s="124"/>
      <c r="AV88" s="124"/>
      <c r="AW88" s="124"/>
      <c r="AX88" s="124"/>
      <c r="AY88" s="124"/>
      <c r="AZ88" s="241"/>
      <c r="BA88" s="124"/>
      <c r="BB88" s="190"/>
      <c r="BC88" s="134"/>
      <c r="BD88" s="414"/>
      <c r="BE88" s="114"/>
      <c r="BF88" s="114"/>
      <c r="BG88" s="114"/>
    </row>
    <row r="89" spans="2:59" ht="16.5" customHeight="1">
      <c r="B89" s="934"/>
      <c r="C89" s="711" t="s">
        <v>232</v>
      </c>
      <c r="D89" s="63"/>
      <c r="E89" s="694"/>
      <c r="F89" s="1765"/>
      <c r="G89" s="1765"/>
      <c r="H89" s="982"/>
      <c r="I89" s="982"/>
      <c r="J89" s="982"/>
      <c r="K89" s="982"/>
      <c r="L89" s="982"/>
      <c r="M89" s="982"/>
      <c r="N89" s="982"/>
      <c r="O89" s="982"/>
      <c r="P89" s="1112"/>
      <c r="Q89" s="1106"/>
      <c r="R89" s="41"/>
      <c r="S89" s="593"/>
      <c r="T89" s="406"/>
      <c r="U89" s="825"/>
      <c r="V89" s="654"/>
      <c r="W89" s="1183"/>
      <c r="X89" s="1184"/>
      <c r="Y89" s="1184"/>
      <c r="Z89" s="228"/>
      <c r="AA89" s="414"/>
      <c r="AB89" s="414"/>
      <c r="AC89" s="414"/>
      <c r="AD89" s="414"/>
      <c r="AE89" s="414"/>
      <c r="AF89" s="114"/>
      <c r="AG89" s="114"/>
      <c r="AH89" s="114"/>
      <c r="AI89" s="114"/>
      <c r="AJ89" s="108"/>
      <c r="AK89" s="108"/>
      <c r="AL89" s="108"/>
      <c r="AM89" s="114"/>
      <c r="AN89" s="114"/>
      <c r="AO89" s="114"/>
      <c r="AP89" s="114"/>
      <c r="AQ89" s="114"/>
      <c r="AR89" s="114"/>
      <c r="AS89" s="114"/>
      <c r="AT89" s="114"/>
      <c r="AU89" s="114"/>
      <c r="AV89" s="114"/>
      <c r="AW89" s="114"/>
      <c r="AX89" s="114"/>
      <c r="AY89" s="114"/>
      <c r="AZ89" s="114"/>
      <c r="BA89" s="114"/>
      <c r="BB89" s="114"/>
      <c r="BC89" s="134"/>
      <c r="BD89" s="414"/>
      <c r="BE89" s="114"/>
      <c r="BF89" s="114"/>
      <c r="BG89" s="114"/>
    </row>
    <row r="90" spans="2:59" ht="16.5" customHeight="1">
      <c r="B90" s="1125" t="str">
        <f>'12 л. МЕНЮ '!J89</f>
        <v>465 / 21</v>
      </c>
      <c r="C90" s="252" t="str">
        <f>'12 л. МЕНЮ '!C89</f>
        <v>Кофейный напиток с молоком</v>
      </c>
      <c r="D90" s="275">
        <f>'12 л. МЕНЮ '!D89</f>
        <v>200</v>
      </c>
      <c r="E90" s="2200">
        <f>'12 л. МЕНЮ '!E89</f>
        <v>5.2039999999999997</v>
      </c>
      <c r="F90" s="368">
        <f>'12 л. МЕНЮ '!F89</f>
        <v>4.7480000000000002</v>
      </c>
      <c r="G90" s="368">
        <f>'12 л. МЕНЮ '!G89</f>
        <v>17.876999999999999</v>
      </c>
      <c r="H90" s="958">
        <f>'12 л. МЕНЮ '!H89</f>
        <v>135.25</v>
      </c>
      <c r="I90" s="361">
        <v>1.04</v>
      </c>
      <c r="J90" s="359">
        <v>0.06</v>
      </c>
      <c r="K90" s="359">
        <v>0.25</v>
      </c>
      <c r="L90" s="958">
        <v>26.454000000000001</v>
      </c>
      <c r="M90" s="361">
        <v>215.5</v>
      </c>
      <c r="N90" s="359">
        <v>172.8</v>
      </c>
      <c r="O90" s="359">
        <v>34.799999999999997</v>
      </c>
      <c r="P90" s="728">
        <v>0.80900000000000005</v>
      </c>
      <c r="Q90" s="1109">
        <f>'12 л. МЕНЮ '!I89</f>
        <v>0</v>
      </c>
      <c r="R90" s="11"/>
      <c r="S90" s="11"/>
      <c r="T90" s="409"/>
      <c r="U90" s="2263"/>
      <c r="V90" s="891"/>
      <c r="W90" s="891"/>
      <c r="X90" s="891"/>
      <c r="Y90" s="891"/>
      <c r="Z90" s="768"/>
      <c r="AA90" s="129"/>
      <c r="AB90" s="129"/>
      <c r="AC90" s="129"/>
      <c r="AD90" s="129"/>
      <c r="AE90" s="114"/>
      <c r="AF90" s="114"/>
      <c r="AG90" s="114"/>
      <c r="AH90" s="114"/>
      <c r="AI90" s="114"/>
      <c r="AJ90" s="108"/>
      <c r="AK90" s="108"/>
      <c r="AL90" s="108"/>
      <c r="AM90" s="114"/>
      <c r="AN90" s="114"/>
      <c r="AO90" s="114"/>
      <c r="AP90" s="114"/>
      <c r="AQ90" s="114"/>
      <c r="AR90" s="114"/>
      <c r="AS90" s="114"/>
      <c r="AT90" s="114"/>
      <c r="AU90" s="114"/>
      <c r="AV90" s="114"/>
      <c r="AW90" s="114"/>
      <c r="AX90" s="114"/>
      <c r="AY90" s="114"/>
      <c r="AZ90" s="114"/>
      <c r="BA90" s="114"/>
      <c r="BB90" s="114"/>
      <c r="BC90" s="114"/>
      <c r="BD90" s="414"/>
      <c r="BE90" s="114"/>
      <c r="BF90" s="114"/>
      <c r="BG90" s="114"/>
    </row>
    <row r="91" spans="2:59" ht="16.5" customHeight="1">
      <c r="B91" s="2738" t="str">
        <f>'12 л. МЕНЮ '!J90</f>
        <v>ТТК /3/17</v>
      </c>
      <c r="C91" s="252" t="str">
        <f>'12 л. МЕНЮ '!C90</f>
        <v>Бутерброд с сыром</v>
      </c>
      <c r="D91" s="275" t="str">
        <f>'12 л. МЕНЮ '!D90</f>
        <v>20 / 30</v>
      </c>
      <c r="E91" s="2200">
        <f>'12 л. МЕНЮ '!E90</f>
        <v>4.18</v>
      </c>
      <c r="F91" s="368">
        <f>'12 л. МЕНЮ '!F90</f>
        <v>4.2</v>
      </c>
      <c r="G91" s="368">
        <f>'12 л. МЕНЮ '!G90</f>
        <v>14.2</v>
      </c>
      <c r="H91" s="958">
        <f>'12 л. МЕНЮ '!H90</f>
        <v>78.95</v>
      </c>
      <c r="I91" s="368">
        <v>0.16700000000000001</v>
      </c>
      <c r="J91" s="359">
        <v>2E-3</v>
      </c>
      <c r="K91" s="359">
        <v>0.15</v>
      </c>
      <c r="L91" s="958">
        <v>32.5</v>
      </c>
      <c r="M91" s="1887">
        <v>98.625</v>
      </c>
      <c r="N91" s="253">
        <v>110.875</v>
      </c>
      <c r="O91" s="253">
        <v>15.95</v>
      </c>
      <c r="P91" s="253">
        <v>3.9E-2</v>
      </c>
      <c r="Q91" s="1109">
        <f>'12 л. МЕНЮ '!I90</f>
        <v>0</v>
      </c>
      <c r="R91" s="11"/>
      <c r="S91" s="1944"/>
      <c r="T91" s="287"/>
      <c r="U91" s="414"/>
      <c r="V91" s="2269"/>
      <c r="W91" s="2269"/>
      <c r="X91" s="2269"/>
      <c r="Y91" s="2269"/>
      <c r="Z91" s="129"/>
      <c r="AA91" s="129"/>
      <c r="AB91" s="241"/>
      <c r="AC91" s="124"/>
      <c r="AD91" s="124"/>
      <c r="AE91" s="190"/>
      <c r="AF91" s="127"/>
      <c r="AG91" s="114"/>
      <c r="AH91" s="114"/>
      <c r="AI91" s="114"/>
      <c r="AJ91" s="108"/>
      <c r="AK91" s="108"/>
      <c r="AL91" s="108"/>
      <c r="AM91" s="108"/>
      <c r="AN91" s="108"/>
      <c r="AO91" s="108"/>
      <c r="AP91" s="108"/>
      <c r="AQ91" s="108"/>
      <c r="AR91" s="108"/>
      <c r="AS91" s="108"/>
      <c r="AT91" s="114"/>
      <c r="AU91" s="114"/>
      <c r="AV91" s="114"/>
      <c r="AW91" s="114"/>
      <c r="AX91" s="108"/>
      <c r="AY91" s="108"/>
      <c r="AZ91" s="114"/>
      <c r="BA91" s="114"/>
      <c r="BB91" s="134"/>
      <c r="BC91" s="134"/>
      <c r="BD91" s="414"/>
      <c r="BE91" s="114"/>
      <c r="BF91" s="114"/>
      <c r="BG91" s="114"/>
    </row>
    <row r="92" spans="2:59" ht="17.25" customHeight="1" thickBot="1">
      <c r="B92" s="2367" t="str">
        <f>'12 л. МЕНЮ '!J91</f>
        <v>82 / 21</v>
      </c>
      <c r="C92" s="201" t="str">
        <f>'12 л. МЕНЮ '!C91</f>
        <v>Фрукты свежие (банан)</v>
      </c>
      <c r="D92" s="398">
        <f>'12 л. МЕНЮ '!D91</f>
        <v>140</v>
      </c>
      <c r="E92" s="2200">
        <f>'12 л. МЕНЮ '!E91</f>
        <v>0.48</v>
      </c>
      <c r="F92" s="368">
        <f>'12 л. МЕНЮ '!F91</f>
        <v>0.48</v>
      </c>
      <c r="G92" s="368">
        <f>'12 л. МЕНЮ '!G91</f>
        <v>11.76</v>
      </c>
      <c r="H92" s="958">
        <f>'12 л. МЕНЮ '!H91</f>
        <v>56.4</v>
      </c>
      <c r="I92" s="359">
        <v>14</v>
      </c>
      <c r="J92" s="359">
        <v>5.6000000000000001E-2</v>
      </c>
      <c r="K92" s="359">
        <v>7.0000000000000007E-2</v>
      </c>
      <c r="L92" s="958">
        <v>0</v>
      </c>
      <c r="M92" s="253">
        <v>11.2</v>
      </c>
      <c r="N92" s="253">
        <v>39.200000000000003</v>
      </c>
      <c r="O92" s="1101">
        <v>51.24</v>
      </c>
      <c r="P92" s="253">
        <v>0.84</v>
      </c>
      <c r="Q92" s="1116">
        <f>'12 л. МЕНЮ '!I91</f>
        <v>0</v>
      </c>
      <c r="R92" s="11"/>
      <c r="S92" s="624"/>
      <c r="T92" s="406"/>
      <c r="U92" s="825"/>
      <c r="V92" s="654"/>
      <c r="W92" s="1183"/>
      <c r="X92" s="1184"/>
      <c r="Y92" s="1185"/>
      <c r="Z92" s="228"/>
      <c r="AA92" s="414"/>
      <c r="AB92" s="160"/>
      <c r="AC92" s="190"/>
      <c r="AD92" s="653"/>
      <c r="AE92" s="190"/>
      <c r="AF92" s="123"/>
      <c r="AG92" s="419"/>
      <c r="AH92" s="113"/>
      <c r="AI92" s="168"/>
      <c r="AJ92" s="191"/>
      <c r="AK92" s="124"/>
      <c r="AL92" s="124"/>
      <c r="AM92" s="124"/>
      <c r="AN92" s="124"/>
      <c r="AO92" s="124"/>
      <c r="AP92" s="124"/>
      <c r="AQ92" s="124"/>
      <c r="AR92" s="124"/>
      <c r="AS92" s="114"/>
      <c r="AT92" s="114"/>
      <c r="AU92" s="114"/>
      <c r="AV92" s="114"/>
      <c r="AW92" s="114"/>
      <c r="AX92" s="195"/>
      <c r="AY92" s="108"/>
      <c r="AZ92" s="114"/>
      <c r="BA92" s="114"/>
      <c r="BB92" s="109"/>
      <c r="BC92" s="109"/>
      <c r="BD92" s="108"/>
      <c r="BE92" s="114"/>
      <c r="BF92" s="114"/>
      <c r="BG92" s="114"/>
    </row>
    <row r="93" spans="2:59" ht="15" customHeight="1">
      <c r="B93" s="498" t="s">
        <v>241</v>
      </c>
      <c r="C93" s="754"/>
      <c r="D93" s="2757">
        <f>'12 л. МЕНЮ '!D92</f>
        <v>390</v>
      </c>
      <c r="E93" s="509">
        <f t="shared" ref="E93:P93" si="6">SUM(E90:E92)</f>
        <v>9.8640000000000008</v>
      </c>
      <c r="F93" s="500">
        <f t="shared" si="6"/>
        <v>9.4280000000000008</v>
      </c>
      <c r="G93" s="960">
        <f t="shared" si="6"/>
        <v>43.836999999999996</v>
      </c>
      <c r="H93" s="255">
        <f>SUM(H90:H92)</f>
        <v>270.59999999999997</v>
      </c>
      <c r="I93" s="962">
        <f t="shared" si="6"/>
        <v>15.207000000000001</v>
      </c>
      <c r="J93" s="1027">
        <f>SUM(J90:J92)</f>
        <v>0.11799999999999999</v>
      </c>
      <c r="K93" s="964">
        <f t="shared" si="6"/>
        <v>0.47000000000000003</v>
      </c>
      <c r="L93" s="2259">
        <f t="shared" si="6"/>
        <v>58.954000000000001</v>
      </c>
      <c r="M93" s="962">
        <f t="shared" si="6"/>
        <v>325.32499999999999</v>
      </c>
      <c r="N93" s="962">
        <f t="shared" si="6"/>
        <v>322.875</v>
      </c>
      <c r="O93" s="962">
        <f t="shared" si="6"/>
        <v>101.99000000000001</v>
      </c>
      <c r="P93" s="2260">
        <f t="shared" si="6"/>
        <v>1.6880000000000002</v>
      </c>
      <c r="Q93" s="559"/>
      <c r="R93" s="11"/>
      <c r="S93" s="114"/>
      <c r="T93" s="409"/>
      <c r="U93" s="114"/>
      <c r="V93" s="891"/>
      <c r="W93" s="891"/>
      <c r="X93" s="891"/>
      <c r="Y93" s="891"/>
      <c r="Z93" s="787"/>
      <c r="AA93" s="129"/>
      <c r="AB93" s="190"/>
      <c r="AC93" s="190"/>
      <c r="AD93" s="190"/>
      <c r="AE93" s="190"/>
      <c r="AF93" s="108"/>
      <c r="AG93" s="126"/>
      <c r="AH93" s="109"/>
      <c r="AI93" s="104"/>
      <c r="AJ93" s="193"/>
      <c r="AK93" s="193"/>
      <c r="AL93" s="193"/>
      <c r="AM93" s="193"/>
      <c r="AN93" s="193"/>
      <c r="AO93" s="193"/>
      <c r="AP93" s="193"/>
      <c r="AQ93" s="193"/>
      <c r="AR93" s="193"/>
      <c r="AS93" s="114"/>
      <c r="AT93" s="114"/>
      <c r="AU93" s="114"/>
      <c r="AV93" s="114"/>
      <c r="AW93" s="114"/>
      <c r="AX93" s="195"/>
      <c r="AY93" s="108"/>
      <c r="AZ93" s="114"/>
      <c r="BA93" s="114"/>
      <c r="BB93" s="109"/>
      <c r="BC93" s="109"/>
      <c r="BD93" s="414"/>
      <c r="BE93" s="114"/>
      <c r="BF93" s="114"/>
      <c r="BG93" s="114"/>
    </row>
    <row r="94" spans="2:59" ht="15.75" customHeight="1">
      <c r="B94" s="1035"/>
      <c r="C94" s="1036" t="s">
        <v>11</v>
      </c>
      <c r="D94" s="1761">
        <v>0.1</v>
      </c>
      <c r="E94" s="1158">
        <f t="shared" ref="E94:P94" si="7">(E399/100)*10</f>
        <v>9</v>
      </c>
      <c r="F94" s="1052">
        <f t="shared" si="7"/>
        <v>9.2000000000000011</v>
      </c>
      <c r="G94" s="1052">
        <f t="shared" si="7"/>
        <v>38.299999999999997</v>
      </c>
      <c r="H94" s="1052">
        <f t="shared" si="7"/>
        <v>272</v>
      </c>
      <c r="I94" s="1052">
        <f t="shared" si="7"/>
        <v>7</v>
      </c>
      <c r="J94" s="1052">
        <f t="shared" si="7"/>
        <v>0.13999999999999999</v>
      </c>
      <c r="K94" s="1052">
        <f t="shared" si="7"/>
        <v>0.16</v>
      </c>
      <c r="L94" s="1052">
        <f t="shared" si="7"/>
        <v>90</v>
      </c>
      <c r="M94" s="2785">
        <f t="shared" si="7"/>
        <v>120</v>
      </c>
      <c r="N94" s="2785">
        <f t="shared" si="7"/>
        <v>120</v>
      </c>
      <c r="O94" s="1808">
        <f t="shared" si="7"/>
        <v>30</v>
      </c>
      <c r="P94" s="2346">
        <f t="shared" si="7"/>
        <v>1.7999999999999998</v>
      </c>
      <c r="Q94" s="698"/>
      <c r="R94" s="98"/>
      <c r="S94" s="109"/>
      <c r="T94" s="106"/>
      <c r="U94" s="124"/>
      <c r="V94" s="191"/>
      <c r="W94" s="630"/>
      <c r="X94" s="376"/>
      <c r="Y94" s="376"/>
      <c r="Z94" s="376"/>
      <c r="AA94" s="376"/>
      <c r="AB94" s="376"/>
      <c r="AC94" s="376"/>
      <c r="AD94" s="376"/>
      <c r="AE94" s="190"/>
      <c r="AF94" s="123"/>
      <c r="AG94" s="657"/>
      <c r="AH94" s="109"/>
      <c r="AI94" s="106"/>
      <c r="AJ94" s="193"/>
      <c r="AK94" s="193"/>
      <c r="AL94" s="193"/>
      <c r="AM94" s="193"/>
      <c r="AN94" s="193"/>
      <c r="AO94" s="193"/>
      <c r="AP94" s="193"/>
      <c r="AQ94" s="193"/>
      <c r="AR94" s="193"/>
      <c r="AS94" s="193"/>
      <c r="AT94" s="114"/>
      <c r="AU94" s="114"/>
      <c r="AV94" s="114"/>
      <c r="AW94" s="114"/>
      <c r="AX94" s="108"/>
      <c r="AY94" s="108"/>
      <c r="AZ94" s="114"/>
      <c r="BA94" s="114"/>
      <c r="BB94" s="134"/>
      <c r="BC94" s="134"/>
      <c r="BD94" s="414"/>
      <c r="BE94" s="114"/>
      <c r="BF94" s="114"/>
      <c r="BG94" s="114"/>
    </row>
    <row r="95" spans="2:59" ht="16.5" customHeight="1" thickBot="1">
      <c r="B95" s="249"/>
      <c r="C95" s="1031" t="s">
        <v>431</v>
      </c>
      <c r="D95" s="1077"/>
      <c r="E95" s="1042">
        <f t="shared" ref="E95:P95" si="8">(E93*100/E399)-10</f>
        <v>0.96000000000000085</v>
      </c>
      <c r="F95" s="1043">
        <f t="shared" si="8"/>
        <v>0.24782608695652186</v>
      </c>
      <c r="G95" s="1043">
        <f t="shared" si="8"/>
        <v>1.4456919060052211</v>
      </c>
      <c r="H95" s="1043">
        <f t="shared" si="8"/>
        <v>-5.1470588235295267E-2</v>
      </c>
      <c r="I95" s="1043">
        <f t="shared" si="8"/>
        <v>11.724285714285713</v>
      </c>
      <c r="J95" s="1043">
        <f t="shared" si="8"/>
        <v>-1.5714285714285712</v>
      </c>
      <c r="K95" s="1043">
        <f t="shared" si="8"/>
        <v>19.375</v>
      </c>
      <c r="L95" s="1043">
        <f t="shared" si="8"/>
        <v>-3.4495555555555564</v>
      </c>
      <c r="M95" s="1041">
        <f t="shared" si="8"/>
        <v>17.110416666666666</v>
      </c>
      <c r="N95" s="1041">
        <f t="shared" si="8"/>
        <v>16.90625</v>
      </c>
      <c r="O95" s="1041">
        <f t="shared" si="8"/>
        <v>23.99666666666667</v>
      </c>
      <c r="P95" s="1804">
        <f t="shared" si="8"/>
        <v>-0.62222222222222179</v>
      </c>
      <c r="Q95" s="698"/>
      <c r="R95" s="41"/>
      <c r="S95" s="406"/>
      <c r="T95" s="825"/>
      <c r="U95" s="114"/>
      <c r="V95" s="114"/>
      <c r="W95" s="11"/>
      <c r="Y95" s="124"/>
      <c r="Z95" s="124"/>
      <c r="AA95" s="124"/>
      <c r="AB95" s="124"/>
      <c r="AC95" s="124"/>
      <c r="AD95" s="124"/>
      <c r="AE95" s="190"/>
      <c r="AF95" s="123"/>
      <c r="AG95" s="190"/>
      <c r="AH95" s="190"/>
      <c r="AI95" s="190"/>
      <c r="AJ95" s="191"/>
      <c r="AK95" s="190"/>
      <c r="AL95" s="190"/>
      <c r="AM95" s="190"/>
      <c r="AN95" s="190"/>
      <c r="AO95" s="190"/>
      <c r="AP95" s="190"/>
      <c r="AQ95" s="190"/>
      <c r="AR95" s="190"/>
      <c r="AS95" s="190"/>
      <c r="AT95" s="114"/>
      <c r="AU95" s="114"/>
      <c r="AV95" s="114"/>
      <c r="AW95" s="114"/>
      <c r="AX95" s="108"/>
      <c r="AY95" s="108"/>
      <c r="AZ95" s="114"/>
      <c r="BA95" s="114"/>
      <c r="BB95" s="134"/>
      <c r="BC95" s="134"/>
      <c r="BD95" s="414"/>
      <c r="BE95" s="114"/>
      <c r="BF95" s="114"/>
      <c r="BG95" s="114"/>
    </row>
    <row r="96" spans="2:59" ht="17.25" customHeight="1">
      <c r="R96" s="64"/>
      <c r="S96" s="188"/>
      <c r="T96" s="168"/>
      <c r="U96" s="114"/>
      <c r="V96" s="114"/>
      <c r="W96" s="11"/>
      <c r="Z96" s="124"/>
      <c r="AA96" s="124"/>
      <c r="AB96" s="124"/>
      <c r="AC96" s="124"/>
      <c r="AD96" s="124"/>
      <c r="AE96" s="190"/>
      <c r="AF96" s="123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114"/>
      <c r="AW96" s="114"/>
      <c r="AX96" s="108"/>
      <c r="AY96" s="108"/>
      <c r="AZ96" s="114"/>
      <c r="BA96" s="114"/>
      <c r="BB96" s="167"/>
      <c r="BC96" s="134"/>
      <c r="BD96" s="414"/>
      <c r="BE96" s="114"/>
      <c r="BF96" s="114"/>
      <c r="BG96" s="114"/>
    </row>
    <row r="97" spans="2:59" ht="14.25" customHeight="1" thickBot="1">
      <c r="I97" s="2282"/>
      <c r="J97" s="2282"/>
      <c r="K97" s="2282"/>
      <c r="L97" s="2282"/>
      <c r="M97" s="2282"/>
      <c r="N97" s="1086"/>
      <c r="O97" s="2282"/>
      <c r="P97" s="2282"/>
      <c r="Q97" s="698"/>
      <c r="R97" s="54"/>
      <c r="S97" s="109"/>
      <c r="T97" s="104"/>
      <c r="U97" s="113"/>
      <c r="V97" s="219"/>
      <c r="W97" s="113"/>
      <c r="X97" s="113"/>
      <c r="Y97" s="113"/>
      <c r="Z97" s="113"/>
      <c r="AA97" s="113"/>
      <c r="AB97" s="233"/>
      <c r="AC97" s="113"/>
      <c r="AD97" s="113"/>
      <c r="AE97" s="104"/>
      <c r="AF97" s="127"/>
      <c r="AG97" s="210"/>
      <c r="AH97" s="210"/>
      <c r="AI97" s="210"/>
      <c r="AJ97" s="197"/>
      <c r="AK97" s="635"/>
      <c r="AL97" s="210"/>
      <c r="AM97" s="197"/>
      <c r="AN97" s="197"/>
      <c r="AO97" s="210"/>
      <c r="AP97" s="636"/>
      <c r="AQ97" s="210"/>
      <c r="AR97" s="210"/>
      <c r="AS97" s="114"/>
      <c r="AT97" s="195"/>
      <c r="AU97" s="114"/>
      <c r="AV97" s="114"/>
      <c r="AW97" s="114"/>
      <c r="AX97" s="108"/>
      <c r="AY97" s="108"/>
      <c r="AZ97" s="114"/>
      <c r="BA97" s="114"/>
      <c r="BB97" s="134"/>
      <c r="BC97" s="134"/>
      <c r="BD97" s="414"/>
      <c r="BE97" s="114"/>
      <c r="BF97" s="114"/>
      <c r="BG97" s="114"/>
    </row>
    <row r="98" spans="2:59" ht="14.25" customHeight="1">
      <c r="B98" s="877"/>
      <c r="C98" s="43" t="s">
        <v>283</v>
      </c>
      <c r="D98" s="44"/>
      <c r="E98" s="155">
        <f t="shared" ref="E98:P98" si="9">E75+E86</f>
        <v>47.823</v>
      </c>
      <c r="F98" s="255">
        <f t="shared" si="9"/>
        <v>52.489000000000004</v>
      </c>
      <c r="G98" s="255">
        <f t="shared" si="9"/>
        <v>236.39800000000002</v>
      </c>
      <c r="H98" s="961">
        <f t="shared" si="9"/>
        <v>1634.3892000000001</v>
      </c>
      <c r="I98" s="1039">
        <f t="shared" si="9"/>
        <v>45.238999999999997</v>
      </c>
      <c r="J98" s="255">
        <f t="shared" si="9"/>
        <v>0.79980000000000007</v>
      </c>
      <c r="K98" s="255">
        <f t="shared" si="9"/>
        <v>1.0250000000000001</v>
      </c>
      <c r="L98" s="255">
        <f t="shared" si="9"/>
        <v>321.577</v>
      </c>
      <c r="M98" s="965">
        <f t="shared" si="9"/>
        <v>884.9511</v>
      </c>
      <c r="N98" s="961">
        <f t="shared" si="9"/>
        <v>793.10399999999993</v>
      </c>
      <c r="O98" s="965">
        <f t="shared" si="9"/>
        <v>160.179</v>
      </c>
      <c r="P98" s="1012">
        <f t="shared" si="9"/>
        <v>9.8625000000000007</v>
      </c>
      <c r="Q98" s="698"/>
      <c r="R98" s="39"/>
      <c r="S98" s="109"/>
      <c r="T98" s="106"/>
      <c r="U98" s="129"/>
      <c r="V98" s="129"/>
      <c r="W98" s="129"/>
      <c r="X98" s="129"/>
      <c r="Y98" s="129"/>
      <c r="Z98" s="129"/>
      <c r="AA98" s="129"/>
      <c r="AB98" s="129"/>
      <c r="AC98" s="129"/>
      <c r="AD98" s="129"/>
      <c r="AE98" s="114"/>
      <c r="AF98" s="114"/>
      <c r="AG98" s="210"/>
      <c r="AH98" s="210"/>
      <c r="AI98" s="210"/>
      <c r="AJ98" s="210"/>
      <c r="AK98" s="210"/>
      <c r="AL98" s="210"/>
      <c r="AM98" s="210"/>
      <c r="AN98" s="210"/>
      <c r="AO98" s="210"/>
      <c r="AP98" s="210"/>
      <c r="AQ98" s="210"/>
      <c r="AR98" s="210"/>
      <c r="AS98" s="114"/>
      <c r="AT98" s="195"/>
      <c r="AU98" s="114"/>
      <c r="AV98" s="114"/>
      <c r="AW98" s="114"/>
      <c r="AX98" s="108"/>
      <c r="AY98" s="108"/>
      <c r="AZ98" s="114"/>
      <c r="BA98" s="114"/>
      <c r="BB98" s="134"/>
      <c r="BC98" s="134"/>
      <c r="BD98" s="414"/>
      <c r="BE98" s="114"/>
      <c r="BF98" s="114"/>
      <c r="BG98" s="114"/>
    </row>
    <row r="99" spans="2:59" ht="13.5" customHeight="1">
      <c r="B99" s="456"/>
      <c r="C99" s="930" t="s">
        <v>11</v>
      </c>
      <c r="D99" s="1761">
        <v>0.6</v>
      </c>
      <c r="E99" s="1158">
        <f t="shared" ref="E99:P99" si="10">(E399/100)*60</f>
        <v>54</v>
      </c>
      <c r="F99" s="1052">
        <f t="shared" si="10"/>
        <v>55.2</v>
      </c>
      <c r="G99" s="1052">
        <f t="shared" si="10"/>
        <v>229.8</v>
      </c>
      <c r="H99" s="1052">
        <f t="shared" si="10"/>
        <v>1632</v>
      </c>
      <c r="I99" s="1052">
        <f t="shared" si="10"/>
        <v>42</v>
      </c>
      <c r="J99" s="1052">
        <f t="shared" si="10"/>
        <v>0.83999999999999986</v>
      </c>
      <c r="K99" s="1052">
        <f t="shared" si="10"/>
        <v>0.96</v>
      </c>
      <c r="L99" s="1808">
        <f t="shared" si="10"/>
        <v>540</v>
      </c>
      <c r="M99" s="2785">
        <f t="shared" si="10"/>
        <v>720</v>
      </c>
      <c r="N99" s="2785">
        <f t="shared" si="10"/>
        <v>720</v>
      </c>
      <c r="O99" s="2785">
        <f t="shared" si="10"/>
        <v>180</v>
      </c>
      <c r="P99" s="2346">
        <f t="shared" si="10"/>
        <v>10.799999999999999</v>
      </c>
      <c r="Q99" s="698"/>
      <c r="R99" s="106"/>
      <c r="S99" s="109"/>
      <c r="T99" s="106"/>
      <c r="U99" s="124"/>
      <c r="V99" s="191"/>
      <c r="W99" s="374"/>
      <c r="X99" s="374"/>
      <c r="Y99" s="374"/>
      <c r="Z99" s="374"/>
      <c r="AA99" s="124"/>
      <c r="AB99" s="241"/>
      <c r="AC99" s="124"/>
      <c r="AD99" s="124"/>
      <c r="AE99" s="132"/>
      <c r="AF99" s="131"/>
      <c r="AG99" s="114"/>
      <c r="AH99" s="114"/>
      <c r="AI99" s="114"/>
      <c r="AJ99" s="197"/>
      <c r="AK99" s="197"/>
      <c r="AL99" s="114"/>
      <c r="AM99" s="197"/>
      <c r="AN99" s="197"/>
      <c r="AO99" s="114"/>
      <c r="AP99" s="109"/>
      <c r="AQ99" s="114"/>
      <c r="AR99" s="114"/>
      <c r="AS99" s="114"/>
      <c r="AT99" s="108"/>
      <c r="AU99" s="114"/>
      <c r="AV99" s="114"/>
      <c r="AW99" s="114"/>
      <c r="AX99" s="217"/>
      <c r="AY99" s="217"/>
      <c r="AZ99" s="114"/>
      <c r="BA99" s="114"/>
      <c r="BB99" s="134"/>
      <c r="BC99" s="134"/>
      <c r="BD99" s="689"/>
      <c r="BE99" s="114"/>
      <c r="BF99" s="114"/>
      <c r="BG99" s="114"/>
    </row>
    <row r="100" spans="2:59" ht="15" customHeight="1" thickBot="1">
      <c r="B100" s="249"/>
      <c r="C100" s="1031" t="s">
        <v>431</v>
      </c>
      <c r="D100" s="1077"/>
      <c r="E100" s="1030">
        <f t="shared" ref="E100:P100" si="11">(E98*100/E399)-60</f>
        <v>-6.8633333333333297</v>
      </c>
      <c r="F100" s="1038">
        <f t="shared" si="11"/>
        <v>-2.9467391304347785</v>
      </c>
      <c r="G100" s="1028">
        <f t="shared" si="11"/>
        <v>1.7227154046997484</v>
      </c>
      <c r="H100" s="1028">
        <f t="shared" si="11"/>
        <v>8.7838235294121603E-2</v>
      </c>
      <c r="I100" s="1028">
        <f t="shared" si="11"/>
        <v>4.6271428571428572</v>
      </c>
      <c r="J100" s="1028">
        <f t="shared" si="11"/>
        <v>-2.8714285714285666</v>
      </c>
      <c r="K100" s="1028">
        <f t="shared" si="11"/>
        <v>4.0625</v>
      </c>
      <c r="L100" s="1038">
        <f t="shared" si="11"/>
        <v>-24.269222222222218</v>
      </c>
      <c r="M100" s="1038">
        <f t="shared" si="11"/>
        <v>13.745925</v>
      </c>
      <c r="N100" s="1038">
        <f t="shared" si="11"/>
        <v>6.0919999999999987</v>
      </c>
      <c r="O100" s="1038">
        <f t="shared" si="11"/>
        <v>-6.6069999999999993</v>
      </c>
      <c r="P100" s="1199">
        <f t="shared" si="11"/>
        <v>-5.2083333333333286</v>
      </c>
      <c r="Q100" s="698"/>
      <c r="R100" s="106"/>
      <c r="S100" s="109"/>
      <c r="T100" s="106"/>
      <c r="U100" s="124"/>
      <c r="V100" s="191"/>
      <c r="W100" s="124"/>
      <c r="X100" s="124"/>
      <c r="Y100" s="124"/>
      <c r="Z100" s="124"/>
      <c r="AA100" s="124"/>
      <c r="AB100" s="124"/>
      <c r="AC100" s="124"/>
      <c r="AD100" s="124"/>
      <c r="AE100" s="132"/>
      <c r="AF100" s="130"/>
      <c r="AG100" s="640"/>
      <c r="AH100" s="641"/>
      <c r="AI100" s="642"/>
      <c r="AJ100" s="643"/>
      <c r="AK100" s="644"/>
      <c r="AL100" s="644"/>
      <c r="AM100" s="644"/>
      <c r="AN100" s="644"/>
      <c r="AO100" s="644"/>
      <c r="AP100" s="644"/>
      <c r="AQ100" s="640"/>
      <c r="AR100" s="640"/>
      <c r="AS100" s="645"/>
      <c r="AT100" s="113"/>
      <c r="AU100" s="114"/>
      <c r="AV100" s="114"/>
      <c r="AW100" s="114"/>
      <c r="AX100" s="217"/>
      <c r="AY100" s="217"/>
      <c r="AZ100" s="114"/>
      <c r="BA100" s="114"/>
      <c r="BB100" s="134"/>
      <c r="BC100" s="134"/>
      <c r="BD100" s="414"/>
      <c r="BE100" s="114"/>
      <c r="BF100" s="114"/>
      <c r="BG100" s="114"/>
    </row>
    <row r="101" spans="2:59" ht="15" customHeight="1" thickBot="1">
      <c r="Q101" s="698"/>
      <c r="R101" s="106"/>
      <c r="S101" s="376"/>
      <c r="T101" s="376"/>
      <c r="U101" s="630"/>
      <c r="V101" s="191"/>
      <c r="W101" s="374"/>
      <c r="X101" s="374"/>
      <c r="Y101" s="374"/>
      <c r="Z101" s="374"/>
      <c r="AA101" s="124"/>
      <c r="AB101" s="241"/>
      <c r="AC101" s="124"/>
      <c r="AD101" s="124"/>
      <c r="AE101" s="403"/>
      <c r="AF101" s="123"/>
      <c r="AG101" s="222"/>
      <c r="AH101" s="222"/>
      <c r="AI101" s="222"/>
      <c r="AJ101" s="646"/>
      <c r="AK101" s="222"/>
      <c r="AL101" s="222"/>
      <c r="AM101" s="222"/>
      <c r="AN101" s="222"/>
      <c r="AO101" s="222"/>
      <c r="AP101" s="222"/>
      <c r="AQ101" s="222"/>
      <c r="AR101" s="222"/>
      <c r="AS101" s="222"/>
      <c r="AT101" s="108"/>
      <c r="AU101" s="114"/>
      <c r="AV101" s="114"/>
      <c r="AW101" s="114"/>
      <c r="AX101" s="108"/>
      <c r="AY101" s="108"/>
      <c r="AZ101" s="114"/>
      <c r="BA101" s="114"/>
      <c r="BB101" s="134"/>
      <c r="BC101" s="134"/>
      <c r="BD101" s="414"/>
      <c r="BE101" s="114"/>
      <c r="BF101" s="114"/>
      <c r="BG101" s="114"/>
    </row>
    <row r="102" spans="2:59" ht="18" customHeight="1">
      <c r="B102" s="877"/>
      <c r="C102" s="43" t="s">
        <v>282</v>
      </c>
      <c r="D102" s="44"/>
      <c r="E102" s="155">
        <f t="shared" ref="E102:P102" si="12">E86+E93</f>
        <v>37.570999999999998</v>
      </c>
      <c r="F102" s="255">
        <f t="shared" si="12"/>
        <v>39.954999999999998</v>
      </c>
      <c r="G102" s="255">
        <f t="shared" si="12"/>
        <v>173.285</v>
      </c>
      <c r="H102" s="961">
        <f t="shared" si="12"/>
        <v>1223.4662000000001</v>
      </c>
      <c r="I102" s="255">
        <f t="shared" si="12"/>
        <v>45.497</v>
      </c>
      <c r="J102" s="255">
        <f t="shared" si="12"/>
        <v>0.64980000000000004</v>
      </c>
      <c r="K102" s="255">
        <f t="shared" si="12"/>
        <v>1.0310000000000001</v>
      </c>
      <c r="L102" s="255">
        <f t="shared" si="12"/>
        <v>257.35399999999998</v>
      </c>
      <c r="M102" s="965">
        <f t="shared" si="12"/>
        <v>694.75</v>
      </c>
      <c r="N102" s="965">
        <f t="shared" si="12"/>
        <v>831.42499999999995</v>
      </c>
      <c r="O102" s="965">
        <f t="shared" si="12"/>
        <v>203.79500000000002</v>
      </c>
      <c r="P102" s="1012">
        <f t="shared" si="12"/>
        <v>9.6020000000000003</v>
      </c>
      <c r="Q102" s="698"/>
      <c r="R102" s="106"/>
      <c r="S102" s="376"/>
      <c r="T102" s="376"/>
      <c r="U102" s="630"/>
      <c r="V102" s="191"/>
      <c r="W102" s="374"/>
      <c r="X102" s="374"/>
      <c r="Y102" s="374"/>
      <c r="Z102" s="374"/>
      <c r="AA102" s="124"/>
      <c r="AB102" s="241"/>
      <c r="AC102" s="124"/>
      <c r="AD102" s="124"/>
      <c r="AE102" s="403"/>
      <c r="AF102" s="123"/>
      <c r="AG102" s="190"/>
      <c r="AH102" s="403"/>
      <c r="AI102" s="190"/>
      <c r="AJ102" s="191"/>
      <c r="AK102" s="190"/>
      <c r="AL102" s="190"/>
      <c r="AM102" s="403"/>
      <c r="AN102" s="403"/>
      <c r="AO102" s="190"/>
      <c r="AP102" s="160"/>
      <c r="AQ102" s="190"/>
      <c r="AR102" s="190"/>
      <c r="AS102" s="190"/>
      <c r="AT102" s="114"/>
      <c r="AU102" s="114"/>
      <c r="AV102" s="114"/>
      <c r="AW102" s="114"/>
      <c r="AX102" s="217"/>
      <c r="AY102" s="217"/>
      <c r="AZ102" s="114"/>
      <c r="BA102" s="114"/>
      <c r="BB102" s="134"/>
      <c r="BC102" s="134"/>
      <c r="BD102" s="414"/>
      <c r="BE102" s="114"/>
      <c r="BF102" s="114"/>
      <c r="BG102" s="114"/>
    </row>
    <row r="103" spans="2:59" ht="17.25" customHeight="1">
      <c r="B103" s="456"/>
      <c r="C103" s="930" t="s">
        <v>11</v>
      </c>
      <c r="D103" s="1761">
        <v>0.45</v>
      </c>
      <c r="E103" s="1158">
        <f t="shared" ref="E103:P103" si="13">(E399/100)*45</f>
        <v>40.5</v>
      </c>
      <c r="F103" s="1052">
        <f t="shared" si="13"/>
        <v>41.4</v>
      </c>
      <c r="G103" s="1052">
        <f t="shared" si="13"/>
        <v>172.35</v>
      </c>
      <c r="H103" s="1052">
        <f t="shared" si="13"/>
        <v>1224</v>
      </c>
      <c r="I103" s="1052">
        <f t="shared" si="13"/>
        <v>31.499999999999996</v>
      </c>
      <c r="J103" s="1052">
        <f t="shared" si="13"/>
        <v>0.62999999999999989</v>
      </c>
      <c r="K103" s="1052">
        <f t="shared" si="13"/>
        <v>0.72</v>
      </c>
      <c r="L103" s="1808">
        <f t="shared" si="13"/>
        <v>405</v>
      </c>
      <c r="M103" s="2785">
        <f t="shared" si="13"/>
        <v>540</v>
      </c>
      <c r="N103" s="2785">
        <f t="shared" si="13"/>
        <v>540</v>
      </c>
      <c r="O103" s="2785">
        <f t="shared" si="13"/>
        <v>135</v>
      </c>
      <c r="P103" s="2346">
        <f t="shared" si="13"/>
        <v>8.1</v>
      </c>
      <c r="Q103" s="698"/>
      <c r="R103" s="106"/>
      <c r="S103" s="124"/>
      <c r="T103" s="124"/>
      <c r="U103" s="124"/>
      <c r="V103" s="191"/>
      <c r="W103" s="124"/>
      <c r="X103" s="124"/>
      <c r="Y103" s="124"/>
      <c r="Z103" s="124"/>
      <c r="AA103" s="124"/>
      <c r="AB103" s="124"/>
      <c r="AC103" s="124"/>
      <c r="AD103" s="124"/>
      <c r="AE103" s="190"/>
      <c r="AF103" s="123"/>
      <c r="AG103" s="658"/>
      <c r="AH103" s="658"/>
      <c r="AI103" s="658"/>
      <c r="AJ103" s="658"/>
      <c r="AK103" s="658"/>
      <c r="AL103" s="658"/>
      <c r="AM103" s="659"/>
      <c r="AN103" s="658"/>
      <c r="AO103" s="659"/>
      <c r="AP103" s="659"/>
      <c r="AQ103" s="658"/>
      <c r="AR103" s="658"/>
      <c r="AS103" s="658"/>
      <c r="AT103" s="108"/>
      <c r="AU103" s="114"/>
      <c r="AV103" s="114"/>
      <c r="AW103" s="114"/>
      <c r="AX103" s="108"/>
      <c r="AY103" s="108"/>
      <c r="AZ103" s="114"/>
      <c r="BA103" s="114"/>
      <c r="BB103" s="299"/>
      <c r="BC103" s="134"/>
      <c r="BD103" s="414"/>
      <c r="BE103" s="114"/>
      <c r="BF103" s="114"/>
      <c r="BG103" s="114"/>
    </row>
    <row r="104" spans="2:59" ht="17.25" customHeight="1" thickBot="1">
      <c r="B104" s="249"/>
      <c r="C104" s="1031" t="s">
        <v>431</v>
      </c>
      <c r="D104" s="1077"/>
      <c r="E104" s="1055">
        <f t="shared" ref="E104:P104" si="14">(E102*100/E399)-45</f>
        <v>-3.2544444444444451</v>
      </c>
      <c r="F104" s="1056">
        <f t="shared" si="14"/>
        <v>-1.5706521739130466</v>
      </c>
      <c r="G104" s="1056">
        <f t="shared" si="14"/>
        <v>0.24412532637075657</v>
      </c>
      <c r="H104" s="1056">
        <f t="shared" si="14"/>
        <v>-1.9624999999997783E-2</v>
      </c>
      <c r="I104" s="1056">
        <f t="shared" si="14"/>
        <v>19.995714285714286</v>
      </c>
      <c r="J104" s="1056">
        <f t="shared" si="14"/>
        <v>1.4142857142857181</v>
      </c>
      <c r="K104" s="1056">
        <f t="shared" si="14"/>
        <v>19.4375</v>
      </c>
      <c r="L104" s="1056">
        <f t="shared" si="14"/>
        <v>-16.405111111111115</v>
      </c>
      <c r="M104" s="1056">
        <f t="shared" si="14"/>
        <v>12.895833333333336</v>
      </c>
      <c r="N104" s="1056">
        <f t="shared" si="14"/>
        <v>24.285416666666663</v>
      </c>
      <c r="O104" s="1056">
        <f t="shared" si="14"/>
        <v>22.931666666666672</v>
      </c>
      <c r="P104" s="1068">
        <f t="shared" si="14"/>
        <v>8.3444444444444485</v>
      </c>
      <c r="Q104" s="698"/>
      <c r="R104" s="106"/>
      <c r="S104" s="124"/>
      <c r="T104" s="124"/>
      <c r="U104" s="124"/>
      <c r="V104" s="191"/>
      <c r="W104" s="124"/>
      <c r="X104" s="124"/>
      <c r="Y104" s="124"/>
      <c r="Z104" s="124"/>
      <c r="AA104" s="124"/>
      <c r="AB104" s="124"/>
      <c r="AC104" s="124"/>
      <c r="AD104" s="124"/>
      <c r="AE104" s="190"/>
      <c r="AF104" s="123"/>
      <c r="AG104" s="114"/>
      <c r="AH104" s="114"/>
      <c r="AI104" s="114"/>
      <c r="AJ104" s="114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08"/>
      <c r="AU104" s="114"/>
      <c r="AV104" s="114"/>
      <c r="AW104" s="114"/>
      <c r="AX104" s="108"/>
      <c r="AY104" s="108"/>
      <c r="AZ104" s="114"/>
      <c r="BA104" s="114"/>
      <c r="BB104" s="134"/>
      <c r="BC104" s="134"/>
      <c r="BD104" s="414"/>
      <c r="BE104" s="114"/>
      <c r="BF104" s="114"/>
      <c r="BG104" s="114"/>
    </row>
    <row r="105" spans="2:59" ht="18" customHeight="1" thickBot="1">
      <c r="Q105" s="698"/>
      <c r="R105" s="129"/>
      <c r="S105" s="124"/>
      <c r="T105" s="124"/>
      <c r="U105" s="124"/>
      <c r="V105" s="191"/>
      <c r="W105" s="124"/>
      <c r="X105" s="124"/>
      <c r="Y105" s="124"/>
      <c r="Z105" s="124"/>
      <c r="AA105" s="124"/>
      <c r="AB105" s="124"/>
      <c r="AC105" s="124"/>
      <c r="AD105" s="124"/>
      <c r="AE105" s="190"/>
      <c r="AF105" s="159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636"/>
      <c r="AQ105" s="114"/>
      <c r="AR105" s="636"/>
      <c r="AS105" s="114"/>
      <c r="AT105" s="108"/>
      <c r="AU105" s="114"/>
      <c r="AV105" s="114"/>
      <c r="AW105" s="114"/>
      <c r="AX105" s="108"/>
      <c r="AY105" s="108"/>
      <c r="AZ105" s="114"/>
      <c r="BA105" s="114"/>
      <c r="BB105" s="134"/>
      <c r="BC105" s="134"/>
      <c r="BD105" s="414"/>
      <c r="BE105" s="114"/>
      <c r="BF105" s="114"/>
      <c r="BG105" s="114"/>
    </row>
    <row r="106" spans="2:59" ht="15.75" customHeight="1">
      <c r="B106" s="1034" t="s">
        <v>316</v>
      </c>
      <c r="C106" s="43"/>
      <c r="D106" s="44"/>
      <c r="E106" s="155">
        <f t="shared" ref="E106:P106" si="15">E75+E86+E93</f>
        <v>57.686999999999998</v>
      </c>
      <c r="F106" s="255">
        <f t="shared" si="15"/>
        <v>61.917000000000002</v>
      </c>
      <c r="G106" s="255">
        <f t="shared" si="15"/>
        <v>280.23500000000001</v>
      </c>
      <c r="H106" s="961">
        <f t="shared" si="15"/>
        <v>1904.9892</v>
      </c>
      <c r="I106" s="965">
        <f t="shared" si="15"/>
        <v>60.445999999999998</v>
      </c>
      <c r="J106" s="255">
        <f t="shared" si="15"/>
        <v>0.91780000000000006</v>
      </c>
      <c r="K106" s="255">
        <f t="shared" si="15"/>
        <v>1.4950000000000001</v>
      </c>
      <c r="L106" s="255">
        <f t="shared" si="15"/>
        <v>380.53100000000001</v>
      </c>
      <c r="M106" s="965">
        <f t="shared" si="15"/>
        <v>1210.2761</v>
      </c>
      <c r="N106" s="961">
        <f t="shared" si="15"/>
        <v>1115.9789999999998</v>
      </c>
      <c r="O106" s="965">
        <f t="shared" si="15"/>
        <v>262.16899999999998</v>
      </c>
      <c r="P106" s="1012">
        <f t="shared" si="15"/>
        <v>11.550500000000001</v>
      </c>
      <c r="Q106" s="698"/>
      <c r="R106" s="108"/>
      <c r="S106" s="124"/>
      <c r="T106" s="376"/>
      <c r="U106" s="124"/>
      <c r="V106" s="191"/>
      <c r="W106" s="124"/>
      <c r="X106" s="124"/>
      <c r="Y106" s="124"/>
      <c r="Z106" s="124"/>
      <c r="AA106" s="124"/>
      <c r="AB106" s="124"/>
      <c r="AC106" s="241"/>
      <c r="AD106" s="124"/>
      <c r="AE106" s="190"/>
      <c r="AF106" s="124"/>
      <c r="AG106" s="114"/>
      <c r="AH106" s="114"/>
      <c r="AI106" s="114"/>
      <c r="AJ106" s="660"/>
      <c r="AK106" s="114"/>
      <c r="AL106" s="114"/>
      <c r="AM106" s="114"/>
      <c r="AN106" s="114"/>
      <c r="AO106" s="114"/>
      <c r="AP106" s="114"/>
      <c r="AQ106" s="114"/>
      <c r="AR106" s="636"/>
      <c r="AS106" s="114"/>
      <c r="AT106" s="108"/>
      <c r="AU106" s="114"/>
      <c r="AV106" s="114"/>
      <c r="AW106" s="114"/>
      <c r="AX106" s="108"/>
      <c r="AY106" s="108"/>
      <c r="AZ106" s="114"/>
      <c r="BA106" s="114"/>
      <c r="BB106" s="134"/>
      <c r="BC106" s="134"/>
      <c r="BD106" s="414"/>
      <c r="BE106" s="114"/>
      <c r="BF106" s="114"/>
      <c r="BG106" s="114"/>
    </row>
    <row r="107" spans="2:59" ht="12.75" customHeight="1">
      <c r="B107" s="1035"/>
      <c r="C107" s="1036" t="s">
        <v>11</v>
      </c>
      <c r="D107" s="1761">
        <v>0.7</v>
      </c>
      <c r="E107" s="1158">
        <f t="shared" ref="E107:P107" si="16">(E399/100)*70</f>
        <v>63</v>
      </c>
      <c r="F107" s="1052">
        <f t="shared" si="16"/>
        <v>64.400000000000006</v>
      </c>
      <c r="G107" s="1052">
        <f t="shared" si="16"/>
        <v>268.10000000000002</v>
      </c>
      <c r="H107" s="1052">
        <f t="shared" si="16"/>
        <v>1904</v>
      </c>
      <c r="I107" s="1052">
        <f t="shared" si="16"/>
        <v>49</v>
      </c>
      <c r="J107" s="1052">
        <f t="shared" si="16"/>
        <v>0.97999999999999987</v>
      </c>
      <c r="K107" s="1052">
        <f t="shared" si="16"/>
        <v>1.1200000000000001</v>
      </c>
      <c r="L107" s="1808">
        <f t="shared" si="16"/>
        <v>630</v>
      </c>
      <c r="M107" s="2785">
        <f t="shared" si="16"/>
        <v>840</v>
      </c>
      <c r="N107" s="2785">
        <f t="shared" si="16"/>
        <v>840</v>
      </c>
      <c r="O107" s="2785">
        <f t="shared" si="16"/>
        <v>210</v>
      </c>
      <c r="P107" s="2346">
        <f t="shared" si="16"/>
        <v>12.6</v>
      </c>
      <c r="Q107" s="698"/>
      <c r="R107" s="114"/>
      <c r="S107" s="113"/>
      <c r="T107" s="113"/>
      <c r="U107" s="113"/>
      <c r="V107" s="219"/>
      <c r="W107" s="113"/>
      <c r="X107" s="113"/>
      <c r="Y107" s="113"/>
      <c r="Z107" s="113"/>
      <c r="AA107" s="113"/>
      <c r="AB107" s="233"/>
      <c r="AC107" s="113"/>
      <c r="AD107" s="113"/>
      <c r="AE107" s="112"/>
      <c r="AF107" s="124"/>
      <c r="AG107" s="123"/>
      <c r="AH107" s="109"/>
      <c r="AI107" s="106"/>
      <c r="AJ107" s="124"/>
      <c r="AK107" s="124"/>
      <c r="AL107" s="124"/>
      <c r="AM107" s="191"/>
      <c r="AN107" s="124"/>
      <c r="AO107" s="124"/>
      <c r="AP107" s="124"/>
      <c r="AQ107" s="124"/>
      <c r="AR107" s="124"/>
      <c r="AS107" s="124"/>
      <c r="AT107" s="124"/>
      <c r="AU107" s="124"/>
      <c r="AV107" s="190"/>
      <c r="AW107" s="114"/>
      <c r="AX107" s="114"/>
      <c r="AY107" s="114"/>
      <c r="AZ107" s="114"/>
      <c r="BA107" s="114"/>
      <c r="BB107" s="114"/>
      <c r="BC107" s="114"/>
      <c r="BD107" s="114"/>
      <c r="BE107" s="114"/>
      <c r="BF107" s="114"/>
      <c r="BG107" s="114"/>
    </row>
    <row r="108" spans="2:59" ht="16.5" customHeight="1" thickBot="1">
      <c r="B108" s="249"/>
      <c r="C108" s="1031" t="s">
        <v>431</v>
      </c>
      <c r="D108" s="1077"/>
      <c r="E108" s="1055">
        <f t="shared" ref="E108:P108" si="17">(E106*100/E399)-70</f>
        <v>-5.903333333333336</v>
      </c>
      <c r="F108" s="1056">
        <f t="shared" si="17"/>
        <v>-2.6989130434782567</v>
      </c>
      <c r="G108" s="1056">
        <f t="shared" si="17"/>
        <v>3.1684073107049642</v>
      </c>
      <c r="H108" s="1056">
        <f t="shared" si="17"/>
        <v>3.6367647058824559E-2</v>
      </c>
      <c r="I108" s="1056">
        <f t="shared" si="17"/>
        <v>16.351428571428571</v>
      </c>
      <c r="J108" s="1056">
        <f t="shared" si="17"/>
        <v>-4.442857142857136</v>
      </c>
      <c r="K108" s="1056">
        <f t="shared" si="17"/>
        <v>23.4375</v>
      </c>
      <c r="L108" s="1056">
        <f t="shared" si="17"/>
        <v>-27.718777777777781</v>
      </c>
      <c r="M108" s="1056">
        <f t="shared" si="17"/>
        <v>30.856341666666665</v>
      </c>
      <c r="N108" s="1056">
        <f t="shared" si="17"/>
        <v>22.998249999999985</v>
      </c>
      <c r="O108" s="1056">
        <f t="shared" si="17"/>
        <v>17.389666666666656</v>
      </c>
      <c r="P108" s="1068">
        <f t="shared" si="17"/>
        <v>-5.8305555555555486</v>
      </c>
      <c r="Q108" s="1093"/>
      <c r="R108" s="129"/>
      <c r="S108" s="654"/>
      <c r="T108" s="654"/>
      <c r="U108" s="654"/>
      <c r="V108" s="654"/>
      <c r="W108" s="654"/>
      <c r="X108" s="654"/>
      <c r="Y108" s="655"/>
      <c r="Z108" s="654"/>
      <c r="AA108" s="655"/>
      <c r="AB108" s="655"/>
      <c r="AC108" s="654"/>
      <c r="AD108" s="654"/>
      <c r="AE108" s="654"/>
      <c r="AF108" s="114"/>
      <c r="AG108" s="123"/>
      <c r="AH108" s="373"/>
      <c r="AI108" s="106"/>
      <c r="AJ108" s="124"/>
      <c r="AK108" s="124"/>
      <c r="AL108" s="124"/>
      <c r="AM108" s="191"/>
      <c r="AN108" s="374"/>
      <c r="AO108" s="374"/>
      <c r="AP108" s="374"/>
      <c r="AQ108" s="374"/>
      <c r="AR108" s="124"/>
      <c r="AS108" s="241"/>
      <c r="AT108" s="124"/>
      <c r="AU108" s="124"/>
      <c r="AV108" s="132"/>
      <c r="AW108" s="114"/>
      <c r="AX108" s="114"/>
      <c r="AY108" s="114"/>
      <c r="AZ108" s="114"/>
      <c r="BA108" s="114"/>
      <c r="BB108" s="114"/>
      <c r="BC108" s="114"/>
      <c r="BD108" s="114"/>
      <c r="BE108" s="114"/>
      <c r="BF108" s="114"/>
      <c r="BG108" s="114"/>
    </row>
    <row r="109" spans="2:59" ht="12.75" customHeight="1">
      <c r="R109" s="129"/>
      <c r="S109" s="410"/>
      <c r="T109" s="410"/>
      <c r="U109" s="410"/>
      <c r="V109" s="410"/>
      <c r="W109" s="656"/>
      <c r="X109" s="410"/>
      <c r="Y109" s="410"/>
      <c r="Z109" s="410"/>
      <c r="AA109" s="405"/>
      <c r="AB109" s="405"/>
      <c r="AC109" s="410"/>
      <c r="AD109" s="410"/>
      <c r="AE109" s="411"/>
      <c r="AF109" s="108"/>
      <c r="AG109" s="133"/>
      <c r="AH109" s="109"/>
      <c r="AI109" s="375"/>
      <c r="AJ109" s="124"/>
      <c r="AK109" s="124"/>
      <c r="AL109" s="124"/>
      <c r="AM109" s="191"/>
      <c r="AN109" s="374"/>
      <c r="AO109" s="374"/>
      <c r="AP109" s="374"/>
      <c r="AQ109" s="374"/>
      <c r="AR109" s="124"/>
      <c r="AS109" s="241"/>
      <c r="AT109" s="124"/>
      <c r="AU109" s="124"/>
      <c r="AV109" s="132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</row>
    <row r="110" spans="2:59" ht="14.25" customHeight="1">
      <c r="S110" s="129"/>
      <c r="T110" s="129"/>
      <c r="U110" s="129"/>
      <c r="V110" s="129"/>
      <c r="W110" s="129"/>
      <c r="X110" s="129"/>
      <c r="Y110" s="129"/>
      <c r="Z110" s="129"/>
      <c r="AA110" s="129"/>
      <c r="AB110" s="129"/>
      <c r="AC110" s="129"/>
      <c r="AD110" s="129"/>
      <c r="AE110" s="114"/>
      <c r="AF110" s="167"/>
      <c r="AG110" s="129"/>
      <c r="AH110" s="122"/>
      <c r="AI110" s="114"/>
      <c r="AJ110" s="114"/>
      <c r="AK110" s="114"/>
      <c r="AL110" s="221"/>
      <c r="AM110" s="114"/>
      <c r="AN110" s="114"/>
      <c r="AO110" s="114"/>
      <c r="AP110" s="114"/>
      <c r="AQ110" s="114"/>
      <c r="AR110" s="129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</row>
    <row r="111" spans="2:59" ht="15" customHeight="1">
      <c r="S111" s="129"/>
      <c r="T111" s="129"/>
      <c r="U111" s="129"/>
      <c r="V111" s="129"/>
      <c r="W111" s="129"/>
      <c r="X111" s="129"/>
      <c r="Y111" s="129"/>
      <c r="Z111" s="129"/>
      <c r="AA111" s="129"/>
      <c r="AB111" s="129"/>
      <c r="AC111" s="129"/>
      <c r="AD111" s="129"/>
      <c r="AE111" s="114"/>
      <c r="AF111" s="127"/>
      <c r="AG111" s="169"/>
      <c r="AH111" s="122"/>
      <c r="AI111" s="114"/>
      <c r="AJ111" s="129"/>
      <c r="AK111" s="129"/>
      <c r="AL111" s="194"/>
      <c r="AM111" s="194"/>
      <c r="AN111" s="134"/>
      <c r="AO111" s="134"/>
      <c r="AP111" s="134"/>
      <c r="AQ111" s="134"/>
      <c r="AR111" s="114"/>
      <c r="AS111" s="123"/>
      <c r="AT111" s="114"/>
      <c r="AU111" s="114"/>
      <c r="AV111" s="114"/>
      <c r="AW111" s="114"/>
      <c r="AX111" s="105"/>
      <c r="AY111" s="108"/>
      <c r="AZ111" s="108"/>
      <c r="BA111" s="108"/>
      <c r="BB111" s="108"/>
      <c r="BC111" s="108"/>
      <c r="BD111" s="108"/>
      <c r="BE111" s="108"/>
      <c r="BF111" s="108"/>
      <c r="BG111" s="114"/>
    </row>
    <row r="112" spans="2:59" ht="14.25" customHeight="1">
      <c r="C112" s="932"/>
      <c r="D112" s="12" t="s">
        <v>206</v>
      </c>
      <c r="E112" s="326"/>
      <c r="R112" s="129"/>
      <c r="S112" s="129"/>
      <c r="T112" s="129"/>
      <c r="U112" s="129"/>
      <c r="V112" s="129"/>
      <c r="W112" s="129"/>
      <c r="X112" s="129"/>
      <c r="Y112" s="129"/>
      <c r="Z112" s="129"/>
      <c r="AA112" s="129"/>
      <c r="AB112" s="129"/>
      <c r="AC112" s="129"/>
      <c r="AD112" s="129"/>
      <c r="AE112" s="114"/>
      <c r="AF112" s="123"/>
      <c r="AG112" s="123"/>
      <c r="AH112" s="109"/>
      <c r="AI112" s="108"/>
      <c r="AJ112" s="129"/>
      <c r="AK112" s="129"/>
      <c r="AL112" s="129"/>
      <c r="AM112" s="129"/>
      <c r="AN112" s="129"/>
      <c r="AO112" s="129"/>
      <c r="AP112" s="129"/>
      <c r="AQ112" s="129"/>
      <c r="AR112" s="129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</row>
    <row r="113" spans="2:59" ht="19.5" customHeight="1">
      <c r="C113" s="13" t="s">
        <v>1139</v>
      </c>
      <c r="D113" s="157"/>
      <c r="E113" s="2"/>
      <c r="F113"/>
      <c r="I113"/>
      <c r="J113"/>
      <c r="K113" s="26"/>
      <c r="L113" s="26"/>
      <c r="M113"/>
      <c r="N113"/>
      <c r="O113"/>
      <c r="P113"/>
      <c r="Q113" s="114"/>
      <c r="R113" s="129"/>
      <c r="S113" s="129"/>
      <c r="T113" s="129"/>
      <c r="U113" s="129"/>
      <c r="V113" s="129"/>
      <c r="W113" s="129"/>
      <c r="X113" s="129"/>
      <c r="Y113" s="129"/>
      <c r="Z113" s="129"/>
      <c r="AA113" s="129"/>
      <c r="AB113" s="129"/>
      <c r="AC113" s="129"/>
      <c r="AD113" s="129"/>
      <c r="AE113" s="114"/>
      <c r="AF113" s="106"/>
      <c r="AG113" s="123"/>
      <c r="AH113" s="114"/>
      <c r="AI113" s="108"/>
      <c r="AJ113" s="661"/>
      <c r="AK113" s="661"/>
      <c r="AL113" s="661"/>
      <c r="AM113" s="661"/>
      <c r="AN113" s="661"/>
      <c r="AO113" s="661"/>
      <c r="AP113" s="661"/>
      <c r="AQ113" s="661"/>
      <c r="AR113" s="661"/>
      <c r="AS113" s="661"/>
      <c r="AT113" s="114"/>
      <c r="AU113" s="114"/>
      <c r="AV113" s="114"/>
      <c r="AW113" s="114"/>
      <c r="AX113" s="108"/>
      <c r="AY113" s="108"/>
      <c r="AZ113" s="114"/>
      <c r="BA113" s="114"/>
      <c r="BB113" s="114"/>
      <c r="BC113" s="114"/>
      <c r="BD113" s="114"/>
      <c r="BE113" s="114"/>
      <c r="BF113" s="114"/>
      <c r="BG113" s="114"/>
    </row>
    <row r="114" spans="2:59" ht="16.5" customHeight="1">
      <c r="C114" s="25" t="s">
        <v>324</v>
      </c>
      <c r="I114" s="1093" t="s">
        <v>343</v>
      </c>
      <c r="N114" s="5"/>
      <c r="R114" s="129"/>
      <c r="S114" s="129"/>
      <c r="T114" s="129"/>
      <c r="U114" s="129"/>
      <c r="V114" s="129"/>
      <c r="W114" s="129"/>
      <c r="X114" s="129"/>
      <c r="Y114" s="129"/>
      <c r="Z114" s="129"/>
      <c r="AA114" s="129"/>
      <c r="AB114" s="129"/>
      <c r="AC114" s="129"/>
      <c r="AD114" s="129"/>
      <c r="AE114" s="114"/>
      <c r="AF114" s="124"/>
      <c r="AG114" s="128"/>
      <c r="AH114" s="114"/>
      <c r="AI114" s="114"/>
      <c r="AJ114" s="134"/>
      <c r="AK114" s="134"/>
      <c r="AL114" s="13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X114" s="114"/>
      <c r="AY114" s="114"/>
      <c r="AZ114" s="114"/>
      <c r="BA114" s="114"/>
      <c r="BB114" s="114"/>
      <c r="BC114" s="114"/>
      <c r="BD114" s="114"/>
      <c r="BE114" s="114"/>
      <c r="BF114" s="114"/>
      <c r="BG114" s="114"/>
    </row>
    <row r="115" spans="2:59" ht="21.75" customHeight="1">
      <c r="C115" s="932" t="s">
        <v>809</v>
      </c>
      <c r="R115" s="114"/>
      <c r="S115" s="114"/>
      <c r="T115" s="114"/>
      <c r="U115" s="129"/>
      <c r="V115" s="129"/>
      <c r="W115" s="114"/>
      <c r="X115" s="114"/>
      <c r="Y115" s="114"/>
      <c r="Z115" s="114"/>
      <c r="AA115" s="114"/>
      <c r="AB115" s="114"/>
      <c r="AC115" s="114"/>
      <c r="AD115" s="114"/>
      <c r="AE115" s="114"/>
      <c r="AF115" s="124"/>
      <c r="AG115" s="114"/>
      <c r="AH115" s="188"/>
      <c r="AI115" s="114"/>
      <c r="AJ115" s="114"/>
      <c r="AK115" s="114"/>
      <c r="AL115" s="114"/>
      <c r="AM115" s="114"/>
      <c r="AN115" s="114"/>
      <c r="AO115" s="114"/>
      <c r="AP115" s="114"/>
      <c r="AQ115" s="114"/>
      <c r="AR115" s="114"/>
      <c r="AS115" s="114"/>
      <c r="AT115" s="114"/>
      <c r="AU115" s="114"/>
      <c r="AV115" s="114"/>
      <c r="AW115" s="114"/>
      <c r="AX115" s="114"/>
      <c r="AY115" s="114"/>
      <c r="AZ115" s="114"/>
      <c r="BA115" s="114"/>
      <c r="BB115" s="114"/>
      <c r="BC115" s="114"/>
      <c r="BD115" s="114"/>
      <c r="BE115" s="114"/>
      <c r="BF115" s="114"/>
      <c r="BG115" s="114"/>
    </row>
    <row r="116" spans="2:59" ht="17.25" customHeight="1">
      <c r="B116" s="2" t="s">
        <v>895</v>
      </c>
      <c r="C116" s="26"/>
      <c r="D116"/>
      <c r="F116" s="32" t="s">
        <v>808</v>
      </c>
      <c r="I116" s="29" t="s">
        <v>0</v>
      </c>
      <c r="J116"/>
      <c r="K116" s="86" t="s">
        <v>429</v>
      </c>
      <c r="L116" s="26"/>
      <c r="M116" s="26"/>
      <c r="N116" s="33"/>
      <c r="P116" s="127"/>
      <c r="R116" s="194"/>
      <c r="S116" s="114"/>
      <c r="T116" s="114"/>
      <c r="U116" s="194"/>
      <c r="V116" s="194"/>
      <c r="W116" s="134"/>
      <c r="X116" s="134"/>
      <c r="Y116" s="134"/>
      <c r="Z116" s="134"/>
      <c r="AA116" s="114"/>
      <c r="AB116" s="114"/>
      <c r="AC116" s="114"/>
      <c r="AD116" s="114"/>
      <c r="AE116" s="114"/>
      <c r="AF116" s="662"/>
      <c r="AG116" s="123"/>
      <c r="AH116" s="109"/>
      <c r="AI116" s="123"/>
      <c r="AJ116" s="114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  <c r="AU116" s="114"/>
      <c r="AV116" s="114"/>
      <c r="AW116" s="114"/>
      <c r="AX116" s="114"/>
      <c r="AY116" s="114"/>
      <c r="AZ116" s="114"/>
      <c r="BA116" s="114"/>
      <c r="BB116" s="114"/>
      <c r="BC116" s="114"/>
      <c r="BD116" s="114"/>
      <c r="BE116" s="114"/>
      <c r="BF116" s="114"/>
      <c r="BG116" s="114"/>
    </row>
    <row r="117" spans="2:59" ht="18.75" customHeight="1" thickBot="1">
      <c r="C117" s="932"/>
      <c r="D117" s="12"/>
      <c r="E117" s="326"/>
      <c r="I117" s="1085">
        <f>I123/150*200</f>
        <v>1.5146666666666666</v>
      </c>
      <c r="J117" s="1085"/>
      <c r="K117" s="1085"/>
      <c r="L117" s="1085"/>
      <c r="M117" s="1085"/>
      <c r="N117" s="1085"/>
      <c r="O117" s="1085"/>
      <c r="P117" s="1085"/>
      <c r="Q117" s="1"/>
      <c r="R117" s="1"/>
      <c r="S117" s="129"/>
      <c r="T117" s="129"/>
      <c r="U117" s="129"/>
      <c r="V117" s="129"/>
      <c r="W117" s="129"/>
      <c r="X117" s="129"/>
      <c r="Y117" s="129"/>
      <c r="Z117" s="129"/>
      <c r="AA117" s="129"/>
      <c r="AB117" s="129"/>
      <c r="AC117" s="129"/>
      <c r="AD117" s="129"/>
      <c r="AE117" s="114"/>
      <c r="AF117" s="108"/>
      <c r="AG117" s="133"/>
      <c r="AH117" s="109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  <c r="AU117" s="129"/>
      <c r="AV117" s="114"/>
      <c r="AW117" s="114"/>
      <c r="AX117" s="129"/>
      <c r="AY117" s="129"/>
      <c r="AZ117" s="114"/>
      <c r="BA117" s="114"/>
      <c r="BB117" s="114"/>
      <c r="BC117" s="114"/>
      <c r="BD117" s="114"/>
      <c r="BE117" s="114"/>
      <c r="BF117" s="114"/>
      <c r="BG117" s="114"/>
    </row>
    <row r="118" spans="2:59" ht="19.5" customHeight="1" thickBot="1">
      <c r="B118" s="1140" t="s">
        <v>320</v>
      </c>
      <c r="C118" s="1188" t="s">
        <v>341</v>
      </c>
      <c r="D118" s="1137" t="s">
        <v>176</v>
      </c>
      <c r="E118" s="1145" t="s">
        <v>177</v>
      </c>
      <c r="F118" s="383"/>
      <c r="G118" s="383"/>
      <c r="H118" s="40"/>
      <c r="I118" s="712" t="s">
        <v>300</v>
      </c>
      <c r="J118" s="40"/>
      <c r="K118" s="943"/>
      <c r="L118" s="542"/>
      <c r="M118" s="1147" t="s">
        <v>338</v>
      </c>
      <c r="N118" s="40"/>
      <c r="O118" s="40"/>
      <c r="P118" s="78"/>
      <c r="Q118" s="1021" t="s">
        <v>329</v>
      </c>
      <c r="R118" s="129"/>
      <c r="S118" s="114"/>
      <c r="T118" s="114"/>
      <c r="U118" s="114"/>
      <c r="V118" s="197"/>
      <c r="W118" s="114"/>
      <c r="X118" s="169"/>
      <c r="Y118" s="134"/>
      <c r="Z118" s="134"/>
      <c r="AA118" s="134"/>
      <c r="AB118" s="114"/>
      <c r="AC118" s="114"/>
      <c r="AD118" s="663"/>
      <c r="AE118" s="114"/>
      <c r="AF118" s="114"/>
      <c r="AG118" s="125"/>
      <c r="AH118" s="109"/>
      <c r="AI118" s="108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29"/>
      <c r="AV118" s="114"/>
      <c r="AW118" s="114"/>
      <c r="AX118" s="129"/>
      <c r="AY118" s="129"/>
      <c r="AZ118" s="114"/>
      <c r="BA118" s="114"/>
      <c r="BB118" s="114"/>
      <c r="BC118" s="114"/>
      <c r="BD118" s="114"/>
      <c r="BE118" s="114"/>
      <c r="BF118" s="114"/>
      <c r="BG118" s="114"/>
    </row>
    <row r="119" spans="2:59" ht="15" customHeight="1" thickBot="1">
      <c r="B119" s="1141" t="s">
        <v>302</v>
      </c>
      <c r="C119" s="464"/>
      <c r="D119" s="1142" t="s">
        <v>183</v>
      </c>
      <c r="E119" s="780"/>
      <c r="F119" s="1144"/>
      <c r="G119" s="2386" t="s">
        <v>820</v>
      </c>
      <c r="H119" s="2270" t="s">
        <v>688</v>
      </c>
      <c r="I119" s="1148"/>
      <c r="J119" s="1148"/>
      <c r="K119" s="1148"/>
      <c r="L119" s="1150"/>
      <c r="M119" s="1151" t="s">
        <v>337</v>
      </c>
      <c r="N119" s="1148"/>
      <c r="O119" s="1148"/>
      <c r="P119" s="1150"/>
      <c r="Q119" s="1108" t="s">
        <v>326</v>
      </c>
      <c r="R119" s="114"/>
      <c r="S119" s="114"/>
      <c r="T119" s="114"/>
      <c r="U119" s="664"/>
      <c r="V119" s="194"/>
      <c r="W119" s="134"/>
      <c r="X119" s="134"/>
      <c r="Y119" s="134"/>
      <c r="Z119" s="134"/>
      <c r="AA119" s="114"/>
      <c r="AB119" s="221"/>
      <c r="AC119" s="114"/>
      <c r="AD119" s="169"/>
      <c r="AE119" s="114"/>
      <c r="AF119" s="114"/>
      <c r="AG119" s="123"/>
      <c r="AH119" s="109"/>
      <c r="AI119" s="108"/>
      <c r="AJ119" s="114"/>
      <c r="AK119" s="114"/>
      <c r="AL119" s="114"/>
      <c r="AM119" s="114"/>
      <c r="AN119" s="114"/>
      <c r="AO119" s="114"/>
      <c r="AP119" s="114"/>
      <c r="AQ119" s="114"/>
      <c r="AR119" s="114"/>
      <c r="AS119" s="221"/>
      <c r="AT119" s="129"/>
      <c r="AU119" s="129"/>
      <c r="AV119" s="114"/>
      <c r="AW119" s="114"/>
      <c r="AX119" s="129"/>
      <c r="AY119" s="129"/>
      <c r="AZ119" s="114"/>
      <c r="BA119" s="114"/>
      <c r="BB119" s="114"/>
      <c r="BC119" s="114"/>
      <c r="BD119" s="114"/>
      <c r="BE119" s="114"/>
      <c r="BF119" s="114"/>
      <c r="BG119" s="114"/>
    </row>
    <row r="120" spans="2:59" ht="14.25" customHeight="1">
      <c r="B120" s="1141" t="s">
        <v>311</v>
      </c>
      <c r="C120" s="464" t="s">
        <v>182</v>
      </c>
      <c r="D120" s="884"/>
      <c r="E120" s="1142" t="s">
        <v>184</v>
      </c>
      <c r="F120" s="1138" t="s">
        <v>56</v>
      </c>
      <c r="G120" s="2386" t="s">
        <v>821</v>
      </c>
      <c r="H120" s="2272" t="s">
        <v>187</v>
      </c>
      <c r="I120" s="780"/>
      <c r="J120" s="2295"/>
      <c r="K120" s="40"/>
      <c r="L120" s="2295"/>
      <c r="M120" s="2296" t="s">
        <v>312</v>
      </c>
      <c r="N120" s="2297" t="s">
        <v>313</v>
      </c>
      <c r="O120" s="2298" t="s">
        <v>314</v>
      </c>
      <c r="P120" s="2299" t="s">
        <v>315</v>
      </c>
      <c r="Q120" s="1107" t="s">
        <v>287</v>
      </c>
      <c r="R120" s="106"/>
      <c r="S120" s="129"/>
      <c r="T120" s="129"/>
      <c r="U120" s="129"/>
      <c r="V120" s="129"/>
      <c r="W120" s="129"/>
      <c r="X120" s="129"/>
      <c r="Y120" s="129"/>
      <c r="Z120" s="129"/>
      <c r="AA120" s="129"/>
      <c r="AB120" s="129"/>
      <c r="AC120" s="129"/>
      <c r="AD120" s="129"/>
      <c r="AE120" s="114"/>
      <c r="AF120" s="114"/>
      <c r="AG120" s="657"/>
      <c r="AH120" s="109"/>
      <c r="AI120" s="108"/>
      <c r="AJ120" s="114"/>
      <c r="AK120" s="114"/>
      <c r="AL120" s="114"/>
      <c r="AM120" s="114"/>
      <c r="AN120" s="114"/>
      <c r="AO120" s="114"/>
      <c r="AP120" s="114"/>
      <c r="AQ120" s="114"/>
      <c r="AR120" s="129"/>
      <c r="AS120" s="129"/>
      <c r="AT120" s="129"/>
      <c r="AU120" s="129"/>
      <c r="AV120" s="114"/>
      <c r="AW120" s="114"/>
      <c r="AX120" s="114"/>
      <c r="AY120" s="169"/>
      <c r="AZ120" s="114"/>
      <c r="BA120" s="114"/>
      <c r="BB120" s="114"/>
      <c r="BC120" s="114"/>
      <c r="BD120" s="114"/>
      <c r="BE120" s="114"/>
      <c r="BF120" s="114"/>
      <c r="BG120" s="114"/>
    </row>
    <row r="121" spans="2:59" ht="20.25" customHeight="1" thickBot="1">
      <c r="B121" s="66"/>
      <c r="C121" s="933"/>
      <c r="D121" s="502"/>
      <c r="E121" s="1143" t="s">
        <v>6</v>
      </c>
      <c r="F121" s="472" t="s">
        <v>7</v>
      </c>
      <c r="G121" s="2078" t="s">
        <v>8</v>
      </c>
      <c r="H121" s="2271" t="s">
        <v>422</v>
      </c>
      <c r="I121" s="2300" t="s">
        <v>303</v>
      </c>
      <c r="J121" s="2301" t="s">
        <v>304</v>
      </c>
      <c r="K121" s="2302" t="s">
        <v>305</v>
      </c>
      <c r="L121" s="2301" t="s">
        <v>306</v>
      </c>
      <c r="M121" s="2303" t="s">
        <v>307</v>
      </c>
      <c r="N121" s="2301" t="s">
        <v>308</v>
      </c>
      <c r="O121" s="2302" t="s">
        <v>309</v>
      </c>
      <c r="P121" s="2304" t="s">
        <v>310</v>
      </c>
      <c r="Q121" s="933"/>
      <c r="R121" s="106"/>
      <c r="S121" s="129"/>
      <c r="T121" s="129"/>
      <c r="U121" s="129"/>
      <c r="V121" s="129"/>
      <c r="W121" s="129"/>
      <c r="X121" s="129"/>
      <c r="Y121" s="129"/>
      <c r="Z121" s="129"/>
      <c r="AA121" s="129"/>
      <c r="AB121" s="129"/>
      <c r="AC121" s="129"/>
      <c r="AD121" s="129"/>
      <c r="AE121" s="114"/>
      <c r="AF121" s="114"/>
      <c r="AG121" s="133"/>
      <c r="AH121" s="188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130"/>
      <c r="AV121" s="114"/>
      <c r="AW121" s="122"/>
      <c r="AX121" s="217"/>
      <c r="AY121" s="217"/>
      <c r="AZ121" s="114"/>
      <c r="BA121" s="114"/>
      <c r="BB121" s="114"/>
      <c r="BC121" s="114"/>
      <c r="BD121" s="114"/>
      <c r="BE121" s="114"/>
      <c r="BF121" s="114"/>
      <c r="BG121" s="114"/>
    </row>
    <row r="122" spans="2:59" ht="15.75" customHeight="1">
      <c r="B122" s="92"/>
      <c r="C122" s="2307" t="s">
        <v>154</v>
      </c>
      <c r="D122" s="1840"/>
      <c r="E122" s="948"/>
      <c r="F122" s="479"/>
      <c r="G122" s="479"/>
      <c r="H122" s="727"/>
      <c r="I122" s="2286"/>
      <c r="J122" s="479"/>
      <c r="K122" s="479"/>
      <c r="L122" s="978"/>
      <c r="M122" s="2275"/>
      <c r="N122" s="950"/>
      <c r="O122" s="950"/>
      <c r="P122" s="950"/>
      <c r="Q122" s="1106"/>
      <c r="R122" s="114"/>
      <c r="S122" s="114"/>
      <c r="T122" s="7"/>
      <c r="U122" s="15"/>
      <c r="V122" s="54"/>
      <c r="W122" s="54"/>
      <c r="X122" s="240"/>
      <c r="Y122" s="1873"/>
      <c r="Z122" s="703"/>
      <c r="AA122" s="11"/>
      <c r="AB122" s="114"/>
      <c r="AC122" s="114"/>
      <c r="AD122" s="114"/>
      <c r="AE122" s="123"/>
      <c r="AF122" s="114"/>
      <c r="AG122" s="133"/>
      <c r="AH122" s="109"/>
      <c r="AI122" s="121"/>
      <c r="AJ122" s="195"/>
      <c r="AK122" s="285"/>
      <c r="AL122" s="108"/>
      <c r="AM122" s="666"/>
      <c r="AN122" s="108"/>
      <c r="AO122" s="108"/>
      <c r="AP122" s="108"/>
      <c r="AQ122" s="108"/>
      <c r="AR122" s="108"/>
      <c r="AS122" s="108"/>
      <c r="AT122" s="114"/>
      <c r="AU122" s="123"/>
      <c r="AV122" s="109"/>
      <c r="AW122" s="108"/>
      <c r="AX122" s="217"/>
      <c r="AY122" s="217"/>
      <c r="AZ122" s="114"/>
      <c r="BA122" s="114"/>
      <c r="BB122" s="148"/>
      <c r="BC122" s="134"/>
      <c r="BD122" s="414"/>
      <c r="BE122" s="114"/>
      <c r="BF122" s="114"/>
      <c r="BG122" s="114"/>
    </row>
    <row r="123" spans="2:59">
      <c r="B123" s="2306" t="str">
        <f>'12 л. МЕНЮ '!J122</f>
        <v>223 /17</v>
      </c>
      <c r="C123" s="274" t="str">
        <f>'12 л. МЕНЮ '!C122</f>
        <v>Запеканка из творога / и  джем</v>
      </c>
      <c r="D123" s="277" t="str">
        <f>'12 л. МЕНЮ '!D122</f>
        <v>160 / 40</v>
      </c>
      <c r="E123" s="2630">
        <f>'12 л. МЕНЮ '!E122</f>
        <v>30.111999999999998</v>
      </c>
      <c r="F123" s="370">
        <f>'12 л. МЕНЮ '!F122</f>
        <v>15.15</v>
      </c>
      <c r="G123" s="2202">
        <f>'12 л. МЕНЮ '!G122</f>
        <v>40.01</v>
      </c>
      <c r="H123" s="958">
        <f>'12 л. МЕНЮ '!H122</f>
        <v>416.83800000000002</v>
      </c>
      <c r="I123" s="2287">
        <v>1.1359999999999999</v>
      </c>
      <c r="J123" s="359">
        <v>7.0000000000000007E-2</v>
      </c>
      <c r="K123" s="359">
        <v>0.28000000000000003</v>
      </c>
      <c r="L123" s="728">
        <v>59.4</v>
      </c>
      <c r="M123" s="365">
        <v>201.6</v>
      </c>
      <c r="N123" s="1087">
        <v>32.036999999999999</v>
      </c>
      <c r="O123" s="253">
        <v>3.6871999999999998</v>
      </c>
      <c r="P123" s="253">
        <v>1.208</v>
      </c>
      <c r="Q123" s="2737">
        <f>'12 л. МЕНЮ '!I122</f>
        <v>0</v>
      </c>
      <c r="R123" s="124"/>
      <c r="S123" s="109"/>
      <c r="T123" s="7"/>
      <c r="U123" s="15"/>
      <c r="V123" s="54"/>
      <c r="W123" s="54"/>
      <c r="X123" s="54"/>
      <c r="Y123" s="782"/>
      <c r="Z123" s="4"/>
      <c r="AA123" s="11"/>
      <c r="AB123" s="109"/>
      <c r="AC123" s="109"/>
      <c r="AD123" s="109"/>
      <c r="AE123" s="134"/>
      <c r="AF123" s="114"/>
      <c r="AG123" s="114"/>
      <c r="AH123" s="114"/>
      <c r="AI123" s="114"/>
      <c r="AJ123" s="108"/>
      <c r="AK123" s="108"/>
      <c r="AL123" s="108"/>
      <c r="AM123" s="666"/>
      <c r="AN123" s="108"/>
      <c r="AO123" s="108"/>
      <c r="AP123" s="108"/>
      <c r="AQ123" s="108"/>
      <c r="AR123" s="108"/>
      <c r="AS123" s="108"/>
      <c r="AT123" s="114"/>
      <c r="AU123" s="123"/>
      <c r="AV123" s="119"/>
      <c r="AW123" s="119"/>
      <c r="AX123" s="217"/>
      <c r="AY123" s="217"/>
      <c r="AZ123" s="114"/>
      <c r="BA123" s="114"/>
      <c r="BB123" s="134"/>
      <c r="BC123" s="134"/>
      <c r="BD123" s="414"/>
      <c r="BE123" s="114"/>
      <c r="BF123" s="114"/>
      <c r="BG123" s="114"/>
    </row>
    <row r="124" spans="2:59">
      <c r="B124" s="2310" t="str">
        <f>'12 л. МЕНЮ '!J123</f>
        <v>54-4гн/22</v>
      </c>
      <c r="C124" s="274" t="str">
        <f>'12 л. МЕНЮ '!C123</f>
        <v>Чай с молоком и сахаром</v>
      </c>
      <c r="D124" s="277">
        <f>'12 л. МЕНЮ '!D123</f>
        <v>200</v>
      </c>
      <c r="E124" s="2630">
        <f>'12 л. МЕНЮ '!E123</f>
        <v>1.6</v>
      </c>
      <c r="F124" s="370">
        <f>'12 л. МЕНЮ '!F123</f>
        <v>1.1000000000000001</v>
      </c>
      <c r="G124" s="2202">
        <f>'12 л. МЕНЮ '!G123</f>
        <v>8.6999999999999993</v>
      </c>
      <c r="H124" s="958">
        <f>'12 л. МЕНЮ '!H123</f>
        <v>50.9</v>
      </c>
      <c r="I124" s="1095">
        <v>0.3</v>
      </c>
      <c r="J124" s="253">
        <v>0.01</v>
      </c>
      <c r="K124" s="253">
        <v>7.0000000000000007E-2</v>
      </c>
      <c r="L124" s="959">
        <v>6.9</v>
      </c>
      <c r="M124" s="365">
        <v>57.5</v>
      </c>
      <c r="N124" s="253">
        <v>46.2</v>
      </c>
      <c r="O124" s="1887">
        <v>9.9600000000000009</v>
      </c>
      <c r="P124" s="253">
        <v>0.77</v>
      </c>
      <c r="Q124" s="2737">
        <f>'12 л. МЕНЮ '!I123</f>
        <v>0</v>
      </c>
      <c r="R124" s="106"/>
      <c r="S124" s="109"/>
      <c r="T124" s="106"/>
      <c r="U124" s="124"/>
      <c r="V124" s="124"/>
      <c r="W124" s="630"/>
      <c r="X124" s="191"/>
      <c r="Y124" s="746"/>
      <c r="Z124" s="559"/>
      <c r="AA124" s="11"/>
      <c r="AB124" s="106"/>
      <c r="AC124" s="106"/>
      <c r="AD124" s="106"/>
      <c r="AE124" s="414"/>
      <c r="AF124" s="114"/>
      <c r="AG124" s="114"/>
      <c r="AH124" s="114"/>
      <c r="AI124" s="114"/>
      <c r="AJ124" s="108"/>
      <c r="AK124" s="285"/>
      <c r="AL124" s="108"/>
      <c r="AM124" s="666"/>
      <c r="AN124" s="108"/>
      <c r="AO124" s="108"/>
      <c r="AP124" s="108"/>
      <c r="AQ124" s="108"/>
      <c r="AR124" s="108"/>
      <c r="AS124" s="108"/>
      <c r="AT124" s="114"/>
      <c r="AU124" s="123"/>
      <c r="AV124" s="109"/>
      <c r="AW124" s="108"/>
      <c r="AX124" s="108"/>
      <c r="AY124" s="108"/>
      <c r="AZ124" s="114"/>
      <c r="BA124" s="114"/>
      <c r="BB124" s="134"/>
      <c r="BC124" s="114"/>
      <c r="BD124" s="414"/>
      <c r="BE124" s="114"/>
      <c r="BF124" s="114"/>
      <c r="BG124" s="114"/>
    </row>
    <row r="125" spans="2:59">
      <c r="B125" s="2306" t="str">
        <f>'12 л. МЕНЮ '!J124</f>
        <v>14 / 17</v>
      </c>
      <c r="C125" s="274" t="str">
        <f>'12 л. МЕНЮ '!C124</f>
        <v xml:space="preserve">Масло   (порциями) </v>
      </c>
      <c r="D125" s="277">
        <f>'12 л. МЕНЮ '!D124</f>
        <v>10</v>
      </c>
      <c r="E125" s="2630">
        <f>'12 л. МЕНЮ '!E124</f>
        <v>0.08</v>
      </c>
      <c r="F125" s="370">
        <f>'12 л. МЕНЮ '!F124</f>
        <v>7.25</v>
      </c>
      <c r="G125" s="2202">
        <f>'12 л. МЕНЮ '!G124</f>
        <v>0.13</v>
      </c>
      <c r="H125" s="958">
        <f>'12 л. МЕНЮ '!H124</f>
        <v>66.09</v>
      </c>
      <c r="I125" s="2287">
        <v>0</v>
      </c>
      <c r="J125" s="2285">
        <v>1E-4</v>
      </c>
      <c r="K125" s="2285">
        <v>1E-4</v>
      </c>
      <c r="L125" s="958">
        <v>4</v>
      </c>
      <c r="M125" s="365">
        <v>0.24</v>
      </c>
      <c r="N125" s="253">
        <v>0.3</v>
      </c>
      <c r="O125" s="253">
        <v>0</v>
      </c>
      <c r="P125" s="253">
        <v>2E-3</v>
      </c>
      <c r="Q125" s="2737">
        <f>'12 л. МЕНЮ '!I124</f>
        <v>0</v>
      </c>
      <c r="S125" s="109"/>
      <c r="T125" s="106"/>
      <c r="U125" s="124"/>
      <c r="V125" s="124"/>
      <c r="W125" s="124"/>
      <c r="X125" s="746"/>
      <c r="Y125" s="1926"/>
      <c r="Z125" s="677"/>
      <c r="AA125" s="114"/>
      <c r="AB125" s="129"/>
      <c r="AC125" s="129"/>
      <c r="AD125" s="129"/>
      <c r="AE125" s="114"/>
      <c r="AF125" s="114"/>
      <c r="AG125" s="114"/>
      <c r="AH125" s="114"/>
      <c r="AI125" s="114"/>
      <c r="AJ125" s="108"/>
      <c r="AK125" s="108"/>
      <c r="AL125" s="108"/>
      <c r="AM125" s="108"/>
      <c r="AN125" s="108"/>
      <c r="AO125" s="108"/>
      <c r="AP125" s="108"/>
      <c r="AQ125" s="108"/>
      <c r="AR125" s="108"/>
      <c r="AS125" s="108"/>
      <c r="AT125" s="114"/>
      <c r="AU125" s="123"/>
      <c r="AV125" s="109"/>
      <c r="AW125" s="108"/>
      <c r="AX125" s="108"/>
      <c r="AY125" s="108"/>
      <c r="AZ125" s="114"/>
      <c r="BA125" s="114"/>
      <c r="BB125" s="134"/>
      <c r="BC125" s="134"/>
      <c r="BD125" s="414"/>
      <c r="BE125" s="114"/>
      <c r="BF125" s="114"/>
      <c r="BG125" s="114"/>
    </row>
    <row r="126" spans="2:59" ht="13.5" customHeight="1">
      <c r="B126" s="2313" t="str">
        <f>'12 л. МЕНЮ '!J125</f>
        <v>Пром.пр.</v>
      </c>
      <c r="C126" s="274" t="str">
        <f>'12 л. МЕНЮ '!C125</f>
        <v>Хлеб пшеничный</v>
      </c>
      <c r="D126" s="277">
        <f>'12 л. МЕНЮ '!D125</f>
        <v>40</v>
      </c>
      <c r="E126" s="2630">
        <f>'12 л. МЕНЮ '!E125</f>
        <v>1.54</v>
      </c>
      <c r="F126" s="370">
        <f>'12 л. МЕНЮ '!F125</f>
        <v>0.55000000000000004</v>
      </c>
      <c r="G126" s="2202">
        <f>'12 л. МЕНЮ '!G125</f>
        <v>21.68</v>
      </c>
      <c r="H126" s="958">
        <f>'12 л. МЕНЮ '!H125</f>
        <v>97.83</v>
      </c>
      <c r="I126" s="253">
        <v>0</v>
      </c>
      <c r="J126" s="1084">
        <v>4.8000000000000001E-2</v>
      </c>
      <c r="K126" s="804">
        <v>1.6E-2</v>
      </c>
      <c r="L126" s="958">
        <v>0</v>
      </c>
      <c r="M126" s="253">
        <v>8</v>
      </c>
      <c r="N126" s="253">
        <v>26</v>
      </c>
      <c r="O126" s="253">
        <v>5.6</v>
      </c>
      <c r="P126" s="804">
        <v>0.04</v>
      </c>
      <c r="Q126" s="2737">
        <f>'12 л. МЕНЮ '!I125</f>
        <v>0</v>
      </c>
      <c r="R126" s="590"/>
      <c r="S126" s="109"/>
      <c r="T126" s="104"/>
      <c r="U126" s="124"/>
      <c r="V126" s="124"/>
      <c r="W126" s="124"/>
      <c r="X126" s="2278"/>
      <c r="Y126" s="1926"/>
      <c r="Z126" s="690"/>
      <c r="AA126" s="114"/>
      <c r="AB126" s="124"/>
      <c r="AC126" s="124"/>
      <c r="AD126" s="124"/>
      <c r="AE126" s="190"/>
      <c r="AF126" s="114"/>
      <c r="AG126" s="114"/>
      <c r="AH126" s="114"/>
      <c r="AI126" s="114"/>
      <c r="AJ126" s="108"/>
      <c r="AK126" s="108"/>
      <c r="AL126" s="108"/>
      <c r="AM126" s="108"/>
      <c r="AN126" s="108"/>
      <c r="AO126" s="108"/>
      <c r="AP126" s="108"/>
      <c r="AQ126" s="108"/>
      <c r="AR126" s="108"/>
      <c r="AS126" s="108"/>
      <c r="AT126" s="114"/>
      <c r="AU126" s="123"/>
      <c r="AV126" s="109"/>
      <c r="AW126" s="108"/>
      <c r="AX126" s="108"/>
      <c r="AY126" s="108"/>
      <c r="AZ126" s="114"/>
      <c r="BA126" s="114"/>
      <c r="BB126" s="109"/>
      <c r="BC126" s="109"/>
      <c r="BD126" s="106"/>
      <c r="BE126" s="114"/>
      <c r="BF126" s="114"/>
      <c r="BG126" s="114"/>
    </row>
    <row r="127" spans="2:59" ht="13.5" customHeight="1" thickBot="1">
      <c r="B127" s="1127" t="str">
        <f>'12 л. МЕНЮ '!J126</f>
        <v xml:space="preserve">338 / 17 </v>
      </c>
      <c r="C127" s="201" t="str">
        <f>'12 л. МЕНЮ '!C126</f>
        <v>Плоды свежие ( яблоко)</v>
      </c>
      <c r="D127" s="398">
        <f>'12 л. МЕНЮ '!D126</f>
        <v>100</v>
      </c>
      <c r="E127" s="2630">
        <f>'12 л. МЕНЮ '!E126</f>
        <v>0.4</v>
      </c>
      <c r="F127" s="370">
        <f>'12 л. МЕНЮ '!F126</f>
        <v>0.4</v>
      </c>
      <c r="G127" s="2202">
        <f>'12 л. МЕНЮ '!G126</f>
        <v>9.8000000000000007</v>
      </c>
      <c r="H127" s="958">
        <f>'12 л. МЕНЮ '!H126</f>
        <v>47</v>
      </c>
      <c r="I127" s="2288">
        <v>10</v>
      </c>
      <c r="J127" s="522">
        <v>0.03</v>
      </c>
      <c r="K127" s="522">
        <v>0.02</v>
      </c>
      <c r="L127" s="951">
        <v>0</v>
      </c>
      <c r="M127" s="2201">
        <v>16</v>
      </c>
      <c r="N127" s="356">
        <v>11</v>
      </c>
      <c r="O127" s="371">
        <v>9</v>
      </c>
      <c r="P127" s="356">
        <v>2.2000000000000002</v>
      </c>
      <c r="Q127" s="2737">
        <f>'12 л. МЕНЮ '!I126</f>
        <v>0</v>
      </c>
      <c r="R127" s="114"/>
      <c r="S127" s="109"/>
      <c r="T127" s="106"/>
      <c r="U127" s="124"/>
      <c r="V127" s="124"/>
      <c r="W127" s="124"/>
      <c r="X127" s="1926"/>
      <c r="Y127" s="1185"/>
      <c r="Z127" s="228"/>
      <c r="AA127" s="414"/>
      <c r="AB127" s="124"/>
      <c r="AC127" s="124"/>
      <c r="AD127" s="124"/>
      <c r="AE127" s="190"/>
      <c r="AF127" s="114"/>
      <c r="AG127" s="114"/>
      <c r="AH127" s="114"/>
      <c r="AI127" s="114"/>
      <c r="AJ127" s="661"/>
      <c r="AK127" s="661"/>
      <c r="AL127" s="661"/>
      <c r="AM127" s="661"/>
      <c r="AN127" s="661"/>
      <c r="AO127" s="661"/>
      <c r="AP127" s="661"/>
      <c r="AQ127" s="661"/>
      <c r="AR127" s="661"/>
      <c r="AS127" s="661"/>
      <c r="AT127" s="114"/>
      <c r="AU127" s="123"/>
      <c r="AV127" s="109"/>
      <c r="AW127" s="108"/>
      <c r="AX127" s="108"/>
      <c r="AY127" s="108"/>
      <c r="AZ127" s="114"/>
      <c r="BA127" s="114"/>
      <c r="BB127" s="109"/>
      <c r="BC127" s="109"/>
      <c r="BD127" s="414"/>
      <c r="BE127" s="114"/>
      <c r="BF127" s="114"/>
      <c r="BG127" s="114"/>
    </row>
    <row r="128" spans="2:59" ht="12.75" customHeight="1">
      <c r="B128" s="498" t="s">
        <v>204</v>
      </c>
      <c r="D128" s="2749">
        <f>'12 л. МЕНЮ '!D127</f>
        <v>550</v>
      </c>
      <c r="E128" s="499">
        <f>SUM(E123:E127)</f>
        <v>33.731999999999999</v>
      </c>
      <c r="F128" s="500">
        <f>SUM(F123:F127)</f>
        <v>24.45</v>
      </c>
      <c r="G128" s="954">
        <f>SUM(G123:G127)</f>
        <v>80.319999999999993</v>
      </c>
      <c r="H128" s="2597">
        <f>SUM(H123:H127)</f>
        <v>678.65800000000002</v>
      </c>
      <c r="I128" s="255">
        <f t="shared" ref="I128:P128" si="18">SUM(I123:I127)</f>
        <v>11.436</v>
      </c>
      <c r="J128" s="1022">
        <f t="shared" si="18"/>
        <v>0.15809999999999999</v>
      </c>
      <c r="K128" s="255">
        <f>SUM(K123:K127)</f>
        <v>0.38610000000000005</v>
      </c>
      <c r="L128" s="954">
        <f t="shared" si="18"/>
        <v>70.3</v>
      </c>
      <c r="M128" s="2290">
        <f t="shared" si="18"/>
        <v>283.34000000000003</v>
      </c>
      <c r="N128" s="1039">
        <f>SUM(N123:N127)</f>
        <v>115.53699999999999</v>
      </c>
      <c r="O128" s="255">
        <f>SUM(O123:O127)</f>
        <v>28.247199999999999</v>
      </c>
      <c r="P128" s="2273">
        <f t="shared" si="18"/>
        <v>4.2200000000000006</v>
      </c>
      <c r="Q128" s="2079"/>
      <c r="R128" s="127"/>
      <c r="S128" s="109"/>
      <c r="T128" s="106"/>
      <c r="U128" s="124"/>
      <c r="V128" s="376"/>
      <c r="W128" s="124"/>
      <c r="X128" s="191"/>
      <c r="Y128" s="891"/>
      <c r="Z128" s="2277"/>
      <c r="AA128" s="129"/>
      <c r="AB128" s="190"/>
      <c r="AC128" s="190"/>
      <c r="AD128" s="190"/>
      <c r="AE128" s="190"/>
      <c r="AF128" s="127"/>
      <c r="AG128" s="123"/>
      <c r="AH128" s="109"/>
      <c r="AI128" s="104"/>
      <c r="AJ128" s="124"/>
      <c r="AK128" s="124"/>
      <c r="AL128" s="376"/>
      <c r="AM128" s="191"/>
      <c r="AN128" s="124"/>
      <c r="AO128" s="374"/>
      <c r="AP128" s="190"/>
      <c r="AQ128" s="190"/>
      <c r="AR128" s="190"/>
      <c r="AS128" s="190"/>
      <c r="AT128" s="190"/>
      <c r="AU128" s="190"/>
      <c r="AV128" s="190"/>
      <c r="AW128" s="114"/>
      <c r="AX128" s="108"/>
      <c r="AY128" s="108"/>
      <c r="AZ128" s="114"/>
      <c r="BA128" s="114"/>
      <c r="BB128" s="134"/>
      <c r="BC128" s="134"/>
      <c r="BD128" s="414"/>
      <c r="BE128" s="114"/>
      <c r="BF128" s="114"/>
      <c r="BG128" s="114"/>
    </row>
    <row r="129" spans="2:59" ht="13.5" customHeight="1">
      <c r="B129" s="1035"/>
      <c r="C129" s="1036" t="s">
        <v>11</v>
      </c>
      <c r="D129" s="1783">
        <v>0.25</v>
      </c>
      <c r="E129" s="1158">
        <f t="shared" ref="E129:P129" si="19">(E399/100)*25</f>
        <v>22.5</v>
      </c>
      <c r="F129" s="1052">
        <f t="shared" si="19"/>
        <v>23</v>
      </c>
      <c r="G129" s="1052">
        <f t="shared" si="19"/>
        <v>95.75</v>
      </c>
      <c r="H129" s="1052">
        <f t="shared" si="19"/>
        <v>680</v>
      </c>
      <c r="I129" s="1052">
        <f t="shared" si="19"/>
        <v>17.5</v>
      </c>
      <c r="J129" s="1052">
        <f t="shared" si="19"/>
        <v>0.35</v>
      </c>
      <c r="K129" s="1052">
        <f t="shared" si="19"/>
        <v>0.4</v>
      </c>
      <c r="L129" s="1808">
        <f t="shared" si="19"/>
        <v>225</v>
      </c>
      <c r="M129" s="2785">
        <f t="shared" si="19"/>
        <v>300</v>
      </c>
      <c r="N129" s="2785">
        <f t="shared" si="19"/>
        <v>300</v>
      </c>
      <c r="O129" s="1808">
        <f t="shared" si="19"/>
        <v>75</v>
      </c>
      <c r="P129" s="2346">
        <f t="shared" si="19"/>
        <v>4.5</v>
      </c>
      <c r="Q129" s="2079"/>
      <c r="R129" s="123"/>
      <c r="S129" s="114"/>
      <c r="T129" s="825"/>
      <c r="U129" s="654"/>
      <c r="V129" s="1183"/>
      <c r="W129" s="1184"/>
      <c r="X129" s="1185"/>
      <c r="Y129" s="630"/>
      <c r="Z129" s="129"/>
      <c r="AA129" s="129"/>
      <c r="AB129" s="124"/>
      <c r="AC129" s="241"/>
      <c r="AD129" s="124"/>
      <c r="AE129" s="190"/>
      <c r="AF129" s="128"/>
      <c r="AG129" s="187"/>
      <c r="AH129" s="113"/>
      <c r="AI129" s="104"/>
      <c r="AJ129" s="113"/>
      <c r="AK129" s="113"/>
      <c r="AL129" s="113"/>
      <c r="AM129" s="113"/>
      <c r="AN129" s="113"/>
      <c r="AO129" s="113"/>
      <c r="AP129" s="113"/>
      <c r="AQ129" s="113"/>
      <c r="AR129" s="113"/>
      <c r="AS129" s="113"/>
      <c r="AT129" s="114"/>
      <c r="AU129" s="114"/>
      <c r="AV129" s="114"/>
      <c r="AW129" s="114"/>
      <c r="AX129" s="108"/>
      <c r="AY129" s="108"/>
      <c r="AZ129" s="114"/>
      <c r="BA129" s="114"/>
      <c r="BB129" s="134"/>
      <c r="BC129" s="134"/>
      <c r="BD129" s="414"/>
      <c r="BE129" s="114"/>
      <c r="BF129" s="114"/>
      <c r="BG129" s="114"/>
    </row>
    <row r="130" spans="2:59" ht="13.5" customHeight="1" thickBot="1">
      <c r="B130" s="66"/>
      <c r="C130" s="1031" t="s">
        <v>431</v>
      </c>
      <c r="D130" s="1760"/>
      <c r="E130" s="1055">
        <f t="shared" ref="E130:P130" si="20">(E128*100/E399)-25</f>
        <v>12.479999999999997</v>
      </c>
      <c r="F130" s="1056">
        <f t="shared" si="20"/>
        <v>1.5760869565217384</v>
      </c>
      <c r="G130" s="1056">
        <f t="shared" si="20"/>
        <v>-4.0287206266318556</v>
      </c>
      <c r="H130" s="1056">
        <f t="shared" si="20"/>
        <v>-4.9338235294115407E-2</v>
      </c>
      <c r="I130" s="1056">
        <f t="shared" si="20"/>
        <v>-8.6628571428571455</v>
      </c>
      <c r="J130" s="1056">
        <f t="shared" si="20"/>
        <v>-13.707142857142857</v>
      </c>
      <c r="K130" s="1056">
        <f t="shared" si="20"/>
        <v>-0.86874999999999858</v>
      </c>
      <c r="L130" s="1056">
        <f t="shared" si="20"/>
        <v>-17.18888888888889</v>
      </c>
      <c r="M130" s="1056">
        <f t="shared" si="20"/>
        <v>-1.3883333333333319</v>
      </c>
      <c r="N130" s="1056">
        <f t="shared" si="20"/>
        <v>-15.371916666666667</v>
      </c>
      <c r="O130" s="1056">
        <f t="shared" si="20"/>
        <v>-15.584266666666668</v>
      </c>
      <c r="P130" s="1068">
        <f t="shared" si="20"/>
        <v>-1.5555555555555536</v>
      </c>
      <c r="Q130" s="1121"/>
      <c r="R130" s="123"/>
      <c r="S130" s="109"/>
      <c r="T130" s="188"/>
      <c r="U130" s="114"/>
      <c r="V130" s="129"/>
      <c r="W130" s="129"/>
      <c r="X130" s="129"/>
      <c r="Y130" s="129"/>
      <c r="Z130" s="129"/>
      <c r="AA130" s="129"/>
      <c r="AB130" s="233"/>
      <c r="AC130" s="113"/>
      <c r="AD130" s="113"/>
      <c r="AE130" s="112"/>
      <c r="AF130" s="123"/>
      <c r="AG130" s="127"/>
      <c r="AH130" s="109"/>
      <c r="AI130" s="106"/>
      <c r="AJ130" s="114"/>
      <c r="AK130" s="114"/>
      <c r="AL130" s="114"/>
      <c r="AM130" s="114"/>
      <c r="AN130" s="114"/>
      <c r="AO130" s="114"/>
      <c r="AP130" s="114"/>
      <c r="AQ130" s="114"/>
      <c r="AR130" s="114"/>
      <c r="AS130" s="114"/>
      <c r="AT130" s="114"/>
      <c r="AU130" s="130"/>
      <c r="AV130" s="114"/>
      <c r="AW130" s="114"/>
      <c r="AX130" s="108"/>
      <c r="AY130" s="108"/>
      <c r="AZ130" s="114"/>
      <c r="BA130" s="114"/>
      <c r="BB130" s="135"/>
      <c r="BC130" s="109"/>
      <c r="BD130" s="108"/>
      <c r="BE130" s="114"/>
      <c r="BF130" s="114"/>
      <c r="BG130" s="114"/>
    </row>
    <row r="131" spans="2:59" ht="12.75" customHeight="1">
      <c r="B131" s="92"/>
      <c r="C131" s="2307" t="s">
        <v>123</v>
      </c>
      <c r="D131" s="63"/>
      <c r="E131" s="694"/>
      <c r="F131" s="1765"/>
      <c r="G131" s="1765"/>
      <c r="H131" s="1765"/>
      <c r="I131" s="982"/>
      <c r="J131" s="982"/>
      <c r="K131" s="982"/>
      <c r="L131" s="982"/>
      <c r="M131" s="2257"/>
      <c r="N131" s="982"/>
      <c r="O131" s="982"/>
      <c r="P131" s="1112"/>
      <c r="Q131" s="1107"/>
      <c r="R131" s="114"/>
      <c r="S131" s="109"/>
      <c r="T131" s="109"/>
      <c r="U131" s="106"/>
      <c r="V131" s="124"/>
      <c r="W131" s="124"/>
      <c r="X131" s="124"/>
      <c r="Y131" s="191"/>
      <c r="Z131" s="677"/>
      <c r="AA131" s="114"/>
      <c r="AB131" s="129"/>
      <c r="AC131" s="129"/>
      <c r="AD131" s="129"/>
      <c r="AE131" s="114"/>
      <c r="AF131" s="114"/>
      <c r="AG131" s="127"/>
      <c r="AH131" s="109"/>
      <c r="AI131" s="108"/>
      <c r="AJ131" s="114"/>
      <c r="AK131" s="114"/>
      <c r="AL131" s="114"/>
      <c r="AM131" s="114"/>
      <c r="AN131" s="114"/>
      <c r="AO131" s="114"/>
      <c r="AP131" s="114"/>
      <c r="AQ131" s="114"/>
      <c r="AR131" s="114"/>
      <c r="AS131" s="114"/>
      <c r="AT131" s="114"/>
      <c r="AU131" s="126"/>
      <c r="AV131" s="109"/>
      <c r="AW131" s="108"/>
      <c r="AX131" s="217"/>
      <c r="AY131" s="217"/>
      <c r="AZ131" s="114"/>
      <c r="BA131" s="114"/>
      <c r="BB131" s="134"/>
      <c r="BC131" s="134"/>
      <c r="BD131" s="414"/>
      <c r="BE131" s="114"/>
      <c r="BF131" s="114"/>
      <c r="BG131" s="114"/>
    </row>
    <row r="132" spans="2:59" ht="15.75">
      <c r="B132" s="2309" t="str">
        <f>'12 л. МЕНЮ '!J131</f>
        <v>150 / 21</v>
      </c>
      <c r="C132" s="1658" t="str">
        <f>'12 л. МЕНЮ '!C131</f>
        <v>Икра кабачковая (пром. производства)</v>
      </c>
      <c r="D132" s="275">
        <f>'12 л. МЕНЮ '!D131</f>
        <v>60</v>
      </c>
      <c r="E132" s="235">
        <f>'12 л. МЕНЮ '!E131</f>
        <v>1.1399999999999999</v>
      </c>
      <c r="F132" s="359">
        <f>'12 л. МЕНЮ '!F131</f>
        <v>5.34</v>
      </c>
      <c r="G132" s="359">
        <f>'12 л. МЕНЮ '!G131</f>
        <v>4.62</v>
      </c>
      <c r="H132" s="967">
        <f>'12 л. МЕНЮ '!H131</f>
        <v>70.8</v>
      </c>
      <c r="I132" s="253">
        <v>4.2</v>
      </c>
      <c r="J132" s="253">
        <v>1.2E-2</v>
      </c>
      <c r="K132" s="253">
        <v>2.3E-2</v>
      </c>
      <c r="L132" s="253">
        <v>0</v>
      </c>
      <c r="M132" s="365">
        <v>24.6</v>
      </c>
      <c r="N132" s="253">
        <v>22.2</v>
      </c>
      <c r="O132" s="253">
        <v>9</v>
      </c>
      <c r="P132" s="1095">
        <v>0.4</v>
      </c>
      <c r="Q132" s="2737">
        <f>'12 л. МЕНЮ '!I131</f>
        <v>0</v>
      </c>
      <c r="R132" s="133"/>
      <c r="S132" s="114"/>
      <c r="T132" s="109"/>
      <c r="U132" s="375"/>
      <c r="V132" s="190"/>
      <c r="W132" s="190"/>
      <c r="X132" s="190"/>
      <c r="Y132" s="2266"/>
      <c r="Z132" s="1136"/>
      <c r="AA132" s="114"/>
      <c r="AB132" s="160"/>
      <c r="AC132" s="190"/>
      <c r="AD132" s="190"/>
      <c r="AE132" s="190"/>
      <c r="AF132" s="123"/>
      <c r="AG132" s="210"/>
      <c r="AH132" s="210"/>
      <c r="AI132" s="210"/>
      <c r="AJ132" s="197"/>
      <c r="AK132" s="635"/>
      <c r="AL132" s="210"/>
      <c r="AM132" s="197"/>
      <c r="AN132" s="197"/>
      <c r="AO132" s="210"/>
      <c r="AP132" s="636"/>
      <c r="AQ132" s="210"/>
      <c r="AR132" s="210"/>
      <c r="AS132" s="114"/>
      <c r="AT132" s="134"/>
      <c r="AU132" s="124"/>
      <c r="AV132" s="109"/>
      <c r="AW132" s="108"/>
      <c r="AX132" s="217"/>
      <c r="AY132" s="217"/>
      <c r="AZ132" s="114"/>
      <c r="BA132" s="114"/>
      <c r="BB132" s="109"/>
      <c r="BC132" s="109"/>
      <c r="BD132" s="108"/>
      <c r="BE132" s="114"/>
      <c r="BF132" s="114"/>
      <c r="BG132" s="114"/>
    </row>
    <row r="133" spans="2:59" ht="13.5" customHeight="1">
      <c r="B133" s="2309" t="str">
        <f>'12 л. МЕНЮ '!J132</f>
        <v>98 / 21</v>
      </c>
      <c r="C133" s="252" t="str">
        <f>'12 л. МЕНЮ '!C132</f>
        <v>Свекольник</v>
      </c>
      <c r="D133" s="275">
        <f>'12 л. МЕНЮ '!D132</f>
        <v>250</v>
      </c>
      <c r="E133" s="235">
        <f>'12 л. МЕНЮ '!E132</f>
        <v>2.0179999999999998</v>
      </c>
      <c r="F133" s="359">
        <f>'12 л. МЕНЮ '!F132</f>
        <v>5.0168999999999997</v>
      </c>
      <c r="G133" s="359">
        <f>'12 л. МЕНЮ '!G132</f>
        <v>20.821999999999999</v>
      </c>
      <c r="H133" s="967">
        <f>'12 л. МЕНЮ '!H132</f>
        <v>138.51009999999999</v>
      </c>
      <c r="I133" s="356">
        <v>7</v>
      </c>
      <c r="J133" s="356">
        <v>0.06</v>
      </c>
      <c r="K133" s="356">
        <v>0.06</v>
      </c>
      <c r="L133" s="958">
        <v>121.56</v>
      </c>
      <c r="M133" s="365">
        <v>33.549999999999997</v>
      </c>
      <c r="N133" s="253">
        <v>59.34</v>
      </c>
      <c r="O133" s="253">
        <v>25.58</v>
      </c>
      <c r="P133" s="253">
        <v>1.2</v>
      </c>
      <c r="Q133" s="2737">
        <f>'12 л. МЕНЮ '!I132</f>
        <v>0</v>
      </c>
      <c r="R133" s="187"/>
      <c r="AE133" s="190"/>
      <c r="AF133" s="123"/>
      <c r="AG133" s="210"/>
      <c r="AH133" s="210"/>
      <c r="AI133" s="210"/>
      <c r="AJ133" s="210"/>
      <c r="AK133" s="210"/>
      <c r="AL133" s="210"/>
      <c r="AM133" s="210"/>
      <c r="AN133" s="210"/>
      <c r="AO133" s="210"/>
      <c r="AP133" s="210"/>
      <c r="AQ133" s="210"/>
      <c r="AR133" s="210"/>
      <c r="AS133" s="114"/>
      <c r="AT133" s="114"/>
      <c r="AU133" s="123"/>
      <c r="AV133" s="109"/>
      <c r="AW133" s="108"/>
      <c r="AX133" s="114"/>
      <c r="AY133" s="108"/>
      <c r="AZ133" s="114"/>
      <c r="BA133" s="114"/>
      <c r="BB133" s="109"/>
      <c r="BC133" s="114"/>
      <c r="BD133" s="113"/>
      <c r="BE133" s="114"/>
      <c r="BF133" s="114"/>
      <c r="BG133" s="114"/>
    </row>
    <row r="134" spans="2:59" ht="16.5" customHeight="1">
      <c r="B134" s="2309" t="str">
        <f>'12 л. МЕНЮ '!J133</f>
        <v>359/21</v>
      </c>
      <c r="C134" s="1658" t="str">
        <f>'12 л. МЕНЮ '!C133</f>
        <v>Печень, тушёная в соусе сметанном</v>
      </c>
      <c r="D134" s="275">
        <f>'12 л. МЕНЮ '!D133</f>
        <v>120</v>
      </c>
      <c r="E134" s="235">
        <f>'12 л. МЕНЮ '!E133</f>
        <v>18.45</v>
      </c>
      <c r="F134" s="359">
        <f>'12 л. МЕНЮ '!F133</f>
        <v>16</v>
      </c>
      <c r="G134" s="359">
        <f>'12 л. МЕНЮ '!G133</f>
        <v>20.96</v>
      </c>
      <c r="H134" s="967">
        <f>'12 л. МЕНЮ '!H133</f>
        <v>291.61</v>
      </c>
      <c r="I134" s="2289">
        <v>12.3</v>
      </c>
      <c r="J134" s="354">
        <v>0.11</v>
      </c>
      <c r="K134" s="969">
        <v>0.1</v>
      </c>
      <c r="L134" s="1045">
        <v>638.16</v>
      </c>
      <c r="M134" s="365">
        <v>34.799999999999997</v>
      </c>
      <c r="N134" s="253">
        <v>41.64</v>
      </c>
      <c r="O134" s="253">
        <v>19.2</v>
      </c>
      <c r="P134" s="253">
        <v>8.82</v>
      </c>
      <c r="Q134" s="2737">
        <f>'12 л. МЕНЮ '!I133</f>
        <v>0</v>
      </c>
      <c r="R134" s="133"/>
      <c r="S134" s="188"/>
      <c r="T134" s="121"/>
      <c r="U134" s="375"/>
      <c r="V134" s="124"/>
      <c r="W134" s="124"/>
      <c r="X134" s="376"/>
      <c r="Y134" s="2266"/>
      <c r="Z134" s="677"/>
      <c r="AA134" s="114"/>
      <c r="AB134" s="124"/>
      <c r="AC134" s="124"/>
      <c r="AD134" s="124"/>
      <c r="AE134" s="190"/>
      <c r="AF134" s="123"/>
      <c r="AG134" s="114"/>
      <c r="AH134" s="114"/>
      <c r="AI134" s="114"/>
      <c r="AJ134" s="197"/>
      <c r="AK134" s="197"/>
      <c r="AL134" s="114"/>
      <c r="AM134" s="197"/>
      <c r="AN134" s="197"/>
      <c r="AO134" s="114"/>
      <c r="AP134" s="109"/>
      <c r="AQ134" s="114"/>
      <c r="AR134" s="114"/>
      <c r="AS134" s="114"/>
      <c r="AT134" s="114"/>
      <c r="AU134" s="123"/>
      <c r="AV134" s="109"/>
      <c r="AW134" s="113"/>
      <c r="AX134" s="114"/>
      <c r="AY134" s="108"/>
      <c r="AZ134" s="114"/>
      <c r="BA134" s="114"/>
      <c r="BB134" s="109"/>
      <c r="BC134" s="109"/>
      <c r="BD134" s="108"/>
      <c r="BE134" s="114"/>
      <c r="BF134" s="114"/>
      <c r="BG134" s="114"/>
    </row>
    <row r="135" spans="2:59" ht="16.5" customHeight="1">
      <c r="B135" s="2309" t="str">
        <f>'12 л. МЕНЮ '!J134</f>
        <v>392 /21</v>
      </c>
      <c r="C135" s="1658" t="str">
        <f>'12 л. МЕНЮ '!C134</f>
        <v>Картофель отварной /и овощи отварные</v>
      </c>
      <c r="D135" s="275" t="str">
        <f>'12 л. МЕНЮ '!D134</f>
        <v>90/90</v>
      </c>
      <c r="E135" s="235">
        <f>'12 л. МЕНЮ '!E134</f>
        <v>3.84</v>
      </c>
      <c r="F135" s="359">
        <f>'12 л. МЕНЮ '!F134</f>
        <v>3.6</v>
      </c>
      <c r="G135" s="359">
        <f>'12 л. МЕНЮ '!G134</f>
        <v>16.2</v>
      </c>
      <c r="H135" s="967">
        <f>'12 л. МЕНЮ '!H134</f>
        <v>112.8</v>
      </c>
      <c r="I135" s="359">
        <v>12.3</v>
      </c>
      <c r="J135" s="359">
        <v>0.12</v>
      </c>
      <c r="K135" s="359">
        <v>0.13</v>
      </c>
      <c r="L135" s="959">
        <v>14</v>
      </c>
      <c r="M135" s="365">
        <v>28</v>
      </c>
      <c r="N135" s="253">
        <v>81</v>
      </c>
      <c r="O135" s="253">
        <v>4.2</v>
      </c>
      <c r="P135" s="253">
        <v>1.1200000000000001</v>
      </c>
      <c r="Q135" s="2737">
        <f>'12 л. МЕНЮ '!I134</f>
        <v>0</v>
      </c>
      <c r="R135" s="413"/>
      <c r="S135" s="109"/>
      <c r="T135" s="109"/>
      <c r="U135" s="106"/>
      <c r="V135" s="124"/>
      <c r="W135" s="376"/>
      <c r="X135" s="376"/>
      <c r="Y135" s="2278"/>
      <c r="Z135" s="677"/>
      <c r="AA135" s="114"/>
      <c r="AB135" s="376"/>
      <c r="AC135" s="376"/>
      <c r="AD135" s="376"/>
      <c r="AE135" s="190"/>
      <c r="AF135" s="123"/>
      <c r="AG135" s="640"/>
      <c r="AH135" s="641"/>
      <c r="AI135" s="642"/>
      <c r="AJ135" s="643"/>
      <c r="AK135" s="644"/>
      <c r="AL135" s="644"/>
      <c r="AM135" s="644"/>
      <c r="AN135" s="644"/>
      <c r="AO135" s="644"/>
      <c r="AP135" s="644"/>
      <c r="AQ135" s="640"/>
      <c r="AR135" s="640"/>
      <c r="AS135" s="645"/>
      <c r="AT135" s="114"/>
      <c r="AU135" s="123"/>
      <c r="AV135" s="109"/>
      <c r="AW135" s="108"/>
      <c r="AX135" s="108"/>
      <c r="AY135" s="108"/>
      <c r="AZ135" s="114"/>
      <c r="BA135" s="114"/>
      <c r="BB135" s="109"/>
      <c r="BC135" s="109"/>
      <c r="BD135" s="113"/>
      <c r="BE135" s="114"/>
      <c r="BF135" s="114"/>
      <c r="BG135" s="114"/>
    </row>
    <row r="136" spans="2:59" ht="12.75" customHeight="1">
      <c r="B136" s="2738" t="str">
        <f>'12 л. МЕНЮ '!J135</f>
        <v>54-1хн/22</v>
      </c>
      <c r="C136" s="252" t="str">
        <f>'12 л. МЕНЮ '!C135</f>
        <v>Компот из смеси сухофруктов</v>
      </c>
      <c r="D136" s="275">
        <f>'12 л. МЕНЮ '!D135</f>
        <v>200</v>
      </c>
      <c r="E136" s="235">
        <f>'12 л. МЕНЮ '!E135</f>
        <v>0.5</v>
      </c>
      <c r="F136" s="359">
        <f>'12 л. МЕНЮ '!F135</f>
        <v>0</v>
      </c>
      <c r="G136" s="359">
        <f>'12 л. МЕНЮ '!G135</f>
        <v>19.8</v>
      </c>
      <c r="H136" s="967">
        <f>'12 л. МЕНЮ '!H135</f>
        <v>81</v>
      </c>
      <c r="I136" s="359">
        <v>0.02</v>
      </c>
      <c r="J136" s="359">
        <v>0</v>
      </c>
      <c r="K136" s="359">
        <v>0</v>
      </c>
      <c r="L136" s="958">
        <v>15</v>
      </c>
      <c r="M136" s="2667">
        <v>49.5</v>
      </c>
      <c r="N136" s="253">
        <v>4.3</v>
      </c>
      <c r="O136" s="359">
        <v>2.1</v>
      </c>
      <c r="P136" s="253">
        <v>0.09</v>
      </c>
      <c r="Q136" s="2737">
        <f>'12 л. МЕНЮ '!I135</f>
        <v>0</v>
      </c>
      <c r="R136" s="125"/>
      <c r="S136" s="109"/>
      <c r="T136" s="109"/>
      <c r="U136" s="106"/>
      <c r="V136" s="124"/>
      <c r="W136" s="124"/>
      <c r="X136" s="124"/>
      <c r="Y136" s="2266"/>
      <c r="Z136" s="677"/>
      <c r="AA136" s="114"/>
      <c r="AB136" s="124"/>
      <c r="AC136" s="124"/>
      <c r="AD136" s="124"/>
      <c r="AE136" s="190"/>
      <c r="AF136" s="123"/>
      <c r="AG136" s="222"/>
      <c r="AH136" s="222"/>
      <c r="AI136" s="222"/>
      <c r="AJ136" s="646"/>
      <c r="AK136" s="222"/>
      <c r="AL136" s="222"/>
      <c r="AM136" s="222"/>
      <c r="AN136" s="222"/>
      <c r="AO136" s="222"/>
      <c r="AP136" s="222"/>
      <c r="AQ136" s="222"/>
      <c r="AR136" s="222"/>
      <c r="AS136" s="222"/>
      <c r="AT136" s="114"/>
      <c r="AU136" s="123"/>
      <c r="AV136" s="109"/>
      <c r="AW136" s="108"/>
      <c r="AX136" s="108"/>
      <c r="AY136" s="108"/>
      <c r="AZ136" s="114"/>
      <c r="BA136" s="114"/>
      <c r="BB136" s="109"/>
      <c r="BC136" s="109"/>
      <c r="BD136" s="414"/>
      <c r="BE136" s="114"/>
      <c r="BF136" s="114"/>
      <c r="BG136" s="114"/>
    </row>
    <row r="137" spans="2:59" ht="12.75" customHeight="1">
      <c r="B137" s="2738" t="str">
        <f>'12 л. МЕНЮ '!J136</f>
        <v>Пром.пр.</v>
      </c>
      <c r="C137" s="252" t="str">
        <f>'12 л. МЕНЮ '!C136</f>
        <v>Хлеб пшеничный</v>
      </c>
      <c r="D137" s="275">
        <f>'12 л. МЕНЮ '!D136</f>
        <v>70</v>
      </c>
      <c r="E137" s="235">
        <f>'12 л. МЕНЮ '!E136</f>
        <v>2.5030000000000001</v>
      </c>
      <c r="F137" s="359">
        <f>'12 л. МЕНЮ '!F136</f>
        <v>0.89500000000000002</v>
      </c>
      <c r="G137" s="359">
        <f>'12 л. МЕНЮ '!G136</f>
        <v>35.229999999999997</v>
      </c>
      <c r="H137" s="967">
        <f>'12 л. МЕНЮ '!H136</f>
        <v>158.98699999999999</v>
      </c>
      <c r="I137" s="253">
        <v>0</v>
      </c>
      <c r="J137" s="1084">
        <v>8.4000000000000005E-2</v>
      </c>
      <c r="K137" s="804">
        <v>2.8000000000000001E-2</v>
      </c>
      <c r="L137" s="958">
        <v>0</v>
      </c>
      <c r="M137" s="365">
        <v>14</v>
      </c>
      <c r="N137" s="253">
        <v>45.5</v>
      </c>
      <c r="O137" s="253">
        <v>9.8000000000000007</v>
      </c>
      <c r="P137" s="253">
        <v>7.0000000000000007E-2</v>
      </c>
      <c r="Q137" s="2737">
        <f>'12 л. МЕНЮ '!I136</f>
        <v>0</v>
      </c>
      <c r="R137" s="123"/>
      <c r="AE137" s="190"/>
      <c r="AF137" s="123"/>
      <c r="AG137" s="124"/>
      <c r="AH137" s="124"/>
      <c r="AI137" s="124"/>
      <c r="AJ137" s="191"/>
      <c r="AK137" s="124"/>
      <c r="AL137" s="124"/>
      <c r="AM137" s="124"/>
      <c r="AN137" s="124"/>
      <c r="AO137" s="124"/>
      <c r="AP137" s="124"/>
      <c r="AQ137" s="124"/>
      <c r="AR137" s="124"/>
      <c r="AS137" s="190"/>
      <c r="AT137" s="114"/>
      <c r="AU137" s="127"/>
      <c r="AV137" s="109"/>
      <c r="AW137" s="108"/>
      <c r="AX137" s="114"/>
      <c r="AY137" s="108"/>
      <c r="AZ137" s="114"/>
      <c r="BA137" s="114"/>
      <c r="BB137" s="109"/>
      <c r="BC137" s="109"/>
      <c r="BD137" s="108"/>
      <c r="BE137" s="114"/>
      <c r="BF137" s="114"/>
      <c r="BG137" s="114"/>
    </row>
    <row r="138" spans="2:59" ht="13.5" customHeight="1" thickBot="1">
      <c r="B138" s="2314" t="str">
        <f>'12 л. МЕНЮ '!J137</f>
        <v>Пром.пр.</v>
      </c>
      <c r="C138" s="201" t="str">
        <f>'12 л. МЕНЮ '!C137</f>
        <v>Хлеб ржаной</v>
      </c>
      <c r="D138" s="2759">
        <f>'12 л. МЕНЮ '!D137</f>
        <v>50</v>
      </c>
      <c r="E138" s="235">
        <f>'12 л. МЕНЮ '!E137</f>
        <v>2.8250000000000002</v>
      </c>
      <c r="F138" s="359">
        <f>'12 л. МЕНЮ '!F137</f>
        <v>0.75</v>
      </c>
      <c r="G138" s="359">
        <f>'12 л. МЕНЮ '!G137</f>
        <v>20.94</v>
      </c>
      <c r="H138" s="967">
        <f>'12 л. МЕНЮ '!H137</f>
        <v>101</v>
      </c>
      <c r="I138" s="370">
        <v>0</v>
      </c>
      <c r="J138" s="370">
        <v>0.13300000000000001</v>
      </c>
      <c r="K138" s="370">
        <v>0.13300000000000001</v>
      </c>
      <c r="L138" s="1045">
        <v>0</v>
      </c>
      <c r="M138" s="2607">
        <v>16.5</v>
      </c>
      <c r="N138" s="2824">
        <v>116.667</v>
      </c>
      <c r="O138" s="370">
        <v>3.33</v>
      </c>
      <c r="P138" s="1069">
        <v>1.7000000000000001E-2</v>
      </c>
      <c r="Q138" s="2737">
        <f>'12 л. МЕНЮ '!I137</f>
        <v>0</v>
      </c>
      <c r="R138" s="123"/>
      <c r="S138" s="109"/>
      <c r="T138" s="406"/>
      <c r="U138" s="129"/>
      <c r="V138" s="654"/>
      <c r="W138" s="1183"/>
      <c r="X138" s="1184"/>
      <c r="Y138" s="1185"/>
      <c r="Z138" s="228"/>
      <c r="AA138" s="414"/>
      <c r="AB138" s="233"/>
      <c r="AC138" s="113"/>
      <c r="AD138" s="113"/>
      <c r="AE138" s="112"/>
      <c r="AF138" s="127"/>
      <c r="AG138" s="658"/>
      <c r="AH138" s="658"/>
      <c r="AI138" s="658"/>
      <c r="AJ138" s="668"/>
      <c r="AK138" s="658"/>
      <c r="AL138" s="658"/>
      <c r="AM138" s="658"/>
      <c r="AN138" s="658"/>
      <c r="AO138" s="659"/>
      <c r="AP138" s="659"/>
      <c r="AQ138" s="658"/>
      <c r="AR138" s="658"/>
      <c r="AS138" s="658"/>
      <c r="AT138" s="114"/>
      <c r="AU138" s="114"/>
      <c r="AV138" s="114"/>
      <c r="AW138" s="114"/>
      <c r="AX138" s="114"/>
      <c r="AY138" s="108"/>
      <c r="AZ138" s="114"/>
      <c r="BA138" s="114"/>
      <c r="BB138" s="109"/>
      <c r="BC138" s="109"/>
      <c r="BD138" s="108"/>
      <c r="BE138" s="114"/>
      <c r="BF138" s="114"/>
      <c r="BG138" s="114"/>
    </row>
    <row r="139" spans="2:59" ht="15" customHeight="1">
      <c r="B139" s="498" t="s">
        <v>192</v>
      </c>
      <c r="C139" s="754"/>
      <c r="D139" s="2757">
        <f>'12 л. МЕНЮ '!D138</f>
        <v>930</v>
      </c>
      <c r="E139" s="509">
        <f>SUM(E132:E138)</f>
        <v>31.275999999999996</v>
      </c>
      <c r="F139" s="500">
        <f>SUM(F132:F138)</f>
        <v>31.601900000000001</v>
      </c>
      <c r="G139" s="510">
        <f>SUM(G132:G138)</f>
        <v>138.572</v>
      </c>
      <c r="H139" s="1020">
        <f>SUM(H132:H138)</f>
        <v>954.70709999999997</v>
      </c>
      <c r="I139" s="1020">
        <f t="shared" ref="I139:O139" si="21">SUM(I132:I138)</f>
        <v>35.82</v>
      </c>
      <c r="J139" s="1020">
        <f t="shared" si="21"/>
        <v>0.51900000000000002</v>
      </c>
      <c r="K139" s="1020">
        <f t="shared" si="21"/>
        <v>0.47400000000000003</v>
      </c>
      <c r="L139" s="1053">
        <f t="shared" si="21"/>
        <v>788.72</v>
      </c>
      <c r="M139" s="2291">
        <f t="shared" si="21"/>
        <v>200.95</v>
      </c>
      <c r="N139" s="2292">
        <f t="shared" si="21"/>
        <v>370.64700000000005</v>
      </c>
      <c r="O139" s="1020">
        <f t="shared" si="21"/>
        <v>73.210000000000008</v>
      </c>
      <c r="P139" s="1040">
        <f>SUM(P132:P138)</f>
        <v>11.716999999999999</v>
      </c>
      <c r="Q139" s="2079"/>
      <c r="R139" s="127"/>
      <c r="S139" s="109"/>
      <c r="T139" s="409"/>
      <c r="U139" s="2276"/>
      <c r="V139" s="891"/>
      <c r="W139" s="891"/>
      <c r="X139" s="891"/>
      <c r="Y139" s="891"/>
      <c r="Z139" s="2279"/>
      <c r="AA139" s="129"/>
      <c r="AB139" s="407"/>
      <c r="AC139" s="407"/>
      <c r="AD139" s="408"/>
      <c r="AE139" s="408"/>
      <c r="AF139" s="128"/>
      <c r="AG139" s="114"/>
      <c r="AH139" s="114"/>
      <c r="AI139" s="114"/>
      <c r="AJ139" s="114"/>
      <c r="AK139" s="114"/>
      <c r="AL139" s="114"/>
      <c r="AM139" s="114"/>
      <c r="AN139" s="114"/>
      <c r="AO139" s="114"/>
      <c r="AP139" s="114"/>
      <c r="AQ139" s="114"/>
      <c r="AR139" s="114"/>
      <c r="AS139" s="114"/>
      <c r="AT139" s="114"/>
      <c r="AU139" s="114"/>
      <c r="AV139" s="122"/>
      <c r="AW139" s="114"/>
      <c r="AX139" s="661"/>
      <c r="AY139" s="108"/>
      <c r="AZ139" s="114"/>
      <c r="BA139" s="114"/>
      <c r="BB139" s="114"/>
      <c r="BC139" s="114"/>
      <c r="BD139" s="114"/>
      <c r="BE139" s="114"/>
      <c r="BF139" s="114"/>
      <c r="BG139" s="114"/>
    </row>
    <row r="140" spans="2:59" ht="14.25" customHeight="1">
      <c r="B140" s="1035"/>
      <c r="C140" s="1036" t="s">
        <v>11</v>
      </c>
      <c r="D140" s="1783">
        <v>0.35</v>
      </c>
      <c r="E140" s="1158">
        <f t="shared" ref="E140:P140" si="22">(E399/100)*35</f>
        <v>31.5</v>
      </c>
      <c r="F140" s="1052">
        <f t="shared" si="22"/>
        <v>32.200000000000003</v>
      </c>
      <c r="G140" s="1052">
        <f t="shared" si="22"/>
        <v>134.05000000000001</v>
      </c>
      <c r="H140" s="1052">
        <f t="shared" si="22"/>
        <v>952</v>
      </c>
      <c r="I140" s="1052">
        <f t="shared" si="22"/>
        <v>24.5</v>
      </c>
      <c r="J140" s="1052">
        <f t="shared" si="22"/>
        <v>0.48999999999999994</v>
      </c>
      <c r="K140" s="1052">
        <f t="shared" si="22"/>
        <v>0.56000000000000005</v>
      </c>
      <c r="L140" s="1808">
        <f t="shared" si="22"/>
        <v>315</v>
      </c>
      <c r="M140" s="2785">
        <f t="shared" si="22"/>
        <v>420</v>
      </c>
      <c r="N140" s="2785">
        <f t="shared" si="22"/>
        <v>420</v>
      </c>
      <c r="O140" s="2785">
        <f t="shared" si="22"/>
        <v>105</v>
      </c>
      <c r="P140" s="2346">
        <f t="shared" si="22"/>
        <v>6.3</v>
      </c>
      <c r="Q140" s="2079"/>
      <c r="R140" s="114"/>
      <c r="S140" s="109"/>
      <c r="T140" s="228"/>
      <c r="U140" s="124"/>
      <c r="V140" s="630"/>
      <c r="W140" s="630"/>
      <c r="X140" s="630"/>
      <c r="Y140" s="630"/>
      <c r="Z140" s="129"/>
      <c r="AA140" s="129"/>
      <c r="AB140" s="405"/>
      <c r="AC140" s="410"/>
      <c r="AD140" s="410"/>
      <c r="AE140" s="411"/>
      <c r="AF140" s="106"/>
      <c r="AG140" s="114"/>
      <c r="AH140" s="114"/>
      <c r="AI140" s="114"/>
      <c r="AJ140" s="114"/>
      <c r="AK140" s="114"/>
      <c r="AL140" s="114"/>
      <c r="AM140" s="114"/>
      <c r="AN140" s="114"/>
      <c r="AO140" s="114"/>
      <c r="AP140" s="636"/>
      <c r="AQ140" s="114"/>
      <c r="AR140" s="636"/>
      <c r="AS140" s="114"/>
      <c r="AT140" s="114"/>
      <c r="AU140" s="114"/>
      <c r="AV140" s="122"/>
      <c r="AW140" s="114"/>
      <c r="AX140" s="108"/>
      <c r="AY140" s="108"/>
      <c r="AZ140" s="114"/>
      <c r="BA140" s="114"/>
      <c r="BB140" s="114"/>
      <c r="BC140" s="114"/>
      <c r="BD140" s="114"/>
      <c r="BE140" s="114"/>
      <c r="BF140" s="114"/>
      <c r="BG140" s="114"/>
    </row>
    <row r="141" spans="2:59" ht="13.5" customHeight="1" thickBot="1">
      <c r="B141" s="249"/>
      <c r="C141" s="1031" t="s">
        <v>431</v>
      </c>
      <c r="D141" s="1077"/>
      <c r="E141" s="1042">
        <f t="shared" ref="E141:P141" si="23">(E139*100/E399)-35</f>
        <v>-0.24888888888889227</v>
      </c>
      <c r="F141" s="1043">
        <f t="shared" si="23"/>
        <v>-0.65010869565217178</v>
      </c>
      <c r="G141" s="1043">
        <f t="shared" si="23"/>
        <v>1.1806788511749389</v>
      </c>
      <c r="H141" s="1043">
        <f t="shared" si="23"/>
        <v>9.9525735294115236E-2</v>
      </c>
      <c r="I141" s="1043">
        <f t="shared" si="23"/>
        <v>16.171428571428571</v>
      </c>
      <c r="J141" s="1043">
        <f t="shared" si="23"/>
        <v>2.0714285714285694</v>
      </c>
      <c r="K141" s="1043">
        <f t="shared" si="23"/>
        <v>-5.3749999999999964</v>
      </c>
      <c r="L141" s="1043">
        <f t="shared" si="23"/>
        <v>52.635555555555555</v>
      </c>
      <c r="M141" s="1041">
        <f t="shared" si="23"/>
        <v>-18.254166666666666</v>
      </c>
      <c r="N141" s="1041">
        <f t="shared" si="23"/>
        <v>-4.1127499999999948</v>
      </c>
      <c r="O141" s="1041">
        <f t="shared" si="23"/>
        <v>-10.596666666666664</v>
      </c>
      <c r="P141" s="2729">
        <f t="shared" si="23"/>
        <v>30.094444444444434</v>
      </c>
      <c r="Q141" s="1121"/>
      <c r="S141" s="109"/>
      <c r="T141" s="188"/>
      <c r="U141" s="114"/>
      <c r="V141" s="129"/>
      <c r="W141" s="129"/>
      <c r="X141" s="129"/>
      <c r="Y141" s="129"/>
      <c r="Z141" s="129"/>
      <c r="AA141" s="129"/>
      <c r="AB141" s="129"/>
      <c r="AC141" s="129"/>
      <c r="AD141" s="129"/>
      <c r="AE141" s="114"/>
      <c r="AF141" s="123"/>
      <c r="AG141" s="114"/>
      <c r="AH141" s="114"/>
      <c r="AI141" s="114"/>
      <c r="AJ141" s="670"/>
      <c r="AK141" s="114"/>
      <c r="AL141" s="114"/>
      <c r="AM141" s="114"/>
      <c r="AN141" s="114"/>
      <c r="AO141" s="114"/>
      <c r="AP141" s="114"/>
      <c r="AQ141" s="114"/>
      <c r="AR141" s="636"/>
      <c r="AS141" s="114"/>
      <c r="AT141" s="114"/>
      <c r="AU141" s="114"/>
      <c r="AV141" s="114"/>
      <c r="AW141" s="129"/>
      <c r="AX141" s="129"/>
      <c r="AY141" s="129"/>
      <c r="AZ141" s="114"/>
      <c r="BA141" s="114"/>
      <c r="BB141" s="114"/>
      <c r="BC141" s="114"/>
      <c r="BD141" s="114"/>
      <c r="BE141" s="114"/>
      <c r="BF141" s="114"/>
      <c r="BG141" s="114"/>
    </row>
    <row r="142" spans="2:59" ht="17.25" customHeight="1">
      <c r="B142" s="934"/>
      <c r="C142" s="711" t="s">
        <v>232</v>
      </c>
      <c r="D142" s="63"/>
      <c r="E142" s="5"/>
      <c r="F142" s="503"/>
      <c r="G142" s="503"/>
      <c r="H142" s="1767"/>
      <c r="I142" s="1768"/>
      <c r="J142" s="974"/>
      <c r="K142" s="974"/>
      <c r="L142" s="974"/>
      <c r="M142" s="1876"/>
      <c r="N142" s="974"/>
      <c r="O142" s="974"/>
      <c r="P142" s="920"/>
      <c r="Q142" s="1106"/>
      <c r="R142" s="11"/>
      <c r="S142" s="406"/>
      <c r="T142" s="109"/>
      <c r="U142" s="106"/>
      <c r="V142" s="124"/>
      <c r="W142" s="374"/>
      <c r="X142" s="374"/>
      <c r="Y142" s="746"/>
      <c r="Z142" s="677"/>
      <c r="AA142" s="676"/>
      <c r="AB142" s="129"/>
      <c r="AC142" s="129"/>
      <c r="AD142" s="129"/>
      <c r="AE142" s="114"/>
      <c r="AF142" s="123"/>
      <c r="AG142" s="123"/>
      <c r="AH142" s="109"/>
      <c r="AI142" s="109"/>
      <c r="AJ142" s="108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/>
      <c r="AU142" s="114"/>
      <c r="AV142" s="114"/>
      <c r="AW142" s="114"/>
      <c r="AX142" s="114"/>
      <c r="AY142" s="114"/>
      <c r="AZ142" s="114"/>
      <c r="BA142" s="114"/>
      <c r="BB142" s="114"/>
      <c r="BC142" s="114"/>
      <c r="BD142" s="114"/>
      <c r="BE142" s="114"/>
      <c r="BF142" s="114"/>
      <c r="BG142" s="114"/>
    </row>
    <row r="143" spans="2:59" ht="12.75" customHeight="1">
      <c r="B143" s="2310" t="str">
        <f>'12 л. МЕНЮ '!J142</f>
        <v>54-46гн/22</v>
      </c>
      <c r="C143" s="274" t="str">
        <f>'12 л. МЕНЮ '!C142</f>
        <v>Чай с яблоком и сахаром</v>
      </c>
      <c r="D143" s="277">
        <f>'12 л. МЕНЮ '!D142</f>
        <v>200</v>
      </c>
      <c r="E143" s="1842">
        <f>'12 л. МЕНЮ '!E142</f>
        <v>0.2</v>
      </c>
      <c r="F143" s="1842">
        <f>'12 л. МЕНЮ '!F142</f>
        <v>0.1</v>
      </c>
      <c r="G143" s="1842">
        <f>'12 л. МЕНЮ '!G142</f>
        <v>7.5</v>
      </c>
      <c r="H143" s="1842">
        <f>'12 л. МЕНЮ '!H142</f>
        <v>31.6</v>
      </c>
      <c r="I143" s="371">
        <v>1.1599999999999999</v>
      </c>
      <c r="J143" s="2206">
        <v>0</v>
      </c>
      <c r="K143" s="2206">
        <v>0</v>
      </c>
      <c r="L143" s="1058">
        <v>0.7</v>
      </c>
      <c r="M143" s="2201">
        <v>6.2</v>
      </c>
      <c r="N143" s="356">
        <v>8.3000000000000007</v>
      </c>
      <c r="O143" s="356">
        <v>4.8</v>
      </c>
      <c r="P143" s="2658">
        <v>0.9</v>
      </c>
      <c r="Q143" s="536">
        <f>'12 л. МЕНЮ '!I142</f>
        <v>0</v>
      </c>
      <c r="R143" s="11"/>
      <c r="S143" s="409"/>
      <c r="T143" s="109"/>
      <c r="U143" s="106"/>
      <c r="V143" s="124"/>
      <c r="W143" s="124"/>
      <c r="X143" s="124"/>
      <c r="Y143" s="2266"/>
      <c r="Z143" s="677"/>
      <c r="AA143" s="786"/>
      <c r="AB143" s="129"/>
      <c r="AC143" s="129"/>
      <c r="AD143" s="129"/>
      <c r="AE143" s="114"/>
      <c r="AF143" s="123"/>
      <c r="AG143" s="131"/>
      <c r="AH143" s="109"/>
      <c r="AI143" s="108"/>
      <c r="AJ143" s="191"/>
      <c r="AK143" s="190"/>
      <c r="AL143" s="190"/>
      <c r="AM143" s="190"/>
      <c r="AN143" s="190"/>
      <c r="AO143" s="190"/>
      <c r="AP143" s="190"/>
      <c r="AQ143" s="190"/>
      <c r="AR143" s="190"/>
      <c r="AS143" s="190"/>
      <c r="AT143" s="114"/>
      <c r="AU143" s="114"/>
      <c r="AV143" s="114"/>
      <c r="AW143" s="114"/>
      <c r="AX143" s="114"/>
      <c r="AY143" s="114"/>
      <c r="AZ143" s="114"/>
      <c r="BA143" s="114"/>
      <c r="BB143" s="114"/>
      <c r="BC143" s="114"/>
      <c r="BD143" s="114"/>
      <c r="BE143" s="114"/>
      <c r="BF143" s="114"/>
      <c r="BG143" s="114"/>
    </row>
    <row r="144" spans="2:59" ht="18" customHeight="1">
      <c r="B144" s="2310" t="str">
        <f>'12 л. МЕНЮ '!J143</f>
        <v>276 /17</v>
      </c>
      <c r="C144" s="274" t="str">
        <f>'12 л. МЕНЮ '!C143</f>
        <v xml:space="preserve">Рулет с макаронами и  / соус </v>
      </c>
      <c r="D144" s="277" t="str">
        <f>'12 л. МЕНЮ '!D143</f>
        <v>110 / 20</v>
      </c>
      <c r="E144" s="420">
        <f>'12 л. МЕНЮ '!E143</f>
        <v>8.5139999999999993</v>
      </c>
      <c r="F144" s="371">
        <f>'12 л. МЕНЮ '!F143</f>
        <v>8.1560000000000006</v>
      </c>
      <c r="G144" s="371">
        <f>'12 л. МЕНЮ '!G143</f>
        <v>17.855</v>
      </c>
      <c r="H144" s="371">
        <f>'12 л. МЕНЮ '!H143</f>
        <v>175.88</v>
      </c>
      <c r="I144" s="371">
        <v>0.32</v>
      </c>
      <c r="J144" s="420">
        <v>0.05</v>
      </c>
      <c r="K144" s="371">
        <v>0.106</v>
      </c>
      <c r="L144" s="979">
        <v>19.399999999999999</v>
      </c>
      <c r="M144" s="355">
        <v>54.5</v>
      </c>
      <c r="N144" s="2611">
        <v>17.5</v>
      </c>
      <c r="O144" s="355">
        <v>17.7</v>
      </c>
      <c r="P144" s="1096">
        <v>0.96699999999999997</v>
      </c>
      <c r="Q144" s="536">
        <f>'12 л. МЕНЮ '!I143</f>
        <v>0</v>
      </c>
      <c r="R144" s="11"/>
      <c r="S144" s="188"/>
      <c r="T144" s="119"/>
      <c r="U144" s="129"/>
      <c r="V144" s="190"/>
      <c r="W144" s="190"/>
      <c r="X144" s="190"/>
      <c r="Y144" s="190"/>
      <c r="Z144" s="129"/>
      <c r="AA144" s="129"/>
      <c r="AB144" s="129"/>
      <c r="AC144" s="129"/>
      <c r="AD144" s="129"/>
      <c r="AE144" s="114"/>
      <c r="AF144" s="127"/>
      <c r="AG144" s="114"/>
      <c r="AH144" s="188"/>
      <c r="AI144" s="114"/>
      <c r="AJ144" s="189"/>
      <c r="AK144" s="189"/>
      <c r="AL144" s="189"/>
      <c r="AM144" s="189"/>
      <c r="AN144" s="189"/>
      <c r="AO144" s="189"/>
      <c r="AP144" s="189"/>
      <c r="AQ144" s="189"/>
      <c r="AR144" s="189"/>
      <c r="AS144" s="189"/>
      <c r="AT144" s="114"/>
      <c r="AU144" s="114"/>
      <c r="AV144" s="114"/>
      <c r="AW144" s="119"/>
      <c r="AX144" s="119"/>
      <c r="AY144" s="114"/>
      <c r="AZ144" s="114"/>
      <c r="BA144" s="114"/>
      <c r="BB144" s="114"/>
      <c r="BC144" s="114"/>
      <c r="BD144" s="114"/>
      <c r="BE144" s="114"/>
      <c r="BF144" s="114"/>
      <c r="BG144" s="114"/>
    </row>
    <row r="145" spans="2:59" ht="15.75" customHeight="1">
      <c r="B145" s="2739"/>
      <c r="C145" s="357" t="str">
        <f>'12 л. МЕНЮ '!C144</f>
        <v>сметанный  с томатом</v>
      </c>
      <c r="D145" s="1150"/>
      <c r="E145" s="1001"/>
      <c r="F145" s="982"/>
      <c r="G145" s="982"/>
      <c r="H145" s="982"/>
      <c r="I145" s="1004"/>
      <c r="J145" s="1059"/>
      <c r="K145" s="1004"/>
      <c r="L145" s="1002"/>
      <c r="M145" s="1001"/>
      <c r="N145" s="982"/>
      <c r="O145" s="1001"/>
      <c r="P145" s="1112"/>
      <c r="Q145" s="1810"/>
      <c r="R145" s="11"/>
      <c r="S145" s="109"/>
      <c r="T145" s="109"/>
      <c r="U145" s="106"/>
      <c r="V145" s="124"/>
      <c r="W145" s="124"/>
      <c r="X145" s="124"/>
      <c r="Y145" s="1926"/>
      <c r="Z145" s="677"/>
      <c r="AA145" s="676"/>
      <c r="AB145" s="109"/>
      <c r="AC145" s="109"/>
      <c r="AD145" s="109"/>
      <c r="AE145" s="109"/>
      <c r="AF145" s="106"/>
      <c r="AG145" s="123"/>
      <c r="AH145" s="109"/>
      <c r="AI145" s="106"/>
      <c r="AJ145" s="114"/>
      <c r="AK145" s="114"/>
      <c r="AL145" s="114"/>
      <c r="AM145" s="114"/>
      <c r="AN145" s="114"/>
      <c r="AO145" s="114"/>
      <c r="AP145" s="114"/>
      <c r="AQ145" s="114"/>
      <c r="AR145" s="114"/>
      <c r="AS145" s="114"/>
      <c r="AT145" s="114"/>
      <c r="AU145" s="114"/>
      <c r="AV145" s="114"/>
      <c r="AW145" s="119"/>
      <c r="AX145" s="114"/>
      <c r="AY145" s="114"/>
      <c r="AZ145" s="114"/>
      <c r="BA145" s="114"/>
      <c r="BB145" s="114"/>
      <c r="BC145" s="114"/>
      <c r="BD145" s="114"/>
      <c r="BE145" s="114"/>
      <c r="BF145" s="114"/>
      <c r="BG145" s="114"/>
    </row>
    <row r="146" spans="2:59" ht="12.75" customHeight="1" thickBot="1">
      <c r="B146" s="2740" t="str">
        <f>'12 л. МЕНЮ '!J145</f>
        <v>Пром.пр.</v>
      </c>
      <c r="C146" s="2308" t="str">
        <f>'12 л. МЕНЮ '!C145</f>
        <v>Хлеб ржаной</v>
      </c>
      <c r="D146" s="2183">
        <f>'12 л. МЕНЮ '!D145</f>
        <v>30</v>
      </c>
      <c r="E146" s="2612">
        <f>'12 л. МЕНЮ '!E145</f>
        <v>1.6950000000000001</v>
      </c>
      <c r="F146" s="2612">
        <f>'12 л. МЕНЮ '!F145</f>
        <v>0.45</v>
      </c>
      <c r="G146" s="2612">
        <f>'12 л. МЕНЮ '!G145</f>
        <v>12.56</v>
      </c>
      <c r="H146" s="2612">
        <f>'12 л. МЕНЮ '!H145</f>
        <v>61.07</v>
      </c>
      <c r="I146" s="370">
        <v>0</v>
      </c>
      <c r="J146" s="370">
        <v>0.08</v>
      </c>
      <c r="K146" s="370">
        <v>0.08</v>
      </c>
      <c r="L146" s="1045">
        <v>0</v>
      </c>
      <c r="M146" s="2607">
        <v>9.9</v>
      </c>
      <c r="N146" s="1069">
        <v>70</v>
      </c>
      <c r="O146" s="370">
        <v>2</v>
      </c>
      <c r="P146" s="2289">
        <v>0.01</v>
      </c>
      <c r="Q146" s="2741">
        <f>'12 л. МЕНЮ '!I145</f>
        <v>0</v>
      </c>
      <c r="R146" s="11"/>
      <c r="S146" s="236"/>
      <c r="T146" s="406"/>
      <c r="U146" s="2280"/>
      <c r="V146" s="654"/>
      <c r="W146" s="1183"/>
      <c r="X146" s="1184"/>
      <c r="Y146" s="1185"/>
      <c r="Z146" s="228"/>
      <c r="AA146" s="414"/>
      <c r="AB146" s="106"/>
      <c r="AC146" s="106"/>
      <c r="AD146" s="106"/>
      <c r="AE146" s="106"/>
      <c r="AF146" s="123"/>
      <c r="AG146" s="123"/>
      <c r="AH146" s="134"/>
      <c r="AI146" s="375"/>
      <c r="AJ146" s="114"/>
      <c r="AK146" s="114"/>
      <c r="AL146" s="114"/>
      <c r="AM146" s="114"/>
      <c r="AN146" s="114"/>
      <c r="AO146" s="114"/>
      <c r="AP146" s="114"/>
      <c r="AQ146" s="114"/>
      <c r="AR146" s="114"/>
      <c r="AS146" s="114"/>
      <c r="AT146" s="114"/>
      <c r="AU146" s="114"/>
      <c r="AV146" s="114"/>
      <c r="AW146" s="114"/>
      <c r="AX146" s="114"/>
      <c r="AY146" s="114"/>
      <c r="AZ146" s="114"/>
      <c r="BA146" s="114"/>
      <c r="BB146" s="114"/>
      <c r="BC146" s="114"/>
      <c r="BD146" s="114"/>
      <c r="BE146" s="114"/>
      <c r="BF146" s="114"/>
      <c r="BG146" s="114"/>
    </row>
    <row r="147" spans="2:59" ht="15" customHeight="1">
      <c r="B147" s="498" t="s">
        <v>241</v>
      </c>
      <c r="C147" s="754"/>
      <c r="D147" s="2815">
        <f>'12 л. МЕНЮ '!D146</f>
        <v>360</v>
      </c>
      <c r="E147" s="509">
        <f t="shared" ref="E147:P147" si="24">SUM(E143:E146)</f>
        <v>10.408999999999999</v>
      </c>
      <c r="F147" s="500">
        <f t="shared" si="24"/>
        <v>8.7059999999999995</v>
      </c>
      <c r="G147" s="510">
        <f t="shared" si="24"/>
        <v>37.914999999999999</v>
      </c>
      <c r="H147" s="1047">
        <f>SUM(H143:H146)</f>
        <v>268.55</v>
      </c>
      <c r="I147" s="1047">
        <f t="shared" si="24"/>
        <v>1.48</v>
      </c>
      <c r="J147" s="1048">
        <f>SUM(J143:J146)</f>
        <v>0.13</v>
      </c>
      <c r="K147" s="1047">
        <f t="shared" si="24"/>
        <v>0.186</v>
      </c>
      <c r="L147" s="1047">
        <f t="shared" si="24"/>
        <v>20.099999999999998</v>
      </c>
      <c r="M147" s="2292">
        <f t="shared" si="24"/>
        <v>70.600000000000009</v>
      </c>
      <c r="N147" s="2293">
        <f t="shared" si="24"/>
        <v>95.8</v>
      </c>
      <c r="O147" s="1048">
        <f t="shared" si="24"/>
        <v>24.5</v>
      </c>
      <c r="P147" s="1049">
        <f t="shared" si="24"/>
        <v>1.877</v>
      </c>
      <c r="Q147" s="698"/>
      <c r="R147" s="98"/>
      <c r="S147" s="109"/>
      <c r="T147" s="409"/>
      <c r="U147" s="2276"/>
      <c r="V147" s="891"/>
      <c r="W147" s="891"/>
      <c r="X147" s="891"/>
      <c r="Y147" s="891"/>
      <c r="Z147" s="2281"/>
      <c r="AA147" s="129"/>
      <c r="AB147" s="129"/>
      <c r="AC147" s="129"/>
      <c r="AD147" s="129"/>
      <c r="AE147" s="114"/>
      <c r="AF147" s="130"/>
      <c r="AG147" s="413"/>
      <c r="AH147" s="134"/>
      <c r="AI147" s="168"/>
      <c r="AJ147" s="114"/>
      <c r="AK147" s="114"/>
      <c r="AL147" s="114"/>
      <c r="AM147" s="114"/>
      <c r="AN147" s="114"/>
      <c r="AO147" s="114"/>
      <c r="AP147" s="114"/>
      <c r="AQ147" s="114"/>
      <c r="AR147" s="114"/>
      <c r="AS147" s="114"/>
      <c r="AT147" s="114"/>
      <c r="AU147" s="114"/>
      <c r="AV147" s="114"/>
      <c r="AW147" s="671"/>
      <c r="AX147" s="210"/>
      <c r="AY147" s="210"/>
      <c r="AZ147" s="114"/>
      <c r="BA147" s="114"/>
      <c r="BB147" s="114"/>
      <c r="BC147" s="114"/>
      <c r="BD147" s="114"/>
      <c r="BE147" s="114"/>
      <c r="BF147" s="114"/>
      <c r="BG147" s="114"/>
    </row>
    <row r="148" spans="2:59" ht="15" customHeight="1">
      <c r="B148" s="1035"/>
      <c r="C148" s="1036" t="s">
        <v>11</v>
      </c>
      <c r="D148" s="2205">
        <v>0.1</v>
      </c>
      <c r="E148" s="1158">
        <f t="shared" ref="E148:P148" si="25">(E399/100)*10</f>
        <v>9</v>
      </c>
      <c r="F148" s="1052">
        <f t="shared" si="25"/>
        <v>9.2000000000000011</v>
      </c>
      <c r="G148" s="1052">
        <f t="shared" si="25"/>
        <v>38.299999999999997</v>
      </c>
      <c r="H148" s="1052">
        <f t="shared" si="25"/>
        <v>272</v>
      </c>
      <c r="I148" s="1052">
        <f t="shared" si="25"/>
        <v>7</v>
      </c>
      <c r="J148" s="1052">
        <f t="shared" si="25"/>
        <v>0.13999999999999999</v>
      </c>
      <c r="K148" s="1052">
        <f t="shared" si="25"/>
        <v>0.16</v>
      </c>
      <c r="L148" s="1052">
        <f t="shared" si="25"/>
        <v>90</v>
      </c>
      <c r="M148" s="2785">
        <f t="shared" si="25"/>
        <v>120</v>
      </c>
      <c r="N148" s="2785">
        <f t="shared" si="25"/>
        <v>120</v>
      </c>
      <c r="O148" s="1808">
        <f t="shared" si="25"/>
        <v>30</v>
      </c>
      <c r="P148" s="2346">
        <f t="shared" si="25"/>
        <v>1.7999999999999998</v>
      </c>
      <c r="Q148" s="698"/>
      <c r="R148" s="41"/>
      <c r="S148" s="122"/>
      <c r="T148" s="228"/>
      <c r="U148" s="124"/>
      <c r="V148" s="630"/>
      <c r="W148" s="630"/>
      <c r="X148" s="630"/>
      <c r="Y148" s="630"/>
      <c r="Z148" s="129"/>
      <c r="AA148" s="129"/>
      <c r="AB148" s="114"/>
      <c r="AC148" s="114"/>
      <c r="AI148" s="414"/>
      <c r="AJ148" s="114"/>
      <c r="AK148" s="114"/>
      <c r="AL148" s="114"/>
      <c r="AM148" s="114"/>
      <c r="AN148" s="114"/>
      <c r="AO148" s="114"/>
      <c r="AP148" s="114"/>
      <c r="AQ148" s="114"/>
      <c r="AR148" s="114"/>
      <c r="AS148" s="114"/>
      <c r="AT148" s="114"/>
      <c r="AU148" s="114"/>
      <c r="AV148" s="114"/>
      <c r="AW148" s="114"/>
      <c r="AX148" s="119"/>
      <c r="AY148" s="114"/>
      <c r="AZ148" s="114"/>
      <c r="BA148" s="114"/>
      <c r="BB148" s="114"/>
      <c r="BC148" s="114"/>
      <c r="BD148" s="114"/>
      <c r="BE148" s="114"/>
      <c r="BF148" s="114"/>
      <c r="BG148" s="114"/>
    </row>
    <row r="149" spans="2:59" ht="16.5" customHeight="1" thickBot="1">
      <c r="B149" s="249"/>
      <c r="C149" s="1031" t="s">
        <v>321</v>
      </c>
      <c r="D149" s="1077"/>
      <c r="E149" s="2196">
        <f t="shared" ref="E149:P149" si="26">(E147*100/E399)-10</f>
        <v>1.5655555555555534</v>
      </c>
      <c r="F149" s="2197">
        <f t="shared" si="26"/>
        <v>-0.53695652173913189</v>
      </c>
      <c r="G149" s="2197">
        <f t="shared" si="26"/>
        <v>-0.10052219321148748</v>
      </c>
      <c r="H149" s="2197">
        <f t="shared" si="26"/>
        <v>-0.12683823529411775</v>
      </c>
      <c r="I149" s="2197">
        <f t="shared" si="26"/>
        <v>-7.8857142857142861</v>
      </c>
      <c r="J149" s="2197">
        <f t="shared" si="26"/>
        <v>-0.71428571428571352</v>
      </c>
      <c r="K149" s="2197">
        <f t="shared" si="26"/>
        <v>1.625</v>
      </c>
      <c r="L149" s="2197">
        <f t="shared" si="26"/>
        <v>-7.7666666666666675</v>
      </c>
      <c r="M149" s="2197">
        <f t="shared" si="26"/>
        <v>-4.1166666666666663</v>
      </c>
      <c r="N149" s="2197">
        <f t="shared" si="26"/>
        <v>-2.0166666666666666</v>
      </c>
      <c r="O149" s="2197">
        <f t="shared" si="26"/>
        <v>-1.8333333333333339</v>
      </c>
      <c r="P149" s="2261">
        <f t="shared" si="26"/>
        <v>0.42777777777777715</v>
      </c>
      <c r="Q149" s="698"/>
      <c r="R149" s="41"/>
      <c r="S149" s="122"/>
      <c r="T149" s="409"/>
      <c r="U149" s="2276"/>
      <c r="V149" s="891"/>
      <c r="W149" s="891"/>
      <c r="X149" s="891"/>
      <c r="Y149" s="891"/>
      <c r="Z149" s="2281"/>
      <c r="AA149" s="129"/>
      <c r="AB149" s="114"/>
      <c r="AC149" s="114"/>
      <c r="AI149" s="414"/>
      <c r="AJ149" s="114"/>
      <c r="AK149" s="114"/>
      <c r="AL149" s="114"/>
      <c r="AM149" s="114"/>
      <c r="AN149" s="114"/>
      <c r="AO149" s="114"/>
      <c r="AP149" s="114"/>
      <c r="AQ149" s="114"/>
      <c r="AR149" s="114"/>
      <c r="AS149" s="114"/>
      <c r="AT149" s="114"/>
      <c r="AU149" s="114"/>
      <c r="AV149" s="114"/>
      <c r="AW149" s="114"/>
      <c r="AX149" s="114"/>
      <c r="AY149" s="114"/>
      <c r="AZ149" s="114"/>
      <c r="BA149" s="114"/>
      <c r="BB149" s="114"/>
      <c r="BC149" s="114"/>
      <c r="BD149" s="114"/>
      <c r="BE149" s="114"/>
      <c r="BF149" s="114"/>
      <c r="BG149" s="114"/>
    </row>
    <row r="150" spans="2:59" ht="14.25" customHeight="1">
      <c r="R150" s="11"/>
      <c r="S150" s="188"/>
      <c r="T150" s="228"/>
      <c r="U150" s="124"/>
      <c r="V150" s="630"/>
      <c r="W150" s="630"/>
      <c r="X150" s="630"/>
      <c r="Y150" s="630"/>
      <c r="Z150" s="129"/>
      <c r="AA150" s="129"/>
      <c r="AB150" s="114"/>
      <c r="AC150" s="114"/>
      <c r="AI150" s="114"/>
      <c r="AJ150" s="191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  <c r="AV150" s="114"/>
      <c r="AW150" s="114"/>
      <c r="AX150" s="114"/>
      <c r="AY150" s="114"/>
      <c r="AZ150" s="114"/>
      <c r="BA150" s="114"/>
      <c r="BB150" s="114"/>
      <c r="BC150" s="114"/>
      <c r="BD150" s="114"/>
      <c r="BE150" s="114"/>
      <c r="BF150" s="114"/>
      <c r="BG150" s="114"/>
    </row>
    <row r="151" spans="2:59" ht="17.25" customHeight="1" thickBot="1">
      <c r="Q151" s="698"/>
      <c r="R151" s="41"/>
      <c r="S151" s="109"/>
      <c r="T151" s="104"/>
      <c r="U151" s="114"/>
      <c r="V151" s="114"/>
      <c r="W151" s="114"/>
      <c r="X151" s="114"/>
      <c r="Y151" s="114"/>
      <c r="Z151" s="114"/>
      <c r="AA151" s="124"/>
      <c r="AB151" s="124"/>
      <c r="AC151" s="124"/>
      <c r="AD151" s="124"/>
      <c r="AE151" s="190"/>
      <c r="AF151" s="123"/>
      <c r="AG151" s="133"/>
      <c r="AH151" s="188"/>
      <c r="AI151" s="114"/>
      <c r="AJ151" s="114"/>
      <c r="AK151" s="114"/>
      <c r="AL151" s="114"/>
      <c r="AM151" s="114"/>
      <c r="AN151" s="114"/>
      <c r="AO151" s="114"/>
      <c r="AP151" s="114"/>
      <c r="AQ151" s="114"/>
      <c r="AR151" s="114"/>
      <c r="AS151" s="114"/>
      <c r="AT151" s="114"/>
      <c r="AU151" s="114"/>
      <c r="AV151" s="114"/>
      <c r="AW151" s="114"/>
      <c r="AX151" s="114"/>
      <c r="AY151" s="114"/>
      <c r="AZ151" s="114"/>
      <c r="BA151" s="114"/>
      <c r="BB151" s="114"/>
      <c r="BC151" s="114"/>
      <c r="BD151" s="114"/>
      <c r="BE151" s="114"/>
      <c r="BF151" s="114"/>
      <c r="BG151" s="114"/>
    </row>
    <row r="152" spans="2:59" ht="13.5" customHeight="1">
      <c r="B152" s="877"/>
      <c r="C152" s="43" t="s">
        <v>283</v>
      </c>
      <c r="D152" s="44"/>
      <c r="E152" s="972">
        <f t="shared" ref="E152:P152" si="27">E128+E139</f>
        <v>65.007999999999996</v>
      </c>
      <c r="F152" s="255">
        <f t="shared" si="27"/>
        <v>56.051900000000003</v>
      </c>
      <c r="G152" s="255">
        <f t="shared" si="27"/>
        <v>218.892</v>
      </c>
      <c r="H152" s="255">
        <f t="shared" si="27"/>
        <v>1633.3651</v>
      </c>
      <c r="I152" s="255">
        <f t="shared" si="27"/>
        <v>47.256</v>
      </c>
      <c r="J152" s="255">
        <f t="shared" si="27"/>
        <v>0.67710000000000004</v>
      </c>
      <c r="K152" s="255">
        <f t="shared" si="27"/>
        <v>0.86010000000000009</v>
      </c>
      <c r="L152" s="1039">
        <f t="shared" si="27"/>
        <v>859.02</v>
      </c>
      <c r="M152" s="1039">
        <f t="shared" si="27"/>
        <v>484.29</v>
      </c>
      <c r="N152" s="1039">
        <f t="shared" si="27"/>
        <v>486.18400000000003</v>
      </c>
      <c r="O152" s="1039">
        <f t="shared" si="27"/>
        <v>101.4572</v>
      </c>
      <c r="P152" s="879">
        <f t="shared" si="27"/>
        <v>15.936999999999999</v>
      </c>
      <c r="Q152" s="698"/>
      <c r="R152" s="11"/>
      <c r="S152" s="109"/>
      <c r="T152" s="106"/>
      <c r="U152" s="114"/>
      <c r="V152" s="114"/>
      <c r="W152" s="100"/>
      <c r="X152" s="100"/>
      <c r="Y152" s="100"/>
      <c r="Z152" s="100"/>
      <c r="AA152" s="124"/>
      <c r="AB152" s="124"/>
      <c r="AC152" s="124"/>
      <c r="AD152" s="124"/>
      <c r="AE152" s="190"/>
      <c r="AF152" s="124"/>
      <c r="AG152" s="132"/>
      <c r="AH152" s="121"/>
      <c r="AI152" s="113"/>
      <c r="AJ152" s="224"/>
      <c r="AK152" s="125"/>
      <c r="AL152" s="109"/>
      <c r="AM152" s="106"/>
      <c r="AN152" s="124"/>
      <c r="AO152" s="124"/>
      <c r="AP152" s="124"/>
      <c r="AQ152" s="191"/>
      <c r="AR152" s="124"/>
      <c r="AS152" s="124"/>
      <c r="AT152" s="124"/>
      <c r="AU152" s="124"/>
      <c r="AV152" s="124"/>
      <c r="AW152" s="124"/>
      <c r="AX152" s="124"/>
      <c r="AY152" s="124"/>
      <c r="AZ152" s="190"/>
      <c r="BA152" s="114"/>
      <c r="BB152" s="114"/>
      <c r="BC152" s="114"/>
      <c r="BD152" s="114"/>
      <c r="BE152" s="114"/>
      <c r="BF152" s="114"/>
      <c r="BG152" s="114"/>
    </row>
    <row r="153" spans="2:59">
      <c r="B153" s="456"/>
      <c r="C153" s="930" t="s">
        <v>11</v>
      </c>
      <c r="D153" s="1783">
        <v>0.6</v>
      </c>
      <c r="E153" s="1158">
        <f t="shared" ref="E153:P153" si="28">(E399/100)*60</f>
        <v>54</v>
      </c>
      <c r="F153" s="1052">
        <f t="shared" si="28"/>
        <v>55.2</v>
      </c>
      <c r="G153" s="1052">
        <f t="shared" si="28"/>
        <v>229.8</v>
      </c>
      <c r="H153" s="1052">
        <f t="shared" si="28"/>
        <v>1632</v>
      </c>
      <c r="I153" s="1052">
        <f t="shared" si="28"/>
        <v>42</v>
      </c>
      <c r="J153" s="1052">
        <f t="shared" si="28"/>
        <v>0.83999999999999986</v>
      </c>
      <c r="K153" s="1052">
        <f t="shared" si="28"/>
        <v>0.96</v>
      </c>
      <c r="L153" s="1808">
        <f t="shared" si="28"/>
        <v>540</v>
      </c>
      <c r="M153" s="2785">
        <f t="shared" si="28"/>
        <v>720</v>
      </c>
      <c r="N153" s="2785">
        <f t="shared" si="28"/>
        <v>720</v>
      </c>
      <c r="O153" s="2785">
        <f t="shared" si="28"/>
        <v>180</v>
      </c>
      <c r="P153" s="2346">
        <f t="shared" si="28"/>
        <v>10.799999999999999</v>
      </c>
      <c r="Q153" s="698"/>
      <c r="R153" s="106"/>
      <c r="S153" s="109"/>
      <c r="T153" s="114"/>
      <c r="U153" s="113"/>
      <c r="V153" s="219"/>
      <c r="W153" s="113"/>
      <c r="X153" s="113"/>
      <c r="Y153" s="113"/>
      <c r="Z153" s="113"/>
      <c r="AA153" s="113"/>
      <c r="AB153" s="233"/>
      <c r="AC153" s="113"/>
      <c r="AD153" s="113"/>
      <c r="AE153" s="104"/>
      <c r="AF153" s="124"/>
      <c r="AG153" s="123"/>
      <c r="AH153" s="109"/>
      <c r="AI153" s="108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114"/>
      <c r="AX153" s="114"/>
      <c r="AY153" s="114"/>
      <c r="AZ153" s="114"/>
      <c r="BA153" s="114"/>
      <c r="BB153" s="114"/>
      <c r="BC153" s="114"/>
      <c r="BD153" s="114"/>
      <c r="BE153" s="114"/>
      <c r="BF153" s="114"/>
      <c r="BG153" s="114"/>
    </row>
    <row r="154" spans="2:59" ht="13.5" customHeight="1" thickBot="1">
      <c r="B154" s="249"/>
      <c r="C154" s="1031" t="s">
        <v>431</v>
      </c>
      <c r="D154" s="1077"/>
      <c r="E154" s="1030">
        <f t="shared" ref="E154:P154" si="29">(E152*100/E399)-60</f>
        <v>12.231111111111105</v>
      </c>
      <c r="F154" s="1028">
        <f t="shared" si="29"/>
        <v>0.92597826086957014</v>
      </c>
      <c r="G154" s="1028">
        <f t="shared" si="29"/>
        <v>-2.8480417754569203</v>
      </c>
      <c r="H154" s="1028">
        <f t="shared" si="29"/>
        <v>5.0187500000006935E-2</v>
      </c>
      <c r="I154" s="1028">
        <f t="shared" si="29"/>
        <v>7.5085714285714289</v>
      </c>
      <c r="J154" s="1038">
        <f t="shared" si="29"/>
        <v>-11.635714285714279</v>
      </c>
      <c r="K154" s="1028">
        <f t="shared" si="29"/>
        <v>-6.2437499999999986</v>
      </c>
      <c r="L154" s="1028">
        <f t="shared" si="29"/>
        <v>35.446666666666673</v>
      </c>
      <c r="M154" s="1038">
        <f t="shared" si="29"/>
        <v>-19.642499999999998</v>
      </c>
      <c r="N154" s="1038">
        <f t="shared" si="29"/>
        <v>-19.484666666666662</v>
      </c>
      <c r="O154" s="1038">
        <f t="shared" si="29"/>
        <v>-26.180933333333336</v>
      </c>
      <c r="P154" s="1199">
        <f t="shared" si="29"/>
        <v>28.538888888888891</v>
      </c>
      <c r="Q154" s="698"/>
      <c r="R154" s="106"/>
      <c r="S154" s="109"/>
      <c r="T154" s="106"/>
      <c r="U154" s="129"/>
      <c r="V154" s="129"/>
      <c r="W154" s="129"/>
      <c r="X154" s="129"/>
      <c r="Y154" s="129"/>
      <c r="Z154" s="129"/>
      <c r="AA154" s="129"/>
      <c r="AB154" s="129"/>
      <c r="AC154" s="129"/>
      <c r="AD154" s="129"/>
      <c r="AE154" s="114"/>
      <c r="AF154" s="106"/>
      <c r="AG154" s="133"/>
      <c r="AH154" s="109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114"/>
      <c r="AX154" s="114"/>
      <c r="AY154" s="114"/>
      <c r="AZ154" s="114"/>
      <c r="BA154" s="114"/>
      <c r="BB154" s="114"/>
      <c r="BC154" s="114"/>
      <c r="BD154" s="114"/>
      <c r="BE154" s="114"/>
      <c r="BF154" s="114"/>
      <c r="BG154" s="114"/>
    </row>
    <row r="155" spans="2:59" ht="16.5" customHeight="1" thickBot="1">
      <c r="B155" s="11"/>
      <c r="C155" s="11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98"/>
      <c r="R155" s="106"/>
      <c r="S155" s="122"/>
      <c r="T155" s="114"/>
      <c r="U155" s="124"/>
      <c r="V155" s="191"/>
      <c r="W155" s="124"/>
      <c r="X155" s="376"/>
      <c r="Y155" s="124"/>
      <c r="Z155" s="124"/>
      <c r="AA155" s="124"/>
      <c r="AB155" s="241"/>
      <c r="AC155" s="376"/>
      <c r="AD155" s="124"/>
      <c r="AE155" s="124"/>
      <c r="AF155" s="114"/>
      <c r="AG155" s="123"/>
      <c r="AH155" s="119"/>
      <c r="AI155" s="112"/>
      <c r="AJ155" s="114"/>
      <c r="AK155" s="114"/>
      <c r="AL155" s="114"/>
      <c r="AM155" s="114"/>
      <c r="AN155" s="114"/>
      <c r="AO155" s="114"/>
      <c r="AP155" s="114"/>
      <c r="AQ155" s="114"/>
      <c r="AR155" s="114"/>
      <c r="AS155" s="114"/>
      <c r="AT155" s="114"/>
      <c r="AU155" s="114"/>
      <c r="AV155" s="114"/>
      <c r="AW155" s="114"/>
      <c r="AX155" s="114"/>
      <c r="AY155" s="114"/>
      <c r="AZ155" s="114"/>
      <c r="BA155" s="114"/>
      <c r="BB155" s="114"/>
      <c r="BC155" s="114"/>
      <c r="BD155" s="114"/>
      <c r="BE155" s="114"/>
      <c r="BF155" s="114"/>
      <c r="BG155" s="114"/>
    </row>
    <row r="156" spans="2:59" ht="12.75" customHeight="1">
      <c r="B156" s="877"/>
      <c r="C156" s="43" t="s">
        <v>282</v>
      </c>
      <c r="D156" s="44"/>
      <c r="E156" s="155">
        <f t="shared" ref="E156:P156" si="30">E139+E147</f>
        <v>41.684999999999995</v>
      </c>
      <c r="F156" s="255">
        <f t="shared" si="30"/>
        <v>40.307900000000004</v>
      </c>
      <c r="G156" s="255">
        <f t="shared" si="30"/>
        <v>176.48699999999999</v>
      </c>
      <c r="H156" s="255">
        <f t="shared" si="30"/>
        <v>1223.2571</v>
      </c>
      <c r="I156" s="255">
        <f t="shared" si="30"/>
        <v>37.299999999999997</v>
      </c>
      <c r="J156" s="255">
        <f t="shared" si="30"/>
        <v>0.64900000000000002</v>
      </c>
      <c r="K156" s="255">
        <f t="shared" si="30"/>
        <v>0.66</v>
      </c>
      <c r="L156" s="1039">
        <f t="shared" si="30"/>
        <v>808.82</v>
      </c>
      <c r="M156" s="1039">
        <f t="shared" si="30"/>
        <v>271.55</v>
      </c>
      <c r="N156" s="1039">
        <f t="shared" si="30"/>
        <v>466.44700000000006</v>
      </c>
      <c r="O156" s="1039">
        <f t="shared" si="30"/>
        <v>97.710000000000008</v>
      </c>
      <c r="P156" s="879">
        <f t="shared" si="30"/>
        <v>13.593999999999999</v>
      </c>
      <c r="Q156" s="698"/>
      <c r="R156" s="106"/>
      <c r="S156" s="124"/>
      <c r="T156" s="124"/>
      <c r="U156" s="124"/>
      <c r="V156" s="191"/>
      <c r="W156" s="124"/>
      <c r="X156" s="124"/>
      <c r="Y156" s="124"/>
      <c r="Z156" s="124"/>
      <c r="AA156" s="124"/>
      <c r="AB156" s="124"/>
      <c r="AC156" s="124"/>
      <c r="AD156" s="124"/>
      <c r="AE156" s="132"/>
      <c r="AF156" s="114"/>
      <c r="AG156" s="123"/>
      <c r="AH156" s="109"/>
      <c r="AI156" s="108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  <c r="AU156" s="114"/>
      <c r="AV156" s="114"/>
      <c r="AW156" s="114"/>
      <c r="AX156" s="114"/>
      <c r="AY156" s="114"/>
      <c r="AZ156" s="114"/>
      <c r="BA156" s="114"/>
      <c r="BB156" s="114"/>
      <c r="BC156" s="114"/>
      <c r="BD156" s="114"/>
      <c r="BE156" s="114"/>
      <c r="BF156" s="114"/>
      <c r="BG156" s="114"/>
    </row>
    <row r="157" spans="2:59" ht="12" customHeight="1">
      <c r="B157" s="456"/>
      <c r="C157" s="930" t="s">
        <v>11</v>
      </c>
      <c r="D157" s="1783">
        <v>0.45</v>
      </c>
      <c r="E157" s="1158">
        <f t="shared" ref="E157:P157" si="31">(E399/100)*45</f>
        <v>40.5</v>
      </c>
      <c r="F157" s="1052">
        <f t="shared" si="31"/>
        <v>41.4</v>
      </c>
      <c r="G157" s="1052">
        <f t="shared" si="31"/>
        <v>172.35</v>
      </c>
      <c r="H157" s="1052">
        <f t="shared" si="31"/>
        <v>1224</v>
      </c>
      <c r="I157" s="1052">
        <f t="shared" si="31"/>
        <v>31.499999999999996</v>
      </c>
      <c r="J157" s="1052">
        <f t="shared" si="31"/>
        <v>0.62999999999999989</v>
      </c>
      <c r="K157" s="1052">
        <f t="shared" si="31"/>
        <v>0.72</v>
      </c>
      <c r="L157" s="1808">
        <f t="shared" si="31"/>
        <v>405</v>
      </c>
      <c r="M157" s="2785">
        <f t="shared" si="31"/>
        <v>540</v>
      </c>
      <c r="N157" s="2785">
        <f t="shared" si="31"/>
        <v>540</v>
      </c>
      <c r="O157" s="2785">
        <f t="shared" si="31"/>
        <v>135</v>
      </c>
      <c r="P157" s="2346">
        <f t="shared" si="31"/>
        <v>8.1</v>
      </c>
      <c r="Q157" s="698"/>
      <c r="R157" s="106"/>
      <c r="S157" s="124"/>
      <c r="T157" s="124"/>
      <c r="U157" s="124"/>
      <c r="V157" s="191"/>
      <c r="W157" s="124"/>
      <c r="X157" s="124"/>
      <c r="Y157" s="124"/>
      <c r="Z157" s="124"/>
      <c r="AA157" s="124"/>
      <c r="AB157" s="124"/>
      <c r="AC157" s="124"/>
      <c r="AD157" s="124"/>
      <c r="AE157" s="190"/>
      <c r="AF157" s="114"/>
      <c r="AG157" s="123"/>
      <c r="AH157" s="109"/>
      <c r="AI157" s="108"/>
      <c r="AJ157" s="114"/>
      <c r="AK157" s="114"/>
      <c r="AL157" s="114"/>
      <c r="AM157" s="114"/>
      <c r="AN157" s="114"/>
      <c r="AO157" s="114"/>
      <c r="AP157" s="114"/>
      <c r="AQ157" s="114"/>
      <c r="AR157" s="114"/>
      <c r="AS157" s="114"/>
      <c r="AT157" s="114"/>
      <c r="AU157" s="114"/>
      <c r="AV157" s="114"/>
      <c r="AW157" s="114"/>
      <c r="AX157" s="114"/>
      <c r="AY157" s="114"/>
      <c r="AZ157" s="114"/>
      <c r="BA157" s="114"/>
      <c r="BB157" s="114"/>
      <c r="BC157" s="114"/>
      <c r="BD157" s="114"/>
      <c r="BE157" s="114"/>
      <c r="BF157" s="114"/>
      <c r="BG157" s="114"/>
    </row>
    <row r="158" spans="2:59" ht="13.5" customHeight="1" thickBot="1">
      <c r="B158" s="249"/>
      <c r="C158" s="1031" t="s">
        <v>431</v>
      </c>
      <c r="D158" s="1077"/>
      <c r="E158" s="1042">
        <f t="shared" ref="E158:P158" si="32">(E156*100/E399)-45</f>
        <v>1.3166666666666558</v>
      </c>
      <c r="F158" s="1043">
        <f t="shared" si="32"/>
        <v>-1.1870652173913001</v>
      </c>
      <c r="G158" s="1043">
        <f t="shared" si="32"/>
        <v>1.0801566579634496</v>
      </c>
      <c r="H158" s="1043">
        <f t="shared" si="32"/>
        <v>-2.7312500000000739E-2</v>
      </c>
      <c r="I158" s="1043">
        <f t="shared" si="32"/>
        <v>8.2857142857142776</v>
      </c>
      <c r="J158" s="1041">
        <f t="shared" si="32"/>
        <v>1.3571428571428612</v>
      </c>
      <c r="K158" s="1043">
        <f t="shared" si="32"/>
        <v>-3.75</v>
      </c>
      <c r="L158" s="1043">
        <f t="shared" si="32"/>
        <v>44.86888888888889</v>
      </c>
      <c r="M158" s="1041">
        <f t="shared" si="32"/>
        <v>-22.370833333333334</v>
      </c>
      <c r="N158" s="1041">
        <f t="shared" si="32"/>
        <v>-6.1294166666666641</v>
      </c>
      <c r="O158" s="1041">
        <f t="shared" si="32"/>
        <v>-12.43</v>
      </c>
      <c r="P158" s="2729">
        <f t="shared" si="32"/>
        <v>30.522222222222211</v>
      </c>
      <c r="Q158" s="698"/>
      <c r="R158" s="106"/>
      <c r="S158" s="376"/>
      <c r="T158" s="124"/>
      <c r="U158" s="124"/>
      <c r="V158" s="191"/>
      <c r="W158" s="124"/>
      <c r="X158" s="124"/>
      <c r="Y158" s="124"/>
      <c r="Z158" s="124"/>
      <c r="AA158" s="124"/>
      <c r="AB158" s="124"/>
      <c r="AC158" s="124"/>
      <c r="AD158" s="124"/>
      <c r="AE158" s="190"/>
      <c r="AF158" s="114"/>
      <c r="AG158" s="123"/>
      <c r="AH158" s="109"/>
      <c r="AI158" s="108"/>
      <c r="AJ158" s="114"/>
      <c r="AK158" s="114"/>
      <c r="AL158" s="114"/>
      <c r="AM158" s="114"/>
      <c r="AN158" s="114"/>
      <c r="AO158" s="114"/>
      <c r="AP158" s="114"/>
      <c r="AQ158" s="114"/>
      <c r="AR158" s="114"/>
      <c r="AS158" s="114"/>
      <c r="AT158" s="114"/>
      <c r="AU158" s="114"/>
      <c r="AV158" s="114"/>
      <c r="AW158" s="114"/>
      <c r="AX158" s="114"/>
      <c r="AY158" s="114"/>
      <c r="AZ158" s="114"/>
      <c r="BA158" s="114"/>
      <c r="BB158" s="114"/>
      <c r="BC158" s="114"/>
      <c r="BD158" s="114"/>
      <c r="BE158" s="114"/>
      <c r="BF158" s="114"/>
      <c r="BG158" s="114"/>
    </row>
    <row r="159" spans="2:59" ht="15" customHeight="1" thickBot="1">
      <c r="Q159" s="698"/>
      <c r="R159" s="129"/>
      <c r="S159" s="630"/>
      <c r="T159" s="124"/>
      <c r="U159" s="124"/>
      <c r="V159" s="191"/>
      <c r="W159" s="124"/>
      <c r="X159" s="124"/>
      <c r="Y159" s="124"/>
      <c r="Z159" s="124"/>
      <c r="AA159" s="124"/>
      <c r="AB159" s="124"/>
      <c r="AC159" s="124"/>
      <c r="AD159" s="124"/>
      <c r="AE159" s="190"/>
      <c r="AF159" s="114"/>
      <c r="AG159" s="123"/>
      <c r="AH159" s="109"/>
      <c r="AI159" s="108"/>
      <c r="AJ159" s="124"/>
      <c r="AK159" s="124"/>
      <c r="AL159" s="124"/>
      <c r="AM159" s="191"/>
      <c r="AN159" s="124"/>
      <c r="AO159" s="124"/>
      <c r="AP159" s="376"/>
      <c r="AQ159" s="124"/>
      <c r="AR159" s="124"/>
      <c r="AS159" s="124"/>
      <c r="AT159" s="124"/>
      <c r="AU159" s="124"/>
      <c r="AV159" s="190"/>
      <c r="AW159" s="114"/>
      <c r="AX159" s="114"/>
      <c r="AY159" s="114"/>
      <c r="AZ159" s="114"/>
      <c r="BA159" s="114"/>
      <c r="BB159" s="114"/>
      <c r="BC159" s="114"/>
      <c r="BD159" s="114"/>
      <c r="BE159" s="114"/>
      <c r="BF159" s="114"/>
      <c r="BG159" s="114"/>
    </row>
    <row r="160" spans="2:59">
      <c r="B160" s="1034" t="s">
        <v>316</v>
      </c>
      <c r="C160" s="78"/>
      <c r="D160" s="44"/>
      <c r="E160" s="155">
        <f t="shared" ref="E160:P160" si="33">E128+E139+E147</f>
        <v>75.417000000000002</v>
      </c>
      <c r="F160" s="255">
        <f t="shared" si="33"/>
        <v>64.757900000000006</v>
      </c>
      <c r="G160" s="255">
        <f t="shared" si="33"/>
        <v>256.80700000000002</v>
      </c>
      <c r="H160" s="255">
        <f t="shared" si="33"/>
        <v>1901.9150999999999</v>
      </c>
      <c r="I160" s="255">
        <f t="shared" si="33"/>
        <v>48.735999999999997</v>
      </c>
      <c r="J160" s="255">
        <f t="shared" si="33"/>
        <v>0.80710000000000004</v>
      </c>
      <c r="K160" s="255">
        <f t="shared" si="33"/>
        <v>1.0461</v>
      </c>
      <c r="L160" s="965">
        <f t="shared" si="33"/>
        <v>879.12</v>
      </c>
      <c r="M160" s="965">
        <f t="shared" si="33"/>
        <v>554.89</v>
      </c>
      <c r="N160" s="2305">
        <f t="shared" si="33"/>
        <v>581.98400000000004</v>
      </c>
      <c r="O160" s="965">
        <f t="shared" si="33"/>
        <v>125.9572</v>
      </c>
      <c r="P160" s="879">
        <f t="shared" si="33"/>
        <v>17.814</v>
      </c>
      <c r="Q160" s="698"/>
      <c r="R160" s="108"/>
      <c r="S160" s="124"/>
      <c r="T160" s="124"/>
      <c r="U160" s="124"/>
      <c r="V160" s="191"/>
      <c r="W160" s="124"/>
      <c r="X160" s="124"/>
      <c r="Y160" s="124"/>
      <c r="Z160" s="124"/>
      <c r="AA160" s="124"/>
      <c r="AB160" s="124"/>
      <c r="AC160" s="124"/>
      <c r="AD160" s="124"/>
      <c r="AE160" s="190"/>
      <c r="AF160" s="114"/>
      <c r="AG160" s="159"/>
      <c r="AH160" s="109"/>
      <c r="AI160" s="108"/>
      <c r="AJ160" s="124"/>
      <c r="AK160" s="124"/>
      <c r="AL160" s="124"/>
      <c r="AM160" s="191"/>
      <c r="AN160" s="124"/>
      <c r="AO160" s="124"/>
      <c r="AP160" s="376"/>
      <c r="AQ160" s="124"/>
      <c r="AR160" s="124"/>
      <c r="AS160" s="124"/>
      <c r="AT160" s="124"/>
      <c r="AU160" s="124"/>
      <c r="AV160" s="190"/>
      <c r="AW160" s="114"/>
      <c r="AX160" s="114"/>
      <c r="AY160" s="114"/>
      <c r="AZ160" s="114"/>
      <c r="BA160" s="114"/>
      <c r="BB160" s="114"/>
      <c r="BC160" s="114"/>
      <c r="BD160" s="114"/>
      <c r="BE160" s="114"/>
      <c r="BF160" s="114"/>
      <c r="BG160" s="114"/>
    </row>
    <row r="161" spans="2:59">
      <c r="B161" s="1035"/>
      <c r="C161" s="1036" t="s">
        <v>11</v>
      </c>
      <c r="D161" s="1783">
        <v>0.7</v>
      </c>
      <c r="E161" s="1158">
        <f t="shared" ref="E161:P161" si="34">(E399/100)*70</f>
        <v>63</v>
      </c>
      <c r="F161" s="1052">
        <f t="shared" si="34"/>
        <v>64.400000000000006</v>
      </c>
      <c r="G161" s="1052">
        <f t="shared" si="34"/>
        <v>268.10000000000002</v>
      </c>
      <c r="H161" s="1052">
        <f t="shared" si="34"/>
        <v>1904</v>
      </c>
      <c r="I161" s="1052">
        <f t="shared" si="34"/>
        <v>49</v>
      </c>
      <c r="J161" s="1052">
        <f t="shared" si="34"/>
        <v>0.97999999999999987</v>
      </c>
      <c r="K161" s="1052">
        <f t="shared" si="34"/>
        <v>1.1200000000000001</v>
      </c>
      <c r="L161" s="1808">
        <f t="shared" si="34"/>
        <v>630</v>
      </c>
      <c r="M161" s="2785">
        <f t="shared" si="34"/>
        <v>840</v>
      </c>
      <c r="N161" s="2785">
        <f t="shared" si="34"/>
        <v>840</v>
      </c>
      <c r="O161" s="2785">
        <f t="shared" si="34"/>
        <v>210</v>
      </c>
      <c r="P161" s="2346">
        <f t="shared" si="34"/>
        <v>12.6</v>
      </c>
      <c r="Q161" s="698"/>
      <c r="R161" s="114"/>
      <c r="S161" s="124"/>
      <c r="T161" s="376"/>
      <c r="U161" s="124"/>
      <c r="V161" s="191"/>
      <c r="W161" s="124"/>
      <c r="X161" s="124"/>
      <c r="Y161" s="124"/>
      <c r="Z161" s="124"/>
      <c r="AA161" s="124"/>
      <c r="AB161" s="124"/>
      <c r="AC161" s="241"/>
      <c r="AD161" s="124"/>
      <c r="AE161" s="190"/>
      <c r="AF161" s="114"/>
      <c r="AG161" s="159"/>
      <c r="AH161" s="109"/>
      <c r="AI161" s="108"/>
      <c r="AJ161" s="124"/>
      <c r="AK161" s="376"/>
      <c r="AL161" s="124"/>
      <c r="AM161" s="191"/>
      <c r="AN161" s="124"/>
      <c r="AO161" s="124"/>
      <c r="AP161" s="124"/>
      <c r="AQ161" s="124"/>
      <c r="AR161" s="124"/>
      <c r="AS161" s="124"/>
      <c r="AT161" s="241"/>
      <c r="AU161" s="124"/>
      <c r="AV161" s="190"/>
      <c r="AW161" s="114"/>
      <c r="AX161" s="114"/>
      <c r="AY161" s="114"/>
      <c r="AZ161" s="114"/>
      <c r="BA161" s="114"/>
      <c r="BB161" s="114"/>
      <c r="BC161" s="114"/>
      <c r="BD161" s="114"/>
      <c r="BE161" s="114"/>
      <c r="BF161" s="114"/>
      <c r="BG161" s="114"/>
    </row>
    <row r="162" spans="2:59" ht="15.75" thickBot="1">
      <c r="B162" s="249"/>
      <c r="C162" s="1031" t="s">
        <v>431</v>
      </c>
      <c r="D162" s="1077"/>
      <c r="E162" s="1042">
        <f t="shared" ref="E162:P162" si="35">(E160*100/E399)-70</f>
        <v>13.796666666666667</v>
      </c>
      <c r="F162" s="1041">
        <f t="shared" si="35"/>
        <v>0.3890217391304418</v>
      </c>
      <c r="G162" s="1043">
        <f t="shared" si="35"/>
        <v>-2.9485639686684095</v>
      </c>
      <c r="H162" s="1043">
        <f t="shared" si="35"/>
        <v>-7.6650735294123251E-2</v>
      </c>
      <c r="I162" s="1041">
        <f t="shared" si="35"/>
        <v>-0.37714285714287143</v>
      </c>
      <c r="J162" s="1041">
        <f t="shared" si="35"/>
        <v>-12.349999999999987</v>
      </c>
      <c r="K162" s="1043">
        <f t="shared" si="35"/>
        <v>-4.6187500000000057</v>
      </c>
      <c r="L162" s="1043">
        <f t="shared" si="35"/>
        <v>27.680000000000007</v>
      </c>
      <c r="M162" s="1041">
        <f t="shared" si="35"/>
        <v>-23.759166666666665</v>
      </c>
      <c r="N162" s="1041">
        <f t="shared" si="35"/>
        <v>-21.501333333333335</v>
      </c>
      <c r="O162" s="1041">
        <f t="shared" si="35"/>
        <v>-28.014266666666671</v>
      </c>
      <c r="P162" s="2729">
        <f t="shared" si="35"/>
        <v>28.966666666666669</v>
      </c>
      <c r="Q162" s="698"/>
      <c r="R162" s="129"/>
      <c r="S162" s="113"/>
      <c r="T162" s="113"/>
      <c r="U162" s="113"/>
      <c r="V162" s="233"/>
      <c r="W162" s="113"/>
      <c r="X162" s="233"/>
      <c r="Y162" s="233"/>
      <c r="Z162" s="113"/>
      <c r="AA162" s="434"/>
      <c r="AB162" s="233"/>
      <c r="AC162" s="219"/>
      <c r="AD162" s="113"/>
      <c r="AE162" s="112"/>
      <c r="AF162" s="114"/>
      <c r="AG162" s="114"/>
      <c r="AH162" s="114"/>
      <c r="AI162" s="114"/>
      <c r="AJ162" s="123"/>
      <c r="AK162" s="109"/>
      <c r="AL162" s="106"/>
      <c r="AM162" s="124"/>
      <c r="AN162" s="124"/>
      <c r="AO162" s="124"/>
      <c r="AP162" s="191"/>
      <c r="AQ162" s="630"/>
      <c r="AR162" s="376"/>
      <c r="AS162" s="376"/>
      <c r="AT162" s="376"/>
      <c r="AU162" s="376"/>
      <c r="AV162" s="376"/>
      <c r="AW162" s="376"/>
      <c r="AX162" s="376"/>
      <c r="AY162" s="190"/>
      <c r="AZ162" s="114"/>
      <c r="BA162" s="114"/>
      <c r="BB162" s="114"/>
      <c r="BC162" s="114"/>
      <c r="BD162" s="114"/>
      <c r="BE162" s="114"/>
      <c r="BF162" s="114"/>
      <c r="BG162" s="114"/>
    </row>
    <row r="163" spans="2:59">
      <c r="P163"/>
      <c r="Q163" s="698"/>
      <c r="R163" s="129"/>
      <c r="S163" s="408"/>
      <c r="T163" s="408"/>
      <c r="U163" s="408"/>
      <c r="V163" s="407"/>
      <c r="W163" s="408"/>
      <c r="X163" s="407"/>
      <c r="Y163" s="407"/>
      <c r="Z163" s="408"/>
      <c r="AA163" s="669"/>
      <c r="AB163" s="407"/>
      <c r="AC163" s="407"/>
      <c r="AD163" s="408"/>
      <c r="AE163" s="408"/>
      <c r="AF163" s="114"/>
      <c r="AG163" s="123"/>
      <c r="AH163" s="109"/>
      <c r="AI163" s="196"/>
      <c r="AJ163" s="123"/>
      <c r="AK163" s="109"/>
      <c r="AL163" s="104"/>
      <c r="AM163" s="124"/>
      <c r="AN163" s="124"/>
      <c r="AO163" s="124"/>
      <c r="AP163" s="191"/>
      <c r="AQ163" s="124"/>
      <c r="AR163" s="124"/>
      <c r="AS163" s="376"/>
      <c r="AT163" s="124"/>
      <c r="AU163" s="124"/>
      <c r="AV163" s="124"/>
      <c r="AW163" s="124"/>
      <c r="AX163" s="124"/>
      <c r="AY163" s="190"/>
      <c r="AZ163" s="114"/>
      <c r="BA163" s="114"/>
      <c r="BB163" s="114"/>
      <c r="BC163" s="114"/>
      <c r="BD163" s="114"/>
      <c r="BE163" s="114"/>
      <c r="BF163" s="114"/>
      <c r="BG163" s="114"/>
    </row>
    <row r="164" spans="2:59">
      <c r="E164" s="2634"/>
      <c r="F164" s="2634"/>
      <c r="G164" s="2634"/>
      <c r="H164" s="1082"/>
      <c r="I164" s="1082"/>
      <c r="J164" s="1082"/>
      <c r="K164" s="1082"/>
      <c r="L164" s="1082"/>
      <c r="M164" s="1082"/>
      <c r="N164" s="1082"/>
      <c r="O164" s="1082"/>
      <c r="P164" s="1082"/>
      <c r="S164" s="410"/>
      <c r="T164" s="410"/>
      <c r="U164" s="410"/>
      <c r="V164" s="410"/>
      <c r="W164" s="656"/>
      <c r="X164" s="410"/>
      <c r="Y164" s="410"/>
      <c r="Z164" s="410"/>
      <c r="AA164" s="405"/>
      <c r="AB164" s="405"/>
      <c r="AC164" s="410"/>
      <c r="AD164" s="410"/>
      <c r="AE164" s="411"/>
      <c r="AF164" s="114"/>
      <c r="AG164" s="123"/>
      <c r="AH164" s="109"/>
      <c r="AI164" s="108"/>
      <c r="AJ164" s="187"/>
      <c r="AK164" s="236"/>
      <c r="AL164" s="104"/>
      <c r="AM164" s="124"/>
      <c r="AN164" s="124"/>
      <c r="AO164" s="124"/>
      <c r="AP164" s="191"/>
      <c r="AQ164" s="124"/>
      <c r="AR164" s="124"/>
      <c r="AS164" s="376"/>
      <c r="AT164" s="124"/>
      <c r="AU164" s="124"/>
      <c r="AV164" s="124"/>
      <c r="AW164" s="124"/>
      <c r="AX164" s="124"/>
      <c r="AY164" s="190"/>
      <c r="AZ164" s="114"/>
      <c r="BA164" s="114"/>
      <c r="BB164" s="114"/>
      <c r="BC164" s="114"/>
      <c r="BD164" s="114"/>
      <c r="BE164" s="114"/>
      <c r="BF164" s="114"/>
      <c r="BG164" s="114"/>
    </row>
    <row r="165" spans="2:59">
      <c r="S165" s="129"/>
      <c r="T165" s="129"/>
      <c r="U165" s="129"/>
      <c r="V165" s="129"/>
      <c r="W165" s="129"/>
      <c r="X165" s="129"/>
      <c r="Y165" s="129"/>
      <c r="Z165" s="129"/>
      <c r="AA165" s="129"/>
      <c r="AB165" s="129"/>
      <c r="AC165" s="129"/>
      <c r="AD165" s="129"/>
      <c r="AE165" s="114"/>
      <c r="AF165" s="114"/>
      <c r="AG165" s="109"/>
      <c r="AH165" s="108"/>
      <c r="AI165" s="122"/>
      <c r="AJ165" s="159"/>
      <c r="AK165" s="109"/>
      <c r="AL165" s="106"/>
      <c r="AM165" s="124"/>
      <c r="AN165" s="376"/>
      <c r="AO165" s="124"/>
      <c r="AP165" s="191"/>
      <c r="AQ165" s="124"/>
      <c r="AR165" s="124"/>
      <c r="AS165" s="124"/>
      <c r="AT165" s="124"/>
      <c r="AU165" s="124"/>
      <c r="AV165" s="124"/>
      <c r="AW165" s="241"/>
      <c r="AX165" s="124"/>
      <c r="AY165" s="190"/>
      <c r="AZ165" s="114"/>
      <c r="BA165" s="114"/>
      <c r="BB165" s="114"/>
      <c r="BC165" s="114"/>
      <c r="BD165" s="114"/>
      <c r="BE165" s="114"/>
      <c r="BF165" s="114"/>
      <c r="BG165" s="114"/>
    </row>
    <row r="166" spans="2:59">
      <c r="S166" s="129"/>
      <c r="T166" s="129"/>
      <c r="U166" s="129"/>
      <c r="V166" s="129"/>
      <c r="W166" s="129"/>
      <c r="X166" s="129"/>
      <c r="Y166" s="129"/>
      <c r="Z166" s="129"/>
      <c r="AA166" s="129"/>
      <c r="AB166" s="129"/>
      <c r="AC166" s="129"/>
      <c r="AD166" s="129"/>
      <c r="AE166" s="114"/>
      <c r="AF166" s="114"/>
      <c r="AG166" s="109"/>
      <c r="AH166" s="113"/>
      <c r="AI166" s="114"/>
      <c r="AJ166" s="114"/>
      <c r="AK166" s="114"/>
      <c r="AL166" s="114"/>
      <c r="AM166" s="114"/>
      <c r="AN166" s="114"/>
      <c r="AO166" s="114"/>
      <c r="AP166" s="114"/>
      <c r="AQ166" s="114"/>
      <c r="AR166" s="114"/>
      <c r="AS166" s="114"/>
      <c r="AT166" s="114"/>
      <c r="AU166" s="114"/>
      <c r="AV166" s="114"/>
      <c r="AW166" s="114"/>
      <c r="AX166" s="114"/>
      <c r="AY166" s="114"/>
      <c r="AZ166" s="114"/>
      <c r="BA166" s="114"/>
      <c r="BB166" s="114"/>
      <c r="BC166" s="114"/>
      <c r="BD166" s="114"/>
      <c r="BE166" s="114"/>
      <c r="BF166" s="114"/>
      <c r="BG166" s="114"/>
    </row>
    <row r="167" spans="2:59" ht="15.75">
      <c r="C167" s="932"/>
      <c r="D167" s="12" t="s">
        <v>206</v>
      </c>
      <c r="E167" s="326"/>
      <c r="R167" s="129"/>
      <c r="S167" s="129"/>
      <c r="T167" s="129"/>
      <c r="U167" s="129"/>
      <c r="V167" s="129"/>
      <c r="W167" s="129"/>
      <c r="X167" s="129"/>
      <c r="Y167" s="129"/>
      <c r="Z167" s="129"/>
      <c r="AA167" s="129"/>
      <c r="AB167" s="129"/>
      <c r="AC167" s="129"/>
      <c r="AD167" s="129"/>
      <c r="AE167" s="114"/>
      <c r="AF167" s="672"/>
      <c r="AG167" s="210"/>
      <c r="AH167" s="210"/>
      <c r="AI167" s="210"/>
      <c r="AJ167" s="197"/>
      <c r="AK167" s="635"/>
      <c r="AL167" s="210"/>
      <c r="AM167" s="197"/>
      <c r="AN167" s="197"/>
      <c r="AO167" s="210"/>
      <c r="AP167" s="636"/>
      <c r="AQ167" s="210"/>
      <c r="AR167" s="210"/>
      <c r="AS167" s="114"/>
      <c r="AT167" s="134"/>
      <c r="AU167" s="114"/>
      <c r="AV167" s="114"/>
      <c r="AW167" s="114"/>
      <c r="AX167" s="114"/>
      <c r="AY167" s="114"/>
      <c r="AZ167" s="114"/>
      <c r="BA167" s="114"/>
      <c r="BB167" s="114"/>
      <c r="BC167" s="114"/>
      <c r="BD167" s="114"/>
      <c r="BE167" s="114"/>
      <c r="BF167" s="114"/>
      <c r="BG167" s="114"/>
    </row>
    <row r="168" spans="2:59">
      <c r="C168" s="13" t="s">
        <v>1139</v>
      </c>
      <c r="D168" s="157"/>
      <c r="E168" s="2"/>
      <c r="F168"/>
      <c r="I168"/>
      <c r="J168"/>
      <c r="K168" s="26"/>
      <c r="L168" s="26"/>
      <c r="M168"/>
      <c r="N168"/>
      <c r="O168"/>
      <c r="P168"/>
      <c r="Q168" s="114"/>
      <c r="R168" s="129"/>
      <c r="S168" s="129"/>
      <c r="T168" s="129"/>
      <c r="U168" s="129"/>
      <c r="V168" s="129"/>
      <c r="W168" s="129"/>
      <c r="X168" s="129"/>
      <c r="Y168" s="129"/>
      <c r="Z168" s="129"/>
      <c r="AA168" s="129"/>
      <c r="AB168" s="129"/>
      <c r="AC168" s="129"/>
      <c r="AD168" s="129"/>
      <c r="AE168" s="114"/>
      <c r="AF168" s="673"/>
      <c r="AG168" s="210"/>
      <c r="AH168" s="210"/>
      <c r="AI168" s="210"/>
      <c r="AJ168" s="210"/>
      <c r="AK168" s="210"/>
      <c r="AL168" s="210"/>
      <c r="AM168" s="210"/>
      <c r="AN168" s="210"/>
      <c r="AO168" s="210"/>
      <c r="AP168" s="210"/>
      <c r="AQ168" s="210"/>
      <c r="AR168" s="210"/>
      <c r="AS168" s="114"/>
      <c r="AT168" s="114"/>
      <c r="AU168" s="114"/>
      <c r="AV168" s="114"/>
      <c r="AW168" s="114"/>
      <c r="AX168" s="114"/>
      <c r="AY168" s="114"/>
      <c r="AZ168" s="114"/>
      <c r="BA168" s="114"/>
      <c r="BB168" s="114"/>
      <c r="BC168" s="114"/>
      <c r="BD168" s="114"/>
      <c r="BE168" s="114"/>
      <c r="BF168" s="114"/>
      <c r="BG168" s="114"/>
    </row>
    <row r="169" spans="2:59" ht="18" customHeight="1">
      <c r="C169" s="25" t="s">
        <v>324</v>
      </c>
      <c r="I169" s="1093" t="s">
        <v>343</v>
      </c>
      <c r="N169" s="5"/>
      <c r="R169" s="129"/>
      <c r="S169" s="129"/>
      <c r="T169" s="129"/>
      <c r="U169" s="129"/>
      <c r="V169" s="129"/>
      <c r="W169" s="129"/>
      <c r="X169" s="129"/>
      <c r="Y169" s="129"/>
      <c r="Z169" s="129"/>
      <c r="AA169" s="129"/>
      <c r="AB169" s="129"/>
      <c r="AC169" s="129"/>
      <c r="AD169" s="129"/>
      <c r="AE169" s="114"/>
      <c r="AF169" s="187"/>
      <c r="AG169" s="114"/>
      <c r="AH169" s="114"/>
      <c r="AI169" s="114"/>
      <c r="AJ169" s="197"/>
      <c r="AK169" s="197"/>
      <c r="AL169" s="114"/>
      <c r="AM169" s="197"/>
      <c r="AN169" s="197"/>
      <c r="AO169" s="114"/>
      <c r="AP169" s="109"/>
      <c r="AQ169" s="114"/>
      <c r="AR169" s="114"/>
      <c r="AS169" s="114"/>
      <c r="AT169" s="114"/>
      <c r="AU169" s="114"/>
      <c r="AV169" s="114"/>
      <c r="AW169" s="114"/>
      <c r="AX169" s="114"/>
      <c r="AY169" s="114"/>
      <c r="AZ169" s="114"/>
      <c r="BA169" s="114"/>
      <c r="BB169" s="114"/>
      <c r="BC169" s="114"/>
      <c r="BD169" s="114"/>
      <c r="BE169" s="114"/>
      <c r="BF169" s="114"/>
      <c r="BG169" s="114"/>
    </row>
    <row r="170" spans="2:59" ht="14.25" customHeight="1">
      <c r="C170" s="932" t="s">
        <v>809</v>
      </c>
      <c r="R170" s="129"/>
      <c r="S170" s="129"/>
      <c r="T170" s="129"/>
      <c r="U170" s="129"/>
      <c r="V170" s="129"/>
      <c r="W170" s="129"/>
      <c r="X170" s="129"/>
      <c r="Y170" s="129"/>
      <c r="Z170" s="129"/>
      <c r="AA170" s="129"/>
      <c r="AB170" s="129"/>
      <c r="AC170" s="129"/>
      <c r="AD170" s="129"/>
      <c r="AE170" s="114"/>
      <c r="AF170" s="114"/>
      <c r="AG170" s="640"/>
      <c r="AH170" s="641"/>
      <c r="AI170" s="642"/>
      <c r="AJ170" s="643"/>
      <c r="AK170" s="644"/>
      <c r="AL170" s="644"/>
      <c r="AM170" s="644"/>
      <c r="AN170" s="644"/>
      <c r="AO170" s="644"/>
      <c r="AP170" s="644"/>
      <c r="AQ170" s="640"/>
      <c r="AR170" s="640"/>
      <c r="AS170" s="645"/>
      <c r="AT170" s="114"/>
      <c r="AU170" s="114"/>
      <c r="AV170" s="114"/>
      <c r="AW170" s="114"/>
      <c r="AX170" s="114"/>
      <c r="AY170" s="114"/>
      <c r="AZ170" s="114"/>
      <c r="BA170" s="114"/>
      <c r="BB170" s="114"/>
      <c r="BC170" s="114"/>
      <c r="BD170" s="114"/>
      <c r="BE170" s="114"/>
      <c r="BF170" s="114"/>
      <c r="BG170" s="114"/>
    </row>
    <row r="171" spans="2:59" ht="19.5" customHeight="1" thickBot="1">
      <c r="B171" s="2" t="s">
        <v>895</v>
      </c>
      <c r="C171" s="26"/>
      <c r="D171"/>
      <c r="F171" s="32" t="s">
        <v>808</v>
      </c>
      <c r="I171" s="29" t="s">
        <v>0</v>
      </c>
      <c r="J171"/>
      <c r="K171" s="86" t="s">
        <v>429</v>
      </c>
      <c r="L171" s="26"/>
      <c r="M171" s="26"/>
      <c r="N171" s="33"/>
      <c r="P171" s="127"/>
      <c r="R171" s="129"/>
      <c r="S171" s="129"/>
      <c r="U171" s="129"/>
      <c r="V171" s="129"/>
      <c r="W171" s="129"/>
      <c r="X171" s="129"/>
      <c r="Y171" s="129"/>
      <c r="Z171" s="129"/>
      <c r="AA171" s="129"/>
      <c r="AB171" s="129"/>
      <c r="AC171" s="129"/>
      <c r="AD171" s="129"/>
      <c r="AE171" s="114"/>
      <c r="AF171" s="114"/>
      <c r="AG171" s="222"/>
      <c r="AH171" s="222"/>
      <c r="AI171" s="222"/>
      <c r="AJ171" s="646"/>
      <c r="AK171" s="222"/>
      <c r="AL171" s="222"/>
      <c r="AM171" s="222"/>
      <c r="AN171" s="222"/>
      <c r="AO171" s="222"/>
      <c r="AP171" s="222"/>
      <c r="AQ171" s="222"/>
      <c r="AR171" s="222"/>
      <c r="AS171" s="222"/>
      <c r="AT171" s="114"/>
      <c r="AU171" s="114"/>
      <c r="AV171" s="114"/>
      <c r="AW171" s="114"/>
      <c r="AX171" s="114"/>
      <c r="AY171" s="114"/>
      <c r="AZ171" s="114"/>
      <c r="BA171" s="114"/>
      <c r="BB171" s="114"/>
      <c r="BC171" s="114"/>
      <c r="BD171" s="114"/>
      <c r="BE171" s="114"/>
      <c r="BF171" s="114"/>
      <c r="BG171" s="114"/>
    </row>
    <row r="172" spans="2:59" ht="14.25" customHeight="1" thickBot="1">
      <c r="B172" s="1140" t="s">
        <v>320</v>
      </c>
      <c r="C172" s="1188" t="s">
        <v>342</v>
      </c>
      <c r="D172" s="1137" t="s">
        <v>176</v>
      </c>
      <c r="E172" s="1145" t="s">
        <v>177</v>
      </c>
      <c r="F172" s="383"/>
      <c r="G172" s="383"/>
      <c r="H172" s="40"/>
      <c r="I172" s="712" t="s">
        <v>300</v>
      </c>
      <c r="J172" s="40"/>
      <c r="K172" s="943"/>
      <c r="L172" s="542"/>
      <c r="M172" s="1147" t="s">
        <v>338</v>
      </c>
      <c r="N172" s="40"/>
      <c r="O172" s="40"/>
      <c r="P172" s="78"/>
      <c r="Q172" s="1021" t="s">
        <v>329</v>
      </c>
      <c r="R172" s="129"/>
      <c r="S172" s="129"/>
      <c r="T172" s="129"/>
      <c r="U172" s="129"/>
      <c r="V172" s="129"/>
      <c r="W172" s="129"/>
      <c r="X172" s="129"/>
      <c r="Y172" s="129"/>
      <c r="Z172" s="129"/>
      <c r="AA172" s="129"/>
      <c r="AB172" s="129"/>
      <c r="AC172" s="129"/>
      <c r="AD172" s="129"/>
      <c r="AE172" s="114"/>
      <c r="AF172" s="114"/>
      <c r="AG172" s="124"/>
      <c r="AH172" s="124"/>
      <c r="AI172" s="124"/>
      <c r="AJ172" s="191"/>
      <c r="AK172" s="124"/>
      <c r="AL172" s="124"/>
      <c r="AM172" s="124"/>
      <c r="AN172" s="124"/>
      <c r="AO172" s="124"/>
      <c r="AP172" s="124"/>
      <c r="AQ172" s="124"/>
      <c r="AR172" s="124"/>
      <c r="AS172" s="190"/>
      <c r="AT172" s="114"/>
      <c r="AU172" s="114"/>
      <c r="AV172" s="114"/>
      <c r="AW172" s="114"/>
      <c r="AX172" s="114"/>
      <c r="AY172" s="114"/>
      <c r="AZ172" s="114"/>
      <c r="BA172" s="114"/>
      <c r="BB172" s="114"/>
      <c r="BC172" s="114"/>
      <c r="BD172" s="114"/>
      <c r="BE172" s="114"/>
      <c r="BF172" s="114"/>
      <c r="BG172" s="114"/>
    </row>
    <row r="173" spans="2:59" ht="12.75" customHeight="1" thickBot="1">
      <c r="B173" s="1141" t="s">
        <v>302</v>
      </c>
      <c r="C173" s="464"/>
      <c r="D173" s="1142" t="s">
        <v>183</v>
      </c>
      <c r="E173" s="780"/>
      <c r="F173" s="1144"/>
      <c r="G173" s="2386" t="s">
        <v>820</v>
      </c>
      <c r="H173" s="2270" t="s">
        <v>688</v>
      </c>
      <c r="I173" s="1148"/>
      <c r="J173" s="1148"/>
      <c r="K173" s="1148"/>
      <c r="L173" s="1150"/>
      <c r="M173" s="1151" t="s">
        <v>337</v>
      </c>
      <c r="N173" s="1148"/>
      <c r="O173" s="1148"/>
      <c r="P173" s="1150"/>
      <c r="Q173" s="1108" t="s">
        <v>326</v>
      </c>
      <c r="R173" s="129"/>
      <c r="S173" s="129"/>
      <c r="T173" s="129"/>
      <c r="U173" s="129"/>
      <c r="V173" s="129"/>
      <c r="W173" s="129"/>
      <c r="X173" s="129"/>
      <c r="Y173" s="129"/>
      <c r="Z173" s="129"/>
      <c r="AA173" s="129"/>
      <c r="AB173" s="129"/>
      <c r="AC173" s="129"/>
      <c r="AD173" s="129"/>
      <c r="AE173" s="114"/>
      <c r="AF173" s="114"/>
      <c r="AG173" s="658"/>
      <c r="AH173" s="658"/>
      <c r="AI173" s="658"/>
      <c r="AJ173" s="668"/>
      <c r="AK173" s="658"/>
      <c r="AL173" s="658"/>
      <c r="AM173" s="658"/>
      <c r="AN173" s="658"/>
      <c r="AO173" s="659"/>
      <c r="AP173" s="659"/>
      <c r="AQ173" s="658"/>
      <c r="AR173" s="658"/>
      <c r="AS173" s="658"/>
      <c r="AT173" s="114"/>
      <c r="AU173" s="114"/>
      <c r="AV173" s="114"/>
      <c r="AW173" s="114"/>
      <c r="AX173" s="114"/>
      <c r="AY173" s="114"/>
      <c r="AZ173" s="114"/>
      <c r="BA173" s="114"/>
      <c r="BB173" s="114"/>
      <c r="BC173" s="114"/>
      <c r="BD173" s="114"/>
      <c r="BE173" s="114"/>
      <c r="BF173" s="114"/>
      <c r="BG173" s="114"/>
    </row>
    <row r="174" spans="2:59" ht="17.25" customHeight="1">
      <c r="B174" s="1141" t="s">
        <v>311</v>
      </c>
      <c r="C174" s="464" t="s">
        <v>182</v>
      </c>
      <c r="D174" s="884"/>
      <c r="E174" s="1142" t="s">
        <v>184</v>
      </c>
      <c r="F174" s="1138" t="s">
        <v>56</v>
      </c>
      <c r="G174" s="2386" t="s">
        <v>821</v>
      </c>
      <c r="H174" s="2272" t="s">
        <v>187</v>
      </c>
      <c r="I174" s="780"/>
      <c r="J174" s="2295"/>
      <c r="K174" s="40"/>
      <c r="L174" s="2295"/>
      <c r="M174" s="2296" t="s">
        <v>312</v>
      </c>
      <c r="N174" s="2297" t="s">
        <v>313</v>
      </c>
      <c r="O174" s="2298" t="s">
        <v>314</v>
      </c>
      <c r="P174" s="2299" t="s">
        <v>315</v>
      </c>
      <c r="Q174" s="1107" t="s">
        <v>287</v>
      </c>
      <c r="R174" s="114"/>
      <c r="S174" s="114"/>
      <c r="T174" s="114"/>
      <c r="U174" s="129"/>
      <c r="V174" s="129"/>
      <c r="W174" s="114"/>
      <c r="X174" s="114"/>
      <c r="Y174" s="114"/>
      <c r="Z174" s="114"/>
      <c r="AA174" s="114"/>
      <c r="AB174" s="114"/>
      <c r="AC174" s="114"/>
      <c r="AD174" s="114"/>
      <c r="AE174" s="114"/>
      <c r="AF174" s="114"/>
      <c r="AG174" s="114"/>
      <c r="AH174" s="114"/>
      <c r="AI174" s="114"/>
      <c r="AJ174" s="114"/>
      <c r="AK174" s="114"/>
      <c r="AL174" s="114"/>
      <c r="AM174" s="114"/>
      <c r="AN174" s="114"/>
      <c r="AO174" s="114"/>
      <c r="AP174" s="114"/>
      <c r="AQ174" s="114"/>
      <c r="AR174" s="114"/>
      <c r="AS174" s="114"/>
      <c r="AT174" s="114"/>
      <c r="AU174" s="114"/>
      <c r="AV174" s="114"/>
      <c r="AW174" s="114"/>
      <c r="AX174" s="114"/>
      <c r="AY174" s="114"/>
      <c r="AZ174" s="114"/>
      <c r="BA174" s="114"/>
      <c r="BB174" s="114"/>
      <c r="BC174" s="114"/>
      <c r="BD174" s="114"/>
      <c r="BE174" s="114"/>
      <c r="BF174" s="114"/>
      <c r="BG174" s="114"/>
    </row>
    <row r="175" spans="2:59" ht="18.75" customHeight="1" thickBot="1">
      <c r="B175" s="66"/>
      <c r="C175" s="933"/>
      <c r="D175" s="502"/>
      <c r="E175" s="1143" t="s">
        <v>6</v>
      </c>
      <c r="F175" s="472" t="s">
        <v>7</v>
      </c>
      <c r="G175" s="2078" t="s">
        <v>8</v>
      </c>
      <c r="H175" s="2271" t="s">
        <v>422</v>
      </c>
      <c r="I175" s="2300" t="s">
        <v>303</v>
      </c>
      <c r="J175" s="2301" t="s">
        <v>304</v>
      </c>
      <c r="K175" s="2302" t="s">
        <v>305</v>
      </c>
      <c r="L175" s="2301" t="s">
        <v>306</v>
      </c>
      <c r="M175" s="2303" t="s">
        <v>307</v>
      </c>
      <c r="N175" s="2301" t="s">
        <v>308</v>
      </c>
      <c r="O175" s="2302" t="s">
        <v>309</v>
      </c>
      <c r="P175" s="2304" t="s">
        <v>310</v>
      </c>
      <c r="Q175" s="933"/>
      <c r="R175" s="194"/>
      <c r="S175" s="114"/>
      <c r="T175" s="11"/>
      <c r="U175" s="11"/>
      <c r="V175" s="11"/>
      <c r="W175" s="11"/>
      <c r="X175" s="11"/>
      <c r="Y175" s="11"/>
      <c r="Z175" s="703"/>
      <c r="AA175" s="700"/>
      <c r="AB175" s="114"/>
      <c r="AC175" s="114"/>
      <c r="AD175" s="114"/>
      <c r="AE175" s="114"/>
      <c r="AF175" s="114"/>
      <c r="AG175" s="114"/>
      <c r="AH175" s="114"/>
      <c r="AI175" s="114"/>
      <c r="AJ175" s="114"/>
      <c r="AK175" s="114"/>
      <c r="AL175" s="114"/>
      <c r="AM175" s="114"/>
      <c r="AN175" s="114"/>
      <c r="AO175" s="114"/>
      <c r="AP175" s="636"/>
      <c r="AQ175" s="114"/>
      <c r="AR175" s="636"/>
      <c r="AS175" s="114"/>
      <c r="AT175" s="114"/>
      <c r="AU175" s="114"/>
      <c r="AV175" s="114"/>
      <c r="AW175" s="114"/>
      <c r="AX175" s="114"/>
      <c r="AY175" s="114"/>
      <c r="AZ175" s="114"/>
      <c r="BA175" s="114"/>
      <c r="BB175" s="114"/>
      <c r="BC175" s="114"/>
      <c r="BD175" s="114"/>
      <c r="BE175" s="114"/>
      <c r="BF175" s="114"/>
      <c r="BG175" s="114"/>
    </row>
    <row r="176" spans="2:59" ht="15" customHeight="1">
      <c r="B176" s="92"/>
      <c r="C176" s="2307" t="s">
        <v>154</v>
      </c>
      <c r="D176" s="1840"/>
      <c r="E176" s="478"/>
      <c r="F176" s="479"/>
      <c r="G176" s="479"/>
      <c r="H176" s="737"/>
      <c r="I176" s="950"/>
      <c r="J176" s="950"/>
      <c r="K176" s="950"/>
      <c r="L176" s="950"/>
      <c r="M176" s="950"/>
      <c r="N176" s="950"/>
      <c r="O176" s="950"/>
      <c r="P176" s="1094"/>
      <c r="Q176" s="1106"/>
      <c r="R176" s="129"/>
      <c r="S176" s="1051"/>
      <c r="T176" s="11"/>
      <c r="U176" s="11"/>
      <c r="V176" s="11"/>
      <c r="W176" s="11"/>
      <c r="X176" s="11"/>
      <c r="Y176" s="11"/>
      <c r="Z176" s="783"/>
      <c r="AA176" s="700"/>
      <c r="AB176" s="129"/>
      <c r="AC176" s="129"/>
      <c r="AD176" s="129"/>
      <c r="AE176" s="114"/>
      <c r="AF176" s="114"/>
      <c r="AG176" s="114"/>
      <c r="AH176" s="114"/>
      <c r="AI176" s="114"/>
      <c r="AJ176" s="670"/>
      <c r="AK176" s="114"/>
      <c r="AL176" s="114"/>
      <c r="AM176" s="114"/>
      <c r="AN176" s="114"/>
      <c r="AO176" s="114"/>
      <c r="AP176" s="114"/>
      <c r="AQ176" s="114"/>
      <c r="AR176" s="636"/>
      <c r="AS176" s="114"/>
      <c r="AT176" s="114"/>
      <c r="AU176" s="114"/>
      <c r="AV176" s="114"/>
      <c r="AW176" s="114"/>
      <c r="AX176" s="114"/>
      <c r="AY176" s="114"/>
      <c r="AZ176" s="114"/>
      <c r="BA176" s="114"/>
      <c r="BB176" s="114"/>
      <c r="BC176" s="114"/>
      <c r="BD176" s="114"/>
      <c r="BE176" s="114"/>
      <c r="BF176" s="114"/>
      <c r="BG176" s="114"/>
    </row>
    <row r="177" spans="2:59" ht="13.5" customHeight="1">
      <c r="B177" s="1567" t="str">
        <f>'12 л. МЕНЮ '!J179</f>
        <v>25 / 21</v>
      </c>
      <c r="C177" s="1545" t="str">
        <f>'12 л. МЕНЮ '!C179</f>
        <v>Салат из моркови с зелёным горошком</v>
      </c>
      <c r="D177" s="275">
        <f>'12 л. МЕНЮ '!D179</f>
        <v>60</v>
      </c>
      <c r="E177" s="361">
        <f>'12 л. МЕНЮ '!E179</f>
        <v>1.2130000000000001</v>
      </c>
      <c r="F177" s="359">
        <f>'12 л. МЕНЮ '!F179</f>
        <v>3.0680000000000001</v>
      </c>
      <c r="G177" s="359">
        <f>'12 л. МЕНЮ '!G179</f>
        <v>5.12</v>
      </c>
      <c r="H177" s="958">
        <f>'12 л. МЕНЮ '!H179</f>
        <v>53.305999999999997</v>
      </c>
      <c r="I177" s="359">
        <v>2.72</v>
      </c>
      <c r="J177" s="359">
        <v>0.04</v>
      </c>
      <c r="K177" s="359">
        <v>0.03</v>
      </c>
      <c r="L177" s="958">
        <v>663.31</v>
      </c>
      <c r="M177" s="253">
        <v>14.013999999999999</v>
      </c>
      <c r="N177" s="253">
        <v>33.167000000000002</v>
      </c>
      <c r="O177" s="253">
        <v>17.7379</v>
      </c>
      <c r="P177" s="1095">
        <v>0.4</v>
      </c>
      <c r="Q177" s="2733">
        <f>'12 л. МЕНЮ '!I179</f>
        <v>0</v>
      </c>
      <c r="R177" s="114"/>
      <c r="S177" s="114"/>
      <c r="T177" s="114"/>
      <c r="U177" s="114"/>
      <c r="V177" s="114"/>
      <c r="W177" s="114"/>
      <c r="X177" s="114"/>
      <c r="Y177" s="114"/>
      <c r="Z177" s="703"/>
      <c r="AA177" s="700"/>
      <c r="AB177" s="114"/>
      <c r="AC177" s="114"/>
      <c r="AD177" s="663"/>
      <c r="AE177" s="127"/>
      <c r="AF177" s="114"/>
      <c r="AG177" s="114"/>
      <c r="AH177" s="114"/>
      <c r="AI177" s="114"/>
      <c r="AJ177" s="114"/>
      <c r="AK177" s="114"/>
      <c r="AL177" s="114"/>
      <c r="AM177" s="114"/>
      <c r="AN177" s="114"/>
      <c r="AO177" s="114"/>
      <c r="AP177" s="114"/>
      <c r="AQ177" s="114"/>
      <c r="AR177" s="114"/>
      <c r="AS177" s="114"/>
      <c r="AT177" s="114"/>
      <c r="AU177" s="114"/>
      <c r="AV177" s="114"/>
      <c r="AW177" s="114"/>
      <c r="AX177" s="114"/>
      <c r="AY177" s="114"/>
      <c r="AZ177" s="114"/>
      <c r="BA177" s="114"/>
      <c r="BB177" s="114"/>
      <c r="BC177" s="114"/>
      <c r="BD177" s="114"/>
      <c r="BE177" s="114"/>
      <c r="BF177" s="114"/>
      <c r="BG177" s="114"/>
    </row>
    <row r="178" spans="2:59" ht="16.5" customHeight="1">
      <c r="B178" s="1906" t="str">
        <f>'12 л. МЕНЮ '!J180</f>
        <v>239/17</v>
      </c>
      <c r="C178" s="1545" t="str">
        <f>'12 л. МЕНЮ '!C180</f>
        <v>Тефтели рыбные</v>
      </c>
      <c r="D178" s="277" t="str">
        <f>'12 л. МЕНЮ '!D180</f>
        <v>110 / 20</v>
      </c>
      <c r="E178" s="1842">
        <f>'12 л. МЕНЮ '!E180</f>
        <v>11.44</v>
      </c>
      <c r="F178" s="371">
        <f>'12 л. МЕНЮ '!F180</f>
        <v>10.287000000000001</v>
      </c>
      <c r="G178" s="371">
        <f>'12 л. МЕНЮ '!G180</f>
        <v>6.57</v>
      </c>
      <c r="H178" s="1045">
        <f>'12 л. МЕНЮ '!H180</f>
        <v>182.62299999999999</v>
      </c>
      <c r="I178" s="2648">
        <v>0.86</v>
      </c>
      <c r="J178" s="2648">
        <v>0.09</v>
      </c>
      <c r="K178" s="2648">
        <v>9.8000000000000004E-2</v>
      </c>
      <c r="L178" s="2649">
        <v>6.4</v>
      </c>
      <c r="M178" s="2653">
        <v>167.9</v>
      </c>
      <c r="N178" s="2651">
        <v>20.5</v>
      </c>
      <c r="O178" s="2650">
        <v>45.8</v>
      </c>
      <c r="P178" s="2652">
        <v>0.98</v>
      </c>
      <c r="Q178" s="536">
        <f>'12 л. МЕНЮ '!I180</f>
        <v>0</v>
      </c>
      <c r="R178" s="134"/>
      <c r="S178" s="193"/>
      <c r="T178" s="114"/>
      <c r="U178" s="114"/>
      <c r="V178" s="114"/>
      <c r="W178" s="114"/>
      <c r="X178" s="114"/>
      <c r="Y178" s="114"/>
      <c r="Z178" s="5"/>
      <c r="AA178" s="745"/>
      <c r="AB178" s="221"/>
      <c r="AC178" s="114"/>
      <c r="AD178" s="169"/>
      <c r="AE178" s="123"/>
      <c r="AF178" s="114"/>
      <c r="AG178" s="114"/>
      <c r="AH178" s="114"/>
      <c r="AI178" s="114"/>
      <c r="AJ178" s="114"/>
      <c r="AK178" s="114"/>
      <c r="AL178" s="114"/>
      <c r="AM178" s="114"/>
      <c r="AN178" s="114"/>
      <c r="AO178" s="114"/>
      <c r="AP178" s="114"/>
      <c r="AQ178" s="114"/>
      <c r="AR178" s="114"/>
      <c r="AS178" s="114"/>
      <c r="AT178" s="114"/>
      <c r="AU178" s="114"/>
      <c r="AV178" s="114"/>
      <c r="AW178" s="114"/>
      <c r="AX178" s="114"/>
      <c r="AY178" s="114"/>
      <c r="AZ178" s="114"/>
      <c r="BA178" s="114"/>
      <c r="BB178" s="114"/>
      <c r="BC178" s="114"/>
      <c r="BD178" s="114"/>
      <c r="BE178" s="114"/>
      <c r="BF178" s="114"/>
      <c r="BG178" s="114"/>
    </row>
    <row r="179" spans="2:59">
      <c r="B179" s="1906" t="str">
        <f>'12 л. МЕНЮ '!J181</f>
        <v>398 / 21</v>
      </c>
      <c r="C179" s="1545" t="str">
        <f>'12 л. МЕНЮ '!C181</f>
        <v>(сложный гарнир)   Пюре картофельное   и</v>
      </c>
      <c r="D179" s="277" t="str">
        <f>'12 л. МЕНЮ '!D181</f>
        <v>150 / 30</v>
      </c>
      <c r="E179" s="420">
        <f>'12 л. МЕНЮ '!E181</f>
        <v>3.1709999999999998</v>
      </c>
      <c r="F179" s="371">
        <f>'12 л. МЕНЮ '!F181</f>
        <v>4.2190000000000003</v>
      </c>
      <c r="G179" s="420">
        <f>'12 л. МЕНЮ '!G181</f>
        <v>19.73</v>
      </c>
      <c r="H179" s="1045">
        <f>'12 л. МЕНЮ '!H181</f>
        <v>130.15</v>
      </c>
      <c r="I179" s="1842">
        <v>10.194000000000001</v>
      </c>
      <c r="J179" s="1102">
        <v>0.12</v>
      </c>
      <c r="K179" s="781">
        <v>0.11</v>
      </c>
      <c r="L179" s="979">
        <v>19.64</v>
      </c>
      <c r="M179" s="355">
        <v>38.652999999999999</v>
      </c>
      <c r="N179" s="356">
        <v>8.4527000000000001</v>
      </c>
      <c r="O179" s="355">
        <v>2.7936000000000001</v>
      </c>
      <c r="P179" s="2327">
        <v>0.6</v>
      </c>
      <c r="Q179" s="536">
        <f>'12 л. МЕНЮ '!I181</f>
        <v>0</v>
      </c>
      <c r="R179" s="129"/>
      <c r="S179" s="188"/>
      <c r="T179" s="114"/>
      <c r="U179" s="114"/>
      <c r="V179" s="114"/>
      <c r="W179" s="114"/>
      <c r="X179" s="114"/>
      <c r="Y179" s="114"/>
      <c r="Z179" s="783"/>
      <c r="AA179" s="700"/>
      <c r="AB179" s="129"/>
      <c r="AC179" s="129"/>
      <c r="AD179" s="129"/>
      <c r="AE179" s="114"/>
      <c r="AF179" s="114"/>
      <c r="AG179" s="123"/>
      <c r="AH179" s="109"/>
      <c r="AI179" s="106"/>
      <c r="AJ179" s="114"/>
      <c r="AK179" s="114"/>
      <c r="AL179" s="114"/>
      <c r="AM179" s="114"/>
      <c r="AN179" s="114"/>
      <c r="AO179" s="114"/>
      <c r="AP179" s="114"/>
      <c r="AQ179" s="114"/>
      <c r="AR179" s="114"/>
      <c r="AS179" s="114"/>
      <c r="AT179" s="114"/>
      <c r="AU179" s="114"/>
      <c r="AV179" s="114"/>
      <c r="AW179" s="114"/>
      <c r="AX179" s="114"/>
      <c r="AY179" s="114"/>
      <c r="AZ179" s="114"/>
      <c r="BA179" s="114"/>
      <c r="BB179" s="114"/>
      <c r="BC179" s="114"/>
      <c r="BD179" s="114"/>
      <c r="BE179" s="114"/>
      <c r="BF179" s="114"/>
      <c r="BG179" s="114"/>
    </row>
    <row r="180" spans="2:59">
      <c r="B180" s="2742" t="str">
        <f>'12 л. МЕНЮ '!J182</f>
        <v>384/21</v>
      </c>
      <c r="C180" s="1720" t="str">
        <f>'12 л. МЕНЮ '!C182</f>
        <v xml:space="preserve"> / Пюре из овощей по-московски</v>
      </c>
      <c r="D180" s="400"/>
      <c r="E180" s="1059">
        <f>'12 л. МЕНЮ '!E182</f>
        <v>0.42</v>
      </c>
      <c r="F180" s="1004">
        <f>'12 л. МЕНЮ '!F182</f>
        <v>1.38</v>
      </c>
      <c r="G180" s="1059">
        <f>'12 л. МЕНЮ '!G182</f>
        <v>2.13</v>
      </c>
      <c r="H180" s="2746">
        <f>'12 л. МЕНЮ '!H182</f>
        <v>22.5</v>
      </c>
      <c r="I180" s="2744">
        <v>1.39</v>
      </c>
      <c r="J180" s="982">
        <v>5.0000000000000001E-3</v>
      </c>
      <c r="K180" s="1001">
        <v>4.0000000000000001E-3</v>
      </c>
      <c r="L180" s="1002">
        <v>4.24</v>
      </c>
      <c r="M180" s="1001">
        <v>9.3000000000000007</v>
      </c>
      <c r="N180" s="982">
        <v>12.1</v>
      </c>
      <c r="O180" s="1001">
        <v>5.96</v>
      </c>
      <c r="P180" s="2325">
        <v>0.36</v>
      </c>
      <c r="Q180" s="1810"/>
      <c r="R180" s="190"/>
      <c r="S180" s="109"/>
      <c r="T180" s="114"/>
      <c r="U180" s="114"/>
      <c r="V180" s="114"/>
      <c r="W180" s="114"/>
      <c r="X180" s="114"/>
      <c r="Y180" s="114"/>
      <c r="Z180" s="703"/>
      <c r="AA180" s="700"/>
      <c r="AB180" s="129"/>
      <c r="AC180" s="129"/>
      <c r="AD180" s="129"/>
      <c r="AE180" s="114"/>
      <c r="AF180" s="114"/>
      <c r="AG180" s="123"/>
      <c r="AH180" s="134"/>
      <c r="AI180" s="375"/>
      <c r="AJ180" s="124"/>
      <c r="AK180" s="124"/>
      <c r="AL180" s="124"/>
      <c r="AM180" s="191"/>
      <c r="AN180" s="124"/>
      <c r="AO180" s="124"/>
      <c r="AP180" s="124"/>
      <c r="AQ180" s="124"/>
      <c r="AR180" s="124"/>
      <c r="AS180" s="124"/>
      <c r="AT180" s="124"/>
      <c r="AU180" s="124"/>
      <c r="AV180" s="190"/>
      <c r="AW180" s="114"/>
      <c r="AX180" s="114"/>
      <c r="AY180" s="114"/>
      <c r="AZ180" s="114"/>
      <c r="BA180" s="114"/>
      <c r="BB180" s="114"/>
      <c r="BC180" s="114"/>
      <c r="BD180" s="114"/>
      <c r="BE180" s="114"/>
      <c r="BF180" s="114"/>
      <c r="BG180" s="114"/>
    </row>
    <row r="181" spans="2:59" ht="14.25" customHeight="1">
      <c r="B181" s="2742" t="str">
        <f>'12 л. МЕНЮ '!J183</f>
        <v>501 / 21</v>
      </c>
      <c r="C181" s="1724" t="str">
        <f>'12 л. МЕНЮ '!C183</f>
        <v>Сок фруктовый (абрикосовый)</v>
      </c>
      <c r="D181" s="400">
        <f>'12 л. МЕНЮ '!D183</f>
        <v>200</v>
      </c>
      <c r="E181" s="2745">
        <f>'12 л. МЕНЮ '!E183</f>
        <v>1</v>
      </c>
      <c r="F181" s="1004">
        <f>'12 л. МЕНЮ '!F183</f>
        <v>0</v>
      </c>
      <c r="G181" s="1004">
        <f>'12 л. МЕНЮ '!G183</f>
        <v>25.4</v>
      </c>
      <c r="H181" s="2746">
        <f>'12 л. МЕНЮ '!H183</f>
        <v>105.6</v>
      </c>
      <c r="I181" s="2323">
        <v>2.25</v>
      </c>
      <c r="J181" s="2323">
        <v>4.3999999999999997E-2</v>
      </c>
      <c r="K181" s="2323">
        <v>0.08</v>
      </c>
      <c r="L181" s="2324">
        <v>0</v>
      </c>
      <c r="M181" s="1129">
        <v>40</v>
      </c>
      <c r="N181" s="1129">
        <v>36</v>
      </c>
      <c r="O181" s="1129">
        <v>20</v>
      </c>
      <c r="P181" s="2325">
        <v>0.4</v>
      </c>
      <c r="Q181" s="2743">
        <f>'12 л. МЕНЮ '!I183</f>
        <v>0</v>
      </c>
      <c r="R181" s="190"/>
      <c r="S181" s="109"/>
      <c r="T181" s="114"/>
      <c r="U181" s="114"/>
      <c r="V181" s="114"/>
      <c r="W181" s="114"/>
      <c r="X181" s="114"/>
      <c r="Y181" s="114"/>
      <c r="Z181" s="703"/>
      <c r="AA181" s="700"/>
      <c r="AB181" s="585"/>
      <c r="AC181" s="585"/>
      <c r="AD181" s="585"/>
      <c r="AE181" s="585"/>
      <c r="AF181" s="114"/>
      <c r="AG181" s="413"/>
      <c r="AH181" s="134"/>
      <c r="AI181" s="168"/>
      <c r="AJ181" s="124"/>
      <c r="AK181" s="376"/>
      <c r="AL181" s="124"/>
      <c r="AM181" s="191"/>
      <c r="AN181" s="124"/>
      <c r="AO181" s="124"/>
      <c r="AP181" s="124"/>
      <c r="AQ181" s="124"/>
      <c r="AR181" s="124"/>
      <c r="AS181" s="124"/>
      <c r="AT181" s="241"/>
      <c r="AU181" s="124"/>
      <c r="AV181" s="190"/>
      <c r="AW181" s="114"/>
      <c r="AX181" s="114"/>
      <c r="AY181" s="114"/>
      <c r="AZ181" s="114"/>
      <c r="BA181" s="114"/>
      <c r="BB181" s="114"/>
      <c r="BC181" s="114"/>
      <c r="BD181" s="114"/>
      <c r="BE181" s="114"/>
      <c r="BF181" s="114"/>
      <c r="BG181" s="114"/>
    </row>
    <row r="182" spans="2:59" ht="14.25" customHeight="1">
      <c r="B182" s="2316" t="str">
        <f>'12 л. МЕНЮ '!J184</f>
        <v>Пром.пр.</v>
      </c>
      <c r="C182" s="1545" t="str">
        <f>'12 л. МЕНЮ '!C184</f>
        <v>Хлеб пшеничный</v>
      </c>
      <c r="D182" s="275">
        <f>'12 л. МЕНЮ '!D184</f>
        <v>50</v>
      </c>
      <c r="E182" s="361">
        <f>'12 л. МЕНЮ '!E184</f>
        <v>1.93</v>
      </c>
      <c r="F182" s="359">
        <f>'12 л. МЕНЮ '!F184</f>
        <v>0.69</v>
      </c>
      <c r="G182" s="359">
        <f>'12 л. МЕНЮ '!G184</f>
        <v>27.1</v>
      </c>
      <c r="H182" s="958">
        <f>'12 л. МЕНЮ '!H184</f>
        <v>122.29</v>
      </c>
      <c r="I182" s="253">
        <v>0</v>
      </c>
      <c r="J182" s="1084">
        <v>0.06</v>
      </c>
      <c r="K182" s="804">
        <v>0.02</v>
      </c>
      <c r="L182" s="958">
        <v>0</v>
      </c>
      <c r="M182" s="365">
        <v>10</v>
      </c>
      <c r="N182" s="253">
        <v>32.5</v>
      </c>
      <c r="O182" s="253">
        <v>7</v>
      </c>
      <c r="P182" s="253">
        <v>5.5E-2</v>
      </c>
      <c r="Q182" s="2743">
        <f>'12 л. МЕНЮ '!I184</f>
        <v>0</v>
      </c>
      <c r="R182" s="414"/>
      <c r="S182" s="109"/>
      <c r="T182" s="114"/>
      <c r="U182" s="114"/>
      <c r="V182" s="654"/>
      <c r="W182" s="1183"/>
      <c r="X182" s="1184"/>
      <c r="Y182" s="1185"/>
      <c r="Z182" s="735"/>
      <c r="AA182" s="31"/>
      <c r="AB182" s="626"/>
      <c r="AC182" s="626"/>
      <c r="AD182" s="626"/>
      <c r="AE182" s="626"/>
      <c r="AF182" s="114"/>
      <c r="AG182" s="413"/>
      <c r="AH182" s="134"/>
      <c r="AI182" s="414"/>
      <c r="AJ182" s="114"/>
      <c r="AK182" s="114"/>
      <c r="AL182" s="114"/>
      <c r="AM182" s="114"/>
      <c r="AN182" s="114"/>
      <c r="AO182" s="114"/>
      <c r="AP182" s="114"/>
      <c r="AQ182" s="114"/>
      <c r="AR182" s="114"/>
      <c r="AS182" s="114"/>
      <c r="AT182" s="114"/>
      <c r="AU182" s="114"/>
      <c r="AV182" s="114"/>
      <c r="AW182" s="114"/>
      <c r="AX182" s="114"/>
      <c r="AY182" s="114"/>
      <c r="AZ182" s="114"/>
      <c r="BA182" s="114"/>
      <c r="BB182" s="114"/>
      <c r="BC182" s="114"/>
      <c r="BD182" s="114"/>
      <c r="BE182" s="114"/>
      <c r="BF182" s="114"/>
      <c r="BG182" s="114"/>
    </row>
    <row r="183" spans="2:59" ht="16.5" thickBot="1">
      <c r="B183" s="2735" t="str">
        <f>'12 л. МЕНЮ '!J185</f>
        <v>Пром.пр.</v>
      </c>
      <c r="C183" s="1664" t="str">
        <f>'12 л. МЕНЮ '!C185</f>
        <v>Хлеб ржаной</v>
      </c>
      <c r="D183" s="398">
        <f>'12 л. МЕНЮ '!D185</f>
        <v>30</v>
      </c>
      <c r="E183" s="361">
        <f>'12 л. МЕНЮ '!E185</f>
        <v>1.6950000000000001</v>
      </c>
      <c r="F183" s="359">
        <f>'12 л. МЕНЮ '!F185</f>
        <v>0.45</v>
      </c>
      <c r="G183" s="359">
        <f>'12 л. МЕНЮ '!G185</f>
        <v>12.56</v>
      </c>
      <c r="H183" s="958">
        <f>'12 л. МЕНЮ '!H185</f>
        <v>61.07</v>
      </c>
      <c r="I183" s="370">
        <v>0</v>
      </c>
      <c r="J183" s="370">
        <v>0.08</v>
      </c>
      <c r="K183" s="370">
        <v>0.08</v>
      </c>
      <c r="L183" s="1045">
        <v>0</v>
      </c>
      <c r="M183" s="2607">
        <v>9.9</v>
      </c>
      <c r="N183" s="1069">
        <v>70</v>
      </c>
      <c r="O183" s="370">
        <v>2</v>
      </c>
      <c r="P183" s="2289">
        <v>0.01</v>
      </c>
      <c r="Q183" s="2741">
        <f>'12 л. МЕНЮ '!I185</f>
        <v>0</v>
      </c>
      <c r="R183" s="590"/>
      <c r="S183" s="109"/>
      <c r="T183" s="409"/>
      <c r="U183" s="2276"/>
      <c r="V183" s="891"/>
      <c r="W183" s="891"/>
      <c r="X183" s="891"/>
      <c r="Y183" s="891"/>
      <c r="Z183" s="1791"/>
      <c r="AA183" s="5"/>
      <c r="AB183" s="129"/>
      <c r="AC183" s="129"/>
      <c r="AD183" s="129"/>
      <c r="AE183" s="114"/>
      <c r="AF183" s="114"/>
      <c r="AG183" s="413"/>
      <c r="AH183" s="134"/>
      <c r="AI183" s="414"/>
      <c r="AJ183" s="114"/>
      <c r="AK183" s="114"/>
      <c r="AL183" s="114"/>
      <c r="AM183" s="114"/>
      <c r="AN183" s="114"/>
      <c r="AO183" s="114"/>
      <c r="AP183" s="114"/>
      <c r="AQ183" s="114"/>
      <c r="AR183" s="114"/>
      <c r="AS183" s="114"/>
      <c r="AT183" s="114"/>
      <c r="AU183" s="114"/>
      <c r="AV183" s="114"/>
      <c r="AW183" s="114"/>
      <c r="AX183" s="114"/>
      <c r="AY183" s="114"/>
      <c r="AZ183" s="114"/>
      <c r="BA183" s="114"/>
      <c r="BB183" s="114"/>
      <c r="BC183" s="114"/>
      <c r="BD183" s="114"/>
      <c r="BE183" s="114"/>
      <c r="BF183" s="114"/>
      <c r="BG183" s="114"/>
    </row>
    <row r="184" spans="2:59">
      <c r="B184" s="498" t="s">
        <v>204</v>
      </c>
      <c r="D184" s="2757">
        <f>'12 л. МЕНЮ '!D186</f>
        <v>650</v>
      </c>
      <c r="E184" s="499">
        <f>SUM(E177:E183)</f>
        <v>20.869</v>
      </c>
      <c r="F184" s="500">
        <f>SUM(F177:F183)</f>
        <v>20.094000000000001</v>
      </c>
      <c r="G184" s="501">
        <f>SUM(G177:G183)</f>
        <v>98.610000000000014</v>
      </c>
      <c r="H184" s="2198">
        <f>SUM(H177:H183)</f>
        <v>677.53899999999999</v>
      </c>
      <c r="I184" s="255">
        <f t="shared" ref="I184:P184" si="36">SUM(I177:I183)</f>
        <v>17.414000000000001</v>
      </c>
      <c r="J184" s="965">
        <f t="shared" si="36"/>
        <v>0.439</v>
      </c>
      <c r="K184" s="255">
        <f t="shared" si="36"/>
        <v>0.42200000000000004</v>
      </c>
      <c r="L184" s="255">
        <f t="shared" si="36"/>
        <v>693.58999999999992</v>
      </c>
      <c r="M184" s="961">
        <f t="shared" si="36"/>
        <v>289.767</v>
      </c>
      <c r="N184" s="1039">
        <f t="shared" si="36"/>
        <v>212.71969999999999</v>
      </c>
      <c r="O184" s="965">
        <f t="shared" si="36"/>
        <v>101.29149999999998</v>
      </c>
      <c r="P184" s="879">
        <f t="shared" si="36"/>
        <v>2.8049999999999997</v>
      </c>
      <c r="Q184" s="1121"/>
      <c r="R184" s="114"/>
      <c r="S184" s="109"/>
      <c r="T184" s="228"/>
      <c r="U184" s="124"/>
      <c r="V184" s="630"/>
      <c r="W184" s="630"/>
      <c r="X184" s="630"/>
      <c r="Y184" s="630"/>
      <c r="Z184" s="5"/>
      <c r="AA184" s="5"/>
      <c r="AB184" s="241"/>
      <c r="AC184" s="376"/>
      <c r="AD184" s="124"/>
      <c r="AE184" s="124"/>
      <c r="AF184" s="114"/>
      <c r="AG184" s="114"/>
      <c r="AH184" s="122"/>
      <c r="AI184" s="114"/>
      <c r="AJ184" s="114"/>
      <c r="AK184" s="114"/>
      <c r="AL184" s="114"/>
      <c r="AM184" s="114"/>
      <c r="AN184" s="114"/>
      <c r="AO184" s="114"/>
      <c r="AP184" s="114"/>
      <c r="AQ184" s="114"/>
      <c r="AR184" s="114"/>
      <c r="AS184" s="114"/>
      <c r="AT184" s="114"/>
      <c r="AU184" s="114"/>
      <c r="AV184" s="114"/>
      <c r="AW184" s="114"/>
      <c r="AX184" s="114"/>
      <c r="AY184" s="114"/>
      <c r="AZ184" s="114"/>
      <c r="BA184" s="114"/>
      <c r="BB184" s="114"/>
      <c r="BC184" s="114"/>
      <c r="BD184" s="114"/>
      <c r="BE184" s="114"/>
      <c r="BF184" s="114"/>
      <c r="BG184" s="114"/>
    </row>
    <row r="185" spans="2:59">
      <c r="B185" s="1035"/>
      <c r="C185" s="1036" t="s">
        <v>11</v>
      </c>
      <c r="D185" s="1783">
        <v>0.25</v>
      </c>
      <c r="E185" s="1158">
        <f t="shared" ref="E185:P185" si="37">(E399/100)*25</f>
        <v>22.5</v>
      </c>
      <c r="F185" s="1052">
        <f t="shared" si="37"/>
        <v>23</v>
      </c>
      <c r="G185" s="1052">
        <f t="shared" si="37"/>
        <v>95.75</v>
      </c>
      <c r="H185" s="1052">
        <f t="shared" si="37"/>
        <v>680</v>
      </c>
      <c r="I185" s="1052">
        <f t="shared" si="37"/>
        <v>17.5</v>
      </c>
      <c r="J185" s="1052">
        <f t="shared" si="37"/>
        <v>0.35</v>
      </c>
      <c r="K185" s="1052">
        <f t="shared" si="37"/>
        <v>0.4</v>
      </c>
      <c r="L185" s="1808">
        <f t="shared" si="37"/>
        <v>225</v>
      </c>
      <c r="M185" s="2785">
        <f t="shared" si="37"/>
        <v>300</v>
      </c>
      <c r="N185" s="2785">
        <f t="shared" si="37"/>
        <v>300</v>
      </c>
      <c r="O185" s="1808">
        <f t="shared" si="37"/>
        <v>75</v>
      </c>
      <c r="P185" s="2346">
        <f t="shared" si="37"/>
        <v>4.5</v>
      </c>
      <c r="Q185" s="1121"/>
      <c r="R185" s="127"/>
      <c r="S185" s="109"/>
      <c r="T185" s="188"/>
      <c r="U185" s="114"/>
      <c r="V185" s="129"/>
      <c r="W185" s="129"/>
      <c r="X185" s="129"/>
      <c r="Y185" s="129"/>
      <c r="Z185" s="5"/>
      <c r="AA185" s="5"/>
      <c r="AB185" s="124"/>
      <c r="AC185" s="124"/>
      <c r="AD185" s="124"/>
      <c r="AE185" s="190"/>
      <c r="AF185" s="114"/>
      <c r="AG185" s="133"/>
      <c r="AH185" s="188"/>
      <c r="AI185" s="114"/>
      <c r="AJ185" s="114"/>
      <c r="AK185" s="114"/>
      <c r="AL185" s="114"/>
      <c r="AM185" s="114"/>
      <c r="AN185" s="114"/>
      <c r="AO185" s="114"/>
      <c r="AP185" s="114"/>
      <c r="AQ185" s="114"/>
      <c r="AR185" s="114"/>
      <c r="AS185" s="114"/>
      <c r="AT185" s="114"/>
      <c r="AU185" s="114"/>
      <c r="AV185" s="114"/>
      <c r="AW185" s="114"/>
      <c r="AX185" s="114"/>
      <c r="AY185" s="114"/>
      <c r="AZ185" s="114"/>
      <c r="BA185" s="114"/>
      <c r="BB185" s="114"/>
      <c r="BC185" s="114"/>
      <c r="BD185" s="114"/>
      <c r="BE185" s="114"/>
      <c r="BF185" s="114"/>
      <c r="BG185" s="114"/>
    </row>
    <row r="186" spans="2:59" ht="15.75" thickBot="1">
      <c r="B186" s="249"/>
      <c r="C186" s="1031" t="s">
        <v>431</v>
      </c>
      <c r="D186" s="1077"/>
      <c r="E186" s="1055">
        <f t="shared" ref="E186:P186" si="38">(E184*100/E399)-25</f>
        <v>-1.8122222222222213</v>
      </c>
      <c r="F186" s="1056">
        <f t="shared" si="38"/>
        <v>-3.1586956521739111</v>
      </c>
      <c r="G186" s="1056">
        <f t="shared" si="38"/>
        <v>0.74673629242820283</v>
      </c>
      <c r="H186" s="1056">
        <f t="shared" si="38"/>
        <v>-9.0477941176473564E-2</v>
      </c>
      <c r="I186" s="1056">
        <f t="shared" si="38"/>
        <v>-0.12285714285714278</v>
      </c>
      <c r="J186" s="1056">
        <f t="shared" si="38"/>
        <v>6.3571428571428577</v>
      </c>
      <c r="K186" s="1056">
        <f t="shared" si="38"/>
        <v>1.375</v>
      </c>
      <c r="L186" s="1056">
        <f t="shared" si="38"/>
        <v>52.065555555555534</v>
      </c>
      <c r="M186" s="1056">
        <f t="shared" si="38"/>
        <v>-0.85275000000000034</v>
      </c>
      <c r="N186" s="1056">
        <f t="shared" si="38"/>
        <v>-7.2733583333333343</v>
      </c>
      <c r="O186" s="1056">
        <f t="shared" si="38"/>
        <v>8.7638333333333236</v>
      </c>
      <c r="P186" s="1068">
        <f t="shared" si="38"/>
        <v>-9.4166666666666661</v>
      </c>
      <c r="Q186" s="1121"/>
      <c r="R186" s="123"/>
      <c r="S186" s="109"/>
      <c r="T186" s="114"/>
      <c r="U186" s="114"/>
      <c r="V186" s="124"/>
      <c r="W186" s="124"/>
      <c r="X186" s="124"/>
      <c r="Y186" s="746"/>
      <c r="Z186" s="703"/>
      <c r="AA186" s="11"/>
      <c r="AB186" s="190"/>
      <c r="AC186" s="190"/>
      <c r="AD186" s="190"/>
      <c r="AE186" s="190"/>
      <c r="AF186" s="114"/>
      <c r="AG186" s="132"/>
      <c r="AH186" s="121"/>
      <c r="AI186" s="113"/>
      <c r="AJ186" s="114"/>
      <c r="AK186" s="114"/>
      <c r="AL186" s="114"/>
      <c r="AM186" s="114"/>
      <c r="AN186" s="114"/>
      <c r="AO186" s="114"/>
      <c r="AP186" s="114"/>
      <c r="AQ186" s="114"/>
      <c r="AR186" s="114"/>
      <c r="AS186" s="114"/>
      <c r="AT186" s="114"/>
      <c r="AU186" s="114"/>
      <c r="AV186" s="114"/>
      <c r="AW186" s="114"/>
      <c r="AX186" s="114"/>
      <c r="AY186" s="114"/>
      <c r="AZ186" s="114"/>
      <c r="BA186" s="114"/>
      <c r="BB186" s="114"/>
      <c r="BC186" s="114"/>
      <c r="BD186" s="114"/>
      <c r="BE186" s="114"/>
      <c r="BF186" s="114"/>
      <c r="BG186" s="114"/>
    </row>
    <row r="187" spans="2:59" ht="18" customHeight="1">
      <c r="B187" s="92"/>
      <c r="C187" s="2307" t="s">
        <v>123</v>
      </c>
      <c r="D187" s="63"/>
      <c r="E187" s="694"/>
      <c r="F187" s="1765"/>
      <c r="G187" s="1765"/>
      <c r="H187" s="1765"/>
      <c r="I187" s="982"/>
      <c r="J187" s="982"/>
      <c r="K187" s="982"/>
      <c r="L187" s="982"/>
      <c r="M187" s="982"/>
      <c r="N187" s="982"/>
      <c r="O187" s="982"/>
      <c r="P187" s="1112"/>
      <c r="Q187" s="1115"/>
      <c r="R187" s="123"/>
      <c r="S187" s="114"/>
      <c r="T187" s="114"/>
      <c r="U187" s="114"/>
      <c r="V187" s="124"/>
      <c r="W187" s="124"/>
      <c r="X187" s="124"/>
      <c r="Y187" s="746"/>
      <c r="Z187" s="783"/>
      <c r="AA187" s="11"/>
      <c r="AB187" s="124"/>
      <c r="AC187" s="124"/>
      <c r="AD187" s="124"/>
      <c r="AE187" s="190"/>
      <c r="AF187" s="114"/>
      <c r="AG187" s="123"/>
      <c r="AH187" s="109"/>
      <c r="AI187" s="108"/>
      <c r="AJ187" s="114"/>
      <c r="AK187" s="114"/>
      <c r="AL187" s="114"/>
      <c r="AM187" s="114"/>
      <c r="AN187" s="114"/>
      <c r="AO187" s="114"/>
      <c r="AP187" s="114"/>
      <c r="AQ187" s="114"/>
      <c r="AR187" s="114"/>
      <c r="AS187" s="114"/>
      <c r="AT187" s="114"/>
      <c r="AU187" s="114"/>
      <c r="AV187" s="114"/>
      <c r="AW187" s="114"/>
      <c r="AX187" s="114"/>
      <c r="AY187" s="114"/>
      <c r="AZ187" s="114"/>
      <c r="BA187" s="114"/>
      <c r="BB187" s="114"/>
      <c r="BC187" s="114"/>
      <c r="BD187" s="114"/>
      <c r="BE187" s="114"/>
      <c r="BF187" s="114"/>
      <c r="BG187" s="114"/>
    </row>
    <row r="188" spans="2:59" ht="16.5" customHeight="1">
      <c r="B188" s="1567" t="str">
        <f>'12 л. МЕНЮ '!J190</f>
        <v>53 / 21</v>
      </c>
      <c r="C188" s="265" t="str">
        <f>'12 л. МЕНЮ '!C190</f>
        <v>Икра секольная</v>
      </c>
      <c r="D188" s="275">
        <f>'12 л. МЕНЮ '!D190</f>
        <v>60</v>
      </c>
      <c r="E188" s="235">
        <f>'12 л. МЕНЮ '!E190</f>
        <v>0.9</v>
      </c>
      <c r="F188" s="359">
        <f>'12 л. МЕНЮ '!F190</f>
        <v>2.16</v>
      </c>
      <c r="G188" s="359">
        <f>'12 л. МЕНЮ '!G190</f>
        <v>5.0999999999999996</v>
      </c>
      <c r="H188" s="967">
        <f>'12 л. МЕНЮ '!H190</f>
        <v>43.2</v>
      </c>
      <c r="I188" s="253">
        <v>4.4400000000000004</v>
      </c>
      <c r="J188" s="253">
        <v>1.2E-2</v>
      </c>
      <c r="K188" s="253">
        <v>0.01</v>
      </c>
      <c r="L188" s="253">
        <v>0</v>
      </c>
      <c r="M188" s="253">
        <v>16.8</v>
      </c>
      <c r="N188" s="253">
        <v>24.6</v>
      </c>
      <c r="O188" s="253">
        <v>12.6</v>
      </c>
      <c r="P188" s="1095">
        <v>0.72599999999999998</v>
      </c>
      <c r="Q188" s="2733">
        <f>'12 л. МЕНЮ '!I190</f>
        <v>0</v>
      </c>
      <c r="R188" s="123"/>
      <c r="S188" s="409"/>
      <c r="T188" s="114"/>
      <c r="U188" s="114"/>
      <c r="V188" s="124"/>
      <c r="W188" s="124"/>
      <c r="X188" s="124"/>
      <c r="Y188" s="746"/>
      <c r="Z188" s="703"/>
      <c r="AA188" s="11"/>
      <c r="AB188" s="124"/>
      <c r="AC188" s="124"/>
      <c r="AD188" s="124"/>
      <c r="AE188" s="190"/>
      <c r="AF188" s="114"/>
      <c r="AG188" s="133"/>
      <c r="AH188" s="109"/>
      <c r="AI188" s="114"/>
      <c r="AJ188" s="114"/>
      <c r="AK188" s="114"/>
      <c r="AL188" s="114"/>
      <c r="AM188" s="114"/>
      <c r="AN188" s="114"/>
      <c r="AO188" s="114"/>
      <c r="AP188" s="114"/>
      <c r="AQ188" s="114"/>
      <c r="AR188" s="114"/>
      <c r="AS188" s="114"/>
      <c r="AT188" s="114"/>
      <c r="AU188" s="114"/>
      <c r="AV188" s="114"/>
      <c r="AW188" s="114"/>
      <c r="AX188" s="114"/>
      <c r="AY188" s="114"/>
      <c r="AZ188" s="114"/>
      <c r="BA188" s="114"/>
      <c r="BB188" s="114"/>
      <c r="BC188" s="114"/>
      <c r="BD188" s="114"/>
      <c r="BE188" s="114"/>
      <c r="BF188" s="114"/>
      <c r="BG188" s="114"/>
    </row>
    <row r="189" spans="2:59">
      <c r="B189" s="1567" t="str">
        <f>'12 л. МЕНЮ '!J191</f>
        <v>93 / 21</v>
      </c>
      <c r="C189" s="265" t="str">
        <f>'12 л. МЕНЮ '!C191</f>
        <v>Борщ из свежей капусты</v>
      </c>
      <c r="D189" s="275">
        <f>'12 л. МЕНЮ '!D191</f>
        <v>250</v>
      </c>
      <c r="E189" s="235">
        <f>'12 л. МЕНЮ '!E191</f>
        <v>1.3</v>
      </c>
      <c r="F189" s="359">
        <f>'12 л. МЕНЮ '!F191</f>
        <v>4.375</v>
      </c>
      <c r="G189" s="359">
        <f>'12 л. МЕНЮ '!G191</f>
        <v>6</v>
      </c>
      <c r="H189" s="967">
        <f>'12 л. МЕНЮ '!H191</f>
        <v>68.5</v>
      </c>
      <c r="I189" s="359">
        <v>7.15</v>
      </c>
      <c r="J189" s="359">
        <v>0.02</v>
      </c>
      <c r="K189" s="359">
        <v>2.5000000000000001E-2</v>
      </c>
      <c r="L189" s="967">
        <v>0</v>
      </c>
      <c r="M189" s="253">
        <v>37.5</v>
      </c>
      <c r="N189" s="253">
        <v>46.9</v>
      </c>
      <c r="O189" s="253">
        <v>19.3</v>
      </c>
      <c r="P189" s="1095">
        <v>0.98</v>
      </c>
      <c r="Q189" s="2733">
        <f>'12 л. МЕНЮ '!I191</f>
        <v>0</v>
      </c>
      <c r="R189" s="123"/>
      <c r="S189" s="188"/>
      <c r="T189" s="114"/>
      <c r="U189" s="114"/>
      <c r="V189" s="124"/>
      <c r="W189" s="124"/>
      <c r="X189" s="124"/>
      <c r="Y189" s="746"/>
      <c r="Z189" s="783"/>
      <c r="AA189" s="11"/>
      <c r="AB189" s="233"/>
      <c r="AC189" s="219"/>
      <c r="AD189" s="113"/>
      <c r="AE189" s="104"/>
      <c r="AF189" s="114"/>
      <c r="AG189" s="123"/>
      <c r="AH189" s="119"/>
      <c r="AI189" s="112"/>
      <c r="AJ189" s="114"/>
      <c r="AK189" s="114"/>
      <c r="AL189" s="114"/>
      <c r="AM189" s="114"/>
      <c r="AN189" s="114"/>
      <c r="AO189" s="114"/>
      <c r="AP189" s="114"/>
      <c r="AQ189" s="114"/>
      <c r="AR189" s="114"/>
      <c r="AS189" s="114"/>
      <c r="AT189" s="114"/>
      <c r="AU189" s="114"/>
      <c r="AV189" s="114"/>
      <c r="AW189" s="114"/>
      <c r="AX189" s="114"/>
      <c r="AY189" s="114"/>
      <c r="AZ189" s="114"/>
      <c r="BA189" s="114"/>
      <c r="BB189" s="114"/>
      <c r="BC189" s="114"/>
      <c r="BD189" s="114"/>
      <c r="BE189" s="114"/>
      <c r="BF189" s="114"/>
      <c r="BG189" s="114"/>
    </row>
    <row r="190" spans="2:59">
      <c r="B190" s="2316" t="str">
        <f>'12 л. МЕНЮ '!J192</f>
        <v>54-2м /22</v>
      </c>
      <c r="C190" s="265" t="str">
        <f>'12 л. МЕНЮ '!C192</f>
        <v>Гуляш из говядины</v>
      </c>
      <c r="D190" s="275" t="str">
        <f>'12 л. МЕНЮ '!D192</f>
        <v>50 / 50</v>
      </c>
      <c r="E190" s="235">
        <f>'12 л. МЕНЮ '!E192</f>
        <v>14.592000000000001</v>
      </c>
      <c r="F190" s="359">
        <f>'12 л. МЕНЮ '!F192</f>
        <v>14.439</v>
      </c>
      <c r="G190" s="359">
        <f>'12 л. МЕНЮ '!G192</f>
        <v>3.0379999999999998</v>
      </c>
      <c r="H190" s="967">
        <f>'12 л. МЕНЮ '!H192</f>
        <v>201.28800000000001</v>
      </c>
      <c r="I190" s="253">
        <v>1.232</v>
      </c>
      <c r="J190" s="253">
        <v>3.5000000000000003E-2</v>
      </c>
      <c r="K190" s="253">
        <v>0.1</v>
      </c>
      <c r="L190" s="958">
        <v>23.096</v>
      </c>
      <c r="M190" s="253">
        <v>12.646699999999999</v>
      </c>
      <c r="N190" s="253">
        <v>144.13900000000001</v>
      </c>
      <c r="O190" s="253">
        <v>20.451000000000001</v>
      </c>
      <c r="P190" s="1095">
        <v>1.1499999999999999</v>
      </c>
      <c r="Q190" s="2733">
        <f>'12 л. МЕНЮ '!I192</f>
        <v>0</v>
      </c>
      <c r="R190" s="123"/>
      <c r="S190" s="114"/>
      <c r="T190" s="114"/>
      <c r="U190" s="114"/>
      <c r="V190" s="124"/>
      <c r="W190" s="124"/>
      <c r="X190" s="630"/>
      <c r="Y190" s="746"/>
      <c r="Z190" s="703"/>
      <c r="AA190" s="11"/>
      <c r="AB190" s="129"/>
      <c r="AC190" s="129"/>
      <c r="AD190" s="129"/>
      <c r="AE190" s="114"/>
      <c r="AF190" s="123"/>
      <c r="AG190" s="123"/>
      <c r="AH190" s="109"/>
      <c r="AI190" s="108"/>
      <c r="AJ190" s="114"/>
      <c r="AK190" s="114"/>
      <c r="AL190" s="114"/>
      <c r="AM190" s="114"/>
      <c r="AN190" s="114"/>
      <c r="AO190" s="114"/>
      <c r="AP190" s="114"/>
      <c r="AQ190" s="114"/>
      <c r="AR190" s="114"/>
      <c r="AS190" s="114"/>
      <c r="AT190" s="114"/>
      <c r="AU190" s="114"/>
      <c r="AV190" s="114"/>
      <c r="AW190" s="114"/>
      <c r="AX190" s="114"/>
      <c r="AY190" s="114"/>
      <c r="AZ190" s="114"/>
      <c r="BA190" s="114"/>
      <c r="BB190" s="114"/>
      <c r="BC190" s="114"/>
      <c r="BD190" s="114"/>
      <c r="BE190" s="114"/>
      <c r="BF190" s="114"/>
      <c r="BG190" s="114"/>
    </row>
    <row r="191" spans="2:59" ht="15.75">
      <c r="B191" s="1567" t="str">
        <f>'12 л. МЕНЮ '!J193</f>
        <v>303 /17</v>
      </c>
      <c r="C191" s="265" t="str">
        <f>'12 л. МЕНЮ '!C193</f>
        <v>Каша вязкая ( ячневая )</v>
      </c>
      <c r="D191" s="275">
        <f>'12 л. МЕНЮ '!D193</f>
        <v>180</v>
      </c>
      <c r="E191" s="235">
        <f>'12 л. МЕНЮ '!E193</f>
        <v>2.66</v>
      </c>
      <c r="F191" s="359">
        <f>'12 л. МЕНЮ '!F193</f>
        <v>6.1959999999999997</v>
      </c>
      <c r="G191" s="359">
        <f>'12 л. МЕНЮ '!G193</f>
        <v>34.247</v>
      </c>
      <c r="H191" s="967">
        <f>'12 л. МЕНЮ '!H193</f>
        <v>203.392</v>
      </c>
      <c r="I191" s="368">
        <v>0</v>
      </c>
      <c r="J191" s="1102">
        <v>1.4E-2</v>
      </c>
      <c r="K191" s="2832">
        <v>0.21</v>
      </c>
      <c r="L191" s="716">
        <v>83.2</v>
      </c>
      <c r="M191" s="253">
        <v>117</v>
      </c>
      <c r="N191" s="253">
        <v>67.900000000000006</v>
      </c>
      <c r="O191" s="253">
        <v>6.48</v>
      </c>
      <c r="P191" s="1095">
        <v>0.18</v>
      </c>
      <c r="Q191" s="2733">
        <f>'12 л. МЕНЮ '!I193</f>
        <v>0</v>
      </c>
      <c r="R191" s="123"/>
      <c r="S191" s="134"/>
      <c r="T191" s="114"/>
      <c r="U191" s="114"/>
      <c r="V191" s="124"/>
      <c r="W191" s="124"/>
      <c r="X191" s="124"/>
      <c r="Y191" s="2266"/>
      <c r="Z191" s="703"/>
      <c r="AA191" s="11"/>
      <c r="AB191" s="675"/>
      <c r="AC191" s="374"/>
      <c r="AD191" s="374"/>
      <c r="AE191" s="190"/>
      <c r="AF191" s="130"/>
      <c r="AG191" s="123"/>
      <c r="AH191" s="109"/>
      <c r="AI191" s="108"/>
      <c r="AJ191" s="114"/>
      <c r="AK191" s="114"/>
      <c r="AL191" s="114"/>
      <c r="AM191" s="114"/>
      <c r="AN191" s="114"/>
      <c r="AO191" s="114"/>
      <c r="AP191" s="114"/>
      <c r="AQ191" s="114"/>
      <c r="AR191" s="114"/>
      <c r="AS191" s="114"/>
      <c r="AT191" s="114"/>
      <c r="AU191" s="114"/>
      <c r="AV191" s="114"/>
      <c r="AW191" s="114"/>
      <c r="AX191" s="114"/>
      <c r="AY191" s="114"/>
      <c r="AZ191" s="114"/>
      <c r="BA191" s="114"/>
      <c r="BB191" s="114"/>
      <c r="BC191" s="114"/>
      <c r="BD191" s="114"/>
      <c r="BE191" s="114"/>
      <c r="BF191" s="114"/>
      <c r="BG191" s="114"/>
    </row>
    <row r="192" spans="2:59">
      <c r="B192" s="1567" t="str">
        <f>'12 л. МЕНЮ '!J194</f>
        <v>465 / 21</v>
      </c>
      <c r="C192" s="265" t="str">
        <f>'12 л. МЕНЮ '!C194</f>
        <v>Кофейный напиток с молоком</v>
      </c>
      <c r="D192" s="275">
        <f>'12 л. МЕНЮ '!D194</f>
        <v>200</v>
      </c>
      <c r="E192" s="235">
        <f>'12 л. МЕНЮ '!E194</f>
        <v>5.2039999999999997</v>
      </c>
      <c r="F192" s="359">
        <f>'12 л. МЕНЮ '!F194</f>
        <v>4.7480000000000002</v>
      </c>
      <c r="G192" s="359">
        <f>'12 л. МЕНЮ '!G194</f>
        <v>17.876999999999999</v>
      </c>
      <c r="H192" s="967">
        <f>'12 л. МЕНЮ '!H194</f>
        <v>135.25</v>
      </c>
      <c r="I192" s="359">
        <v>1.04</v>
      </c>
      <c r="J192" s="359">
        <v>0.06</v>
      </c>
      <c r="K192" s="359">
        <v>0.25</v>
      </c>
      <c r="L192" s="958">
        <v>26.454000000000001</v>
      </c>
      <c r="M192" s="361">
        <v>215.5</v>
      </c>
      <c r="N192" s="359">
        <v>172.8</v>
      </c>
      <c r="O192" s="359">
        <v>34.799999999999997</v>
      </c>
      <c r="P192" s="716">
        <v>0.80900000000000005</v>
      </c>
      <c r="Q192" s="2733">
        <f>'12 л. МЕНЮ '!I194</f>
        <v>0</v>
      </c>
      <c r="R192" s="114"/>
      <c r="S192" s="109"/>
      <c r="T192" s="114"/>
      <c r="U192" s="114"/>
      <c r="V192" s="124"/>
      <c r="W192" s="124"/>
      <c r="X192" s="124"/>
      <c r="Y192" s="2330"/>
      <c r="Z192" s="703"/>
      <c r="AA192" s="11"/>
      <c r="AB192" s="241"/>
      <c r="AC192" s="124"/>
      <c r="AD192" s="124"/>
      <c r="AE192" s="190"/>
      <c r="AF192" s="123"/>
      <c r="AG192" s="123"/>
      <c r="AH192" s="109"/>
      <c r="AI192" s="108"/>
      <c r="AJ192" s="114"/>
      <c r="AK192" s="114"/>
      <c r="AL192" s="114"/>
      <c r="AM192" s="114"/>
      <c r="AN192" s="114"/>
      <c r="AO192" s="114"/>
      <c r="AP192" s="114"/>
      <c r="AQ192" s="114"/>
      <c r="AR192" s="114"/>
      <c r="AS192" s="114"/>
      <c r="AT192" s="114"/>
      <c r="AU192" s="114"/>
      <c r="AV192" s="114"/>
      <c r="AW192" s="114"/>
      <c r="AX192" s="114"/>
      <c r="AY192" s="114"/>
      <c r="AZ192" s="114"/>
      <c r="BA192" s="114"/>
      <c r="BB192" s="114"/>
      <c r="BC192" s="114"/>
      <c r="BD192" s="114"/>
      <c r="BE192" s="114"/>
      <c r="BF192" s="114"/>
      <c r="BG192" s="114"/>
    </row>
    <row r="193" spans="2:59">
      <c r="B193" s="2316" t="str">
        <f>'12 л. МЕНЮ '!J195</f>
        <v>Пром.пр.</v>
      </c>
      <c r="C193" s="265" t="str">
        <f>'12 л. МЕНЮ '!C195</f>
        <v>Хлеб пшеничный</v>
      </c>
      <c r="D193" s="275">
        <f>'12 л. МЕНЮ '!D195</f>
        <v>70</v>
      </c>
      <c r="E193" s="235">
        <f>'12 л. МЕНЮ '!E195</f>
        <v>2.5030000000000001</v>
      </c>
      <c r="F193" s="359">
        <f>'12 л. МЕНЮ '!F195</f>
        <v>0.89500000000000002</v>
      </c>
      <c r="G193" s="359">
        <f>'12 л. МЕНЮ '!G195</f>
        <v>35.229999999999997</v>
      </c>
      <c r="H193" s="967">
        <f>'12 л. МЕНЮ '!H195</f>
        <v>158.97900000000001</v>
      </c>
      <c r="I193" s="253">
        <v>0</v>
      </c>
      <c r="J193" s="1084">
        <v>8.4000000000000005E-2</v>
      </c>
      <c r="K193" s="804">
        <v>2.8000000000000001E-2</v>
      </c>
      <c r="L193" s="958">
        <v>0</v>
      </c>
      <c r="M193" s="365">
        <v>14</v>
      </c>
      <c r="N193" s="253">
        <v>45.5</v>
      </c>
      <c r="O193" s="253">
        <v>9.8000000000000007</v>
      </c>
      <c r="P193" s="1095">
        <v>7.0000000000000007E-2</v>
      </c>
      <c r="Q193" s="2733">
        <f>'12 л. МЕНЮ '!I195</f>
        <v>0</v>
      </c>
      <c r="R193" s="114"/>
      <c r="S193" s="119"/>
      <c r="T193" s="114"/>
      <c r="U193" s="114"/>
      <c r="V193" s="124"/>
      <c r="W193" s="376"/>
      <c r="X193" s="124"/>
      <c r="Y193" s="746"/>
      <c r="Z193" s="559"/>
      <c r="AA193" s="11"/>
      <c r="AB193" s="160"/>
      <c r="AC193" s="190"/>
      <c r="AD193" s="653"/>
      <c r="AE193" s="190"/>
      <c r="AF193" s="123"/>
      <c r="AG193" s="123"/>
      <c r="AH193" s="109"/>
      <c r="AI193" s="108"/>
      <c r="AJ193" s="114"/>
      <c r="AK193" s="114"/>
      <c r="AL193" s="114"/>
      <c r="AM193" s="114"/>
      <c r="AN193" s="114"/>
      <c r="AO193" s="114"/>
      <c r="AP193" s="114"/>
      <c r="AQ193" s="114"/>
      <c r="AR193" s="114"/>
      <c r="AS193" s="114"/>
      <c r="AT193" s="114"/>
      <c r="AU193" s="114"/>
      <c r="AV193" s="114"/>
      <c r="AW193" s="114"/>
      <c r="AX193" s="114"/>
      <c r="AY193" s="114"/>
      <c r="AZ193" s="114"/>
      <c r="BA193" s="114"/>
      <c r="BB193" s="114"/>
      <c r="BC193" s="114"/>
      <c r="BD193" s="114"/>
      <c r="BE193" s="114"/>
      <c r="BF193" s="114"/>
      <c r="BG193" s="114"/>
    </row>
    <row r="194" spans="2:59">
      <c r="B194" s="2316" t="str">
        <f>'12 л. МЕНЮ '!J196</f>
        <v>Пром.пр.</v>
      </c>
      <c r="C194" s="265" t="str">
        <f>'12 л. МЕНЮ '!C196</f>
        <v>Хлеб ржаной</v>
      </c>
      <c r="D194" s="275">
        <f>'12 л. МЕНЮ '!D196</f>
        <v>50</v>
      </c>
      <c r="E194" s="235">
        <f>'12 л. МЕНЮ '!E196</f>
        <v>2.8250000000000002</v>
      </c>
      <c r="F194" s="359">
        <f>'12 л. МЕНЮ '!F196</f>
        <v>0.75</v>
      </c>
      <c r="G194" s="359">
        <f>'12 л. МЕНЮ '!G196</f>
        <v>20.94</v>
      </c>
      <c r="H194" s="967">
        <f>'12 л. МЕНЮ '!H196</f>
        <v>101</v>
      </c>
      <c r="I194" s="368">
        <v>0</v>
      </c>
      <c r="J194" s="368">
        <v>0.13300000000000001</v>
      </c>
      <c r="K194" s="368">
        <v>0.13300000000000001</v>
      </c>
      <c r="L194" s="958">
        <v>0</v>
      </c>
      <c r="M194" s="1887">
        <v>16.5</v>
      </c>
      <c r="N194" s="2645">
        <v>116.667</v>
      </c>
      <c r="O194" s="368">
        <v>3.33</v>
      </c>
      <c r="P194" s="2826">
        <v>1.7000000000000001E-2</v>
      </c>
      <c r="Q194" s="2733">
        <f>'12 л. МЕНЮ '!I196</f>
        <v>0</v>
      </c>
      <c r="R194" s="114"/>
      <c r="S194" s="109"/>
      <c r="T194" s="114"/>
      <c r="U194" s="114"/>
      <c r="V194" s="654"/>
      <c r="W194" s="1183"/>
      <c r="X194" s="1184"/>
      <c r="Y194" s="1185"/>
      <c r="Z194" s="735"/>
      <c r="AA194" s="31"/>
      <c r="AB194" s="190"/>
      <c r="AC194" s="190"/>
      <c r="AD194" s="190"/>
      <c r="AE194" s="190"/>
      <c r="AF194" s="123"/>
      <c r="AG194" s="159"/>
      <c r="AH194" s="109"/>
      <c r="AI194" s="108"/>
      <c r="AJ194" s="114"/>
      <c r="AK194" s="114"/>
      <c r="AL194" s="114"/>
      <c r="AM194" s="114"/>
      <c r="AN194" s="114"/>
      <c r="AO194" s="114"/>
      <c r="AP194" s="114"/>
      <c r="AQ194" s="114"/>
      <c r="AR194" s="114"/>
      <c r="AS194" s="114"/>
      <c r="AT194" s="114"/>
      <c r="AU194" s="114"/>
      <c r="AV194" s="114"/>
      <c r="AW194" s="114"/>
      <c r="AX194" s="114"/>
      <c r="AY194" s="114"/>
      <c r="AZ194" s="114"/>
      <c r="BA194" s="114"/>
      <c r="BB194" s="114"/>
      <c r="BC194" s="114"/>
      <c r="BD194" s="114"/>
      <c r="BE194" s="114"/>
      <c r="BF194" s="114"/>
      <c r="BG194" s="114"/>
    </row>
    <row r="195" spans="2:59" ht="15.75" thickBot="1">
      <c r="B195" s="2345" t="str">
        <f>'12 л. МЕНЮ '!J197</f>
        <v>82/ 21</v>
      </c>
      <c r="C195" s="2221" t="str">
        <f>'12 л. МЕНЮ '!C197</f>
        <v>Фрукты свежие (банан)</v>
      </c>
      <c r="D195" s="398">
        <f>'12 л. МЕНЮ '!D197</f>
        <v>100</v>
      </c>
      <c r="E195" s="235">
        <f>'12 л. МЕНЮ '!E197</f>
        <v>0.34</v>
      </c>
      <c r="F195" s="359">
        <f>'12 л. МЕНЮ '!F197</f>
        <v>0.34</v>
      </c>
      <c r="G195" s="359">
        <f>'12 л. МЕНЮ '!G197</f>
        <v>8.4</v>
      </c>
      <c r="H195" s="967">
        <f>'12 л. МЕНЮ '!H197</f>
        <v>40.29</v>
      </c>
      <c r="I195" s="1062">
        <v>10</v>
      </c>
      <c r="J195" s="2543">
        <v>0.04</v>
      </c>
      <c r="K195" s="1062">
        <v>0.05</v>
      </c>
      <c r="L195" s="2545">
        <v>0</v>
      </c>
      <c r="M195" s="1013">
        <v>8</v>
      </c>
      <c r="N195" s="1013">
        <v>28</v>
      </c>
      <c r="O195" s="2825">
        <v>36.6</v>
      </c>
      <c r="P195" s="1014">
        <v>0.6</v>
      </c>
      <c r="Q195" s="2774">
        <f>'12 л. МЕНЮ '!I197</f>
        <v>0</v>
      </c>
      <c r="R195" s="114"/>
      <c r="S195" s="109"/>
      <c r="T195" s="409"/>
      <c r="U195" s="2276"/>
      <c r="V195" s="891"/>
      <c r="W195" s="891"/>
      <c r="X195" s="891"/>
      <c r="Y195" s="891"/>
      <c r="Z195" s="2329"/>
      <c r="AA195" s="5"/>
      <c r="AB195" s="376"/>
      <c r="AC195" s="376"/>
      <c r="AD195" s="376"/>
      <c r="AE195" s="190"/>
      <c r="AF195" s="123"/>
      <c r="AG195" s="114"/>
      <c r="AH195" s="122"/>
      <c r="AI195" s="114"/>
      <c r="AJ195" s="114"/>
      <c r="AK195" s="114"/>
      <c r="AL195" s="114"/>
      <c r="AM195" s="114"/>
      <c r="AN195" s="114"/>
      <c r="AO195" s="114"/>
      <c r="AP195" s="114"/>
      <c r="AQ195" s="114"/>
      <c r="AR195" s="114"/>
      <c r="AS195" s="114"/>
      <c r="AT195" s="114"/>
      <c r="AU195" s="114"/>
      <c r="AV195" s="114"/>
      <c r="AW195" s="114"/>
      <c r="AX195" s="114"/>
      <c r="AY195" s="114"/>
      <c r="AZ195" s="114"/>
      <c r="BA195" s="114"/>
      <c r="BB195" s="114"/>
      <c r="BC195" s="114"/>
      <c r="BD195" s="114"/>
      <c r="BE195" s="114"/>
      <c r="BF195" s="114"/>
      <c r="BG195" s="114"/>
    </row>
    <row r="196" spans="2:59">
      <c r="B196" s="498" t="s">
        <v>192</v>
      </c>
      <c r="C196" s="754"/>
      <c r="D196" s="2757">
        <f>'12 л. МЕНЮ '!D198</f>
        <v>1010</v>
      </c>
      <c r="E196" s="509">
        <f>SUM(E188:E195)</f>
        <v>30.324000000000002</v>
      </c>
      <c r="F196" s="500">
        <f>SUM(F188:F195)</f>
        <v>33.903000000000006</v>
      </c>
      <c r="G196" s="960">
        <f>SUM(G188:G195)</f>
        <v>130.83199999999999</v>
      </c>
      <c r="H196" s="1047">
        <f>SUM(H188:H195)</f>
        <v>951.899</v>
      </c>
      <c r="I196" s="960">
        <f t="shared" ref="I196:P196" si="39">SUM(I188:I195)</f>
        <v>23.861999999999998</v>
      </c>
      <c r="J196" s="960">
        <f t="shared" si="39"/>
        <v>0.39800000000000002</v>
      </c>
      <c r="K196" s="960">
        <f t="shared" si="39"/>
        <v>0.80600000000000005</v>
      </c>
      <c r="L196" s="960">
        <f t="shared" si="39"/>
        <v>132.75</v>
      </c>
      <c r="M196" s="1053">
        <f t="shared" si="39"/>
        <v>437.94669999999996</v>
      </c>
      <c r="N196" s="1053">
        <f t="shared" si="39"/>
        <v>646.50599999999997</v>
      </c>
      <c r="O196" s="1053">
        <f t="shared" si="39"/>
        <v>143.36099999999999</v>
      </c>
      <c r="P196" s="1054">
        <f t="shared" si="39"/>
        <v>4.532</v>
      </c>
      <c r="Q196" s="1121"/>
      <c r="R196" s="133"/>
      <c r="S196" s="109"/>
      <c r="T196" s="228"/>
      <c r="U196" s="124"/>
      <c r="V196" s="630"/>
      <c r="W196" s="630"/>
      <c r="X196" s="630"/>
      <c r="Y196" s="630"/>
      <c r="Z196" s="5"/>
      <c r="AA196" s="5"/>
      <c r="AB196" s="124"/>
      <c r="AC196" s="124"/>
      <c r="AD196" s="124"/>
      <c r="AE196" s="190"/>
      <c r="AF196" s="123"/>
      <c r="AG196" s="114"/>
      <c r="AH196" s="188"/>
      <c r="AI196" s="114"/>
      <c r="AJ196" s="114"/>
      <c r="AK196" s="114"/>
      <c r="AL196" s="114"/>
      <c r="AM196" s="114"/>
      <c r="AN196" s="114"/>
      <c r="AO196" s="114"/>
      <c r="AP196" s="114"/>
      <c r="AQ196" s="114"/>
      <c r="AR196" s="114"/>
      <c r="AS196" s="114"/>
      <c r="AT196" s="114"/>
      <c r="AU196" s="114"/>
      <c r="AV196" s="114"/>
      <c r="AW196" s="114"/>
      <c r="AX196" s="114"/>
      <c r="AY196" s="114"/>
      <c r="AZ196" s="114"/>
      <c r="BA196" s="114"/>
      <c r="BB196" s="114"/>
      <c r="BC196" s="114"/>
      <c r="BD196" s="114"/>
      <c r="BE196" s="114"/>
      <c r="BF196" s="114"/>
      <c r="BG196" s="114"/>
    </row>
    <row r="197" spans="2:59">
      <c r="B197" s="1035"/>
      <c r="C197" s="1036" t="s">
        <v>11</v>
      </c>
      <c r="D197" s="1783">
        <v>0.35</v>
      </c>
      <c r="E197" s="1158">
        <f t="shared" ref="E197:P197" si="40">(E399/100)*35</f>
        <v>31.5</v>
      </c>
      <c r="F197" s="1052">
        <f t="shared" si="40"/>
        <v>32.200000000000003</v>
      </c>
      <c r="G197" s="1052">
        <f t="shared" si="40"/>
        <v>134.05000000000001</v>
      </c>
      <c r="H197" s="1052">
        <f t="shared" si="40"/>
        <v>952</v>
      </c>
      <c r="I197" s="1052">
        <f t="shared" si="40"/>
        <v>24.5</v>
      </c>
      <c r="J197" s="1052">
        <f t="shared" si="40"/>
        <v>0.48999999999999994</v>
      </c>
      <c r="K197" s="1052">
        <f t="shared" si="40"/>
        <v>0.56000000000000005</v>
      </c>
      <c r="L197" s="1808">
        <f t="shared" si="40"/>
        <v>315</v>
      </c>
      <c r="M197" s="2785">
        <f t="shared" si="40"/>
        <v>420</v>
      </c>
      <c r="N197" s="2785">
        <f t="shared" si="40"/>
        <v>420</v>
      </c>
      <c r="O197" s="2785">
        <f t="shared" si="40"/>
        <v>105</v>
      </c>
      <c r="P197" s="2346">
        <f t="shared" si="40"/>
        <v>6.3</v>
      </c>
      <c r="Q197" s="1121"/>
      <c r="R197" s="112"/>
      <c r="S197" s="109"/>
      <c r="T197" s="188"/>
      <c r="U197" s="114"/>
      <c r="V197" s="129"/>
      <c r="W197" s="129"/>
      <c r="X197" s="129"/>
      <c r="Y197" s="129"/>
      <c r="Z197" s="5"/>
      <c r="AA197" s="5"/>
      <c r="AB197" s="124"/>
      <c r="AC197" s="124"/>
      <c r="AD197" s="124"/>
      <c r="AE197" s="190"/>
      <c r="AF197" s="123"/>
      <c r="AG197" s="123"/>
      <c r="AH197" s="109"/>
      <c r="AI197" s="196"/>
      <c r="AJ197" s="193"/>
      <c r="AK197" s="193"/>
      <c r="AL197" s="193"/>
      <c r="AM197" s="193"/>
      <c r="AN197" s="193"/>
      <c r="AO197" s="193"/>
      <c r="AP197" s="193"/>
      <c r="AQ197" s="193"/>
      <c r="AR197" s="193"/>
      <c r="AS197" s="193"/>
      <c r="AT197" s="114"/>
      <c r="AU197" s="114"/>
      <c r="AV197" s="114"/>
      <c r="AW197" s="114"/>
      <c r="AX197" s="114"/>
      <c r="AY197" s="114"/>
      <c r="AZ197" s="114"/>
      <c r="BA197" s="114"/>
      <c r="BB197" s="114"/>
      <c r="BC197" s="114"/>
      <c r="BD197" s="114"/>
      <c r="BE197" s="114"/>
      <c r="BF197" s="114"/>
      <c r="BG197" s="114"/>
    </row>
    <row r="198" spans="2:59" ht="15.75" thickBot="1">
      <c r="B198" s="249"/>
      <c r="C198" s="1031" t="s">
        <v>431</v>
      </c>
      <c r="D198" s="1077"/>
      <c r="E198" s="1055">
        <f t="shared" ref="E198:P198" si="41">(E196*100/E399)-35</f>
        <v>-1.3066666666666649</v>
      </c>
      <c r="F198" s="1056">
        <f t="shared" si="41"/>
        <v>1.8510869565217476</v>
      </c>
      <c r="G198" s="1056">
        <f t="shared" si="41"/>
        <v>-0.8402088772845957</v>
      </c>
      <c r="H198" s="1056">
        <f t="shared" si="41"/>
        <v>-3.7132352941213753E-3</v>
      </c>
      <c r="I198" s="1056">
        <f t="shared" si="41"/>
        <v>-0.91142857142857281</v>
      </c>
      <c r="J198" s="1056">
        <f t="shared" si="41"/>
        <v>-6.5714285714285658</v>
      </c>
      <c r="K198" s="1056">
        <f t="shared" si="41"/>
        <v>15.375</v>
      </c>
      <c r="L198" s="1056">
        <f t="shared" si="41"/>
        <v>-20.25</v>
      </c>
      <c r="M198" s="1056">
        <f t="shared" si="41"/>
        <v>1.4955583333333351</v>
      </c>
      <c r="N198" s="1056">
        <f t="shared" si="41"/>
        <v>18.875499999999995</v>
      </c>
      <c r="O198" s="1056">
        <f t="shared" si="41"/>
        <v>12.786999999999992</v>
      </c>
      <c r="P198" s="1068">
        <f t="shared" si="41"/>
        <v>-9.8222222222222229</v>
      </c>
      <c r="Q198" s="1121"/>
      <c r="R198" s="623"/>
      <c r="AE198" s="190"/>
      <c r="AF198" s="114"/>
      <c r="AG198" s="123"/>
      <c r="AH198" s="109"/>
      <c r="AI198" s="108"/>
      <c r="AJ198" s="114"/>
      <c r="AK198" s="114"/>
      <c r="AL198" s="114"/>
      <c r="AM198" s="114"/>
      <c r="AN198" s="114"/>
      <c r="AO198" s="114"/>
      <c r="AP198" s="114"/>
      <c r="AQ198" s="114"/>
      <c r="AR198" s="114"/>
      <c r="AS198" s="114"/>
      <c r="AT198" s="114"/>
      <c r="AU198" s="114"/>
      <c r="AV198" s="114"/>
      <c r="AW198" s="114"/>
      <c r="AX198" s="114"/>
      <c r="AY198" s="114"/>
      <c r="AZ198" s="114"/>
      <c r="BA198" s="114"/>
      <c r="BB198" s="114"/>
      <c r="BC198" s="114"/>
      <c r="BD198" s="114"/>
      <c r="BE198" s="114"/>
      <c r="BF198" s="114"/>
      <c r="BG198" s="114"/>
    </row>
    <row r="199" spans="2:59">
      <c r="B199" s="934"/>
      <c r="C199" s="2317" t="s">
        <v>232</v>
      </c>
      <c r="D199" s="2318"/>
      <c r="E199" s="780"/>
      <c r="F199" s="185"/>
      <c r="G199" s="185"/>
      <c r="H199" s="185"/>
      <c r="I199" s="971"/>
      <c r="J199" s="971"/>
      <c r="K199" s="971"/>
      <c r="L199" s="971"/>
      <c r="M199" s="971"/>
      <c r="N199" s="971"/>
      <c r="O199" s="971"/>
      <c r="P199" s="2337"/>
      <c r="Q199" s="1115"/>
      <c r="R199" s="123"/>
      <c r="S199" s="409"/>
      <c r="T199" s="114"/>
      <c r="U199" s="114"/>
      <c r="V199" s="124"/>
      <c r="W199" s="124"/>
      <c r="X199" s="630"/>
      <c r="Y199" s="2266"/>
      <c r="Z199" s="703"/>
      <c r="AA199" s="11"/>
      <c r="AB199" s="233"/>
      <c r="AC199" s="113"/>
      <c r="AD199" s="113"/>
      <c r="AE199" s="104"/>
      <c r="AF199" s="114"/>
      <c r="AG199" s="124"/>
      <c r="AH199" s="109"/>
      <c r="AI199" s="108"/>
      <c r="AJ199" s="114"/>
      <c r="AK199" s="114"/>
      <c r="AL199" s="114"/>
      <c r="AM199" s="114"/>
      <c r="AN199" s="114"/>
      <c r="AO199" s="114"/>
      <c r="AP199" s="114"/>
      <c r="AQ199" s="114"/>
      <c r="AR199" s="114"/>
      <c r="AS199" s="114"/>
      <c r="AT199" s="114"/>
      <c r="AU199" s="114"/>
      <c r="AV199" s="114"/>
      <c r="AW199" s="114"/>
      <c r="AX199" s="114"/>
      <c r="AY199" s="114"/>
      <c r="AZ199" s="114"/>
      <c r="BA199" s="114"/>
      <c r="BB199" s="114"/>
      <c r="BC199" s="114"/>
      <c r="BD199" s="114"/>
      <c r="BE199" s="114"/>
      <c r="BF199" s="114"/>
      <c r="BG199" s="114"/>
    </row>
    <row r="200" spans="2:59" ht="15.75">
      <c r="B200" s="1906" t="str">
        <f>'12 л. МЕНЮ '!J202</f>
        <v>470 / 21</v>
      </c>
      <c r="C200" s="292" t="str">
        <f>'12 л. МЕНЮ '!C202</f>
        <v>Кисломолочный напиток (Кефир  (м.д.ж. 2,5% ))</v>
      </c>
      <c r="D200" s="2319">
        <f>'12 л. МЕНЮ '!D202</f>
        <v>200</v>
      </c>
      <c r="E200" s="235">
        <f>'12 л. МЕНЮ '!E202</f>
        <v>5.8</v>
      </c>
      <c r="F200" s="359">
        <f>'12 л. МЕНЮ '!F202</f>
        <v>5</v>
      </c>
      <c r="G200" s="359">
        <f>'12 л. МЕНЮ '!G202</f>
        <v>8</v>
      </c>
      <c r="H200" s="359">
        <f>'12 л. МЕНЮ '!H202</f>
        <v>101</v>
      </c>
      <c r="I200" s="371">
        <v>1.4</v>
      </c>
      <c r="J200" s="371">
        <v>0.08</v>
      </c>
      <c r="K200" s="371">
        <v>2.3E-2</v>
      </c>
      <c r="L200" s="1058">
        <v>40.1</v>
      </c>
      <c r="M200" s="356">
        <v>240.8</v>
      </c>
      <c r="N200" s="356">
        <v>180.6</v>
      </c>
      <c r="O200" s="356">
        <v>28.1</v>
      </c>
      <c r="P200" s="2335">
        <v>0.2</v>
      </c>
      <c r="Q200" s="536">
        <f>'12 л. МЕНЮ '!I202</f>
        <v>0</v>
      </c>
      <c r="R200" s="123"/>
      <c r="S200" s="188"/>
      <c r="T200" s="114"/>
      <c r="U200" s="114"/>
      <c r="V200" s="190"/>
      <c r="W200" s="190"/>
      <c r="X200" s="190"/>
      <c r="Y200" s="190"/>
      <c r="Z200" s="5"/>
      <c r="AA200" s="11"/>
      <c r="AB200" s="407"/>
      <c r="AC200" s="407"/>
      <c r="AD200" s="408"/>
      <c r="AE200" s="408"/>
      <c r="AF200" s="130"/>
      <c r="AG200" s="210"/>
      <c r="AH200" s="210"/>
      <c r="AI200" s="210"/>
      <c r="AJ200" s="197"/>
      <c r="AK200" s="635"/>
      <c r="AL200" s="210"/>
      <c r="AM200" s="197"/>
      <c r="AN200" s="197"/>
      <c r="AO200" s="210"/>
      <c r="AP200" s="636"/>
      <c r="AQ200" s="210"/>
      <c r="AR200" s="210"/>
      <c r="AS200" s="114"/>
      <c r="AT200" s="134"/>
      <c r="AU200" s="114"/>
      <c r="AV200" s="114"/>
      <c r="AW200" s="114"/>
      <c r="AX200" s="114"/>
      <c r="AY200" s="114"/>
      <c r="AZ200" s="114"/>
      <c r="BA200" s="114"/>
      <c r="BB200" s="114"/>
      <c r="BC200" s="114"/>
      <c r="BD200" s="114"/>
      <c r="BE200" s="114"/>
      <c r="BF200" s="114"/>
      <c r="BG200" s="114"/>
    </row>
    <row r="201" spans="2:59">
      <c r="B201" s="2373" t="str">
        <f>'12 л. МЕНЮ '!J203</f>
        <v>152 / 17</v>
      </c>
      <c r="C201" s="2827" t="str">
        <f>'12 л. МЕНЮ '!C203</f>
        <v xml:space="preserve">Котлеты морковные с творогом  и / </v>
      </c>
      <c r="D201" s="2319" t="str">
        <f>'12 л. МЕНЮ '!D203</f>
        <v>110 / 25</v>
      </c>
      <c r="E201" s="2388">
        <f>'12 л. МЕНЮ '!E203</f>
        <v>3.419</v>
      </c>
      <c r="F201" s="2202">
        <f>'12 л. МЕНЮ '!F203</f>
        <v>3.6</v>
      </c>
      <c r="G201" s="370">
        <f>'12 л. МЕНЮ '!G203</f>
        <v>15.58</v>
      </c>
      <c r="H201" s="2202">
        <f>'12 л. МЕНЮ '!H203</f>
        <v>96.233999999999995</v>
      </c>
      <c r="I201" s="1069">
        <v>9.7149999999999999</v>
      </c>
      <c r="J201" s="1069">
        <v>0.09</v>
      </c>
      <c r="K201" s="1849">
        <v>0.14899999999999999</v>
      </c>
      <c r="L201" s="2650">
        <v>105.066</v>
      </c>
      <c r="M201" s="1849">
        <v>72.070999999999998</v>
      </c>
      <c r="N201" s="2662">
        <v>10.175000000000001</v>
      </c>
      <c r="O201" s="1849">
        <v>35.06</v>
      </c>
      <c r="P201" s="2752">
        <v>1.621</v>
      </c>
      <c r="Q201" s="536">
        <f>'12 л. МЕНЮ '!I203</f>
        <v>0</v>
      </c>
      <c r="R201" s="123"/>
      <c r="S201" s="109"/>
      <c r="T201" s="114"/>
      <c r="U201" s="114"/>
      <c r="V201" s="124"/>
      <c r="W201" s="124"/>
      <c r="X201" s="124"/>
      <c r="Y201" s="2266"/>
      <c r="Z201" s="703"/>
      <c r="AA201" s="11"/>
      <c r="AB201" s="405"/>
      <c r="AC201" s="410"/>
      <c r="AD201" s="410"/>
      <c r="AE201" s="411"/>
      <c r="AF201" s="126"/>
      <c r="AG201" s="210"/>
      <c r="AH201" s="210"/>
      <c r="AI201" s="210"/>
      <c r="AJ201" s="210"/>
      <c r="AK201" s="210"/>
      <c r="AL201" s="210"/>
      <c r="AM201" s="210"/>
      <c r="AN201" s="210"/>
      <c r="AO201" s="210"/>
      <c r="AP201" s="210"/>
      <c r="AQ201" s="210"/>
      <c r="AR201" s="210"/>
      <c r="AS201" s="114"/>
      <c r="AT201" s="114"/>
      <c r="AU201" s="114"/>
      <c r="AV201" s="114"/>
      <c r="AW201" s="114"/>
      <c r="AX201" s="114"/>
      <c r="AY201" s="114"/>
      <c r="AZ201" s="114"/>
      <c r="BA201" s="114"/>
      <c r="BB201" s="114"/>
      <c r="BC201" s="114"/>
      <c r="BD201" s="114"/>
      <c r="BE201" s="114"/>
      <c r="BF201" s="114"/>
      <c r="BG201" s="114"/>
    </row>
    <row r="202" spans="2:59" ht="15.75">
      <c r="B202" s="2830" t="str">
        <f>'12 л. МЕНЮ '!J204</f>
        <v>337/17</v>
      </c>
      <c r="C202" s="2828" t="str">
        <f>'12 л. МЕНЮ '!C204</f>
        <v>/ соус яблочный</v>
      </c>
      <c r="D202" s="2347"/>
      <c r="E202" s="981"/>
      <c r="F202" s="1001"/>
      <c r="G202" s="982"/>
      <c r="H202" s="2751"/>
      <c r="I202" s="1004"/>
      <c r="J202" s="1004"/>
      <c r="K202" s="1059"/>
      <c r="L202" s="1002"/>
      <c r="M202" s="1060"/>
      <c r="N202" s="1061"/>
      <c r="O202" s="1060"/>
      <c r="P202" s="2753"/>
      <c r="Q202" s="1810"/>
      <c r="R202" s="114"/>
      <c r="S202" s="109"/>
      <c r="T202" s="106"/>
      <c r="U202" s="403"/>
      <c r="V202" s="190"/>
      <c r="W202" s="782"/>
      <c r="X202" s="783"/>
      <c r="Y202" s="700"/>
      <c r="Z202" s="5"/>
      <c r="AA202" s="129"/>
      <c r="AB202" s="129"/>
      <c r="AC202" s="129"/>
      <c r="AD202" s="129"/>
      <c r="AE202" s="114"/>
      <c r="AF202" s="124"/>
      <c r="AG202" s="114"/>
      <c r="AH202" s="114"/>
      <c r="AI202" s="114"/>
      <c r="AJ202" s="197"/>
      <c r="AK202" s="197"/>
      <c r="AL202" s="114"/>
      <c r="AM202" s="197"/>
      <c r="AN202" s="197"/>
      <c r="AO202" s="114"/>
      <c r="AP202" s="109"/>
      <c r="AQ202" s="114"/>
      <c r="AR202" s="114"/>
      <c r="AS202" s="114"/>
      <c r="AT202" s="114"/>
      <c r="AU202" s="114"/>
      <c r="AV202" s="114"/>
      <c r="AW202" s="114"/>
      <c r="AX202" s="114"/>
      <c r="AY202" s="114"/>
      <c r="AZ202" s="114"/>
      <c r="BA202" s="114"/>
      <c r="BB202" s="114"/>
      <c r="BC202" s="114"/>
      <c r="BD202" s="114"/>
      <c r="BE202" s="114"/>
      <c r="BF202" s="114"/>
      <c r="BG202" s="114"/>
    </row>
    <row r="203" spans="2:59" ht="15" customHeight="1" thickBot="1">
      <c r="B203" s="2829" t="str">
        <f>'12 л. МЕНЮ '!J205</f>
        <v>Пром.пр.</v>
      </c>
      <c r="C203" s="2618" t="str">
        <f>'12 л. МЕНЮ '!C205</f>
        <v>Хлеб пш. (батон )</v>
      </c>
      <c r="D203" s="2750">
        <f>'12 л. МЕНЮ '!D205</f>
        <v>32</v>
      </c>
      <c r="E203" s="520">
        <f>'12 л. МЕНЮ '!E205</f>
        <v>1.232</v>
      </c>
      <c r="F203" s="522">
        <f>'12 л. МЕНЮ '!F205</f>
        <v>0.60799999999999998</v>
      </c>
      <c r="G203" s="522">
        <f>'12 л. МЕНЮ '!G205</f>
        <v>16.448</v>
      </c>
      <c r="H203" s="522">
        <f>'12 л. МЕНЮ '!H205</f>
        <v>72.352000000000004</v>
      </c>
      <c r="I203" s="1062">
        <v>0</v>
      </c>
      <c r="J203" s="1062">
        <v>3.5000000000000003E-2</v>
      </c>
      <c r="K203" s="1062">
        <v>3.5000000000000003E-2</v>
      </c>
      <c r="L203" s="1063">
        <v>0</v>
      </c>
      <c r="M203" s="1013">
        <v>6.08</v>
      </c>
      <c r="N203" s="1013">
        <v>20.8</v>
      </c>
      <c r="O203" s="1062">
        <v>4.16</v>
      </c>
      <c r="P203" s="1014">
        <v>3.7999999999999999E-2</v>
      </c>
      <c r="Q203" s="2741">
        <f>'12 л. МЕНЮ '!I205</f>
        <v>0</v>
      </c>
      <c r="R203" s="125"/>
      <c r="S203" s="109"/>
      <c r="U203" s="106"/>
      <c r="V203" s="124"/>
      <c r="W203" s="54"/>
      <c r="X203" s="54"/>
      <c r="Y203" s="782"/>
      <c r="Z203" s="166"/>
      <c r="AA203" s="166"/>
      <c r="AB203" s="54"/>
      <c r="AC203" s="166"/>
      <c r="AD203" s="166"/>
      <c r="AE203" s="166"/>
      <c r="AF203" s="166"/>
      <c r="AG203" s="166"/>
      <c r="AH203" s="641"/>
      <c r="AI203" s="642"/>
      <c r="AJ203" s="643"/>
      <c r="AK203" s="644"/>
      <c r="AL203" s="644"/>
      <c r="AM203" s="644"/>
      <c r="AN203" s="644"/>
      <c r="AO203" s="644"/>
      <c r="AP203" s="644"/>
      <c r="AQ203" s="640"/>
      <c r="AR203" s="640"/>
      <c r="AS203" s="645"/>
      <c r="AT203" s="114"/>
      <c r="AU203" s="114"/>
      <c r="AV203" s="114"/>
      <c r="AW203" s="114"/>
      <c r="AX203" s="114"/>
      <c r="AY203" s="114"/>
      <c r="AZ203" s="114"/>
      <c r="BA203" s="114"/>
      <c r="BB203" s="114"/>
      <c r="BC203" s="114"/>
      <c r="BD203" s="114"/>
      <c r="BE203" s="114"/>
      <c r="BF203" s="114"/>
      <c r="BG203" s="114"/>
    </row>
    <row r="204" spans="2:59" ht="15.75" customHeight="1">
      <c r="B204" s="498" t="s">
        <v>241</v>
      </c>
      <c r="C204" s="754"/>
      <c r="D204" s="2815">
        <f>'12 л. МЕНЮ '!D206</f>
        <v>367</v>
      </c>
      <c r="E204" s="509">
        <f>SUM(E200:E203)</f>
        <v>10.450999999999999</v>
      </c>
      <c r="F204" s="500">
        <f>SUM(F200:F203)</f>
        <v>9.2080000000000002</v>
      </c>
      <c r="G204" s="500">
        <f>SUM(G200:G203)</f>
        <v>40.027999999999999</v>
      </c>
      <c r="H204" s="500">
        <f>SUM(H200:H203)</f>
        <v>269.58600000000001</v>
      </c>
      <c r="I204" s="960">
        <f t="shared" ref="I204:P204" si="42">SUM(I200:I203)</f>
        <v>11.115</v>
      </c>
      <c r="J204" s="960">
        <f t="shared" si="42"/>
        <v>0.20499999999999999</v>
      </c>
      <c r="K204" s="500">
        <f t="shared" si="42"/>
        <v>0.20699999999999999</v>
      </c>
      <c r="L204" s="2548">
        <f>SUM(L200:L203)</f>
        <v>145.166</v>
      </c>
      <c r="M204" s="2548">
        <f t="shared" si="42"/>
        <v>318.95099999999996</v>
      </c>
      <c r="N204" s="2548">
        <f t="shared" si="42"/>
        <v>211.57500000000002</v>
      </c>
      <c r="O204" s="960">
        <f t="shared" si="42"/>
        <v>67.320000000000007</v>
      </c>
      <c r="P204" s="1054">
        <f t="shared" si="42"/>
        <v>1.859</v>
      </c>
      <c r="Q204" s="324"/>
      <c r="R204" s="125"/>
      <c r="S204" s="109"/>
      <c r="T204" s="106"/>
      <c r="U204" s="124"/>
      <c r="V204" s="630"/>
      <c r="W204" s="782"/>
      <c r="X204" s="703"/>
      <c r="Y204" s="700"/>
      <c r="Z204" s="1"/>
      <c r="AA204" s="129"/>
      <c r="AB204" s="129"/>
      <c r="AC204" s="129"/>
      <c r="AD204" s="129"/>
      <c r="AE204" s="114"/>
      <c r="AF204" s="123"/>
      <c r="AG204" s="222"/>
      <c r="AH204" s="222"/>
      <c r="AI204" s="222"/>
      <c r="AJ204" s="646"/>
      <c r="AK204" s="222"/>
      <c r="AL204" s="222"/>
      <c r="AM204" s="222"/>
      <c r="AN204" s="222"/>
      <c r="AO204" s="222"/>
      <c r="AP204" s="222"/>
      <c r="AQ204" s="222"/>
      <c r="AR204" s="222"/>
      <c r="AS204" s="222"/>
      <c r="AT204" s="114"/>
      <c r="AU204" s="114"/>
      <c r="AV204" s="114"/>
      <c r="AW204" s="114"/>
      <c r="AX204" s="114"/>
      <c r="AY204" s="114"/>
      <c r="AZ204" s="114"/>
      <c r="BA204" s="114"/>
      <c r="BB204" s="114"/>
      <c r="BC204" s="114"/>
      <c r="BD204" s="114"/>
      <c r="BE204" s="114"/>
      <c r="BF204" s="114"/>
      <c r="BG204" s="114"/>
    </row>
    <row r="205" spans="2:59" ht="16.5" customHeight="1">
      <c r="B205" s="456"/>
      <c r="C205" s="930" t="s">
        <v>11</v>
      </c>
      <c r="D205" s="2205">
        <v>0.1</v>
      </c>
      <c r="E205" s="1158">
        <f t="shared" ref="E205:P205" si="43">(E399/100)*10</f>
        <v>9</v>
      </c>
      <c r="F205" s="1052">
        <f t="shared" si="43"/>
        <v>9.2000000000000011</v>
      </c>
      <c r="G205" s="1052">
        <f t="shared" si="43"/>
        <v>38.299999999999997</v>
      </c>
      <c r="H205" s="1052">
        <f t="shared" si="43"/>
        <v>272</v>
      </c>
      <c r="I205" s="1052">
        <f t="shared" si="43"/>
        <v>7</v>
      </c>
      <c r="J205" s="1052">
        <f t="shared" si="43"/>
        <v>0.13999999999999999</v>
      </c>
      <c r="K205" s="1052">
        <f t="shared" si="43"/>
        <v>0.16</v>
      </c>
      <c r="L205" s="1052">
        <f t="shared" si="43"/>
        <v>90</v>
      </c>
      <c r="M205" s="2785">
        <f t="shared" si="43"/>
        <v>120</v>
      </c>
      <c r="N205" s="2785">
        <f t="shared" si="43"/>
        <v>120</v>
      </c>
      <c r="O205" s="1808">
        <f t="shared" si="43"/>
        <v>30</v>
      </c>
      <c r="P205" s="2346">
        <f t="shared" si="43"/>
        <v>1.7999999999999998</v>
      </c>
      <c r="Q205" s="324"/>
      <c r="R205" s="127"/>
      <c r="S205" s="109"/>
      <c r="T205" s="106"/>
      <c r="U205" s="190"/>
      <c r="V205" s="190"/>
      <c r="W205" s="782"/>
      <c r="X205" s="4"/>
      <c r="Y205" s="49"/>
      <c r="Z205" s="1"/>
      <c r="AA205" s="625"/>
      <c r="AB205" s="585"/>
      <c r="AC205" s="585"/>
      <c r="AD205" s="585"/>
      <c r="AE205" s="585"/>
      <c r="AF205" s="123"/>
      <c r="AG205" s="190"/>
      <c r="AH205" s="403"/>
      <c r="AI205" s="190"/>
      <c r="AJ205" s="191"/>
      <c r="AK205" s="190"/>
      <c r="AL205" s="190"/>
      <c r="AM205" s="160"/>
      <c r="AN205" s="403"/>
      <c r="AO205" s="190"/>
      <c r="AP205" s="160"/>
      <c r="AQ205" s="190"/>
      <c r="AR205" s="653"/>
      <c r="AS205" s="190"/>
      <c r="AT205" s="114"/>
      <c r="AU205" s="114"/>
      <c r="AV205" s="114"/>
      <c r="AW205" s="114"/>
      <c r="AX205" s="114"/>
      <c r="AY205" s="114"/>
      <c r="AZ205" s="114"/>
      <c r="BA205" s="114"/>
      <c r="BB205" s="114"/>
      <c r="BC205" s="114"/>
      <c r="BD205" s="114"/>
      <c r="BE205" s="114"/>
      <c r="BF205" s="114"/>
      <c r="BG205" s="114"/>
    </row>
    <row r="206" spans="2:59" ht="15.75" thickBot="1">
      <c r="B206" s="249"/>
      <c r="C206" s="1031" t="s">
        <v>431</v>
      </c>
      <c r="D206" s="1077"/>
      <c r="E206" s="1055">
        <f t="shared" ref="E206:P206" si="44">(E204*100/E399)-10</f>
        <v>1.612222222222222</v>
      </c>
      <c r="F206" s="1056">
        <f t="shared" si="44"/>
        <v>8.6956521739143255E-3</v>
      </c>
      <c r="G206" s="1056">
        <f t="shared" si="44"/>
        <v>0.45117493472584869</v>
      </c>
      <c r="H206" s="1056">
        <f t="shared" si="44"/>
        <v>-8.8749999999999218E-2</v>
      </c>
      <c r="I206" s="1056">
        <f t="shared" si="44"/>
        <v>5.8785714285714281</v>
      </c>
      <c r="J206" s="1056">
        <f t="shared" si="44"/>
        <v>4.6428571428571441</v>
      </c>
      <c r="K206" s="1056">
        <f t="shared" si="44"/>
        <v>2.9374999999999982</v>
      </c>
      <c r="L206" s="1056">
        <f t="shared" si="44"/>
        <v>6.1295555555555552</v>
      </c>
      <c r="M206" s="1056">
        <f t="shared" si="44"/>
        <v>16.579249999999995</v>
      </c>
      <c r="N206" s="1056">
        <f t="shared" si="44"/>
        <v>7.6312500000000014</v>
      </c>
      <c r="O206" s="1056">
        <f t="shared" si="44"/>
        <v>12.440000000000001</v>
      </c>
      <c r="P206" s="1068">
        <f t="shared" si="44"/>
        <v>0.3277777777777775</v>
      </c>
      <c r="Q206" s="324"/>
      <c r="R206" s="114"/>
      <c r="S206" s="122"/>
      <c r="T206" s="114"/>
      <c r="U206" s="114"/>
      <c r="V206" s="114"/>
      <c r="Y206" s="129"/>
      <c r="Z206" s="1"/>
      <c r="AA206" s="626"/>
      <c r="AB206" s="626"/>
      <c r="AC206" s="626"/>
      <c r="AD206" s="626"/>
      <c r="AE206" s="626"/>
      <c r="AF206" s="123"/>
      <c r="AG206" s="658"/>
      <c r="AH206" s="658"/>
      <c r="AI206" s="658"/>
      <c r="AJ206" s="668"/>
      <c r="AK206" s="658"/>
      <c r="AL206" s="658"/>
      <c r="AM206" s="658"/>
      <c r="AN206" s="658"/>
      <c r="AO206" s="659"/>
      <c r="AP206" s="659"/>
      <c r="AQ206" s="658"/>
      <c r="AR206" s="658"/>
      <c r="AS206" s="658"/>
      <c r="AT206" s="114"/>
      <c r="AU206" s="114"/>
      <c r="AV206" s="114"/>
      <c r="AW206" s="114"/>
      <c r="AX206" s="114"/>
      <c r="AY206" s="114"/>
      <c r="AZ206" s="114"/>
      <c r="BA206" s="114"/>
      <c r="BB206" s="114"/>
      <c r="BC206" s="114"/>
      <c r="BD206" s="114"/>
      <c r="BE206" s="114"/>
      <c r="BF206" s="114"/>
      <c r="BG206" s="114"/>
    </row>
    <row r="207" spans="2:59" ht="15.75" thickBot="1">
      <c r="R207" s="114"/>
      <c r="S207" s="122"/>
      <c r="T207" s="114"/>
      <c r="U207" s="129"/>
      <c r="V207" s="129"/>
      <c r="W207" s="733"/>
      <c r="X207" s="733"/>
      <c r="Y207" s="733"/>
      <c r="Z207" s="1"/>
      <c r="AA207" s="129"/>
      <c r="AB207" s="129"/>
      <c r="AC207" s="129"/>
      <c r="AD207" s="129"/>
      <c r="AE207" s="114"/>
      <c r="AF207" s="127"/>
      <c r="AG207" s="114"/>
      <c r="AH207" s="114"/>
      <c r="AI207" s="114"/>
      <c r="AJ207" s="114"/>
      <c r="AK207" s="114"/>
      <c r="AL207" s="114"/>
      <c r="AM207" s="114"/>
      <c r="AN207" s="114"/>
      <c r="AO207" s="114"/>
      <c r="AP207" s="114"/>
      <c r="AQ207" s="114"/>
      <c r="AR207" s="114"/>
      <c r="AS207" s="114"/>
      <c r="AT207" s="114"/>
      <c r="AU207" s="114"/>
      <c r="AV207" s="114"/>
      <c r="AW207" s="114"/>
      <c r="AX207" s="114"/>
      <c r="AY207" s="114"/>
      <c r="AZ207" s="114"/>
      <c r="BA207" s="114"/>
      <c r="BB207" s="114"/>
      <c r="BC207" s="114"/>
      <c r="BD207" s="114"/>
      <c r="BE207" s="114"/>
      <c r="BF207" s="114"/>
      <c r="BG207" s="114"/>
    </row>
    <row r="208" spans="2:59">
      <c r="B208" s="877"/>
      <c r="C208" s="43" t="s">
        <v>283</v>
      </c>
      <c r="D208" s="44"/>
      <c r="E208" s="155">
        <f t="shared" ref="E208:P208" si="45">E184+E196</f>
        <v>51.192999999999998</v>
      </c>
      <c r="F208" s="255">
        <f t="shared" si="45"/>
        <v>53.997000000000007</v>
      </c>
      <c r="G208" s="255">
        <f t="shared" si="45"/>
        <v>229.44200000000001</v>
      </c>
      <c r="H208" s="255">
        <f t="shared" si="45"/>
        <v>1629.4380000000001</v>
      </c>
      <c r="I208" s="255">
        <f t="shared" si="45"/>
        <v>41.275999999999996</v>
      </c>
      <c r="J208" s="255">
        <f t="shared" si="45"/>
        <v>0.83699999999999997</v>
      </c>
      <c r="K208" s="255">
        <f t="shared" si="45"/>
        <v>1.2280000000000002</v>
      </c>
      <c r="L208" s="255">
        <f t="shared" si="45"/>
        <v>826.33999999999992</v>
      </c>
      <c r="M208" s="965">
        <f t="shared" si="45"/>
        <v>727.71370000000002</v>
      </c>
      <c r="N208" s="965">
        <f t="shared" si="45"/>
        <v>859.22569999999996</v>
      </c>
      <c r="O208" s="965">
        <f t="shared" si="45"/>
        <v>244.65249999999997</v>
      </c>
      <c r="P208" s="879">
        <f t="shared" si="45"/>
        <v>7.3369999999999997</v>
      </c>
      <c r="Q208" s="324"/>
      <c r="R208" s="114"/>
      <c r="S208" s="122"/>
      <c r="T208" s="114"/>
      <c r="U208" s="129"/>
      <c r="V208" s="129"/>
      <c r="W208" s="733"/>
      <c r="X208" s="733"/>
      <c r="Y208" s="733"/>
      <c r="Z208" s="1"/>
      <c r="AA208" s="190"/>
      <c r="AB208" s="190"/>
      <c r="AC208" s="190"/>
      <c r="AD208" s="190"/>
      <c r="AE208" s="132"/>
      <c r="AF208" s="114"/>
      <c r="AG208" s="114"/>
      <c r="AH208" s="114"/>
      <c r="AI208" s="114"/>
      <c r="AJ208" s="114"/>
      <c r="AK208" s="114"/>
      <c r="AL208" s="114"/>
      <c r="AM208" s="114"/>
      <c r="AN208" s="114"/>
      <c r="AO208" s="114"/>
      <c r="AP208" s="636"/>
      <c r="AQ208" s="114"/>
      <c r="AR208" s="636"/>
      <c r="AS208" s="114"/>
      <c r="AT208" s="114"/>
      <c r="AU208" s="114"/>
      <c r="AV208" s="114"/>
      <c r="AW208" s="114"/>
      <c r="AX208" s="114"/>
      <c r="AY208" s="114"/>
      <c r="AZ208" s="114"/>
      <c r="BA208" s="114"/>
      <c r="BB208" s="114"/>
      <c r="BC208" s="114"/>
      <c r="BD208" s="114"/>
      <c r="BE208" s="114"/>
      <c r="BF208" s="114"/>
      <c r="BG208" s="114"/>
    </row>
    <row r="209" spans="2:59" ht="12" customHeight="1">
      <c r="B209" s="456"/>
      <c r="C209" s="930" t="s">
        <v>11</v>
      </c>
      <c r="D209" s="1783">
        <v>0.6</v>
      </c>
      <c r="E209" s="1158">
        <f t="shared" ref="E209:P209" si="46">(E399/100)*60</f>
        <v>54</v>
      </c>
      <c r="F209" s="1052">
        <f t="shared" si="46"/>
        <v>55.2</v>
      </c>
      <c r="G209" s="1052">
        <f t="shared" si="46"/>
        <v>229.8</v>
      </c>
      <c r="H209" s="1052">
        <f t="shared" si="46"/>
        <v>1632</v>
      </c>
      <c r="I209" s="1052">
        <f t="shared" si="46"/>
        <v>42</v>
      </c>
      <c r="J209" s="1052">
        <f t="shared" si="46"/>
        <v>0.83999999999999986</v>
      </c>
      <c r="K209" s="1052">
        <f t="shared" si="46"/>
        <v>0.96</v>
      </c>
      <c r="L209" s="1808">
        <f t="shared" si="46"/>
        <v>540</v>
      </c>
      <c r="M209" s="2785">
        <f t="shared" si="46"/>
        <v>720</v>
      </c>
      <c r="N209" s="2785">
        <f t="shared" si="46"/>
        <v>720</v>
      </c>
      <c r="O209" s="2785">
        <f t="shared" si="46"/>
        <v>180</v>
      </c>
      <c r="P209" s="2346">
        <f t="shared" si="46"/>
        <v>10.799999999999999</v>
      </c>
      <c r="Q209" s="324"/>
      <c r="R209" s="114"/>
      <c r="AE209" s="419"/>
      <c r="AF209" s="114"/>
      <c r="AG209" s="114"/>
      <c r="AH209" s="114"/>
      <c r="AI209" s="114"/>
      <c r="AJ209" s="670"/>
      <c r="AK209" s="114"/>
      <c r="AL209" s="114"/>
      <c r="AM209" s="114"/>
      <c r="AN209" s="114"/>
      <c r="AO209" s="114"/>
      <c r="AP209" s="114"/>
      <c r="AQ209" s="114"/>
      <c r="AR209" s="636"/>
      <c r="AS209" s="114"/>
      <c r="AT209" s="114"/>
      <c r="AU209" s="114"/>
      <c r="AV209" s="114"/>
      <c r="AW209" s="114"/>
      <c r="AX209" s="114"/>
      <c r="AY209" s="114"/>
      <c r="AZ209" s="114"/>
      <c r="BA209" s="114"/>
      <c r="BB209" s="114"/>
      <c r="BC209" s="114"/>
      <c r="BD209" s="114"/>
      <c r="BE209" s="114"/>
      <c r="BF209" s="114"/>
      <c r="BG209" s="114"/>
    </row>
    <row r="210" spans="2:59" ht="15.75" thickBot="1">
      <c r="B210" s="249"/>
      <c r="C210" s="1031" t="s">
        <v>431</v>
      </c>
      <c r="D210" s="1077"/>
      <c r="E210" s="1055">
        <f t="shared" ref="E210:P210" si="47">(E208*100/E399)-60</f>
        <v>-3.1188888888888897</v>
      </c>
      <c r="F210" s="1056">
        <f t="shared" si="47"/>
        <v>-1.3076086956521635</v>
      </c>
      <c r="G210" s="1056">
        <f t="shared" si="47"/>
        <v>-9.3472584856392871E-2</v>
      </c>
      <c r="H210" s="1056">
        <f t="shared" si="47"/>
        <v>-9.4191176470580729E-2</v>
      </c>
      <c r="I210" s="1056">
        <f t="shared" si="47"/>
        <v>-1.0342857142857227</v>
      </c>
      <c r="J210" s="1056">
        <f t="shared" si="47"/>
        <v>-0.2142857142857082</v>
      </c>
      <c r="K210" s="1056">
        <f t="shared" si="47"/>
        <v>16.750000000000014</v>
      </c>
      <c r="L210" s="1056">
        <f t="shared" si="47"/>
        <v>31.815555555555534</v>
      </c>
      <c r="M210" s="1056">
        <f t="shared" si="47"/>
        <v>0.64280833333332765</v>
      </c>
      <c r="N210" s="1056">
        <f t="shared" si="47"/>
        <v>11.602141666666654</v>
      </c>
      <c r="O210" s="1056">
        <f t="shared" si="47"/>
        <v>21.550833333333316</v>
      </c>
      <c r="P210" s="1068">
        <f t="shared" si="47"/>
        <v>-19.238888888888894</v>
      </c>
      <c r="Q210" s="324"/>
      <c r="R210" s="133"/>
      <c r="S210" s="188"/>
      <c r="T210" s="168"/>
      <c r="U210" s="194"/>
      <c r="V210" s="194"/>
      <c r="W210" s="758"/>
      <c r="X210" s="758"/>
      <c r="Y210" s="759"/>
      <c r="Z210" s="129"/>
      <c r="AA210" s="124"/>
      <c r="AB210" s="124"/>
      <c r="AC210" s="124"/>
      <c r="AD210" s="124"/>
      <c r="AE210" s="190"/>
      <c r="AF210" s="124"/>
      <c r="AG210" s="123"/>
      <c r="AH210" s="109"/>
      <c r="AI210" s="108"/>
      <c r="AJ210" s="114"/>
      <c r="AK210" s="114"/>
      <c r="AL210" s="114"/>
      <c r="AM210" s="114"/>
      <c r="AN210" s="114"/>
      <c r="AO210" s="114"/>
      <c r="AP210" s="114"/>
      <c r="AQ210" s="114"/>
      <c r="AR210" s="114"/>
      <c r="AS210" s="114"/>
      <c r="AT210" s="114"/>
      <c r="AU210" s="114"/>
      <c r="AV210" s="114"/>
      <c r="AW210" s="114"/>
      <c r="AX210" s="114"/>
      <c r="AY210" s="114"/>
      <c r="AZ210" s="114"/>
      <c r="BA210" s="114"/>
      <c r="BB210" s="114"/>
      <c r="BC210" s="114"/>
      <c r="BD210" s="114"/>
      <c r="BE210" s="114"/>
      <c r="BF210" s="114"/>
      <c r="BG210" s="114"/>
    </row>
    <row r="211" spans="2:59" ht="17.25" customHeight="1" thickBot="1">
      <c r="I211" s="1085"/>
      <c r="J211" s="1085"/>
      <c r="K211" s="1085"/>
      <c r="L211" s="1085"/>
      <c r="M211" s="1085"/>
      <c r="N211" s="1085"/>
      <c r="O211" s="1085"/>
      <c r="P211" s="1085"/>
      <c r="Q211" s="324"/>
      <c r="R211" s="123"/>
      <c r="S211" s="109"/>
      <c r="T211" s="106"/>
      <c r="U211" s="760"/>
      <c r="V211" s="760"/>
      <c r="W211" s="192"/>
      <c r="X211" s="761"/>
      <c r="Y211" s="309"/>
      <c r="Z211" s="129"/>
      <c r="AA211" s="124"/>
      <c r="AB211" s="124"/>
      <c r="AC211" s="124"/>
      <c r="AD211" s="124"/>
      <c r="AE211" s="190"/>
      <c r="AF211" s="123"/>
      <c r="AG211" s="167"/>
      <c r="AH211" s="135"/>
      <c r="AI211" s="195"/>
      <c r="AJ211" s="114"/>
      <c r="AK211" s="114"/>
      <c r="AL211" s="114"/>
      <c r="AM211" s="114"/>
      <c r="AN211" s="114"/>
      <c r="AO211" s="114"/>
      <c r="AP211" s="114"/>
      <c r="AQ211" s="114"/>
      <c r="AR211" s="114"/>
      <c r="AS211" s="114"/>
      <c r="AT211" s="114"/>
      <c r="AU211" s="114"/>
      <c r="AV211" s="114"/>
      <c r="AW211" s="114"/>
      <c r="AX211" s="114"/>
      <c r="AY211" s="114"/>
      <c r="AZ211" s="114"/>
      <c r="BA211" s="114"/>
      <c r="BB211" s="114"/>
      <c r="BC211" s="114"/>
      <c r="BD211" s="114"/>
      <c r="BE211" s="114"/>
      <c r="BF211" s="114"/>
      <c r="BG211" s="114"/>
    </row>
    <row r="212" spans="2:59">
      <c r="B212" s="877"/>
      <c r="C212" s="43" t="s">
        <v>282</v>
      </c>
      <c r="D212" s="44"/>
      <c r="E212" s="155">
        <f t="shared" ref="E212:P212" si="48">E196+E204</f>
        <v>40.774999999999999</v>
      </c>
      <c r="F212" s="255">
        <f t="shared" si="48"/>
        <v>43.111000000000004</v>
      </c>
      <c r="G212" s="255">
        <f t="shared" si="48"/>
        <v>170.85999999999999</v>
      </c>
      <c r="H212" s="255">
        <f t="shared" si="48"/>
        <v>1221.4850000000001</v>
      </c>
      <c r="I212" s="255">
        <f t="shared" si="48"/>
        <v>34.976999999999997</v>
      </c>
      <c r="J212" s="255">
        <f t="shared" si="48"/>
        <v>0.60299999999999998</v>
      </c>
      <c r="K212" s="255">
        <f t="shared" si="48"/>
        <v>1.0130000000000001</v>
      </c>
      <c r="L212" s="965">
        <f t="shared" si="48"/>
        <v>277.916</v>
      </c>
      <c r="M212" s="965">
        <f t="shared" si="48"/>
        <v>756.89769999999999</v>
      </c>
      <c r="N212" s="965">
        <f t="shared" si="48"/>
        <v>858.08100000000002</v>
      </c>
      <c r="O212" s="965">
        <f t="shared" si="48"/>
        <v>210.68099999999998</v>
      </c>
      <c r="P212" s="879">
        <f t="shared" si="48"/>
        <v>6.391</v>
      </c>
      <c r="Q212" s="324"/>
      <c r="R212" s="11"/>
      <c r="S212" s="114"/>
      <c r="T212" s="114"/>
      <c r="U212" s="762"/>
      <c r="V212" s="762"/>
      <c r="W212" s="221"/>
      <c r="X212" s="309"/>
      <c r="Y212" s="309"/>
      <c r="Z212" s="129"/>
      <c r="AA212" s="124"/>
      <c r="AB212" s="124"/>
      <c r="AC212" s="124"/>
      <c r="AD212" s="124"/>
      <c r="AE212" s="190"/>
      <c r="AF212" s="123"/>
      <c r="AG212" s="114"/>
      <c r="AH212" s="188"/>
      <c r="AI212" s="114"/>
      <c r="AJ212" s="114"/>
      <c r="AK212" s="114"/>
      <c r="AL212" s="114"/>
      <c r="AM212" s="114"/>
      <c r="AN212" s="114"/>
      <c r="AO212" s="114"/>
      <c r="AP212" s="114"/>
      <c r="AQ212" s="114"/>
      <c r="AR212" s="114"/>
      <c r="AS212" s="114"/>
      <c r="AT212" s="114"/>
      <c r="AU212" s="114"/>
      <c r="AV212" s="114"/>
      <c r="AW212" s="114"/>
      <c r="AX212" s="114"/>
      <c r="AY212" s="114"/>
      <c r="AZ212" s="114"/>
      <c r="BA212" s="114"/>
      <c r="BB212" s="114"/>
      <c r="BC212" s="114"/>
      <c r="BD212" s="114"/>
      <c r="BE212" s="114"/>
      <c r="BF212" s="114"/>
      <c r="BG212" s="114"/>
    </row>
    <row r="213" spans="2:59">
      <c r="B213" s="456"/>
      <c r="C213" s="930" t="s">
        <v>11</v>
      </c>
      <c r="D213" s="1783">
        <v>0.45</v>
      </c>
      <c r="E213" s="1158">
        <f t="shared" ref="E213:P213" si="49">(E399/100)*45</f>
        <v>40.5</v>
      </c>
      <c r="F213" s="1052">
        <f t="shared" si="49"/>
        <v>41.4</v>
      </c>
      <c r="G213" s="1052">
        <f t="shared" si="49"/>
        <v>172.35</v>
      </c>
      <c r="H213" s="1052">
        <f t="shared" si="49"/>
        <v>1224</v>
      </c>
      <c r="I213" s="1052">
        <f t="shared" si="49"/>
        <v>31.499999999999996</v>
      </c>
      <c r="J213" s="1052">
        <f t="shared" si="49"/>
        <v>0.62999999999999989</v>
      </c>
      <c r="K213" s="1052">
        <f t="shared" si="49"/>
        <v>0.72</v>
      </c>
      <c r="L213" s="1808">
        <f t="shared" si="49"/>
        <v>405</v>
      </c>
      <c r="M213" s="2785">
        <f t="shared" si="49"/>
        <v>540</v>
      </c>
      <c r="N213" s="2785">
        <f t="shared" si="49"/>
        <v>540</v>
      </c>
      <c r="O213" s="2785">
        <f t="shared" si="49"/>
        <v>135</v>
      </c>
      <c r="P213" s="2346">
        <f t="shared" si="49"/>
        <v>8.1</v>
      </c>
      <c r="Q213" s="324"/>
      <c r="R213" s="11"/>
      <c r="S213" s="114"/>
      <c r="T213" s="114"/>
      <c r="U213" s="124"/>
      <c r="V213" s="124"/>
      <c r="W213" s="191"/>
      <c r="X213" s="677"/>
      <c r="Y213" s="763"/>
      <c r="Z213" s="129"/>
      <c r="AA213" s="124"/>
      <c r="AB213" s="124"/>
      <c r="AC213" s="241"/>
      <c r="AD213" s="124"/>
      <c r="AE213" s="190"/>
      <c r="AF213" s="123"/>
      <c r="AG213" s="127"/>
      <c r="AH213" s="109"/>
      <c r="AI213" s="106"/>
      <c r="AJ213" s="114"/>
      <c r="AK213" s="114"/>
      <c r="AL213" s="114"/>
      <c r="AM213" s="114"/>
      <c r="AN213" s="114"/>
      <c r="AO213" s="114"/>
      <c r="AP213" s="114"/>
      <c r="AQ213" s="114"/>
      <c r="AR213" s="114"/>
      <c r="AS213" s="114"/>
      <c r="AT213" s="114"/>
      <c r="AU213" s="114"/>
      <c r="AV213" s="114"/>
      <c r="AW213" s="114"/>
      <c r="AX213" s="114"/>
      <c r="AY213" s="114"/>
      <c r="AZ213" s="114"/>
      <c r="BA213" s="114"/>
      <c r="BB213" s="114"/>
      <c r="BC213" s="114"/>
      <c r="BD213" s="114"/>
      <c r="BE213" s="114"/>
      <c r="BF213" s="114"/>
      <c r="BG213" s="114"/>
    </row>
    <row r="214" spans="2:59" ht="15.75" customHeight="1" thickBot="1">
      <c r="B214" s="249"/>
      <c r="C214" s="1031" t="s">
        <v>431</v>
      </c>
      <c r="D214" s="1077"/>
      <c r="E214" s="1055">
        <f t="shared" ref="E214:P214" si="50">(E212*100/E399)-45</f>
        <v>0.30555555555555713</v>
      </c>
      <c r="F214" s="1056">
        <f t="shared" si="50"/>
        <v>1.859782608695653</v>
      </c>
      <c r="G214" s="1056">
        <f t="shared" si="50"/>
        <v>-0.38903394255874701</v>
      </c>
      <c r="H214" s="1056">
        <f t="shared" si="50"/>
        <v>-9.2463235294111712E-2</v>
      </c>
      <c r="I214" s="1056">
        <f t="shared" si="50"/>
        <v>4.9671428571428535</v>
      </c>
      <c r="J214" s="1056">
        <f t="shared" si="50"/>
        <v>-1.9285714285714306</v>
      </c>
      <c r="K214" s="1056">
        <f t="shared" si="50"/>
        <v>18.312500000000007</v>
      </c>
      <c r="L214" s="1056">
        <f t="shared" si="50"/>
        <v>-14.120444444444445</v>
      </c>
      <c r="M214" s="1056">
        <f t="shared" si="50"/>
        <v>18.074808333333337</v>
      </c>
      <c r="N214" s="1056">
        <f t="shared" si="50"/>
        <v>26.506750000000011</v>
      </c>
      <c r="O214" s="1056">
        <f t="shared" si="50"/>
        <v>25.22699999999999</v>
      </c>
      <c r="P214" s="1068">
        <f t="shared" si="50"/>
        <v>-9.49444444444444</v>
      </c>
      <c r="Q214" s="324"/>
      <c r="R214" s="54"/>
      <c r="S214" s="109"/>
      <c r="T214" s="106"/>
      <c r="U214" s="124"/>
      <c r="V214" s="124"/>
      <c r="W214" s="191"/>
      <c r="X214" s="677"/>
      <c r="Y214" s="676"/>
      <c r="Z214" s="129"/>
      <c r="AA214" s="113"/>
      <c r="AB214" s="233"/>
      <c r="AC214" s="219"/>
      <c r="AD214" s="113"/>
      <c r="AE214" s="104"/>
      <c r="AF214" s="123"/>
      <c r="AG214" s="123"/>
      <c r="AH214" s="109"/>
      <c r="AI214" s="106"/>
      <c r="AJ214" s="114"/>
      <c r="AK214" s="114"/>
      <c r="AL214" s="114"/>
      <c r="AM214" s="114"/>
      <c r="AN214" s="114"/>
      <c r="AO214" s="114"/>
      <c r="AP214" s="114"/>
      <c r="AQ214" s="114"/>
      <c r="AR214" s="114"/>
      <c r="AS214" s="114"/>
      <c r="AT214" s="114"/>
      <c r="AU214" s="114"/>
      <c r="AV214" s="114"/>
      <c r="AW214" s="114"/>
      <c r="AX214" s="114"/>
      <c r="AY214" s="114"/>
      <c r="AZ214" s="114"/>
      <c r="BA214" s="114"/>
      <c r="BB214" s="114"/>
      <c r="BC214" s="114"/>
      <c r="BD214" s="114"/>
      <c r="BE214" s="114"/>
      <c r="BF214" s="114"/>
      <c r="BG214" s="114"/>
    </row>
    <row r="215" spans="2:59" ht="15.75" thickBot="1">
      <c r="Q215" s="324"/>
      <c r="R215" s="114"/>
      <c r="S215" s="122"/>
      <c r="T215" s="114"/>
      <c r="U215" s="376"/>
      <c r="V215" s="124"/>
      <c r="W215" s="191"/>
      <c r="X215" s="168"/>
      <c r="Y215" s="676"/>
      <c r="Z215" s="129"/>
      <c r="AA215" s="129"/>
      <c r="AB215" s="129"/>
      <c r="AC215" s="129"/>
      <c r="AD215" s="129"/>
      <c r="AE215" s="114"/>
      <c r="AF215" s="127"/>
      <c r="AG215" s="123"/>
      <c r="AH215" s="134"/>
      <c r="AI215" s="375"/>
      <c r="AJ215" s="114"/>
      <c r="AK215" s="114"/>
      <c r="AL215" s="114"/>
      <c r="AM215" s="114"/>
      <c r="AN215" s="114"/>
      <c r="AO215" s="114"/>
      <c r="AP215" s="114"/>
      <c r="AQ215" s="114"/>
      <c r="AR215" s="114"/>
      <c r="AS215" s="114"/>
      <c r="AT215" s="114"/>
      <c r="AU215" s="114"/>
      <c r="AV215" s="114"/>
      <c r="AW215" s="114"/>
      <c r="AX215" s="114"/>
      <c r="AY215" s="114"/>
      <c r="AZ215" s="114"/>
      <c r="BA215" s="114"/>
      <c r="BB215" s="114"/>
      <c r="BC215" s="114"/>
      <c r="BD215" s="114"/>
      <c r="BE215" s="114"/>
      <c r="BF215" s="114"/>
      <c r="BG215" s="114"/>
    </row>
    <row r="216" spans="2:59">
      <c r="B216" s="1034" t="s">
        <v>316</v>
      </c>
      <c r="C216" s="43"/>
      <c r="D216" s="44"/>
      <c r="E216" s="986">
        <f t="shared" ref="E216:P216" si="51">E184+E196+E204</f>
        <v>61.643999999999998</v>
      </c>
      <c r="F216" s="987">
        <f t="shared" si="51"/>
        <v>63.205000000000005</v>
      </c>
      <c r="G216" s="987">
        <f t="shared" si="51"/>
        <v>269.47000000000003</v>
      </c>
      <c r="H216" s="2370">
        <f t="shared" si="51"/>
        <v>1899.0240000000001</v>
      </c>
      <c r="I216" s="987">
        <f t="shared" si="51"/>
        <v>52.390999999999998</v>
      </c>
      <c r="J216" s="2370">
        <f t="shared" si="51"/>
        <v>1.042</v>
      </c>
      <c r="K216" s="2370">
        <f t="shared" si="51"/>
        <v>1.4350000000000003</v>
      </c>
      <c r="L216" s="2370">
        <f t="shared" si="51"/>
        <v>971.50599999999986</v>
      </c>
      <c r="M216" s="2549">
        <f t="shared" si="51"/>
        <v>1046.6647</v>
      </c>
      <c r="N216" s="2549">
        <f t="shared" si="51"/>
        <v>1070.8007</v>
      </c>
      <c r="O216" s="2370">
        <f t="shared" si="51"/>
        <v>311.97249999999997</v>
      </c>
      <c r="P216" s="1074">
        <f t="shared" si="51"/>
        <v>9.1959999999999997</v>
      </c>
      <c r="Q216" s="324"/>
      <c r="R216" s="109"/>
      <c r="S216" s="106"/>
      <c r="T216" s="124"/>
      <c r="U216" s="124"/>
      <c r="V216" s="124"/>
      <c r="W216" s="191"/>
      <c r="X216" s="677"/>
      <c r="Y216" s="676"/>
      <c r="Z216" s="129"/>
      <c r="AA216" s="124"/>
      <c r="AB216" s="241"/>
      <c r="AC216" s="124"/>
      <c r="AD216" s="124"/>
      <c r="AE216" s="190"/>
      <c r="AF216" s="114"/>
      <c r="AG216" s="413"/>
      <c r="AH216" s="134"/>
      <c r="AI216" s="414"/>
      <c r="AJ216" s="114"/>
      <c r="AK216" s="114"/>
      <c r="AL216" s="114"/>
      <c r="AM216" s="114"/>
      <c r="AN216" s="114"/>
      <c r="AO216" s="114"/>
      <c r="AP216" s="114"/>
      <c r="AQ216" s="114"/>
      <c r="AR216" s="114"/>
      <c r="AS216" s="114"/>
      <c r="AT216" s="114"/>
      <c r="AU216" s="114"/>
      <c r="AV216" s="114"/>
      <c r="AW216" s="114"/>
      <c r="AX216" s="114"/>
      <c r="AY216" s="114"/>
      <c r="AZ216" s="114"/>
      <c r="BA216" s="114"/>
      <c r="BB216" s="114"/>
      <c r="BC216" s="114"/>
      <c r="BD216" s="114"/>
      <c r="BE216" s="114"/>
      <c r="BF216" s="114"/>
      <c r="BG216" s="114"/>
    </row>
    <row r="217" spans="2:59" ht="12.75" customHeight="1">
      <c r="B217" s="1035"/>
      <c r="C217" s="1036" t="s">
        <v>11</v>
      </c>
      <c r="D217" s="1783">
        <v>0.7</v>
      </c>
      <c r="E217" s="1158">
        <f t="shared" ref="E217:P217" si="52">(E399/100)*70</f>
        <v>63</v>
      </c>
      <c r="F217" s="1052">
        <f t="shared" si="52"/>
        <v>64.400000000000006</v>
      </c>
      <c r="G217" s="1052">
        <f t="shared" si="52"/>
        <v>268.10000000000002</v>
      </c>
      <c r="H217" s="1052">
        <f t="shared" si="52"/>
        <v>1904</v>
      </c>
      <c r="I217" s="1052">
        <f t="shared" si="52"/>
        <v>49</v>
      </c>
      <c r="J217" s="1052">
        <f t="shared" si="52"/>
        <v>0.97999999999999987</v>
      </c>
      <c r="K217" s="1052">
        <f t="shared" si="52"/>
        <v>1.1200000000000001</v>
      </c>
      <c r="L217" s="1808">
        <f t="shared" si="52"/>
        <v>630</v>
      </c>
      <c r="M217" s="2785">
        <f t="shared" si="52"/>
        <v>840</v>
      </c>
      <c r="N217" s="2785">
        <f t="shared" si="52"/>
        <v>840</v>
      </c>
      <c r="O217" s="2785">
        <f t="shared" si="52"/>
        <v>210</v>
      </c>
      <c r="P217" s="2346">
        <f t="shared" si="52"/>
        <v>12.6</v>
      </c>
      <c r="Q217" s="324"/>
      <c r="R217" s="109"/>
      <c r="S217" s="106"/>
      <c r="T217" s="124"/>
      <c r="U217" s="124"/>
      <c r="V217" s="124"/>
      <c r="W217" s="191"/>
      <c r="X217" s="677"/>
      <c r="Y217" s="676"/>
      <c r="Z217" s="129"/>
      <c r="AA217" s="124"/>
      <c r="AB217" s="241"/>
      <c r="AC217" s="124"/>
      <c r="AD217" s="124"/>
      <c r="AE217" s="132"/>
      <c r="AF217" s="114"/>
      <c r="AG217" s="413"/>
      <c r="AH217" s="134"/>
      <c r="AI217" s="414"/>
      <c r="AJ217" s="114"/>
      <c r="AK217" s="114"/>
      <c r="AL217" s="114"/>
      <c r="AM217" s="114"/>
      <c r="AN217" s="114"/>
      <c r="AO217" s="114"/>
      <c r="AP217" s="114"/>
      <c r="AQ217" s="114"/>
      <c r="AR217" s="114"/>
      <c r="AS217" s="114"/>
      <c r="AT217" s="114"/>
      <c r="AU217" s="114"/>
      <c r="AV217" s="114"/>
      <c r="AW217" s="114"/>
      <c r="AX217" s="114"/>
      <c r="AY217" s="114"/>
      <c r="AZ217" s="114"/>
      <c r="BA217" s="114"/>
      <c r="BB217" s="114"/>
      <c r="BC217" s="114"/>
      <c r="BD217" s="114"/>
      <c r="BE217" s="114"/>
      <c r="BF217" s="114"/>
      <c r="BG217" s="114"/>
    </row>
    <row r="218" spans="2:59" ht="13.5" customHeight="1" thickBot="1">
      <c r="B218" s="249"/>
      <c r="C218" s="1031" t="s">
        <v>431</v>
      </c>
      <c r="D218" s="1077"/>
      <c r="E218" s="1055">
        <f t="shared" ref="E218:P218" si="53">(E216*100/E399)-70</f>
        <v>-1.5066666666666748</v>
      </c>
      <c r="F218" s="1056">
        <f t="shared" si="53"/>
        <v>-1.298913043478251</v>
      </c>
      <c r="G218" s="1056">
        <f t="shared" si="53"/>
        <v>0.35770234986945582</v>
      </c>
      <c r="H218" s="1056">
        <f t="shared" si="53"/>
        <v>-0.18294117647057817</v>
      </c>
      <c r="I218" s="1056">
        <f t="shared" si="53"/>
        <v>4.8442857142857036</v>
      </c>
      <c r="J218" s="1056">
        <f t="shared" si="53"/>
        <v>4.4285714285714306</v>
      </c>
      <c r="K218" s="1056">
        <f t="shared" si="53"/>
        <v>19.687500000000014</v>
      </c>
      <c r="L218" s="1056">
        <f t="shared" si="53"/>
        <v>37.945111111111103</v>
      </c>
      <c r="M218" s="1056">
        <f t="shared" si="53"/>
        <v>17.222058333333337</v>
      </c>
      <c r="N218" s="1056">
        <f t="shared" si="53"/>
        <v>19.233391666666677</v>
      </c>
      <c r="O218" s="1056">
        <f t="shared" si="53"/>
        <v>33.990833333333327</v>
      </c>
      <c r="P218" s="1068">
        <f t="shared" si="53"/>
        <v>-18.911111111111111</v>
      </c>
      <c r="Q218" s="324"/>
      <c r="R218" s="109"/>
      <c r="S218" s="106"/>
      <c r="T218" s="124"/>
      <c r="U218" s="124"/>
      <c r="V218" s="124"/>
      <c r="W218" s="191"/>
      <c r="X218" s="677"/>
      <c r="Y218" s="676"/>
      <c r="Z218" s="129"/>
      <c r="AA218" s="190"/>
      <c r="AB218" s="160"/>
      <c r="AC218" s="190"/>
      <c r="AD218" s="653"/>
      <c r="AE218" s="190"/>
      <c r="AF218" s="114"/>
      <c r="AG218" s="159"/>
      <c r="AH218" s="109"/>
      <c r="AI218" s="106"/>
      <c r="AJ218" s="114"/>
      <c r="AK218" s="114"/>
      <c r="AL218" s="114"/>
      <c r="AM218" s="114"/>
      <c r="AN218" s="114"/>
      <c r="AO218" s="114"/>
      <c r="AP218" s="114"/>
      <c r="AQ218" s="114"/>
      <c r="AR218" s="114"/>
      <c r="AS218" s="114"/>
      <c r="AT218" s="114"/>
      <c r="AU218" s="114"/>
      <c r="AV218" s="114"/>
      <c r="AW218" s="114"/>
      <c r="AX218" s="114"/>
      <c r="AY218" s="114"/>
      <c r="AZ218" s="114"/>
      <c r="BA218" s="114"/>
      <c r="BB218" s="114"/>
      <c r="BC218" s="114"/>
      <c r="BD218" s="114"/>
      <c r="BE218" s="114"/>
      <c r="BF218" s="114"/>
      <c r="BG218" s="114"/>
    </row>
    <row r="219" spans="2:59" ht="12.75" customHeight="1">
      <c r="R219" s="109"/>
      <c r="S219" s="106"/>
      <c r="T219" s="124"/>
      <c r="U219" s="376"/>
      <c r="V219" s="124"/>
      <c r="W219" s="191"/>
      <c r="X219" s="690"/>
      <c r="Y219" s="691"/>
      <c r="Z219" s="129"/>
      <c r="AA219" s="190"/>
      <c r="AB219" s="190"/>
      <c r="AC219" s="190"/>
      <c r="AD219" s="190"/>
      <c r="AE219" s="190"/>
      <c r="AF219" s="114"/>
      <c r="AG219" s="114"/>
      <c r="AH219" s="122"/>
      <c r="AI219" s="114"/>
      <c r="AJ219" s="114"/>
      <c r="AK219" s="114"/>
      <c r="AL219" s="114"/>
      <c r="AM219" s="114"/>
      <c r="AN219" s="114"/>
      <c r="AO219" s="114"/>
      <c r="AP219" s="114"/>
      <c r="AQ219" s="114"/>
      <c r="AR219" s="114"/>
      <c r="AS219" s="114"/>
      <c r="AT219" s="114"/>
      <c r="AU219" s="114"/>
      <c r="AV219" s="114"/>
      <c r="AW219" s="114"/>
      <c r="AX219" s="114"/>
      <c r="AY219" s="114"/>
      <c r="AZ219" s="114"/>
      <c r="BA219" s="114"/>
      <c r="BB219" s="114"/>
      <c r="BC219" s="114"/>
      <c r="BD219" s="114"/>
      <c r="BE219" s="114"/>
      <c r="BF219" s="114"/>
      <c r="BG219" s="114"/>
    </row>
    <row r="220" spans="2:59" ht="15.75" customHeight="1">
      <c r="Q220" s="324"/>
      <c r="R220" s="114"/>
      <c r="S220" s="108"/>
      <c r="T220" s="767"/>
      <c r="U220" s="767"/>
      <c r="V220" s="767"/>
      <c r="W220" s="768"/>
      <c r="X220" s="218"/>
      <c r="Y220" s="231"/>
      <c r="Z220" s="129"/>
      <c r="AA220" s="124"/>
      <c r="AB220" s="124"/>
      <c r="AC220" s="124"/>
      <c r="AD220" s="124"/>
      <c r="AE220" s="190"/>
      <c r="AF220" s="114"/>
      <c r="AG220" s="133"/>
      <c r="AH220" s="188"/>
      <c r="AI220" s="114"/>
      <c r="AJ220" s="114"/>
      <c r="AK220" s="114"/>
      <c r="AL220" s="114"/>
      <c r="AM220" s="114"/>
      <c r="AN220" s="114"/>
      <c r="AO220" s="114"/>
      <c r="AP220" s="114"/>
      <c r="AQ220" s="114"/>
      <c r="AR220" s="114"/>
      <c r="AS220" s="114"/>
      <c r="AT220" s="114"/>
      <c r="AU220" s="114"/>
      <c r="AV220" s="114"/>
      <c r="AW220" s="114"/>
      <c r="AX220" s="114"/>
      <c r="AY220" s="114"/>
      <c r="AZ220" s="114"/>
      <c r="BA220" s="114"/>
      <c r="BB220" s="114"/>
      <c r="BC220" s="114"/>
      <c r="BD220" s="114"/>
      <c r="BE220" s="114"/>
      <c r="BF220" s="114"/>
      <c r="BG220" s="114"/>
    </row>
    <row r="221" spans="2:59">
      <c r="S221" s="129"/>
      <c r="T221" s="129"/>
      <c r="U221" s="129"/>
      <c r="V221" s="129"/>
      <c r="W221" s="129"/>
      <c r="X221" s="228"/>
      <c r="Y221" s="188"/>
      <c r="Z221" s="129"/>
      <c r="AA221" s="124"/>
      <c r="AB221" s="124"/>
      <c r="AC221" s="124"/>
      <c r="AD221" s="124"/>
      <c r="AE221" s="190"/>
      <c r="AF221" s="114"/>
      <c r="AG221" s="132"/>
      <c r="AH221" s="121"/>
      <c r="AI221" s="375"/>
      <c r="AJ221" s="114"/>
      <c r="AK221" s="114"/>
      <c r="AL221" s="114"/>
      <c r="AM221" s="114"/>
      <c r="AN221" s="114"/>
      <c r="AO221" s="114"/>
      <c r="AP221" s="114"/>
      <c r="AQ221" s="114"/>
      <c r="AR221" s="114"/>
      <c r="AS221" s="114"/>
      <c r="AT221" s="114"/>
      <c r="AU221" s="114"/>
      <c r="AV221" s="114"/>
      <c r="AW221" s="114"/>
      <c r="AX221" s="114"/>
      <c r="AY221" s="114"/>
      <c r="AZ221" s="114"/>
      <c r="BA221" s="114"/>
      <c r="BB221" s="114"/>
      <c r="BC221" s="114"/>
      <c r="BD221" s="114"/>
      <c r="BE221" s="114"/>
      <c r="BF221" s="114"/>
      <c r="BG221" s="114"/>
    </row>
    <row r="222" spans="2:59" ht="15" customHeight="1">
      <c r="C222" s="932"/>
      <c r="D222" s="12" t="s">
        <v>206</v>
      </c>
      <c r="E222" s="326"/>
      <c r="R222" s="114"/>
      <c r="S222" s="168"/>
      <c r="T222" s="129"/>
      <c r="U222" s="129"/>
      <c r="V222" s="129"/>
      <c r="W222" s="129"/>
      <c r="X222" s="129"/>
      <c r="Y222" s="129"/>
      <c r="Z222" s="129"/>
      <c r="AA222" s="124"/>
      <c r="AB222" s="124"/>
      <c r="AC222" s="124"/>
      <c r="AD222" s="124"/>
      <c r="AE222" s="190"/>
      <c r="AF222" s="114"/>
      <c r="AG222" s="123"/>
      <c r="AH222" s="109"/>
      <c r="AI222" s="108"/>
      <c r="AJ222" s="114"/>
      <c r="AK222" s="114"/>
      <c r="AL222" s="114"/>
      <c r="AM222" s="114"/>
      <c r="AN222" s="114"/>
      <c r="AO222" s="114"/>
      <c r="AP222" s="114"/>
      <c r="AQ222" s="114"/>
      <c r="AR222" s="114"/>
      <c r="AS222" s="114"/>
      <c r="AT222" s="114"/>
      <c r="AU222" s="114"/>
      <c r="AV222" s="114"/>
      <c r="AW222" s="114"/>
      <c r="AX222" s="114"/>
      <c r="AY222" s="114"/>
      <c r="AZ222" s="114"/>
      <c r="BA222" s="114"/>
      <c r="BB222" s="114"/>
      <c r="BC222" s="114"/>
      <c r="BD222" s="114"/>
      <c r="BE222" s="114"/>
      <c r="BF222" s="114"/>
      <c r="BG222" s="114"/>
    </row>
    <row r="223" spans="2:59" ht="16.5" customHeight="1">
      <c r="C223" s="13" t="s">
        <v>1139</v>
      </c>
      <c r="D223" s="157"/>
      <c r="E223" s="2"/>
      <c r="F223"/>
      <c r="I223"/>
      <c r="J223"/>
      <c r="K223" s="26"/>
      <c r="L223" s="26"/>
      <c r="M223"/>
      <c r="N223"/>
      <c r="O223"/>
      <c r="P223"/>
      <c r="Q223" s="114"/>
      <c r="R223" s="188"/>
      <c r="S223" s="106"/>
      <c r="T223" s="124"/>
      <c r="U223" s="124"/>
      <c r="V223" s="124"/>
      <c r="W223" s="191"/>
      <c r="X223" s="677"/>
      <c r="Y223" s="676"/>
      <c r="Z223" s="129"/>
      <c r="AA223" s="113"/>
      <c r="AB223" s="233"/>
      <c r="AC223" s="113"/>
      <c r="AD223" s="113"/>
      <c r="AE223" s="104"/>
      <c r="AF223" s="114"/>
      <c r="AG223" s="123"/>
      <c r="AH223" s="109"/>
      <c r="AI223" s="106"/>
      <c r="AJ223" s="114"/>
      <c r="AK223" s="114"/>
      <c r="AL223" s="114"/>
      <c r="AM223" s="114"/>
      <c r="AN223" s="114"/>
      <c r="AO223" s="114"/>
      <c r="AP223" s="114"/>
      <c r="AQ223" s="114"/>
      <c r="AR223" s="114"/>
      <c r="AS223" s="114"/>
      <c r="AT223" s="114"/>
      <c r="AU223" s="114"/>
      <c r="AV223" s="114"/>
      <c r="AW223" s="114"/>
      <c r="AX223" s="114"/>
      <c r="AY223" s="114"/>
      <c r="AZ223" s="114"/>
      <c r="BA223" s="114"/>
      <c r="BB223" s="114"/>
      <c r="BC223" s="114"/>
      <c r="BD223" s="114"/>
      <c r="BE223" s="114"/>
      <c r="BF223" s="114"/>
      <c r="BG223" s="114"/>
    </row>
    <row r="224" spans="2:59" ht="20.25" customHeight="1">
      <c r="C224" s="25" t="s">
        <v>324</v>
      </c>
      <c r="I224" s="1093" t="s">
        <v>343</v>
      </c>
      <c r="N224" s="5"/>
      <c r="R224" s="109"/>
      <c r="S224" s="106"/>
      <c r="T224" s="124"/>
      <c r="U224" s="124"/>
      <c r="V224" s="124"/>
      <c r="W224" s="191"/>
      <c r="X224" s="677"/>
      <c r="Y224" s="691"/>
      <c r="Z224" s="129"/>
      <c r="AA224" s="669"/>
      <c r="AB224" s="407"/>
      <c r="AC224" s="407"/>
      <c r="AD224" s="408"/>
      <c r="AE224" s="408"/>
      <c r="AF224" s="114"/>
      <c r="AG224" s="125"/>
      <c r="AH224" s="109"/>
      <c r="AI224" s="168"/>
      <c r="AJ224" s="114"/>
      <c r="AK224" s="114"/>
      <c r="AL224" s="114"/>
      <c r="AM224" s="114"/>
      <c r="AN224" s="114"/>
      <c r="AO224" s="114"/>
      <c r="AP224" s="114"/>
      <c r="AQ224" s="114"/>
      <c r="AR224" s="114"/>
      <c r="AS224" s="114"/>
      <c r="AT224" s="114"/>
      <c r="AU224" s="114"/>
      <c r="AV224" s="114"/>
      <c r="AW224" s="114"/>
      <c r="AX224" s="114"/>
      <c r="AY224" s="114"/>
      <c r="AZ224" s="114"/>
      <c r="BA224" s="114"/>
      <c r="BB224" s="114"/>
      <c r="BC224" s="114"/>
      <c r="BD224" s="114"/>
      <c r="BE224" s="114"/>
      <c r="BF224" s="114"/>
      <c r="BG224" s="114"/>
    </row>
    <row r="225" spans="2:59" ht="21" customHeight="1">
      <c r="C225" s="932" t="s">
        <v>809</v>
      </c>
      <c r="R225" s="109"/>
      <c r="S225" s="106"/>
      <c r="T225" s="124"/>
      <c r="U225" s="124"/>
      <c r="V225" s="124"/>
      <c r="W225" s="191"/>
      <c r="X225" s="677"/>
      <c r="Y225" s="676"/>
      <c r="Z225" s="129"/>
      <c r="AA225" s="405"/>
      <c r="AB225" s="405"/>
      <c r="AC225" s="410"/>
      <c r="AD225" s="410"/>
      <c r="AE225" s="411"/>
      <c r="AF225" s="114"/>
      <c r="AG225" s="123"/>
      <c r="AH225" s="109"/>
      <c r="AI225" s="106"/>
      <c r="AJ225" s="114"/>
      <c r="AK225" s="114"/>
      <c r="AL225" s="114"/>
      <c r="AM225" s="114"/>
      <c r="AN225" s="114"/>
      <c r="AO225" s="114"/>
      <c r="AP225" s="114"/>
      <c r="AQ225" s="114"/>
      <c r="AR225" s="114"/>
      <c r="AS225" s="114"/>
      <c r="AT225" s="114"/>
      <c r="AU225" s="114"/>
      <c r="AV225" s="114"/>
      <c r="AW225" s="114"/>
      <c r="AX225" s="114"/>
      <c r="AY225" s="114"/>
      <c r="AZ225" s="114"/>
      <c r="BA225" s="114"/>
      <c r="BB225" s="114"/>
      <c r="BC225" s="114"/>
      <c r="BD225" s="114"/>
      <c r="BE225" s="114"/>
      <c r="BF225" s="114"/>
      <c r="BG225" s="114"/>
    </row>
    <row r="226" spans="2:59" ht="18" customHeight="1" thickBot="1">
      <c r="B226" s="2" t="s">
        <v>895</v>
      </c>
      <c r="C226" s="26"/>
      <c r="D226"/>
      <c r="F226" s="32" t="s">
        <v>808</v>
      </c>
      <c r="I226" s="29" t="s">
        <v>0</v>
      </c>
      <c r="J226"/>
      <c r="K226" s="86" t="s">
        <v>429</v>
      </c>
      <c r="L226" s="26"/>
      <c r="M226" s="26"/>
      <c r="N226" s="33"/>
      <c r="P226" s="127"/>
      <c r="R226" s="109"/>
      <c r="S226" s="106"/>
      <c r="T226" s="124"/>
      <c r="U226" s="124"/>
      <c r="V226" s="124"/>
      <c r="W226" s="191"/>
      <c r="X226" s="677"/>
      <c r="Y226" s="676"/>
      <c r="Z226" s="129"/>
      <c r="AA226" s="414"/>
      <c r="AB226" s="414"/>
      <c r="AC226" s="414"/>
      <c r="AD226" s="414"/>
      <c r="AE226" s="414"/>
      <c r="AF226" s="114"/>
      <c r="AG226" s="123"/>
      <c r="AH226" s="109"/>
      <c r="AI226" s="106"/>
      <c r="AJ226" s="114"/>
      <c r="AK226" s="114"/>
      <c r="AL226" s="114"/>
      <c r="AM226" s="114"/>
      <c r="AN226" s="114"/>
      <c r="AO226" s="114"/>
      <c r="AP226" s="114"/>
      <c r="AQ226" s="114"/>
      <c r="AR226" s="114"/>
      <c r="AS226" s="114"/>
      <c r="AT226" s="114"/>
      <c r="AU226" s="114"/>
      <c r="AV226" s="114"/>
      <c r="AW226" s="114"/>
      <c r="AX226" s="114"/>
      <c r="AY226" s="114"/>
      <c r="AZ226" s="114"/>
      <c r="BA226" s="114"/>
      <c r="BB226" s="114"/>
      <c r="BC226" s="114"/>
      <c r="BD226" s="114"/>
      <c r="BE226" s="114"/>
      <c r="BF226" s="114"/>
      <c r="BG226" s="114"/>
    </row>
    <row r="227" spans="2:59" ht="15.75" thickBot="1">
      <c r="B227" s="1140" t="s">
        <v>320</v>
      </c>
      <c r="C227" s="1188" t="s">
        <v>813</v>
      </c>
      <c r="D227" s="1137" t="s">
        <v>176</v>
      </c>
      <c r="E227" s="1145" t="s">
        <v>177</v>
      </c>
      <c r="F227" s="383"/>
      <c r="G227" s="383"/>
      <c r="H227" s="40"/>
      <c r="I227" s="712" t="s">
        <v>300</v>
      </c>
      <c r="J227" s="40"/>
      <c r="K227" s="943"/>
      <c r="L227" s="542"/>
      <c r="M227" s="1147" t="s">
        <v>338</v>
      </c>
      <c r="N227" s="40"/>
      <c r="O227" s="40"/>
      <c r="P227" s="78"/>
      <c r="Q227" s="1021" t="s">
        <v>329</v>
      </c>
      <c r="R227" s="109"/>
      <c r="S227" s="106"/>
      <c r="T227" s="124"/>
      <c r="U227" s="124"/>
      <c r="V227" s="124"/>
      <c r="W227" s="191"/>
      <c r="X227" s="677"/>
      <c r="Y227" s="676"/>
      <c r="Z227" s="129"/>
      <c r="AA227" s="129"/>
      <c r="AB227" s="129"/>
      <c r="AC227" s="129"/>
      <c r="AD227" s="129"/>
      <c r="AE227" s="114"/>
      <c r="AF227" s="114"/>
      <c r="AG227" s="123"/>
      <c r="AH227" s="109"/>
      <c r="AI227" s="106"/>
      <c r="AJ227" s="114"/>
      <c r="AK227" s="114"/>
      <c r="AL227" s="114"/>
      <c r="AM227" s="114"/>
      <c r="AN227" s="114"/>
      <c r="AO227" s="114"/>
      <c r="AP227" s="114"/>
      <c r="AQ227" s="114"/>
      <c r="AR227" s="114"/>
      <c r="AS227" s="114"/>
      <c r="AT227" s="114"/>
      <c r="AU227" s="114"/>
      <c r="AV227" s="114"/>
      <c r="AW227" s="114"/>
      <c r="AX227" s="114"/>
      <c r="AY227" s="114"/>
      <c r="AZ227" s="114"/>
      <c r="BA227" s="114"/>
      <c r="BB227" s="114"/>
      <c r="BC227" s="114"/>
      <c r="BD227" s="114"/>
      <c r="BE227" s="114"/>
      <c r="BF227" s="114"/>
      <c r="BG227" s="114"/>
    </row>
    <row r="228" spans="2:59" ht="15.75" thickBot="1">
      <c r="B228" s="1141" t="s">
        <v>302</v>
      </c>
      <c r="C228" s="464"/>
      <c r="D228" s="1142" t="s">
        <v>183</v>
      </c>
      <c r="E228" s="780"/>
      <c r="F228" s="1144"/>
      <c r="G228" s="2386" t="s">
        <v>820</v>
      </c>
      <c r="H228" s="2270" t="s">
        <v>688</v>
      </c>
      <c r="I228" s="1148"/>
      <c r="J228" s="1148"/>
      <c r="K228" s="1148"/>
      <c r="L228" s="1150"/>
      <c r="M228" s="1151" t="s">
        <v>337</v>
      </c>
      <c r="N228" s="1148"/>
      <c r="O228" s="1148"/>
      <c r="P228" s="1150"/>
      <c r="Q228" s="1108" t="s">
        <v>326</v>
      </c>
      <c r="R228" s="108"/>
      <c r="S228" s="106"/>
      <c r="T228" s="124"/>
      <c r="U228" s="124"/>
      <c r="V228" s="124"/>
      <c r="W228" s="191"/>
      <c r="X228" s="677"/>
      <c r="Y228" s="676"/>
      <c r="Z228" s="129"/>
      <c r="AA228" s="114"/>
      <c r="AB228" s="114"/>
      <c r="AC228" s="114"/>
      <c r="AD228" s="114"/>
      <c r="AE228" s="114"/>
      <c r="AF228" s="114"/>
      <c r="AG228" s="114"/>
      <c r="AH228" s="122"/>
      <c r="AI228" s="114"/>
      <c r="AJ228" s="114"/>
      <c r="AK228" s="114"/>
      <c r="AL228" s="114"/>
      <c r="AM228" s="114"/>
      <c r="AN228" s="114"/>
      <c r="AO228" s="114"/>
      <c r="AP228" s="114"/>
      <c r="AQ228" s="114"/>
      <c r="AR228" s="114"/>
      <c r="AS228" s="114"/>
      <c r="AT228" s="114"/>
      <c r="AU228" s="114"/>
      <c r="AV228" s="114"/>
      <c r="AW228" s="114"/>
      <c r="AX228" s="114"/>
      <c r="AY228" s="114"/>
      <c r="AZ228" s="114"/>
      <c r="BA228" s="114"/>
      <c r="BB228" s="114"/>
      <c r="BC228" s="114"/>
      <c r="BD228" s="114"/>
      <c r="BE228" s="114"/>
      <c r="BF228" s="114"/>
      <c r="BG228" s="114"/>
    </row>
    <row r="229" spans="2:59">
      <c r="B229" s="1141" t="s">
        <v>311</v>
      </c>
      <c r="C229" s="464" t="s">
        <v>182</v>
      </c>
      <c r="D229" s="884"/>
      <c r="E229" s="1142" t="s">
        <v>184</v>
      </c>
      <c r="F229" s="1138" t="s">
        <v>56</v>
      </c>
      <c r="G229" s="2386" t="s">
        <v>821</v>
      </c>
      <c r="H229" s="2272" t="s">
        <v>187</v>
      </c>
      <c r="I229" s="780"/>
      <c r="J229" s="2295"/>
      <c r="K229" s="40"/>
      <c r="L229" s="2295"/>
      <c r="M229" s="2296" t="s">
        <v>312</v>
      </c>
      <c r="N229" s="2297" t="s">
        <v>313</v>
      </c>
      <c r="O229" s="2298" t="s">
        <v>314</v>
      </c>
      <c r="P229" s="2299" t="s">
        <v>315</v>
      </c>
      <c r="Q229" s="1107" t="s">
        <v>287</v>
      </c>
      <c r="R229" s="109"/>
      <c r="S229" s="108"/>
      <c r="T229" s="228"/>
      <c r="U229" s="228"/>
      <c r="V229" s="228"/>
      <c r="W229" s="769"/>
      <c r="X229" s="218"/>
      <c r="Y229" s="231"/>
      <c r="Z229" s="129"/>
      <c r="AA229" s="114"/>
      <c r="AB229" s="114"/>
      <c r="AC229" s="114"/>
      <c r="AD229" s="114"/>
      <c r="AE229" s="114"/>
      <c r="AF229" s="114"/>
      <c r="AG229" s="114"/>
      <c r="AH229" s="114"/>
      <c r="AI229" s="114"/>
      <c r="AJ229" s="114"/>
      <c r="AK229" s="114"/>
      <c r="AL229" s="114"/>
      <c r="AM229" s="114"/>
      <c r="AN229" s="114"/>
      <c r="AO229" s="114"/>
      <c r="AP229" s="114"/>
      <c r="AQ229" s="114"/>
      <c r="AR229" s="114"/>
      <c r="AS229" s="114"/>
      <c r="AT229" s="114"/>
      <c r="AU229" s="114"/>
      <c r="AV229" s="114"/>
      <c r="AW229" s="114"/>
      <c r="AX229" s="114"/>
      <c r="AY229" s="114"/>
      <c r="AZ229" s="114"/>
      <c r="BA229" s="114"/>
      <c r="BB229" s="114"/>
      <c r="BC229" s="114"/>
      <c r="BD229" s="114"/>
      <c r="BE229" s="114"/>
      <c r="BF229" s="114"/>
      <c r="BG229" s="114"/>
    </row>
    <row r="230" spans="2:59" ht="15.75" thickBot="1">
      <c r="B230" s="66"/>
      <c r="C230" s="933"/>
      <c r="D230" s="502"/>
      <c r="E230" s="1143" t="s">
        <v>6</v>
      </c>
      <c r="F230" s="472" t="s">
        <v>7</v>
      </c>
      <c r="G230" s="2078" t="s">
        <v>8</v>
      </c>
      <c r="H230" s="2271" t="s">
        <v>422</v>
      </c>
      <c r="I230" s="2300" t="s">
        <v>303</v>
      </c>
      <c r="J230" s="2301" t="s">
        <v>304</v>
      </c>
      <c r="K230" s="2302" t="s">
        <v>305</v>
      </c>
      <c r="L230" s="2301" t="s">
        <v>306</v>
      </c>
      <c r="M230" s="2303" t="s">
        <v>307</v>
      </c>
      <c r="N230" s="2301" t="s">
        <v>308</v>
      </c>
      <c r="O230" s="2302" t="s">
        <v>309</v>
      </c>
      <c r="P230" s="2304" t="s">
        <v>310</v>
      </c>
      <c r="Q230" s="933"/>
      <c r="R230" s="406"/>
      <c r="S230" s="1067"/>
      <c r="T230" s="41"/>
      <c r="U230" s="7"/>
      <c r="V230" s="103"/>
      <c r="W230" s="160"/>
      <c r="X230" s="160"/>
      <c r="Y230" s="191"/>
      <c r="Z230" s="677"/>
      <c r="AA230" s="691"/>
      <c r="AB230" s="129"/>
      <c r="AC230" s="129"/>
      <c r="AD230" s="129"/>
      <c r="AE230" s="114"/>
      <c r="AF230" s="114"/>
      <c r="AG230" s="114"/>
      <c r="AH230" s="114"/>
      <c r="AI230" s="114"/>
      <c r="AJ230" s="114"/>
      <c r="AK230" s="114"/>
      <c r="AL230" s="114"/>
      <c r="AM230" s="114"/>
      <c r="AN230" s="114"/>
      <c r="AO230" s="114"/>
      <c r="AP230" s="114"/>
      <c r="AQ230" s="114"/>
      <c r="AR230" s="114"/>
      <c r="AS230" s="114"/>
      <c r="AT230" s="114"/>
      <c r="AU230" s="114"/>
      <c r="AV230" s="114"/>
      <c r="AW230" s="114"/>
      <c r="AX230" s="114"/>
      <c r="AY230" s="114"/>
      <c r="AZ230" s="114"/>
      <c r="BA230" s="114"/>
      <c r="BB230" s="114"/>
      <c r="BC230" s="114"/>
      <c r="BD230" s="114"/>
      <c r="BE230" s="114"/>
      <c r="BF230" s="114"/>
      <c r="BG230" s="114"/>
    </row>
    <row r="231" spans="2:59">
      <c r="B231" s="92"/>
      <c r="C231" s="711" t="s">
        <v>154</v>
      </c>
      <c r="D231" s="1840"/>
      <c r="E231" s="1003"/>
      <c r="F231" s="1004"/>
      <c r="G231" s="1004"/>
      <c r="H231" s="774"/>
      <c r="I231" s="971"/>
      <c r="J231" s="974"/>
      <c r="K231" s="1814"/>
      <c r="L231" s="974"/>
      <c r="M231" s="974"/>
      <c r="N231" s="974"/>
      <c r="O231" s="974"/>
      <c r="P231" s="920"/>
      <c r="Q231" s="1115"/>
      <c r="R231" s="406"/>
      <c r="S231" s="114"/>
      <c r="T231" s="98"/>
      <c r="U231" s="7"/>
      <c r="V231" s="11"/>
      <c r="W231" s="129"/>
      <c r="X231" s="129"/>
      <c r="Y231" s="129"/>
      <c r="Z231" s="129"/>
      <c r="AA231" s="129"/>
      <c r="AB231" s="114"/>
      <c r="AC231" s="114"/>
      <c r="AD231" s="663"/>
      <c r="AE231" s="127"/>
      <c r="AF231" s="114"/>
      <c r="AG231" s="114"/>
      <c r="AH231" s="114"/>
      <c r="AI231" s="114"/>
      <c r="AJ231" s="114"/>
      <c r="AK231" s="114"/>
      <c r="AL231" s="114"/>
      <c r="AM231" s="114"/>
      <c r="AN231" s="114"/>
      <c r="AO231" s="114"/>
      <c r="AP231" s="114"/>
      <c r="AQ231" s="114"/>
      <c r="AR231" s="114"/>
      <c r="AS231" s="114"/>
      <c r="AT231" s="114"/>
      <c r="AU231" s="114"/>
      <c r="AV231" s="114"/>
      <c r="AW231" s="114"/>
      <c r="AX231" s="114"/>
      <c r="AY231" s="114"/>
      <c r="AZ231" s="114"/>
      <c r="BA231" s="114"/>
      <c r="BB231" s="114"/>
      <c r="BC231" s="114"/>
      <c r="BD231" s="114"/>
      <c r="BE231" s="114"/>
      <c r="BF231" s="114"/>
      <c r="BG231" s="114"/>
    </row>
    <row r="232" spans="2:59">
      <c r="B232" s="1906" t="str">
        <f>'12 л. МЕНЮ '!J234</f>
        <v>56 /17</v>
      </c>
      <c r="C232" s="266" t="str">
        <f>'12 л. МЕНЮ '!C234</f>
        <v>Салат овощной с яблоками</v>
      </c>
      <c r="D232" s="277">
        <f>'12 л. МЕНЮ '!D234</f>
        <v>70</v>
      </c>
      <c r="E232" s="1849">
        <f>'12 л. МЕНЮ '!E234</f>
        <v>1.1319999999999999</v>
      </c>
      <c r="F232" s="1069">
        <f>'12 л. МЕНЮ '!F234</f>
        <v>0.16900000000000001</v>
      </c>
      <c r="G232" s="1849">
        <f>'12 л. МЕНЮ '!G234</f>
        <v>4.3849999999999998</v>
      </c>
      <c r="H232" s="970">
        <f>'12 л. МЕНЮ '!H234</f>
        <v>22.832000000000001</v>
      </c>
      <c r="I232" s="356">
        <v>10.86</v>
      </c>
      <c r="J232" s="356">
        <v>2.1999999999999999E-2</v>
      </c>
      <c r="K232" s="355">
        <v>2.4E-2</v>
      </c>
      <c r="L232" s="356">
        <v>0</v>
      </c>
      <c r="M232" s="355">
        <v>23.199000000000002</v>
      </c>
      <c r="N232" s="1069">
        <v>20.312000000000001</v>
      </c>
      <c r="O232" s="355">
        <v>12.097</v>
      </c>
      <c r="P232" s="2289">
        <v>0.88700000000000001</v>
      </c>
      <c r="Q232" s="2733">
        <f>'12 л. МЕНЮ '!I234</f>
        <v>0</v>
      </c>
      <c r="R232" s="409"/>
      <c r="S232" s="129"/>
      <c r="T232" s="11"/>
      <c r="U232" s="15"/>
      <c r="V232" s="1992"/>
      <c r="W232" s="1992"/>
      <c r="X232" s="1992"/>
      <c r="Y232" s="102"/>
      <c r="Z232" s="703"/>
      <c r="AA232" s="11"/>
      <c r="AB232" s="129"/>
      <c r="AC232" s="129"/>
      <c r="AD232" s="129"/>
      <c r="AE232" s="114"/>
      <c r="AF232" s="114"/>
      <c r="AG232" s="114"/>
      <c r="AH232" s="114"/>
      <c r="AI232" s="114"/>
      <c r="AJ232" s="114"/>
      <c r="AK232" s="114"/>
      <c r="AL232" s="114"/>
      <c r="AM232" s="114"/>
      <c r="AN232" s="114"/>
      <c r="AO232" s="114"/>
      <c r="AP232" s="114"/>
      <c r="AQ232" s="114"/>
      <c r="AR232" s="114"/>
      <c r="AS232" s="114"/>
      <c r="AT232" s="114"/>
      <c r="AU232" s="114"/>
      <c r="AV232" s="114"/>
      <c r="AW232" s="114"/>
      <c r="AX232" s="114"/>
      <c r="AY232" s="114"/>
      <c r="AZ232" s="114"/>
      <c r="BA232" s="114"/>
      <c r="BB232" s="114"/>
      <c r="BC232" s="114"/>
      <c r="BD232" s="114"/>
      <c r="BE232" s="114"/>
      <c r="BF232" s="114"/>
      <c r="BG232" s="114"/>
    </row>
    <row r="233" spans="2:59" ht="12.75" customHeight="1">
      <c r="B233" s="1906" t="str">
        <f>'12 л. МЕНЮ '!J235</f>
        <v>265 / 17</v>
      </c>
      <c r="C233" s="266" t="str">
        <f>'12 л. МЕНЮ '!C235</f>
        <v xml:space="preserve">Плов </v>
      </c>
      <c r="D233" s="277">
        <f>'12 л. МЕНЮ '!D235</f>
        <v>205</v>
      </c>
      <c r="E233" s="1849">
        <f>'12 л. МЕНЮ '!E235</f>
        <v>11.669</v>
      </c>
      <c r="F233" s="1069">
        <f>'12 л. МЕНЮ '!F235</f>
        <v>23.655999999999999</v>
      </c>
      <c r="G233" s="1849">
        <f>'12 л. МЕНЮ '!G235</f>
        <v>32.951999999999998</v>
      </c>
      <c r="H233" s="970">
        <f>'12 л. МЕНЮ '!H235</f>
        <v>385.13900000000001</v>
      </c>
      <c r="I233" s="359">
        <v>1.75</v>
      </c>
      <c r="J233" s="359">
        <v>0.08</v>
      </c>
      <c r="K233" s="359">
        <v>0.02</v>
      </c>
      <c r="L233" s="958">
        <v>301.76</v>
      </c>
      <c r="M233" s="253">
        <v>24</v>
      </c>
      <c r="N233" s="253">
        <v>20.95</v>
      </c>
      <c r="O233" s="253">
        <v>49.3</v>
      </c>
      <c r="P233" s="1095">
        <v>1.67</v>
      </c>
      <c r="Q233" s="2733">
        <f>'12 л. МЕНЮ '!I235</f>
        <v>0</v>
      </c>
      <c r="S233" s="129"/>
      <c r="T233" s="7"/>
      <c r="U233" s="15"/>
      <c r="V233" s="166"/>
      <c r="W233" s="190"/>
      <c r="X233" s="190"/>
      <c r="Y233" s="2328"/>
      <c r="Z233" s="783"/>
      <c r="AA233" s="700"/>
      <c r="AB233" s="129"/>
      <c r="AC233" s="129"/>
      <c r="AD233" s="129"/>
      <c r="AE233" s="114"/>
      <c r="AF233" s="114"/>
      <c r="AG233" s="114"/>
      <c r="AH233" s="114"/>
      <c r="AI233" s="114"/>
      <c r="AJ233" s="114"/>
      <c r="AK233" s="114"/>
      <c r="AL233" s="114"/>
      <c r="AM233" s="114"/>
      <c r="AN233" s="114"/>
      <c r="AO233" s="114"/>
      <c r="AP233" s="114"/>
      <c r="AQ233" s="114"/>
      <c r="AR233" s="114"/>
      <c r="AS233" s="114"/>
      <c r="AT233" s="114"/>
      <c r="AU233" s="114"/>
      <c r="AV233" s="114"/>
      <c r="AW233" s="114"/>
      <c r="AX233" s="114"/>
      <c r="AY233" s="114"/>
      <c r="AZ233" s="114"/>
      <c r="BA233" s="114"/>
      <c r="BB233" s="114"/>
      <c r="BC233" s="114"/>
      <c r="BD233" s="114"/>
      <c r="BE233" s="114"/>
      <c r="BF233" s="114"/>
      <c r="BG233" s="114"/>
    </row>
    <row r="234" spans="2:59">
      <c r="B234" s="1906" t="str">
        <f>'12 л. МЕНЮ '!J236</f>
        <v>494 / 21</v>
      </c>
      <c r="C234" s="2679" t="str">
        <f>'12 л. МЕНЮ '!C236</f>
        <v xml:space="preserve">Компот из плодов или ягод сушёных </v>
      </c>
      <c r="D234" s="277">
        <f>'12 л. МЕНЮ '!D236</f>
        <v>200</v>
      </c>
      <c r="E234" s="1849">
        <f>'12 л. МЕНЮ '!E236</f>
        <v>0.3</v>
      </c>
      <c r="F234" s="1069">
        <f>'12 л. МЕНЮ '!F236</f>
        <v>0.01</v>
      </c>
      <c r="G234" s="1849">
        <f>'12 л. МЕНЮ '!G236</f>
        <v>17.5</v>
      </c>
      <c r="H234" s="970">
        <f>'12 л. МЕНЮ '!H236</f>
        <v>72</v>
      </c>
      <c r="I234" s="2387">
        <v>2.1</v>
      </c>
      <c r="J234" s="253">
        <v>0</v>
      </c>
      <c r="K234" s="253">
        <v>0</v>
      </c>
      <c r="L234" s="253">
        <v>0</v>
      </c>
      <c r="M234" s="253">
        <v>16.36</v>
      </c>
      <c r="N234" s="253">
        <v>10.7</v>
      </c>
      <c r="O234" s="253">
        <v>4.3</v>
      </c>
      <c r="P234" s="1095">
        <v>6.2E-2</v>
      </c>
      <c r="Q234" s="2733">
        <f>'12 л. МЕНЮ '!I236</f>
        <v>0</v>
      </c>
      <c r="S234" s="188"/>
      <c r="T234" s="7"/>
      <c r="U234" s="15"/>
      <c r="V234" s="54"/>
      <c r="W234" s="54"/>
      <c r="X234" s="240"/>
      <c r="Y234" s="102"/>
      <c r="Z234" s="703"/>
      <c r="AA234" s="745"/>
      <c r="AB234" s="134"/>
      <c r="AC234" s="134"/>
      <c r="AD234" s="134"/>
      <c r="AE234" s="134"/>
      <c r="AF234" s="114"/>
      <c r="AG234" s="114"/>
      <c r="AH234" s="114"/>
      <c r="AI234" s="114"/>
      <c r="AJ234" s="114"/>
      <c r="AK234" s="114"/>
      <c r="AL234" s="114"/>
      <c r="AM234" s="114"/>
      <c r="AN234" s="114"/>
      <c r="AO234" s="114"/>
      <c r="AP234" s="114"/>
      <c r="AQ234" s="114"/>
      <c r="AR234" s="114"/>
      <c r="AS234" s="114"/>
      <c r="AT234" s="114"/>
      <c r="AU234" s="114"/>
      <c r="AV234" s="114"/>
      <c r="AW234" s="114"/>
      <c r="AX234" s="114"/>
      <c r="AY234" s="114"/>
      <c r="AZ234" s="114"/>
      <c r="BA234" s="114"/>
      <c r="BB234" s="114"/>
      <c r="BC234" s="114"/>
      <c r="BD234" s="114"/>
      <c r="BE234" s="114"/>
      <c r="BF234" s="114"/>
      <c r="BG234" s="114"/>
    </row>
    <row r="235" spans="2:59" ht="14.25" customHeight="1">
      <c r="B235" s="2734" t="str">
        <f>'12 л. МЕНЮ '!J237</f>
        <v>Пром.пр.</v>
      </c>
      <c r="C235" s="266" t="str">
        <f>'12 л. МЕНЮ '!C237</f>
        <v>Хлеб пшеничный</v>
      </c>
      <c r="D235" s="277">
        <f>'12 л. МЕНЮ '!D237</f>
        <v>50</v>
      </c>
      <c r="E235" s="1849">
        <f>'12 л. МЕНЮ '!E237</f>
        <v>1.93</v>
      </c>
      <c r="F235" s="1069">
        <f>'12 л. МЕНЮ '!F237</f>
        <v>0.69</v>
      </c>
      <c r="G235" s="1849">
        <f>'12 л. МЕНЮ '!G237</f>
        <v>27.1</v>
      </c>
      <c r="H235" s="970">
        <f>'12 л. МЕНЮ '!H237</f>
        <v>122.29</v>
      </c>
      <c r="I235" s="253">
        <v>0</v>
      </c>
      <c r="J235" s="1084">
        <v>0.06</v>
      </c>
      <c r="K235" s="804">
        <v>0.02</v>
      </c>
      <c r="L235" s="958">
        <v>0</v>
      </c>
      <c r="M235" s="365">
        <v>10</v>
      </c>
      <c r="N235" s="253">
        <v>32.5</v>
      </c>
      <c r="O235" s="253">
        <v>7</v>
      </c>
      <c r="P235" s="253">
        <v>5.5E-2</v>
      </c>
      <c r="Q235" s="2733">
        <f>'12 л. МЕНЮ '!I237</f>
        <v>0</v>
      </c>
      <c r="S235" s="109"/>
      <c r="T235" s="2623"/>
      <c r="U235" s="15"/>
      <c r="V235" s="54"/>
      <c r="W235" s="54"/>
      <c r="X235" s="54"/>
      <c r="Y235" s="1873"/>
      <c r="Z235" s="703"/>
      <c r="AA235" s="700"/>
      <c r="AB235" s="414"/>
      <c r="AC235" s="414"/>
      <c r="AD235" s="414"/>
      <c r="AE235" s="414"/>
      <c r="AF235" s="114"/>
      <c r="AG235" s="114"/>
      <c r="AH235" s="114"/>
      <c r="AI235" s="114"/>
      <c r="AJ235" s="114"/>
      <c r="AK235" s="114"/>
      <c r="AL235" s="114"/>
      <c r="AM235" s="114"/>
      <c r="AN235" s="114"/>
      <c r="AO235" s="114"/>
      <c r="AP235" s="114"/>
      <c r="AQ235" s="114"/>
      <c r="AR235" s="114"/>
      <c r="AS235" s="114"/>
      <c r="AT235" s="114"/>
      <c r="AU235" s="114"/>
      <c r="AV235" s="114"/>
      <c r="AW235" s="114"/>
      <c r="AX235" s="114"/>
      <c r="AY235" s="114"/>
      <c r="AZ235" s="114"/>
      <c r="BA235" s="114"/>
      <c r="BB235" s="114"/>
      <c r="BC235" s="114"/>
      <c r="BD235" s="114"/>
      <c r="BE235" s="114"/>
      <c r="BF235" s="114"/>
      <c r="BG235" s="114"/>
    </row>
    <row r="236" spans="2:59" ht="13.5" customHeight="1" thickBot="1">
      <c r="B236" s="2735" t="str">
        <f>'12 л. МЕНЮ '!J238</f>
        <v>Пром.пр.</v>
      </c>
      <c r="C236" s="2321" t="str">
        <f>'12 л. МЕНЮ '!C238</f>
        <v>Хлеб ржаной</v>
      </c>
      <c r="D236" s="398">
        <f>'12 л. МЕНЮ '!D238</f>
        <v>40</v>
      </c>
      <c r="E236" s="1849">
        <f>'12 л. МЕНЮ '!E238</f>
        <v>2.2599999999999998</v>
      </c>
      <c r="F236" s="1069">
        <f>'12 л. МЕНЮ '!F238</f>
        <v>0.6</v>
      </c>
      <c r="G236" s="1849">
        <f>'12 л. МЕНЮ '!G238</f>
        <v>16.739999999999998</v>
      </c>
      <c r="H236" s="970">
        <f>'12 л. МЕНЮ '!H238</f>
        <v>81.426000000000002</v>
      </c>
      <c r="I236" s="253">
        <v>0</v>
      </c>
      <c r="J236" s="253">
        <v>0.107</v>
      </c>
      <c r="K236" s="253">
        <v>0.107</v>
      </c>
      <c r="L236" s="728">
        <v>0</v>
      </c>
      <c r="M236" s="365">
        <v>13.2</v>
      </c>
      <c r="N236" s="253">
        <v>93.6</v>
      </c>
      <c r="O236" s="253">
        <v>2.64</v>
      </c>
      <c r="P236" s="253">
        <v>1.7999999999999999E-2</v>
      </c>
      <c r="Q236" s="2733">
        <f>'12 л. МЕНЮ '!I238</f>
        <v>0</v>
      </c>
      <c r="S236" s="109"/>
      <c r="T236" s="7"/>
      <c r="U236" s="15"/>
      <c r="V236" s="54"/>
      <c r="W236" s="54"/>
      <c r="X236" s="54"/>
      <c r="Y236" s="1873"/>
      <c r="Z236" s="703"/>
      <c r="AA236" s="700"/>
      <c r="AB236" s="129"/>
      <c r="AC236" s="129"/>
      <c r="AD236" s="129"/>
      <c r="AE236" s="114"/>
      <c r="AF236" s="114"/>
      <c r="AG236" s="114"/>
      <c r="AH236" s="114"/>
      <c r="AI236" s="114"/>
      <c r="AJ236" s="114"/>
      <c r="AK236" s="114"/>
      <c r="AL236" s="114"/>
      <c r="AM236" s="114"/>
      <c r="AN236" s="114"/>
      <c r="AO236" s="114"/>
      <c r="AP236" s="114"/>
      <c r="AQ236" s="114"/>
      <c r="AR236" s="114"/>
      <c r="AS236" s="114"/>
      <c r="AT236" s="114"/>
      <c r="AU236" s="114"/>
      <c r="AV236" s="114"/>
      <c r="AW236" s="114"/>
      <c r="AX236" s="114"/>
      <c r="AY236" s="114"/>
      <c r="AZ236" s="114"/>
      <c r="BA236" s="114"/>
      <c r="BB236" s="114"/>
      <c r="BC236" s="114"/>
      <c r="BD236" s="114"/>
      <c r="BE236" s="114"/>
      <c r="BF236" s="114"/>
      <c r="BG236" s="114"/>
    </row>
    <row r="237" spans="2:59" ht="16.5" customHeight="1">
      <c r="B237" s="498" t="s">
        <v>204</v>
      </c>
      <c r="D237" s="2749">
        <f>'12 л. МЕНЮ '!D239</f>
        <v>565</v>
      </c>
      <c r="E237" s="499">
        <f t="shared" ref="E237:P237" si="54">SUM(E232:E236)</f>
        <v>17.291</v>
      </c>
      <c r="F237" s="960">
        <f t="shared" si="54"/>
        <v>25.125000000000004</v>
      </c>
      <c r="G237" s="501">
        <f t="shared" si="54"/>
        <v>98.676999999999992</v>
      </c>
      <c r="H237" s="2198">
        <f t="shared" si="54"/>
        <v>683.68700000000001</v>
      </c>
      <c r="I237" s="255">
        <f t="shared" si="54"/>
        <v>14.709999999999999</v>
      </c>
      <c r="J237" s="255">
        <f t="shared" si="54"/>
        <v>0.26900000000000002</v>
      </c>
      <c r="K237" s="255">
        <f t="shared" si="54"/>
        <v>0.17099999999999999</v>
      </c>
      <c r="L237" s="255">
        <f t="shared" si="54"/>
        <v>301.76</v>
      </c>
      <c r="M237" s="255">
        <f t="shared" si="54"/>
        <v>86.759</v>
      </c>
      <c r="N237" s="965">
        <f t="shared" si="54"/>
        <v>178.06200000000001</v>
      </c>
      <c r="O237" s="255">
        <f t="shared" si="54"/>
        <v>75.337000000000003</v>
      </c>
      <c r="P237" s="775">
        <f t="shared" si="54"/>
        <v>2.6919999999999997</v>
      </c>
      <c r="Q237" s="1121"/>
      <c r="R237" s="590"/>
      <c r="S237" s="109"/>
      <c r="T237" s="11"/>
      <c r="U237" s="183"/>
      <c r="V237" s="750"/>
      <c r="W237" s="751"/>
      <c r="X237" s="752"/>
      <c r="Y237" s="2602"/>
      <c r="Z237" s="735"/>
      <c r="AA237" s="31"/>
      <c r="AB237" s="124"/>
      <c r="AC237" s="124"/>
      <c r="AD237" s="124"/>
      <c r="AE237" s="190"/>
      <c r="AF237" s="114"/>
      <c r="AG237" s="114"/>
      <c r="AH237" s="114"/>
      <c r="AI237" s="114"/>
      <c r="AJ237" s="114"/>
      <c r="AK237" s="114"/>
      <c r="AL237" s="114"/>
      <c r="AM237" s="114"/>
      <c r="AN237" s="114"/>
      <c r="AO237" s="114"/>
      <c r="AP237" s="114"/>
      <c r="AQ237" s="114"/>
      <c r="AR237" s="114"/>
      <c r="AS237" s="114"/>
      <c r="AT237" s="114"/>
      <c r="AU237" s="114"/>
      <c r="AV237" s="114"/>
      <c r="AW237" s="114"/>
      <c r="AX237" s="114"/>
      <c r="AY237" s="114"/>
      <c r="AZ237" s="114"/>
      <c r="BA237" s="114"/>
      <c r="BB237" s="114"/>
      <c r="BC237" s="114"/>
      <c r="BD237" s="114"/>
      <c r="BE237" s="114"/>
      <c r="BF237" s="114"/>
      <c r="BG237" s="114"/>
    </row>
    <row r="238" spans="2:59" ht="15" customHeight="1">
      <c r="B238" s="1035"/>
      <c r="C238" s="1036" t="s">
        <v>11</v>
      </c>
      <c r="D238" s="1783">
        <v>0.25</v>
      </c>
      <c r="E238" s="1158">
        <f t="shared" ref="E238:P238" si="55">(E399/100)*25</f>
        <v>22.5</v>
      </c>
      <c r="F238" s="1052">
        <f t="shared" si="55"/>
        <v>23</v>
      </c>
      <c r="G238" s="1052">
        <f t="shared" si="55"/>
        <v>95.75</v>
      </c>
      <c r="H238" s="1052">
        <f t="shared" si="55"/>
        <v>680</v>
      </c>
      <c r="I238" s="1052">
        <f t="shared" si="55"/>
        <v>17.5</v>
      </c>
      <c r="J238" s="1052">
        <f t="shared" si="55"/>
        <v>0.35</v>
      </c>
      <c r="K238" s="1052">
        <f t="shared" si="55"/>
        <v>0.4</v>
      </c>
      <c r="L238" s="1808">
        <f t="shared" si="55"/>
        <v>225</v>
      </c>
      <c r="M238" s="2785">
        <f t="shared" si="55"/>
        <v>300</v>
      </c>
      <c r="N238" s="2785">
        <f t="shared" si="55"/>
        <v>300</v>
      </c>
      <c r="O238" s="1808">
        <f t="shared" si="55"/>
        <v>75</v>
      </c>
      <c r="P238" s="2346">
        <f t="shared" si="55"/>
        <v>4.5</v>
      </c>
      <c r="Q238" s="1121"/>
      <c r="R238" s="114"/>
      <c r="S238" s="109"/>
      <c r="T238" s="228"/>
      <c r="U238" s="124"/>
      <c r="V238" s="630"/>
      <c r="W238" s="630"/>
      <c r="X238" s="630"/>
      <c r="Y238" s="630"/>
      <c r="Z238" s="129"/>
      <c r="AA238" s="129"/>
      <c r="AB238" s="124"/>
      <c r="AC238" s="124"/>
      <c r="AD238" s="124"/>
      <c r="AE238" s="190"/>
      <c r="AF238" s="114"/>
      <c r="AG238" s="210"/>
      <c r="AH238" s="210"/>
      <c r="AI238" s="210"/>
      <c r="AJ238" s="197"/>
      <c r="AK238" s="635"/>
      <c r="AL238" s="210"/>
      <c r="AM238" s="197"/>
      <c r="AN238" s="197"/>
      <c r="AO238" s="210"/>
      <c r="AP238" s="636"/>
      <c r="AQ238" s="210"/>
      <c r="AR238" s="210"/>
      <c r="AS238" s="114"/>
      <c r="AT238" s="134"/>
      <c r="AU238" s="114"/>
      <c r="AV238" s="114"/>
      <c r="AW238" s="114"/>
      <c r="AX238" s="114"/>
      <c r="AY238" s="114"/>
      <c r="AZ238" s="114"/>
      <c r="BA238" s="114"/>
      <c r="BB238" s="114"/>
      <c r="BC238" s="114"/>
      <c r="BD238" s="114"/>
      <c r="BE238" s="114"/>
      <c r="BF238" s="114"/>
      <c r="BG238" s="114"/>
    </row>
    <row r="239" spans="2:59" ht="15" customHeight="1" thickBot="1">
      <c r="B239" s="249"/>
      <c r="C239" s="1031" t="s">
        <v>431</v>
      </c>
      <c r="D239" s="1077"/>
      <c r="E239" s="1055">
        <f t="shared" ref="E239:P239" si="56">(E237*100/E399)-25</f>
        <v>-5.7877777777777766</v>
      </c>
      <c r="F239" s="1056">
        <f t="shared" si="56"/>
        <v>2.3097826086956559</v>
      </c>
      <c r="G239" s="1056">
        <f t="shared" si="56"/>
        <v>0.76422976501305229</v>
      </c>
      <c r="H239" s="1056">
        <f t="shared" si="56"/>
        <v>0.1355514705882328</v>
      </c>
      <c r="I239" s="1056">
        <f t="shared" si="56"/>
        <v>-3.985714285714284</v>
      </c>
      <c r="J239" s="1056">
        <f t="shared" si="56"/>
        <v>-5.7857142857142847</v>
      </c>
      <c r="K239" s="1056">
        <f t="shared" si="56"/>
        <v>-14.312500000000002</v>
      </c>
      <c r="L239" s="1056">
        <f t="shared" si="56"/>
        <v>8.5288888888888863</v>
      </c>
      <c r="M239" s="1056">
        <f t="shared" si="56"/>
        <v>-17.770083333333332</v>
      </c>
      <c r="N239" s="1056">
        <f t="shared" si="56"/>
        <v>-10.1615</v>
      </c>
      <c r="O239" s="1056">
        <f t="shared" si="56"/>
        <v>0.11233333333333562</v>
      </c>
      <c r="P239" s="1068">
        <f t="shared" si="56"/>
        <v>-10.044444444444444</v>
      </c>
      <c r="Q239" s="1121"/>
      <c r="R239" s="123"/>
      <c r="S239" s="109"/>
      <c r="T239" s="188"/>
      <c r="U239" s="114"/>
      <c r="V239" s="129"/>
      <c r="W239" s="129"/>
      <c r="X239" s="129"/>
      <c r="Y239" s="129"/>
      <c r="Z239" s="129"/>
      <c r="AA239" s="129"/>
      <c r="AB239" s="124"/>
      <c r="AC239" s="124"/>
      <c r="AD239" s="124"/>
      <c r="AE239" s="190"/>
      <c r="AF239" s="114"/>
      <c r="AG239" s="210"/>
      <c r="AH239" s="210"/>
      <c r="AI239" s="210"/>
      <c r="AJ239" s="210"/>
      <c r="AK239" s="210"/>
      <c r="AL239" s="210"/>
      <c r="AM239" s="210"/>
      <c r="AN239" s="210"/>
      <c r="AO239" s="210"/>
      <c r="AP239" s="210"/>
      <c r="AQ239" s="210"/>
      <c r="AR239" s="210"/>
      <c r="AS239" s="114"/>
      <c r="AT239" s="114"/>
      <c r="AU239" s="114"/>
      <c r="AV239" s="114"/>
      <c r="AW239" s="114"/>
      <c r="AX239" s="114"/>
      <c r="AY239" s="114"/>
      <c r="AZ239" s="114"/>
      <c r="BA239" s="114"/>
      <c r="BB239" s="114"/>
      <c r="BC239" s="114"/>
      <c r="BD239" s="114"/>
      <c r="BE239" s="114"/>
      <c r="BF239" s="114"/>
      <c r="BG239" s="114"/>
    </row>
    <row r="240" spans="2:59" ht="15.75">
      <c r="B240" s="2333"/>
      <c r="C240" s="2332" t="s">
        <v>123</v>
      </c>
      <c r="D240" s="63"/>
      <c r="E240" s="981"/>
      <c r="F240" s="982"/>
      <c r="G240" s="982"/>
      <c r="H240" s="982"/>
      <c r="I240" s="982"/>
      <c r="J240" s="982"/>
      <c r="K240" s="982"/>
      <c r="L240" s="982"/>
      <c r="M240" s="982"/>
      <c r="N240" s="982"/>
      <c r="O240" s="982"/>
      <c r="P240" s="1123"/>
      <c r="Q240" s="1115"/>
      <c r="R240" s="114"/>
      <c r="S240" s="114"/>
      <c r="T240" s="109"/>
      <c r="U240" s="106"/>
      <c r="V240" s="124"/>
      <c r="W240" s="124"/>
      <c r="X240" s="124"/>
      <c r="Y240" s="746"/>
      <c r="Z240" s="677"/>
      <c r="AA240" s="691"/>
      <c r="AB240" s="124"/>
      <c r="AC240" s="241"/>
      <c r="AD240" s="124"/>
      <c r="AE240" s="190"/>
      <c r="AF240" s="114"/>
      <c r="AG240" s="114"/>
      <c r="AH240" s="114"/>
      <c r="AI240" s="114"/>
      <c r="AJ240" s="197"/>
      <c r="AK240" s="197"/>
      <c r="AL240" s="114"/>
      <c r="AM240" s="197"/>
      <c r="AN240" s="197"/>
      <c r="AO240" s="114"/>
      <c r="AP240" s="109"/>
      <c r="AQ240" s="114"/>
      <c r="AR240" s="114"/>
      <c r="AS240" s="114"/>
      <c r="AT240" s="114"/>
      <c r="AU240" s="114"/>
      <c r="AV240" s="114"/>
      <c r="AW240" s="114"/>
      <c r="AX240" s="114"/>
      <c r="AY240" s="114"/>
      <c r="AZ240" s="114"/>
      <c r="BA240" s="114"/>
      <c r="BB240" s="114"/>
      <c r="BC240" s="114"/>
      <c r="BD240" s="114"/>
      <c r="BE240" s="114"/>
      <c r="BF240" s="114"/>
      <c r="BG240" s="114"/>
    </row>
    <row r="241" spans="2:59" ht="15.75">
      <c r="B241" s="2316" t="str">
        <f>'12 л. МЕНЮ '!J243</f>
        <v>54-27з/22</v>
      </c>
      <c r="C241" s="274" t="str">
        <f>'12 л. МЕНЮ '!C243</f>
        <v>Морковь отварная дольками</v>
      </c>
      <c r="D241" s="275">
        <f>'12 л. МЕНЮ '!D243</f>
        <v>60</v>
      </c>
      <c r="E241" s="2274">
        <f>'12 л. МЕНЮ '!E243</f>
        <v>0.82499999999999996</v>
      </c>
      <c r="F241" s="359">
        <f>'12 л. МЕНЮ '!F243</f>
        <v>1.95</v>
      </c>
      <c r="G241" s="368">
        <f>'12 л. МЕНЮ '!G243</f>
        <v>4.125</v>
      </c>
      <c r="H241" s="967">
        <f>'12 л. МЕНЮ '!H243</f>
        <v>37.575000000000003</v>
      </c>
      <c r="I241" s="253">
        <v>1.3125</v>
      </c>
      <c r="J241" s="253">
        <v>0.03</v>
      </c>
      <c r="K241" s="253">
        <v>0.04</v>
      </c>
      <c r="L241" s="253">
        <v>79.260000000000005</v>
      </c>
      <c r="M241" s="253">
        <v>16.350000000000001</v>
      </c>
      <c r="N241" s="253">
        <v>32.25</v>
      </c>
      <c r="O241" s="253">
        <v>21.75</v>
      </c>
      <c r="P241" s="1122">
        <v>0.4</v>
      </c>
      <c r="Q241" s="2737">
        <f>'12 л. МЕНЮ '!I243</f>
        <v>0</v>
      </c>
      <c r="R241" s="123"/>
      <c r="S241" s="409"/>
      <c r="T241" s="109"/>
      <c r="U241" s="106"/>
      <c r="V241" s="124"/>
      <c r="W241" s="124"/>
      <c r="X241" s="124"/>
      <c r="Y241" s="746"/>
      <c r="Z241" s="1136"/>
      <c r="AA241" s="114"/>
      <c r="AB241" s="233"/>
      <c r="AC241" s="219"/>
      <c r="AD241" s="113"/>
      <c r="AE241" s="104"/>
      <c r="AF241" s="114"/>
      <c r="AG241" s="640"/>
      <c r="AH241" s="641"/>
      <c r="AI241" s="642"/>
      <c r="AJ241" s="643"/>
      <c r="AK241" s="644"/>
      <c r="AL241" s="644"/>
      <c r="AM241" s="644"/>
      <c r="AN241" s="644"/>
      <c r="AO241" s="644"/>
      <c r="AP241" s="644"/>
      <c r="AQ241" s="640"/>
      <c r="AR241" s="640"/>
      <c r="AS241" s="645"/>
      <c r="AT241" s="114"/>
      <c r="AU241" s="114"/>
      <c r="AV241" s="114"/>
      <c r="AW241" s="114"/>
      <c r="AX241" s="114"/>
      <c r="AY241" s="114"/>
      <c r="AZ241" s="114"/>
      <c r="BA241" s="114"/>
      <c r="BB241" s="114"/>
      <c r="BC241" s="114"/>
      <c r="BD241" s="114"/>
      <c r="BE241" s="114"/>
      <c r="BF241" s="114"/>
      <c r="BG241" s="114"/>
    </row>
    <row r="242" spans="2:59">
      <c r="B242" s="2754" t="str">
        <f>'12 л. МЕНЮ '!J244</f>
        <v>ТТК/115 / 21</v>
      </c>
      <c r="C242" s="274" t="str">
        <f>'12 л. МЕНЮ '!C244</f>
        <v>Суп  картофельный с клёцками</v>
      </c>
      <c r="D242" s="275">
        <f>'12 л. МЕНЮ '!D244</f>
        <v>250</v>
      </c>
      <c r="E242" s="2274">
        <f>'12 л. МЕНЮ '!E244</f>
        <v>4.25</v>
      </c>
      <c r="F242" s="359">
        <f>'12 л. МЕНЮ '!F244</f>
        <v>4.82</v>
      </c>
      <c r="G242" s="368">
        <f>'12 л. МЕНЮ '!G244</f>
        <v>15.69</v>
      </c>
      <c r="H242" s="967">
        <f>'12 л. МЕНЮ '!H244</f>
        <v>123.14</v>
      </c>
      <c r="I242" s="359">
        <v>4.7</v>
      </c>
      <c r="J242" s="359">
        <v>0.08</v>
      </c>
      <c r="K242" s="359">
        <v>0.08</v>
      </c>
      <c r="L242" s="959">
        <v>138.76</v>
      </c>
      <c r="M242" s="253">
        <v>36.01</v>
      </c>
      <c r="N242" s="253">
        <v>65.13</v>
      </c>
      <c r="O242" s="253">
        <v>18.829999999999998</v>
      </c>
      <c r="P242" s="1122">
        <v>0.76</v>
      </c>
      <c r="Q242" s="2737">
        <f>'12 л. МЕНЮ '!I244</f>
        <v>0</v>
      </c>
      <c r="R242" s="895"/>
      <c r="S242" s="114"/>
      <c r="T242" s="121"/>
      <c r="U242" s="106"/>
      <c r="V242" s="124"/>
      <c r="W242" s="124"/>
      <c r="X242" s="630"/>
      <c r="Y242" s="746"/>
      <c r="Z242" s="1136"/>
      <c r="AA242" s="114"/>
      <c r="AB242" s="129"/>
      <c r="AC242" s="129"/>
      <c r="AD242" s="129"/>
      <c r="AE242" s="114"/>
      <c r="AF242" s="114"/>
      <c r="AG242" s="222"/>
      <c r="AH242" s="222"/>
      <c r="AI242" s="222"/>
      <c r="AJ242" s="646"/>
      <c r="AK242" s="222"/>
      <c r="AL242" s="222"/>
      <c r="AM242" s="222"/>
      <c r="AN242" s="222"/>
      <c r="AO242" s="222"/>
      <c r="AP242" s="222"/>
      <c r="AQ242" s="222"/>
      <c r="AR242" s="222"/>
      <c r="AS242" s="222"/>
      <c r="AT242" s="114"/>
      <c r="AU242" s="114"/>
      <c r="AV242" s="114"/>
      <c r="AW242" s="114"/>
      <c r="AX242" s="114"/>
      <c r="AY242" s="114"/>
      <c r="AZ242" s="114"/>
      <c r="BA242" s="114"/>
      <c r="BB242" s="114"/>
      <c r="BC242" s="114"/>
      <c r="BD242" s="114"/>
      <c r="BE242" s="114"/>
      <c r="BF242" s="114"/>
      <c r="BG242" s="114"/>
    </row>
    <row r="243" spans="2:59">
      <c r="B243" s="2316" t="str">
        <f>'12 л. МЕНЮ '!J245</f>
        <v>341 / 21</v>
      </c>
      <c r="C243" s="274" t="str">
        <f>'12 л. МЕНЮ '!C245</f>
        <v>Котлеты "Пермские"</v>
      </c>
      <c r="D243" s="275">
        <f>'12 л. МЕНЮ '!D245</f>
        <v>100</v>
      </c>
      <c r="E243" s="2274">
        <f>'12 л. МЕНЮ '!E245</f>
        <v>16.826000000000001</v>
      </c>
      <c r="F243" s="359">
        <f>'12 л. МЕНЮ '!F245</f>
        <v>13.811999999999999</v>
      </c>
      <c r="G243" s="368">
        <f>'12 л. МЕНЮ '!G245</f>
        <v>12.750999999999999</v>
      </c>
      <c r="H243" s="967">
        <f>'12 л. МЕНЮ '!H245</f>
        <v>242.50299999999999</v>
      </c>
      <c r="I243" s="359">
        <v>0</v>
      </c>
      <c r="J243" s="1101">
        <v>0.114</v>
      </c>
      <c r="K243" s="907">
        <v>0</v>
      </c>
      <c r="L243" s="958">
        <v>47</v>
      </c>
      <c r="M243" s="253">
        <v>50</v>
      </c>
      <c r="N243" s="253">
        <v>170</v>
      </c>
      <c r="O243" s="253">
        <v>23</v>
      </c>
      <c r="P243" s="1122">
        <v>2.67</v>
      </c>
      <c r="Q243" s="2737">
        <f>'12 л. МЕНЮ '!I245</f>
        <v>0</v>
      </c>
      <c r="R243" s="123"/>
      <c r="S243" s="188"/>
      <c r="T243" s="2265"/>
      <c r="U243" s="106"/>
      <c r="V243" s="124"/>
      <c r="W243" s="124"/>
      <c r="X243" s="630"/>
      <c r="Y243" s="2278"/>
      <c r="Z243" s="1136"/>
      <c r="AA243" s="114"/>
      <c r="AB243" s="241"/>
      <c r="AC243" s="124"/>
      <c r="AD243" s="124"/>
      <c r="AE243" s="190"/>
      <c r="AF243" s="114"/>
      <c r="AG243" s="124"/>
      <c r="AH243" s="124"/>
      <c r="AI243" s="124"/>
      <c r="AJ243" s="191"/>
      <c r="AK243" s="124"/>
      <c r="AL243" s="124"/>
      <c r="AM243" s="124"/>
      <c r="AN243" s="124"/>
      <c r="AO243" s="124"/>
      <c r="AP243" s="124"/>
      <c r="AQ243" s="124"/>
      <c r="AR243" s="124"/>
      <c r="AS243" s="190"/>
      <c r="AT243" s="114"/>
      <c r="AU243" s="114"/>
      <c r="AV243" s="114"/>
      <c r="AW243" s="114"/>
      <c r="AX243" s="114"/>
      <c r="AY243" s="114"/>
      <c r="AZ243" s="114"/>
      <c r="BA243" s="114"/>
      <c r="BB243" s="114"/>
      <c r="BC243" s="114"/>
      <c r="BD243" s="114"/>
      <c r="BE243" s="114"/>
      <c r="BF243" s="114"/>
      <c r="BG243" s="114"/>
    </row>
    <row r="244" spans="2:59">
      <c r="B244" s="2316" t="str">
        <f>'12 л. МЕНЮ '!J246</f>
        <v>127 / 17</v>
      </c>
      <c r="C244" s="274" t="str">
        <f>'12 л. МЕНЮ '!C246</f>
        <v>Картофель в молоке</v>
      </c>
      <c r="D244" s="275">
        <f>'12 л. МЕНЮ '!D246</f>
        <v>180</v>
      </c>
      <c r="E244" s="2274">
        <f>'12 л. МЕНЮ '!E246</f>
        <v>3.9239999999999999</v>
      </c>
      <c r="F244" s="359">
        <f>'12 л. МЕНЮ '!F246</f>
        <v>6.9359999999999999</v>
      </c>
      <c r="G244" s="368">
        <f>'12 л. МЕНЮ '!G246</f>
        <v>27.6</v>
      </c>
      <c r="H244" s="967">
        <f>'12 л. МЕНЮ '!H246</f>
        <v>178.34399999999999</v>
      </c>
      <c r="I244" s="359">
        <v>10.210000000000001</v>
      </c>
      <c r="J244" s="359">
        <v>0.17</v>
      </c>
      <c r="K244" s="359">
        <v>0.18</v>
      </c>
      <c r="L244" s="959">
        <v>39.6</v>
      </c>
      <c r="M244" s="253">
        <v>75.239999999999995</v>
      </c>
      <c r="N244" s="253">
        <v>96.24</v>
      </c>
      <c r="O244" s="359">
        <v>3.12</v>
      </c>
      <c r="P244" s="1122">
        <v>0.4</v>
      </c>
      <c r="Q244" s="2737">
        <f>'12 л. МЕНЮ '!I246</f>
        <v>0</v>
      </c>
      <c r="R244" s="127"/>
      <c r="S244" s="109"/>
      <c r="T244" s="109"/>
      <c r="U244" s="106"/>
      <c r="V244" s="124"/>
      <c r="W244" s="124"/>
      <c r="X244" s="124"/>
      <c r="Y244" s="2266"/>
      <c r="Z244" s="677"/>
      <c r="AA244" s="114"/>
      <c r="AB244" s="241"/>
      <c r="AC244" s="241"/>
      <c r="AD244" s="124"/>
      <c r="AE244" s="190"/>
      <c r="AF244" s="114"/>
      <c r="AG244" s="658"/>
      <c r="AH244" s="658"/>
      <c r="AI244" s="658"/>
      <c r="AJ244" s="668"/>
      <c r="AK244" s="658"/>
      <c r="AL244" s="658"/>
      <c r="AM244" s="658"/>
      <c r="AN244" s="658"/>
      <c r="AO244" s="659"/>
      <c r="AP244" s="659"/>
      <c r="AQ244" s="658"/>
      <c r="AR244" s="658"/>
      <c r="AS244" s="658"/>
      <c r="AT244" s="114"/>
      <c r="AU244" s="114"/>
      <c r="AV244" s="114"/>
      <c r="AW244" s="114"/>
      <c r="AX244" s="114"/>
      <c r="AY244" s="114"/>
      <c r="AZ244" s="114"/>
      <c r="BA244" s="114"/>
      <c r="BB244" s="114"/>
      <c r="BC244" s="114"/>
      <c r="BD244" s="114"/>
      <c r="BE244" s="114"/>
      <c r="BF244" s="114"/>
      <c r="BG244" s="114"/>
    </row>
    <row r="245" spans="2:59">
      <c r="B245" s="2316" t="str">
        <f>'12 л. МЕНЮ '!J247</f>
        <v>501/ 21</v>
      </c>
      <c r="C245" s="274" t="str">
        <f>'12 л. МЕНЮ '!C247</f>
        <v>Сок фруктовый (яблочный)</v>
      </c>
      <c r="D245" s="275">
        <f>'12 л. МЕНЮ '!D247</f>
        <v>200</v>
      </c>
      <c r="E245" s="2274">
        <f>'12 л. МЕНЮ '!E247</f>
        <v>1</v>
      </c>
      <c r="F245" s="359">
        <f>'12 л. МЕНЮ '!F247</f>
        <v>0.2</v>
      </c>
      <c r="G245" s="368">
        <f>'12 л. МЕНЮ '!G247</f>
        <v>20.2</v>
      </c>
      <c r="H245" s="967">
        <f>'12 л. МЕНЮ '!H247</f>
        <v>86</v>
      </c>
      <c r="I245" s="359">
        <v>4</v>
      </c>
      <c r="J245" s="359">
        <v>0.02</v>
      </c>
      <c r="K245" s="359">
        <v>0.02</v>
      </c>
      <c r="L245" s="728">
        <v>0</v>
      </c>
      <c r="M245" s="365">
        <v>14</v>
      </c>
      <c r="N245" s="253">
        <v>14</v>
      </c>
      <c r="O245" s="359">
        <v>8</v>
      </c>
      <c r="P245" s="253">
        <v>0.28000000000000003</v>
      </c>
      <c r="Q245" s="2737">
        <f>'12 л. МЕНЮ '!I247</f>
        <v>0</v>
      </c>
      <c r="R245" s="114"/>
      <c r="S245" s="109"/>
      <c r="T245" s="109"/>
      <c r="U245" s="106"/>
      <c r="V245" s="124"/>
      <c r="W245" s="124"/>
      <c r="X245" s="124"/>
      <c r="Y245" s="2330"/>
      <c r="Z245" s="677"/>
      <c r="AA245" s="114"/>
      <c r="AB245" s="160"/>
      <c r="AC245" s="190"/>
      <c r="AD245" s="190"/>
      <c r="AE245" s="190"/>
      <c r="AF245" s="114"/>
      <c r="AG245" s="114"/>
      <c r="AH245" s="114"/>
      <c r="AI245" s="114"/>
      <c r="AJ245" s="114"/>
      <c r="AK245" s="114"/>
      <c r="AL245" s="114"/>
      <c r="AM245" s="114"/>
      <c r="AN245" s="114"/>
      <c r="AO245" s="114"/>
      <c r="AP245" s="114"/>
      <c r="AQ245" s="114"/>
      <c r="AR245" s="114"/>
      <c r="AS245" s="114"/>
      <c r="AT245" s="114"/>
      <c r="AU245" s="114"/>
      <c r="AV245" s="114"/>
      <c r="AW245" s="114"/>
      <c r="AX245" s="114"/>
      <c r="AY245" s="114"/>
      <c r="AZ245" s="114"/>
      <c r="BA245" s="114"/>
      <c r="BB245" s="114"/>
      <c r="BC245" s="114"/>
      <c r="BD245" s="114"/>
      <c r="BE245" s="114"/>
      <c r="BF245" s="114"/>
      <c r="BG245" s="114"/>
    </row>
    <row r="246" spans="2:59">
      <c r="B246" s="2316" t="str">
        <f>'12 л. МЕНЮ '!J248</f>
        <v>Пром.пр.</v>
      </c>
      <c r="C246" s="274" t="str">
        <f>'12 л. МЕНЮ '!C248</f>
        <v>Хлеб пшеничный</v>
      </c>
      <c r="D246" s="275">
        <f>'12 л. МЕНЮ '!D248</f>
        <v>60</v>
      </c>
      <c r="E246" s="2274">
        <f>'12 л. МЕНЮ '!E248</f>
        <v>2.31</v>
      </c>
      <c r="F246" s="359">
        <f>'12 л. МЕНЮ '!F248</f>
        <v>0.82</v>
      </c>
      <c r="G246" s="368">
        <f>'12 л. МЕНЮ '!G248</f>
        <v>32.520000000000003</v>
      </c>
      <c r="H246" s="967">
        <f>'12 л. МЕНЮ '!H248</f>
        <v>146.75</v>
      </c>
      <c r="I246" s="253">
        <v>0</v>
      </c>
      <c r="J246" s="1084">
        <v>7.1999999999999995E-2</v>
      </c>
      <c r="K246" s="804">
        <v>2.4E-2</v>
      </c>
      <c r="L246" s="958">
        <v>0</v>
      </c>
      <c r="M246" s="365">
        <v>12</v>
      </c>
      <c r="N246" s="253">
        <v>39</v>
      </c>
      <c r="O246" s="253">
        <v>8.4</v>
      </c>
      <c r="P246" s="253">
        <v>6.6000000000000003E-2</v>
      </c>
      <c r="Q246" s="2737">
        <f>'12 л. МЕНЮ '!I248</f>
        <v>0</v>
      </c>
      <c r="R246" s="114"/>
      <c r="S246" s="119"/>
      <c r="T246" s="109"/>
      <c r="U246" s="106"/>
      <c r="V246" s="124"/>
      <c r="W246" s="124"/>
      <c r="X246" s="124"/>
      <c r="Y246" s="2330"/>
      <c r="Z246" s="677"/>
      <c r="AA246" s="114"/>
      <c r="AB246" s="190"/>
      <c r="AC246" s="190"/>
      <c r="AD246" s="190"/>
      <c r="AE246" s="190"/>
      <c r="AF246" s="114"/>
      <c r="AG246" s="114"/>
      <c r="AH246" s="114"/>
      <c r="AI246" s="114"/>
      <c r="AJ246" s="114"/>
      <c r="AK246" s="114"/>
      <c r="AL246" s="114"/>
      <c r="AM246" s="114"/>
      <c r="AN246" s="114"/>
      <c r="AO246" s="114"/>
      <c r="AP246" s="636"/>
      <c r="AQ246" s="114"/>
      <c r="AR246" s="636"/>
      <c r="AS246" s="114"/>
      <c r="AT246" s="114"/>
      <c r="AU246" s="114"/>
      <c r="AV246" s="114"/>
      <c r="AW246" s="114"/>
      <c r="AX246" s="114"/>
      <c r="AY246" s="114"/>
      <c r="AZ246" s="114"/>
      <c r="BA246" s="114"/>
      <c r="BB246" s="114"/>
      <c r="BC246" s="114"/>
      <c r="BD246" s="114"/>
      <c r="BE246" s="114"/>
      <c r="BF246" s="114"/>
      <c r="BG246" s="114"/>
    </row>
    <row r="247" spans="2:59">
      <c r="B247" s="2316" t="str">
        <f>'12 л. МЕНЮ '!J249</f>
        <v>Пром.пр.</v>
      </c>
      <c r="C247" s="274" t="str">
        <f>'12 л. МЕНЮ '!C249</f>
        <v>Хлеб ржаной</v>
      </c>
      <c r="D247" s="275">
        <f>'12 л. МЕНЮ '!D249</f>
        <v>40</v>
      </c>
      <c r="E247" s="2274">
        <f>'12 л. МЕНЮ '!E249</f>
        <v>2.2599999999999998</v>
      </c>
      <c r="F247" s="359">
        <f>'12 л. МЕНЮ '!F249</f>
        <v>0.6</v>
      </c>
      <c r="G247" s="368">
        <f>'12 л. МЕНЮ '!G249</f>
        <v>16.739999999999998</v>
      </c>
      <c r="H247" s="967">
        <f>'12 л. МЕНЮ '!H249</f>
        <v>81.426000000000002</v>
      </c>
      <c r="I247" s="253">
        <v>0</v>
      </c>
      <c r="J247" s="253">
        <v>0.107</v>
      </c>
      <c r="K247" s="253">
        <v>0.107</v>
      </c>
      <c r="L247" s="728">
        <v>0</v>
      </c>
      <c r="M247" s="365">
        <v>13.2</v>
      </c>
      <c r="N247" s="253">
        <v>93.6</v>
      </c>
      <c r="O247" s="253">
        <v>2.64</v>
      </c>
      <c r="P247" s="253">
        <v>1.7999999999999999E-2</v>
      </c>
      <c r="Q247" s="2737">
        <f>'12 л. МЕНЮ '!I249</f>
        <v>0</v>
      </c>
      <c r="R247" s="133"/>
      <c r="S247" s="109"/>
      <c r="T247" s="109"/>
      <c r="U247" s="106"/>
      <c r="V247" s="124"/>
      <c r="W247" s="376"/>
      <c r="X247" s="124"/>
      <c r="Y247" s="2330"/>
      <c r="Z247" s="690"/>
      <c r="AA247" s="114"/>
      <c r="AB247" s="376"/>
      <c r="AC247" s="376"/>
      <c r="AD247" s="376"/>
      <c r="AE247" s="190"/>
      <c r="AF247" s="114"/>
      <c r="AG247" s="114"/>
      <c r="AH247" s="114"/>
      <c r="AI247" s="114"/>
      <c r="AJ247" s="670"/>
      <c r="AK247" s="114"/>
      <c r="AL247" s="114"/>
      <c r="AM247" s="114"/>
      <c r="AN247" s="114"/>
      <c r="AO247" s="114"/>
      <c r="AP247" s="114"/>
      <c r="AQ247" s="114"/>
      <c r="AR247" s="636"/>
      <c r="AS247" s="114"/>
      <c r="AT247" s="114"/>
      <c r="AU247" s="114"/>
      <c r="AV247" s="114"/>
      <c r="AW247" s="114"/>
      <c r="AX247" s="114"/>
      <c r="AY247" s="114"/>
      <c r="AZ247" s="114"/>
      <c r="BA247" s="114"/>
      <c r="BB247" s="114"/>
      <c r="BC247" s="114"/>
      <c r="BD247" s="114"/>
      <c r="BE247" s="114"/>
      <c r="BF247" s="114"/>
      <c r="BG247" s="114"/>
    </row>
    <row r="248" spans="2:59" ht="15.75" thickBot="1">
      <c r="B248" s="2735" t="str">
        <f>'12 л. МЕНЮ '!J250</f>
        <v xml:space="preserve">338 / 17 </v>
      </c>
      <c r="C248" s="201" t="str">
        <f>'12 л. МЕНЮ '!C250</f>
        <v>Плоды свежие ( яблоко)</v>
      </c>
      <c r="D248" s="398">
        <f>'12 л. МЕНЮ '!D250</f>
        <v>120</v>
      </c>
      <c r="E248" s="2274">
        <f>'12 л. МЕНЮ '!E250</f>
        <v>0.48</v>
      </c>
      <c r="F248" s="359">
        <f>'12 л. МЕНЮ '!F250</f>
        <v>0.48</v>
      </c>
      <c r="G248" s="368">
        <f>'12 л. МЕНЮ '!G250</f>
        <v>11.76</v>
      </c>
      <c r="H248" s="967">
        <f>'12 л. МЕНЮ '!H250</f>
        <v>53.28</v>
      </c>
      <c r="I248" s="371">
        <v>12</v>
      </c>
      <c r="J248" s="1118">
        <v>3.5999999999999997E-2</v>
      </c>
      <c r="K248" s="1119">
        <v>2.4E-2</v>
      </c>
      <c r="L248" s="1045">
        <v>0</v>
      </c>
      <c r="M248" s="2201">
        <v>19.2</v>
      </c>
      <c r="N248" s="356">
        <v>13.2</v>
      </c>
      <c r="O248" s="2547">
        <v>10.8</v>
      </c>
      <c r="P248" s="356">
        <v>2.64</v>
      </c>
      <c r="Q248" s="2737">
        <f>'12 л. МЕНЮ '!I250</f>
        <v>0</v>
      </c>
      <c r="R248" s="127"/>
      <c r="S248" s="109"/>
      <c r="T248" s="406"/>
      <c r="U248" s="820"/>
      <c r="V248" s="654"/>
      <c r="W248" s="1183"/>
      <c r="X248" s="1185"/>
      <c r="Y248" s="1185"/>
      <c r="Z248" s="228"/>
      <c r="AA248" s="414"/>
      <c r="AB248" s="746"/>
      <c r="AC248" s="190"/>
      <c r="AD248" s="166"/>
      <c r="AE248" s="166"/>
      <c r="AF248" s="166"/>
      <c r="AG248" s="166"/>
      <c r="AH248" s="166"/>
      <c r="AI248" s="166"/>
      <c r="AJ248" s="166"/>
      <c r="AK248" s="559"/>
      <c r="AL248" s="114"/>
      <c r="AM248" s="114"/>
      <c r="AN248" s="114"/>
      <c r="AO248" s="114"/>
      <c r="AP248" s="114"/>
      <c r="AQ248" s="114"/>
      <c r="AR248" s="114"/>
      <c r="AS248" s="114"/>
      <c r="AT248" s="114"/>
      <c r="AU248" s="114"/>
      <c r="AV248" s="114"/>
      <c r="AW248" s="114"/>
      <c r="AX248" s="114"/>
      <c r="AY248" s="114"/>
      <c r="AZ248" s="114"/>
      <c r="BA248" s="114"/>
      <c r="BB248" s="114"/>
      <c r="BC248" s="114"/>
      <c r="BD248" s="114"/>
      <c r="BE248" s="114"/>
      <c r="BF248" s="114"/>
      <c r="BG248" s="114"/>
    </row>
    <row r="249" spans="2:59" ht="15.75">
      <c r="B249" s="2755" t="s">
        <v>192</v>
      </c>
      <c r="C249" s="2756"/>
      <c r="D249" s="2757">
        <f>'12 л. МЕНЮ '!D251</f>
        <v>1010</v>
      </c>
      <c r="E249" s="155">
        <f t="shared" ref="E249:P249" si="57">SUM(E241:E248)</f>
        <v>31.874999999999996</v>
      </c>
      <c r="F249" s="980">
        <f t="shared" si="57"/>
        <v>29.618000000000002</v>
      </c>
      <c r="G249" s="980">
        <f t="shared" si="57"/>
        <v>141.386</v>
      </c>
      <c r="H249" s="255">
        <f t="shared" si="57"/>
        <v>949.01799999999992</v>
      </c>
      <c r="I249" s="255">
        <f t="shared" si="57"/>
        <v>32.222499999999997</v>
      </c>
      <c r="J249" s="255">
        <f t="shared" si="57"/>
        <v>0.62900000000000011</v>
      </c>
      <c r="K249" s="255">
        <f t="shared" si="57"/>
        <v>0.47500000000000003</v>
      </c>
      <c r="L249" s="255">
        <f t="shared" si="57"/>
        <v>304.62</v>
      </c>
      <c r="M249" s="965">
        <f t="shared" si="57"/>
        <v>235.99999999999997</v>
      </c>
      <c r="N249" s="965">
        <f t="shared" si="57"/>
        <v>523.42000000000007</v>
      </c>
      <c r="O249" s="255">
        <f t="shared" si="57"/>
        <v>96.54</v>
      </c>
      <c r="P249" s="775">
        <f t="shared" si="57"/>
        <v>7.234</v>
      </c>
      <c r="Q249" s="2730"/>
      <c r="R249" s="133"/>
      <c r="S249" s="108"/>
      <c r="T249" s="409"/>
      <c r="U249" s="2276"/>
      <c r="V249" s="891"/>
      <c r="W249" s="891"/>
      <c r="X249" s="891"/>
      <c r="Y249" s="891"/>
      <c r="Z249" s="2340"/>
      <c r="AA249" s="129"/>
      <c r="AB249" s="124"/>
      <c r="AC249" s="124"/>
      <c r="AD249" s="124"/>
      <c r="AE249" s="190"/>
      <c r="AF249" s="114"/>
      <c r="AG249" s="128"/>
      <c r="AH249" s="109"/>
      <c r="AI249" s="122"/>
      <c r="AJ249" s="114"/>
      <c r="AK249" s="114"/>
      <c r="AL249" s="114"/>
      <c r="AM249" s="114"/>
      <c r="AN249" s="114"/>
      <c r="AO249" s="114"/>
      <c r="AP249" s="114"/>
      <c r="AQ249" s="114"/>
      <c r="AR249" s="114"/>
      <c r="AS249" s="114"/>
      <c r="AT249" s="114"/>
      <c r="AU249" s="114"/>
      <c r="AV249" s="114"/>
      <c r="AW249" s="114"/>
      <c r="AX249" s="114"/>
      <c r="AY249" s="114"/>
      <c r="AZ249" s="114"/>
      <c r="BA249" s="114"/>
      <c r="BB249" s="114"/>
      <c r="BC249" s="114"/>
      <c r="BD249" s="114"/>
      <c r="BE249" s="114"/>
      <c r="BF249" s="114"/>
      <c r="BG249" s="114"/>
    </row>
    <row r="250" spans="2:59" ht="15.75">
      <c r="B250" s="182"/>
      <c r="C250" s="2334" t="s">
        <v>11</v>
      </c>
      <c r="D250" s="1783">
        <v>0.35</v>
      </c>
      <c r="E250" s="1158">
        <f t="shared" ref="E250:P250" si="58">(E399/100)*35</f>
        <v>31.5</v>
      </c>
      <c r="F250" s="1052">
        <f t="shared" si="58"/>
        <v>32.200000000000003</v>
      </c>
      <c r="G250" s="1052">
        <f t="shared" si="58"/>
        <v>134.05000000000001</v>
      </c>
      <c r="H250" s="1052">
        <f t="shared" si="58"/>
        <v>952</v>
      </c>
      <c r="I250" s="1052">
        <f t="shared" si="58"/>
        <v>24.5</v>
      </c>
      <c r="J250" s="1052">
        <f t="shared" si="58"/>
        <v>0.48999999999999994</v>
      </c>
      <c r="K250" s="1052">
        <f t="shared" si="58"/>
        <v>0.56000000000000005</v>
      </c>
      <c r="L250" s="1808">
        <f t="shared" si="58"/>
        <v>315</v>
      </c>
      <c r="M250" s="2785">
        <f t="shared" si="58"/>
        <v>420</v>
      </c>
      <c r="N250" s="2785">
        <f t="shared" si="58"/>
        <v>420</v>
      </c>
      <c r="O250" s="2785">
        <f t="shared" si="58"/>
        <v>105</v>
      </c>
      <c r="P250" s="2346">
        <f t="shared" si="58"/>
        <v>6.3</v>
      </c>
      <c r="Q250" s="1121"/>
      <c r="R250" s="133"/>
      <c r="S250" s="109"/>
      <c r="T250" s="228"/>
      <c r="U250" s="124"/>
      <c r="V250" s="630"/>
      <c r="W250" s="630"/>
      <c r="X250" s="630"/>
      <c r="Y250" s="630"/>
      <c r="Z250" s="129"/>
      <c r="AA250" s="129"/>
      <c r="AB250" s="233"/>
      <c r="AC250" s="113"/>
      <c r="AD250" s="113"/>
      <c r="AE250" s="112"/>
      <c r="AF250" s="114"/>
      <c r="AG250" s="128"/>
      <c r="AH250" s="114"/>
      <c r="AI250" s="122"/>
      <c r="AJ250" s="114"/>
      <c r="AK250" s="114"/>
      <c r="AL250" s="114"/>
      <c r="AM250" s="114"/>
      <c r="AN250" s="114"/>
      <c r="AO250" s="114"/>
      <c r="AP250" s="114"/>
      <c r="AQ250" s="114"/>
      <c r="AR250" s="114"/>
      <c r="AS250" s="114"/>
      <c r="AT250" s="114"/>
      <c r="AU250" s="114"/>
      <c r="AV250" s="114"/>
      <c r="AW250" s="114"/>
      <c r="AX250" s="114"/>
      <c r="AY250" s="114"/>
      <c r="AZ250" s="114"/>
      <c r="BA250" s="114"/>
      <c r="BB250" s="114"/>
      <c r="BC250" s="114"/>
      <c r="BD250" s="114"/>
      <c r="BE250" s="114"/>
      <c r="BF250" s="114"/>
      <c r="BG250" s="114"/>
    </row>
    <row r="251" spans="2:59" ht="15.75" thickBot="1">
      <c r="B251" s="249"/>
      <c r="C251" s="1031" t="s">
        <v>431</v>
      </c>
      <c r="D251" s="1077"/>
      <c r="E251" s="1055">
        <f t="shared" ref="E251:P251" si="59">(E249*100/E399)-35</f>
        <v>0.4166666666666643</v>
      </c>
      <c r="F251" s="1056">
        <f t="shared" si="59"/>
        <v>-2.8065217391304316</v>
      </c>
      <c r="G251" s="1056">
        <f t="shared" si="59"/>
        <v>1.9154046997389074</v>
      </c>
      <c r="H251" s="1056">
        <f t="shared" si="59"/>
        <v>-0.10963235294118334</v>
      </c>
      <c r="I251" s="1056">
        <f t="shared" si="59"/>
        <v>11.032142857142851</v>
      </c>
      <c r="J251" s="1056">
        <f t="shared" si="59"/>
        <v>9.9285714285714377</v>
      </c>
      <c r="K251" s="1056">
        <f t="shared" si="59"/>
        <v>-5.3125</v>
      </c>
      <c r="L251" s="1056">
        <f t="shared" si="59"/>
        <v>-1.153333333333336</v>
      </c>
      <c r="M251" s="1056">
        <f t="shared" si="59"/>
        <v>-15.333333333333336</v>
      </c>
      <c r="N251" s="1056">
        <f t="shared" si="59"/>
        <v>8.6183333333333394</v>
      </c>
      <c r="O251" s="1056">
        <f t="shared" si="59"/>
        <v>-2.8200000000000003</v>
      </c>
      <c r="P251" s="1068">
        <f t="shared" si="59"/>
        <v>5.18888888888889</v>
      </c>
      <c r="Q251" s="83"/>
      <c r="R251" s="123"/>
      <c r="S251" s="406"/>
      <c r="T251" s="114"/>
      <c r="U251" s="114"/>
      <c r="V251" s="129"/>
      <c r="W251" s="129"/>
      <c r="X251" s="129"/>
      <c r="Y251" s="129"/>
      <c r="Z251" s="129"/>
      <c r="AA251" s="129"/>
      <c r="AB251" s="407"/>
      <c r="AC251" s="407"/>
      <c r="AD251" s="408"/>
      <c r="AE251" s="408"/>
      <c r="AF251" s="114"/>
      <c r="AG251" s="114"/>
      <c r="AH251" s="188"/>
      <c r="AI251" s="114"/>
      <c r="AJ251" s="114"/>
      <c r="AK251" s="114"/>
      <c r="AL251" s="114"/>
      <c r="AM251" s="114"/>
      <c r="AN251" s="114"/>
      <c r="AO251" s="114"/>
      <c r="AP251" s="114"/>
      <c r="AQ251" s="114"/>
      <c r="AR251" s="114"/>
      <c r="AS251" s="114"/>
      <c r="AT251" s="114"/>
      <c r="AU251" s="114"/>
      <c r="AV251" s="114"/>
      <c r="AW251" s="114"/>
      <c r="AX251" s="114"/>
      <c r="AY251" s="114"/>
      <c r="AZ251" s="114"/>
      <c r="BA251" s="114"/>
      <c r="BB251" s="114"/>
      <c r="BC251" s="114"/>
      <c r="BD251" s="114"/>
      <c r="BE251" s="114"/>
      <c r="BF251" s="114"/>
      <c r="BG251" s="114"/>
    </row>
    <row r="252" spans="2:59">
      <c r="B252" s="934"/>
      <c r="C252" s="711" t="s">
        <v>232</v>
      </c>
      <c r="D252" s="63"/>
      <c r="E252" s="1766"/>
      <c r="F252" s="974"/>
      <c r="G252" s="974"/>
      <c r="H252" s="974"/>
      <c r="I252" s="974"/>
      <c r="J252" s="974"/>
      <c r="K252" s="974"/>
      <c r="L252" s="974"/>
      <c r="M252" s="974"/>
      <c r="N252" s="974"/>
      <c r="O252" s="974"/>
      <c r="P252" s="920"/>
      <c r="Q252" s="1115"/>
      <c r="R252" s="123"/>
      <c r="S252" s="409"/>
      <c r="T252" s="114"/>
      <c r="U252" s="114"/>
      <c r="V252" s="124"/>
      <c r="W252" s="124"/>
      <c r="X252" s="124"/>
      <c r="Y252" s="2278"/>
      <c r="Z252" s="168"/>
      <c r="AA252" s="676"/>
      <c r="AB252" s="405"/>
      <c r="AC252" s="410"/>
      <c r="AD252" s="410"/>
      <c r="AE252" s="411"/>
      <c r="AF252" s="114"/>
      <c r="AG252" s="413"/>
      <c r="AH252" s="109"/>
      <c r="AI252" s="106"/>
      <c r="AJ252" s="114"/>
      <c r="AK252" s="114"/>
      <c r="AL252" s="114"/>
      <c r="AM252" s="114"/>
      <c r="AN252" s="114"/>
      <c r="AO252" s="114"/>
      <c r="AP252" s="114"/>
      <c r="AQ252" s="114"/>
      <c r="AR252" s="114"/>
      <c r="AS252" s="114"/>
      <c r="AT252" s="114"/>
      <c r="AU252" s="114"/>
      <c r="AV252" s="114"/>
      <c r="AW252" s="114"/>
      <c r="AX252" s="114"/>
      <c r="AY252" s="114"/>
      <c r="AZ252" s="114"/>
      <c r="BA252" s="114"/>
      <c r="BB252" s="114"/>
      <c r="BC252" s="114"/>
      <c r="BD252" s="114"/>
      <c r="BE252" s="114"/>
      <c r="BF252" s="114"/>
      <c r="BG252" s="114"/>
    </row>
    <row r="253" spans="2:59" ht="18.75" customHeight="1">
      <c r="B253" s="1124" t="str">
        <f>'12 л. МЕНЮ '!J255</f>
        <v>54-3гн/22</v>
      </c>
      <c r="C253" s="252" t="str">
        <f>'12 л. МЕНЮ '!C255</f>
        <v>Чай с лимоном и сахаром</v>
      </c>
      <c r="D253" s="275">
        <f>'12 л. МЕНЮ '!D255</f>
        <v>200</v>
      </c>
      <c r="E253" s="235">
        <f>'12 л. МЕНЮ '!E255</f>
        <v>0.3</v>
      </c>
      <c r="F253" s="359">
        <f>'12 л. МЕНЮ '!F255</f>
        <v>0</v>
      </c>
      <c r="G253" s="359">
        <f>'12 л. МЕНЮ '!G255</f>
        <v>6.7</v>
      </c>
      <c r="H253" s="958">
        <f>'12 л. МЕНЮ '!H255</f>
        <v>27.9</v>
      </c>
      <c r="I253" s="359">
        <v>1.1599999999999999</v>
      </c>
      <c r="J253" s="359">
        <v>0</v>
      </c>
      <c r="K253" s="359">
        <v>0.01</v>
      </c>
      <c r="L253" s="958">
        <v>0.38</v>
      </c>
      <c r="M253" s="253">
        <v>6.9</v>
      </c>
      <c r="N253" s="253">
        <v>8.5</v>
      </c>
      <c r="O253" s="253">
        <v>4.5999999999999996</v>
      </c>
      <c r="P253" s="1095">
        <v>0.77</v>
      </c>
      <c r="Q253" s="566">
        <f>'12 л. МЕНЮ '!I255</f>
        <v>0</v>
      </c>
      <c r="R253" s="123"/>
      <c r="AE253" s="114"/>
      <c r="AF253" s="114"/>
      <c r="AG253" s="114"/>
      <c r="AH253" s="121"/>
      <c r="AI253" s="168"/>
      <c r="AJ253" s="114"/>
      <c r="AK253" s="114"/>
      <c r="AL253" s="114"/>
      <c r="AM253" s="114"/>
      <c r="AN253" s="114"/>
      <c r="AO253" s="114"/>
      <c r="AP253" s="114"/>
      <c r="AQ253" s="114"/>
      <c r="AR253" s="114"/>
      <c r="AS253" s="114"/>
      <c r="AT253" s="114"/>
      <c r="AU253" s="114"/>
      <c r="AV253" s="114"/>
      <c r="AW253" s="114"/>
      <c r="AX253" s="114"/>
      <c r="AY253" s="114"/>
      <c r="AZ253" s="114"/>
      <c r="BA253" s="114"/>
      <c r="BB253" s="114"/>
      <c r="BC253" s="114"/>
      <c r="BD253" s="114"/>
      <c r="BE253" s="114"/>
      <c r="BF253" s="114"/>
      <c r="BG253" s="114"/>
    </row>
    <row r="254" spans="2:59">
      <c r="B254" s="1124" t="str">
        <f>'12 л. МЕНЮ '!J256</f>
        <v>301 /21</v>
      </c>
      <c r="C254" s="252" t="str">
        <f>'12 л. МЕНЮ '!C256</f>
        <v>Рыба запечённая с яйцом</v>
      </c>
      <c r="D254" s="275">
        <f>'12 л. МЕНЮ '!D256</f>
        <v>115</v>
      </c>
      <c r="E254" s="235">
        <f>'12 л. МЕНЮ '!E256</f>
        <v>0.80500000000000005</v>
      </c>
      <c r="F254" s="359">
        <f>'12 л. МЕНЮ '!F256</f>
        <v>4.4349999999999996</v>
      </c>
      <c r="G254" s="359">
        <f>'12 л. МЕНЮ '!G256</f>
        <v>9.7750000000000004</v>
      </c>
      <c r="H254" s="958">
        <f>'12 л. МЕНЮ '!H256</f>
        <v>118.3</v>
      </c>
      <c r="I254" s="359">
        <v>1.04</v>
      </c>
      <c r="J254" s="359">
        <v>0.08</v>
      </c>
      <c r="K254" s="372">
        <v>0.13</v>
      </c>
      <c r="L254" s="728">
        <v>37.840000000000003</v>
      </c>
      <c r="M254" s="253">
        <v>37.72</v>
      </c>
      <c r="N254" s="253">
        <v>159.51</v>
      </c>
      <c r="O254" s="1098">
        <v>22.2</v>
      </c>
      <c r="P254" s="1095">
        <v>1</v>
      </c>
      <c r="Q254" s="566">
        <f>'12 л. МЕНЮ '!I256</f>
        <v>0</v>
      </c>
      <c r="R254" s="114"/>
      <c r="S254" s="109"/>
      <c r="T254" s="114"/>
      <c r="U254" s="114"/>
      <c r="V254" s="124"/>
      <c r="W254" s="124"/>
      <c r="X254" s="124"/>
      <c r="Y254" s="746"/>
      <c r="Z254" s="677"/>
      <c r="AA254" s="676"/>
      <c r="AB254" s="129"/>
      <c r="AC254" s="129"/>
      <c r="AD254" s="129"/>
      <c r="AE254" s="114"/>
      <c r="AF254" s="114"/>
      <c r="AG254" s="133"/>
      <c r="AH254" s="121"/>
      <c r="AI254" s="375"/>
      <c r="AJ254" s="114"/>
      <c r="AK254" s="114"/>
      <c r="AL254" s="114"/>
      <c r="AM254" s="114"/>
      <c r="AN254" s="114"/>
      <c r="AO254" s="114"/>
      <c r="AP254" s="114"/>
      <c r="AQ254" s="114"/>
      <c r="AR254" s="114"/>
      <c r="AS254" s="114"/>
      <c r="AT254" s="114"/>
      <c r="AU254" s="114"/>
      <c r="AV254" s="114"/>
      <c r="AW254" s="114"/>
      <c r="AX254" s="114"/>
      <c r="AY254" s="114"/>
      <c r="AZ254" s="114"/>
      <c r="BA254" s="114"/>
      <c r="BB254" s="114"/>
      <c r="BC254" s="114"/>
      <c r="BD254" s="114"/>
      <c r="BE254" s="114"/>
      <c r="BF254" s="114"/>
      <c r="BG254" s="114"/>
    </row>
    <row r="255" spans="2:59">
      <c r="B255" s="1124" t="str">
        <f>'12 л. МЕНЮ '!J257</f>
        <v>Пром.пр.</v>
      </c>
      <c r="C255" s="252" t="str">
        <f>'12 л. МЕНЮ '!C257</f>
        <v>Кондитерские изделия ( Печенье )</v>
      </c>
      <c r="D255" s="275">
        <f>'12 л. МЕНЮ '!D257</f>
        <v>20</v>
      </c>
      <c r="E255" s="235">
        <f>'12 л. МЕНЮ '!E257</f>
        <v>1.1399999999999999</v>
      </c>
      <c r="F255" s="359">
        <f>'12 л. МЕНЮ '!F257</f>
        <v>1.069</v>
      </c>
      <c r="G255" s="359">
        <f>'12 л. МЕНЮ '!G257</f>
        <v>8.5449999999999999</v>
      </c>
      <c r="H255" s="958">
        <f>'12 л. МЕНЮ '!H257</f>
        <v>67.027000000000001</v>
      </c>
      <c r="I255" s="1887">
        <v>0</v>
      </c>
      <c r="J255" s="804">
        <v>1.4999999999999999E-2</v>
      </c>
      <c r="K255" s="804">
        <v>0.01</v>
      </c>
      <c r="L255" s="958">
        <v>1.5</v>
      </c>
      <c r="M255" s="1887">
        <v>4.3499999999999996</v>
      </c>
      <c r="N255" s="1887">
        <v>0</v>
      </c>
      <c r="O255" s="1887">
        <v>0.3</v>
      </c>
      <c r="P255" s="804">
        <v>3.15E-2</v>
      </c>
      <c r="Q255" s="566">
        <f>'12 л. МЕНЮ '!I257</f>
        <v>0</v>
      </c>
      <c r="R255" s="224"/>
      <c r="S255" s="1992"/>
      <c r="T255" s="114"/>
      <c r="U255" s="114"/>
      <c r="V255" s="124"/>
      <c r="W255" s="124"/>
      <c r="X255" s="124"/>
      <c r="Y255" s="2330"/>
      <c r="Z255" s="677"/>
      <c r="AA255" s="676"/>
      <c r="AB255" s="114"/>
      <c r="AC255" s="114"/>
      <c r="AD255" s="114"/>
      <c r="AE255" s="123"/>
      <c r="AF255" s="114"/>
      <c r="AG255" s="125"/>
      <c r="AH255" s="109"/>
      <c r="AI255" s="106"/>
      <c r="AJ255" s="114"/>
      <c r="AK255" s="114"/>
      <c r="AL255" s="114"/>
      <c r="AM255" s="114"/>
      <c r="AN255" s="114"/>
      <c r="AO255" s="114"/>
      <c r="AP255" s="114"/>
      <c r="AQ255" s="114"/>
      <c r="AR255" s="114"/>
      <c r="AS255" s="114"/>
      <c r="AT255" s="114"/>
      <c r="AU255" s="114"/>
      <c r="AV255" s="114"/>
      <c r="AW255" s="114"/>
      <c r="AX255" s="114"/>
      <c r="AY255" s="114"/>
      <c r="AZ255" s="114"/>
      <c r="BA255" s="114"/>
      <c r="BB255" s="114"/>
      <c r="BC255" s="114"/>
      <c r="BD255" s="114"/>
      <c r="BE255" s="114"/>
      <c r="BF255" s="114"/>
      <c r="BG255" s="114"/>
    </row>
    <row r="256" spans="2:59" ht="14.25" customHeight="1" thickBot="1">
      <c r="B256" s="1127" t="str">
        <f>'12 л. МЕНЮ '!J258</f>
        <v>Пром.пр.</v>
      </c>
      <c r="C256" s="201" t="str">
        <f>'12 л. МЕНЮ '!C258</f>
        <v>Хлеб ржаной</v>
      </c>
      <c r="D256" s="398">
        <f>'12 л. МЕНЮ '!D258</f>
        <v>30</v>
      </c>
      <c r="E256" s="235">
        <f>'12 л. МЕНЮ '!E258</f>
        <v>1.6950000000000001</v>
      </c>
      <c r="F256" s="359">
        <f>'12 л. МЕНЮ '!F258</f>
        <v>0.45</v>
      </c>
      <c r="G256" s="359">
        <f>'12 л. МЕНЮ '!G258</f>
        <v>12.56</v>
      </c>
      <c r="H256" s="958">
        <f>'12 л. МЕНЮ '!H258</f>
        <v>61.07</v>
      </c>
      <c r="I256" s="370">
        <v>0</v>
      </c>
      <c r="J256" s="370">
        <v>0.08</v>
      </c>
      <c r="K256" s="370">
        <v>0.08</v>
      </c>
      <c r="L256" s="1045">
        <v>0</v>
      </c>
      <c r="M256" s="2607">
        <v>9.9</v>
      </c>
      <c r="N256" s="1069">
        <v>70</v>
      </c>
      <c r="O256" s="370">
        <v>2</v>
      </c>
      <c r="P256" s="2289">
        <v>0.01</v>
      </c>
      <c r="Q256" s="565">
        <f>'12 л. МЕНЮ '!I258</f>
        <v>0</v>
      </c>
      <c r="R256" s="114"/>
      <c r="S256" s="109"/>
      <c r="T256" s="114"/>
      <c r="U256" s="114"/>
      <c r="V256" s="654"/>
      <c r="W256" s="1183"/>
      <c r="X256" s="1184"/>
      <c r="Y256" s="1185"/>
      <c r="Z256" s="228"/>
      <c r="AA256" s="414"/>
      <c r="AB256" s="134"/>
      <c r="AC256" s="134"/>
      <c r="AD256" s="134"/>
      <c r="AE256" s="134"/>
      <c r="AF256" s="114"/>
      <c r="AG256" s="123"/>
      <c r="AH256" s="109"/>
      <c r="AI256" s="106"/>
      <c r="AJ256" s="114"/>
      <c r="AK256" s="114"/>
      <c r="AL256" s="114"/>
      <c r="AM256" s="114"/>
      <c r="AN256" s="114"/>
      <c r="AO256" s="114"/>
      <c r="AP256" s="114"/>
      <c r="AQ256" s="114"/>
      <c r="AR256" s="114"/>
      <c r="AS256" s="114"/>
      <c r="AT256" s="114"/>
      <c r="AU256" s="114"/>
      <c r="AV256" s="114"/>
      <c r="AW256" s="114"/>
      <c r="AX256" s="114"/>
      <c r="AY256" s="114"/>
      <c r="AZ256" s="114"/>
      <c r="BA256" s="114"/>
      <c r="BB256" s="114"/>
      <c r="BC256" s="114"/>
      <c r="BD256" s="114"/>
      <c r="BE256" s="114"/>
      <c r="BF256" s="114"/>
      <c r="BG256" s="114"/>
    </row>
    <row r="257" spans="1:59" ht="13.5" customHeight="1">
      <c r="B257" s="498" t="s">
        <v>241</v>
      </c>
      <c r="C257" s="983"/>
      <c r="D257" s="2757">
        <f>'12 л. МЕНЮ '!D259</f>
        <v>365</v>
      </c>
      <c r="E257" s="155">
        <f>SUM(E253:E256)</f>
        <v>3.9400000000000004</v>
      </c>
      <c r="F257" s="980">
        <f t="shared" ref="F257:P257" si="60">SUM(F253:F256)</f>
        <v>5.9539999999999997</v>
      </c>
      <c r="G257" s="2336">
        <f t="shared" si="60"/>
        <v>37.580000000000005</v>
      </c>
      <c r="H257" s="2339">
        <f t="shared" si="60"/>
        <v>274.29699999999997</v>
      </c>
      <c r="I257" s="980">
        <f t="shared" si="60"/>
        <v>2.2000000000000002</v>
      </c>
      <c r="J257" s="255">
        <f t="shared" si="60"/>
        <v>0.17499999999999999</v>
      </c>
      <c r="K257" s="980">
        <f t="shared" si="60"/>
        <v>0.23000000000000004</v>
      </c>
      <c r="L257" s="980">
        <f t="shared" si="60"/>
        <v>39.720000000000006</v>
      </c>
      <c r="M257" s="255">
        <f t="shared" si="60"/>
        <v>58.87</v>
      </c>
      <c r="N257" s="965">
        <f t="shared" si="60"/>
        <v>238.01</v>
      </c>
      <c r="O257" s="255">
        <f t="shared" si="60"/>
        <v>29.099999999999998</v>
      </c>
      <c r="P257" s="775">
        <f t="shared" si="60"/>
        <v>1.8115000000000001</v>
      </c>
      <c r="R257" s="114"/>
      <c r="S257" s="188"/>
      <c r="T257" s="409"/>
      <c r="U257" s="2276"/>
      <c r="V257" s="891"/>
      <c r="W257" s="891"/>
      <c r="X257" s="891"/>
      <c r="Y257" s="891"/>
      <c r="Z257" s="2277"/>
      <c r="AA257" s="129"/>
      <c r="AB257" s="414"/>
      <c r="AC257" s="414"/>
      <c r="AD257" s="414"/>
      <c r="AE257" s="414"/>
      <c r="AF257" s="114"/>
      <c r="AG257" s="123"/>
      <c r="AH257" s="109"/>
      <c r="AI257" s="106"/>
      <c r="AJ257" s="114"/>
      <c r="AK257" s="114"/>
      <c r="AL257" s="114"/>
      <c r="AM257" s="114"/>
      <c r="AN257" s="114"/>
      <c r="AO257" s="114"/>
      <c r="AP257" s="114"/>
      <c r="AQ257" s="114"/>
      <c r="AR257" s="114"/>
      <c r="AS257" s="114"/>
      <c r="AT257" s="114"/>
      <c r="AU257" s="114"/>
      <c r="AV257" s="114"/>
      <c r="AW257" s="114"/>
      <c r="AX257" s="114"/>
      <c r="AY257" s="114"/>
      <c r="AZ257" s="114"/>
      <c r="BA257" s="114"/>
      <c r="BB257" s="114"/>
      <c r="BC257" s="114"/>
      <c r="BD257" s="114"/>
      <c r="BE257" s="114"/>
      <c r="BF257" s="114"/>
      <c r="BG257" s="114"/>
    </row>
    <row r="258" spans="1:59">
      <c r="B258" s="1035"/>
      <c r="C258" s="1036" t="s">
        <v>11</v>
      </c>
      <c r="D258" s="1783">
        <v>0.1</v>
      </c>
      <c r="E258" s="1158">
        <f t="shared" ref="E258:P258" si="61">(E399/100)*10</f>
        <v>9</v>
      </c>
      <c r="F258" s="1052">
        <f t="shared" si="61"/>
        <v>9.2000000000000011</v>
      </c>
      <c r="G258" s="1052">
        <f t="shared" si="61"/>
        <v>38.299999999999997</v>
      </c>
      <c r="H258" s="1052">
        <f t="shared" si="61"/>
        <v>272</v>
      </c>
      <c r="I258" s="1052">
        <f t="shared" si="61"/>
        <v>7</v>
      </c>
      <c r="J258" s="1052">
        <f t="shared" si="61"/>
        <v>0.13999999999999999</v>
      </c>
      <c r="K258" s="1052">
        <f t="shared" si="61"/>
        <v>0.16</v>
      </c>
      <c r="L258" s="1052">
        <f t="shared" si="61"/>
        <v>90</v>
      </c>
      <c r="M258" s="2785">
        <f t="shared" si="61"/>
        <v>120</v>
      </c>
      <c r="N258" s="2785">
        <f t="shared" si="61"/>
        <v>120</v>
      </c>
      <c r="O258" s="1808">
        <f t="shared" si="61"/>
        <v>30</v>
      </c>
      <c r="P258" s="2346">
        <f t="shared" si="61"/>
        <v>1.7999999999999998</v>
      </c>
      <c r="Q258" s="324"/>
      <c r="R258" s="133"/>
      <c r="S258" s="109"/>
      <c r="X258" s="630"/>
      <c r="Y258" s="630"/>
      <c r="Z258" s="129"/>
      <c r="AA258" s="129"/>
      <c r="AB258" s="129"/>
      <c r="AC258" s="129"/>
      <c r="AD258" s="129"/>
      <c r="AE258" s="114"/>
      <c r="AF258" s="114"/>
      <c r="AG258" s="114"/>
      <c r="AH258" s="122"/>
      <c r="AI258" s="114"/>
      <c r="AJ258" s="114"/>
      <c r="AK258" s="114"/>
      <c r="AL258" s="114"/>
      <c r="AM258" s="114"/>
      <c r="AN258" s="114"/>
      <c r="AO258" s="114"/>
      <c r="AP258" s="114"/>
      <c r="AQ258" s="114"/>
      <c r="AR258" s="114"/>
      <c r="AS258" s="114"/>
      <c r="AT258" s="114"/>
      <c r="AU258" s="114"/>
      <c r="AV258" s="114"/>
      <c r="AW258" s="114"/>
      <c r="AX258" s="114"/>
      <c r="AY258" s="114"/>
      <c r="AZ258" s="114"/>
      <c r="BA258" s="114"/>
      <c r="BB258" s="114"/>
      <c r="BC258" s="114"/>
      <c r="BD258" s="114"/>
      <c r="BE258" s="114"/>
      <c r="BF258" s="114"/>
      <c r="BG258" s="114"/>
    </row>
    <row r="259" spans="1:59" ht="15.75" thickBot="1">
      <c r="B259" s="249"/>
      <c r="C259" s="1031" t="s">
        <v>431</v>
      </c>
      <c r="D259" s="1077"/>
      <c r="E259" s="1055">
        <f t="shared" ref="E259:P259" si="62">(E257*100/E399)-10</f>
        <v>-5.6222222222222218</v>
      </c>
      <c r="F259" s="1056">
        <f t="shared" si="62"/>
        <v>-3.5282608695652176</v>
      </c>
      <c r="G259" s="1056">
        <f t="shared" si="62"/>
        <v>-0.18798955613576851</v>
      </c>
      <c r="H259" s="1056">
        <f t="shared" si="62"/>
        <v>8.4448529411764284E-2</v>
      </c>
      <c r="I259" s="1056">
        <f t="shared" si="62"/>
        <v>-6.8571428571428568</v>
      </c>
      <c r="J259" s="1056">
        <f t="shared" si="62"/>
        <v>2.5</v>
      </c>
      <c r="K259" s="1056">
        <f t="shared" si="62"/>
        <v>4.3750000000000018</v>
      </c>
      <c r="L259" s="1056">
        <f t="shared" si="62"/>
        <v>-5.586666666666666</v>
      </c>
      <c r="M259" s="1056">
        <f t="shared" si="62"/>
        <v>-5.0941666666666663</v>
      </c>
      <c r="N259" s="1056">
        <f t="shared" si="62"/>
        <v>9.8341666666666683</v>
      </c>
      <c r="O259" s="1056">
        <f t="shared" si="62"/>
        <v>-0.30000000000000071</v>
      </c>
      <c r="P259" s="1068">
        <f t="shared" si="62"/>
        <v>6.3888888888889994E-2</v>
      </c>
      <c r="Q259" s="324"/>
      <c r="R259" s="310"/>
      <c r="S259" s="109"/>
      <c r="T259" s="124"/>
      <c r="U259" s="124"/>
      <c r="V259" s="124"/>
      <c r="W259" s="191"/>
      <c r="X259" s="677"/>
      <c r="Y259" s="676"/>
      <c r="Z259" s="129"/>
      <c r="AA259" s="124"/>
      <c r="AB259" s="241"/>
      <c r="AC259" s="124"/>
      <c r="AD259" s="124"/>
      <c r="AE259" s="190"/>
      <c r="AF259" s="114"/>
      <c r="AG259" s="133"/>
      <c r="AH259" s="188"/>
      <c r="AI259" s="114"/>
      <c r="AJ259" s="114"/>
      <c r="AK259" s="114"/>
      <c r="AL259" s="114"/>
      <c r="AM259" s="114"/>
      <c r="AN259" s="114"/>
      <c r="AO259" s="114"/>
      <c r="AP259" s="114"/>
      <c r="AQ259" s="114"/>
      <c r="AR259" s="114"/>
      <c r="AS259" s="114"/>
      <c r="AT259" s="114"/>
      <c r="AU259" s="114"/>
      <c r="AV259" s="114"/>
      <c r="AW259" s="114"/>
      <c r="AX259" s="114"/>
      <c r="AY259" s="114"/>
      <c r="AZ259" s="114"/>
      <c r="BA259" s="114"/>
      <c r="BB259" s="114"/>
      <c r="BC259" s="114"/>
      <c r="BD259" s="114"/>
      <c r="BE259" s="114"/>
      <c r="BF259" s="114"/>
      <c r="BG259" s="114"/>
    </row>
    <row r="260" spans="1:59">
      <c r="I260" s="1025"/>
      <c r="J260" s="1025"/>
      <c r="K260" s="1025"/>
      <c r="L260" s="1025"/>
      <c r="M260" s="1025"/>
      <c r="N260" s="1025"/>
      <c r="O260" s="1025"/>
      <c r="P260" s="1025"/>
      <c r="R260" s="123"/>
      <c r="S260" s="109"/>
      <c r="T260" s="114"/>
      <c r="U260" s="124"/>
      <c r="V260" s="124"/>
      <c r="W260" s="191"/>
      <c r="X260" s="677"/>
      <c r="Y260" s="676"/>
      <c r="Z260" s="5"/>
      <c r="AA260" s="190"/>
      <c r="AB260" s="190"/>
      <c r="AC260" s="190"/>
      <c r="AD260" s="190"/>
      <c r="AE260" s="190"/>
      <c r="AF260" s="114"/>
      <c r="AG260" s="123"/>
      <c r="AH260" s="109"/>
      <c r="AI260" s="108"/>
      <c r="AJ260" s="114"/>
      <c r="AK260" s="114"/>
      <c r="AL260" s="114"/>
      <c r="AM260" s="114"/>
      <c r="AN260" s="114"/>
      <c r="AO260" s="114"/>
      <c r="AP260" s="114"/>
      <c r="AQ260" s="114"/>
      <c r="AR260" s="114"/>
      <c r="AS260" s="114"/>
      <c r="AT260" s="114"/>
      <c r="AU260" s="114"/>
      <c r="AV260" s="114"/>
      <c r="AW260" s="114"/>
      <c r="AX260" s="114"/>
      <c r="AY260" s="114"/>
      <c r="AZ260" s="114"/>
      <c r="BA260" s="114"/>
      <c r="BB260" s="114"/>
      <c r="BC260" s="114"/>
      <c r="BD260" s="114"/>
      <c r="BE260" s="114"/>
      <c r="BF260" s="114"/>
      <c r="BG260" s="114"/>
    </row>
    <row r="261" spans="1:59" ht="15.75" thickBot="1">
      <c r="A261" s="11"/>
      <c r="Q261" s="324"/>
      <c r="R261" s="114"/>
      <c r="AD261" s="124"/>
      <c r="AE261" s="190"/>
      <c r="AF261" s="114"/>
      <c r="AG261" s="123"/>
      <c r="AH261" s="109"/>
      <c r="AI261" s="109"/>
      <c r="AJ261" s="114"/>
      <c r="AK261" s="114"/>
      <c r="AL261" s="114"/>
      <c r="AM261" s="114"/>
      <c r="AN261" s="114"/>
      <c r="AO261" s="114"/>
      <c r="AP261" s="114"/>
      <c r="AQ261" s="114"/>
      <c r="AR261" s="114"/>
      <c r="AS261" s="114"/>
      <c r="AT261" s="114"/>
      <c r="AU261" s="114"/>
      <c r="AV261" s="114"/>
      <c r="AW261" s="114"/>
      <c r="AX261" s="114"/>
      <c r="AY261" s="114"/>
      <c r="AZ261" s="114"/>
      <c r="BA261" s="114"/>
      <c r="BB261" s="114"/>
      <c r="BC261" s="114"/>
      <c r="BD261" s="114"/>
      <c r="BE261" s="114"/>
      <c r="BF261" s="114"/>
      <c r="BG261" s="114"/>
    </row>
    <row r="262" spans="1:59">
      <c r="B262" s="877"/>
      <c r="C262" s="43" t="s">
        <v>283</v>
      </c>
      <c r="D262" s="44"/>
      <c r="E262" s="155">
        <f t="shared" ref="E262:P262" si="63">E237+E249</f>
        <v>49.165999999999997</v>
      </c>
      <c r="F262" s="255">
        <f t="shared" si="63"/>
        <v>54.743000000000009</v>
      </c>
      <c r="G262" s="255">
        <f t="shared" si="63"/>
        <v>240.06299999999999</v>
      </c>
      <c r="H262" s="255">
        <f t="shared" si="63"/>
        <v>1632.7049999999999</v>
      </c>
      <c r="I262" s="255">
        <f t="shared" si="63"/>
        <v>46.932499999999997</v>
      </c>
      <c r="J262" s="255">
        <f t="shared" si="63"/>
        <v>0.89800000000000013</v>
      </c>
      <c r="K262" s="255">
        <f t="shared" si="63"/>
        <v>0.64600000000000002</v>
      </c>
      <c r="L262" s="965">
        <f t="shared" si="63"/>
        <v>606.38</v>
      </c>
      <c r="M262" s="965">
        <f t="shared" si="63"/>
        <v>322.75899999999996</v>
      </c>
      <c r="N262" s="2305">
        <f t="shared" si="63"/>
        <v>701.48200000000008</v>
      </c>
      <c r="O262" s="965">
        <f t="shared" si="63"/>
        <v>171.87700000000001</v>
      </c>
      <c r="P262" s="879">
        <f t="shared" si="63"/>
        <v>9.9260000000000002</v>
      </c>
      <c r="Q262" s="324"/>
      <c r="S262" s="122"/>
      <c r="T262" s="114"/>
      <c r="U262" s="114"/>
      <c r="V262" s="114"/>
      <c r="W262" s="114"/>
      <c r="X262" s="228"/>
      <c r="Y262" s="188"/>
      <c r="Z262" s="1"/>
      <c r="AA262" s="124"/>
      <c r="AB262" s="124"/>
      <c r="AC262" s="124"/>
      <c r="AD262" s="124"/>
      <c r="AE262" s="190"/>
      <c r="AF262" s="114"/>
      <c r="AG262" s="123"/>
      <c r="AH262" s="109"/>
      <c r="AI262" s="106"/>
      <c r="AJ262" s="114"/>
      <c r="AK262" s="114"/>
      <c r="AL262" s="114"/>
      <c r="AM262" s="114"/>
      <c r="AN262" s="114"/>
      <c r="AO262" s="114"/>
      <c r="AP262" s="114"/>
      <c r="AQ262" s="114"/>
      <c r="AR262" s="114"/>
      <c r="AS262" s="114"/>
      <c r="AT262" s="114"/>
      <c r="AU262" s="114"/>
      <c r="AV262" s="114"/>
      <c r="AW262" s="114"/>
      <c r="AX262" s="114"/>
      <c r="AY262" s="114"/>
      <c r="AZ262" s="114"/>
      <c r="BA262" s="114"/>
      <c r="BB262" s="114"/>
      <c r="BC262" s="114"/>
      <c r="BD262" s="114"/>
      <c r="BE262" s="114"/>
      <c r="BF262" s="114"/>
      <c r="BG262" s="114"/>
    </row>
    <row r="263" spans="1:59">
      <c r="B263" s="456"/>
      <c r="C263" s="930" t="s">
        <v>11</v>
      </c>
      <c r="D263" s="1783">
        <v>0.6</v>
      </c>
      <c r="E263" s="1158">
        <f t="shared" ref="E263:P263" si="64">(E399/100)*60</f>
        <v>54</v>
      </c>
      <c r="F263" s="1052">
        <f t="shared" si="64"/>
        <v>55.2</v>
      </c>
      <c r="G263" s="1052">
        <f t="shared" si="64"/>
        <v>229.8</v>
      </c>
      <c r="H263" s="1052">
        <f t="shared" si="64"/>
        <v>1632</v>
      </c>
      <c r="I263" s="1052">
        <f t="shared" si="64"/>
        <v>42</v>
      </c>
      <c r="J263" s="1052">
        <f t="shared" si="64"/>
        <v>0.83999999999999986</v>
      </c>
      <c r="K263" s="1052">
        <f t="shared" si="64"/>
        <v>0.96</v>
      </c>
      <c r="L263" s="1808">
        <f t="shared" si="64"/>
        <v>540</v>
      </c>
      <c r="M263" s="2785">
        <f t="shared" si="64"/>
        <v>720</v>
      </c>
      <c r="N263" s="2785">
        <f t="shared" si="64"/>
        <v>720</v>
      </c>
      <c r="O263" s="2785">
        <f t="shared" si="64"/>
        <v>180</v>
      </c>
      <c r="P263" s="2346">
        <f t="shared" si="64"/>
        <v>10.799999999999999</v>
      </c>
      <c r="Q263" s="324"/>
      <c r="R263" s="114"/>
      <c r="S263" s="122"/>
      <c r="T263" s="114"/>
      <c r="U263" s="411"/>
      <c r="V263" s="411"/>
      <c r="W263" s="411"/>
      <c r="X263" s="228"/>
      <c r="Y263" s="129"/>
      <c r="Z263" s="1"/>
      <c r="AA263" s="124"/>
      <c r="AB263" s="124"/>
      <c r="AC263" s="124"/>
      <c r="AD263" s="124"/>
      <c r="AE263" s="190"/>
      <c r="AF263" s="114"/>
      <c r="AG263" s="127"/>
      <c r="AH263" s="109"/>
      <c r="AI263" s="106"/>
      <c r="AJ263" s="114"/>
      <c r="AK263" s="114"/>
      <c r="AL263" s="114"/>
      <c r="AM263" s="114"/>
      <c r="AN263" s="114"/>
      <c r="AO263" s="114"/>
      <c r="AP263" s="114"/>
      <c r="AQ263" s="114"/>
      <c r="AR263" s="114"/>
      <c r="AS263" s="114"/>
      <c r="AT263" s="114"/>
      <c r="AU263" s="114"/>
      <c r="AV263" s="114"/>
      <c r="AW263" s="114"/>
      <c r="AX263" s="114"/>
      <c r="AY263" s="114"/>
      <c r="AZ263" s="114"/>
      <c r="BA263" s="114"/>
      <c r="BB263" s="114"/>
      <c r="BC263" s="114"/>
      <c r="BD263" s="114"/>
      <c r="BE263" s="114"/>
      <c r="BF263" s="114"/>
      <c r="BG263" s="114"/>
    </row>
    <row r="264" spans="1:59" ht="15.75" thickBot="1">
      <c r="B264" s="249"/>
      <c r="C264" s="1031" t="s">
        <v>431</v>
      </c>
      <c r="D264" s="1077"/>
      <c r="E264" s="1055">
        <f t="shared" ref="E264:P264" si="65">(E262*100/E399)-60</f>
        <v>-5.3711111111111194</v>
      </c>
      <c r="F264" s="1056">
        <f t="shared" si="65"/>
        <v>-0.49673913043476858</v>
      </c>
      <c r="G264" s="1056">
        <f t="shared" si="65"/>
        <v>2.6796344647519561</v>
      </c>
      <c r="H264" s="1056">
        <f t="shared" si="65"/>
        <v>2.5919117647056567E-2</v>
      </c>
      <c r="I264" s="1056">
        <f t="shared" si="65"/>
        <v>7.0464285714285779</v>
      </c>
      <c r="J264" s="1056">
        <f t="shared" si="65"/>
        <v>4.142857142857153</v>
      </c>
      <c r="K264" s="1056">
        <f t="shared" si="65"/>
        <v>-19.625</v>
      </c>
      <c r="L264" s="1056">
        <f t="shared" si="65"/>
        <v>7.3755555555555503</v>
      </c>
      <c r="M264" s="1056">
        <f t="shared" si="65"/>
        <v>-33.103416666666675</v>
      </c>
      <c r="N264" s="1056">
        <f t="shared" si="65"/>
        <v>-1.5431666666666572</v>
      </c>
      <c r="O264" s="1056">
        <f t="shared" si="65"/>
        <v>-2.7076666666666611</v>
      </c>
      <c r="P264" s="1068">
        <f t="shared" si="65"/>
        <v>-4.8555555555555543</v>
      </c>
      <c r="Q264" s="324"/>
      <c r="R264" s="114"/>
      <c r="S264" s="129"/>
      <c r="T264" s="129"/>
      <c r="U264" s="129"/>
      <c r="V264" s="129"/>
      <c r="W264" s="1"/>
      <c r="X264" s="1"/>
      <c r="Y264" s="1"/>
      <c r="Z264" s="1"/>
      <c r="AA264" s="113"/>
      <c r="AB264" s="233"/>
      <c r="AC264" s="219"/>
      <c r="AD264" s="113"/>
      <c r="AE264" s="104"/>
      <c r="AF264" s="114"/>
      <c r="AG264" s="123"/>
      <c r="AH264" s="109"/>
      <c r="AI264" s="106"/>
      <c r="AJ264" s="114"/>
      <c r="AK264" s="114"/>
      <c r="AL264" s="114"/>
      <c r="AM264" s="114"/>
      <c r="AN264" s="114"/>
      <c r="AO264" s="114"/>
      <c r="AP264" s="114"/>
      <c r="AQ264" s="114"/>
      <c r="AR264" s="114"/>
      <c r="AS264" s="114"/>
      <c r="AT264" s="114"/>
      <c r="AU264" s="114"/>
      <c r="AV264" s="114"/>
      <c r="AW264" s="114"/>
      <c r="AX264" s="114"/>
      <c r="AY264" s="114"/>
      <c r="AZ264" s="114"/>
      <c r="BA264" s="114"/>
      <c r="BB264" s="114"/>
      <c r="BC264" s="114"/>
      <c r="BD264" s="114"/>
      <c r="BE264" s="114"/>
      <c r="BF264" s="114"/>
      <c r="BG264" s="114"/>
    </row>
    <row r="265" spans="1:59" ht="15.75" thickBot="1">
      <c r="Q265" s="324"/>
      <c r="R265" s="114"/>
      <c r="S265" s="114"/>
      <c r="T265" s="114"/>
      <c r="U265" s="114"/>
      <c r="V265" s="114"/>
      <c r="AA265" s="129"/>
      <c r="AB265" s="129"/>
      <c r="AC265" s="129"/>
      <c r="AD265" s="129"/>
      <c r="AE265" s="114"/>
      <c r="AF265" s="114"/>
      <c r="AG265" s="123"/>
      <c r="AH265" s="109"/>
      <c r="AI265" s="106"/>
      <c r="AJ265" s="114"/>
      <c r="AK265" s="114"/>
      <c r="AL265" s="114"/>
      <c r="AM265" s="114"/>
      <c r="AN265" s="114"/>
      <c r="AO265" s="114"/>
      <c r="AP265" s="114"/>
      <c r="AQ265" s="114"/>
      <c r="AR265" s="114"/>
      <c r="AS265" s="114"/>
      <c r="AT265" s="114"/>
      <c r="AU265" s="114"/>
      <c r="AV265" s="114"/>
      <c r="AW265" s="114"/>
      <c r="AX265" s="114"/>
      <c r="AY265" s="114"/>
      <c r="AZ265" s="114"/>
      <c r="BA265" s="114"/>
      <c r="BB265" s="114"/>
      <c r="BC265" s="114"/>
      <c r="BD265" s="114"/>
      <c r="BE265" s="114"/>
      <c r="BF265" s="114"/>
      <c r="BG265" s="114"/>
    </row>
    <row r="266" spans="1:59">
      <c r="B266" s="877"/>
      <c r="C266" s="43" t="s">
        <v>282</v>
      </c>
      <c r="D266" s="44"/>
      <c r="E266" s="155">
        <f t="shared" ref="E266:P266" si="66">E249+E257</f>
        <v>35.814999999999998</v>
      </c>
      <c r="F266" s="255">
        <f t="shared" si="66"/>
        <v>35.572000000000003</v>
      </c>
      <c r="G266" s="255">
        <f t="shared" si="66"/>
        <v>178.96600000000001</v>
      </c>
      <c r="H266" s="255">
        <f t="shared" si="66"/>
        <v>1223.3149999999998</v>
      </c>
      <c r="I266" s="255">
        <f t="shared" si="66"/>
        <v>34.422499999999999</v>
      </c>
      <c r="J266" s="255">
        <f t="shared" si="66"/>
        <v>0.80400000000000005</v>
      </c>
      <c r="K266" s="255">
        <f t="shared" si="66"/>
        <v>0.70500000000000007</v>
      </c>
      <c r="L266" s="965">
        <f t="shared" si="66"/>
        <v>344.34000000000003</v>
      </c>
      <c r="M266" s="965">
        <f t="shared" si="66"/>
        <v>294.86999999999995</v>
      </c>
      <c r="N266" s="2305">
        <f t="shared" si="66"/>
        <v>761.43000000000006</v>
      </c>
      <c r="O266" s="965">
        <f t="shared" si="66"/>
        <v>125.64</v>
      </c>
      <c r="P266" s="879">
        <f t="shared" si="66"/>
        <v>9.0455000000000005</v>
      </c>
      <c r="Q266" s="324"/>
      <c r="S266" s="114"/>
      <c r="T266" s="114"/>
      <c r="U266" s="114"/>
      <c r="V266" s="114"/>
      <c r="AA266" s="374"/>
      <c r="AB266" s="675"/>
      <c r="AC266" s="374"/>
      <c r="AD266" s="374"/>
      <c r="AE266" s="190"/>
      <c r="AF266" s="114"/>
      <c r="AG266" s="123"/>
      <c r="AH266" s="109"/>
      <c r="AI266" s="106"/>
      <c r="AJ266" s="114"/>
      <c r="AK266" s="114"/>
      <c r="AL266" s="114"/>
      <c r="AM266" s="114"/>
      <c r="AN266" s="114"/>
      <c r="AO266" s="114"/>
      <c r="AP266" s="114"/>
      <c r="AQ266" s="114"/>
      <c r="AR266" s="114"/>
      <c r="AS266" s="114"/>
      <c r="AT266" s="114"/>
      <c r="AU266" s="114"/>
      <c r="AV266" s="114"/>
      <c r="AW266" s="114"/>
      <c r="AX266" s="114"/>
      <c r="AY266" s="114"/>
      <c r="AZ266" s="114"/>
      <c r="BA266" s="114"/>
      <c r="BB266" s="114"/>
      <c r="BC266" s="114"/>
      <c r="BD266" s="114"/>
      <c r="BE266" s="114"/>
      <c r="BF266" s="114"/>
      <c r="BG266" s="114"/>
    </row>
    <row r="267" spans="1:59">
      <c r="B267" s="456"/>
      <c r="C267" s="930" t="s">
        <v>11</v>
      </c>
      <c r="D267" s="1783">
        <v>0.45</v>
      </c>
      <c r="E267" s="1158">
        <f t="shared" ref="E267:P267" si="67">(E399/100)*45</f>
        <v>40.5</v>
      </c>
      <c r="F267" s="1052">
        <f t="shared" si="67"/>
        <v>41.4</v>
      </c>
      <c r="G267" s="1052">
        <f t="shared" si="67"/>
        <v>172.35</v>
      </c>
      <c r="H267" s="1052">
        <f t="shared" si="67"/>
        <v>1224</v>
      </c>
      <c r="I267" s="1052">
        <f t="shared" si="67"/>
        <v>31.499999999999996</v>
      </c>
      <c r="J267" s="1052">
        <f t="shared" si="67"/>
        <v>0.62999999999999989</v>
      </c>
      <c r="K267" s="1052">
        <f t="shared" si="67"/>
        <v>0.72</v>
      </c>
      <c r="L267" s="1808">
        <f t="shared" si="67"/>
        <v>405</v>
      </c>
      <c r="M267" s="2785">
        <f t="shared" si="67"/>
        <v>540</v>
      </c>
      <c r="N267" s="2785">
        <f t="shared" si="67"/>
        <v>540</v>
      </c>
      <c r="O267" s="2785">
        <f t="shared" si="67"/>
        <v>135</v>
      </c>
      <c r="P267" s="2346">
        <f t="shared" si="67"/>
        <v>8.1</v>
      </c>
      <c r="Q267" s="324"/>
      <c r="S267" s="114"/>
      <c r="T267" s="114"/>
      <c r="U267" s="114"/>
      <c r="V267" s="114"/>
      <c r="AA267" s="124"/>
      <c r="AB267" s="241"/>
      <c r="AC267" s="124"/>
      <c r="AD267" s="124"/>
      <c r="AE267" s="190"/>
      <c r="AF267" s="114"/>
      <c r="AG267" s="114"/>
      <c r="AH267" s="114"/>
      <c r="AI267" s="114"/>
      <c r="AJ267" s="114"/>
      <c r="AK267" s="114"/>
      <c r="AL267" s="114"/>
      <c r="AM267" s="114"/>
      <c r="AN267" s="114"/>
      <c r="AO267" s="114"/>
      <c r="AP267" s="114"/>
      <c r="AQ267" s="114"/>
      <c r="AR267" s="114"/>
      <c r="AS267" s="114"/>
      <c r="AT267" s="114"/>
      <c r="AU267" s="114"/>
      <c r="AV267" s="114"/>
      <c r="AW267" s="114"/>
      <c r="AX267" s="114"/>
      <c r="AY267" s="114"/>
      <c r="AZ267" s="114"/>
      <c r="BA267" s="114"/>
      <c r="BB267" s="114"/>
      <c r="BC267" s="114"/>
      <c r="BD267" s="114"/>
      <c r="BE267" s="114"/>
      <c r="BF267" s="114"/>
      <c r="BG267" s="114"/>
    </row>
    <row r="268" spans="1:59" ht="15.75" thickBot="1">
      <c r="B268" s="249"/>
      <c r="C268" s="1031" t="s">
        <v>431</v>
      </c>
      <c r="D268" s="1077"/>
      <c r="E268" s="1055">
        <f t="shared" ref="E268:P268" si="68">(E266*100/E399)-45</f>
        <v>-5.2055555555555557</v>
      </c>
      <c r="F268" s="1056">
        <f t="shared" si="68"/>
        <v>-6.3347826086956474</v>
      </c>
      <c r="G268" s="1056">
        <f t="shared" si="68"/>
        <v>1.7274151436031389</v>
      </c>
      <c r="H268" s="1056">
        <f t="shared" si="68"/>
        <v>-2.5183823529417282E-2</v>
      </c>
      <c r="I268" s="1056">
        <f t="shared" si="68"/>
        <v>4.1749999999999972</v>
      </c>
      <c r="J268" s="1056">
        <f t="shared" si="68"/>
        <v>12.428571428571438</v>
      </c>
      <c r="K268" s="1056">
        <f t="shared" si="68"/>
        <v>-0.9375</v>
      </c>
      <c r="L268" s="1056">
        <f t="shared" si="68"/>
        <v>-6.740000000000002</v>
      </c>
      <c r="M268" s="1056">
        <f t="shared" si="68"/>
        <v>-20.427500000000002</v>
      </c>
      <c r="N268" s="1056">
        <f t="shared" si="68"/>
        <v>18.452500000000001</v>
      </c>
      <c r="O268" s="1056">
        <f t="shared" si="68"/>
        <v>-3.1199999999999974</v>
      </c>
      <c r="P268" s="1068">
        <f t="shared" si="68"/>
        <v>5.25277777777778</v>
      </c>
      <c r="Q268" s="324"/>
      <c r="S268" s="114"/>
      <c r="T268" s="114"/>
      <c r="U268" s="114"/>
      <c r="V268" s="114"/>
      <c r="AA268" s="124"/>
      <c r="AB268" s="124"/>
      <c r="AC268" s="124"/>
      <c r="AD268" s="124"/>
      <c r="AE268" s="190"/>
      <c r="AF268" s="114"/>
      <c r="AG268" s="114"/>
      <c r="AH268" s="114"/>
      <c r="AI268" s="114"/>
      <c r="AJ268" s="114"/>
      <c r="AK268" s="114"/>
      <c r="AL268" s="114"/>
      <c r="AM268" s="114"/>
      <c r="AN268" s="114"/>
      <c r="AO268" s="114"/>
      <c r="AP268" s="114"/>
      <c r="AQ268" s="114"/>
      <c r="AR268" s="114"/>
      <c r="AS268" s="114"/>
      <c r="AT268" s="114"/>
      <c r="AU268" s="114"/>
      <c r="AV268" s="114"/>
      <c r="AW268" s="114"/>
      <c r="AX268" s="114"/>
      <c r="AY268" s="114"/>
      <c r="AZ268" s="114"/>
      <c r="BA268" s="114"/>
      <c r="BB268" s="114"/>
      <c r="BC268" s="114"/>
      <c r="BD268" s="114"/>
      <c r="BE268" s="114"/>
      <c r="BF268" s="114"/>
      <c r="BG268" s="114"/>
    </row>
    <row r="269" spans="1:59" ht="15.75" thickBot="1">
      <c r="K269"/>
      <c r="P269"/>
      <c r="Q269" s="324"/>
      <c r="S269" s="114"/>
      <c r="T269" s="114"/>
      <c r="U269" s="114"/>
      <c r="V269" s="114"/>
      <c r="AA269" s="124"/>
      <c r="AB269" s="124"/>
      <c r="AC269" s="124"/>
      <c r="AD269" s="124"/>
      <c r="AE269" s="190"/>
      <c r="AF269" s="114"/>
      <c r="AG269" s="114"/>
      <c r="AH269" s="114"/>
      <c r="AI269" s="114"/>
      <c r="AJ269" s="114"/>
      <c r="AK269" s="114"/>
      <c r="AL269" s="114"/>
      <c r="AM269" s="114"/>
      <c r="AN269" s="114"/>
      <c r="AO269" s="114"/>
      <c r="AP269" s="114"/>
      <c r="AQ269" s="114"/>
      <c r="AR269" s="114"/>
      <c r="AS269" s="114"/>
      <c r="AT269" s="114"/>
      <c r="AU269" s="114"/>
      <c r="AV269" s="114"/>
      <c r="AW269" s="114"/>
      <c r="AX269" s="114"/>
      <c r="AY269" s="114"/>
      <c r="AZ269" s="114"/>
      <c r="BA269" s="114"/>
      <c r="BB269" s="114"/>
      <c r="BC269" s="114"/>
      <c r="BD269" s="114"/>
      <c r="BE269" s="114"/>
      <c r="BF269" s="114"/>
      <c r="BG269" s="114"/>
    </row>
    <row r="270" spans="1:59">
      <c r="B270" s="1034" t="s">
        <v>316</v>
      </c>
      <c r="C270" s="43"/>
      <c r="D270" s="44"/>
      <c r="E270" s="1073">
        <f t="shared" ref="E270:P270" si="69">E237+E249+E257</f>
        <v>53.105999999999995</v>
      </c>
      <c r="F270" s="987">
        <f t="shared" si="69"/>
        <v>60.69700000000001</v>
      </c>
      <c r="G270" s="987">
        <f t="shared" si="69"/>
        <v>277.64299999999997</v>
      </c>
      <c r="H270" s="987">
        <f t="shared" si="69"/>
        <v>1907.002</v>
      </c>
      <c r="I270" s="987">
        <f t="shared" si="69"/>
        <v>49.1325</v>
      </c>
      <c r="J270" s="987">
        <f t="shared" si="69"/>
        <v>1.0730000000000002</v>
      </c>
      <c r="K270" s="987">
        <f t="shared" si="69"/>
        <v>0.87600000000000011</v>
      </c>
      <c r="L270" s="2370">
        <f t="shared" si="69"/>
        <v>646.1</v>
      </c>
      <c r="M270" s="2553">
        <f t="shared" si="69"/>
        <v>381.62899999999996</v>
      </c>
      <c r="N270" s="2553">
        <f t="shared" si="69"/>
        <v>939.49200000000008</v>
      </c>
      <c r="O270" s="2370">
        <f t="shared" si="69"/>
        <v>200.977</v>
      </c>
      <c r="P270" s="1074">
        <f t="shared" si="69"/>
        <v>11.737500000000001</v>
      </c>
      <c r="Q270" s="324"/>
      <c r="S270" s="114"/>
      <c r="T270" s="114"/>
      <c r="U270" s="114"/>
      <c r="V270" s="114"/>
      <c r="AA270" s="124"/>
      <c r="AB270" s="124"/>
      <c r="AC270" s="124"/>
      <c r="AD270" s="124"/>
      <c r="AE270" s="190"/>
      <c r="AF270" s="114"/>
      <c r="AG270" s="114"/>
      <c r="AH270" s="114"/>
      <c r="AI270" s="114"/>
      <c r="AJ270" s="114"/>
      <c r="AK270" s="114"/>
      <c r="AL270" s="114"/>
      <c r="AM270" s="114"/>
      <c r="AN270" s="114"/>
      <c r="AO270" s="114"/>
      <c r="AP270" s="114"/>
      <c r="AQ270" s="114"/>
      <c r="AR270" s="114"/>
      <c r="AS270" s="114"/>
      <c r="AT270" s="114"/>
      <c r="AU270" s="114"/>
      <c r="AV270" s="114"/>
      <c r="AW270" s="114"/>
      <c r="AX270" s="114"/>
      <c r="AY270" s="114"/>
      <c r="AZ270" s="114"/>
      <c r="BA270" s="114"/>
      <c r="BB270" s="114"/>
      <c r="BC270" s="114"/>
      <c r="BD270" s="114"/>
      <c r="BE270" s="114"/>
      <c r="BF270" s="114"/>
      <c r="BG270" s="114"/>
    </row>
    <row r="271" spans="1:59">
      <c r="B271" s="1035"/>
      <c r="C271" s="1036" t="s">
        <v>11</v>
      </c>
      <c r="D271" s="1783">
        <v>0.7</v>
      </c>
      <c r="E271" s="1158">
        <f t="shared" ref="E271:P271" si="70">(E399/100)*70</f>
        <v>63</v>
      </c>
      <c r="F271" s="1052">
        <f t="shared" si="70"/>
        <v>64.400000000000006</v>
      </c>
      <c r="G271" s="1052">
        <f t="shared" si="70"/>
        <v>268.10000000000002</v>
      </c>
      <c r="H271" s="1052">
        <f t="shared" si="70"/>
        <v>1904</v>
      </c>
      <c r="I271" s="1052">
        <f t="shared" si="70"/>
        <v>49</v>
      </c>
      <c r="J271" s="1052">
        <f t="shared" si="70"/>
        <v>0.97999999999999987</v>
      </c>
      <c r="K271" s="1052">
        <f t="shared" si="70"/>
        <v>1.1200000000000001</v>
      </c>
      <c r="L271" s="1808">
        <f t="shared" si="70"/>
        <v>630</v>
      </c>
      <c r="M271" s="2785">
        <f t="shared" si="70"/>
        <v>840</v>
      </c>
      <c r="N271" s="2785">
        <f t="shared" si="70"/>
        <v>840</v>
      </c>
      <c r="O271" s="2785">
        <f t="shared" si="70"/>
        <v>210</v>
      </c>
      <c r="P271" s="2346">
        <f t="shared" si="70"/>
        <v>12.6</v>
      </c>
      <c r="Q271" s="324"/>
      <c r="S271" s="114"/>
      <c r="T271" s="114"/>
      <c r="U271" s="114"/>
      <c r="V271" s="114"/>
      <c r="AA271" s="124"/>
      <c r="AB271" s="124"/>
      <c r="AC271" s="241"/>
      <c r="AD271" s="124"/>
      <c r="AE271" s="190"/>
      <c r="AF271" s="114"/>
      <c r="AG271" s="114"/>
      <c r="AH271" s="114"/>
      <c r="AI271" s="114"/>
      <c r="AJ271" s="114"/>
      <c r="AK271" s="114"/>
      <c r="AL271" s="114"/>
      <c r="AM271" s="114"/>
      <c r="AN271" s="114"/>
      <c r="AO271" s="114"/>
      <c r="AP271" s="114"/>
      <c r="AQ271" s="114"/>
      <c r="AR271" s="114"/>
      <c r="AS271" s="114"/>
      <c r="AT271" s="114"/>
      <c r="AU271" s="114"/>
      <c r="AV271" s="114"/>
      <c r="AW271" s="114"/>
      <c r="AX271" s="114"/>
      <c r="AY271" s="114"/>
      <c r="AZ271" s="114"/>
      <c r="BA271" s="114"/>
      <c r="BB271" s="114"/>
      <c r="BC271" s="114"/>
      <c r="BD271" s="114"/>
      <c r="BE271" s="114"/>
      <c r="BF271" s="114"/>
      <c r="BG271" s="114"/>
    </row>
    <row r="272" spans="1:59" ht="15.75" thickBot="1">
      <c r="B272" s="249"/>
      <c r="C272" s="1031" t="s">
        <v>431</v>
      </c>
      <c r="D272" s="1077"/>
      <c r="E272" s="1055">
        <f t="shared" ref="E272:P272" si="71">(E270*100/E399)-70</f>
        <v>-10.993333333333339</v>
      </c>
      <c r="F272" s="1056">
        <f t="shared" si="71"/>
        <v>-4.0249999999999915</v>
      </c>
      <c r="G272" s="1056">
        <f t="shared" si="71"/>
        <v>2.4916449086161805</v>
      </c>
      <c r="H272" s="1056">
        <f t="shared" si="71"/>
        <v>0.11036764705882263</v>
      </c>
      <c r="I272" s="1056">
        <f t="shared" si="71"/>
        <v>0.18928571428571672</v>
      </c>
      <c r="J272" s="1056">
        <f t="shared" si="71"/>
        <v>6.642857142857153</v>
      </c>
      <c r="K272" s="1056">
        <f t="shared" si="71"/>
        <v>-15.25</v>
      </c>
      <c r="L272" s="1056">
        <f t="shared" si="71"/>
        <v>1.7888888888888914</v>
      </c>
      <c r="M272" s="1056">
        <f t="shared" si="71"/>
        <v>-38.197583333333341</v>
      </c>
      <c r="N272" s="1056">
        <f t="shared" si="71"/>
        <v>8.291000000000011</v>
      </c>
      <c r="O272" s="1056">
        <f t="shared" si="71"/>
        <v>-3.0076666666666654</v>
      </c>
      <c r="P272" s="1068">
        <f t="shared" si="71"/>
        <v>-4.7916666666666714</v>
      </c>
      <c r="Q272" s="324"/>
      <c r="S272" s="114"/>
      <c r="T272" s="114"/>
      <c r="U272" s="114"/>
      <c r="V272" s="114"/>
      <c r="AA272" s="113"/>
      <c r="AB272" s="233"/>
      <c r="AC272" s="113"/>
      <c r="AD272" s="113"/>
      <c r="AE272" s="104"/>
      <c r="AF272" s="114"/>
      <c r="AG272" s="114"/>
      <c r="AH272" s="114"/>
      <c r="AI272" s="114"/>
      <c r="AJ272" s="114"/>
      <c r="AK272" s="114"/>
      <c r="AL272" s="114"/>
      <c r="AM272" s="114"/>
      <c r="AN272" s="114"/>
      <c r="AO272" s="114"/>
      <c r="AP272" s="114"/>
      <c r="AQ272" s="114"/>
      <c r="AR272" s="114"/>
      <c r="AS272" s="114"/>
      <c r="AT272" s="114"/>
      <c r="AU272" s="114"/>
      <c r="AV272" s="114"/>
      <c r="AW272" s="114"/>
      <c r="AX272" s="114"/>
      <c r="AY272" s="114"/>
      <c r="AZ272" s="114"/>
      <c r="BA272" s="114"/>
      <c r="BB272" s="114"/>
      <c r="BC272" s="114"/>
      <c r="BD272" s="114"/>
      <c r="BE272" s="114"/>
      <c r="BF272" s="114"/>
      <c r="BG272" s="114"/>
    </row>
    <row r="273" spans="2:59">
      <c r="S273" s="114"/>
      <c r="T273" s="114"/>
      <c r="U273" s="114"/>
      <c r="V273" s="114"/>
      <c r="AA273" s="669"/>
      <c r="AB273" s="407"/>
      <c r="AC273" s="407"/>
      <c r="AD273" s="408"/>
      <c r="AE273" s="408"/>
      <c r="AF273" s="114"/>
      <c r="AG273" s="114"/>
      <c r="AH273" s="114"/>
      <c r="AI273" s="114"/>
      <c r="AJ273" s="114"/>
      <c r="AK273" s="114"/>
      <c r="AL273" s="114"/>
      <c r="AM273" s="114"/>
      <c r="AN273" s="114"/>
      <c r="AO273" s="114"/>
      <c r="AP273" s="114"/>
      <c r="AQ273" s="114"/>
      <c r="AR273" s="114"/>
      <c r="AS273" s="114"/>
      <c r="AT273" s="114"/>
      <c r="AU273" s="114"/>
      <c r="AV273" s="114"/>
      <c r="AW273" s="114"/>
      <c r="AX273" s="114"/>
      <c r="AY273" s="114"/>
      <c r="AZ273" s="114"/>
      <c r="BA273" s="114"/>
      <c r="BB273" s="114"/>
      <c r="BC273" s="114"/>
      <c r="BD273" s="114"/>
      <c r="BE273" s="114"/>
      <c r="BF273" s="114"/>
      <c r="BG273" s="114"/>
    </row>
    <row r="274" spans="2:59">
      <c r="E274" s="1065"/>
      <c r="F274" s="1065"/>
      <c r="G274" s="1065"/>
      <c r="H274" s="1065"/>
      <c r="I274" s="1065"/>
      <c r="J274" s="1065"/>
      <c r="K274" s="1065"/>
      <c r="L274" s="1065"/>
      <c r="M274" s="1066"/>
      <c r="N274" s="1065"/>
      <c r="O274" s="1065"/>
      <c r="P274" s="1065"/>
      <c r="Q274" s="324"/>
      <c r="S274" s="114"/>
      <c r="T274" s="114"/>
      <c r="U274" s="114"/>
      <c r="V274" s="114"/>
      <c r="AA274" s="405"/>
      <c r="AB274" s="405"/>
      <c r="AC274" s="410"/>
      <c r="AD274" s="410"/>
      <c r="AE274" s="411"/>
      <c r="AF274" s="114"/>
      <c r="AG274" s="114"/>
      <c r="AH274" s="114"/>
      <c r="AI274" s="114"/>
      <c r="AJ274" s="114"/>
      <c r="AK274" s="114"/>
      <c r="AL274" s="114"/>
      <c r="AM274" s="114"/>
      <c r="AN274" s="114"/>
      <c r="AO274" s="114"/>
      <c r="AP274" s="114"/>
      <c r="AQ274" s="114"/>
      <c r="AR274" s="114"/>
      <c r="AS274" s="114"/>
      <c r="AT274" s="114"/>
      <c r="AU274" s="114"/>
      <c r="AV274" s="114"/>
      <c r="AW274" s="114"/>
      <c r="AX274" s="114"/>
      <c r="AY274" s="114"/>
      <c r="AZ274" s="114"/>
      <c r="BA274" s="114"/>
      <c r="BB274" s="114"/>
      <c r="BC274" s="114"/>
      <c r="BD274" s="114"/>
      <c r="BE274" s="114"/>
      <c r="BF274" s="114"/>
      <c r="BG274" s="114"/>
    </row>
    <row r="275" spans="2:59">
      <c r="T275" s="114"/>
      <c r="U275" s="114"/>
      <c r="V275" s="114"/>
      <c r="AA275" s="129"/>
      <c r="AB275" s="129"/>
      <c r="AC275" s="129"/>
      <c r="AD275" s="129"/>
      <c r="AE275" s="114"/>
      <c r="AF275" s="114"/>
      <c r="AG275" s="114"/>
      <c r="AH275" s="114"/>
      <c r="AI275" s="114"/>
      <c r="AJ275" s="114"/>
      <c r="AK275" s="114"/>
      <c r="AL275" s="114"/>
      <c r="AM275" s="114"/>
      <c r="AN275" s="114"/>
      <c r="AO275" s="114"/>
      <c r="AP275" s="114"/>
      <c r="AQ275" s="114"/>
      <c r="AR275" s="114"/>
      <c r="AS275" s="114"/>
      <c r="AT275" s="114"/>
      <c r="AU275" s="114"/>
      <c r="AV275" s="114"/>
      <c r="AW275" s="114"/>
      <c r="AX275" s="114"/>
      <c r="AY275" s="114"/>
      <c r="AZ275" s="114"/>
      <c r="BA275" s="114"/>
      <c r="BB275" s="114"/>
      <c r="BC275" s="114"/>
      <c r="BD275" s="114"/>
      <c r="BE275" s="114"/>
      <c r="BF275" s="114"/>
      <c r="BG275" s="114"/>
    </row>
    <row r="276" spans="2:59">
      <c r="C276" s="932"/>
      <c r="D276" s="12" t="s">
        <v>206</v>
      </c>
      <c r="E276" s="326"/>
      <c r="S276" s="114"/>
      <c r="T276" s="114"/>
      <c r="U276" s="114"/>
      <c r="V276" s="114"/>
      <c r="AA276" s="129"/>
      <c r="AB276" s="129"/>
      <c r="AC276" s="129"/>
      <c r="AD276" s="129"/>
      <c r="AE276" s="114"/>
      <c r="AF276" s="114"/>
      <c r="AG276" s="114"/>
      <c r="AH276" s="114"/>
      <c r="AI276" s="114"/>
      <c r="AJ276" s="114"/>
      <c r="AK276" s="114"/>
      <c r="AL276" s="114"/>
      <c r="AM276" s="114"/>
      <c r="AN276" s="114"/>
      <c r="AO276" s="114"/>
      <c r="AP276" s="114"/>
      <c r="AQ276" s="114"/>
      <c r="AR276" s="114"/>
      <c r="AS276" s="114"/>
      <c r="AT276" s="114"/>
      <c r="AU276" s="114"/>
      <c r="AV276" s="114"/>
      <c r="AW276" s="114"/>
      <c r="AX276" s="114"/>
      <c r="AY276" s="114"/>
      <c r="AZ276" s="114"/>
      <c r="BA276" s="114"/>
      <c r="BB276" s="114"/>
      <c r="BC276" s="114"/>
      <c r="BD276" s="114"/>
      <c r="BE276" s="114"/>
      <c r="BF276" s="114"/>
      <c r="BG276" s="114"/>
    </row>
    <row r="277" spans="2:59" ht="15.75">
      <c r="C277" s="13" t="s">
        <v>1139</v>
      </c>
      <c r="D277" s="157"/>
      <c r="E277" s="2"/>
      <c r="F277"/>
      <c r="I277"/>
      <c r="J277"/>
      <c r="K277" s="26"/>
      <c r="L277" s="26"/>
      <c r="M277"/>
      <c r="N277"/>
      <c r="O277"/>
      <c r="P277"/>
      <c r="Q277" s="114"/>
      <c r="S277" s="114"/>
      <c r="T277" s="114"/>
      <c r="U277" s="114"/>
      <c r="V277" s="114"/>
      <c r="AA277" s="129"/>
      <c r="AB277" s="129"/>
      <c r="AC277" s="129"/>
      <c r="AD277" s="129"/>
      <c r="AE277" s="114"/>
      <c r="AF277" s="114"/>
      <c r="AG277" s="210"/>
      <c r="AH277" s="210"/>
      <c r="AI277" s="210"/>
      <c r="AJ277" s="197"/>
      <c r="AK277" s="635"/>
      <c r="AL277" s="210"/>
      <c r="AM277" s="197"/>
      <c r="AN277" s="197"/>
      <c r="AO277" s="210"/>
      <c r="AP277" s="636"/>
      <c r="AQ277" s="210"/>
      <c r="AR277" s="210"/>
      <c r="AS277" s="114"/>
      <c r="AT277" s="134"/>
      <c r="AU277" s="114"/>
      <c r="AV277" s="114"/>
      <c r="AW277" s="114"/>
      <c r="AX277" s="114"/>
      <c r="AY277" s="114"/>
      <c r="AZ277" s="114"/>
      <c r="BA277" s="114"/>
      <c r="BB277" s="114"/>
      <c r="BC277" s="114"/>
      <c r="BD277" s="114"/>
      <c r="BE277" s="114"/>
      <c r="BF277" s="114"/>
      <c r="BG277" s="114"/>
    </row>
    <row r="278" spans="2:59">
      <c r="C278" s="25" t="s">
        <v>324</v>
      </c>
      <c r="I278" s="1093" t="s">
        <v>343</v>
      </c>
      <c r="N278" s="5"/>
      <c r="S278" s="114"/>
      <c r="T278" s="114"/>
      <c r="U278" s="114"/>
      <c r="V278" s="114"/>
      <c r="AA278" s="129"/>
      <c r="AB278" s="129"/>
      <c r="AC278" s="129"/>
      <c r="AD278" s="129"/>
      <c r="AE278" s="114"/>
      <c r="AF278" s="114"/>
      <c r="AG278" s="210"/>
      <c r="AH278" s="210"/>
      <c r="AI278" s="210"/>
      <c r="AJ278" s="210"/>
      <c r="AK278" s="210"/>
      <c r="AL278" s="210"/>
      <c r="AM278" s="210"/>
      <c r="AN278" s="210"/>
      <c r="AO278" s="210"/>
      <c r="AP278" s="210"/>
      <c r="AQ278" s="210"/>
      <c r="AR278" s="210"/>
      <c r="AS278" s="114"/>
      <c r="AT278" s="114"/>
      <c r="AU278" s="114"/>
      <c r="AV278" s="114"/>
      <c r="AW278" s="114"/>
      <c r="AX278" s="114"/>
      <c r="AY278" s="114"/>
      <c r="AZ278" s="114"/>
      <c r="BA278" s="114"/>
      <c r="BB278" s="114"/>
      <c r="BC278" s="114"/>
      <c r="BD278" s="114"/>
      <c r="BE278" s="114"/>
      <c r="BF278" s="114"/>
      <c r="BG278" s="114"/>
    </row>
    <row r="279" spans="2:59" ht="15.75">
      <c r="C279" s="932" t="s">
        <v>809</v>
      </c>
      <c r="S279" s="114"/>
      <c r="T279" s="593"/>
      <c r="U279" s="114"/>
      <c r="V279" s="114"/>
      <c r="W279" s="11"/>
      <c r="X279" s="11"/>
      <c r="Y279" s="11"/>
      <c r="Z279" s="11"/>
      <c r="AA279" s="129"/>
      <c r="AB279" s="129"/>
      <c r="AC279" s="129"/>
      <c r="AD279" s="129"/>
      <c r="AE279" s="114"/>
      <c r="AF279" s="114"/>
      <c r="AG279" s="114"/>
      <c r="AH279" s="114"/>
      <c r="AI279" s="114"/>
      <c r="AJ279" s="197"/>
      <c r="AK279" s="197"/>
      <c r="AL279" s="114"/>
      <c r="AM279" s="197"/>
      <c r="AN279" s="197"/>
      <c r="AO279" s="114"/>
      <c r="AP279" s="109"/>
      <c r="AQ279" s="114"/>
      <c r="AR279" s="114"/>
      <c r="AS279" s="114"/>
      <c r="AT279" s="114"/>
      <c r="AU279" s="114"/>
      <c r="AV279" s="114"/>
      <c r="AW279" s="114"/>
      <c r="AX279" s="114"/>
      <c r="AY279" s="114"/>
      <c r="AZ279" s="114"/>
      <c r="BA279" s="114"/>
      <c r="BB279" s="114"/>
      <c r="BC279" s="114"/>
      <c r="BD279" s="114"/>
      <c r="BE279" s="114"/>
      <c r="BF279" s="114"/>
      <c r="BG279" s="114"/>
    </row>
    <row r="280" spans="2:59" ht="21.75" thickBot="1">
      <c r="B280" s="2" t="s">
        <v>895</v>
      </c>
      <c r="C280" s="26"/>
      <c r="D280"/>
      <c r="F280" s="32" t="s">
        <v>808</v>
      </c>
      <c r="I280" s="29" t="s">
        <v>0</v>
      </c>
      <c r="J280"/>
      <c r="K280" s="86" t="s">
        <v>429</v>
      </c>
      <c r="L280" s="26"/>
      <c r="M280" s="26"/>
      <c r="N280" s="33"/>
      <c r="P280" s="127"/>
      <c r="S280" s="114"/>
      <c r="T280" s="114"/>
      <c r="U280" s="114"/>
      <c r="V280" s="114"/>
      <c r="W280" s="11"/>
      <c r="X280" s="11"/>
      <c r="Y280" s="11"/>
      <c r="Z280" s="11"/>
      <c r="AA280" s="129"/>
      <c r="AB280" s="129"/>
      <c r="AC280" s="129"/>
      <c r="AD280" s="129"/>
      <c r="AE280" s="114"/>
      <c r="AF280" s="114"/>
      <c r="AG280" s="640"/>
      <c r="AH280" s="641"/>
      <c r="AI280" s="642"/>
      <c r="AJ280" s="643"/>
      <c r="AK280" s="644"/>
      <c r="AL280" s="644"/>
      <c r="AM280" s="644"/>
      <c r="AN280" s="644"/>
      <c r="AO280" s="644"/>
      <c r="AP280" s="644"/>
      <c r="AQ280" s="640"/>
      <c r="AR280" s="640"/>
      <c r="AS280" s="645"/>
      <c r="AT280" s="114"/>
      <c r="AU280" s="114"/>
      <c r="AV280" s="114"/>
      <c r="AW280" s="114"/>
      <c r="AX280" s="114"/>
      <c r="AY280" s="114"/>
      <c r="AZ280" s="114"/>
      <c r="BA280" s="114"/>
      <c r="BB280" s="114"/>
      <c r="BC280" s="114"/>
      <c r="BD280" s="114"/>
      <c r="BE280" s="114"/>
      <c r="BF280" s="114"/>
      <c r="BG280" s="114"/>
    </row>
    <row r="281" spans="2:59" ht="15.75" thickBot="1">
      <c r="B281" s="1140" t="s">
        <v>320</v>
      </c>
      <c r="C281" s="1188" t="s">
        <v>814</v>
      </c>
      <c r="D281" s="1137" t="s">
        <v>176</v>
      </c>
      <c r="E281" s="1145" t="s">
        <v>177</v>
      </c>
      <c r="F281" s="383"/>
      <c r="G281" s="383"/>
      <c r="H281" s="40"/>
      <c r="I281" s="712" t="s">
        <v>300</v>
      </c>
      <c r="J281" s="40"/>
      <c r="K281" s="943"/>
      <c r="L281" s="542"/>
      <c r="M281" s="1147" t="s">
        <v>338</v>
      </c>
      <c r="N281" s="40"/>
      <c r="O281" s="40"/>
      <c r="P281" s="78"/>
      <c r="Q281" s="1021" t="s">
        <v>329</v>
      </c>
      <c r="S281" s="114"/>
      <c r="T281" s="183"/>
      <c r="U281" s="15"/>
      <c r="V281" s="54"/>
      <c r="W281" s="54"/>
      <c r="X281" s="54"/>
      <c r="Y281" s="782"/>
      <c r="Z281" s="703"/>
      <c r="AA281" s="745"/>
      <c r="AB281" s="129"/>
      <c r="AC281" s="129"/>
      <c r="AD281" s="129"/>
      <c r="AE281" s="114"/>
      <c r="AF281" s="114"/>
      <c r="AG281" s="222"/>
      <c r="AH281" s="222"/>
      <c r="AI281" s="222"/>
      <c r="AJ281" s="646"/>
      <c r="AK281" s="222"/>
      <c r="AL281" s="222"/>
      <c r="AM281" s="222"/>
      <c r="AN281" s="222"/>
      <c r="AO281" s="222"/>
      <c r="AP281" s="222"/>
      <c r="AQ281" s="222"/>
      <c r="AR281" s="222"/>
      <c r="AS281" s="222"/>
      <c r="AT281" s="114"/>
      <c r="AU281" s="114"/>
      <c r="AV281" s="114"/>
      <c r="AW281" s="114"/>
      <c r="AX281" s="114"/>
      <c r="AY281" s="114"/>
      <c r="AZ281" s="114"/>
      <c r="BA281" s="114"/>
      <c r="BB281" s="114"/>
      <c r="BC281" s="114"/>
      <c r="BD281" s="114"/>
      <c r="BE281" s="114"/>
      <c r="BF281" s="114"/>
      <c r="BG281" s="114"/>
    </row>
    <row r="282" spans="2:59" ht="15.75" thickBot="1">
      <c r="B282" s="1141" t="s">
        <v>302</v>
      </c>
      <c r="C282" s="464"/>
      <c r="D282" s="1142" t="s">
        <v>183</v>
      </c>
      <c r="E282" s="780"/>
      <c r="F282" s="1144"/>
      <c r="G282" s="2386" t="s">
        <v>820</v>
      </c>
      <c r="H282" s="2270" t="s">
        <v>688</v>
      </c>
      <c r="I282" s="1148"/>
      <c r="J282" s="1148"/>
      <c r="K282" s="1148"/>
      <c r="L282" s="1150"/>
      <c r="M282" s="1151" t="s">
        <v>337</v>
      </c>
      <c r="N282" s="1148"/>
      <c r="O282" s="1148"/>
      <c r="P282" s="1150"/>
      <c r="Q282" s="1108" t="s">
        <v>326</v>
      </c>
      <c r="S282" s="114"/>
      <c r="T282" s="7"/>
      <c r="U282" s="15"/>
      <c r="V282" s="54"/>
      <c r="W282" s="54"/>
      <c r="X282" s="54"/>
      <c r="Y282" s="779"/>
      <c r="Z282" s="703"/>
      <c r="AA282" s="749"/>
      <c r="AB282" s="114"/>
      <c r="AC282" s="114"/>
      <c r="AD282" s="114"/>
      <c r="AE282" s="114"/>
      <c r="AF282" s="114"/>
      <c r="AG282" s="124"/>
      <c r="AH282" s="124"/>
      <c r="AI282" s="376"/>
      <c r="AJ282" s="191"/>
      <c r="AK282" s="124"/>
      <c r="AL282" s="190"/>
      <c r="AM282" s="190"/>
      <c r="AN282" s="190"/>
      <c r="AO282" s="190"/>
      <c r="AP282" s="190"/>
      <c r="AQ282" s="190"/>
      <c r="AR282" s="190"/>
      <c r="AS282" s="190"/>
      <c r="AT282" s="114"/>
      <c r="AU282" s="114"/>
      <c r="AV282" s="114"/>
      <c r="AW282" s="114"/>
      <c r="AX282" s="114"/>
      <c r="AY282" s="114"/>
      <c r="AZ282" s="114"/>
      <c r="BA282" s="114"/>
      <c r="BB282" s="114"/>
      <c r="BC282" s="114"/>
      <c r="BD282" s="114"/>
      <c r="BE282" s="114"/>
      <c r="BF282" s="114"/>
      <c r="BG282" s="114"/>
    </row>
    <row r="283" spans="2:59">
      <c r="B283" s="1141" t="s">
        <v>311</v>
      </c>
      <c r="C283" s="464" t="s">
        <v>182</v>
      </c>
      <c r="D283" s="884"/>
      <c r="E283" s="1142" t="s">
        <v>184</v>
      </c>
      <c r="F283" s="1138" t="s">
        <v>56</v>
      </c>
      <c r="G283" s="2386" t="s">
        <v>821</v>
      </c>
      <c r="H283" s="2272" t="s">
        <v>187</v>
      </c>
      <c r="I283" s="780"/>
      <c r="J283" s="2295"/>
      <c r="K283" s="40"/>
      <c r="L283" s="2295"/>
      <c r="M283" s="2296" t="s">
        <v>312</v>
      </c>
      <c r="N283" s="2297" t="s">
        <v>313</v>
      </c>
      <c r="O283" s="2298" t="s">
        <v>314</v>
      </c>
      <c r="P283" s="2299" t="s">
        <v>315</v>
      </c>
      <c r="Q283" s="1107" t="s">
        <v>287</v>
      </c>
      <c r="S283" s="114"/>
      <c r="T283" s="7"/>
      <c r="U283" s="15"/>
      <c r="V283" s="701"/>
      <c r="W283" s="701"/>
      <c r="X283" s="701"/>
      <c r="Y283" s="2328"/>
      <c r="Z283" s="747"/>
      <c r="AA283" s="700"/>
      <c r="AB283" s="114"/>
      <c r="AC283" s="114"/>
      <c r="AD283" s="114"/>
      <c r="AE283" s="114"/>
      <c r="AF283" s="114"/>
      <c r="AG283" s="658"/>
      <c r="AH283" s="658"/>
      <c r="AI283" s="658"/>
      <c r="AJ283" s="668"/>
      <c r="AK283" s="658"/>
      <c r="AL283" s="658"/>
      <c r="AM283" s="658"/>
      <c r="AN283" s="658"/>
      <c r="AO283" s="659"/>
      <c r="AP283" s="659"/>
      <c r="AQ283" s="658"/>
      <c r="AR283" s="658"/>
      <c r="AS283" s="658"/>
      <c r="AT283" s="114"/>
      <c r="AU283" s="114"/>
      <c r="AV283" s="114"/>
      <c r="AW283" s="114"/>
      <c r="AX283" s="114"/>
      <c r="AY283" s="114"/>
      <c r="AZ283" s="114"/>
      <c r="BA283" s="114"/>
      <c r="BB283" s="114"/>
      <c r="BC283" s="114"/>
      <c r="BD283" s="114"/>
      <c r="BE283" s="114"/>
      <c r="BF283" s="114"/>
      <c r="BG283" s="114"/>
    </row>
    <row r="284" spans="2:59" ht="16.5" customHeight="1" thickBot="1">
      <c r="B284" s="66"/>
      <c r="C284" s="933"/>
      <c r="D284" s="502"/>
      <c r="E284" s="1143" t="s">
        <v>6</v>
      </c>
      <c r="F284" s="472" t="s">
        <v>7</v>
      </c>
      <c r="G284" s="2078" t="s">
        <v>8</v>
      </c>
      <c r="H284" s="2271" t="s">
        <v>422</v>
      </c>
      <c r="I284" s="2300" t="s">
        <v>303</v>
      </c>
      <c r="J284" s="2301" t="s">
        <v>304</v>
      </c>
      <c r="K284" s="2302" t="s">
        <v>305</v>
      </c>
      <c r="L284" s="2301" t="s">
        <v>306</v>
      </c>
      <c r="M284" s="2303" t="s">
        <v>307</v>
      </c>
      <c r="N284" s="2301" t="s">
        <v>308</v>
      </c>
      <c r="O284" s="2302" t="s">
        <v>309</v>
      </c>
      <c r="P284" s="2304" t="s">
        <v>310</v>
      </c>
      <c r="Q284" s="933"/>
      <c r="S284" s="114"/>
      <c r="T284" s="7"/>
      <c r="U284" s="15"/>
      <c r="V284" s="54"/>
      <c r="W284" s="54"/>
      <c r="X284" s="240"/>
      <c r="Y284" s="779"/>
      <c r="Z284" s="703"/>
      <c r="AA284" s="700"/>
      <c r="AB284" s="114"/>
      <c r="AC284" s="114"/>
      <c r="AD284" s="663"/>
      <c r="AE284" s="127"/>
      <c r="AF284" s="114"/>
      <c r="AG284" s="114"/>
      <c r="AH284" s="114"/>
      <c r="AI284" s="114"/>
      <c r="AJ284" s="114"/>
      <c r="AK284" s="114"/>
      <c r="AL284" s="114"/>
      <c r="AM284" s="114"/>
      <c r="AN284" s="114"/>
      <c r="AO284" s="114"/>
      <c r="AP284" s="114"/>
      <c r="AQ284" s="114"/>
      <c r="AR284" s="114"/>
      <c r="AS284" s="114"/>
      <c r="AT284" s="114"/>
      <c r="AU284" s="114"/>
      <c r="AV284" s="114"/>
      <c r="AW284" s="114"/>
      <c r="AX284" s="114"/>
      <c r="AY284" s="114"/>
      <c r="AZ284" s="114"/>
      <c r="BA284" s="114"/>
      <c r="BB284" s="114"/>
      <c r="BC284" s="114"/>
      <c r="BD284" s="114"/>
      <c r="BE284" s="114"/>
      <c r="BF284" s="114"/>
      <c r="BG284" s="114"/>
    </row>
    <row r="285" spans="2:59" ht="14.25" customHeight="1">
      <c r="B285" s="92"/>
      <c r="C285" s="2307" t="s">
        <v>154</v>
      </c>
      <c r="D285" s="1840"/>
      <c r="E285" s="1003"/>
      <c r="F285" s="1004"/>
      <c r="G285" s="1004"/>
      <c r="H285" s="774"/>
      <c r="I285" s="974"/>
      <c r="J285" s="974"/>
      <c r="K285" s="2341"/>
      <c r="L285" s="974"/>
      <c r="M285" s="974"/>
      <c r="N285" s="974"/>
      <c r="O285" s="974"/>
      <c r="P285" s="920"/>
      <c r="Q285" s="1109"/>
      <c r="R285" s="11"/>
      <c r="S285" s="188"/>
      <c r="T285" s="7"/>
      <c r="U285" s="15"/>
      <c r="V285" s="54"/>
      <c r="W285" s="54"/>
      <c r="X285" s="240"/>
      <c r="Y285" s="2328"/>
      <c r="Z285" s="783"/>
      <c r="AA285" s="2222"/>
      <c r="AB285" s="221"/>
      <c r="AC285" s="114"/>
      <c r="AD285" s="169"/>
      <c r="AE285" s="123"/>
      <c r="AF285" s="114"/>
      <c r="AG285" s="114"/>
      <c r="AH285" s="114"/>
      <c r="AI285" s="114"/>
      <c r="AJ285" s="114"/>
      <c r="AK285" s="114"/>
      <c r="AL285" s="114"/>
      <c r="AM285" s="114"/>
      <c r="AN285" s="114"/>
      <c r="AO285" s="114"/>
      <c r="AP285" s="636"/>
      <c r="AQ285" s="114"/>
      <c r="AR285" s="636"/>
      <c r="AS285" s="114"/>
      <c r="AT285" s="114"/>
      <c r="AU285" s="114"/>
      <c r="AV285" s="114"/>
      <c r="AW285" s="114"/>
      <c r="AX285" s="114"/>
      <c r="AY285" s="114"/>
      <c r="AZ285" s="114"/>
      <c r="BA285" s="114"/>
      <c r="BB285" s="114"/>
      <c r="BC285" s="114"/>
      <c r="BD285" s="114"/>
      <c r="BE285" s="114"/>
      <c r="BF285" s="114"/>
      <c r="BG285" s="114"/>
    </row>
    <row r="286" spans="2:59" ht="15.75" customHeight="1">
      <c r="B286" s="2313" t="str">
        <f>'12 л. МЕНЮ '!J288</f>
        <v>54-28з/22</v>
      </c>
      <c r="C286" s="266" t="str">
        <f>'12 л. МЕНЮ '!C288</f>
        <v>Свекла отварная дольками</v>
      </c>
      <c r="D286" s="277">
        <f>'12 л. МЕНЮ '!D288</f>
        <v>60</v>
      </c>
      <c r="E286" s="1842">
        <f>'12 л. МЕНЮ '!E288</f>
        <v>0.9</v>
      </c>
      <c r="F286" s="420">
        <f>'12 л. МЕНЮ '!F288</f>
        <v>7.4999999999999997E-2</v>
      </c>
      <c r="G286" s="371">
        <f>'12 л. МЕНЮ '!G288</f>
        <v>5.1749999999999998</v>
      </c>
      <c r="H286" s="1875">
        <f>'12 л. МЕНЮ '!H288</f>
        <v>25.2</v>
      </c>
      <c r="I286" s="371">
        <v>2.67</v>
      </c>
      <c r="J286" s="371">
        <v>8.0000000000000002E-3</v>
      </c>
      <c r="K286" s="371">
        <v>0.02</v>
      </c>
      <c r="L286" s="715">
        <v>0.78</v>
      </c>
      <c r="M286" s="253">
        <v>21.15</v>
      </c>
      <c r="N286" s="253">
        <v>24.75</v>
      </c>
      <c r="O286" s="359">
        <v>12.75</v>
      </c>
      <c r="P286" s="253">
        <v>0.8</v>
      </c>
      <c r="Q286" s="2733">
        <f>'12 л. МЕНЮ '!I288</f>
        <v>0</v>
      </c>
      <c r="R286" s="183"/>
      <c r="S286" s="109"/>
      <c r="T286" s="7"/>
      <c r="U286" s="15"/>
      <c r="V286" s="54"/>
      <c r="W286" s="54"/>
      <c r="X286" s="54"/>
      <c r="Y286" s="2328"/>
      <c r="Z286" s="703"/>
      <c r="AA286" s="700"/>
      <c r="AB286" s="585"/>
      <c r="AC286" s="585"/>
      <c r="AD286" s="585"/>
      <c r="AE286" s="585"/>
      <c r="AF286" s="114"/>
      <c r="AG286" s="114"/>
      <c r="AH286" s="114"/>
      <c r="AI286" s="114"/>
      <c r="AJ286" s="670"/>
      <c r="AK286" s="114"/>
      <c r="AL286" s="114"/>
      <c r="AM286" s="114"/>
      <c r="AN286" s="114"/>
      <c r="AO286" s="114"/>
      <c r="AP286" s="114"/>
      <c r="AQ286" s="114"/>
      <c r="AR286" s="636"/>
      <c r="AS286" s="114"/>
      <c r="AT286" s="114"/>
      <c r="AU286" s="114"/>
      <c r="AV286" s="114"/>
      <c r="AW286" s="114"/>
      <c r="AX286" s="114"/>
      <c r="AY286" s="114"/>
      <c r="AZ286" s="114"/>
      <c r="BA286" s="114"/>
      <c r="BB286" s="114"/>
      <c r="BC286" s="114"/>
      <c r="BD286" s="114"/>
      <c r="BE286" s="114"/>
      <c r="BF286" s="114"/>
      <c r="BG286" s="114"/>
    </row>
    <row r="287" spans="2:59" ht="13.5" customHeight="1">
      <c r="B287" s="2313" t="str">
        <f>'12 л. МЕНЮ '!J289</f>
        <v>235 / 17</v>
      </c>
      <c r="C287" s="266" t="str">
        <f>'12 л. МЕНЮ '!C289</f>
        <v xml:space="preserve">Шницель рыбный натуральный </v>
      </c>
      <c r="D287" s="277">
        <f>'12 л. МЕНЮ '!D289</f>
        <v>120</v>
      </c>
      <c r="E287" s="1842">
        <f>'12 л. МЕНЮ '!E289</f>
        <v>10.179</v>
      </c>
      <c r="F287" s="420">
        <f>'12 л. МЕНЮ '!F289</f>
        <v>10.478</v>
      </c>
      <c r="G287" s="371">
        <f>'12 л. МЕНЮ '!G289</f>
        <v>14.87</v>
      </c>
      <c r="H287" s="1875">
        <f>'12 л. МЕНЮ '!H289</f>
        <v>228.75899999999999</v>
      </c>
      <c r="I287" s="2342">
        <v>2.58</v>
      </c>
      <c r="J287" s="368">
        <v>0.09</v>
      </c>
      <c r="K287" s="379">
        <v>0.15</v>
      </c>
      <c r="L287" s="967">
        <v>28.68</v>
      </c>
      <c r="M287" s="2387">
        <v>333.54</v>
      </c>
      <c r="N287" s="2645">
        <v>26.24</v>
      </c>
      <c r="O287" s="1887">
        <v>6.18</v>
      </c>
      <c r="P287" s="1887">
        <v>1.8</v>
      </c>
      <c r="Q287" s="2733">
        <f>'12 л. МЕНЮ '!I289</f>
        <v>0</v>
      </c>
      <c r="R287" s="718"/>
      <c r="S287" s="121"/>
      <c r="T287" s="109"/>
      <c r="U287" s="106"/>
      <c r="V287" s="124"/>
      <c r="W287" s="124"/>
      <c r="X287" s="124"/>
      <c r="Y287" s="2330"/>
      <c r="Z287" s="677"/>
      <c r="AA287" s="676"/>
      <c r="AB287" s="626"/>
      <c r="AC287" s="626"/>
      <c r="AD287" s="626"/>
      <c r="AE287" s="626"/>
      <c r="AF287" s="114"/>
      <c r="AG287" s="415"/>
      <c r="AH287" s="122"/>
      <c r="AI287" s="114"/>
      <c r="AJ287" s="114"/>
      <c r="AK287" s="114"/>
      <c r="AL287" s="114"/>
      <c r="AM287" s="114"/>
      <c r="AN287" s="114"/>
      <c r="AO287" s="114"/>
      <c r="AP287" s="114"/>
      <c r="AQ287" s="114"/>
      <c r="AR287" s="114"/>
      <c r="AS287" s="114"/>
      <c r="AT287" s="114"/>
      <c r="AU287" s="114"/>
      <c r="AV287" s="114"/>
      <c r="AW287" s="114"/>
      <c r="AX287" s="114"/>
      <c r="AY287" s="114"/>
      <c r="AZ287" s="114"/>
      <c r="BA287" s="114"/>
      <c r="BB287" s="114"/>
      <c r="BC287" s="114"/>
      <c r="BD287" s="114"/>
      <c r="BE287" s="114"/>
      <c r="BF287" s="114"/>
      <c r="BG287" s="114"/>
    </row>
    <row r="288" spans="2:59" ht="15.75">
      <c r="B288" s="2313" t="str">
        <f>'12 л. МЕНЮ '!J290</f>
        <v>181 / 21</v>
      </c>
      <c r="C288" s="2758" t="str">
        <f>'12 л. МЕНЮ '!C290</f>
        <v>Картофель запечённый в сметанном соусе</v>
      </c>
      <c r="D288" s="277">
        <f>'12 л. МЕНЮ '!D290</f>
        <v>180</v>
      </c>
      <c r="E288" s="1842">
        <f>'12 л. МЕНЮ '!E290</f>
        <v>6.5780000000000003</v>
      </c>
      <c r="F288" s="420">
        <f>'12 л. МЕНЮ '!F290</f>
        <v>12.006</v>
      </c>
      <c r="G288" s="371">
        <f>'12 л. МЕНЮ '!G290</f>
        <v>26.658000000000001</v>
      </c>
      <c r="H288" s="1875">
        <f>'12 л. МЕНЮ '!H290</f>
        <v>216.006</v>
      </c>
      <c r="I288" s="253">
        <v>3.6</v>
      </c>
      <c r="J288" s="253">
        <v>0.12</v>
      </c>
      <c r="K288" s="804">
        <v>0.16500000000000001</v>
      </c>
      <c r="L288" s="958">
        <v>54</v>
      </c>
      <c r="M288" s="253">
        <v>78</v>
      </c>
      <c r="N288" s="253">
        <v>10.199999999999999</v>
      </c>
      <c r="O288" s="253">
        <v>2.76</v>
      </c>
      <c r="P288" s="253">
        <v>0.85199999999999998</v>
      </c>
      <c r="Q288" s="2733">
        <f>'12 л. МЕНЮ '!I290</f>
        <v>0</v>
      </c>
      <c r="R288" s="719"/>
      <c r="S288" s="109"/>
      <c r="T288" s="114"/>
      <c r="U288" s="820"/>
      <c r="V288" s="654"/>
      <c r="W288" s="1183"/>
      <c r="X288" s="1184"/>
      <c r="Y288" s="1185"/>
      <c r="Z288" s="228"/>
      <c r="AA288" s="414"/>
      <c r="AB288" s="129"/>
      <c r="AC288" s="129"/>
      <c r="AD288" s="129"/>
      <c r="AE288" s="114"/>
      <c r="AF288" s="114"/>
      <c r="AG288" s="114"/>
      <c r="AH288" s="122"/>
      <c r="AI288" s="114"/>
      <c r="AJ288" s="114"/>
      <c r="AK288" s="114"/>
      <c r="AL288" s="114"/>
      <c r="AM288" s="114"/>
      <c r="AN288" s="114"/>
      <c r="AO288" s="114"/>
      <c r="AP288" s="114"/>
      <c r="AQ288" s="114"/>
      <c r="AR288" s="114"/>
      <c r="AS288" s="114"/>
      <c r="AT288" s="114"/>
      <c r="AU288" s="114"/>
      <c r="AV288" s="114"/>
      <c r="AW288" s="114"/>
      <c r="AX288" s="114"/>
      <c r="AY288" s="114"/>
      <c r="AZ288" s="114"/>
      <c r="BA288" s="114"/>
      <c r="BB288" s="114"/>
      <c r="BC288" s="114"/>
      <c r="BD288" s="114"/>
      <c r="BE288" s="114"/>
      <c r="BF288" s="114"/>
      <c r="BG288" s="114"/>
    </row>
    <row r="289" spans="2:59">
      <c r="B289" s="2310" t="str">
        <f>'12 л. МЕНЮ '!J291</f>
        <v>ТТК/485/21</v>
      </c>
      <c r="C289" s="2679" t="str">
        <f>'12 л. МЕНЮ '!C291</f>
        <v xml:space="preserve">Кисель из сока плодового или ягодного </v>
      </c>
      <c r="D289" s="277">
        <f>'12 л. МЕНЮ '!D291</f>
        <v>200</v>
      </c>
      <c r="E289" s="1842">
        <f>'12 л. МЕНЮ '!E291</f>
        <v>0.55000000000000004</v>
      </c>
      <c r="F289" s="420">
        <f>'12 л. МЕНЮ '!F291</f>
        <v>0.10199999999999999</v>
      </c>
      <c r="G289" s="371">
        <f>'12 л. МЕНЮ '!G291</f>
        <v>22.856000000000002</v>
      </c>
      <c r="H289" s="1875">
        <f>'12 л. МЕНЮ '!H291</f>
        <v>94.539000000000001</v>
      </c>
      <c r="I289" s="359">
        <v>2.1</v>
      </c>
      <c r="J289" s="359">
        <v>0.01</v>
      </c>
      <c r="K289" s="372">
        <v>0.01</v>
      </c>
      <c r="L289" s="716">
        <v>0</v>
      </c>
      <c r="M289" s="253">
        <v>13.28</v>
      </c>
      <c r="N289" s="253">
        <v>15.45</v>
      </c>
      <c r="O289" s="253">
        <v>7.3</v>
      </c>
      <c r="P289" s="253">
        <v>2.2999999999999998</v>
      </c>
      <c r="Q289" s="2733">
        <f>'12 л. МЕНЮ '!I291</f>
        <v>0</v>
      </c>
      <c r="R289" s="720"/>
      <c r="S289" s="188"/>
      <c r="T289" s="409"/>
      <c r="U289" s="2276"/>
      <c r="V289" s="891"/>
      <c r="W289" s="891"/>
      <c r="X289" s="891"/>
      <c r="Y289" s="891"/>
      <c r="Z289" s="2277"/>
      <c r="AA289" s="129"/>
      <c r="AB289" s="241"/>
      <c r="AC289" s="124"/>
      <c r="AD289" s="124"/>
      <c r="AE289" s="190"/>
      <c r="AF289" s="114"/>
      <c r="AG289" s="169"/>
      <c r="AH289" s="122"/>
      <c r="AI289" s="114"/>
      <c r="AJ289" s="114"/>
      <c r="AK289" s="114"/>
      <c r="AL289" s="114"/>
      <c r="AM289" s="114"/>
      <c r="AN289" s="114"/>
      <c r="AO289" s="114"/>
      <c r="AP289" s="114"/>
      <c r="AQ289" s="114"/>
      <c r="AR289" s="114"/>
      <c r="AS289" s="114"/>
      <c r="AT289" s="114"/>
      <c r="AU289" s="114"/>
      <c r="AV289" s="114"/>
      <c r="AW289" s="114"/>
      <c r="AX289" s="114"/>
      <c r="AY289" s="114"/>
      <c r="AZ289" s="114"/>
      <c r="BA289" s="114"/>
      <c r="BB289" s="114"/>
      <c r="BC289" s="114"/>
      <c r="BD289" s="114"/>
      <c r="BE289" s="114"/>
      <c r="BF289" s="114"/>
      <c r="BG289" s="114"/>
    </row>
    <row r="290" spans="2:59">
      <c r="B290" s="2313" t="str">
        <f>'12 л. МЕНЮ '!J292</f>
        <v>Пром.пр.</v>
      </c>
      <c r="C290" s="266" t="str">
        <f>'12 л. МЕНЮ '!C292</f>
        <v>Хлеб пшеничный</v>
      </c>
      <c r="D290" s="277">
        <f>'12 л. МЕНЮ '!D292</f>
        <v>30</v>
      </c>
      <c r="E290" s="1842">
        <f>'12 л. МЕНЮ '!E292</f>
        <v>1.155</v>
      </c>
      <c r="F290" s="420">
        <f>'12 л. МЕНЮ '!F292</f>
        <v>0.41299999999999998</v>
      </c>
      <c r="G290" s="371">
        <f>'12 л. МЕНЮ '!G292</f>
        <v>16.260000000000002</v>
      </c>
      <c r="H290" s="1875">
        <f>'12 л. МЕНЮ '!H292</f>
        <v>73.376999999999995</v>
      </c>
      <c r="I290" s="370">
        <v>0</v>
      </c>
      <c r="J290" s="370">
        <v>0.08</v>
      </c>
      <c r="K290" s="370">
        <v>0.08</v>
      </c>
      <c r="L290" s="1045">
        <v>0</v>
      </c>
      <c r="M290" s="2607">
        <v>9.9</v>
      </c>
      <c r="N290" s="1069">
        <v>70</v>
      </c>
      <c r="O290" s="370">
        <v>2</v>
      </c>
      <c r="P290" s="2289">
        <v>0.01</v>
      </c>
      <c r="Q290" s="2733">
        <f>'12 л. МЕНЮ '!I292</f>
        <v>0</v>
      </c>
      <c r="R290" s="720"/>
      <c r="S290" s="109"/>
      <c r="T290" s="228"/>
      <c r="U290" s="124"/>
      <c r="V290" s="630"/>
      <c r="W290" s="630"/>
      <c r="X290" s="630"/>
      <c r="Y290" s="630"/>
      <c r="Z290" s="129"/>
      <c r="AA290" s="129"/>
      <c r="AB290" s="160"/>
      <c r="AC290" s="190"/>
      <c r="AD290" s="190"/>
      <c r="AE290" s="190"/>
      <c r="AF290" s="114"/>
      <c r="AG290" s="123"/>
      <c r="AH290" s="109"/>
      <c r="AI290" s="108"/>
      <c r="AJ290" s="114"/>
      <c r="AK290" s="114"/>
      <c r="AL290" s="114"/>
      <c r="AM290" s="114"/>
      <c r="AN290" s="114"/>
      <c r="AO290" s="114"/>
      <c r="AP290" s="114"/>
      <c r="AQ290" s="114"/>
      <c r="AR290" s="114"/>
      <c r="AS290" s="114"/>
      <c r="AT290" s="114"/>
      <c r="AU290" s="114"/>
      <c r="AV290" s="114"/>
      <c r="AW290" s="114"/>
      <c r="AX290" s="114"/>
      <c r="AY290" s="114"/>
      <c r="AZ290" s="114"/>
      <c r="BA290" s="114"/>
      <c r="BB290" s="114"/>
      <c r="BC290" s="114"/>
      <c r="BD290" s="114"/>
      <c r="BE290" s="114"/>
      <c r="BF290" s="114"/>
      <c r="BG290" s="114"/>
    </row>
    <row r="291" spans="2:59" ht="14.25" customHeight="1" thickBot="1">
      <c r="B291" s="1127" t="str">
        <f>'12 л. МЕНЮ '!J293</f>
        <v>Пром.пр.</v>
      </c>
      <c r="C291" s="2321" t="str">
        <f>'12 л. МЕНЮ '!C293</f>
        <v>Хлеб ржаной</v>
      </c>
      <c r="D291" s="398">
        <f>'12 л. МЕНЮ '!D293</f>
        <v>20</v>
      </c>
      <c r="E291" s="1842">
        <f>'12 л. МЕНЮ '!E293</f>
        <v>1.1299999999999999</v>
      </c>
      <c r="F291" s="420">
        <f>'12 л. МЕНЮ '!F293</f>
        <v>0.3</v>
      </c>
      <c r="G291" s="371">
        <f>'12 л. МЕНЮ '!G293</f>
        <v>8.3729999999999993</v>
      </c>
      <c r="H291" s="1875">
        <f>'12 л. МЕНЮ '!H293</f>
        <v>40.712000000000003</v>
      </c>
      <c r="I291" s="370">
        <v>0</v>
      </c>
      <c r="J291" s="370">
        <v>0.05</v>
      </c>
      <c r="K291" s="370">
        <v>0.05</v>
      </c>
      <c r="L291" s="1045">
        <v>0</v>
      </c>
      <c r="M291" s="2607">
        <v>6.6</v>
      </c>
      <c r="N291" s="1069">
        <v>46.8</v>
      </c>
      <c r="O291" s="370">
        <v>1.32</v>
      </c>
      <c r="P291" s="1069">
        <v>8.8000000000000005E-3</v>
      </c>
      <c r="Q291" s="536">
        <f>'12 л. МЕНЮ '!I293</f>
        <v>0</v>
      </c>
      <c r="R291" s="11"/>
      <c r="S291" s="121"/>
      <c r="T291" s="188"/>
      <c r="U291" s="114"/>
      <c r="V291" s="129"/>
      <c r="W291" s="129"/>
      <c r="X291" s="129"/>
      <c r="Y291" s="129"/>
      <c r="Z291" s="129"/>
      <c r="AA291" s="129"/>
      <c r="AB291" s="190"/>
      <c r="AC291" s="190"/>
      <c r="AD291" s="190"/>
      <c r="AE291" s="190"/>
      <c r="AF291" s="114"/>
      <c r="AG291" s="123"/>
      <c r="AH291" s="134"/>
      <c r="AI291" s="108"/>
      <c r="AJ291" s="114"/>
      <c r="AK291" s="114"/>
      <c r="AL291" s="114"/>
      <c r="AM291" s="114"/>
      <c r="AN291" s="114"/>
      <c r="AO291" s="114"/>
      <c r="AP291" s="114"/>
      <c r="AQ291" s="114"/>
      <c r="AR291" s="114"/>
      <c r="AS291" s="114"/>
      <c r="AT291" s="114"/>
      <c r="AU291" s="114"/>
      <c r="AV291" s="114"/>
      <c r="AW291" s="114"/>
      <c r="AX291" s="114"/>
      <c r="AY291" s="114"/>
      <c r="AZ291" s="114"/>
      <c r="BA291" s="114"/>
      <c r="BB291" s="114"/>
      <c r="BC291" s="114"/>
      <c r="BD291" s="114"/>
      <c r="BE291" s="114"/>
      <c r="BF291" s="114"/>
      <c r="BG291" s="114"/>
    </row>
    <row r="292" spans="2:59" ht="12.75" customHeight="1">
      <c r="B292" s="498" t="s">
        <v>204</v>
      </c>
      <c r="C292" s="11"/>
      <c r="D292" s="2749">
        <f>'12 л. МЕНЮ '!D294</f>
        <v>610</v>
      </c>
      <c r="E292" s="499">
        <f t="shared" ref="E292:K292" si="72">SUM(E286:E291)</f>
        <v>20.492000000000001</v>
      </c>
      <c r="F292" s="960">
        <f t="shared" si="72"/>
        <v>23.373999999999999</v>
      </c>
      <c r="G292" s="501">
        <f t="shared" si="72"/>
        <v>94.192000000000007</v>
      </c>
      <c r="H292" s="2198">
        <f t="shared" si="72"/>
        <v>678.59299999999996</v>
      </c>
      <c r="I292" s="255">
        <f t="shared" si="72"/>
        <v>10.95</v>
      </c>
      <c r="J292" s="960">
        <f t="shared" si="72"/>
        <v>0.35799999999999998</v>
      </c>
      <c r="K292" s="960">
        <f t="shared" si="72"/>
        <v>0.47499999999999998</v>
      </c>
      <c r="L292" s="960">
        <f t="shared" ref="L292:O292" si="73">SUM(L286:L291)</f>
        <v>83.460000000000008</v>
      </c>
      <c r="M292" s="1053">
        <f t="shared" si="73"/>
        <v>462.46999999999997</v>
      </c>
      <c r="N292" s="1053">
        <f>SUM(N286:N291)</f>
        <v>193.44</v>
      </c>
      <c r="O292" s="1053">
        <f t="shared" si="73"/>
        <v>32.309999999999995</v>
      </c>
      <c r="P292" s="1054">
        <f>SUM(P286:P291)</f>
        <v>5.7707999999999995</v>
      </c>
      <c r="Q292" s="1115"/>
      <c r="R292" s="593"/>
      <c r="S292" s="109"/>
      <c r="T292" s="109"/>
      <c r="U292" s="106"/>
      <c r="V292" s="124"/>
      <c r="W292" s="124"/>
      <c r="X292" s="124"/>
      <c r="Y292" s="746"/>
      <c r="Z292" s="677"/>
      <c r="AA292" s="114"/>
      <c r="AB292" s="124"/>
      <c r="AC292" s="124"/>
      <c r="AD292" s="124"/>
      <c r="AE292" s="190"/>
      <c r="AF292" s="114"/>
      <c r="AG292" s="130"/>
      <c r="AH292" s="114"/>
      <c r="AI292" s="114"/>
      <c r="AJ292" s="114"/>
      <c r="AK292" s="114"/>
      <c r="AL292" s="114"/>
      <c r="AM292" s="114"/>
      <c r="AN292" s="114"/>
      <c r="AO292" s="114"/>
      <c r="AP292" s="114"/>
      <c r="AQ292" s="114"/>
      <c r="AR292" s="114"/>
      <c r="AS292" s="114"/>
      <c r="AT292" s="114"/>
      <c r="AU292" s="114"/>
      <c r="AV292" s="114"/>
      <c r="AW292" s="114"/>
      <c r="AX292" s="114"/>
      <c r="AY292" s="114"/>
      <c r="AZ292" s="114"/>
      <c r="BA292" s="114"/>
      <c r="BB292" s="114"/>
      <c r="BC292" s="114"/>
      <c r="BD292" s="114"/>
      <c r="BE292" s="114"/>
      <c r="BF292" s="114"/>
      <c r="BG292" s="114"/>
    </row>
    <row r="293" spans="2:59" ht="17.25" customHeight="1">
      <c r="B293" s="1035"/>
      <c r="C293" s="1036" t="s">
        <v>11</v>
      </c>
      <c r="D293" s="1783">
        <v>0.25</v>
      </c>
      <c r="E293" s="1158">
        <f t="shared" ref="E293:P293" si="74">(E399/100)*25</f>
        <v>22.5</v>
      </c>
      <c r="F293" s="1052">
        <f t="shared" si="74"/>
        <v>23</v>
      </c>
      <c r="G293" s="1052">
        <f t="shared" si="74"/>
        <v>95.75</v>
      </c>
      <c r="H293" s="1052">
        <f t="shared" si="74"/>
        <v>680</v>
      </c>
      <c r="I293" s="1052">
        <f t="shared" si="74"/>
        <v>17.5</v>
      </c>
      <c r="J293" s="1052">
        <f t="shared" si="74"/>
        <v>0.35</v>
      </c>
      <c r="K293" s="1052">
        <f t="shared" si="74"/>
        <v>0.4</v>
      </c>
      <c r="L293" s="1808">
        <f t="shared" si="74"/>
        <v>225</v>
      </c>
      <c r="M293" s="2785">
        <f t="shared" si="74"/>
        <v>300</v>
      </c>
      <c r="N293" s="2785">
        <f t="shared" si="74"/>
        <v>300</v>
      </c>
      <c r="O293" s="1808">
        <f t="shared" si="74"/>
        <v>75</v>
      </c>
      <c r="P293" s="2346">
        <f t="shared" si="74"/>
        <v>4.5</v>
      </c>
      <c r="Q293" s="1109"/>
      <c r="R293" s="11"/>
      <c r="S293" s="109"/>
      <c r="T293" s="109"/>
      <c r="U293" s="106"/>
      <c r="V293" s="374"/>
      <c r="W293" s="374"/>
      <c r="X293" s="675"/>
      <c r="Y293" s="746"/>
      <c r="Z293" s="1136"/>
      <c r="AA293" s="114"/>
      <c r="AB293" s="190"/>
      <c r="AC293" s="190"/>
      <c r="AD293" s="190"/>
      <c r="AE293" s="190"/>
      <c r="AF293" s="114"/>
      <c r="AG293" s="114"/>
      <c r="AH293" s="188"/>
      <c r="AI293" s="114"/>
      <c r="AJ293" s="114"/>
      <c r="AK293" s="114"/>
      <c r="AL293" s="114"/>
      <c r="AM293" s="114"/>
      <c r="AN293" s="114"/>
      <c r="AO293" s="114"/>
      <c r="AP293" s="114"/>
      <c r="AQ293" s="114"/>
      <c r="AR293" s="114"/>
      <c r="AS293" s="114"/>
      <c r="AT293" s="114"/>
      <c r="AU293" s="114"/>
      <c r="AV293" s="114"/>
      <c r="AW293" s="114"/>
      <c r="AX293" s="114"/>
      <c r="AY293" s="114"/>
      <c r="AZ293" s="114"/>
      <c r="BA293" s="114"/>
      <c r="BB293" s="114"/>
      <c r="BC293" s="114"/>
      <c r="BD293" s="114"/>
      <c r="BE293" s="114"/>
      <c r="BF293" s="114"/>
      <c r="BG293" s="114"/>
    </row>
    <row r="294" spans="2:59" ht="15.75" customHeight="1" thickBot="1">
      <c r="B294" s="249"/>
      <c r="C294" s="1031" t="s">
        <v>431</v>
      </c>
      <c r="D294" s="1077"/>
      <c r="E294" s="1055">
        <f t="shared" ref="E294:P294" si="75">(E292*100/E399)-25</f>
        <v>-2.2311111111111082</v>
      </c>
      <c r="F294" s="1056">
        <f t="shared" si="75"/>
        <v>0.40652173913043654</v>
      </c>
      <c r="G294" s="1056">
        <f t="shared" si="75"/>
        <v>-0.40678851174934394</v>
      </c>
      <c r="H294" s="1056">
        <f t="shared" si="75"/>
        <v>-5.1727941176469727E-2</v>
      </c>
      <c r="I294" s="1056">
        <f t="shared" si="75"/>
        <v>-9.3571428571428577</v>
      </c>
      <c r="J294" s="1056">
        <f t="shared" si="75"/>
        <v>0.5714285714285694</v>
      </c>
      <c r="K294" s="1056">
        <f t="shared" si="75"/>
        <v>4.6875</v>
      </c>
      <c r="L294" s="1056">
        <f t="shared" si="75"/>
        <v>-15.726666666666667</v>
      </c>
      <c r="M294" s="1056">
        <f t="shared" si="75"/>
        <v>13.539166666666667</v>
      </c>
      <c r="N294" s="1056">
        <f t="shared" si="75"/>
        <v>-8.879999999999999</v>
      </c>
      <c r="O294" s="1056">
        <f t="shared" si="75"/>
        <v>-14.230000000000002</v>
      </c>
      <c r="P294" s="1068">
        <f t="shared" si="75"/>
        <v>7.0599999999999952</v>
      </c>
      <c r="Q294" s="1116"/>
      <c r="R294" s="11"/>
      <c r="S294" s="109"/>
      <c r="T294" s="109"/>
      <c r="U294" s="106"/>
      <c r="V294" s="374"/>
      <c r="W294" s="374"/>
      <c r="X294" s="675"/>
      <c r="Y294" s="2330"/>
      <c r="Z294" s="1136"/>
      <c r="AA294" s="114"/>
      <c r="AB294" s="124"/>
      <c r="AC294" s="124"/>
      <c r="AD294" s="124"/>
      <c r="AE294" s="190"/>
      <c r="AF294" s="114"/>
      <c r="AG294" s="114"/>
      <c r="AH294" s="114"/>
      <c r="AI294" s="114"/>
      <c r="AJ294" s="114"/>
      <c r="AK294" s="114"/>
      <c r="AL294" s="114"/>
      <c r="AM294" s="114"/>
      <c r="AN294" s="114"/>
      <c r="AO294" s="114"/>
      <c r="AP294" s="114"/>
      <c r="AQ294" s="114"/>
      <c r="AR294" s="114"/>
      <c r="AS294" s="114"/>
      <c r="AT294" s="114"/>
      <c r="AU294" s="114"/>
      <c r="AV294" s="114"/>
      <c r="AW294" s="114"/>
      <c r="AX294" s="114"/>
      <c r="AY294" s="114"/>
      <c r="AZ294" s="114"/>
      <c r="BA294" s="114"/>
      <c r="BB294" s="114"/>
      <c r="BC294" s="114"/>
      <c r="BD294" s="114"/>
      <c r="BE294" s="114"/>
      <c r="BF294" s="114"/>
      <c r="BG294" s="114"/>
    </row>
    <row r="295" spans="2:59" ht="15" customHeight="1">
      <c r="B295" s="92"/>
      <c r="C295" s="2307" t="s">
        <v>123</v>
      </c>
      <c r="D295" s="63"/>
      <c r="E295" s="694"/>
      <c r="F295" s="1765"/>
      <c r="G295" s="1765"/>
      <c r="H295" s="1765"/>
      <c r="I295" s="982"/>
      <c r="J295" s="982"/>
      <c r="K295" s="982"/>
      <c r="L295" s="982"/>
      <c r="M295" s="982"/>
      <c r="N295" s="982"/>
      <c r="O295" s="982"/>
      <c r="P295" s="1112"/>
      <c r="Q295" s="1115"/>
      <c r="R295" s="183"/>
      <c r="S295" s="109"/>
      <c r="T295" s="585"/>
      <c r="U295" s="106"/>
      <c r="V295" s="124"/>
      <c r="W295" s="124"/>
      <c r="X295" s="630"/>
      <c r="Y295" s="2330"/>
      <c r="Z295" s="677"/>
      <c r="AA295" s="114"/>
      <c r="AB295" s="124"/>
      <c r="AC295" s="124"/>
      <c r="AD295" s="124"/>
      <c r="AE295" s="190"/>
      <c r="AF295" s="114"/>
      <c r="AG295" s="114"/>
      <c r="AH295" s="114"/>
      <c r="AI295" s="114"/>
      <c r="AJ295" s="114"/>
      <c r="AK295" s="114"/>
      <c r="AL295" s="114"/>
      <c r="AM295" s="114"/>
      <c r="AN295" s="114"/>
      <c r="AO295" s="114"/>
      <c r="AP295" s="114"/>
      <c r="AQ295" s="114"/>
      <c r="AR295" s="114"/>
      <c r="AS295" s="114"/>
      <c r="AT295" s="114"/>
      <c r="AU295" s="114"/>
      <c r="AV295" s="114"/>
      <c r="AW295" s="114"/>
      <c r="AX295" s="114"/>
      <c r="AY295" s="114"/>
      <c r="AZ295" s="114"/>
      <c r="BA295" s="114"/>
      <c r="BB295" s="114"/>
      <c r="BC295" s="114"/>
      <c r="BD295" s="114"/>
      <c r="BE295" s="114"/>
      <c r="BF295" s="114"/>
      <c r="BG295" s="114"/>
    </row>
    <row r="296" spans="2:59" ht="15" customHeight="1">
      <c r="B296" s="1567" t="str">
        <f>'12 л. МЕНЮ '!J298</f>
        <v>158 /21</v>
      </c>
      <c r="C296" s="252" t="str">
        <f>'12 л. МЕНЮ '!C298</f>
        <v>Кукуруза с яйцом и луком</v>
      </c>
      <c r="D296" s="251">
        <f>'12 л. МЕНЮ '!D298</f>
        <v>60</v>
      </c>
      <c r="E296" s="1100">
        <f>'12 л. МЕНЮ '!E298</f>
        <v>1.98</v>
      </c>
      <c r="F296" s="1101">
        <f>'12 л. МЕНЮ '!F298</f>
        <v>3.84</v>
      </c>
      <c r="G296" s="1101">
        <f>'12 л. МЕНЮ '!G298</f>
        <v>1.32</v>
      </c>
      <c r="H296" s="2344">
        <f>'12 л. МЕНЮ '!H298</f>
        <v>48</v>
      </c>
      <c r="I296" s="1101">
        <v>3.06</v>
      </c>
      <c r="J296" s="1101">
        <v>1.7999999999999999E-2</v>
      </c>
      <c r="K296" s="1101">
        <v>3.4000000000000002E-2</v>
      </c>
      <c r="L296" s="1101">
        <v>15.12</v>
      </c>
      <c r="M296" s="1101">
        <v>14.7</v>
      </c>
      <c r="N296" s="1101">
        <v>15.24</v>
      </c>
      <c r="O296" s="1101">
        <v>15.24</v>
      </c>
      <c r="P296" s="2550">
        <v>1.242</v>
      </c>
      <c r="Q296" s="2737">
        <f>'12 л. МЕНЮ '!I298</f>
        <v>0</v>
      </c>
      <c r="R296" s="718"/>
      <c r="S296" s="114"/>
      <c r="T296" s="109"/>
      <c r="U296" s="106"/>
      <c r="V296" s="190"/>
      <c r="W296" s="190"/>
      <c r="X296" s="190"/>
      <c r="Y296" s="746"/>
      <c r="Z296" s="168"/>
      <c r="AA296" s="114"/>
      <c r="AB296" s="233"/>
      <c r="AC296" s="233"/>
      <c r="AD296" s="113"/>
      <c r="AE296" s="104"/>
      <c r="AF296" s="114"/>
      <c r="AG296" s="114"/>
      <c r="AH296" s="114"/>
      <c r="AI296" s="114"/>
      <c r="AJ296" s="114"/>
      <c r="AK296" s="114"/>
      <c r="AL296" s="114"/>
      <c r="AM296" s="114"/>
      <c r="AN296" s="114"/>
      <c r="AO296" s="114"/>
      <c r="AP296" s="114"/>
      <c r="AQ296" s="114"/>
      <c r="AR296" s="114"/>
      <c r="AS296" s="114"/>
      <c r="AT296" s="114"/>
      <c r="AU296" s="114"/>
      <c r="AV296" s="114"/>
      <c r="AW296" s="114"/>
      <c r="AX296" s="114"/>
      <c r="AY296" s="114"/>
      <c r="AZ296" s="114"/>
      <c r="BA296" s="114"/>
      <c r="BB296" s="114"/>
      <c r="BC296" s="114"/>
      <c r="BD296" s="114"/>
      <c r="BE296" s="114"/>
      <c r="BF296" s="114"/>
      <c r="BG296" s="114"/>
    </row>
    <row r="297" spans="2:59" ht="15.75">
      <c r="B297" s="1567" t="str">
        <f>'12 л. МЕНЮ '!J299</f>
        <v>126 /21</v>
      </c>
      <c r="C297" s="252" t="str">
        <f>'12 л. МЕНЮ '!C299</f>
        <v>Суп с крупой и фрикадельками</v>
      </c>
      <c r="D297" s="251">
        <f>'12 л. МЕНЮ '!D299</f>
        <v>250</v>
      </c>
      <c r="E297" s="1100">
        <f>'12 л. МЕНЮ '!E299</f>
        <v>8.8480000000000008</v>
      </c>
      <c r="F297" s="1101">
        <f>'12 л. МЕНЮ '!F299</f>
        <v>10.448</v>
      </c>
      <c r="G297" s="1101">
        <f>'12 л. МЕНЮ '!G299</f>
        <v>10.443</v>
      </c>
      <c r="H297" s="2344">
        <f>'12 л. МЕНЮ '!H299</f>
        <v>171.0147</v>
      </c>
      <c r="I297" s="358">
        <v>0.5</v>
      </c>
      <c r="J297" s="358">
        <v>0.03</v>
      </c>
      <c r="K297" s="377">
        <v>0.08</v>
      </c>
      <c r="L297" s="967">
        <v>8</v>
      </c>
      <c r="M297" s="253">
        <v>16.75</v>
      </c>
      <c r="N297" s="253">
        <v>90</v>
      </c>
      <c r="O297" s="253">
        <v>19</v>
      </c>
      <c r="P297" s="253">
        <v>1.1499999999999999</v>
      </c>
      <c r="Q297" s="2737">
        <f>'12 л. МЕНЮ '!I299</f>
        <v>0</v>
      </c>
      <c r="R297" s="719"/>
      <c r="S297" s="409"/>
      <c r="T297" s="109"/>
      <c r="U297" s="106"/>
      <c r="V297" s="124"/>
      <c r="W297" s="124"/>
      <c r="X297" s="124"/>
      <c r="Y297" s="2266"/>
      <c r="Z297" s="677"/>
      <c r="AA297" s="114"/>
      <c r="AB297" s="129"/>
      <c r="AC297" s="129"/>
      <c r="AD297" s="129"/>
      <c r="AE297" s="114"/>
      <c r="AF297" s="114"/>
      <c r="AG297" s="126"/>
      <c r="AH297" s="109"/>
      <c r="AI297" s="113"/>
      <c r="AJ297" s="114"/>
      <c r="AK297" s="114"/>
      <c r="AL297" s="114"/>
      <c r="AM297" s="114"/>
      <c r="AN297" s="114"/>
      <c r="AO297" s="114"/>
      <c r="AP297" s="114"/>
      <c r="AQ297" s="114"/>
      <c r="AR297" s="114"/>
      <c r="AS297" s="114"/>
      <c r="AT297" s="114"/>
      <c r="AU297" s="114"/>
      <c r="AV297" s="114"/>
      <c r="AW297" s="114"/>
      <c r="AX297" s="114"/>
      <c r="AY297" s="114"/>
      <c r="AZ297" s="114"/>
      <c r="BA297" s="114"/>
      <c r="BB297" s="114"/>
      <c r="BC297" s="114"/>
      <c r="BD297" s="114"/>
      <c r="BE297" s="114"/>
      <c r="BF297" s="114"/>
      <c r="BG297" s="114"/>
    </row>
    <row r="298" spans="2:59" ht="15.75" customHeight="1">
      <c r="B298" s="1567" t="str">
        <f>'12 л. МЕНЮ '!J300</f>
        <v>204 /17</v>
      </c>
      <c r="C298" s="252" t="str">
        <f>'12 л. МЕНЮ '!C300</f>
        <v>Макароны отварные с сыром</v>
      </c>
      <c r="D298" s="251">
        <f>'12 л. МЕНЮ '!D300</f>
        <v>190</v>
      </c>
      <c r="E298" s="1100">
        <f>'12 л. МЕНЮ '!E300</f>
        <v>8.0090000000000003</v>
      </c>
      <c r="F298" s="1101">
        <f>'12 л. МЕНЮ '!F300</f>
        <v>10.492000000000001</v>
      </c>
      <c r="G298" s="1101">
        <f>'12 л. МЕНЮ '!G300</f>
        <v>24.986999999999998</v>
      </c>
      <c r="H298" s="2344">
        <f>'12 л. МЕНЮ '!H300</f>
        <v>195.41200000000001</v>
      </c>
      <c r="I298" s="358">
        <v>0.08</v>
      </c>
      <c r="J298" s="358">
        <v>0.06</v>
      </c>
      <c r="K298" s="377">
        <v>0.09</v>
      </c>
      <c r="L298" s="716">
        <v>65.260000000000005</v>
      </c>
      <c r="M298" s="253">
        <v>232.84</v>
      </c>
      <c r="N298" s="1087">
        <v>16.72</v>
      </c>
      <c r="O298" s="253">
        <v>1.63</v>
      </c>
      <c r="P298" s="1095">
        <v>1.91</v>
      </c>
      <c r="Q298" s="2737">
        <f>'12 л. МЕНЮ '!I300</f>
        <v>0</v>
      </c>
      <c r="R298" s="720"/>
      <c r="S298" s="188"/>
      <c r="T298" s="109"/>
      <c r="U298" s="106"/>
      <c r="V298" s="124"/>
      <c r="W298" s="124"/>
      <c r="X298" s="124"/>
      <c r="Y298" s="2266"/>
      <c r="Z298" s="677"/>
      <c r="AA298" s="114"/>
      <c r="AB298" s="675"/>
      <c r="AC298" s="374"/>
      <c r="AD298" s="374"/>
      <c r="AE298" s="190"/>
      <c r="AF298" s="114"/>
      <c r="AG298" s="413"/>
      <c r="AH298" s="109"/>
      <c r="AI298" s="113"/>
      <c r="AJ298" s="114"/>
      <c r="AK298" s="114"/>
      <c r="AL298" s="114"/>
      <c r="AM298" s="114"/>
      <c r="AN298" s="114"/>
      <c r="AO298" s="114"/>
      <c r="AP298" s="114"/>
      <c r="AQ298" s="114"/>
      <c r="AR298" s="114"/>
      <c r="AS298" s="114"/>
      <c r="AT298" s="114"/>
      <c r="AU298" s="114"/>
      <c r="AV298" s="114"/>
      <c r="AW298" s="114"/>
      <c r="AX298" s="114"/>
      <c r="AY298" s="114"/>
      <c r="AZ298" s="114"/>
      <c r="BA298" s="114"/>
      <c r="BB298" s="114"/>
      <c r="BC298" s="114"/>
      <c r="BD298" s="114"/>
      <c r="BE298" s="114"/>
      <c r="BF298" s="114"/>
      <c r="BG298" s="114"/>
    </row>
    <row r="299" spans="2:59" ht="13.5" customHeight="1">
      <c r="B299" s="1567" t="str">
        <f>'12 л. МЕНЮ '!J301</f>
        <v>286 /21</v>
      </c>
      <c r="C299" s="252" t="str">
        <f>'12 л. МЕНЮ '!C301</f>
        <v>Сырники из  творога запечённые</v>
      </c>
      <c r="D299" s="251">
        <f>'12 л. МЕНЮ '!D301</f>
        <v>120</v>
      </c>
      <c r="E299" s="1100">
        <f>'12 л. МЕНЮ '!E301</f>
        <v>7.3760000000000003</v>
      </c>
      <c r="F299" s="1101">
        <f>'12 л. МЕНЮ '!F301</f>
        <v>4.3040000000000003</v>
      </c>
      <c r="G299" s="1101">
        <f>'12 л. МЕНЮ '!G301</f>
        <v>21.48</v>
      </c>
      <c r="H299" s="2344">
        <f>'12 л. МЕНЮ '!H301</f>
        <v>154.16</v>
      </c>
      <c r="I299" s="358">
        <v>0.24</v>
      </c>
      <c r="J299" s="358">
        <v>0.06</v>
      </c>
      <c r="K299" s="377">
        <v>7.0000000000000007E-2</v>
      </c>
      <c r="L299" s="967">
        <v>49.2</v>
      </c>
      <c r="M299" s="253">
        <v>174</v>
      </c>
      <c r="N299" s="253">
        <v>24.96</v>
      </c>
      <c r="O299" s="253">
        <v>2.52</v>
      </c>
      <c r="P299" s="1095">
        <v>0.78</v>
      </c>
      <c r="Q299" s="2737">
        <f>'12 л. МЕНЮ '!I301</f>
        <v>0</v>
      </c>
      <c r="R299" s="718"/>
      <c r="S299" s="109"/>
      <c r="T299" s="109"/>
      <c r="U299" s="106"/>
      <c r="V299" s="124"/>
      <c r="W299" s="376"/>
      <c r="X299" s="124"/>
      <c r="Y299" s="746"/>
      <c r="Z299" s="168"/>
      <c r="AA299" s="114"/>
      <c r="AB299" s="124"/>
      <c r="AC299" s="124"/>
      <c r="AD299" s="124"/>
      <c r="AE299" s="132"/>
      <c r="AF299" s="114"/>
      <c r="AG299" s="124"/>
      <c r="AH299" s="109"/>
      <c r="AI299" s="108"/>
      <c r="AJ299" s="114"/>
      <c r="AK299" s="114"/>
      <c r="AL299" s="114"/>
      <c r="AM299" s="114"/>
      <c r="AN299" s="114"/>
      <c r="AO299" s="114"/>
      <c r="AP299" s="114"/>
      <c r="AQ299" s="114"/>
      <c r="AR299" s="114"/>
      <c r="AS299" s="114"/>
      <c r="AT299" s="114"/>
      <c r="AU299" s="114"/>
      <c r="AV299" s="114"/>
      <c r="AW299" s="114"/>
      <c r="AX299" s="114"/>
      <c r="AY299" s="114"/>
      <c r="AZ299" s="114"/>
      <c r="BA299" s="114"/>
      <c r="BB299" s="114"/>
      <c r="BC299" s="114"/>
      <c r="BD299" s="114"/>
      <c r="BE299" s="114"/>
      <c r="BF299" s="114"/>
      <c r="BG299" s="114"/>
    </row>
    <row r="300" spans="2:59" ht="12.75" customHeight="1">
      <c r="B300" s="1567" t="str">
        <f>'12 л. МЕНЮ '!J302</f>
        <v>502 /21</v>
      </c>
      <c r="C300" s="252" t="str">
        <f>'12 л. МЕНЮ '!C302</f>
        <v>Какао с молоком и витаминами</v>
      </c>
      <c r="D300" s="251">
        <f>'12 л. МЕНЮ '!D302</f>
        <v>200</v>
      </c>
      <c r="E300" s="1100">
        <f>'12 л. МЕНЮ '!E302</f>
        <v>6.2649999999999997</v>
      </c>
      <c r="F300" s="1101">
        <f>'12 л. МЕНЮ '!F302</f>
        <v>5.0220000000000002</v>
      </c>
      <c r="G300" s="1101">
        <f>'12 л. МЕНЮ '!G302</f>
        <v>18.312000000000001</v>
      </c>
      <c r="H300" s="2344">
        <f>'12 л. МЕНЮ '!H302</f>
        <v>142.51300000000001</v>
      </c>
      <c r="I300" s="358">
        <v>1.046</v>
      </c>
      <c r="J300" s="358">
        <v>6.2E-2</v>
      </c>
      <c r="K300" s="377">
        <v>0.25</v>
      </c>
      <c r="L300" s="967">
        <v>26.533999999999999</v>
      </c>
      <c r="M300" s="253">
        <v>215.392</v>
      </c>
      <c r="N300" s="253">
        <v>17.931999999999999</v>
      </c>
      <c r="O300" s="253">
        <v>39.015000000000001</v>
      </c>
      <c r="P300" s="1095">
        <v>0.96599999999999997</v>
      </c>
      <c r="Q300" s="2737">
        <f>'12 л. МЕНЮ '!I302</f>
        <v>0</v>
      </c>
      <c r="R300" s="719"/>
      <c r="S300" s="109"/>
      <c r="T300" s="406"/>
      <c r="U300" s="231"/>
      <c r="V300" s="654"/>
      <c r="W300" s="1183"/>
      <c r="X300" s="1184"/>
      <c r="Y300" s="1185"/>
      <c r="Z300" s="228"/>
      <c r="AA300" s="414"/>
      <c r="AB300" s="628"/>
      <c r="AC300" s="629"/>
      <c r="AD300" s="627"/>
      <c r="AE300" s="403"/>
      <c r="AF300" s="114"/>
      <c r="AG300" s="124"/>
      <c r="AH300" s="109"/>
      <c r="AI300" s="108"/>
      <c r="AJ300" s="114"/>
      <c r="AK300" s="114"/>
      <c r="AL300" s="114"/>
      <c r="AM300" s="114"/>
      <c r="AN300" s="114"/>
      <c r="AO300" s="114"/>
      <c r="AP300" s="114"/>
      <c r="AQ300" s="114"/>
      <c r="AR300" s="114"/>
      <c r="AS300" s="114"/>
      <c r="AT300" s="114"/>
      <c r="AU300" s="114"/>
      <c r="AV300" s="114"/>
      <c r="AW300" s="114"/>
      <c r="AX300" s="114"/>
      <c r="AY300" s="114"/>
      <c r="AZ300" s="114"/>
      <c r="BA300" s="114"/>
      <c r="BB300" s="114"/>
      <c r="BC300" s="114"/>
      <c r="BD300" s="114"/>
      <c r="BE300" s="114"/>
      <c r="BF300" s="114"/>
      <c r="BG300" s="114"/>
    </row>
    <row r="301" spans="2:59" ht="13.5" customHeight="1">
      <c r="B301" s="2316" t="str">
        <f>'12 л. МЕНЮ '!J303</f>
        <v>Пром.пр.</v>
      </c>
      <c r="C301" s="252" t="str">
        <f>'12 л. МЕНЮ '!C303</f>
        <v>Хлеб пшеничный</v>
      </c>
      <c r="D301" s="251">
        <f>'12 л. МЕНЮ '!D303</f>
        <v>45</v>
      </c>
      <c r="E301" s="1100">
        <f>'12 л. МЕНЮ '!E303</f>
        <v>1.7330000000000001</v>
      </c>
      <c r="F301" s="1101">
        <f>'12 л. МЕНЮ '!F303</f>
        <v>0.61899999999999999</v>
      </c>
      <c r="G301" s="1101">
        <f>'12 л. МЕНЮ '!G303</f>
        <v>24.39</v>
      </c>
      <c r="H301" s="2344">
        <f>'12 л. МЕНЮ '!H303</f>
        <v>110.063</v>
      </c>
      <c r="I301" s="253">
        <v>0</v>
      </c>
      <c r="J301" s="253">
        <v>5.6000000000000001E-2</v>
      </c>
      <c r="K301" s="253">
        <v>1.7999999999999999E-2</v>
      </c>
      <c r="L301" s="728">
        <v>0</v>
      </c>
      <c r="M301" s="253">
        <v>9</v>
      </c>
      <c r="N301" s="253">
        <v>30</v>
      </c>
      <c r="O301" s="253">
        <v>6.3</v>
      </c>
      <c r="P301" s="253">
        <v>4.4999999999999998E-2</v>
      </c>
      <c r="Q301" s="2737">
        <f>'12 л. МЕНЮ '!I303</f>
        <v>0</v>
      </c>
      <c r="R301" s="720"/>
      <c r="S301" s="109"/>
      <c r="T301" s="409"/>
      <c r="U301" s="2276"/>
      <c r="V301" s="891"/>
      <c r="W301" s="891"/>
      <c r="X301" s="891"/>
      <c r="Y301" s="891"/>
      <c r="Z301" s="2277"/>
      <c r="AA301" s="129"/>
      <c r="AB301" s="124"/>
      <c r="AC301" s="124"/>
      <c r="AD301" s="124"/>
      <c r="AE301" s="190"/>
      <c r="AF301" s="114"/>
      <c r="AG301" s="159"/>
      <c r="AH301" s="109"/>
      <c r="AI301" s="108"/>
      <c r="AJ301" s="114"/>
      <c r="AK301" s="114"/>
      <c r="AL301" s="114"/>
      <c r="AM301" s="114"/>
      <c r="AN301" s="114"/>
      <c r="AO301" s="114"/>
      <c r="AP301" s="114"/>
      <c r="AQ301" s="114"/>
      <c r="AR301" s="114"/>
      <c r="AS301" s="114"/>
      <c r="AT301" s="114"/>
      <c r="AU301" s="114"/>
      <c r="AV301" s="114"/>
      <c r="AW301" s="114"/>
      <c r="AX301" s="114"/>
      <c r="AY301" s="114"/>
      <c r="AZ301" s="114"/>
      <c r="BA301" s="114"/>
      <c r="BB301" s="114"/>
      <c r="BC301" s="114"/>
      <c r="BD301" s="114"/>
      <c r="BE301" s="114"/>
      <c r="BF301" s="114"/>
      <c r="BG301" s="114"/>
    </row>
    <row r="302" spans="2:59" ht="14.25" customHeight="1">
      <c r="B302" s="2316" t="str">
        <f>'12 л. МЕНЮ '!J304</f>
        <v>Пром.пр.</v>
      </c>
      <c r="C302" s="252" t="str">
        <f>'12 л. МЕНЮ '!C304</f>
        <v>Хлеб ржаной</v>
      </c>
      <c r="D302" s="251">
        <f>'12 л. МЕНЮ '!D304</f>
        <v>30</v>
      </c>
      <c r="E302" s="1100">
        <f>'12 л. МЕНЮ '!E304</f>
        <v>1.155</v>
      </c>
      <c r="F302" s="1101">
        <f>'12 л. МЕНЮ '!F304</f>
        <v>0.41299999999999998</v>
      </c>
      <c r="G302" s="1101">
        <f>'12 л. МЕНЮ '!G304</f>
        <v>16.260000000000002</v>
      </c>
      <c r="H302" s="2344">
        <f>'12 л. МЕНЮ '!H304</f>
        <v>73.376999999999995</v>
      </c>
      <c r="I302" s="370">
        <v>0</v>
      </c>
      <c r="J302" s="370">
        <v>0.08</v>
      </c>
      <c r="K302" s="370">
        <v>0.08</v>
      </c>
      <c r="L302" s="1045">
        <v>0</v>
      </c>
      <c r="M302" s="2607">
        <v>9.9</v>
      </c>
      <c r="N302" s="1069">
        <v>70</v>
      </c>
      <c r="O302" s="370">
        <v>2</v>
      </c>
      <c r="P302" s="2289">
        <v>0.01</v>
      </c>
      <c r="Q302" s="2737">
        <f>'12 л. МЕНЮ '!I304</f>
        <v>0</v>
      </c>
      <c r="R302" s="11"/>
      <c r="S302" s="109"/>
      <c r="T302" s="228"/>
      <c r="U302" s="124"/>
      <c r="V302" s="630"/>
      <c r="W302" s="630"/>
      <c r="X302" s="630"/>
      <c r="Y302" s="630"/>
      <c r="Z302" s="129"/>
      <c r="AA302" s="129"/>
      <c r="AB302" s="124"/>
      <c r="AC302" s="124"/>
      <c r="AD302" s="124"/>
      <c r="AE302" s="190"/>
      <c r="AF302" s="114"/>
      <c r="AG302" s="114"/>
      <c r="AH302" s="122"/>
      <c r="AI302" s="114"/>
      <c r="AJ302" s="114"/>
      <c r="AK302" s="114"/>
      <c r="AL302" s="114"/>
      <c r="AM302" s="114"/>
      <c r="AN302" s="114"/>
      <c r="AO302" s="114"/>
      <c r="AP302" s="114"/>
      <c r="AQ302" s="114"/>
      <c r="AR302" s="114"/>
      <c r="AS302" s="114"/>
      <c r="AT302" s="114"/>
      <c r="AU302" s="114"/>
      <c r="AV302" s="114"/>
      <c r="AW302" s="114"/>
      <c r="AX302" s="114"/>
      <c r="AY302" s="114"/>
      <c r="AZ302" s="114"/>
      <c r="BA302" s="114"/>
      <c r="BB302" s="114"/>
      <c r="BC302" s="114"/>
      <c r="BD302" s="114"/>
      <c r="BE302" s="114"/>
      <c r="BF302" s="114"/>
      <c r="BG302" s="114"/>
    </row>
    <row r="303" spans="2:59" ht="16.5" customHeight="1" thickBot="1">
      <c r="B303" s="2345" t="str">
        <f>'12 л. МЕНЮ '!J305</f>
        <v>82 / 21</v>
      </c>
      <c r="C303" s="201" t="str">
        <f>'12 л. МЕНЮ '!C305</f>
        <v>Фрукты свежие ( апельсин )</v>
      </c>
      <c r="D303" s="2759">
        <f>'12 л. МЕНЮ '!D305</f>
        <v>105</v>
      </c>
      <c r="E303" s="1100">
        <f>'12 л. МЕНЮ '!E305</f>
        <v>0.95</v>
      </c>
      <c r="F303" s="1101">
        <f>'12 л. МЕНЮ '!F305</f>
        <v>0.21</v>
      </c>
      <c r="G303" s="1101">
        <f>'12 л. МЕНЮ '!G305</f>
        <v>12.82</v>
      </c>
      <c r="H303" s="2344">
        <f>'12 л. МЕНЮ '!H305</f>
        <v>56.97</v>
      </c>
      <c r="I303" s="952">
        <v>14</v>
      </c>
      <c r="J303" s="952">
        <v>4.2000000000000003E-2</v>
      </c>
      <c r="K303" s="952">
        <v>3.15E-2</v>
      </c>
      <c r="L303" s="952">
        <v>0</v>
      </c>
      <c r="M303" s="365">
        <v>35.700000000000003</v>
      </c>
      <c r="N303" s="1024">
        <v>17.850000000000001</v>
      </c>
      <c r="O303" s="253">
        <v>1.365</v>
      </c>
      <c r="P303" s="1095">
        <v>0.315</v>
      </c>
      <c r="Q303" s="2737">
        <f>'12 л. МЕНЮ '!I305</f>
        <v>0</v>
      </c>
      <c r="R303" s="11"/>
      <c r="S303" s="109"/>
      <c r="T303" s="188"/>
      <c r="U303" s="114"/>
      <c r="V303" s="129"/>
      <c r="W303" s="129"/>
      <c r="X303" s="129"/>
      <c r="Y303" s="129"/>
      <c r="Z303" s="129"/>
      <c r="AA303" s="129"/>
      <c r="AB303" s="124"/>
      <c r="AC303" s="124"/>
      <c r="AD303" s="124"/>
      <c r="AE303" s="190"/>
      <c r="AF303" s="114"/>
      <c r="AG303" s="114"/>
      <c r="AH303" s="122"/>
      <c r="AI303" s="114"/>
      <c r="AJ303" s="114"/>
      <c r="AK303" s="114"/>
      <c r="AL303" s="114"/>
      <c r="AM303" s="114"/>
      <c r="AN303" s="114"/>
      <c r="AO303" s="114"/>
      <c r="AP303" s="114"/>
      <c r="AQ303" s="114"/>
      <c r="AR303" s="114"/>
      <c r="AS303" s="114"/>
      <c r="AT303" s="114"/>
      <c r="AU303" s="114"/>
      <c r="AV303" s="114"/>
      <c r="AW303" s="114"/>
      <c r="AX303" s="114"/>
      <c r="AY303" s="114"/>
      <c r="AZ303" s="114"/>
      <c r="BA303" s="114"/>
      <c r="BB303" s="114"/>
      <c r="BC303" s="114"/>
      <c r="BD303" s="114"/>
      <c r="BE303" s="114"/>
      <c r="BF303" s="114"/>
      <c r="BG303" s="114"/>
    </row>
    <row r="304" spans="2:59" ht="12.75" customHeight="1">
      <c r="B304" s="498" t="s">
        <v>192</v>
      </c>
      <c r="C304" s="983"/>
      <c r="D304" s="2787">
        <f>'12 л. МЕНЮ '!D306</f>
        <v>1000</v>
      </c>
      <c r="E304" s="509">
        <f t="shared" ref="E304:P304" si="76">SUM(E296:E303)</f>
        <v>36.316000000000003</v>
      </c>
      <c r="F304" s="960">
        <f t="shared" si="76"/>
        <v>35.347999999999999</v>
      </c>
      <c r="G304" s="960">
        <f t="shared" si="76"/>
        <v>130.012</v>
      </c>
      <c r="H304" s="1048">
        <f t="shared" si="76"/>
        <v>951.50969999999995</v>
      </c>
      <c r="I304" s="960">
        <f t="shared" si="76"/>
        <v>18.926000000000002</v>
      </c>
      <c r="J304" s="960">
        <f t="shared" si="76"/>
        <v>0.40799999999999997</v>
      </c>
      <c r="K304" s="960">
        <f t="shared" si="76"/>
        <v>0.65349999999999997</v>
      </c>
      <c r="L304" s="960">
        <f t="shared" si="76"/>
        <v>164.11399999999998</v>
      </c>
      <c r="M304" s="1053">
        <f t="shared" si="76"/>
        <v>708.28200000000004</v>
      </c>
      <c r="N304" s="1053">
        <f t="shared" si="76"/>
        <v>282.702</v>
      </c>
      <c r="O304" s="1053">
        <f t="shared" si="76"/>
        <v>87.07</v>
      </c>
      <c r="P304" s="1054">
        <f t="shared" si="76"/>
        <v>6.4180000000000001</v>
      </c>
      <c r="Q304" s="1121"/>
      <c r="R304" s="593"/>
      <c r="S304" s="109"/>
      <c r="T304" s="109"/>
      <c r="U304" s="106"/>
      <c r="V304" s="124"/>
      <c r="W304" s="124"/>
      <c r="X304" s="124"/>
      <c r="Y304" s="2331"/>
      <c r="Z304" s="677"/>
      <c r="AA304" s="114"/>
      <c r="AB304" s="124"/>
      <c r="AC304" s="241"/>
      <c r="AD304" s="124"/>
      <c r="AE304" s="190"/>
      <c r="AF304" s="114"/>
      <c r="AG304" s="133"/>
      <c r="AH304" s="188"/>
      <c r="AI304" s="114"/>
      <c r="AJ304" s="114"/>
      <c r="AK304" s="114"/>
      <c r="AL304" s="114"/>
      <c r="AM304" s="114"/>
      <c r="AN304" s="114"/>
      <c r="AO304" s="114"/>
      <c r="AP304" s="114"/>
      <c r="AQ304" s="114"/>
      <c r="AR304" s="114"/>
      <c r="AS304" s="114"/>
      <c r="AT304" s="114"/>
      <c r="AU304" s="114"/>
      <c r="AV304" s="114"/>
      <c r="AW304" s="114"/>
      <c r="AX304" s="114"/>
      <c r="AY304" s="114"/>
      <c r="AZ304" s="114"/>
      <c r="BA304" s="114"/>
      <c r="BB304" s="114"/>
      <c r="BC304" s="114"/>
      <c r="BD304" s="114"/>
      <c r="BE304" s="114"/>
      <c r="BF304" s="114"/>
      <c r="BG304" s="114"/>
    </row>
    <row r="305" spans="2:59">
      <c r="B305" s="1035"/>
      <c r="C305" s="1036" t="s">
        <v>11</v>
      </c>
      <c r="D305" s="1783">
        <v>0.35</v>
      </c>
      <c r="E305" s="1158">
        <f t="shared" ref="E305:P305" si="77">(E399/100)*35</f>
        <v>31.5</v>
      </c>
      <c r="F305" s="1052">
        <f t="shared" si="77"/>
        <v>32.200000000000003</v>
      </c>
      <c r="G305" s="1052">
        <f t="shared" si="77"/>
        <v>134.05000000000001</v>
      </c>
      <c r="H305" s="1052">
        <f t="shared" si="77"/>
        <v>952</v>
      </c>
      <c r="I305" s="1052">
        <f t="shared" si="77"/>
        <v>24.5</v>
      </c>
      <c r="J305" s="1052">
        <f t="shared" si="77"/>
        <v>0.48999999999999994</v>
      </c>
      <c r="K305" s="1052">
        <f t="shared" si="77"/>
        <v>0.56000000000000005</v>
      </c>
      <c r="L305" s="1808">
        <f t="shared" si="77"/>
        <v>315</v>
      </c>
      <c r="M305" s="2785">
        <f t="shared" si="77"/>
        <v>420</v>
      </c>
      <c r="N305" s="2785">
        <f t="shared" si="77"/>
        <v>420</v>
      </c>
      <c r="O305" s="2785">
        <f t="shared" si="77"/>
        <v>105</v>
      </c>
      <c r="P305" s="2346">
        <f t="shared" si="77"/>
        <v>6.3</v>
      </c>
      <c r="Q305" s="1121"/>
      <c r="R305" s="11"/>
      <c r="S305" s="109"/>
      <c r="T305" s="809"/>
      <c r="U305" s="106"/>
      <c r="V305" s="124"/>
      <c r="W305" s="124"/>
      <c r="X305" s="630"/>
      <c r="Y305" s="2330"/>
      <c r="Z305" s="677"/>
      <c r="AA305" s="114"/>
      <c r="AB305" s="233"/>
      <c r="AC305" s="113"/>
      <c r="AD305" s="113"/>
      <c r="AE305" s="104"/>
      <c r="AF305" s="114"/>
      <c r="AG305" s="133"/>
      <c r="AH305" s="109"/>
      <c r="AI305" s="121"/>
      <c r="AJ305" s="114"/>
      <c r="AK305" s="114"/>
      <c r="AL305" s="114"/>
      <c r="AM305" s="114"/>
      <c r="AN305" s="114"/>
      <c r="AO305" s="114"/>
      <c r="AP305" s="114"/>
      <c r="AQ305" s="114"/>
      <c r="AR305" s="114"/>
      <c r="AS305" s="114"/>
      <c r="AT305" s="114"/>
      <c r="AU305" s="114"/>
      <c r="AV305" s="114"/>
      <c r="AW305" s="114"/>
      <c r="AX305" s="114"/>
      <c r="AY305" s="114"/>
      <c r="AZ305" s="114"/>
      <c r="BA305" s="114"/>
      <c r="BB305" s="114"/>
      <c r="BC305" s="114"/>
      <c r="BD305" s="114"/>
      <c r="BE305" s="114"/>
      <c r="BF305" s="114"/>
      <c r="BG305" s="114"/>
    </row>
    <row r="306" spans="2:59" ht="15.75" thickBot="1">
      <c r="B306" s="249"/>
      <c r="C306" s="1031" t="s">
        <v>431</v>
      </c>
      <c r="D306" s="1077"/>
      <c r="E306" s="1055">
        <f t="shared" ref="E306:P306" si="78">(E304*100/E399)-35</f>
        <v>5.3511111111111163</v>
      </c>
      <c r="F306" s="1056">
        <f t="shared" si="78"/>
        <v>3.42173913043478</v>
      </c>
      <c r="G306" s="1056">
        <f t="shared" si="78"/>
        <v>-1.0543080939947771</v>
      </c>
      <c r="H306" s="1056">
        <f t="shared" si="78"/>
        <v>-1.8025735294116885E-2</v>
      </c>
      <c r="I306" s="1056">
        <f t="shared" si="78"/>
        <v>-7.9628571428571426</v>
      </c>
      <c r="J306" s="1056">
        <f t="shared" si="78"/>
        <v>-5.8571428571428577</v>
      </c>
      <c r="K306" s="1056">
        <f t="shared" si="78"/>
        <v>5.8437499999999929</v>
      </c>
      <c r="L306" s="1056">
        <f t="shared" si="78"/>
        <v>-16.765111111111114</v>
      </c>
      <c r="M306" s="1056">
        <f t="shared" si="78"/>
        <v>24.023499999999999</v>
      </c>
      <c r="N306" s="1056">
        <f t="shared" si="78"/>
        <v>-11.441499999999998</v>
      </c>
      <c r="O306" s="1056">
        <f t="shared" si="78"/>
        <v>-5.9766666666666666</v>
      </c>
      <c r="P306" s="1068">
        <f t="shared" si="78"/>
        <v>0.65555555555555856</v>
      </c>
      <c r="Q306" s="1121"/>
      <c r="R306" s="183"/>
      <c r="S306" s="109"/>
      <c r="AE306" s="408"/>
      <c r="AF306" s="114"/>
      <c r="AG306" s="114"/>
      <c r="AH306" s="188"/>
      <c r="AI306" s="114"/>
      <c r="AJ306" s="114"/>
      <c r="AK306" s="114"/>
      <c r="AL306" s="114"/>
      <c r="AM306" s="114"/>
      <c r="AN306" s="114"/>
      <c r="AO306" s="114"/>
      <c r="AP306" s="114"/>
      <c r="AQ306" s="114"/>
      <c r="AR306" s="114"/>
      <c r="AS306" s="114"/>
      <c r="AT306" s="114"/>
      <c r="AU306" s="114"/>
      <c r="AV306" s="114"/>
      <c r="AW306" s="114"/>
      <c r="AX306" s="114"/>
      <c r="AY306" s="114"/>
      <c r="AZ306" s="114"/>
      <c r="BA306" s="114"/>
      <c r="BB306" s="114"/>
      <c r="BC306" s="114"/>
      <c r="BD306" s="114"/>
      <c r="BE306" s="114"/>
      <c r="BF306" s="114"/>
      <c r="BG306" s="114"/>
    </row>
    <row r="307" spans="2:59" ht="13.5" customHeight="1">
      <c r="B307" s="934"/>
      <c r="C307" s="711" t="s">
        <v>232</v>
      </c>
      <c r="D307" s="63"/>
      <c r="E307" s="780"/>
      <c r="F307" s="185"/>
      <c r="G307" s="185"/>
      <c r="H307" s="185"/>
      <c r="I307" s="971"/>
      <c r="J307" s="971"/>
      <c r="K307" s="976"/>
      <c r="L307" s="971"/>
      <c r="M307" s="971"/>
      <c r="N307" s="971"/>
      <c r="O307" s="971"/>
      <c r="P307" s="2337"/>
      <c r="Q307" s="1115"/>
      <c r="R307" s="718"/>
      <c r="T307" s="406"/>
      <c r="U307" s="231"/>
      <c r="V307" s="1183"/>
      <c r="W307" s="1183"/>
      <c r="X307" s="1184"/>
      <c r="Y307" s="2349"/>
      <c r="Z307" s="228"/>
      <c r="AA307" s="414"/>
      <c r="AB307" s="405"/>
      <c r="AC307" s="410"/>
      <c r="AD307" s="410"/>
      <c r="AE307" s="411"/>
      <c r="AF307" s="114"/>
      <c r="AG307" s="132"/>
      <c r="AH307" s="109"/>
      <c r="AI307" s="106"/>
      <c r="AJ307" s="114"/>
      <c r="AK307" s="114"/>
      <c r="AL307" s="114"/>
      <c r="AM307" s="114"/>
      <c r="AN307" s="114"/>
      <c r="AO307" s="114"/>
      <c r="AP307" s="114"/>
      <c r="AQ307" s="114"/>
      <c r="AR307" s="114"/>
      <c r="AS307" s="114"/>
      <c r="AT307" s="114"/>
      <c r="AU307" s="114"/>
      <c r="AV307" s="114"/>
      <c r="AW307" s="114"/>
      <c r="AX307" s="114"/>
      <c r="AY307" s="114"/>
      <c r="AZ307" s="114"/>
      <c r="BA307" s="114"/>
      <c r="BB307" s="114"/>
      <c r="BC307" s="114"/>
      <c r="BD307" s="114"/>
      <c r="BE307" s="114"/>
      <c r="BF307" s="114"/>
      <c r="BG307" s="114"/>
    </row>
    <row r="308" spans="2:59" ht="13.5" customHeight="1">
      <c r="B308" s="1906" t="str">
        <f>'12 л. МЕНЮ '!J310</f>
        <v>470 / 21</v>
      </c>
      <c r="C308" s="292" t="s">
        <v>233</v>
      </c>
      <c r="D308" s="275">
        <f>'12 л. МЕНЮ '!D310</f>
        <v>200</v>
      </c>
      <c r="E308" s="235">
        <f>'12 л. МЕНЮ '!E310</f>
        <v>5.8</v>
      </c>
      <c r="F308" s="359">
        <f>'12 л. МЕНЮ '!F310</f>
        <v>5</v>
      </c>
      <c r="G308" s="359">
        <f>'12 л. МЕНЮ '!G310</f>
        <v>8</v>
      </c>
      <c r="H308" s="359">
        <f>'12 л. МЕНЮ '!H310</f>
        <v>101</v>
      </c>
      <c r="I308" s="371">
        <v>1.4</v>
      </c>
      <c r="J308" s="371">
        <v>0.08</v>
      </c>
      <c r="K308" s="371">
        <v>2.3E-2</v>
      </c>
      <c r="L308" s="1058">
        <v>40.1</v>
      </c>
      <c r="M308" s="356">
        <v>240.8</v>
      </c>
      <c r="N308" s="356">
        <v>180.6</v>
      </c>
      <c r="O308" s="356">
        <v>28.1</v>
      </c>
      <c r="P308" s="2335">
        <v>0.2</v>
      </c>
      <c r="Q308" s="536">
        <f>'12 л. МЕНЮ '!I310</f>
        <v>0</v>
      </c>
      <c r="R308" s="719"/>
      <c r="S308" s="406"/>
      <c r="T308" s="409"/>
      <c r="U308" s="2276"/>
      <c r="V308" s="891"/>
      <c r="W308" s="891"/>
      <c r="X308" s="891"/>
      <c r="Y308" s="891"/>
      <c r="Z308" s="2267"/>
      <c r="AA308" s="129"/>
      <c r="AB308" s="129"/>
      <c r="AC308" s="129"/>
      <c r="AD308" s="129"/>
      <c r="AE308" s="114"/>
      <c r="AF308" s="114"/>
      <c r="AG308" s="125"/>
      <c r="AH308" s="109"/>
      <c r="AI308" s="106"/>
      <c r="AJ308" s="114"/>
      <c r="AK308" s="114"/>
      <c r="AL308" s="114"/>
      <c r="AM308" s="114"/>
      <c r="AN308" s="114"/>
      <c r="AO308" s="114"/>
      <c r="AP308" s="114"/>
      <c r="AQ308" s="114"/>
      <c r="AR308" s="114"/>
      <c r="AS308" s="114"/>
      <c r="AT308" s="114"/>
      <c r="AU308" s="114"/>
      <c r="AV308" s="114"/>
      <c r="AW308" s="114"/>
      <c r="AX308" s="114"/>
      <c r="AY308" s="114"/>
      <c r="AZ308" s="114"/>
      <c r="BA308" s="114"/>
      <c r="BB308" s="114"/>
      <c r="BC308" s="114"/>
      <c r="BD308" s="114"/>
      <c r="BE308" s="114"/>
      <c r="BF308" s="114"/>
      <c r="BG308" s="114"/>
    </row>
    <row r="309" spans="2:59" ht="14.25" customHeight="1">
      <c r="B309" s="2373" t="str">
        <f>'12 л. МЕНЮ '!J311</f>
        <v>150 / 17</v>
      </c>
      <c r="C309" s="2761" t="str">
        <f>'12 л. МЕНЮ '!C311</f>
        <v>Зразы картофельные и / соус молочный</v>
      </c>
      <c r="D309" s="277" t="str">
        <f>'12 л. МЕНЮ '!D311</f>
        <v>100 / 20</v>
      </c>
      <c r="E309" s="693">
        <f>'12 л. МЕНЮ '!E311</f>
        <v>3.383</v>
      </c>
      <c r="F309" s="371">
        <f>'12 л. МЕНЮ '!F311</f>
        <v>7.2910000000000004</v>
      </c>
      <c r="G309" s="1119">
        <f>'12 л. МЕНЮ '!G311</f>
        <v>7.88</v>
      </c>
      <c r="H309" s="1045">
        <f>'12 л. МЕНЮ '!H311</f>
        <v>102.59099999999999</v>
      </c>
      <c r="I309" s="371">
        <v>0.44</v>
      </c>
      <c r="J309" s="371">
        <v>0.1</v>
      </c>
      <c r="K309" s="781">
        <v>0.13</v>
      </c>
      <c r="L309" s="979">
        <v>75.56</v>
      </c>
      <c r="M309" s="356">
        <v>28.67</v>
      </c>
      <c r="N309" s="355">
        <v>25.33</v>
      </c>
      <c r="O309" s="356">
        <v>17.559999999999999</v>
      </c>
      <c r="P309" s="2335">
        <v>1.393</v>
      </c>
      <c r="Q309" s="536">
        <f>'12 л. МЕНЮ '!I311</f>
        <v>0</v>
      </c>
      <c r="R309" s="720"/>
      <c r="S309" s="409"/>
      <c r="T309" s="228"/>
      <c r="U309" s="124"/>
      <c r="V309" s="630"/>
      <c r="W309" s="630"/>
      <c r="X309" s="630"/>
      <c r="Y309" s="630"/>
      <c r="Z309" s="129"/>
      <c r="AA309" s="129"/>
      <c r="AB309" s="585"/>
      <c r="AC309" s="585"/>
      <c r="AD309" s="585"/>
      <c r="AE309" s="585"/>
      <c r="AF309" s="114"/>
      <c r="AG309" s="413"/>
      <c r="AH309" s="236"/>
      <c r="AI309" s="375"/>
      <c r="AJ309" s="114"/>
      <c r="AK309" s="114"/>
      <c r="AL309" s="114"/>
      <c r="AM309" s="114"/>
      <c r="AN309" s="114"/>
      <c r="AO309" s="114"/>
      <c r="AP309" s="114"/>
      <c r="AQ309" s="114"/>
      <c r="AR309" s="114"/>
      <c r="AS309" s="114"/>
      <c r="AT309" s="114"/>
      <c r="AU309" s="114"/>
      <c r="AV309" s="114"/>
      <c r="AW309" s="114"/>
      <c r="AX309" s="114"/>
      <c r="AY309" s="114"/>
      <c r="AZ309" s="114"/>
      <c r="BA309" s="114"/>
      <c r="BB309" s="114"/>
      <c r="BC309" s="114"/>
      <c r="BD309" s="114"/>
      <c r="BE309" s="114"/>
      <c r="BF309" s="114"/>
      <c r="BG309" s="114"/>
    </row>
    <row r="310" spans="2:59" ht="16.5" customHeight="1">
      <c r="B310" s="709"/>
      <c r="C310" s="2760"/>
      <c r="D310" s="874"/>
      <c r="E310" s="1149"/>
      <c r="F310" s="974"/>
      <c r="G310" s="974"/>
      <c r="H310" s="974"/>
      <c r="I310" s="974"/>
      <c r="J310" s="974"/>
      <c r="K310" s="1148"/>
      <c r="L310" s="974"/>
      <c r="M310" s="974"/>
      <c r="N310" s="1148"/>
      <c r="O310" s="974"/>
      <c r="P310" s="2347"/>
      <c r="Q310" s="919"/>
      <c r="R310" s="11"/>
      <c r="S310" s="188"/>
      <c r="T310" s="104"/>
      <c r="U310" s="224"/>
      <c r="V310" s="114"/>
      <c r="W310" s="114"/>
      <c r="X310" s="114"/>
      <c r="Y310" s="114"/>
      <c r="Z310" s="114"/>
      <c r="AA310" s="626"/>
      <c r="AB310" s="626"/>
      <c r="AC310" s="626"/>
      <c r="AD310" s="626"/>
      <c r="AE310" s="626"/>
      <c r="AF310" s="114"/>
      <c r="AG310" s="123"/>
      <c r="AH310" s="109"/>
      <c r="AI310" s="106"/>
      <c r="AJ310" s="114"/>
      <c r="AK310" s="114"/>
      <c r="AL310" s="114"/>
      <c r="AM310" s="114"/>
      <c r="AN310" s="114"/>
      <c r="AO310" s="114"/>
      <c r="AP310" s="114"/>
      <c r="AQ310" s="114"/>
      <c r="AR310" s="114"/>
      <c r="AS310" s="114"/>
      <c r="AT310" s="114"/>
      <c r="AU310" s="114"/>
      <c r="AV310" s="114"/>
      <c r="AW310" s="114"/>
      <c r="AX310" s="114"/>
      <c r="AY310" s="114"/>
      <c r="AZ310" s="114"/>
      <c r="BA310" s="114"/>
      <c r="BB310" s="114"/>
      <c r="BC310" s="114"/>
      <c r="BD310" s="114"/>
      <c r="BE310" s="114"/>
      <c r="BF310" s="114"/>
      <c r="BG310" s="114"/>
    </row>
    <row r="311" spans="2:59" ht="14.25" customHeight="1" thickBot="1">
      <c r="B311" s="2311" t="str">
        <f>'12 л. МЕНЮ '!J312</f>
        <v>Пром.пр.</v>
      </c>
      <c r="C311" s="2308" t="str">
        <f>'12 л. МЕНЮ '!C312</f>
        <v>Хлеб пшеничный</v>
      </c>
      <c r="D311" s="398">
        <f>'12 л. МЕНЮ '!D312</f>
        <v>30</v>
      </c>
      <c r="E311" s="520">
        <f>'12 л. МЕНЮ '!E312</f>
        <v>1.155</v>
      </c>
      <c r="F311" s="522">
        <f>'12 л. МЕНЮ '!F312</f>
        <v>0.41299999999999998</v>
      </c>
      <c r="G311" s="522">
        <f>'12 л. МЕНЮ '!G312</f>
        <v>16.260000000000002</v>
      </c>
      <c r="H311" s="522">
        <f>'12 л. МЕНЮ '!H312</f>
        <v>73.376999999999995</v>
      </c>
      <c r="I311" s="370">
        <v>0</v>
      </c>
      <c r="J311" s="370">
        <v>0.08</v>
      </c>
      <c r="K311" s="370">
        <v>0.08</v>
      </c>
      <c r="L311" s="1045">
        <v>0</v>
      </c>
      <c r="M311" s="2607">
        <v>9.9</v>
      </c>
      <c r="N311" s="1069">
        <v>70</v>
      </c>
      <c r="O311" s="370">
        <v>2</v>
      </c>
      <c r="P311" s="2289">
        <v>0.01</v>
      </c>
      <c r="Q311" s="2741">
        <f>'12 л. МЕНЮ '!I312</f>
        <v>0</v>
      </c>
      <c r="R311" s="11"/>
      <c r="S311" s="109"/>
      <c r="T311" s="106"/>
      <c r="U311" s="224"/>
      <c r="V311" s="114"/>
      <c r="W311" s="114"/>
      <c r="X311" s="114"/>
      <c r="Y311" s="114"/>
      <c r="Z311" s="114"/>
      <c r="AA311" s="129"/>
      <c r="AB311" s="129"/>
      <c r="AC311" s="129"/>
      <c r="AD311" s="129"/>
      <c r="AE311" s="114"/>
      <c r="AF311" s="114"/>
      <c r="AG311" s="123"/>
      <c r="AH311" s="109"/>
      <c r="AI311" s="106"/>
      <c r="AJ311" s="114"/>
      <c r="AK311" s="114"/>
      <c r="AL311" s="114"/>
      <c r="AM311" s="114"/>
      <c r="AN311" s="114"/>
      <c r="AO311" s="114"/>
      <c r="AP311" s="114"/>
      <c r="AQ311" s="114"/>
      <c r="AR311" s="114"/>
      <c r="AS311" s="114"/>
      <c r="AT311" s="114"/>
      <c r="AU311" s="114"/>
      <c r="AV311" s="114"/>
      <c r="AW311" s="114"/>
      <c r="AX311" s="114"/>
      <c r="AY311" s="114"/>
      <c r="AZ311" s="114"/>
      <c r="BA311" s="114"/>
      <c r="BB311" s="114"/>
      <c r="BC311" s="114"/>
      <c r="BD311" s="114"/>
      <c r="BE311" s="114"/>
      <c r="BF311" s="114"/>
      <c r="BG311" s="114"/>
    </row>
    <row r="312" spans="2:59" ht="12.75" customHeight="1">
      <c r="B312" s="498" t="s">
        <v>241</v>
      </c>
      <c r="C312" s="754"/>
      <c r="D312" s="2757">
        <f>'12 л. МЕНЮ '!D313</f>
        <v>350</v>
      </c>
      <c r="E312" s="2788">
        <f t="shared" ref="E312:P312" si="79">SUM(E308:E311)</f>
        <v>10.337999999999999</v>
      </c>
      <c r="F312" s="980">
        <f t="shared" si="79"/>
        <v>12.704000000000001</v>
      </c>
      <c r="G312" s="954">
        <f t="shared" si="79"/>
        <v>32.14</v>
      </c>
      <c r="H312" s="1022">
        <f t="shared" si="79"/>
        <v>276.96800000000002</v>
      </c>
      <c r="I312" s="980">
        <f t="shared" si="79"/>
        <v>1.8399999999999999</v>
      </c>
      <c r="J312" s="255">
        <f t="shared" si="79"/>
        <v>0.26</v>
      </c>
      <c r="K312" s="980">
        <f t="shared" si="79"/>
        <v>0.23299999999999998</v>
      </c>
      <c r="L312" s="255">
        <f t="shared" si="79"/>
        <v>115.66</v>
      </c>
      <c r="M312" s="1039">
        <f t="shared" si="79"/>
        <v>279.37</v>
      </c>
      <c r="N312" s="1039">
        <f t="shared" si="79"/>
        <v>275.93</v>
      </c>
      <c r="O312" s="1039">
        <f t="shared" si="79"/>
        <v>47.66</v>
      </c>
      <c r="P312" s="775">
        <f t="shared" si="79"/>
        <v>1.603</v>
      </c>
      <c r="Q312" s="324"/>
      <c r="S312" s="288"/>
      <c r="T312" s="114"/>
      <c r="U312" s="114"/>
      <c r="V312" s="114"/>
      <c r="W312" s="114"/>
      <c r="X312" s="114"/>
      <c r="Y312" s="114"/>
      <c r="Z312" s="114"/>
      <c r="AA312" s="628"/>
      <c r="AB312" s="628"/>
      <c r="AC312" s="629"/>
      <c r="AD312" s="629"/>
      <c r="AE312" s="190"/>
      <c r="AF312" s="114"/>
      <c r="AG312" s="133"/>
      <c r="AH312" s="188"/>
      <c r="AI312" s="114"/>
      <c r="AJ312" s="114"/>
      <c r="AK312" s="114"/>
      <c r="AL312" s="114"/>
      <c r="AM312" s="114"/>
      <c r="AN312" s="114"/>
      <c r="AO312" s="114"/>
      <c r="AP312" s="114"/>
      <c r="AQ312" s="114"/>
      <c r="AR312" s="114"/>
      <c r="AS312" s="114"/>
      <c r="AT312" s="114"/>
      <c r="AU312" s="114"/>
      <c r="AV312" s="114"/>
      <c r="AW312" s="114"/>
      <c r="AX312" s="114"/>
      <c r="AY312" s="114"/>
      <c r="AZ312" s="114"/>
      <c r="BA312" s="114"/>
      <c r="BB312" s="114"/>
      <c r="BC312" s="114"/>
      <c r="BD312" s="114"/>
      <c r="BE312" s="114"/>
      <c r="BF312" s="114"/>
      <c r="BG312" s="114"/>
    </row>
    <row r="313" spans="2:59" ht="15.75" customHeight="1">
      <c r="B313" s="1035"/>
      <c r="C313" s="1036" t="s">
        <v>11</v>
      </c>
      <c r="D313" s="1783">
        <v>0.1</v>
      </c>
      <c r="E313" s="1158">
        <f t="shared" ref="E313:P313" si="80">(E399/100)*10</f>
        <v>9</v>
      </c>
      <c r="F313" s="1052">
        <f t="shared" si="80"/>
        <v>9.2000000000000011</v>
      </c>
      <c r="G313" s="1052">
        <f t="shared" si="80"/>
        <v>38.299999999999997</v>
      </c>
      <c r="H313" s="1052">
        <f t="shared" si="80"/>
        <v>272</v>
      </c>
      <c r="I313" s="1052">
        <f t="shared" si="80"/>
        <v>7</v>
      </c>
      <c r="J313" s="1052">
        <f t="shared" si="80"/>
        <v>0.13999999999999999</v>
      </c>
      <c r="K313" s="1052">
        <f t="shared" si="80"/>
        <v>0.16</v>
      </c>
      <c r="L313" s="1052">
        <f t="shared" si="80"/>
        <v>90</v>
      </c>
      <c r="M313" s="2785">
        <f t="shared" si="80"/>
        <v>120</v>
      </c>
      <c r="N313" s="2785">
        <f t="shared" si="80"/>
        <v>120</v>
      </c>
      <c r="O313" s="1808">
        <f t="shared" si="80"/>
        <v>30</v>
      </c>
      <c r="P313" s="2346">
        <f t="shared" si="80"/>
        <v>1.7999999999999998</v>
      </c>
      <c r="Q313" s="324"/>
      <c r="S313" s="288"/>
      <c r="T313" s="114"/>
      <c r="U313" s="114"/>
      <c r="V313" s="114"/>
      <c r="W313" s="114"/>
      <c r="X313" s="114"/>
      <c r="Y313" s="114"/>
      <c r="Z313" s="114"/>
      <c r="AA313" s="124"/>
      <c r="AB313" s="241"/>
      <c r="AC313" s="124"/>
      <c r="AD313" s="124"/>
      <c r="AE313" s="190"/>
      <c r="AF313" s="114"/>
      <c r="AG313" s="133"/>
      <c r="AH313" s="109"/>
      <c r="AI313" s="375"/>
      <c r="AJ313" s="114"/>
      <c r="AK313" s="114"/>
      <c r="AL313" s="114"/>
      <c r="AM313" s="114"/>
      <c r="AN313" s="114"/>
      <c r="AO313" s="114"/>
      <c r="AP313" s="114"/>
      <c r="AQ313" s="114"/>
      <c r="AR313" s="114"/>
      <c r="AS313" s="114"/>
      <c r="AT313" s="114"/>
      <c r="AU313" s="114"/>
      <c r="AV313" s="114"/>
      <c r="AW313" s="114"/>
      <c r="AX313" s="114"/>
      <c r="AY313" s="114"/>
      <c r="AZ313" s="114"/>
      <c r="BA313" s="114"/>
      <c r="BB313" s="114"/>
      <c r="BC313" s="114"/>
      <c r="BD313" s="114"/>
      <c r="BE313" s="114"/>
      <c r="BF313" s="114"/>
      <c r="BG313" s="114"/>
    </row>
    <row r="314" spans="2:59" ht="14.25" customHeight="1" thickBot="1">
      <c r="B314" s="249"/>
      <c r="C314" s="1031" t="s">
        <v>431</v>
      </c>
      <c r="D314" s="1077"/>
      <c r="E314" s="1055">
        <f t="shared" ref="E314:P314" si="81">(E312*100/E399)-10</f>
        <v>1.4866666666666664</v>
      </c>
      <c r="F314" s="1056">
        <f t="shared" si="81"/>
        <v>3.8086956521739133</v>
      </c>
      <c r="G314" s="1056">
        <f t="shared" si="81"/>
        <v>-1.6083550913838121</v>
      </c>
      <c r="H314" s="1056">
        <f t="shared" si="81"/>
        <v>0.18264705882353027</v>
      </c>
      <c r="I314" s="1056">
        <f t="shared" si="81"/>
        <v>-7.3714285714285719</v>
      </c>
      <c r="J314" s="1056">
        <f t="shared" si="81"/>
        <v>8.571428571428573</v>
      </c>
      <c r="K314" s="1056">
        <f t="shared" si="81"/>
        <v>4.5624999999999982</v>
      </c>
      <c r="L314" s="1056">
        <f t="shared" si="81"/>
        <v>2.8511111111111109</v>
      </c>
      <c r="M314" s="1056">
        <f t="shared" si="81"/>
        <v>13.280833333333334</v>
      </c>
      <c r="N314" s="1056">
        <f t="shared" si="81"/>
        <v>12.994166666666668</v>
      </c>
      <c r="O314" s="1056">
        <f t="shared" si="81"/>
        <v>5.8866666666666667</v>
      </c>
      <c r="P314" s="1068">
        <f t="shared" si="81"/>
        <v>-1.0944444444444432</v>
      </c>
      <c r="Q314" s="324"/>
      <c r="S314" s="114"/>
      <c r="T314" s="114"/>
      <c r="U314" s="114"/>
      <c r="V314" s="114"/>
      <c r="W314" s="114"/>
      <c r="X314" s="114"/>
      <c r="Y314" s="114"/>
      <c r="Z314" s="114"/>
      <c r="AA314" s="124"/>
      <c r="AB314" s="241"/>
      <c r="AC314" s="124"/>
      <c r="AD314" s="124"/>
      <c r="AE314" s="132"/>
      <c r="AF314" s="114"/>
      <c r="AG314" s="123"/>
      <c r="AH314" s="121"/>
      <c r="AI314" s="104"/>
      <c r="AJ314" s="114"/>
      <c r="AK314" s="114"/>
      <c r="AL314" s="114"/>
      <c r="AM314" s="114"/>
      <c r="AN314" s="114"/>
      <c r="AO314" s="114"/>
      <c r="AP314" s="114"/>
      <c r="AQ314" s="114"/>
      <c r="AR314" s="114"/>
      <c r="AS314" s="114"/>
      <c r="AT314" s="114"/>
      <c r="AU314" s="114"/>
      <c r="AV314" s="114"/>
      <c r="AW314" s="114"/>
      <c r="AX314" s="114"/>
      <c r="AY314" s="114"/>
      <c r="AZ314" s="114"/>
      <c r="BA314" s="114"/>
      <c r="BB314" s="114"/>
      <c r="BC314" s="114"/>
      <c r="BD314" s="114"/>
      <c r="BE314" s="114"/>
      <c r="BF314" s="114"/>
      <c r="BG314" s="114"/>
    </row>
    <row r="315" spans="2:59">
      <c r="S315" s="114"/>
      <c r="T315" s="114"/>
      <c r="U315" s="114"/>
      <c r="V315" s="114"/>
      <c r="W315" s="114"/>
      <c r="X315" s="114"/>
      <c r="Y315" s="114"/>
      <c r="Z315" s="114"/>
      <c r="AA315" s="124"/>
      <c r="AB315" s="124"/>
      <c r="AC315" s="124"/>
      <c r="AD315" s="124"/>
      <c r="AE315" s="190"/>
      <c r="AF315" s="114"/>
      <c r="AG315" s="114"/>
      <c r="AH315" s="114"/>
      <c r="AI315" s="114"/>
      <c r="AJ315" s="114"/>
      <c r="AK315" s="114"/>
      <c r="AL315" s="114"/>
      <c r="AM315" s="114"/>
      <c r="AN315" s="114"/>
      <c r="AO315" s="114"/>
      <c r="AP315" s="114"/>
      <c r="AQ315" s="114"/>
      <c r="AR315" s="114"/>
      <c r="AS315" s="114"/>
      <c r="AT315" s="114"/>
      <c r="AU315" s="114"/>
      <c r="AV315" s="114"/>
      <c r="AW315" s="114"/>
      <c r="AX315" s="114"/>
      <c r="AY315" s="114"/>
      <c r="AZ315" s="114"/>
      <c r="BA315" s="114"/>
      <c r="BB315" s="114"/>
      <c r="BC315" s="114"/>
      <c r="BD315" s="114"/>
      <c r="BE315" s="114"/>
      <c r="BF315" s="114"/>
      <c r="BG315" s="114"/>
    </row>
    <row r="316" spans="2:59" ht="15.75" thickBot="1">
      <c r="Q316" s="324"/>
      <c r="S316" s="193"/>
      <c r="T316" s="114"/>
      <c r="U316" s="114"/>
      <c r="V316" s="114"/>
      <c r="W316" s="114"/>
      <c r="X316" s="114"/>
      <c r="Y316" s="114"/>
      <c r="Z316" s="114"/>
      <c r="AA316" s="124"/>
      <c r="AB316" s="124"/>
      <c r="AC316" s="124"/>
      <c r="AD316" s="124"/>
      <c r="AE316" s="190"/>
      <c r="AF316" s="114"/>
      <c r="AG316" s="123"/>
      <c r="AH316" s="109"/>
      <c r="AI316" s="106"/>
      <c r="AJ316" s="114"/>
      <c r="AK316" s="114"/>
      <c r="AL316" s="114"/>
      <c r="AM316" s="114"/>
      <c r="AN316" s="114"/>
      <c r="AO316" s="114"/>
      <c r="AP316" s="114"/>
      <c r="AQ316" s="114"/>
      <c r="AR316" s="114"/>
      <c r="AS316" s="114"/>
      <c r="AT316" s="114"/>
      <c r="AU316" s="114"/>
      <c r="AV316" s="114"/>
      <c r="AW316" s="114"/>
      <c r="AX316" s="114"/>
      <c r="AY316" s="114"/>
      <c r="AZ316" s="114"/>
      <c r="BA316" s="114"/>
      <c r="BB316" s="114"/>
      <c r="BC316" s="114"/>
      <c r="BD316" s="114"/>
      <c r="BE316" s="114"/>
      <c r="BF316" s="114"/>
      <c r="BG316" s="114"/>
    </row>
    <row r="317" spans="2:59">
      <c r="B317" s="877"/>
      <c r="C317" s="43" t="s">
        <v>283</v>
      </c>
      <c r="D317" s="44"/>
      <c r="E317" s="155">
        <f t="shared" ref="E317:P317" si="82">E292+E304</f>
        <v>56.808000000000007</v>
      </c>
      <c r="F317" s="255">
        <f t="shared" si="82"/>
        <v>58.721999999999994</v>
      </c>
      <c r="G317" s="255">
        <f t="shared" si="82"/>
        <v>224.20400000000001</v>
      </c>
      <c r="H317" s="255">
        <f t="shared" si="82"/>
        <v>1630.1026999999999</v>
      </c>
      <c r="I317" s="255">
        <f t="shared" si="82"/>
        <v>29.876000000000001</v>
      </c>
      <c r="J317" s="255">
        <f t="shared" si="82"/>
        <v>0.76600000000000001</v>
      </c>
      <c r="K317" s="255">
        <f t="shared" si="82"/>
        <v>1.1284999999999998</v>
      </c>
      <c r="L317" s="255">
        <f t="shared" si="82"/>
        <v>247.57399999999998</v>
      </c>
      <c r="M317" s="961">
        <f t="shared" si="82"/>
        <v>1170.752</v>
      </c>
      <c r="N317" s="2305">
        <f t="shared" si="82"/>
        <v>476.142</v>
      </c>
      <c r="O317" s="965">
        <f t="shared" si="82"/>
        <v>119.38</v>
      </c>
      <c r="P317" s="879">
        <f t="shared" si="82"/>
        <v>12.188800000000001</v>
      </c>
      <c r="Q317" s="324"/>
      <c r="S317" s="114"/>
      <c r="T317" s="114"/>
      <c r="U317" s="114"/>
      <c r="V317" s="114"/>
      <c r="W317" s="114"/>
      <c r="X317" s="114"/>
      <c r="Y317" s="114"/>
      <c r="Z317" s="114"/>
      <c r="AA317" s="434"/>
      <c r="AB317" s="233"/>
      <c r="AC317" s="219"/>
      <c r="AD317" s="219"/>
      <c r="AE317" s="104"/>
      <c r="AF317" s="114"/>
      <c r="AG317" s="123"/>
      <c r="AH317" s="109"/>
      <c r="AI317" s="106"/>
      <c r="AJ317" s="114"/>
      <c r="AK317" s="114"/>
      <c r="AL317" s="114"/>
      <c r="AM317" s="114"/>
      <c r="AN317" s="114"/>
      <c r="AO317" s="114"/>
      <c r="AP317" s="114"/>
      <c r="AQ317" s="114"/>
      <c r="AR317" s="114"/>
      <c r="AS317" s="114"/>
      <c r="AT317" s="114"/>
      <c r="AU317" s="114"/>
      <c r="AV317" s="114"/>
      <c r="AW317" s="114"/>
      <c r="AX317" s="114"/>
      <c r="AY317" s="114"/>
      <c r="AZ317" s="114"/>
      <c r="BA317" s="114"/>
      <c r="BB317" s="114"/>
      <c r="BC317" s="114"/>
      <c r="BD317" s="114"/>
      <c r="BE317" s="114"/>
      <c r="BF317" s="114"/>
      <c r="BG317" s="114"/>
    </row>
    <row r="318" spans="2:59" ht="16.5" customHeight="1">
      <c r="B318" s="456"/>
      <c r="C318" s="930" t="s">
        <v>11</v>
      </c>
      <c r="D318" s="1783">
        <v>0.6</v>
      </c>
      <c r="E318" s="1158">
        <f t="shared" ref="E318:P318" si="83">(E399/100)*60</f>
        <v>54</v>
      </c>
      <c r="F318" s="1052">
        <f t="shared" si="83"/>
        <v>55.2</v>
      </c>
      <c r="G318" s="1052">
        <f t="shared" si="83"/>
        <v>229.8</v>
      </c>
      <c r="H318" s="1052">
        <f t="shared" si="83"/>
        <v>1632</v>
      </c>
      <c r="I318" s="1052">
        <f t="shared" si="83"/>
        <v>42</v>
      </c>
      <c r="J318" s="1052">
        <f t="shared" si="83"/>
        <v>0.83999999999999986</v>
      </c>
      <c r="K318" s="1052">
        <f t="shared" si="83"/>
        <v>0.96</v>
      </c>
      <c r="L318" s="1808">
        <f t="shared" si="83"/>
        <v>540</v>
      </c>
      <c r="M318" s="2785">
        <f t="shared" si="83"/>
        <v>720</v>
      </c>
      <c r="N318" s="2785">
        <f t="shared" si="83"/>
        <v>720</v>
      </c>
      <c r="O318" s="2785">
        <f t="shared" si="83"/>
        <v>180</v>
      </c>
      <c r="P318" s="2346">
        <f t="shared" si="83"/>
        <v>10.799999999999999</v>
      </c>
      <c r="Q318" s="324"/>
      <c r="S318" s="114"/>
      <c r="T318" s="114"/>
      <c r="U318" s="114"/>
      <c r="V318" s="114"/>
      <c r="W318" s="11"/>
      <c r="X318" s="11"/>
      <c r="Y318" s="11"/>
      <c r="Z318" s="11"/>
      <c r="AA318" s="129"/>
      <c r="AB318" s="129"/>
      <c r="AC318" s="129"/>
      <c r="AD318" s="129"/>
      <c r="AE318" s="114"/>
      <c r="AF318" s="114"/>
      <c r="AG318" s="123"/>
      <c r="AH318" s="109"/>
      <c r="AI318" s="106"/>
      <c r="AJ318" s="114"/>
      <c r="AK318" s="114"/>
      <c r="AL318" s="114"/>
      <c r="AM318" s="114"/>
      <c r="AN318" s="114"/>
      <c r="AO318" s="114"/>
      <c r="AP318" s="114"/>
      <c r="AQ318" s="114"/>
      <c r="AR318" s="114"/>
      <c r="AS318" s="114"/>
      <c r="AT318" s="114"/>
      <c r="AU318" s="114"/>
      <c r="AV318" s="114"/>
      <c r="AW318" s="114"/>
      <c r="AX318" s="114"/>
      <c r="AY318" s="114"/>
      <c r="AZ318" s="114"/>
      <c r="BA318" s="114"/>
      <c r="BB318" s="114"/>
      <c r="BC318" s="114"/>
      <c r="BD318" s="114"/>
      <c r="BE318" s="114"/>
      <c r="BF318" s="114"/>
      <c r="BG318" s="114"/>
    </row>
    <row r="319" spans="2:59" ht="16.5" customHeight="1" thickBot="1">
      <c r="B319" s="249"/>
      <c r="C319" s="1031" t="s">
        <v>431</v>
      </c>
      <c r="D319" s="1077"/>
      <c r="E319" s="1055">
        <f t="shared" ref="E319:P319" si="84">(E317*100/E399)-60</f>
        <v>3.1200000000000117</v>
      </c>
      <c r="F319" s="1056">
        <f t="shared" si="84"/>
        <v>3.8282608695652129</v>
      </c>
      <c r="G319" s="1056">
        <f t="shared" si="84"/>
        <v>-1.4610966057441246</v>
      </c>
      <c r="H319" s="1056">
        <f t="shared" si="84"/>
        <v>-6.9753676470590165E-2</v>
      </c>
      <c r="I319" s="1056">
        <f t="shared" si="84"/>
        <v>-17.32</v>
      </c>
      <c r="J319" s="1056">
        <f t="shared" si="84"/>
        <v>-5.2857142857142847</v>
      </c>
      <c r="K319" s="1056">
        <f t="shared" si="84"/>
        <v>10.531249999999986</v>
      </c>
      <c r="L319" s="1056">
        <f t="shared" si="84"/>
        <v>-32.491777777777784</v>
      </c>
      <c r="M319" s="1056">
        <f t="shared" si="84"/>
        <v>37.562666666666658</v>
      </c>
      <c r="N319" s="1056">
        <f t="shared" si="84"/>
        <v>-20.3215</v>
      </c>
      <c r="O319" s="1056">
        <f t="shared" si="84"/>
        <v>-20.206666666666663</v>
      </c>
      <c r="P319" s="1068">
        <f t="shared" si="84"/>
        <v>7.7155555555555679</v>
      </c>
      <c r="Q319" s="324"/>
      <c r="S319" s="114"/>
      <c r="T319" s="114"/>
      <c r="U319" s="114"/>
      <c r="V319" s="114"/>
      <c r="AA319" s="667"/>
      <c r="AB319" s="160"/>
      <c r="AC319" s="190"/>
      <c r="AD319" s="190"/>
      <c r="AE319" s="190"/>
      <c r="AF319" s="114"/>
      <c r="AG319" s="127"/>
      <c r="AH319" s="109"/>
      <c r="AI319" s="106"/>
      <c r="AJ319" s="114"/>
      <c r="AK319" s="114"/>
      <c r="AL319" s="114"/>
      <c r="AM319" s="114"/>
      <c r="AN319" s="114"/>
      <c r="AO319" s="114"/>
      <c r="AP319" s="114"/>
      <c r="AQ319" s="114"/>
      <c r="AR319" s="114"/>
      <c r="AS319" s="114"/>
      <c r="AT319" s="114"/>
      <c r="AU319" s="114"/>
      <c r="AV319" s="114"/>
      <c r="AW319" s="114"/>
      <c r="AX319" s="114"/>
      <c r="AY319" s="114"/>
      <c r="AZ319" s="114"/>
      <c r="BA319" s="114"/>
      <c r="BB319" s="114"/>
      <c r="BC319" s="114"/>
      <c r="BD319" s="114"/>
      <c r="BE319" s="114"/>
      <c r="BF319" s="114"/>
      <c r="BG319" s="114"/>
    </row>
    <row r="320" spans="2:59" ht="15.75" customHeight="1" thickBot="1">
      <c r="Q320" s="324"/>
      <c r="S320" s="114"/>
      <c r="T320" s="114"/>
      <c r="U320" s="114"/>
      <c r="V320" s="114"/>
      <c r="AA320" s="190"/>
      <c r="AB320" s="190"/>
      <c r="AC320" s="190"/>
      <c r="AD320" s="190"/>
      <c r="AE320" s="190"/>
      <c r="AF320" s="114"/>
      <c r="AG320" s="114"/>
      <c r="AH320" s="114"/>
      <c r="AI320" s="114"/>
      <c r="AJ320" s="114"/>
      <c r="AK320" s="114"/>
      <c r="AL320" s="114"/>
      <c r="AM320" s="114"/>
      <c r="AN320" s="114"/>
      <c r="AO320" s="114"/>
      <c r="AP320" s="114"/>
      <c r="AQ320" s="114"/>
      <c r="AR320" s="114"/>
      <c r="AS320" s="114"/>
      <c r="AT320" s="114"/>
      <c r="AU320" s="114"/>
      <c r="AV320" s="114"/>
      <c r="AW320" s="114"/>
      <c r="AX320" s="114"/>
      <c r="AY320" s="114"/>
      <c r="AZ320" s="114"/>
      <c r="BA320" s="114"/>
      <c r="BB320" s="114"/>
      <c r="BC320" s="114"/>
      <c r="BD320" s="114"/>
      <c r="BE320" s="114"/>
      <c r="BF320" s="114"/>
      <c r="BG320" s="114"/>
    </row>
    <row r="321" spans="2:59" ht="14.25" customHeight="1">
      <c r="B321" s="877"/>
      <c r="C321" s="43" t="s">
        <v>282</v>
      </c>
      <c r="D321" s="44"/>
      <c r="E321" s="155">
        <f t="shared" ref="E321:P321" si="85">E304+E312</f>
        <v>46.654000000000003</v>
      </c>
      <c r="F321" s="255">
        <f t="shared" si="85"/>
        <v>48.052</v>
      </c>
      <c r="G321" s="255">
        <f t="shared" si="85"/>
        <v>162.15199999999999</v>
      </c>
      <c r="H321" s="255">
        <f t="shared" si="85"/>
        <v>1228.4776999999999</v>
      </c>
      <c r="I321" s="255">
        <f t="shared" si="85"/>
        <v>20.766000000000002</v>
      </c>
      <c r="J321" s="255">
        <f t="shared" si="85"/>
        <v>0.66799999999999993</v>
      </c>
      <c r="K321" s="255">
        <f t="shared" si="85"/>
        <v>0.88649999999999995</v>
      </c>
      <c r="L321" s="255">
        <f t="shared" si="85"/>
        <v>279.774</v>
      </c>
      <c r="M321" s="1039">
        <f t="shared" si="85"/>
        <v>987.65200000000004</v>
      </c>
      <c r="N321" s="1039">
        <f t="shared" si="85"/>
        <v>558.63200000000006</v>
      </c>
      <c r="O321" s="965">
        <f t="shared" si="85"/>
        <v>134.72999999999999</v>
      </c>
      <c r="P321" s="879">
        <f t="shared" si="85"/>
        <v>8.0210000000000008</v>
      </c>
      <c r="Q321" s="324"/>
      <c r="S321" s="114"/>
      <c r="T321" s="114"/>
      <c r="U321" s="114"/>
      <c r="V321" s="114"/>
      <c r="AA321" s="124"/>
      <c r="AB321" s="124"/>
      <c r="AC321" s="124"/>
      <c r="AD321" s="124"/>
      <c r="AE321" s="190"/>
      <c r="AF321" s="114"/>
      <c r="AG321" s="114"/>
      <c r="AH321" s="114"/>
      <c r="AI321" s="114"/>
      <c r="AJ321" s="114"/>
      <c r="AK321" s="114"/>
      <c r="AL321" s="114"/>
      <c r="AM321" s="114"/>
      <c r="AN321" s="114"/>
      <c r="AO321" s="114"/>
      <c r="AP321" s="114"/>
      <c r="AQ321" s="114"/>
      <c r="AR321" s="114"/>
      <c r="AS321" s="114"/>
      <c r="AT321" s="114"/>
      <c r="AU321" s="114"/>
      <c r="AV321" s="114"/>
      <c r="AW321" s="114"/>
      <c r="AX321" s="114"/>
      <c r="AY321" s="114"/>
      <c r="AZ321" s="114"/>
      <c r="BA321" s="114"/>
      <c r="BB321" s="114"/>
      <c r="BC321" s="114"/>
      <c r="BD321" s="114"/>
      <c r="BE321" s="114"/>
      <c r="BF321" s="114"/>
      <c r="BG321" s="114"/>
    </row>
    <row r="322" spans="2:59">
      <c r="B322" s="456"/>
      <c r="C322" s="930" t="s">
        <v>11</v>
      </c>
      <c r="D322" s="1783">
        <v>0.45</v>
      </c>
      <c r="E322" s="1158">
        <f t="shared" ref="E322:P322" si="86">(E399/100)*45</f>
        <v>40.5</v>
      </c>
      <c r="F322" s="1052">
        <f t="shared" si="86"/>
        <v>41.4</v>
      </c>
      <c r="G322" s="1052">
        <f t="shared" si="86"/>
        <v>172.35</v>
      </c>
      <c r="H322" s="1052">
        <f t="shared" si="86"/>
        <v>1224</v>
      </c>
      <c r="I322" s="1052">
        <f t="shared" si="86"/>
        <v>31.499999999999996</v>
      </c>
      <c r="J322" s="1052">
        <f t="shared" si="86"/>
        <v>0.62999999999999989</v>
      </c>
      <c r="K322" s="1052">
        <f t="shared" si="86"/>
        <v>0.72</v>
      </c>
      <c r="L322" s="1808">
        <f t="shared" si="86"/>
        <v>405</v>
      </c>
      <c r="M322" s="2785">
        <f t="shared" si="86"/>
        <v>540</v>
      </c>
      <c r="N322" s="2785">
        <f t="shared" si="86"/>
        <v>540</v>
      </c>
      <c r="O322" s="2785">
        <f t="shared" si="86"/>
        <v>135</v>
      </c>
      <c r="P322" s="2346">
        <f t="shared" si="86"/>
        <v>8.1</v>
      </c>
      <c r="Q322" s="324"/>
      <c r="S322" s="114"/>
      <c r="T322" s="114"/>
      <c r="U322" s="114"/>
      <c r="V322" s="114"/>
      <c r="AA322" s="376"/>
      <c r="AB322" s="376"/>
      <c r="AC322" s="376"/>
      <c r="AD322" s="376"/>
      <c r="AE322" s="190"/>
      <c r="AF322" s="114"/>
      <c r="AG322" s="114"/>
      <c r="AH322" s="114"/>
      <c r="AI322" s="114"/>
      <c r="AJ322" s="114"/>
      <c r="AK322" s="114"/>
      <c r="AL322" s="114"/>
      <c r="AM322" s="114"/>
      <c r="AN322" s="114"/>
      <c r="AO322" s="114"/>
      <c r="AP322" s="114"/>
      <c r="AQ322" s="114"/>
      <c r="AR322" s="114"/>
      <c r="AS322" s="114"/>
      <c r="AT322" s="114"/>
      <c r="AU322" s="114"/>
      <c r="AV322" s="114"/>
      <c r="AW322" s="114"/>
      <c r="AX322" s="114"/>
      <c r="AY322" s="114"/>
      <c r="AZ322" s="114"/>
      <c r="BA322" s="114"/>
      <c r="BB322" s="114"/>
      <c r="BC322" s="114"/>
      <c r="BD322" s="114"/>
      <c r="BE322" s="114"/>
      <c r="BF322" s="114"/>
      <c r="BG322" s="114"/>
    </row>
    <row r="323" spans="2:59" ht="13.5" customHeight="1" thickBot="1">
      <c r="B323" s="249"/>
      <c r="C323" s="1031" t="s">
        <v>431</v>
      </c>
      <c r="D323" s="1077"/>
      <c r="E323" s="1055">
        <f t="shared" ref="E323:P323" si="87">(E321*100/E399)-45</f>
        <v>6.8377777777777808</v>
      </c>
      <c r="F323" s="1056">
        <f t="shared" si="87"/>
        <v>7.2304347826086968</v>
      </c>
      <c r="G323" s="1056">
        <f t="shared" si="87"/>
        <v>-2.6626631853785909</v>
      </c>
      <c r="H323" s="1056">
        <f t="shared" si="87"/>
        <v>0.16462132352940984</v>
      </c>
      <c r="I323" s="1056">
        <f t="shared" si="87"/>
        <v>-15.334285714285709</v>
      </c>
      <c r="J323" s="1056">
        <f t="shared" si="87"/>
        <v>2.7142857142857153</v>
      </c>
      <c r="K323" s="1056">
        <f t="shared" si="87"/>
        <v>10.406249999999993</v>
      </c>
      <c r="L323" s="1056">
        <f t="shared" si="87"/>
        <v>-13.913999999999998</v>
      </c>
      <c r="M323" s="1056">
        <f t="shared" si="87"/>
        <v>37.304333333333346</v>
      </c>
      <c r="N323" s="1056">
        <f t="shared" si="87"/>
        <v>1.5526666666666671</v>
      </c>
      <c r="O323" s="1056">
        <f t="shared" si="87"/>
        <v>-9.0000000000003411E-2</v>
      </c>
      <c r="P323" s="1068">
        <f t="shared" si="87"/>
        <v>-0.43888888888888289</v>
      </c>
      <c r="Q323" s="324"/>
      <c r="S323" s="114"/>
      <c r="T323" s="114"/>
      <c r="U323" s="114"/>
      <c r="V323" s="114"/>
      <c r="AA323" s="124"/>
      <c r="AB323" s="124"/>
      <c r="AC323" s="124"/>
      <c r="AD323" s="124"/>
      <c r="AE323" s="190"/>
      <c r="AF323" s="114"/>
      <c r="AG323" s="210"/>
      <c r="AH323" s="210"/>
      <c r="AI323" s="210"/>
      <c r="AJ323" s="197"/>
      <c r="AK323" s="635"/>
      <c r="AL323" s="210"/>
      <c r="AM323" s="197"/>
      <c r="AN323" s="197"/>
      <c r="AO323" s="210"/>
      <c r="AP323" s="636"/>
      <c r="AQ323" s="210"/>
      <c r="AR323" s="210"/>
      <c r="AS323" s="114"/>
      <c r="AT323" s="114"/>
      <c r="AU323" s="114"/>
      <c r="AV323" s="114"/>
      <c r="AW323" s="114"/>
      <c r="AX323" s="114"/>
      <c r="AY323" s="114"/>
      <c r="AZ323" s="114"/>
      <c r="BA323" s="114"/>
      <c r="BB323" s="114"/>
      <c r="BC323" s="114"/>
      <c r="BD323" s="114"/>
      <c r="BE323" s="114"/>
      <c r="BF323" s="114"/>
      <c r="BG323" s="114"/>
    </row>
    <row r="324" spans="2:59" ht="13.5" customHeight="1" thickBot="1">
      <c r="P324"/>
      <c r="Q324" s="324"/>
      <c r="S324" s="114"/>
      <c r="T324" s="114"/>
      <c r="U324" s="114"/>
      <c r="V324" s="114"/>
      <c r="AA324" s="124"/>
      <c r="AB324" s="124"/>
      <c r="AC324" s="124"/>
      <c r="AD324" s="124"/>
      <c r="AE324" s="190"/>
      <c r="AF324" s="114"/>
      <c r="AG324" s="210"/>
      <c r="AH324" s="210"/>
      <c r="AI324" s="210"/>
      <c r="AJ324" s="210"/>
      <c r="AK324" s="210"/>
      <c r="AL324" s="210"/>
      <c r="AM324" s="210"/>
      <c r="AN324" s="210"/>
      <c r="AO324" s="210"/>
      <c r="AP324" s="210"/>
      <c r="AQ324" s="210"/>
      <c r="AR324" s="210"/>
      <c r="AS324" s="114"/>
      <c r="AT324" s="114"/>
      <c r="AU324" s="114"/>
      <c r="AV324" s="114"/>
      <c r="AW324" s="114"/>
      <c r="AX324" s="114"/>
      <c r="AY324" s="114"/>
      <c r="AZ324" s="114"/>
      <c r="BA324" s="114"/>
      <c r="BB324" s="114"/>
      <c r="BC324" s="114"/>
      <c r="BD324" s="114"/>
      <c r="BE324" s="114"/>
      <c r="BF324" s="114"/>
      <c r="BG324" s="114"/>
    </row>
    <row r="325" spans="2:59" ht="15" customHeight="1">
      <c r="B325" s="1034" t="s">
        <v>316</v>
      </c>
      <c r="C325" s="43"/>
      <c r="D325" s="44"/>
      <c r="E325" s="986">
        <f t="shared" ref="E325:P325" si="88">E292+E304+E312</f>
        <v>67.146000000000001</v>
      </c>
      <c r="F325" s="987">
        <f t="shared" si="88"/>
        <v>71.425999999999988</v>
      </c>
      <c r="G325" s="987">
        <f t="shared" si="88"/>
        <v>256.34399999999999</v>
      </c>
      <c r="H325" s="987">
        <f t="shared" si="88"/>
        <v>1907.0707</v>
      </c>
      <c r="I325" s="987">
        <f t="shared" si="88"/>
        <v>31.716000000000001</v>
      </c>
      <c r="J325" s="987">
        <f t="shared" si="88"/>
        <v>1.026</v>
      </c>
      <c r="K325" s="987">
        <f t="shared" si="88"/>
        <v>1.3614999999999999</v>
      </c>
      <c r="L325" s="987">
        <f t="shared" si="88"/>
        <v>363.23399999999998</v>
      </c>
      <c r="M325" s="2348">
        <f t="shared" si="88"/>
        <v>1450.1219999999998</v>
      </c>
      <c r="N325" s="2549">
        <f t="shared" si="88"/>
        <v>752.072</v>
      </c>
      <c r="O325" s="2370">
        <f t="shared" si="88"/>
        <v>167.04</v>
      </c>
      <c r="P325" s="1074">
        <f t="shared" si="88"/>
        <v>13.7918</v>
      </c>
      <c r="Q325" s="324"/>
      <c r="S325" s="114"/>
      <c r="T325" s="114"/>
      <c r="U325" s="114"/>
      <c r="V325" s="114"/>
      <c r="AA325" s="124"/>
      <c r="AB325" s="124"/>
      <c r="AC325" s="241"/>
      <c r="AD325" s="124"/>
      <c r="AE325" s="190"/>
      <c r="AF325" s="114"/>
      <c r="AG325" s="114"/>
      <c r="AH325" s="114"/>
      <c r="AI325" s="114"/>
      <c r="AJ325" s="197"/>
      <c r="AK325" s="197"/>
      <c r="AL325" s="114"/>
      <c r="AM325" s="197"/>
      <c r="AN325" s="197"/>
      <c r="AO325" s="114"/>
      <c r="AP325" s="109"/>
      <c r="AQ325" s="114"/>
      <c r="AR325" s="114"/>
      <c r="AS325" s="114"/>
      <c r="AT325" s="114"/>
      <c r="AU325" s="114"/>
      <c r="AV325" s="114"/>
      <c r="AW325" s="114"/>
      <c r="AX325" s="114"/>
      <c r="AY325" s="114"/>
      <c r="AZ325" s="114"/>
      <c r="BA325" s="114"/>
      <c r="BB325" s="114"/>
      <c r="BC325" s="114"/>
      <c r="BD325" s="114"/>
      <c r="BE325" s="114"/>
      <c r="BF325" s="114"/>
      <c r="BG325" s="114"/>
    </row>
    <row r="326" spans="2:59" ht="14.25" customHeight="1">
      <c r="B326" s="1035"/>
      <c r="C326" s="1036" t="s">
        <v>11</v>
      </c>
      <c r="D326" s="1783">
        <v>0.7</v>
      </c>
      <c r="E326" s="1158">
        <f t="shared" ref="E326:P326" si="89">(E399/100)*70</f>
        <v>63</v>
      </c>
      <c r="F326" s="1052">
        <f t="shared" si="89"/>
        <v>64.400000000000006</v>
      </c>
      <c r="G326" s="1052">
        <f t="shared" si="89"/>
        <v>268.10000000000002</v>
      </c>
      <c r="H326" s="1052">
        <f t="shared" si="89"/>
        <v>1904</v>
      </c>
      <c r="I326" s="1052">
        <f t="shared" si="89"/>
        <v>49</v>
      </c>
      <c r="J326" s="1052">
        <f t="shared" si="89"/>
        <v>0.97999999999999987</v>
      </c>
      <c r="K326" s="1052">
        <f t="shared" si="89"/>
        <v>1.1200000000000001</v>
      </c>
      <c r="L326" s="1808">
        <f t="shared" si="89"/>
        <v>630</v>
      </c>
      <c r="M326" s="2785">
        <f t="shared" si="89"/>
        <v>840</v>
      </c>
      <c r="N326" s="2785">
        <f t="shared" si="89"/>
        <v>840</v>
      </c>
      <c r="O326" s="2785">
        <f t="shared" si="89"/>
        <v>210</v>
      </c>
      <c r="P326" s="2346">
        <f t="shared" si="89"/>
        <v>12.6</v>
      </c>
      <c r="Q326" s="324"/>
      <c r="S326" s="114"/>
      <c r="T326" s="114"/>
      <c r="U326" s="114"/>
      <c r="V326" s="114"/>
      <c r="AA326" s="434"/>
      <c r="AB326" s="233"/>
      <c r="AC326" s="113"/>
      <c r="AD326" s="113"/>
      <c r="AE326" s="104"/>
      <c r="AF326" s="114"/>
      <c r="AG326" s="640"/>
      <c r="AH326" s="641"/>
      <c r="AI326" s="642"/>
      <c r="AJ326" s="643"/>
      <c r="AK326" s="644"/>
      <c r="AL326" s="644"/>
      <c r="AM326" s="644"/>
      <c r="AN326" s="644"/>
      <c r="AO326" s="644"/>
      <c r="AP326" s="644"/>
      <c r="AQ326" s="640"/>
      <c r="AR326" s="640"/>
      <c r="AS326" s="645"/>
      <c r="AT326" s="114"/>
      <c r="AU326" s="114"/>
      <c r="AV326" s="114"/>
      <c r="AW326" s="114"/>
      <c r="AX326" s="114"/>
      <c r="AY326" s="114"/>
      <c r="AZ326" s="114"/>
      <c r="BA326" s="114"/>
      <c r="BB326" s="114"/>
      <c r="BC326" s="114"/>
      <c r="BD326" s="114"/>
      <c r="BE326" s="114"/>
      <c r="BF326" s="114"/>
      <c r="BG326" s="114"/>
    </row>
    <row r="327" spans="2:59" ht="15.75" thickBot="1">
      <c r="B327" s="249"/>
      <c r="C327" s="1031" t="s">
        <v>431</v>
      </c>
      <c r="D327" s="1077"/>
      <c r="E327" s="1055">
        <f t="shared" ref="E327:P327" si="90">(E325*100/E399)-70</f>
        <v>4.6066666666666691</v>
      </c>
      <c r="F327" s="1056">
        <f t="shared" si="90"/>
        <v>7.6369565217391084</v>
      </c>
      <c r="G327" s="1056">
        <f t="shared" si="90"/>
        <v>-3.0694516971279455</v>
      </c>
      <c r="H327" s="1056">
        <f t="shared" si="90"/>
        <v>0.11289338235295077</v>
      </c>
      <c r="I327" s="1056">
        <f t="shared" si="90"/>
        <v>-24.691428571428574</v>
      </c>
      <c r="J327" s="1056">
        <f t="shared" si="90"/>
        <v>3.2857142857142918</v>
      </c>
      <c r="K327" s="1056">
        <f t="shared" si="90"/>
        <v>15.09375</v>
      </c>
      <c r="L327" s="1056">
        <f t="shared" si="90"/>
        <v>-29.640666666666668</v>
      </c>
      <c r="M327" s="1056">
        <f t="shared" si="90"/>
        <v>50.843499999999992</v>
      </c>
      <c r="N327" s="1056">
        <f t="shared" si="90"/>
        <v>-7.3273333333333355</v>
      </c>
      <c r="O327" s="1056">
        <f t="shared" si="90"/>
        <v>-14.32</v>
      </c>
      <c r="P327" s="1068">
        <f t="shared" si="90"/>
        <v>6.6211111111111194</v>
      </c>
      <c r="Q327" s="324"/>
      <c r="S327" s="114"/>
      <c r="T327" s="114"/>
      <c r="U327" s="114"/>
      <c r="V327" s="114"/>
      <c r="AA327" s="669"/>
      <c r="AB327" s="407"/>
      <c r="AC327" s="407"/>
      <c r="AD327" s="408"/>
      <c r="AE327" s="408"/>
      <c r="AF327" s="114"/>
      <c r="AG327" s="222"/>
      <c r="AH327" s="222"/>
      <c r="AI327" s="222"/>
      <c r="AJ327" s="646"/>
      <c r="AK327" s="222"/>
      <c r="AL327" s="222"/>
      <c r="AM327" s="222"/>
      <c r="AN327" s="222"/>
      <c r="AO327" s="222"/>
      <c r="AP327" s="222"/>
      <c r="AQ327" s="222"/>
      <c r="AR327" s="222"/>
      <c r="AS327" s="222"/>
      <c r="AT327" s="114"/>
      <c r="AU327" s="114"/>
      <c r="AV327" s="114"/>
      <c r="AW327" s="114"/>
      <c r="AX327" s="114"/>
      <c r="AY327" s="114"/>
      <c r="AZ327" s="114"/>
      <c r="BA327" s="114"/>
      <c r="BB327" s="114"/>
      <c r="BC327" s="114"/>
      <c r="BD327" s="114"/>
      <c r="BE327" s="114"/>
      <c r="BF327" s="114"/>
      <c r="BG327" s="114"/>
    </row>
    <row r="328" spans="2:59">
      <c r="Q328" s="324"/>
      <c r="S328" s="114"/>
      <c r="T328" s="114"/>
      <c r="U328" s="114"/>
      <c r="V328" s="114"/>
      <c r="AA328" s="405"/>
      <c r="AB328" s="405"/>
      <c r="AC328" s="410"/>
      <c r="AD328" s="410"/>
      <c r="AE328" s="411"/>
      <c r="AF328" s="114"/>
      <c r="AG328" s="124"/>
      <c r="AH328" s="124"/>
      <c r="AI328" s="124"/>
      <c r="AJ328" s="191"/>
      <c r="AK328" s="374"/>
      <c r="AL328" s="374"/>
      <c r="AM328" s="374"/>
      <c r="AN328" s="374"/>
      <c r="AO328" s="124"/>
      <c r="AP328" s="241"/>
      <c r="AQ328" s="124"/>
      <c r="AR328" s="124"/>
      <c r="AS328" s="190"/>
      <c r="AT328" s="114"/>
      <c r="AU328" s="114"/>
      <c r="AV328" s="114"/>
      <c r="AW328" s="114"/>
      <c r="AX328" s="114"/>
      <c r="AY328" s="114"/>
      <c r="AZ328" s="114"/>
      <c r="BA328" s="114"/>
      <c r="BB328" s="114"/>
      <c r="BC328" s="114"/>
      <c r="BD328" s="114"/>
      <c r="BE328" s="114"/>
      <c r="BF328" s="114"/>
      <c r="BG328" s="114"/>
    </row>
    <row r="329" spans="2:59">
      <c r="S329" s="114"/>
      <c r="T329" s="114"/>
      <c r="U329" s="114"/>
      <c r="V329" s="114"/>
      <c r="AA329" s="129"/>
      <c r="AB329" s="129"/>
      <c r="AC329" s="129"/>
      <c r="AD329" s="129"/>
      <c r="AE329" s="114"/>
      <c r="AF329" s="114"/>
      <c r="AG329" s="658"/>
      <c r="AH329" s="658"/>
      <c r="AI329" s="658"/>
      <c r="AJ329" s="668"/>
      <c r="AK329" s="658"/>
      <c r="AL329" s="658"/>
      <c r="AM329" s="658"/>
      <c r="AN329" s="658"/>
      <c r="AO329" s="659"/>
      <c r="AP329" s="659"/>
      <c r="AQ329" s="658"/>
      <c r="AR329" s="658"/>
      <c r="AS329" s="658"/>
      <c r="AT329" s="114"/>
      <c r="AU329" s="114"/>
      <c r="AV329" s="114"/>
      <c r="AW329" s="114"/>
      <c r="AX329" s="114"/>
      <c r="AY329" s="114"/>
      <c r="AZ329" s="114"/>
      <c r="BA329" s="114"/>
      <c r="BB329" s="114"/>
      <c r="BC329" s="114"/>
      <c r="BD329" s="114"/>
      <c r="BE329" s="114"/>
      <c r="BF329" s="114"/>
      <c r="BG329" s="114"/>
    </row>
    <row r="330" spans="2:59" ht="14.25" customHeight="1">
      <c r="Q330" s="324"/>
      <c r="S330" s="114"/>
      <c r="T330" s="114"/>
      <c r="U330" s="114"/>
      <c r="V330" s="114"/>
      <c r="AA330" s="129"/>
      <c r="AB330" s="129"/>
      <c r="AC330" s="129"/>
      <c r="AD330" s="129"/>
      <c r="AE330" s="114"/>
      <c r="AF330" s="114"/>
      <c r="AG330" s="114"/>
      <c r="AH330" s="114"/>
      <c r="AI330" s="114"/>
      <c r="AJ330" s="114"/>
      <c r="AK330" s="114"/>
      <c r="AL330" s="114"/>
      <c r="AM330" s="114"/>
      <c r="AN330" s="114"/>
      <c r="AO330" s="114"/>
      <c r="AP330" s="114"/>
      <c r="AQ330" s="114"/>
      <c r="AR330" s="114"/>
      <c r="AS330" s="114"/>
      <c r="AT330" s="114"/>
      <c r="AU330" s="114"/>
      <c r="AV330" s="114"/>
      <c r="AW330" s="114"/>
      <c r="AX330" s="114"/>
      <c r="AY330" s="114"/>
      <c r="AZ330" s="114"/>
      <c r="BA330" s="114"/>
      <c r="BB330" s="114"/>
      <c r="BC330" s="114"/>
      <c r="BD330" s="114"/>
      <c r="BE330" s="114"/>
      <c r="BF330" s="114"/>
      <c r="BG330" s="114"/>
    </row>
    <row r="331" spans="2:59" ht="13.5" customHeight="1">
      <c r="K331" s="73"/>
      <c r="P331"/>
      <c r="Q331" s="324"/>
      <c r="S331" s="114"/>
      <c r="T331" s="114"/>
      <c r="U331" s="114"/>
      <c r="V331" s="114"/>
      <c r="AA331" s="217"/>
      <c r="AB331" s="134"/>
      <c r="AC331" s="134"/>
      <c r="AD331" s="134"/>
      <c r="AE331" s="114"/>
      <c r="AF331" s="114"/>
      <c r="AG331" s="114"/>
      <c r="AH331" s="114"/>
      <c r="AI331" s="114"/>
      <c r="AJ331" s="114"/>
      <c r="AK331" s="114"/>
      <c r="AL331" s="114"/>
      <c r="AM331" s="114"/>
      <c r="AN331" s="114"/>
      <c r="AO331" s="114"/>
      <c r="AP331" s="114"/>
      <c r="AQ331" s="114"/>
      <c r="AR331" s="114"/>
      <c r="AS331" s="114"/>
      <c r="AT331" s="114"/>
      <c r="AU331" s="114"/>
      <c r="AV331" s="114"/>
      <c r="AW331" s="114"/>
      <c r="AX331" s="114"/>
      <c r="AY331" s="114"/>
      <c r="AZ331" s="114"/>
      <c r="BA331" s="114"/>
      <c r="BB331" s="114"/>
      <c r="BC331" s="114"/>
      <c r="BD331" s="114"/>
      <c r="BE331" s="114"/>
      <c r="BF331" s="114"/>
      <c r="BG331" s="114"/>
    </row>
    <row r="332" spans="2:59" ht="13.5" customHeight="1">
      <c r="S332" s="114"/>
      <c r="T332" s="114"/>
      <c r="U332" s="114"/>
      <c r="V332" s="114"/>
      <c r="AA332" s="414"/>
      <c r="AB332" s="414"/>
      <c r="AC332" s="414"/>
      <c r="AD332" s="414"/>
      <c r="AE332" s="414"/>
      <c r="AF332" s="114"/>
      <c r="AG332" s="114"/>
      <c r="AH332" s="114"/>
      <c r="AI332" s="114"/>
      <c r="AJ332" s="114"/>
      <c r="AK332" s="114"/>
      <c r="AL332" s="114"/>
      <c r="AM332" s="114"/>
      <c r="AN332" s="114"/>
      <c r="AO332" s="114"/>
      <c r="AP332" s="114"/>
      <c r="AQ332" s="114"/>
      <c r="AR332" s="114"/>
      <c r="AS332" s="114"/>
      <c r="AT332" s="114"/>
      <c r="AU332" s="114"/>
      <c r="AV332" s="114"/>
      <c r="AW332" s="114"/>
      <c r="AX332" s="114"/>
      <c r="AY332" s="114"/>
      <c r="AZ332" s="114"/>
      <c r="BA332" s="114"/>
      <c r="BB332" s="114"/>
      <c r="BC332" s="114"/>
      <c r="BD332" s="114"/>
      <c r="BE332" s="114"/>
      <c r="BF332" s="114"/>
      <c r="BG332" s="114"/>
    </row>
    <row r="333" spans="2:59" ht="12.75" customHeight="1">
      <c r="C333" s="932"/>
      <c r="D333" s="12" t="s">
        <v>206</v>
      </c>
      <c r="E333" s="326"/>
      <c r="S333" s="114"/>
      <c r="T333" s="114"/>
      <c r="U333" s="114"/>
      <c r="V333" s="114"/>
      <c r="AA333" s="679"/>
      <c r="AB333" s="679"/>
      <c r="AC333" s="679"/>
      <c r="AD333" s="679"/>
      <c r="AE333" s="678"/>
      <c r="AF333" s="114"/>
      <c r="AG333" s="114"/>
      <c r="AH333" s="114"/>
      <c r="AI333" s="114"/>
      <c r="AJ333" s="114"/>
      <c r="AK333" s="114"/>
      <c r="AL333" s="114"/>
      <c r="AM333" s="114"/>
      <c r="AN333" s="114"/>
      <c r="AO333" s="114"/>
      <c r="AP333" s="114"/>
      <c r="AQ333" s="114"/>
      <c r="AR333" s="114"/>
      <c r="AS333" s="114"/>
      <c r="AT333" s="114"/>
      <c r="AU333" s="114"/>
      <c r="AV333" s="114"/>
      <c r="AW333" s="114"/>
      <c r="AX333" s="114"/>
      <c r="AY333" s="114"/>
      <c r="AZ333" s="114"/>
      <c r="BA333" s="114"/>
      <c r="BB333" s="114"/>
      <c r="BC333" s="114"/>
      <c r="BD333" s="114"/>
      <c r="BE333" s="114"/>
      <c r="BF333" s="114"/>
      <c r="BG333" s="114"/>
    </row>
    <row r="334" spans="2:59" ht="12.75" customHeight="1">
      <c r="C334" s="13" t="s">
        <v>1139</v>
      </c>
      <c r="D334" s="157"/>
      <c r="E334" s="2"/>
      <c r="F334"/>
      <c r="I334"/>
      <c r="J334"/>
      <c r="K334" s="26"/>
      <c r="L334" s="26"/>
      <c r="M334"/>
      <c r="N334"/>
      <c r="O334"/>
      <c r="P334"/>
      <c r="Q334" s="114"/>
      <c r="S334" s="114"/>
      <c r="T334" s="114"/>
      <c r="U334" s="114"/>
      <c r="V334" s="114"/>
      <c r="AA334" s="680"/>
      <c r="AB334" s="680"/>
      <c r="AC334" s="680"/>
      <c r="AD334" s="680"/>
      <c r="AE334" s="680"/>
      <c r="AF334" s="114"/>
      <c r="AG334" s="114"/>
      <c r="AH334" s="114"/>
      <c r="AI334" s="114"/>
      <c r="AJ334" s="114"/>
      <c r="AK334" s="114"/>
      <c r="AL334" s="114"/>
      <c r="AM334" s="114"/>
      <c r="AN334" s="114"/>
      <c r="AO334" s="114"/>
      <c r="AP334" s="114"/>
      <c r="AQ334" s="114"/>
      <c r="AR334" s="114"/>
      <c r="AS334" s="114"/>
      <c r="AT334" s="114"/>
      <c r="AU334" s="114"/>
      <c r="AV334" s="114"/>
      <c r="AW334" s="114"/>
      <c r="AX334" s="114"/>
      <c r="AY334" s="114"/>
      <c r="AZ334" s="114"/>
      <c r="BA334" s="114"/>
      <c r="BB334" s="114"/>
      <c r="BC334" s="114"/>
      <c r="BD334" s="114"/>
      <c r="BE334" s="114"/>
      <c r="BF334" s="114"/>
      <c r="BG334" s="114"/>
    </row>
    <row r="335" spans="2:59" ht="16.5" customHeight="1">
      <c r="C335" s="25" t="s">
        <v>324</v>
      </c>
      <c r="I335" s="1093" t="s">
        <v>343</v>
      </c>
      <c r="N335" s="5"/>
      <c r="S335" s="114"/>
      <c r="AA335" s="405"/>
      <c r="AB335" s="405"/>
      <c r="AC335" s="405"/>
      <c r="AD335" s="411"/>
      <c r="AE335" s="682"/>
      <c r="AF335" s="114"/>
      <c r="AG335" s="114"/>
      <c r="AH335" s="114"/>
      <c r="AI335" s="114"/>
      <c r="AJ335" s="114"/>
      <c r="AK335" s="114"/>
      <c r="AL335" s="114"/>
      <c r="AM335" s="114"/>
      <c r="AN335" s="114"/>
      <c r="AO335" s="114"/>
      <c r="AP335" s="114"/>
      <c r="AQ335" s="114"/>
      <c r="AR335" s="114"/>
      <c r="AS335" s="114"/>
      <c r="AT335" s="114"/>
      <c r="AU335" s="114"/>
      <c r="AV335" s="114"/>
      <c r="AW335" s="114"/>
      <c r="AX335" s="114"/>
      <c r="AY335" s="114"/>
      <c r="AZ335" s="114"/>
      <c r="BA335" s="114"/>
      <c r="BB335" s="114"/>
      <c r="BC335" s="114"/>
      <c r="BD335" s="114"/>
      <c r="BE335" s="114"/>
      <c r="BF335" s="114"/>
      <c r="BG335" s="114"/>
    </row>
    <row r="336" spans="2:59" ht="14.25" customHeight="1">
      <c r="C336" s="932" t="s">
        <v>809</v>
      </c>
      <c r="T336" s="114"/>
      <c r="U336" s="114"/>
      <c r="V336" s="114"/>
      <c r="AA336" s="677"/>
      <c r="AB336" s="677"/>
      <c r="AC336" s="677"/>
      <c r="AD336" s="677"/>
      <c r="AE336" s="114"/>
      <c r="AF336" s="114"/>
      <c r="AG336" s="114"/>
      <c r="AH336" s="114"/>
      <c r="AI336" s="114"/>
      <c r="AJ336" s="114"/>
      <c r="AK336" s="114"/>
      <c r="AL336" s="114"/>
      <c r="AM336" s="114"/>
      <c r="AN336" s="114"/>
      <c r="AO336" s="114"/>
      <c r="AP336" s="114"/>
      <c r="AQ336" s="114"/>
      <c r="AR336" s="114"/>
      <c r="AS336" s="114"/>
      <c r="AT336" s="114"/>
      <c r="AU336" s="114"/>
      <c r="AV336" s="114"/>
      <c r="AW336" s="114"/>
      <c r="AX336" s="114"/>
      <c r="AY336" s="114"/>
      <c r="AZ336" s="114"/>
      <c r="BA336" s="114"/>
      <c r="BB336" s="114"/>
      <c r="BC336" s="114"/>
      <c r="BD336" s="114"/>
      <c r="BE336" s="114"/>
      <c r="BF336" s="114"/>
      <c r="BG336" s="114"/>
    </row>
    <row r="337" spans="2:59" ht="21.75" thickBot="1">
      <c r="B337" s="2" t="s">
        <v>895</v>
      </c>
      <c r="C337" s="26"/>
      <c r="D337"/>
      <c r="F337" s="32" t="s">
        <v>808</v>
      </c>
      <c r="I337" s="29" t="s">
        <v>0</v>
      </c>
      <c r="J337"/>
      <c r="K337" s="86" t="s">
        <v>429</v>
      </c>
      <c r="L337" s="26"/>
      <c r="M337" s="26"/>
      <c r="N337" s="33"/>
      <c r="P337" s="127"/>
      <c r="S337" s="114"/>
      <c r="AH337" s="114"/>
      <c r="AI337" s="114"/>
      <c r="AJ337" s="114"/>
      <c r="AK337" s="114"/>
      <c r="AL337" s="114"/>
      <c r="AM337" s="114"/>
      <c r="AN337" s="114"/>
      <c r="AO337" s="114"/>
      <c r="AP337" s="114"/>
      <c r="AQ337" s="114"/>
      <c r="AR337" s="114"/>
      <c r="AS337" s="114"/>
      <c r="AT337" s="114"/>
      <c r="AU337" s="114"/>
      <c r="AV337" s="114"/>
      <c r="AW337" s="114"/>
      <c r="AX337" s="114"/>
      <c r="AY337" s="114"/>
      <c r="AZ337" s="114"/>
      <c r="BA337" s="114"/>
      <c r="BB337" s="114"/>
      <c r="BC337" s="114"/>
      <c r="BD337" s="114"/>
      <c r="BE337" s="114"/>
      <c r="BF337" s="114"/>
      <c r="BG337" s="114"/>
    </row>
    <row r="338" spans="2:59" ht="15.75" thickBot="1">
      <c r="B338" s="1140" t="s">
        <v>320</v>
      </c>
      <c r="C338" s="1188" t="s">
        <v>815</v>
      </c>
      <c r="D338" s="1137" t="s">
        <v>176</v>
      </c>
      <c r="E338" s="1145" t="s">
        <v>177</v>
      </c>
      <c r="F338" s="383"/>
      <c r="G338" s="383"/>
      <c r="H338" s="40"/>
      <c r="I338" s="712" t="s">
        <v>300</v>
      </c>
      <c r="J338" s="40"/>
      <c r="K338" s="943"/>
      <c r="L338" s="542"/>
      <c r="M338" s="1147" t="s">
        <v>338</v>
      </c>
      <c r="N338" s="40"/>
      <c r="O338" s="40"/>
      <c r="P338" s="78"/>
      <c r="Q338" s="1021" t="s">
        <v>329</v>
      </c>
      <c r="AH338" s="114"/>
      <c r="AI338" s="114"/>
      <c r="AJ338" s="114"/>
      <c r="AK338" s="114"/>
      <c r="AL338" s="114"/>
      <c r="AM338" s="114"/>
      <c r="AN338" s="114"/>
      <c r="AO338" s="114"/>
      <c r="AP338" s="114"/>
      <c r="AQ338" s="114"/>
      <c r="AR338" s="114"/>
      <c r="AS338" s="114"/>
      <c r="AT338" s="114"/>
      <c r="AU338" s="114"/>
      <c r="AV338" s="114"/>
      <c r="AW338" s="114"/>
      <c r="AX338" s="114"/>
      <c r="AY338" s="114"/>
      <c r="AZ338" s="114"/>
      <c r="BA338" s="114"/>
      <c r="BB338" s="114"/>
      <c r="BC338" s="114"/>
      <c r="BD338" s="114"/>
      <c r="BE338" s="114"/>
      <c r="BF338" s="114"/>
      <c r="BG338" s="114"/>
    </row>
    <row r="339" spans="2:59" ht="14.25" customHeight="1" thickBot="1">
      <c r="B339" s="1141" t="s">
        <v>302</v>
      </c>
      <c r="C339" s="464"/>
      <c r="D339" s="1142" t="s">
        <v>183</v>
      </c>
      <c r="E339" s="780"/>
      <c r="F339" s="1144"/>
      <c r="G339" s="2386" t="s">
        <v>820</v>
      </c>
      <c r="H339" s="2270" t="s">
        <v>688</v>
      </c>
      <c r="I339" s="1148"/>
      <c r="J339" s="1148"/>
      <c r="K339" s="1148"/>
      <c r="L339" s="1150"/>
      <c r="M339" s="1151" t="s">
        <v>337</v>
      </c>
      <c r="N339" s="1148"/>
      <c r="O339" s="1148"/>
      <c r="P339" s="1150"/>
      <c r="Q339" s="1108" t="s">
        <v>326</v>
      </c>
      <c r="AH339" s="114"/>
      <c r="AI339" s="114"/>
      <c r="AJ339" s="114"/>
      <c r="AK339" s="114"/>
      <c r="AL339" s="114"/>
      <c r="AM339" s="114"/>
      <c r="AN339" s="114"/>
      <c r="AO339" s="114"/>
      <c r="AP339" s="114"/>
      <c r="AQ339" s="114"/>
      <c r="AR339" s="114"/>
      <c r="AS339" s="114"/>
      <c r="AT339" s="114"/>
      <c r="AU339" s="114"/>
      <c r="AV339" s="114"/>
      <c r="AW339" s="114"/>
      <c r="AX339" s="114"/>
      <c r="AY339" s="114"/>
      <c r="AZ339" s="114"/>
      <c r="BA339" s="114"/>
      <c r="BB339" s="114"/>
      <c r="BC339" s="114"/>
      <c r="BD339" s="114"/>
      <c r="BE339" s="114"/>
      <c r="BF339" s="114"/>
      <c r="BG339" s="114"/>
    </row>
    <row r="340" spans="2:59" ht="11.25" customHeight="1">
      <c r="B340" s="1141" t="s">
        <v>311</v>
      </c>
      <c r="C340" s="464" t="s">
        <v>182</v>
      </c>
      <c r="D340" s="884"/>
      <c r="E340" s="1142" t="s">
        <v>184</v>
      </c>
      <c r="F340" s="1138" t="s">
        <v>56</v>
      </c>
      <c r="G340" s="2386" t="s">
        <v>821</v>
      </c>
      <c r="H340" s="2272" t="s">
        <v>187</v>
      </c>
      <c r="I340" s="780"/>
      <c r="J340" s="2295"/>
      <c r="K340" s="40"/>
      <c r="L340" s="2295"/>
      <c r="M340" s="2296" t="s">
        <v>312</v>
      </c>
      <c r="N340" s="2297" t="s">
        <v>313</v>
      </c>
      <c r="O340" s="2298" t="s">
        <v>314</v>
      </c>
      <c r="P340" s="2299" t="s">
        <v>315</v>
      </c>
      <c r="Q340" s="1107" t="s">
        <v>287</v>
      </c>
      <c r="AH340" s="114"/>
      <c r="AI340" s="114"/>
      <c r="AJ340" s="114"/>
      <c r="AK340" s="114"/>
      <c r="AL340" s="114"/>
      <c r="AM340" s="114"/>
      <c r="AN340" s="114"/>
      <c r="AO340" s="114"/>
      <c r="AP340" s="114"/>
      <c r="AQ340" s="114"/>
      <c r="AR340" s="114"/>
      <c r="AS340" s="114"/>
      <c r="AT340" s="114"/>
      <c r="AU340" s="114"/>
      <c r="AV340" s="114"/>
      <c r="AW340" s="114"/>
      <c r="AX340" s="114"/>
      <c r="AY340" s="114"/>
      <c r="AZ340" s="114"/>
      <c r="BA340" s="114"/>
      <c r="BB340" s="114"/>
      <c r="BC340" s="114"/>
      <c r="BD340" s="114"/>
      <c r="BE340" s="114"/>
      <c r="BF340" s="114"/>
      <c r="BG340" s="114"/>
    </row>
    <row r="341" spans="2:59" ht="12" customHeight="1" thickBot="1">
      <c r="B341" s="66"/>
      <c r="C341" s="933"/>
      <c r="D341" s="502"/>
      <c r="E341" s="1143" t="s">
        <v>6</v>
      </c>
      <c r="F341" s="472" t="s">
        <v>7</v>
      </c>
      <c r="G341" s="2078" t="s">
        <v>8</v>
      </c>
      <c r="H341" s="2271" t="s">
        <v>422</v>
      </c>
      <c r="I341" s="2300" t="s">
        <v>303</v>
      </c>
      <c r="J341" s="2301" t="s">
        <v>304</v>
      </c>
      <c r="K341" s="2302" t="s">
        <v>305</v>
      </c>
      <c r="L341" s="2301" t="s">
        <v>306</v>
      </c>
      <c r="M341" s="2303" t="s">
        <v>307</v>
      </c>
      <c r="N341" s="2301" t="s">
        <v>308</v>
      </c>
      <c r="O341" s="2302" t="s">
        <v>309</v>
      </c>
      <c r="P341" s="2304" t="s">
        <v>310</v>
      </c>
      <c r="Q341" s="933"/>
      <c r="AH341" s="114"/>
      <c r="AI341" s="114"/>
      <c r="AJ341" s="114"/>
      <c r="AK341" s="114"/>
      <c r="AL341" s="114"/>
      <c r="AM341" s="114"/>
      <c r="AN341" s="114"/>
      <c r="AO341" s="114"/>
      <c r="AP341" s="114"/>
      <c r="AQ341" s="114"/>
      <c r="AR341" s="114"/>
      <c r="AS341" s="114"/>
      <c r="AT341" s="114"/>
      <c r="AU341" s="114"/>
      <c r="AV341" s="114"/>
      <c r="AW341" s="114"/>
      <c r="AX341" s="114"/>
      <c r="AY341" s="114"/>
      <c r="AZ341" s="114"/>
      <c r="BA341" s="114"/>
      <c r="BB341" s="114"/>
      <c r="BC341" s="114"/>
      <c r="BD341" s="114"/>
      <c r="BE341" s="114"/>
      <c r="BF341" s="114"/>
      <c r="BG341" s="114"/>
    </row>
    <row r="342" spans="2:59" ht="13.5" customHeight="1">
      <c r="B342" s="92"/>
      <c r="C342" s="2307" t="s">
        <v>154</v>
      </c>
      <c r="D342" s="1840"/>
      <c r="E342" s="1003"/>
      <c r="F342" s="1004"/>
      <c r="G342" s="1004"/>
      <c r="H342" s="774"/>
      <c r="I342" s="974"/>
      <c r="J342" s="974"/>
      <c r="K342" s="2341"/>
      <c r="L342" s="974"/>
      <c r="M342" s="974"/>
      <c r="N342" s="974"/>
      <c r="O342" s="974"/>
      <c r="P342" s="920"/>
      <c r="Q342" s="1109"/>
      <c r="AH342" s="114"/>
      <c r="AI342" s="114"/>
      <c r="AJ342" s="114"/>
      <c r="AK342" s="114"/>
      <c r="AL342" s="114"/>
      <c r="AM342" s="114"/>
      <c r="AN342" s="114"/>
      <c r="AO342" s="114"/>
      <c r="AP342" s="114"/>
      <c r="AQ342" s="114"/>
      <c r="AR342" s="114"/>
      <c r="AS342" s="114"/>
      <c r="AT342" s="114"/>
      <c r="AU342" s="114"/>
      <c r="AV342" s="114"/>
      <c r="AW342" s="114"/>
      <c r="AX342" s="114"/>
      <c r="AY342" s="114"/>
      <c r="AZ342" s="114"/>
      <c r="BA342" s="114"/>
      <c r="BB342" s="114"/>
      <c r="BC342" s="114"/>
      <c r="BD342" s="114"/>
      <c r="BE342" s="114"/>
      <c r="BF342" s="114"/>
      <c r="BG342" s="114"/>
    </row>
    <row r="343" spans="2:59" ht="14.25" customHeight="1">
      <c r="B343" s="3118" t="str">
        <f>'12 л. МЕНЮ '!J343</f>
        <v>46 / 21</v>
      </c>
      <c r="C343" s="2679" t="str">
        <f>'12 л. МЕНЮ '!C343</f>
        <v>Рубленные яйца с масломи луком</v>
      </c>
      <c r="D343" s="277">
        <f>'12 л. МЕНЮ '!D343</f>
        <v>60</v>
      </c>
      <c r="E343" s="1842">
        <f>'12 л. МЕНЮ '!E343</f>
        <v>5.98</v>
      </c>
      <c r="F343" s="420">
        <f>'12 л. МЕНЮ '!F343</f>
        <v>8.92</v>
      </c>
      <c r="G343" s="371">
        <f>'12 л. МЕНЮ '!G343</f>
        <v>1.38</v>
      </c>
      <c r="H343" s="1875">
        <f>'12 л. МЕНЮ '!H343</f>
        <v>107.166</v>
      </c>
      <c r="I343" s="371">
        <v>0.9</v>
      </c>
      <c r="J343" s="371">
        <v>3.5999999999999997E-2</v>
      </c>
      <c r="K343" s="371">
        <v>0.04</v>
      </c>
      <c r="L343" s="970">
        <v>112.86</v>
      </c>
      <c r="M343" s="253">
        <v>28.2</v>
      </c>
      <c r="N343" s="253">
        <v>91.8</v>
      </c>
      <c r="O343" s="359">
        <v>6.6</v>
      </c>
      <c r="P343" s="253">
        <v>1.206</v>
      </c>
      <c r="Q343" s="2733">
        <f>'12 л. МЕНЮ '!I343</f>
        <v>0</v>
      </c>
      <c r="AH343" s="114"/>
      <c r="AI343" s="114"/>
      <c r="AJ343" s="114"/>
      <c r="AK343" s="114"/>
      <c r="AL343" s="114"/>
      <c r="AM343" s="114"/>
      <c r="AN343" s="114"/>
      <c r="AO343" s="114"/>
      <c r="AP343" s="114"/>
      <c r="AQ343" s="114"/>
      <c r="AR343" s="114"/>
      <c r="AS343" s="114"/>
      <c r="AT343" s="114"/>
      <c r="AU343" s="114"/>
      <c r="AV343" s="114"/>
      <c r="AW343" s="114"/>
      <c r="AX343" s="114"/>
      <c r="AY343" s="114"/>
      <c r="AZ343" s="114"/>
      <c r="BA343" s="114"/>
      <c r="BB343" s="114"/>
      <c r="BC343" s="114"/>
      <c r="BD343" s="114"/>
      <c r="BE343" s="114"/>
      <c r="BF343" s="114"/>
      <c r="BG343" s="114"/>
    </row>
    <row r="344" spans="2:59">
      <c r="B344" s="3118" t="str">
        <f>'12 л. МЕНЮ '!J344</f>
        <v>333 / 21</v>
      </c>
      <c r="C344" s="2679" t="str">
        <f>'12 л. МЕНЮ '!C344</f>
        <v>Голубцы  ленивые / и соус сметан. с томатом</v>
      </c>
      <c r="D344" s="277" t="str">
        <f>'12 л. МЕНЮ '!D344</f>
        <v>100 / 20</v>
      </c>
      <c r="E344" s="1842">
        <f>'12 л. МЕНЮ '!E344</f>
        <v>9.0980000000000008</v>
      </c>
      <c r="F344" s="420">
        <f>'12 л. МЕНЮ '!F344</f>
        <v>6.1050000000000004</v>
      </c>
      <c r="G344" s="371">
        <f>'12 л. МЕНЮ '!G344</f>
        <v>22.698</v>
      </c>
      <c r="H344" s="1875">
        <f>'12 л. МЕНЮ '!H344</f>
        <v>185.167</v>
      </c>
      <c r="I344" s="3174">
        <v>3.4940000000000002</v>
      </c>
      <c r="J344" s="2636">
        <v>4.2000000000000003E-2</v>
      </c>
      <c r="K344" s="3175">
        <v>7.0000000000000007E-2</v>
      </c>
      <c r="L344" s="2344">
        <v>16.802</v>
      </c>
      <c r="M344" s="2654">
        <v>17.010000000000002</v>
      </c>
      <c r="N344" s="2647">
        <v>14.183</v>
      </c>
      <c r="O344" s="2646">
        <v>5.2519999999999998</v>
      </c>
      <c r="P344" s="2646">
        <v>1.5</v>
      </c>
      <c r="Q344" s="2733">
        <f>'12 л. МЕНЮ '!I344</f>
        <v>0</v>
      </c>
      <c r="AH344" s="114"/>
      <c r="AI344" s="114"/>
      <c r="AJ344" s="114"/>
      <c r="AK344" s="114"/>
      <c r="AL344" s="114"/>
      <c r="AM344" s="114"/>
      <c r="AN344" s="114"/>
      <c r="AO344" s="114"/>
      <c r="AP344" s="114"/>
      <c r="AQ344" s="114"/>
      <c r="AR344" s="114"/>
      <c r="AS344" s="114"/>
      <c r="AT344" s="114"/>
      <c r="AU344" s="114"/>
      <c r="AV344" s="114"/>
      <c r="AW344" s="114"/>
      <c r="AX344" s="114"/>
      <c r="AY344" s="114"/>
      <c r="AZ344" s="114"/>
      <c r="BA344" s="114"/>
      <c r="BB344" s="114"/>
      <c r="BC344" s="114"/>
      <c r="BD344" s="114"/>
      <c r="BE344" s="114"/>
      <c r="BF344" s="114"/>
      <c r="BG344" s="114"/>
    </row>
    <row r="345" spans="2:59" ht="13.5" customHeight="1">
      <c r="B345" s="3118" t="str">
        <f>'12 л. МЕНЮ '!J345</f>
        <v>397 / 21</v>
      </c>
      <c r="C345" s="2679" t="str">
        <f>'12 л. МЕНЮ '!C345</f>
        <v>(сложный гарнир)   Пюре картофельное   и</v>
      </c>
      <c r="D345" s="277" t="str">
        <f>'12 л. МЕНЮ '!D345</f>
        <v>110 / 70</v>
      </c>
      <c r="E345" s="1842">
        <f>'12 л. МЕНЮ '!E345</f>
        <v>2.97</v>
      </c>
      <c r="F345" s="420">
        <f>'12 л. МЕНЮ '!F345</f>
        <v>4.4000000000000004</v>
      </c>
      <c r="G345" s="371">
        <f>'12 л. МЕНЮ '!G345</f>
        <v>6.38</v>
      </c>
      <c r="H345" s="1875">
        <f>'12 л. МЕНЮ '!H345</f>
        <v>77</v>
      </c>
      <c r="I345" s="253">
        <v>2.64</v>
      </c>
      <c r="J345" s="253">
        <v>8.7999999999999995E-2</v>
      </c>
      <c r="K345" s="804">
        <v>0.09</v>
      </c>
      <c r="L345" s="958">
        <v>22</v>
      </c>
      <c r="M345" s="253">
        <v>27.5</v>
      </c>
      <c r="N345" s="253">
        <v>53.9</v>
      </c>
      <c r="O345" s="253">
        <v>17.600000000000001</v>
      </c>
      <c r="P345" s="253">
        <v>0.60499999999999998</v>
      </c>
      <c r="Q345" s="2733">
        <f>'12 л. МЕНЮ '!I345</f>
        <v>0</v>
      </c>
      <c r="AH345" s="114"/>
      <c r="AI345" s="114"/>
      <c r="AJ345" s="114"/>
      <c r="AK345" s="114"/>
      <c r="AL345" s="114"/>
      <c r="AM345" s="114"/>
      <c r="AN345" s="114"/>
      <c r="AO345" s="114"/>
      <c r="AP345" s="114"/>
      <c r="AQ345" s="114"/>
      <c r="AR345" s="114"/>
      <c r="AS345" s="114"/>
      <c r="AT345" s="114"/>
      <c r="AU345" s="114"/>
      <c r="AV345" s="114"/>
      <c r="AW345" s="114"/>
      <c r="AX345" s="114"/>
      <c r="AY345" s="114"/>
      <c r="AZ345" s="114"/>
      <c r="BA345" s="114"/>
      <c r="BB345" s="114"/>
      <c r="BC345" s="114"/>
      <c r="BD345" s="114"/>
      <c r="BE345" s="114"/>
      <c r="BF345" s="114"/>
      <c r="BG345" s="114"/>
    </row>
    <row r="346" spans="2:59">
      <c r="B346" s="3118" t="str">
        <f>'12 л. МЕНЮ '!J346</f>
        <v>155/21</v>
      </c>
      <c r="C346" s="266" t="str">
        <f>'12 л. МЕНЮ '!C346</f>
        <v xml:space="preserve"> /   овощи отварные</v>
      </c>
      <c r="D346" s="277">
        <f>'12 л. МЕНЮ '!D346</f>
        <v>0</v>
      </c>
      <c r="E346" s="1842">
        <f>'12 л. МЕНЮ '!E346</f>
        <v>0.86699999999999999</v>
      </c>
      <c r="F346" s="420">
        <f>'12 л. МЕНЮ '!F346</f>
        <v>2.4670000000000001</v>
      </c>
      <c r="G346" s="371">
        <f>'12 л. МЕНЮ '!G346</f>
        <v>2.133</v>
      </c>
      <c r="H346" s="1875">
        <f>'12 л. МЕНЮ '!H346</f>
        <v>34</v>
      </c>
      <c r="I346" s="359">
        <v>10.467000000000001</v>
      </c>
      <c r="J346" s="359">
        <v>1.2999999999999999E-2</v>
      </c>
      <c r="K346" s="372">
        <v>1.2999999999999999E-2</v>
      </c>
      <c r="L346" s="716">
        <v>12.667</v>
      </c>
      <c r="M346" s="253">
        <v>24</v>
      </c>
      <c r="N346" s="253">
        <v>14</v>
      </c>
      <c r="O346" s="253">
        <v>8</v>
      </c>
      <c r="P346" s="253">
        <v>0.33</v>
      </c>
      <c r="Q346" s="2733">
        <f>'12 л. МЕНЮ '!I346</f>
        <v>0</v>
      </c>
      <c r="AH346" s="114"/>
      <c r="AI346" s="114"/>
      <c r="AJ346" s="114"/>
      <c r="AK346" s="114"/>
      <c r="AL346" s="114"/>
      <c r="AM346" s="114"/>
      <c r="AN346" s="114"/>
      <c r="AO346" s="114"/>
      <c r="AP346" s="114"/>
      <c r="AQ346" s="114"/>
      <c r="AR346" s="114"/>
      <c r="AS346" s="114"/>
      <c r="AT346" s="114"/>
      <c r="AU346" s="114"/>
      <c r="AV346" s="114"/>
      <c r="AW346" s="114"/>
      <c r="AX346" s="114"/>
      <c r="AY346" s="114"/>
      <c r="AZ346" s="114"/>
      <c r="BA346" s="114"/>
      <c r="BB346" s="114"/>
      <c r="BC346" s="114"/>
      <c r="BD346" s="114"/>
      <c r="BE346" s="114"/>
      <c r="BF346" s="114"/>
      <c r="BG346" s="114"/>
    </row>
    <row r="347" spans="2:59">
      <c r="B347" s="3118" t="str">
        <f>'12 л. МЕНЮ '!J347</f>
        <v>54-1хн/22</v>
      </c>
      <c r="C347" s="266" t="str">
        <f>'12 л. МЕНЮ '!C347</f>
        <v>Компот из смеси сухофруктов</v>
      </c>
      <c r="D347" s="277">
        <f>'12 л. МЕНЮ '!D347</f>
        <v>200</v>
      </c>
      <c r="E347" s="1842">
        <f>'12 л. МЕНЮ '!E347</f>
        <v>0.5</v>
      </c>
      <c r="F347" s="420">
        <f>'12 л. МЕНЮ '!F347</f>
        <v>0</v>
      </c>
      <c r="G347" s="371">
        <f>'12 л. МЕНЮ '!G347</f>
        <v>19.8</v>
      </c>
      <c r="H347" s="1875">
        <f>'12 л. МЕНЮ '!H347</f>
        <v>81</v>
      </c>
      <c r="I347" s="359">
        <v>2.016</v>
      </c>
      <c r="J347" s="359">
        <v>0</v>
      </c>
      <c r="K347" s="359">
        <v>0</v>
      </c>
      <c r="L347" s="2669">
        <v>12</v>
      </c>
      <c r="M347" s="253">
        <v>16.100000000000001</v>
      </c>
      <c r="N347" s="253">
        <v>15.36</v>
      </c>
      <c r="O347" s="253">
        <v>2.1</v>
      </c>
      <c r="P347" s="253">
        <v>7.5999999999999998E-2</v>
      </c>
      <c r="Q347" s="2733">
        <f>'12 л. МЕНЮ '!I347</f>
        <v>0</v>
      </c>
      <c r="AH347" s="114"/>
      <c r="AI347" s="114"/>
      <c r="AJ347" s="114"/>
      <c r="AK347" s="114"/>
      <c r="AL347" s="114"/>
      <c r="AM347" s="114"/>
      <c r="AN347" s="114"/>
      <c r="AO347" s="114"/>
      <c r="AP347" s="114"/>
      <c r="AQ347" s="114"/>
      <c r="AR347" s="114"/>
      <c r="AS347" s="114"/>
      <c r="AT347" s="114"/>
      <c r="AU347" s="114"/>
      <c r="AV347" s="114"/>
      <c r="AW347" s="114"/>
      <c r="AX347" s="114"/>
      <c r="AY347" s="114"/>
      <c r="AZ347" s="114"/>
      <c r="BA347" s="114"/>
      <c r="BB347" s="114"/>
      <c r="BC347" s="114"/>
      <c r="BD347" s="114"/>
      <c r="BE347" s="114"/>
      <c r="BF347" s="114"/>
      <c r="BG347" s="114"/>
    </row>
    <row r="348" spans="2:59" ht="14.25" customHeight="1">
      <c r="B348" s="2313" t="str">
        <f>'12 л. МЕНЮ '!J348</f>
        <v>Пром.пр.</v>
      </c>
      <c r="C348" s="266" t="str">
        <f>'12 л. МЕНЮ '!C348</f>
        <v>Хлеб пшеничный</v>
      </c>
      <c r="D348" s="277">
        <f>'12 л. МЕНЮ '!D348</f>
        <v>50</v>
      </c>
      <c r="E348" s="1842">
        <f>'12 л. МЕНЮ '!E348</f>
        <v>1.93</v>
      </c>
      <c r="F348" s="420">
        <f>'12 л. МЕНЮ '!F348</f>
        <v>0.69</v>
      </c>
      <c r="G348" s="371">
        <f>'12 л. МЕНЮ '!G348</f>
        <v>27.1</v>
      </c>
      <c r="H348" s="1875">
        <f>'12 л. МЕНЮ '!H348</f>
        <v>122.29</v>
      </c>
      <c r="I348" s="253">
        <v>0</v>
      </c>
      <c r="J348" s="1084">
        <v>0.06</v>
      </c>
      <c r="K348" s="804">
        <v>0.02</v>
      </c>
      <c r="L348" s="958">
        <v>0</v>
      </c>
      <c r="M348" s="365">
        <v>10</v>
      </c>
      <c r="N348" s="253">
        <v>32.5</v>
      </c>
      <c r="O348" s="253">
        <v>7</v>
      </c>
      <c r="P348" s="253">
        <v>5.5E-2</v>
      </c>
      <c r="Q348" s="2733">
        <f>'12 л. МЕНЮ '!I348</f>
        <v>0</v>
      </c>
      <c r="AH348" s="114"/>
      <c r="AI348" s="114"/>
      <c r="AJ348" s="114"/>
      <c r="AK348" s="114"/>
      <c r="AL348" s="114"/>
      <c r="AM348" s="114"/>
      <c r="AN348" s="114"/>
      <c r="AO348" s="114"/>
      <c r="AP348" s="114"/>
      <c r="AQ348" s="114"/>
      <c r="AR348" s="114"/>
      <c r="AS348" s="114"/>
      <c r="AT348" s="114"/>
      <c r="AU348" s="114"/>
      <c r="AV348" s="114"/>
      <c r="AW348" s="114"/>
      <c r="AX348" s="114"/>
      <c r="AY348" s="114"/>
      <c r="AZ348" s="114"/>
      <c r="BA348" s="114"/>
      <c r="BB348" s="114"/>
      <c r="BC348" s="114"/>
      <c r="BD348" s="114"/>
      <c r="BE348" s="114"/>
      <c r="BF348" s="114"/>
      <c r="BG348" s="114"/>
    </row>
    <row r="349" spans="2:59" ht="13.5" customHeight="1" thickBot="1">
      <c r="B349" s="1127" t="str">
        <f>'12 л. МЕНЮ '!J349</f>
        <v>Пром.пр.</v>
      </c>
      <c r="C349" s="2321" t="str">
        <f>'12 л. МЕНЮ '!C349</f>
        <v>Хлеб ржаной</v>
      </c>
      <c r="D349" s="398">
        <f>'12 л. МЕНЮ '!D349</f>
        <v>30</v>
      </c>
      <c r="E349" s="1842">
        <f>'12 л. МЕНЮ '!E349</f>
        <v>1.155</v>
      </c>
      <c r="F349" s="420">
        <f>'12 л. МЕНЮ '!F349</f>
        <v>0.41299999999999998</v>
      </c>
      <c r="G349" s="371">
        <f>'12 л. МЕНЮ '!G349</f>
        <v>16.260000000000002</v>
      </c>
      <c r="H349" s="1875">
        <f>'12 л. МЕНЮ '!H349</f>
        <v>73.376999999999995</v>
      </c>
      <c r="I349" s="370">
        <v>0</v>
      </c>
      <c r="J349" s="370">
        <v>0.08</v>
      </c>
      <c r="K349" s="370">
        <v>0.08</v>
      </c>
      <c r="L349" s="1045">
        <v>0</v>
      </c>
      <c r="M349" s="2607">
        <v>9.9</v>
      </c>
      <c r="N349" s="1069">
        <v>70</v>
      </c>
      <c r="O349" s="370">
        <v>2</v>
      </c>
      <c r="P349" s="2289">
        <v>0.01</v>
      </c>
      <c r="Q349" s="2733">
        <f>'12 л. МЕНЮ '!I349</f>
        <v>0</v>
      </c>
      <c r="AH349" s="114"/>
      <c r="AI349" s="114"/>
      <c r="AJ349" s="114"/>
      <c r="AK349" s="114"/>
      <c r="AL349" s="114"/>
      <c r="AM349" s="114"/>
      <c r="AN349" s="114"/>
      <c r="AO349" s="114"/>
      <c r="AP349" s="114"/>
      <c r="AQ349" s="114"/>
      <c r="AR349" s="114"/>
      <c r="AS349" s="114"/>
      <c r="AT349" s="114"/>
      <c r="AU349" s="114"/>
      <c r="AV349" s="114"/>
      <c r="AW349" s="114"/>
      <c r="AX349" s="114"/>
      <c r="AY349" s="114"/>
      <c r="AZ349" s="114"/>
      <c r="BA349" s="114"/>
      <c r="BB349" s="114"/>
      <c r="BC349" s="114"/>
      <c r="BD349" s="114"/>
      <c r="BE349" s="114"/>
      <c r="BF349" s="114"/>
      <c r="BG349" s="114"/>
    </row>
    <row r="350" spans="2:59" ht="12.75" customHeight="1">
      <c r="B350" s="498" t="s">
        <v>204</v>
      </c>
      <c r="C350" s="11"/>
      <c r="D350" s="2749">
        <f>'12 л. МЕНЮ '!D350</f>
        <v>640</v>
      </c>
      <c r="E350" s="499">
        <f t="shared" ref="E350:P350" si="91">SUM(E343:E349)</f>
        <v>22.500000000000004</v>
      </c>
      <c r="F350" s="960">
        <f t="shared" si="91"/>
        <v>22.995000000000001</v>
      </c>
      <c r="G350" s="501">
        <f t="shared" si="91"/>
        <v>95.751000000000019</v>
      </c>
      <c r="H350" s="2198">
        <f t="shared" si="91"/>
        <v>679.99999999999989</v>
      </c>
      <c r="I350" s="255">
        <f t="shared" si="91"/>
        <v>19.517000000000003</v>
      </c>
      <c r="J350" s="960">
        <f t="shared" si="91"/>
        <v>0.31900000000000001</v>
      </c>
      <c r="K350" s="960">
        <f t="shared" si="91"/>
        <v>0.313</v>
      </c>
      <c r="L350" s="960">
        <f t="shared" si="91"/>
        <v>176.32900000000001</v>
      </c>
      <c r="M350" s="1053">
        <f t="shared" si="91"/>
        <v>132.71</v>
      </c>
      <c r="N350" s="1053">
        <f t="shared" si="91"/>
        <v>291.74299999999999</v>
      </c>
      <c r="O350" s="1053">
        <f t="shared" si="91"/>
        <v>48.552</v>
      </c>
      <c r="P350" s="1054">
        <f t="shared" si="91"/>
        <v>3.782</v>
      </c>
      <c r="Q350" s="2730"/>
      <c r="R350" s="11"/>
      <c r="AH350" s="114"/>
      <c r="AI350" s="114"/>
      <c r="AJ350" s="114"/>
      <c r="AK350" s="114"/>
      <c r="AL350" s="114"/>
      <c r="AM350" s="114"/>
      <c r="AN350" s="114"/>
      <c r="AO350" s="114"/>
      <c r="AP350" s="114"/>
      <c r="AQ350" s="114"/>
      <c r="AR350" s="114"/>
      <c r="AS350" s="114"/>
      <c r="AT350" s="114"/>
      <c r="AU350" s="114"/>
      <c r="AV350" s="114"/>
      <c r="AW350" s="114"/>
      <c r="AX350" s="114"/>
      <c r="AY350" s="114"/>
      <c r="AZ350" s="114"/>
      <c r="BA350" s="114"/>
      <c r="BB350" s="114"/>
      <c r="BC350" s="114"/>
      <c r="BD350" s="114"/>
      <c r="BE350" s="114"/>
      <c r="BF350" s="114"/>
      <c r="BG350" s="114"/>
    </row>
    <row r="351" spans="2:59" ht="13.5" customHeight="1">
      <c r="B351" s="1035"/>
      <c r="C351" s="1036" t="s">
        <v>11</v>
      </c>
      <c r="D351" s="1783">
        <v>0.25</v>
      </c>
      <c r="E351" s="1158">
        <f t="shared" ref="E351:P351" si="92">(E399/100)*25</f>
        <v>22.5</v>
      </c>
      <c r="F351" s="1052">
        <f t="shared" si="92"/>
        <v>23</v>
      </c>
      <c r="G351" s="1052">
        <f t="shared" si="92"/>
        <v>95.75</v>
      </c>
      <c r="H351" s="1052">
        <f t="shared" si="92"/>
        <v>680</v>
      </c>
      <c r="I351" s="1052">
        <f t="shared" si="92"/>
        <v>17.5</v>
      </c>
      <c r="J351" s="1052">
        <f t="shared" si="92"/>
        <v>0.35</v>
      </c>
      <c r="K351" s="1052">
        <f t="shared" si="92"/>
        <v>0.4</v>
      </c>
      <c r="L351" s="1808">
        <f t="shared" si="92"/>
        <v>225</v>
      </c>
      <c r="M351" s="2785">
        <f t="shared" si="92"/>
        <v>300</v>
      </c>
      <c r="N351" s="2785">
        <f t="shared" si="92"/>
        <v>300</v>
      </c>
      <c r="O351" s="1808">
        <f t="shared" si="92"/>
        <v>75</v>
      </c>
      <c r="P351" s="2346">
        <f t="shared" si="92"/>
        <v>4.5</v>
      </c>
      <c r="Q351" s="1121"/>
      <c r="R351" s="7"/>
      <c r="AH351" s="114"/>
      <c r="AI351" s="114"/>
      <c r="AJ351" s="114"/>
      <c r="AK351" s="114"/>
      <c r="AL351" s="114"/>
      <c r="AM351" s="114"/>
      <c r="AN351" s="114"/>
      <c r="AO351" s="114"/>
      <c r="AP351" s="114"/>
      <c r="AQ351" s="114"/>
      <c r="AR351" s="114"/>
      <c r="AS351" s="114"/>
      <c r="AT351" s="114"/>
      <c r="AU351" s="114"/>
      <c r="AV351" s="114"/>
      <c r="AW351" s="114"/>
      <c r="AX351" s="114"/>
      <c r="AY351" s="114"/>
      <c r="AZ351" s="114"/>
      <c r="BA351" s="114"/>
      <c r="BB351" s="114"/>
      <c r="BC351" s="114"/>
      <c r="BD351" s="114"/>
      <c r="BE351" s="114"/>
      <c r="BF351" s="114"/>
      <c r="BG351" s="114"/>
    </row>
    <row r="352" spans="2:59" ht="15.75" thickBot="1">
      <c r="B352" s="249"/>
      <c r="C352" s="1031" t="s">
        <v>431</v>
      </c>
      <c r="D352" s="1077"/>
      <c r="E352" s="1055">
        <f t="shared" ref="E352:P352" si="93">(E350*100/E399)-25</f>
        <v>0</v>
      </c>
      <c r="F352" s="1056">
        <f t="shared" si="93"/>
        <v>-5.4347826086953432E-3</v>
      </c>
      <c r="G352" s="1056">
        <f t="shared" si="93"/>
        <v>2.6109660575102112E-4</v>
      </c>
      <c r="H352" s="1056">
        <f t="shared" si="93"/>
        <v>0</v>
      </c>
      <c r="I352" s="1056">
        <f t="shared" si="93"/>
        <v>2.8814285714285752</v>
      </c>
      <c r="J352" s="1056">
        <f t="shared" si="93"/>
        <v>-2.2142857142857117</v>
      </c>
      <c r="K352" s="1056">
        <f t="shared" si="93"/>
        <v>-5.4375</v>
      </c>
      <c r="L352" s="1056">
        <f t="shared" si="93"/>
        <v>-5.4078888888888876</v>
      </c>
      <c r="M352" s="1056">
        <f t="shared" si="93"/>
        <v>-13.940833333333334</v>
      </c>
      <c r="N352" s="1056">
        <f t="shared" si="93"/>
        <v>-0.68808333333333493</v>
      </c>
      <c r="O352" s="1056">
        <f t="shared" si="93"/>
        <v>-8.8159999999999989</v>
      </c>
      <c r="P352" s="1068">
        <f t="shared" si="93"/>
        <v>-3.9888888888888907</v>
      </c>
      <c r="Q352" s="2731"/>
      <c r="R352" s="7"/>
      <c r="AH352" s="114"/>
      <c r="AI352" s="114"/>
      <c r="AJ352" s="114"/>
      <c r="AK352" s="114"/>
      <c r="AL352" s="114"/>
      <c r="AM352" s="114"/>
      <c r="AN352" s="114"/>
      <c r="AO352" s="114"/>
      <c r="AP352" s="114"/>
      <c r="AQ352" s="114"/>
      <c r="AR352" s="114"/>
      <c r="AS352" s="114"/>
      <c r="AT352" s="114"/>
      <c r="AU352" s="114"/>
      <c r="AV352" s="114"/>
      <c r="AW352" s="114"/>
      <c r="AX352" s="114"/>
      <c r="AY352" s="114"/>
      <c r="AZ352" s="114"/>
      <c r="BA352" s="114"/>
      <c r="BB352" s="114"/>
      <c r="BC352" s="114"/>
      <c r="BD352" s="114"/>
      <c r="BE352" s="114"/>
      <c r="BF352" s="114"/>
      <c r="BG352" s="114"/>
    </row>
    <row r="353" spans="2:59">
      <c r="B353" s="96"/>
      <c r="C353" s="2332" t="s">
        <v>123</v>
      </c>
      <c r="D353" s="63"/>
      <c r="E353" s="694"/>
      <c r="F353" s="1765"/>
      <c r="G353" s="1765"/>
      <c r="H353" s="1765"/>
      <c r="I353" s="982"/>
      <c r="J353" s="982"/>
      <c r="K353" s="982"/>
      <c r="L353" s="982"/>
      <c r="M353" s="982"/>
      <c r="N353" s="982"/>
      <c r="O353" s="982"/>
      <c r="P353" s="1112"/>
      <c r="Q353" s="1115"/>
      <c r="R353" s="109"/>
      <c r="AH353" s="114"/>
      <c r="AI353" s="114"/>
      <c r="AJ353" s="114"/>
      <c r="AK353" s="114"/>
      <c r="AL353" s="114"/>
      <c r="AM353" s="114"/>
      <c r="AN353" s="114"/>
      <c r="AO353" s="114"/>
      <c r="AP353" s="114"/>
      <c r="AQ353" s="114"/>
      <c r="AR353" s="114"/>
      <c r="AS353" s="114"/>
      <c r="AT353" s="114"/>
      <c r="AU353" s="114"/>
      <c r="AV353" s="114"/>
      <c r="AW353" s="114"/>
      <c r="AX353" s="114"/>
      <c r="AY353" s="114"/>
      <c r="AZ353" s="114"/>
      <c r="BA353" s="114"/>
      <c r="BB353" s="114"/>
      <c r="BC353" s="114"/>
      <c r="BD353" s="114"/>
      <c r="BE353" s="114"/>
      <c r="BF353" s="114"/>
      <c r="BG353" s="114"/>
    </row>
    <row r="354" spans="2:59" ht="15.75" customHeight="1">
      <c r="B354" s="579" t="str">
        <f>'12 л. МЕНЮ '!J354</f>
        <v>32 /21</v>
      </c>
      <c r="C354" s="264" t="str">
        <f>'12 л. МЕНЮ '!C354</f>
        <v>Салат из свеклы с сыром</v>
      </c>
      <c r="D354" s="251">
        <f>'12 л. МЕНЮ '!D354</f>
        <v>60</v>
      </c>
      <c r="E354" s="1100">
        <f>'12 л. МЕНЮ '!E354</f>
        <v>1.8</v>
      </c>
      <c r="F354" s="1101">
        <f>'12 л. МЕНЮ '!F354</f>
        <v>5.04</v>
      </c>
      <c r="G354" s="1101">
        <f>'12 л. МЕНЮ '!G354</f>
        <v>4.2</v>
      </c>
      <c r="H354" s="2344">
        <f>'12 л. МЕНЮ '!H354</f>
        <v>69.599999999999994</v>
      </c>
      <c r="I354" s="358">
        <v>2.94</v>
      </c>
      <c r="J354" s="358">
        <v>0.02</v>
      </c>
      <c r="K354" s="377">
        <v>0.02</v>
      </c>
      <c r="L354" s="967">
        <v>12.12</v>
      </c>
      <c r="M354" s="253">
        <v>60</v>
      </c>
      <c r="N354" s="253">
        <v>44.58</v>
      </c>
      <c r="O354" s="253">
        <v>12.6</v>
      </c>
      <c r="P354" s="1095">
        <v>0.76200000000000001</v>
      </c>
      <c r="Q354" s="2737">
        <f>'12 л. МЕНЮ '!I354</f>
        <v>0</v>
      </c>
      <c r="R354" s="7"/>
      <c r="AH354" s="114"/>
      <c r="AI354" s="114"/>
      <c r="AJ354" s="114"/>
      <c r="AK354" s="114"/>
      <c r="AL354" s="114"/>
      <c r="AM354" s="114"/>
      <c r="AN354" s="114"/>
      <c r="AO354" s="114"/>
      <c r="AP354" s="114"/>
      <c r="AQ354" s="114"/>
      <c r="AR354" s="114"/>
      <c r="AS354" s="114"/>
      <c r="AT354" s="114"/>
      <c r="AU354" s="114"/>
      <c r="AV354" s="114"/>
      <c r="AW354" s="114"/>
      <c r="AX354" s="114"/>
      <c r="AY354" s="114"/>
      <c r="AZ354" s="114"/>
      <c r="BA354" s="114"/>
      <c r="BB354" s="114"/>
      <c r="BC354" s="114"/>
      <c r="BD354" s="114"/>
      <c r="BE354" s="114"/>
      <c r="BF354" s="114"/>
      <c r="BG354" s="114"/>
    </row>
    <row r="355" spans="2:59" ht="12.75" customHeight="1">
      <c r="B355" s="579" t="str">
        <f>'12 л. МЕНЮ '!J355</f>
        <v xml:space="preserve">98 / 17 </v>
      </c>
      <c r="C355" s="264" t="str">
        <f>'12 л. МЕНЮ '!C355</f>
        <v>Суп крестьянский</v>
      </c>
      <c r="D355" s="251">
        <f>'12 л. МЕНЮ '!D355</f>
        <v>250</v>
      </c>
      <c r="E355" s="1100">
        <f>'12 л. МЕНЮ '!E355</f>
        <v>1.641</v>
      </c>
      <c r="F355" s="1101">
        <f>'12 л. МЕНЮ '!F355</f>
        <v>4.92</v>
      </c>
      <c r="G355" s="1101">
        <f>'12 л. МЕНЮ '!G355</f>
        <v>6.085</v>
      </c>
      <c r="H355" s="2344">
        <f>'12 л. МЕНЮ '!H355</f>
        <v>74.91</v>
      </c>
      <c r="I355" s="358">
        <v>9.8800000000000008</v>
      </c>
      <c r="J355" s="358">
        <v>0.04</v>
      </c>
      <c r="K355" s="377">
        <v>0.04</v>
      </c>
      <c r="L355" s="967">
        <v>0</v>
      </c>
      <c r="M355" s="253">
        <v>35.9</v>
      </c>
      <c r="N355" s="253">
        <v>33.6</v>
      </c>
      <c r="O355" s="253">
        <v>14.2</v>
      </c>
      <c r="P355" s="1095">
        <v>0.6</v>
      </c>
      <c r="Q355" s="2737">
        <f>'12 л. МЕНЮ '!I355</f>
        <v>0</v>
      </c>
      <c r="R355" s="236"/>
      <c r="AH355" s="114"/>
      <c r="AI355" s="114"/>
      <c r="AJ355" s="114"/>
      <c r="AK355" s="114"/>
      <c r="AL355" s="114"/>
      <c r="AM355" s="114"/>
      <c r="AN355" s="114"/>
      <c r="AO355" s="114"/>
      <c r="AP355" s="114"/>
      <c r="AQ355" s="114"/>
      <c r="AR355" s="114"/>
      <c r="AS355" s="114"/>
      <c r="AT355" s="114"/>
      <c r="AU355" s="114"/>
      <c r="AV355" s="114"/>
      <c r="AW355" s="114"/>
      <c r="AX355" s="114"/>
      <c r="AY355" s="114"/>
      <c r="AZ355" s="114"/>
      <c r="BA355" s="114"/>
      <c r="BB355" s="114"/>
      <c r="BC355" s="114"/>
      <c r="BD355" s="114"/>
      <c r="BE355" s="114"/>
      <c r="BF355" s="114"/>
      <c r="BG355" s="114"/>
    </row>
    <row r="356" spans="2:59">
      <c r="B356" s="802" t="str">
        <f>'12 л. МЕНЮ '!J356</f>
        <v>229 /17</v>
      </c>
      <c r="C356" s="454" t="str">
        <f>'12 л. МЕНЮ '!C356</f>
        <v>Рыба тушёная в томате с овощами</v>
      </c>
      <c r="D356" s="180">
        <f>'12 л. МЕНЮ '!D356</f>
        <v>100</v>
      </c>
      <c r="E356" s="3120">
        <f>'12 л. МЕНЮ '!E356</f>
        <v>17.966999999999999</v>
      </c>
      <c r="F356" s="1102">
        <f>'12 л. МЕНЮ '!F356</f>
        <v>15.129099999999999</v>
      </c>
      <c r="G356" s="1102">
        <f>'12 л. МЕНЮ '!G356</f>
        <v>5.39</v>
      </c>
      <c r="H356" s="2649">
        <f>'12 л. МЕНЮ '!H356</f>
        <v>229.59</v>
      </c>
      <c r="I356" s="2206">
        <v>0.81</v>
      </c>
      <c r="J356" s="2206">
        <v>8.8999999999999996E-2</v>
      </c>
      <c r="K356" s="3121">
        <v>8.8999999999999996E-2</v>
      </c>
      <c r="L356" s="715">
        <v>66.25</v>
      </c>
      <c r="M356" s="356">
        <v>42.164999999999999</v>
      </c>
      <c r="N356" s="2662">
        <v>171</v>
      </c>
      <c r="O356" s="356">
        <v>55.24</v>
      </c>
      <c r="P356" s="1096">
        <v>0.9</v>
      </c>
      <c r="Q356" s="2764">
        <f>'12 л. МЕНЮ '!I356</f>
        <v>0</v>
      </c>
      <c r="R356" s="7"/>
      <c r="AH356" s="114"/>
      <c r="AI356" s="114"/>
      <c r="AJ356" s="114"/>
      <c r="AK356" s="114"/>
      <c r="AL356" s="114"/>
      <c r="AM356" s="114"/>
      <c r="AN356" s="114"/>
      <c r="AO356" s="114"/>
      <c r="AP356" s="114"/>
      <c r="AQ356" s="114"/>
      <c r="AR356" s="114"/>
      <c r="AS356" s="114"/>
      <c r="AT356" s="114"/>
      <c r="AU356" s="114"/>
      <c r="AV356" s="114"/>
      <c r="AW356" s="114"/>
      <c r="AX356" s="114"/>
      <c r="AY356" s="114"/>
      <c r="AZ356" s="114"/>
      <c r="BA356" s="114"/>
      <c r="BB356" s="114"/>
      <c r="BC356" s="114"/>
      <c r="BD356" s="114"/>
      <c r="BE356" s="114"/>
      <c r="BF356" s="114"/>
      <c r="BG356" s="114"/>
    </row>
    <row r="357" spans="2:59" ht="15" customHeight="1">
      <c r="B357" s="802" t="str">
        <f>'12 л. МЕНЮ '!J357</f>
        <v>305/17</v>
      </c>
      <c r="C357" s="454" t="str">
        <f>'12 л. МЕНЮ '!C357</f>
        <v>Рис припущенный  / и</v>
      </c>
      <c r="D357" s="2153" t="str">
        <f>'12 л. МЕНЮ '!D357</f>
        <v>100 / 80</v>
      </c>
      <c r="E357" s="1102">
        <f>'12 л. МЕНЮ '!E357</f>
        <v>1.9410000000000001</v>
      </c>
      <c r="F357" s="2832">
        <f>'12 л. МЕНЮ '!F357</f>
        <v>2.2930000000000001</v>
      </c>
      <c r="G357" s="1102">
        <f>'12 л. МЕНЮ '!G357</f>
        <v>19.556999999999999</v>
      </c>
      <c r="H357" s="3124">
        <f>'12 л. МЕНЮ '!H357</f>
        <v>106.626</v>
      </c>
      <c r="I357" s="2206">
        <v>0</v>
      </c>
      <c r="J357" s="3125">
        <v>1.2999999999999999E-2</v>
      </c>
      <c r="K357" s="3121">
        <v>1.2999999999999999E-2</v>
      </c>
      <c r="L357" s="1875">
        <v>0</v>
      </c>
      <c r="M357" s="356">
        <v>1.288</v>
      </c>
      <c r="N357" s="355">
        <v>32.32</v>
      </c>
      <c r="O357" s="356">
        <v>10.135999999999999</v>
      </c>
      <c r="P357" s="1096">
        <v>0.27400000000000002</v>
      </c>
      <c r="Q357" s="2764">
        <f>'12 л. МЕНЮ '!I357</f>
        <v>0</v>
      </c>
      <c r="R357" s="109"/>
      <c r="AH357" s="114"/>
      <c r="AI357" s="114"/>
      <c r="AJ357" s="114"/>
      <c r="AK357" s="114"/>
      <c r="AL357" s="114"/>
      <c r="AM357" s="114"/>
      <c r="AN357" s="114"/>
      <c r="AO357" s="114"/>
      <c r="AP357" s="114"/>
      <c r="AQ357" s="114"/>
      <c r="AR357" s="114"/>
      <c r="AS357" s="114"/>
      <c r="AT357" s="114"/>
      <c r="AU357" s="114"/>
      <c r="AV357" s="114"/>
      <c r="AW357" s="114"/>
      <c r="AX357" s="114"/>
      <c r="AY357" s="114"/>
      <c r="AZ357" s="114"/>
      <c r="BA357" s="114"/>
      <c r="BB357" s="114"/>
      <c r="BC357" s="114"/>
      <c r="BD357" s="114"/>
      <c r="BE357" s="114"/>
      <c r="BF357" s="114"/>
      <c r="BG357" s="114"/>
    </row>
    <row r="358" spans="2:59" ht="12" customHeight="1">
      <c r="B358" s="3130" t="str">
        <f>'12 л. МЕНЮ '!J358</f>
        <v>306/17</v>
      </c>
      <c r="C358" s="455" t="str">
        <f>'12 л. МЕНЮ '!C358</f>
        <v>бобовые отварные  (сложный гарнир)</v>
      </c>
      <c r="D358" s="3074">
        <f>'12 л. МЕНЮ '!D358</f>
        <v>0</v>
      </c>
      <c r="E358" s="2323">
        <f>'12 л. МЕНЮ '!E358</f>
        <v>2.48</v>
      </c>
      <c r="F358" s="3126">
        <f>'12 л. МЕНЮ '!F358</f>
        <v>2.84</v>
      </c>
      <c r="G358" s="2323">
        <f>'12 л. МЕНЮ '!G358</f>
        <v>4.58</v>
      </c>
      <c r="H358" s="3127">
        <f>'12 л. МЕНЮ '!H358</f>
        <v>53.8</v>
      </c>
      <c r="I358" s="2773">
        <v>8.3000000000000007</v>
      </c>
      <c r="J358" s="3128">
        <v>0.05</v>
      </c>
      <c r="K358" s="3129">
        <v>0.05</v>
      </c>
      <c r="L358" s="2372">
        <v>15.24</v>
      </c>
      <c r="M358" s="982">
        <v>17.260000000000002</v>
      </c>
      <c r="N358" s="1001">
        <v>52.72</v>
      </c>
      <c r="O358" s="982">
        <v>17.260000000000002</v>
      </c>
      <c r="P358" s="1112">
        <v>0.6</v>
      </c>
      <c r="Q358" s="2766">
        <f>'12 л. МЕНЮ '!I358</f>
        <v>0</v>
      </c>
      <c r="R358" s="109"/>
      <c r="AH358" s="114"/>
      <c r="AI358" s="114"/>
      <c r="AJ358" s="114"/>
      <c r="AK358" s="114"/>
      <c r="AL358" s="114"/>
      <c r="AM358" s="114"/>
      <c r="AN358" s="114"/>
      <c r="AO358" s="114"/>
      <c r="AP358" s="114"/>
      <c r="AQ358" s="114"/>
      <c r="AR358" s="114"/>
      <c r="AS358" s="114"/>
      <c r="AT358" s="114"/>
      <c r="AU358" s="114"/>
      <c r="AV358" s="114"/>
      <c r="AW358" s="114"/>
      <c r="AX358" s="114"/>
      <c r="AY358" s="114"/>
      <c r="AZ358" s="114"/>
      <c r="BA358" s="114"/>
      <c r="BB358" s="114"/>
      <c r="BC358" s="114"/>
      <c r="BD358" s="114"/>
      <c r="BE358" s="114"/>
      <c r="BF358" s="114"/>
      <c r="BG358" s="114"/>
    </row>
    <row r="359" spans="2:59" ht="13.5" customHeight="1">
      <c r="B359" s="3130" t="str">
        <f>'12 л. МЕНЮ '!J359</f>
        <v>501 / 21</v>
      </c>
      <c r="C359" s="455" t="str">
        <f>'12 л. МЕНЮ '!C359</f>
        <v>Сок фруктовый (персиковый)</v>
      </c>
      <c r="D359" s="3119">
        <f>'12 л. МЕНЮ '!D359</f>
        <v>200</v>
      </c>
      <c r="E359" s="3122">
        <f>'12 л. МЕНЮ '!E359</f>
        <v>1</v>
      </c>
      <c r="F359" s="2323">
        <f>'12 л. МЕНЮ '!F359</f>
        <v>0</v>
      </c>
      <c r="G359" s="2323">
        <f>'12 л. МЕНЮ '!G359</f>
        <v>23.4</v>
      </c>
      <c r="H359" s="3123">
        <f>'12 л. МЕНЮ '!H359</f>
        <v>97.6</v>
      </c>
      <c r="I359" s="1004">
        <v>1.2</v>
      </c>
      <c r="J359" s="1004">
        <v>4.0000000000000001E-3</v>
      </c>
      <c r="K359" s="1004">
        <v>4.0000000000000001E-3</v>
      </c>
      <c r="L359" s="1002">
        <v>0</v>
      </c>
      <c r="M359" s="982">
        <v>30.4</v>
      </c>
      <c r="N359" s="982">
        <v>36</v>
      </c>
      <c r="O359" s="982">
        <v>0.8</v>
      </c>
      <c r="P359" s="3104">
        <v>1.8</v>
      </c>
      <c r="Q359" s="2766">
        <f>'12 л. МЕНЮ '!I359</f>
        <v>0</v>
      </c>
      <c r="R359" s="109"/>
      <c r="AH359" s="114"/>
      <c r="AI359" s="114"/>
      <c r="AJ359" s="114"/>
      <c r="AK359" s="114"/>
      <c r="AL359" s="114"/>
      <c r="AM359" s="114"/>
      <c r="AN359" s="114"/>
      <c r="AO359" s="114"/>
      <c r="AP359" s="114"/>
      <c r="AQ359" s="114"/>
      <c r="AR359" s="114"/>
      <c r="AS359" s="114"/>
      <c r="AT359" s="114"/>
      <c r="AU359" s="114"/>
      <c r="AV359" s="114"/>
      <c r="AW359" s="114"/>
      <c r="AX359" s="114"/>
      <c r="AY359" s="114"/>
      <c r="AZ359" s="114"/>
      <c r="BA359" s="114"/>
      <c r="BB359" s="114"/>
      <c r="BC359" s="114"/>
      <c r="BD359" s="114"/>
      <c r="BE359" s="114"/>
      <c r="BF359" s="114"/>
      <c r="BG359" s="114"/>
    </row>
    <row r="360" spans="2:59" ht="14.25" customHeight="1">
      <c r="B360" s="1152" t="str">
        <f>'12 л. МЕНЮ '!J360</f>
        <v>Пром.пр.</v>
      </c>
      <c r="C360" s="264" t="str">
        <f>'12 л. МЕНЮ '!C360</f>
        <v>Хлеб пшеничный</v>
      </c>
      <c r="D360" s="251">
        <f>'12 л. МЕНЮ '!D360</f>
        <v>70</v>
      </c>
      <c r="E360" s="1100">
        <f>'12 л. МЕНЮ '!E360</f>
        <v>2.5030000000000001</v>
      </c>
      <c r="F360" s="1101">
        <f>'12 л. МЕНЮ '!F360</f>
        <v>0.89500000000000002</v>
      </c>
      <c r="G360" s="1101">
        <f>'12 л. МЕНЮ '!G360</f>
        <v>35.229999999999997</v>
      </c>
      <c r="H360" s="2344">
        <f>'12 л. МЕНЮ '!H360</f>
        <v>158.97900000000001</v>
      </c>
      <c r="I360" s="253">
        <v>0</v>
      </c>
      <c r="J360" s="1084">
        <v>8.4000000000000005E-2</v>
      </c>
      <c r="K360" s="804">
        <v>2.8000000000000001E-2</v>
      </c>
      <c r="L360" s="958">
        <v>0</v>
      </c>
      <c r="M360" s="365">
        <v>14</v>
      </c>
      <c r="N360" s="253">
        <v>45.5</v>
      </c>
      <c r="O360" s="253">
        <v>9.8000000000000007</v>
      </c>
      <c r="P360" s="1095">
        <v>7.0000000000000007E-2</v>
      </c>
      <c r="Q360" s="2737">
        <f>'12 л. МЕНЮ '!I360</f>
        <v>0</v>
      </c>
      <c r="R360" s="11"/>
      <c r="S360" s="1146"/>
      <c r="T360" s="1146"/>
      <c r="U360" s="1146"/>
      <c r="AH360" s="114"/>
      <c r="AI360" s="114"/>
      <c r="AJ360" s="114"/>
      <c r="AK360" s="114"/>
      <c r="AL360" s="114"/>
      <c r="AM360" s="114"/>
      <c r="AN360" s="114"/>
      <c r="AO360" s="114"/>
      <c r="AP360" s="114"/>
      <c r="AQ360" s="114"/>
      <c r="AR360" s="114"/>
      <c r="AS360" s="114"/>
      <c r="AT360" s="114"/>
      <c r="AU360" s="114"/>
      <c r="AV360" s="114"/>
      <c r="AW360" s="114"/>
      <c r="AX360" s="114"/>
      <c r="AY360" s="114"/>
      <c r="AZ360" s="114"/>
      <c r="BA360" s="114"/>
      <c r="BB360" s="114"/>
      <c r="BC360" s="114"/>
      <c r="BD360" s="114"/>
      <c r="BE360" s="114"/>
      <c r="BF360" s="114"/>
      <c r="BG360" s="114"/>
    </row>
    <row r="361" spans="2:59" ht="15.75" customHeight="1">
      <c r="B361" s="1152" t="str">
        <f>'12 л. МЕНЮ '!J361</f>
        <v>Пром.пр.</v>
      </c>
      <c r="C361" s="264" t="str">
        <f>'12 л. МЕНЮ '!C361</f>
        <v>Хлеб ржаной</v>
      </c>
      <c r="D361" s="251">
        <f>'12 л. МЕНЮ '!D361</f>
        <v>44</v>
      </c>
      <c r="E361" s="1100">
        <f>'12 л. МЕНЮ '!E361</f>
        <v>1.69</v>
      </c>
      <c r="F361" s="1101">
        <f>'12 л. МЕНЮ '!F361</f>
        <v>0.60499999999999998</v>
      </c>
      <c r="G361" s="1101">
        <f>'12 л. МЕНЮ '!G361</f>
        <v>23.847999999999999</v>
      </c>
      <c r="H361" s="2344">
        <f>'12 л. МЕНЮ '!H361</f>
        <v>107.619</v>
      </c>
      <c r="I361" s="356">
        <v>0</v>
      </c>
      <c r="J361" s="356">
        <v>0.11700000000000001</v>
      </c>
      <c r="K361" s="356">
        <v>0.11700000000000001</v>
      </c>
      <c r="L361" s="356">
        <v>0</v>
      </c>
      <c r="M361" s="365">
        <v>14.25</v>
      </c>
      <c r="N361" s="1024">
        <v>102.667</v>
      </c>
      <c r="O361" s="253">
        <v>2.9329999999999998</v>
      </c>
      <c r="P361" s="1095">
        <v>1.4999999999999999E-2</v>
      </c>
      <c r="Q361" s="2737">
        <f>'12 л. МЕНЮ '!I361</f>
        <v>0</v>
      </c>
      <c r="AH361" s="114"/>
      <c r="AI361" s="114"/>
      <c r="AJ361" s="114"/>
      <c r="AK361" s="114"/>
      <c r="AL361" s="114"/>
      <c r="AM361" s="114"/>
      <c r="AN361" s="114"/>
      <c r="AO361" s="114"/>
      <c r="AP361" s="114"/>
      <c r="AQ361" s="114"/>
      <c r="AR361" s="114"/>
      <c r="AS361" s="114"/>
      <c r="AT361" s="114"/>
      <c r="AU361" s="114"/>
      <c r="AV361" s="114"/>
      <c r="AW361" s="114"/>
      <c r="AX361" s="114"/>
      <c r="AY361" s="114"/>
      <c r="AZ361" s="114"/>
      <c r="BA361" s="114"/>
      <c r="BB361" s="114"/>
      <c r="BC361" s="114"/>
      <c r="BD361" s="114"/>
      <c r="BE361" s="114"/>
      <c r="BF361" s="114"/>
      <c r="BG361" s="114"/>
    </row>
    <row r="362" spans="2:59" ht="15.75" thickBot="1">
      <c r="B362" s="3131" t="str">
        <f>'12 л. МЕНЮ '!J362</f>
        <v xml:space="preserve">338 / 17 </v>
      </c>
      <c r="C362" s="1700" t="str">
        <f>'12 л. МЕНЮ '!C362</f>
        <v>Плоды свежие ( яблоко)</v>
      </c>
      <c r="D362" s="2759">
        <f>'12 л. МЕНЮ '!D362</f>
        <v>120</v>
      </c>
      <c r="E362" s="1100">
        <f>'12 л. МЕНЮ '!E362</f>
        <v>0.48</v>
      </c>
      <c r="F362" s="1101">
        <f>'12 л. МЕНЮ '!F362</f>
        <v>0.48</v>
      </c>
      <c r="G362" s="1101">
        <f>'12 л. МЕНЮ '!G362</f>
        <v>11.76</v>
      </c>
      <c r="H362" s="2344">
        <f>'12 л. МЕНЮ '!H362</f>
        <v>53.28</v>
      </c>
      <c r="I362" s="371">
        <v>12</v>
      </c>
      <c r="J362" s="1118">
        <v>3.5999999999999997E-2</v>
      </c>
      <c r="K362" s="1119">
        <v>2.4E-2</v>
      </c>
      <c r="L362" s="1045">
        <v>0</v>
      </c>
      <c r="M362" s="2201">
        <v>19.2</v>
      </c>
      <c r="N362" s="356">
        <v>13.2</v>
      </c>
      <c r="O362" s="2547">
        <v>10.8</v>
      </c>
      <c r="P362" s="1096">
        <v>2.64</v>
      </c>
      <c r="Q362" s="2767">
        <f>'12 л. МЕНЮ '!I362</f>
        <v>0</v>
      </c>
      <c r="AH362" s="114"/>
      <c r="AI362" s="114"/>
      <c r="AJ362" s="114"/>
      <c r="AK362" s="114"/>
      <c r="AL362" s="114"/>
      <c r="AM362" s="114"/>
      <c r="AN362" s="114"/>
      <c r="AO362" s="114"/>
      <c r="AP362" s="114"/>
      <c r="AQ362" s="114"/>
      <c r="AR362" s="114"/>
      <c r="AS362" s="114"/>
      <c r="AT362" s="114"/>
      <c r="AU362" s="114"/>
      <c r="AV362" s="114"/>
      <c r="AW362" s="114"/>
      <c r="AX362" s="114"/>
      <c r="AY362" s="114"/>
      <c r="AZ362" s="114"/>
      <c r="BA362" s="114"/>
      <c r="BB362" s="114"/>
      <c r="BC362" s="114"/>
      <c r="BD362" s="114"/>
      <c r="BE362" s="114"/>
      <c r="BF362" s="114"/>
      <c r="BG362" s="114"/>
    </row>
    <row r="363" spans="2:59" ht="14.25" customHeight="1">
      <c r="B363" s="498" t="s">
        <v>192</v>
      </c>
      <c r="C363" s="983"/>
      <c r="D363" s="2787">
        <f>'12 л. МЕНЮ '!D363</f>
        <v>1024</v>
      </c>
      <c r="E363" s="509">
        <f t="shared" ref="E363:P363" si="94">SUM(E354:E362)</f>
        <v>31.501999999999999</v>
      </c>
      <c r="F363" s="960">
        <f t="shared" si="94"/>
        <v>32.202100000000002</v>
      </c>
      <c r="G363" s="960">
        <f t="shared" si="94"/>
        <v>134.04999999999998</v>
      </c>
      <c r="H363" s="1048">
        <f t="shared" si="94"/>
        <v>952.00400000000002</v>
      </c>
      <c r="I363" s="960">
        <f t="shared" si="94"/>
        <v>35.129999999999995</v>
      </c>
      <c r="J363" s="960">
        <f t="shared" si="94"/>
        <v>0.45300000000000001</v>
      </c>
      <c r="K363" s="960">
        <f t="shared" si="94"/>
        <v>0.38500000000000006</v>
      </c>
      <c r="L363" s="960">
        <f t="shared" si="94"/>
        <v>93.61</v>
      </c>
      <c r="M363" s="1053">
        <f t="shared" si="94"/>
        <v>234.46299999999999</v>
      </c>
      <c r="N363" s="1053">
        <f t="shared" si="94"/>
        <v>531.5870000000001</v>
      </c>
      <c r="O363" s="1053">
        <f t="shared" si="94"/>
        <v>133.76900000000001</v>
      </c>
      <c r="P363" s="1054">
        <f t="shared" si="94"/>
        <v>7.6609999999999996</v>
      </c>
      <c r="Q363" s="1115"/>
      <c r="AH363" s="114"/>
      <c r="AI363" s="114"/>
      <c r="AJ363" s="114"/>
      <c r="AK363" s="114"/>
      <c r="AL363" s="114"/>
      <c r="AM363" s="114"/>
      <c r="AN363" s="114"/>
      <c r="AO363" s="114"/>
      <c r="AP363" s="114"/>
      <c r="AQ363" s="114"/>
      <c r="AR363" s="114"/>
      <c r="AS363" s="114"/>
      <c r="AT363" s="114"/>
      <c r="AU363" s="114"/>
      <c r="AV363" s="114"/>
      <c r="AW363" s="114"/>
      <c r="AX363" s="114"/>
      <c r="AY363" s="114"/>
      <c r="AZ363" s="114"/>
      <c r="BA363" s="114"/>
      <c r="BB363" s="114"/>
      <c r="BC363" s="114"/>
      <c r="BD363" s="114"/>
      <c r="BE363" s="114"/>
      <c r="BF363" s="114"/>
      <c r="BG363" s="114"/>
    </row>
    <row r="364" spans="2:59">
      <c r="B364" s="1035"/>
      <c r="C364" s="1036" t="s">
        <v>11</v>
      </c>
      <c r="D364" s="1783">
        <v>0.35</v>
      </c>
      <c r="E364" s="1158">
        <f t="shared" ref="E364:P364" si="95">(E399/100)*35</f>
        <v>31.5</v>
      </c>
      <c r="F364" s="1052">
        <f t="shared" si="95"/>
        <v>32.200000000000003</v>
      </c>
      <c r="G364" s="1052">
        <f t="shared" si="95"/>
        <v>134.05000000000001</v>
      </c>
      <c r="H364" s="1052">
        <f t="shared" si="95"/>
        <v>952</v>
      </c>
      <c r="I364" s="1052">
        <f t="shared" si="95"/>
        <v>24.5</v>
      </c>
      <c r="J364" s="1052">
        <f t="shared" si="95"/>
        <v>0.48999999999999994</v>
      </c>
      <c r="K364" s="1052">
        <f t="shared" si="95"/>
        <v>0.56000000000000005</v>
      </c>
      <c r="L364" s="1808">
        <f t="shared" si="95"/>
        <v>315</v>
      </c>
      <c r="M364" s="2785">
        <f t="shared" si="95"/>
        <v>420</v>
      </c>
      <c r="N364" s="2785">
        <f t="shared" si="95"/>
        <v>420</v>
      </c>
      <c r="O364" s="2785">
        <f t="shared" si="95"/>
        <v>105</v>
      </c>
      <c r="P364" s="2346">
        <f t="shared" si="95"/>
        <v>6.3</v>
      </c>
      <c r="Q364" s="1109"/>
      <c r="T364" s="54"/>
      <c r="U364" s="54"/>
      <c r="V364" s="54"/>
      <c r="W364" s="102"/>
      <c r="X364" s="1992"/>
      <c r="Y364" s="701"/>
      <c r="Z364" s="701"/>
      <c r="AA364" s="102"/>
      <c r="AB364" s="1992"/>
      <c r="AC364" s="1992"/>
      <c r="AD364" s="1992"/>
      <c r="AE364" s="701"/>
      <c r="AH364" s="114"/>
      <c r="AI364" s="114"/>
      <c r="AJ364" s="114"/>
      <c r="AK364" s="114"/>
      <c r="AL364" s="114"/>
      <c r="AM364" s="114"/>
      <c r="AN364" s="114"/>
      <c r="AO364" s="114"/>
      <c r="AP364" s="114"/>
      <c r="AQ364" s="114"/>
      <c r="AR364" s="114"/>
      <c r="AS364" s="114"/>
      <c r="AT364" s="114"/>
      <c r="AU364" s="114"/>
      <c r="AV364" s="114"/>
      <c r="AW364" s="114"/>
      <c r="AX364" s="114"/>
      <c r="AY364" s="114"/>
      <c r="AZ364" s="114"/>
      <c r="BA364" s="114"/>
      <c r="BB364" s="114"/>
      <c r="BC364" s="114"/>
      <c r="BD364" s="114"/>
      <c r="BE364" s="114"/>
      <c r="BF364" s="114"/>
      <c r="BG364" s="114"/>
    </row>
    <row r="365" spans="2:59" ht="15.75" thickBot="1">
      <c r="B365" s="249"/>
      <c r="C365" s="1031" t="s">
        <v>431</v>
      </c>
      <c r="D365" s="1077"/>
      <c r="E365" s="1055">
        <f t="shared" ref="E365:P365" si="96">(E363*100/E399)-35</f>
        <v>2.2222222222225696E-3</v>
      </c>
      <c r="F365" s="1056">
        <f t="shared" si="96"/>
        <v>2.2826086956513336E-3</v>
      </c>
      <c r="G365" s="1056">
        <f t="shared" si="96"/>
        <v>0</v>
      </c>
      <c r="H365" s="1056">
        <f t="shared" si="96"/>
        <v>1.4705882352927802E-4</v>
      </c>
      <c r="I365" s="1056">
        <f t="shared" si="96"/>
        <v>15.185714285714276</v>
      </c>
      <c r="J365" s="1056">
        <f t="shared" si="96"/>
        <v>-2.6428571428571388</v>
      </c>
      <c r="K365" s="1056">
        <f t="shared" si="96"/>
        <v>-10.937499999999996</v>
      </c>
      <c r="L365" s="1056">
        <f t="shared" si="96"/>
        <v>-24.598888888888887</v>
      </c>
      <c r="M365" s="1056">
        <f t="shared" si="96"/>
        <v>-15.461416666666668</v>
      </c>
      <c r="N365" s="1056">
        <f t="shared" si="96"/>
        <v>9.2989166666666776</v>
      </c>
      <c r="O365" s="1056">
        <f t="shared" si="96"/>
        <v>9.5896666666666732</v>
      </c>
      <c r="P365" s="1068">
        <f t="shared" si="96"/>
        <v>7.5611111111111029</v>
      </c>
      <c r="Q365" s="1116"/>
      <c r="AH365" s="114"/>
      <c r="AI365" s="114"/>
      <c r="AJ365" s="114"/>
      <c r="AK365" s="114"/>
      <c r="AL365" s="114"/>
      <c r="AM365" s="114"/>
      <c r="AN365" s="114"/>
      <c r="AO365" s="114"/>
      <c r="AP365" s="114"/>
      <c r="AQ365" s="114"/>
      <c r="AR365" s="114"/>
      <c r="AS365" s="114"/>
      <c r="AT365" s="114"/>
      <c r="AU365" s="114"/>
      <c r="AV365" s="114"/>
      <c r="AW365" s="114"/>
      <c r="AX365" s="114"/>
      <c r="AY365" s="114"/>
      <c r="AZ365" s="114"/>
      <c r="BA365" s="114"/>
      <c r="BB365" s="114"/>
      <c r="BC365" s="114"/>
      <c r="BD365" s="114"/>
      <c r="BE365" s="114"/>
      <c r="BF365" s="114"/>
      <c r="BG365" s="114"/>
    </row>
    <row r="366" spans="2:59" ht="14.25" customHeight="1">
      <c r="B366" s="934"/>
      <c r="C366" s="711" t="s">
        <v>232</v>
      </c>
      <c r="D366" s="63"/>
      <c r="E366" s="65"/>
      <c r="F366" s="503"/>
      <c r="G366" s="503"/>
      <c r="H366" s="503"/>
      <c r="I366" s="974"/>
      <c r="J366" s="974"/>
      <c r="K366" s="977"/>
      <c r="L366" s="974"/>
      <c r="M366" s="974"/>
      <c r="N366" s="974"/>
      <c r="O366" s="974"/>
      <c r="P366" s="1818"/>
      <c r="Q366" s="1115"/>
      <c r="AH366" s="114"/>
      <c r="AI366" s="114"/>
      <c r="AJ366" s="114"/>
      <c r="AK366" s="114"/>
      <c r="AL366" s="114"/>
      <c r="AM366" s="114"/>
      <c r="AN366" s="114"/>
      <c r="AO366" s="114"/>
      <c r="AP366" s="114"/>
      <c r="AQ366" s="114"/>
      <c r="AR366" s="114"/>
      <c r="AS366" s="114"/>
      <c r="AT366" s="114"/>
      <c r="AU366" s="114"/>
      <c r="AV366" s="114"/>
      <c r="AW366" s="114"/>
      <c r="AX366" s="114"/>
      <c r="AY366" s="114"/>
      <c r="AZ366" s="114"/>
      <c r="BA366" s="114"/>
      <c r="BB366" s="114"/>
      <c r="BC366" s="114"/>
      <c r="BD366" s="114"/>
      <c r="BE366" s="114"/>
      <c r="BF366" s="114"/>
      <c r="BG366" s="114"/>
    </row>
    <row r="367" spans="2:59" ht="12.75" customHeight="1">
      <c r="B367" s="2734" t="str">
        <f>'12 л. МЕНЮ '!J367</f>
        <v>54-2гн/22</v>
      </c>
      <c r="C367" s="292" t="str">
        <f>'12 л. МЕНЮ '!C367</f>
        <v>Чай с сахаром</v>
      </c>
      <c r="D367" s="275">
        <f>'12 л. МЕНЮ '!D367</f>
        <v>200</v>
      </c>
      <c r="E367" s="2274">
        <f>'12 л. МЕНЮ '!E367</f>
        <v>0.2</v>
      </c>
      <c r="F367" s="368">
        <f>'12 л. МЕНЮ '!F367</f>
        <v>0</v>
      </c>
      <c r="G367" s="368">
        <f>'12 л. МЕНЮ '!G367</f>
        <v>6.5</v>
      </c>
      <c r="H367" s="368">
        <f>'12 л. МЕНЮ '!H367</f>
        <v>26.8</v>
      </c>
      <c r="I367" s="368">
        <v>3.5999999999999997E-2</v>
      </c>
      <c r="J367" s="359">
        <v>0</v>
      </c>
      <c r="K367" s="359">
        <v>0.01</v>
      </c>
      <c r="L367" s="959">
        <v>0.27</v>
      </c>
      <c r="M367" s="365">
        <v>4.5</v>
      </c>
      <c r="N367" s="253">
        <v>7.2</v>
      </c>
      <c r="O367" s="253">
        <v>3.8</v>
      </c>
      <c r="P367" s="1095">
        <v>0.73</v>
      </c>
      <c r="Q367" s="2733">
        <f>'12 л. МЕНЮ '!I366</f>
        <v>0</v>
      </c>
      <c r="AH367" s="114"/>
      <c r="AI367" s="114"/>
      <c r="AJ367" s="114"/>
      <c r="AK367" s="114"/>
      <c r="AL367" s="114"/>
      <c r="AM367" s="114"/>
      <c r="AN367" s="114"/>
      <c r="AO367" s="114"/>
      <c r="AP367" s="114"/>
      <c r="AQ367" s="114"/>
      <c r="AR367" s="114"/>
      <c r="AS367" s="114"/>
      <c r="AT367" s="114"/>
      <c r="AU367" s="114"/>
      <c r="AV367" s="114"/>
      <c r="AW367" s="114"/>
      <c r="AX367" s="114"/>
      <c r="AY367" s="114"/>
      <c r="AZ367" s="114"/>
      <c r="BA367" s="114"/>
      <c r="BB367" s="114"/>
      <c r="BC367" s="114"/>
      <c r="BD367" s="114"/>
      <c r="BE367" s="114"/>
      <c r="BF367" s="114"/>
      <c r="BG367" s="114"/>
    </row>
    <row r="368" spans="2:59" ht="12" customHeight="1">
      <c r="B368" s="1906" t="str">
        <f>'12 л. МЕНЮ '!J368</f>
        <v>406 / 17</v>
      </c>
      <c r="C368" s="292" t="str">
        <f>'12 л. МЕНЮ '!C368</f>
        <v>Пирожок с печенью</v>
      </c>
      <c r="D368" s="275">
        <f>'12 л. МЕНЮ '!D368</f>
        <v>90</v>
      </c>
      <c r="E368" s="2274">
        <f>'12 л. МЕНЮ '!E368</f>
        <v>6.34</v>
      </c>
      <c r="F368" s="368">
        <f>'12 л. МЕНЮ '!F368</f>
        <v>0.24</v>
      </c>
      <c r="G368" s="368">
        <f>'12 л. МЕНЮ '!G368</f>
        <v>10.39</v>
      </c>
      <c r="H368" s="368">
        <f>'12 л. МЕНЮ '!H368</f>
        <v>63.08</v>
      </c>
      <c r="I368" s="1102">
        <v>0.86299999999999999</v>
      </c>
      <c r="J368" s="1102">
        <v>0.14899999999999999</v>
      </c>
      <c r="K368" s="2640">
        <v>0.18</v>
      </c>
      <c r="L368" s="3176">
        <v>29.428999999999998</v>
      </c>
      <c r="M368" s="2322">
        <v>16.45</v>
      </c>
      <c r="N368" s="2644">
        <v>18.774999999999999</v>
      </c>
      <c r="O368" s="2322">
        <v>14.26</v>
      </c>
      <c r="P368" s="3177">
        <v>1.35</v>
      </c>
      <c r="Q368" s="536">
        <f>'12 л. МЕНЮ '!I368</f>
        <v>0</v>
      </c>
      <c r="AH368" s="114"/>
      <c r="AI368" s="114"/>
      <c r="AJ368" s="114"/>
      <c r="AK368" s="114"/>
      <c r="AL368" s="114"/>
      <c r="AM368" s="114"/>
      <c r="AN368" s="114"/>
      <c r="AO368" s="114"/>
      <c r="AP368" s="114"/>
      <c r="AQ368" s="114"/>
      <c r="AR368" s="114"/>
      <c r="AS368" s="114"/>
      <c r="AT368" s="114"/>
      <c r="AU368" s="114"/>
      <c r="AV368" s="114"/>
      <c r="AW368" s="114"/>
      <c r="AX368" s="114"/>
      <c r="AY368" s="114"/>
      <c r="AZ368" s="114"/>
      <c r="BA368" s="114"/>
      <c r="BB368" s="114"/>
      <c r="BC368" s="114"/>
      <c r="BD368" s="114"/>
      <c r="BE368" s="114"/>
      <c r="BF368" s="114"/>
      <c r="BG368" s="114"/>
    </row>
    <row r="369" spans="2:59" ht="12.75" customHeight="1">
      <c r="B369" s="1906" t="str">
        <f>'12 л. МЕНЮ '!J369</f>
        <v>14 / 17</v>
      </c>
      <c r="C369" s="292" t="str">
        <f>'12 л. МЕНЮ '!C369</f>
        <v>Масло  (порциями )</v>
      </c>
      <c r="D369" s="275">
        <f>'12 л. МЕНЮ '!D369</f>
        <v>10</v>
      </c>
      <c r="E369" s="2274">
        <f>'12 л. МЕНЮ '!E369</f>
        <v>0.08</v>
      </c>
      <c r="F369" s="368">
        <f>'12 л. МЕНЮ '!F369</f>
        <v>7.25</v>
      </c>
      <c r="G369" s="368">
        <f>'12 л. МЕНЮ '!G369</f>
        <v>0.13</v>
      </c>
      <c r="H369" s="368">
        <f>'12 л. МЕНЮ '!H369</f>
        <v>66.09</v>
      </c>
      <c r="I369" s="2287">
        <v>0</v>
      </c>
      <c r="J369" s="2285">
        <v>1E-4</v>
      </c>
      <c r="K369" s="2285">
        <v>1E-4</v>
      </c>
      <c r="L369" s="958">
        <v>4</v>
      </c>
      <c r="M369" s="365">
        <v>0.24</v>
      </c>
      <c r="N369" s="253">
        <v>0.3</v>
      </c>
      <c r="O369" s="253">
        <v>0</v>
      </c>
      <c r="P369" s="253">
        <v>2E-3</v>
      </c>
      <c r="Q369" s="536">
        <f>'12 л. МЕНЮ '!I369</f>
        <v>0</v>
      </c>
      <c r="AH369" s="114"/>
      <c r="AI369" s="114"/>
      <c r="AJ369" s="114"/>
      <c r="AK369" s="114"/>
      <c r="AL369" s="114"/>
      <c r="AM369" s="114"/>
      <c r="AN369" s="114"/>
      <c r="AO369" s="114"/>
      <c r="AP369" s="114"/>
      <c r="AQ369" s="114"/>
      <c r="AR369" s="114"/>
      <c r="AS369" s="114"/>
      <c r="AT369" s="114"/>
      <c r="AU369" s="114"/>
      <c r="AV369" s="114"/>
      <c r="AW369" s="114"/>
      <c r="AX369" s="114"/>
      <c r="AY369" s="114"/>
      <c r="AZ369" s="114"/>
      <c r="BA369" s="114"/>
      <c r="BB369" s="114"/>
      <c r="BC369" s="114"/>
      <c r="BD369" s="114"/>
      <c r="BE369" s="114"/>
      <c r="BF369" s="114"/>
      <c r="BG369" s="114"/>
    </row>
    <row r="370" spans="2:59" ht="12.75" customHeight="1">
      <c r="B370" s="2734" t="str">
        <f>'12 л. МЕНЮ '!J370</f>
        <v>Пром.пр.</v>
      </c>
      <c r="C370" s="292" t="str">
        <f>'12 л. МЕНЮ '!C370</f>
        <v>Хлеб пш. (батон )</v>
      </c>
      <c r="D370" s="275">
        <f>'12 л. МЕНЮ '!D370</f>
        <v>30</v>
      </c>
      <c r="E370" s="2274">
        <f>'12 л. МЕНЮ '!E370</f>
        <v>1.19</v>
      </c>
      <c r="F370" s="368">
        <f>'12 л. МЕНЮ '!F370</f>
        <v>0.54</v>
      </c>
      <c r="G370" s="368">
        <f>'12 л. МЕНЮ '!G370</f>
        <v>12.42</v>
      </c>
      <c r="H370" s="368">
        <f>'12 л. МЕНЮ '!H370</f>
        <v>48.83</v>
      </c>
      <c r="I370" s="370">
        <v>0</v>
      </c>
      <c r="J370" s="370">
        <v>3.3000000000000002E-2</v>
      </c>
      <c r="K370" s="370">
        <v>3.3000000000000002E-2</v>
      </c>
      <c r="L370" s="1045">
        <v>0</v>
      </c>
      <c r="M370" s="2607">
        <v>5.7</v>
      </c>
      <c r="N370" s="1069">
        <v>19.5</v>
      </c>
      <c r="O370" s="370">
        <v>3.9</v>
      </c>
      <c r="P370" s="2289">
        <v>3.5999999999999997E-2</v>
      </c>
      <c r="Q370" s="536">
        <f>'12 л. МЕНЮ '!I370</f>
        <v>0</v>
      </c>
      <c r="AH370" s="114"/>
      <c r="AI370" s="114"/>
      <c r="AJ370" s="114"/>
      <c r="AK370" s="114"/>
      <c r="AL370" s="114"/>
      <c r="AM370" s="114"/>
      <c r="AN370" s="114"/>
      <c r="AO370" s="114"/>
      <c r="AP370" s="114"/>
      <c r="AQ370" s="114"/>
      <c r="AR370" s="114"/>
      <c r="AS370" s="114"/>
      <c r="AT370" s="114"/>
      <c r="AU370" s="114"/>
      <c r="AV370" s="114"/>
      <c r="AW370" s="114"/>
      <c r="AX370" s="114"/>
      <c r="AY370" s="114"/>
      <c r="AZ370" s="114"/>
      <c r="BA370" s="114"/>
      <c r="BB370" s="114"/>
      <c r="BC370" s="114"/>
      <c r="BD370" s="114"/>
      <c r="BE370" s="114"/>
      <c r="BF370" s="114"/>
      <c r="BG370" s="114"/>
    </row>
    <row r="371" spans="2:59" ht="15" customHeight="1" thickBot="1">
      <c r="B371" s="2735" t="str">
        <f>'12 л. МЕНЮ '!J371</f>
        <v>Пром.пр.</v>
      </c>
      <c r="C371" s="2321" t="str">
        <f>'12 л. МЕНЮ '!C371</f>
        <v>Кондитерские изделия ( Печенье )</v>
      </c>
      <c r="D371" s="398">
        <f>'12 л. МЕНЮ '!D371</f>
        <v>21</v>
      </c>
      <c r="E371" s="2274">
        <f>'12 л. МЕНЮ '!E371</f>
        <v>1.19</v>
      </c>
      <c r="F371" s="368">
        <f>'12 л. МЕНЮ '!F371</f>
        <v>1.17</v>
      </c>
      <c r="G371" s="368">
        <f>'12 л. МЕНЮ '!G371</f>
        <v>8.86</v>
      </c>
      <c r="H371" s="368">
        <f>'12 л. МЕНЮ '!H371</f>
        <v>67.198999999999998</v>
      </c>
      <c r="I371" s="1887">
        <v>0</v>
      </c>
      <c r="J371" s="804">
        <v>1.4999999999999999E-2</v>
      </c>
      <c r="K371" s="804">
        <v>0.01</v>
      </c>
      <c r="L371" s="958">
        <v>1.5</v>
      </c>
      <c r="M371" s="1887">
        <v>4.3499999999999996</v>
      </c>
      <c r="N371" s="1887">
        <v>0</v>
      </c>
      <c r="O371" s="1887">
        <v>0.3</v>
      </c>
      <c r="P371" s="804">
        <v>3.15E-2</v>
      </c>
      <c r="Q371" s="2774">
        <f>'12 л. МЕНЮ '!I371</f>
        <v>0</v>
      </c>
      <c r="AH371" s="114"/>
      <c r="AI371" s="114"/>
      <c r="AJ371" s="114"/>
      <c r="AK371" s="114"/>
      <c r="AL371" s="114"/>
      <c r="AM371" s="114"/>
      <c r="AN371" s="114"/>
      <c r="AO371" s="114"/>
      <c r="AP371" s="114"/>
      <c r="AQ371" s="114"/>
      <c r="AR371" s="114"/>
      <c r="AS371" s="114"/>
      <c r="AT371" s="114"/>
      <c r="AU371" s="114"/>
      <c r="AV371" s="114"/>
      <c r="AW371" s="114"/>
      <c r="AX371" s="114"/>
      <c r="AY371" s="114"/>
      <c r="AZ371" s="114"/>
      <c r="BA371" s="114"/>
      <c r="BB371" s="114"/>
      <c r="BC371" s="114"/>
      <c r="BD371" s="114"/>
      <c r="BE371" s="114"/>
      <c r="BF371" s="114"/>
      <c r="BG371" s="114"/>
    </row>
    <row r="372" spans="2:59" ht="14.25" customHeight="1">
      <c r="B372" s="498" t="s">
        <v>241</v>
      </c>
      <c r="C372" s="754"/>
      <c r="D372" s="2757">
        <f>'12 л. МЕНЮ '!D372</f>
        <v>351</v>
      </c>
      <c r="E372" s="2788">
        <f t="shared" ref="E372:P372" si="97">SUM(E367:E371)</f>
        <v>9</v>
      </c>
      <c r="F372" s="980">
        <f t="shared" si="97"/>
        <v>9.2000000000000011</v>
      </c>
      <c r="G372" s="954">
        <f t="shared" si="97"/>
        <v>38.299999999999997</v>
      </c>
      <c r="H372" s="1022">
        <f t="shared" si="97"/>
        <v>271.99900000000002</v>
      </c>
      <c r="I372" s="980">
        <f t="shared" si="97"/>
        <v>0.89900000000000002</v>
      </c>
      <c r="J372" s="255">
        <f t="shared" si="97"/>
        <v>0.1971</v>
      </c>
      <c r="K372" s="980">
        <f t="shared" si="97"/>
        <v>0.2331</v>
      </c>
      <c r="L372" s="255">
        <f t="shared" si="97"/>
        <v>35.198999999999998</v>
      </c>
      <c r="M372" s="1039">
        <f t="shared" si="97"/>
        <v>31.239999999999995</v>
      </c>
      <c r="N372" s="1039">
        <f t="shared" si="97"/>
        <v>45.774999999999999</v>
      </c>
      <c r="O372" s="1039">
        <f t="shared" si="97"/>
        <v>22.259999999999998</v>
      </c>
      <c r="P372" s="775">
        <f t="shared" si="97"/>
        <v>2.1494999999999997</v>
      </c>
      <c r="Q372" s="324"/>
      <c r="AH372" s="114"/>
      <c r="AI372" s="114"/>
      <c r="AJ372" s="114"/>
      <c r="AK372" s="114"/>
      <c r="AL372" s="114"/>
      <c r="AM372" s="114"/>
      <c r="AN372" s="114"/>
      <c r="AO372" s="114"/>
      <c r="AP372" s="114"/>
      <c r="AQ372" s="114"/>
      <c r="AR372" s="114"/>
      <c r="AS372" s="114"/>
      <c r="AT372" s="114"/>
      <c r="AU372" s="114"/>
      <c r="AV372" s="114"/>
      <c r="AW372" s="114"/>
      <c r="AX372" s="114"/>
      <c r="AY372" s="114"/>
      <c r="AZ372" s="114"/>
      <c r="BA372" s="114"/>
      <c r="BB372" s="114"/>
      <c r="BC372" s="114"/>
      <c r="BD372" s="114"/>
      <c r="BE372" s="114"/>
      <c r="BF372" s="114"/>
      <c r="BG372" s="114"/>
    </row>
    <row r="373" spans="2:59" ht="12.75" customHeight="1">
      <c r="B373" s="1035"/>
      <c r="C373" s="1036" t="s">
        <v>11</v>
      </c>
      <c r="D373" s="1783">
        <v>0.1</v>
      </c>
      <c r="E373" s="1158">
        <f t="shared" ref="E373:P373" si="98">(E399/100)*10</f>
        <v>9</v>
      </c>
      <c r="F373" s="1052">
        <f t="shared" si="98"/>
        <v>9.2000000000000011</v>
      </c>
      <c r="G373" s="1052">
        <f t="shared" si="98"/>
        <v>38.299999999999997</v>
      </c>
      <c r="H373" s="1052">
        <f t="shared" si="98"/>
        <v>272</v>
      </c>
      <c r="I373" s="1052">
        <f t="shared" si="98"/>
        <v>7</v>
      </c>
      <c r="J373" s="1052">
        <f t="shared" si="98"/>
        <v>0.13999999999999999</v>
      </c>
      <c r="K373" s="1052">
        <f t="shared" si="98"/>
        <v>0.16</v>
      </c>
      <c r="L373" s="1052">
        <f t="shared" si="98"/>
        <v>90</v>
      </c>
      <c r="M373" s="2785">
        <f t="shared" si="98"/>
        <v>120</v>
      </c>
      <c r="N373" s="2785">
        <f t="shared" si="98"/>
        <v>120</v>
      </c>
      <c r="O373" s="1808">
        <f t="shared" si="98"/>
        <v>30</v>
      </c>
      <c r="P373" s="2346">
        <f t="shared" si="98"/>
        <v>1.7999999999999998</v>
      </c>
      <c r="Q373" s="324"/>
      <c r="AH373" s="114"/>
      <c r="AI373" s="114"/>
      <c r="AJ373" s="114"/>
      <c r="AK373" s="114"/>
      <c r="AL373" s="114"/>
      <c r="AM373" s="114"/>
      <c r="AN373" s="114"/>
      <c r="AO373" s="114"/>
      <c r="AP373" s="114"/>
      <c r="AQ373" s="114"/>
      <c r="AR373" s="114"/>
      <c r="AS373" s="114"/>
      <c r="AT373" s="114"/>
      <c r="AU373" s="114"/>
      <c r="AV373" s="114"/>
      <c r="AW373" s="114"/>
      <c r="AX373" s="114"/>
      <c r="AY373" s="114"/>
      <c r="AZ373" s="114"/>
      <c r="BA373" s="114"/>
      <c r="BB373" s="114"/>
      <c r="BC373" s="114"/>
      <c r="BD373" s="114"/>
      <c r="BE373" s="114"/>
      <c r="BF373" s="114"/>
      <c r="BG373" s="114"/>
    </row>
    <row r="374" spans="2:59" ht="15.75" thickBot="1">
      <c r="B374" s="249"/>
      <c r="C374" s="1031" t="s">
        <v>431</v>
      </c>
      <c r="D374" s="1077"/>
      <c r="E374" s="1055">
        <f t="shared" ref="E374:P374" si="99">(E372*100/E399)-10</f>
        <v>0</v>
      </c>
      <c r="F374" s="1056">
        <f t="shared" si="99"/>
        <v>0</v>
      </c>
      <c r="G374" s="1056">
        <f t="shared" si="99"/>
        <v>0</v>
      </c>
      <c r="H374" s="1056">
        <f t="shared" si="99"/>
        <v>-3.6764705882319504E-5</v>
      </c>
      <c r="I374" s="1056">
        <f t="shared" si="99"/>
        <v>-8.7157142857142862</v>
      </c>
      <c r="J374" s="1056">
        <f t="shared" si="99"/>
        <v>4.078571428571431</v>
      </c>
      <c r="K374" s="1056">
        <f t="shared" si="99"/>
        <v>4.5687499999999979</v>
      </c>
      <c r="L374" s="1056">
        <f t="shared" si="99"/>
        <v>-6.0890000000000004</v>
      </c>
      <c r="M374" s="1056">
        <f t="shared" si="99"/>
        <v>-7.3966666666666665</v>
      </c>
      <c r="N374" s="1056">
        <f t="shared" si="99"/>
        <v>-6.1854166666666668</v>
      </c>
      <c r="O374" s="1056">
        <f t="shared" si="99"/>
        <v>-2.58</v>
      </c>
      <c r="P374" s="1068">
        <f t="shared" si="99"/>
        <v>1.9416666666666664</v>
      </c>
      <c r="Q374" s="324"/>
      <c r="AH374" s="114"/>
      <c r="AI374" s="114"/>
      <c r="AJ374" s="114"/>
      <c r="AK374" s="114"/>
      <c r="AL374" s="114"/>
      <c r="AM374" s="114"/>
      <c r="AN374" s="114"/>
      <c r="AO374" s="114"/>
      <c r="AP374" s="114"/>
      <c r="AQ374" s="114"/>
      <c r="AR374" s="114"/>
      <c r="AS374" s="114"/>
      <c r="AT374" s="114"/>
      <c r="AU374" s="114"/>
      <c r="AV374" s="114"/>
      <c r="AW374" s="114"/>
      <c r="AX374" s="114"/>
      <c r="AY374" s="114"/>
      <c r="AZ374" s="114"/>
      <c r="BA374" s="114"/>
      <c r="BB374" s="114"/>
      <c r="BC374" s="114"/>
      <c r="BD374" s="114"/>
      <c r="BE374" s="114"/>
      <c r="BF374" s="114"/>
      <c r="BG374" s="114"/>
    </row>
    <row r="375" spans="2:59" ht="13.5" customHeight="1" thickBot="1">
      <c r="I375" s="1085"/>
      <c r="J375" s="1085"/>
      <c r="K375" s="1085"/>
      <c r="L375" s="1085"/>
      <c r="M375" s="1085"/>
      <c r="N375" s="1085"/>
      <c r="O375" s="1085"/>
      <c r="P375" s="1085"/>
      <c r="Q375" s="324"/>
      <c r="AH375" s="114"/>
      <c r="AI375" s="114"/>
      <c r="AJ375" s="114"/>
      <c r="AK375" s="114"/>
      <c r="AL375" s="114"/>
      <c r="AM375" s="114"/>
      <c r="AN375" s="114"/>
      <c r="AO375" s="114"/>
      <c r="AP375" s="114"/>
      <c r="AQ375" s="114"/>
      <c r="AR375" s="114"/>
      <c r="AS375" s="114"/>
      <c r="AT375" s="114"/>
      <c r="AU375" s="114"/>
      <c r="AV375" s="114"/>
      <c r="AW375" s="114"/>
      <c r="AX375" s="114"/>
      <c r="AY375" s="114"/>
      <c r="AZ375" s="114"/>
      <c r="BA375" s="114"/>
      <c r="BB375" s="114"/>
      <c r="BC375" s="114"/>
      <c r="BD375" s="114"/>
      <c r="BE375" s="114"/>
      <c r="BF375" s="114"/>
      <c r="BG375" s="114"/>
    </row>
    <row r="376" spans="2:59" ht="13.5" customHeight="1">
      <c r="B376" s="877"/>
      <c r="C376" s="43" t="s">
        <v>283</v>
      </c>
      <c r="D376" s="44"/>
      <c r="E376" s="155">
        <f t="shared" ref="E376:P376" si="100">E350+E363</f>
        <v>54.002000000000002</v>
      </c>
      <c r="F376" s="255">
        <f t="shared" si="100"/>
        <v>55.197100000000006</v>
      </c>
      <c r="G376" s="255">
        <f t="shared" si="100"/>
        <v>229.80099999999999</v>
      </c>
      <c r="H376" s="255">
        <f t="shared" si="100"/>
        <v>1632.0039999999999</v>
      </c>
      <c r="I376" s="255">
        <f t="shared" si="100"/>
        <v>54.646999999999998</v>
      </c>
      <c r="J376" s="255">
        <f t="shared" si="100"/>
        <v>0.77200000000000002</v>
      </c>
      <c r="K376" s="255">
        <f t="shared" si="100"/>
        <v>0.69800000000000006</v>
      </c>
      <c r="L376" s="255">
        <f t="shared" si="100"/>
        <v>269.93900000000002</v>
      </c>
      <c r="M376" s="961">
        <f t="shared" si="100"/>
        <v>367.173</v>
      </c>
      <c r="N376" s="2305">
        <f t="shared" si="100"/>
        <v>823.33000000000015</v>
      </c>
      <c r="O376" s="965">
        <f t="shared" si="100"/>
        <v>182.321</v>
      </c>
      <c r="P376" s="879">
        <f t="shared" si="100"/>
        <v>11.443</v>
      </c>
      <c r="Q376" s="324"/>
      <c r="AH376" s="114"/>
      <c r="AI376" s="114"/>
      <c r="AJ376" s="114"/>
      <c r="AK376" s="114"/>
      <c r="AL376" s="114"/>
      <c r="AM376" s="114"/>
      <c r="AN376" s="114"/>
      <c r="AO376" s="114"/>
      <c r="AP376" s="114"/>
      <c r="AQ376" s="114"/>
      <c r="AR376" s="114"/>
      <c r="AS376" s="114"/>
      <c r="AT376" s="114"/>
      <c r="AU376" s="114"/>
      <c r="AV376" s="114"/>
      <c r="AW376" s="114"/>
      <c r="AX376" s="114"/>
      <c r="AY376" s="114"/>
      <c r="AZ376" s="114"/>
      <c r="BA376" s="114"/>
      <c r="BB376" s="114"/>
      <c r="BC376" s="114"/>
      <c r="BD376" s="114"/>
      <c r="BE376" s="114"/>
      <c r="BF376" s="114"/>
      <c r="BG376" s="114"/>
    </row>
    <row r="377" spans="2:59" ht="11.25" customHeight="1">
      <c r="B377" s="456"/>
      <c r="C377" s="930" t="s">
        <v>11</v>
      </c>
      <c r="D377" s="1783">
        <v>0.6</v>
      </c>
      <c r="E377" s="1158">
        <f t="shared" ref="E377:P377" si="101">(E399/100)*60</f>
        <v>54</v>
      </c>
      <c r="F377" s="1052">
        <f t="shared" si="101"/>
        <v>55.2</v>
      </c>
      <c r="G377" s="1052">
        <f t="shared" si="101"/>
        <v>229.8</v>
      </c>
      <c r="H377" s="1052">
        <f t="shared" si="101"/>
        <v>1632</v>
      </c>
      <c r="I377" s="1052">
        <f t="shared" si="101"/>
        <v>42</v>
      </c>
      <c r="J377" s="1052">
        <f t="shared" si="101"/>
        <v>0.83999999999999986</v>
      </c>
      <c r="K377" s="1052">
        <f t="shared" si="101"/>
        <v>0.96</v>
      </c>
      <c r="L377" s="1808">
        <f t="shared" si="101"/>
        <v>540</v>
      </c>
      <c r="M377" s="2785">
        <f t="shared" si="101"/>
        <v>720</v>
      </c>
      <c r="N377" s="2785">
        <f t="shared" si="101"/>
        <v>720</v>
      </c>
      <c r="O377" s="2785">
        <f t="shared" si="101"/>
        <v>180</v>
      </c>
      <c r="P377" s="2346">
        <f t="shared" si="101"/>
        <v>10.799999999999999</v>
      </c>
      <c r="Q377" s="324"/>
      <c r="AH377" s="114"/>
      <c r="AI377" s="114"/>
      <c r="AJ377" s="114"/>
      <c r="AK377" s="114"/>
      <c r="AL377" s="114"/>
      <c r="AM377" s="114"/>
      <c r="AN377" s="114"/>
      <c r="AO377" s="114"/>
      <c r="AP377" s="114"/>
      <c r="AQ377" s="114"/>
      <c r="AR377" s="114"/>
      <c r="AS377" s="114"/>
      <c r="AT377" s="114"/>
      <c r="AU377" s="114"/>
      <c r="AV377" s="114"/>
      <c r="AW377" s="114"/>
      <c r="AX377" s="114"/>
      <c r="AY377" s="114"/>
      <c r="AZ377" s="114"/>
      <c r="BA377" s="114"/>
      <c r="BB377" s="114"/>
      <c r="BC377" s="114"/>
      <c r="BD377" s="114"/>
      <c r="BE377" s="114"/>
      <c r="BF377" s="114"/>
      <c r="BG377" s="114"/>
    </row>
    <row r="378" spans="2:59" ht="12.75" customHeight="1" thickBot="1">
      <c r="B378" s="249"/>
      <c r="C378" s="1031" t="s">
        <v>431</v>
      </c>
      <c r="D378" s="1077"/>
      <c r="E378" s="1055">
        <f t="shared" ref="E378:P378" si="102">(E380*100/E399)-60</f>
        <v>-14.997777777777785</v>
      </c>
      <c r="F378" s="1056">
        <f t="shared" si="102"/>
        <v>-14.997717391304349</v>
      </c>
      <c r="G378" s="1056">
        <f t="shared" si="102"/>
        <v>-15.000000000000007</v>
      </c>
      <c r="H378" s="1056">
        <f t="shared" si="102"/>
        <v>-14.999889705882346</v>
      </c>
      <c r="I378" s="1056">
        <f t="shared" si="102"/>
        <v>-8.5300000000000082</v>
      </c>
      <c r="J378" s="1056">
        <f t="shared" si="102"/>
        <v>-13.56428571428571</v>
      </c>
      <c r="K378" s="1056">
        <f t="shared" si="102"/>
        <v>-21.368749999999999</v>
      </c>
      <c r="L378" s="1056">
        <f t="shared" si="102"/>
        <v>-45.687888888888892</v>
      </c>
      <c r="M378" s="1056">
        <f t="shared" si="102"/>
        <v>-37.85808333333334</v>
      </c>
      <c r="N378" s="1056">
        <f t="shared" si="102"/>
        <v>-11.886499999999991</v>
      </c>
      <c r="O378" s="1056">
        <f t="shared" si="102"/>
        <v>-7.9903333333333322</v>
      </c>
      <c r="P378" s="1068">
        <f t="shared" si="102"/>
        <v>-5.4972222222222271</v>
      </c>
      <c r="Q378" s="324"/>
      <c r="AH378" s="114"/>
      <c r="AI378" s="114"/>
      <c r="AJ378" s="114"/>
      <c r="AK378" s="114"/>
      <c r="AL378" s="114"/>
      <c r="AM378" s="114"/>
      <c r="AN378" s="114"/>
      <c r="AO378" s="114"/>
      <c r="AP378" s="114"/>
      <c r="AQ378" s="114"/>
      <c r="AR378" s="114"/>
      <c r="AS378" s="114"/>
      <c r="AT378" s="114"/>
      <c r="AU378" s="114"/>
      <c r="AV378" s="114"/>
      <c r="AW378" s="114"/>
      <c r="AX378" s="114"/>
      <c r="AY378" s="114"/>
      <c r="AZ378" s="114"/>
      <c r="BA378" s="114"/>
      <c r="BB378" s="114"/>
      <c r="BC378" s="114"/>
      <c r="BD378" s="114"/>
      <c r="BE378" s="114"/>
      <c r="BF378" s="114"/>
      <c r="BG378" s="114"/>
    </row>
    <row r="379" spans="2:59" ht="13.5" customHeight="1" thickBot="1">
      <c r="Q379" s="324"/>
      <c r="AH379" s="114"/>
      <c r="AI379" s="114"/>
      <c r="AJ379" s="114"/>
      <c r="AK379" s="114"/>
      <c r="AL379" s="114"/>
      <c r="AM379" s="114"/>
      <c r="AN379" s="114"/>
      <c r="AO379" s="114"/>
      <c r="AP379" s="114"/>
      <c r="AQ379" s="114"/>
      <c r="AR379" s="114"/>
      <c r="AS379" s="114"/>
      <c r="AT379" s="114"/>
      <c r="AU379" s="114"/>
      <c r="AV379" s="114"/>
      <c r="AW379" s="114"/>
      <c r="AX379" s="114"/>
      <c r="AY379" s="114"/>
    </row>
    <row r="380" spans="2:59">
      <c r="B380" s="877"/>
      <c r="C380" s="43" t="s">
        <v>282</v>
      </c>
      <c r="D380" s="44"/>
      <c r="E380" s="155">
        <f t="shared" ref="E380:P380" si="103">E363+E372</f>
        <v>40.501999999999995</v>
      </c>
      <c r="F380" s="255">
        <f t="shared" si="103"/>
        <v>41.402100000000004</v>
      </c>
      <c r="G380" s="255">
        <f t="shared" si="103"/>
        <v>172.34999999999997</v>
      </c>
      <c r="H380" s="255">
        <f t="shared" si="103"/>
        <v>1224.0030000000002</v>
      </c>
      <c r="I380" s="255">
        <f t="shared" si="103"/>
        <v>36.028999999999996</v>
      </c>
      <c r="J380" s="255">
        <f t="shared" si="103"/>
        <v>0.65010000000000001</v>
      </c>
      <c r="K380" s="255">
        <f t="shared" si="103"/>
        <v>0.61810000000000009</v>
      </c>
      <c r="L380" s="255">
        <f t="shared" si="103"/>
        <v>128.809</v>
      </c>
      <c r="M380" s="1039">
        <f t="shared" si="103"/>
        <v>265.70299999999997</v>
      </c>
      <c r="N380" s="1039">
        <f t="shared" si="103"/>
        <v>577.36200000000008</v>
      </c>
      <c r="O380" s="965">
        <f t="shared" si="103"/>
        <v>156.029</v>
      </c>
      <c r="P380" s="879">
        <f t="shared" si="103"/>
        <v>9.8104999999999993</v>
      </c>
      <c r="Q380" s="324"/>
      <c r="AH380" s="114"/>
      <c r="AI380" s="114"/>
      <c r="AJ380" s="114"/>
      <c r="AK380" s="114"/>
      <c r="AL380" s="114"/>
      <c r="AM380" s="114"/>
      <c r="AN380" s="114"/>
      <c r="AO380" s="114"/>
      <c r="AP380" s="114"/>
      <c r="AQ380" s="114"/>
      <c r="AR380" s="114"/>
      <c r="AS380" s="114"/>
      <c r="AT380" s="114"/>
      <c r="AU380" s="114"/>
      <c r="AV380" s="114"/>
      <c r="AW380" s="114"/>
      <c r="AX380" s="114"/>
      <c r="AY380" s="114"/>
    </row>
    <row r="381" spans="2:59" ht="13.5" customHeight="1">
      <c r="B381" s="456"/>
      <c r="C381" s="930" t="s">
        <v>11</v>
      </c>
      <c r="D381" s="1783">
        <v>0.45</v>
      </c>
      <c r="E381" s="1158">
        <f t="shared" ref="E381:P381" si="104">(E399/100)*45</f>
        <v>40.5</v>
      </c>
      <c r="F381" s="1052">
        <f t="shared" si="104"/>
        <v>41.4</v>
      </c>
      <c r="G381" s="1052">
        <f t="shared" si="104"/>
        <v>172.35</v>
      </c>
      <c r="H381" s="1052">
        <f t="shared" si="104"/>
        <v>1224</v>
      </c>
      <c r="I381" s="1052">
        <f t="shared" si="104"/>
        <v>31.499999999999996</v>
      </c>
      <c r="J381" s="1052">
        <f t="shared" si="104"/>
        <v>0.62999999999999989</v>
      </c>
      <c r="K381" s="1052">
        <f t="shared" si="104"/>
        <v>0.72</v>
      </c>
      <c r="L381" s="1808">
        <f t="shared" si="104"/>
        <v>405</v>
      </c>
      <c r="M381" s="2785">
        <f t="shared" si="104"/>
        <v>540</v>
      </c>
      <c r="N381" s="2785">
        <f t="shared" si="104"/>
        <v>540</v>
      </c>
      <c r="O381" s="2785">
        <f t="shared" si="104"/>
        <v>135</v>
      </c>
      <c r="P381" s="2346">
        <f t="shared" si="104"/>
        <v>8.1</v>
      </c>
      <c r="Q381" s="324"/>
      <c r="AH381" s="114"/>
      <c r="AI381" s="114"/>
      <c r="AJ381" s="114"/>
      <c r="AK381" s="114"/>
      <c r="AL381" s="114"/>
      <c r="AM381" s="114"/>
      <c r="AN381" s="114"/>
      <c r="AO381" s="114"/>
      <c r="AP381" s="114"/>
      <c r="AQ381" s="114"/>
      <c r="AR381" s="114"/>
      <c r="AS381" s="114"/>
      <c r="AT381" s="114"/>
      <c r="AU381" s="114"/>
      <c r="AV381" s="114"/>
      <c r="AW381" s="114"/>
      <c r="AX381" s="114"/>
      <c r="AY381" s="114"/>
    </row>
    <row r="382" spans="2:59" ht="15.75" thickBot="1">
      <c r="B382" s="249"/>
      <c r="C382" s="1031" t="s">
        <v>431</v>
      </c>
      <c r="D382" s="1077"/>
      <c r="E382" s="1055">
        <f t="shared" ref="E382:P382" si="105">(E380*100/E399)-45</f>
        <v>2.2222222222154642E-3</v>
      </c>
      <c r="F382" s="1056">
        <f t="shared" si="105"/>
        <v>2.2826086956513336E-3</v>
      </c>
      <c r="G382" s="1056">
        <f t="shared" si="105"/>
        <v>0</v>
      </c>
      <c r="H382" s="1056">
        <f t="shared" si="105"/>
        <v>1.1029411765406394E-4</v>
      </c>
      <c r="I382" s="1056">
        <f t="shared" si="105"/>
        <v>6.4699999999999918</v>
      </c>
      <c r="J382" s="1056">
        <f t="shared" si="105"/>
        <v>1.4357142857142904</v>
      </c>
      <c r="K382" s="1056">
        <f t="shared" si="105"/>
        <v>-6.3687499999999986</v>
      </c>
      <c r="L382" s="1056">
        <f t="shared" si="105"/>
        <v>-30.687888888888889</v>
      </c>
      <c r="M382" s="1056">
        <f t="shared" si="105"/>
        <v>-22.858083333333337</v>
      </c>
      <c r="N382" s="1056">
        <f t="shared" si="105"/>
        <v>3.113500000000009</v>
      </c>
      <c r="O382" s="1056">
        <f t="shared" si="105"/>
        <v>7.0096666666666678</v>
      </c>
      <c r="P382" s="1068">
        <f t="shared" si="105"/>
        <v>9.5027777777777729</v>
      </c>
      <c r="Q382" s="324"/>
      <c r="AH382" s="114"/>
      <c r="AI382" s="114"/>
      <c r="AJ382" s="114"/>
      <c r="AK382" s="114"/>
      <c r="AL382" s="114"/>
      <c r="AM382" s="114"/>
      <c r="AN382" s="114"/>
      <c r="AO382" s="114"/>
      <c r="AP382" s="114"/>
      <c r="AQ382" s="114"/>
      <c r="AR382" s="114"/>
      <c r="AS382" s="114"/>
      <c r="AT382" s="114"/>
      <c r="AU382" s="114"/>
      <c r="AV382" s="114"/>
      <c r="AW382" s="114"/>
      <c r="AX382" s="114"/>
      <c r="AY382" s="114"/>
    </row>
    <row r="383" spans="2:59" ht="15.75" thickBot="1">
      <c r="P383"/>
      <c r="Q383" s="324"/>
      <c r="AH383" s="114"/>
      <c r="AI383" s="114"/>
      <c r="AJ383" s="114"/>
      <c r="AK383" s="114"/>
      <c r="AL383" s="114"/>
      <c r="AM383" s="114"/>
      <c r="AN383" s="114"/>
      <c r="AO383" s="114"/>
      <c r="AP383" s="114"/>
      <c r="AQ383" s="114"/>
      <c r="AR383" s="114"/>
      <c r="AS383" s="114"/>
      <c r="AT383" s="114"/>
      <c r="AU383" s="114"/>
      <c r="AV383" s="114"/>
      <c r="AW383" s="114"/>
      <c r="AX383" s="114"/>
      <c r="AY383" s="114"/>
    </row>
    <row r="384" spans="2:59" ht="14.25" customHeight="1">
      <c r="B384" s="1034" t="s">
        <v>316</v>
      </c>
      <c r="C384" s="43"/>
      <c r="D384" s="44"/>
      <c r="E384" s="986">
        <f t="shared" ref="E384:P384" si="106">E350+E363+E372</f>
        <v>63.002000000000002</v>
      </c>
      <c r="F384" s="987">
        <f t="shared" si="106"/>
        <v>64.397100000000009</v>
      </c>
      <c r="G384" s="987">
        <f t="shared" si="106"/>
        <v>268.101</v>
      </c>
      <c r="H384" s="987">
        <f t="shared" si="106"/>
        <v>1904.0029999999999</v>
      </c>
      <c r="I384" s="987">
        <f t="shared" si="106"/>
        <v>55.545999999999999</v>
      </c>
      <c r="J384" s="987">
        <f t="shared" si="106"/>
        <v>0.96910000000000007</v>
      </c>
      <c r="K384" s="987">
        <f t="shared" si="106"/>
        <v>0.93110000000000004</v>
      </c>
      <c r="L384" s="987">
        <f t="shared" si="106"/>
        <v>305.13800000000003</v>
      </c>
      <c r="M384" s="2348">
        <f t="shared" si="106"/>
        <v>398.41300000000001</v>
      </c>
      <c r="N384" s="2549">
        <f t="shared" si="106"/>
        <v>869.10500000000013</v>
      </c>
      <c r="O384" s="2370">
        <f t="shared" si="106"/>
        <v>204.58099999999999</v>
      </c>
      <c r="P384" s="1074">
        <f t="shared" si="106"/>
        <v>13.592499999999999</v>
      </c>
      <c r="Q384" s="324"/>
    </row>
    <row r="385" spans="2:29" ht="14.25" customHeight="1">
      <c r="B385" s="1035"/>
      <c r="C385" s="1036" t="s">
        <v>11</v>
      </c>
      <c r="D385" s="1783">
        <v>0.7</v>
      </c>
      <c r="E385" s="1158">
        <f t="shared" ref="E385:P385" si="107">(E399/100)*70</f>
        <v>63</v>
      </c>
      <c r="F385" s="1052">
        <f t="shared" si="107"/>
        <v>64.400000000000006</v>
      </c>
      <c r="G385" s="1052">
        <f t="shared" si="107"/>
        <v>268.10000000000002</v>
      </c>
      <c r="H385" s="1052">
        <f t="shared" si="107"/>
        <v>1904</v>
      </c>
      <c r="I385" s="1052">
        <f t="shared" si="107"/>
        <v>49</v>
      </c>
      <c r="J385" s="1052">
        <f t="shared" si="107"/>
        <v>0.97999999999999987</v>
      </c>
      <c r="K385" s="1052">
        <f t="shared" si="107"/>
        <v>1.1200000000000001</v>
      </c>
      <c r="L385" s="1808">
        <f t="shared" si="107"/>
        <v>630</v>
      </c>
      <c r="M385" s="2785">
        <f t="shared" si="107"/>
        <v>840</v>
      </c>
      <c r="N385" s="2785">
        <f t="shared" si="107"/>
        <v>840</v>
      </c>
      <c r="O385" s="2785">
        <f t="shared" si="107"/>
        <v>210</v>
      </c>
      <c r="P385" s="2346">
        <f t="shared" si="107"/>
        <v>12.6</v>
      </c>
      <c r="Q385" s="324"/>
      <c r="R385" s="11"/>
    </row>
    <row r="386" spans="2:29" ht="12" customHeight="1" thickBot="1">
      <c r="B386" s="249"/>
      <c r="C386" s="1031" t="s">
        <v>431</v>
      </c>
      <c r="D386" s="1077"/>
      <c r="E386" s="1055">
        <f t="shared" ref="E386:P386" si="108">(E384*100/E399)-70</f>
        <v>2.2222222222154642E-3</v>
      </c>
      <c r="F386" s="1056">
        <f t="shared" si="108"/>
        <v>-3.1521739130369042E-3</v>
      </c>
      <c r="G386" s="1056">
        <f t="shared" si="108"/>
        <v>2.6109660574036297E-4</v>
      </c>
      <c r="H386" s="1056">
        <f t="shared" si="108"/>
        <v>1.1029411764695851E-4</v>
      </c>
      <c r="I386" s="1056">
        <f t="shared" si="108"/>
        <v>9.3514285714285705</v>
      </c>
      <c r="J386" s="1056">
        <f t="shared" si="108"/>
        <v>-0.77857142857141071</v>
      </c>
      <c r="K386" s="1056">
        <f t="shared" si="108"/>
        <v>-11.806250000000006</v>
      </c>
      <c r="L386" s="1056">
        <f t="shared" si="108"/>
        <v>-36.095777777777776</v>
      </c>
      <c r="M386" s="1056">
        <f t="shared" si="108"/>
        <v>-36.798916666666663</v>
      </c>
      <c r="N386" s="1056">
        <f t="shared" si="108"/>
        <v>2.4254166666666777</v>
      </c>
      <c r="O386" s="1056">
        <f t="shared" si="108"/>
        <v>-1.8063333333333418</v>
      </c>
      <c r="P386" s="1068">
        <f t="shared" si="108"/>
        <v>5.5138888888888857</v>
      </c>
      <c r="R386" s="11"/>
    </row>
    <row r="387" spans="2:29" ht="12.75" customHeight="1">
      <c r="R387" s="24"/>
    </row>
    <row r="388" spans="2:29">
      <c r="I388" s="54"/>
      <c r="J388" s="54"/>
      <c r="K388" s="54"/>
      <c r="L388" s="102"/>
      <c r="M388" s="166"/>
      <c r="N388" s="166"/>
      <c r="O388" s="54"/>
      <c r="P388" s="166"/>
      <c r="Q388" s="11"/>
      <c r="R388" s="95"/>
      <c r="S388" s="11"/>
    </row>
    <row r="389" spans="2:29">
      <c r="I389" s="3135"/>
      <c r="J389" s="3135"/>
      <c r="K389" s="3135"/>
      <c r="L389" s="3135"/>
      <c r="M389" s="794"/>
      <c r="N389" s="797"/>
      <c r="O389" s="794"/>
      <c r="P389" s="3135"/>
      <c r="Q389" s="11"/>
      <c r="R389" s="183"/>
      <c r="S389" s="11"/>
    </row>
    <row r="390" spans="2:29">
      <c r="R390" s="7"/>
      <c r="S390" s="104"/>
      <c r="T390" s="124"/>
      <c r="U390" s="124"/>
      <c r="V390" s="124"/>
      <c r="W390" s="102"/>
      <c r="X390" s="4"/>
      <c r="Y390" s="700"/>
      <c r="Z390" s="5"/>
      <c r="AA390" s="11"/>
    </row>
    <row r="391" spans="2:29" ht="12.75" customHeight="1">
      <c r="C391" s="932"/>
      <c r="D391" s="12" t="s">
        <v>206</v>
      </c>
      <c r="E391" s="326"/>
      <c r="R391" s="7"/>
      <c r="S391" s="106"/>
      <c r="T391" s="106"/>
      <c r="U391" s="124"/>
      <c r="V391" s="124"/>
      <c r="W391" s="102"/>
      <c r="X391" s="703"/>
      <c r="Y391" s="700"/>
      <c r="Z391" s="5"/>
      <c r="AA391" s="11"/>
    </row>
    <row r="392" spans="2:29" ht="12.75" customHeight="1">
      <c r="C392" s="13" t="s">
        <v>1139</v>
      </c>
      <c r="D392" s="157"/>
      <c r="E392" s="2"/>
      <c r="F392"/>
      <c r="I392"/>
      <c r="J392"/>
      <c r="K392" s="26"/>
      <c r="L392" s="26"/>
      <c r="M392"/>
      <c r="N392"/>
      <c r="O392"/>
      <c r="P392"/>
      <c r="Q392" s="114"/>
      <c r="R392" s="7"/>
      <c r="S392" s="106"/>
      <c r="T392" s="124"/>
      <c r="U392" s="124"/>
      <c r="V392" s="124"/>
      <c r="W392" s="779"/>
      <c r="X392" s="703"/>
      <c r="Y392" s="700"/>
      <c r="Z392" s="5"/>
      <c r="AA392" s="11"/>
    </row>
    <row r="393" spans="2:29" ht="13.5" customHeight="1">
      <c r="C393" s="25" t="s">
        <v>324</v>
      </c>
      <c r="I393" s="333" t="s">
        <v>904</v>
      </c>
      <c r="N393" s="5"/>
      <c r="R393" s="7"/>
      <c r="S393" s="106"/>
      <c r="T393" s="124"/>
      <c r="U393" s="124"/>
      <c r="V393" s="124"/>
      <c r="W393" s="102"/>
      <c r="X393" s="703"/>
      <c r="Y393" s="700"/>
      <c r="Z393" s="5"/>
      <c r="AA393" s="11"/>
    </row>
    <row r="394" spans="2:29" ht="12.75" customHeight="1">
      <c r="C394" s="932" t="s">
        <v>809</v>
      </c>
      <c r="R394" s="11"/>
      <c r="S394" s="108"/>
      <c r="T394" s="124"/>
      <c r="U394" s="124"/>
      <c r="V394" s="124"/>
      <c r="W394" s="102"/>
      <c r="X394" s="703"/>
      <c r="Y394" s="700"/>
      <c r="Z394" s="5"/>
      <c r="AA394" s="11"/>
    </row>
    <row r="395" spans="2:29" ht="18" customHeight="1" thickBot="1">
      <c r="B395" s="2" t="s">
        <v>895</v>
      </c>
      <c r="C395" s="26"/>
      <c r="D395"/>
      <c r="F395" s="32" t="s">
        <v>808</v>
      </c>
      <c r="I395" s="29" t="s">
        <v>0</v>
      </c>
      <c r="J395"/>
      <c r="K395" s="86" t="s">
        <v>429</v>
      </c>
      <c r="L395" s="26"/>
      <c r="M395" s="26"/>
      <c r="N395" s="33"/>
      <c r="P395" s="127"/>
      <c r="R395" s="11"/>
      <c r="S395" s="114"/>
      <c r="T395" s="767"/>
      <c r="U395" s="767"/>
      <c r="V395" s="787"/>
      <c r="W395" s="756"/>
      <c r="X395" s="753"/>
      <c r="Y395" s="170"/>
      <c r="Z395" s="5"/>
      <c r="AA395" s="11"/>
    </row>
    <row r="396" spans="2:29" ht="15.75" thickBot="1">
      <c r="B396" s="89" t="s">
        <v>889</v>
      </c>
      <c r="C396" s="67"/>
      <c r="D396" s="540"/>
      <c r="E396" s="1181" t="s">
        <v>824</v>
      </c>
      <c r="F396" s="383"/>
      <c r="G396" s="383"/>
      <c r="H396" s="2270" t="s">
        <v>688</v>
      </c>
      <c r="I396" s="712" t="s">
        <v>300</v>
      </c>
      <c r="J396" s="2352"/>
      <c r="K396" s="2352"/>
      <c r="L396" s="2353"/>
      <c r="M396" s="942" t="s">
        <v>301</v>
      </c>
      <c r="N396" s="40"/>
      <c r="O396" s="943"/>
      <c r="P396" s="542"/>
      <c r="Q396" s="324"/>
      <c r="R396" s="183"/>
      <c r="S396" s="114"/>
      <c r="T396" s="129"/>
      <c r="U396" s="129"/>
      <c r="V396" s="129"/>
      <c r="W396" s="5"/>
      <c r="X396" s="735"/>
      <c r="Y396" s="183"/>
      <c r="Z396" s="5"/>
      <c r="AA396" s="11"/>
    </row>
    <row r="397" spans="2:29" ht="13.5" customHeight="1">
      <c r="B397" s="70"/>
      <c r="C397" s="1017" t="s">
        <v>1008</v>
      </c>
      <c r="D397" s="543"/>
      <c r="E397" s="1154" t="s">
        <v>184</v>
      </c>
      <c r="F397" s="1154" t="s">
        <v>56</v>
      </c>
      <c r="G397" s="2350" t="s">
        <v>57</v>
      </c>
      <c r="H397" s="2351" t="s">
        <v>187</v>
      </c>
      <c r="I397" s="780"/>
      <c r="J397" s="2295"/>
      <c r="K397" s="40"/>
      <c r="L397" s="2295"/>
      <c r="M397" s="2354" t="s">
        <v>312</v>
      </c>
      <c r="N397" s="2355" t="s">
        <v>313</v>
      </c>
      <c r="O397" s="2354" t="s">
        <v>314</v>
      </c>
      <c r="P397" s="2356" t="s">
        <v>315</v>
      </c>
      <c r="Q397" s="324"/>
      <c r="R397" s="7"/>
      <c r="S397" s="114"/>
      <c r="T397" s="129"/>
      <c r="U397" s="129"/>
      <c r="V397" s="129"/>
      <c r="W397" s="5"/>
      <c r="X397" s="5"/>
      <c r="Y397" s="5"/>
      <c r="Z397" s="5"/>
      <c r="AA397" s="11"/>
    </row>
    <row r="398" spans="2:29" ht="14.25" customHeight="1" thickBot="1">
      <c r="B398" s="66"/>
      <c r="C398" s="777" t="s">
        <v>230</v>
      </c>
      <c r="D398" s="512"/>
      <c r="E398" s="472" t="s">
        <v>6</v>
      </c>
      <c r="F398" s="472" t="s">
        <v>7</v>
      </c>
      <c r="G398" s="472" t="s">
        <v>8</v>
      </c>
      <c r="H398" s="2300" t="s">
        <v>422</v>
      </c>
      <c r="I398" s="1143" t="s">
        <v>303</v>
      </c>
      <c r="J398" s="2357" t="s">
        <v>304</v>
      </c>
      <c r="K398" s="2078" t="s">
        <v>305</v>
      </c>
      <c r="L398" s="2301" t="s">
        <v>306</v>
      </c>
      <c r="M398" s="2302" t="s">
        <v>307</v>
      </c>
      <c r="N398" s="2301" t="s">
        <v>308</v>
      </c>
      <c r="O398" s="2302" t="s">
        <v>309</v>
      </c>
      <c r="P398" s="2304" t="s">
        <v>310</v>
      </c>
      <c r="Q398" s="324"/>
      <c r="R398" s="1083"/>
      <c r="S398" s="114"/>
      <c r="T398" s="124"/>
      <c r="U398" s="124"/>
      <c r="V398" s="124"/>
      <c r="W398" s="191"/>
      <c r="X398" s="690"/>
      <c r="Y398" s="763"/>
      <c r="Z398" s="129"/>
      <c r="AA398" s="114"/>
      <c r="AB398" s="114"/>
      <c r="AC398" s="114"/>
    </row>
    <row r="399" spans="2:29">
      <c r="B399" s="92"/>
      <c r="C399" s="864" t="s">
        <v>106</v>
      </c>
      <c r="D399" s="865">
        <v>1</v>
      </c>
      <c r="E399" s="416">
        <v>90</v>
      </c>
      <c r="F399" s="68">
        <v>92</v>
      </c>
      <c r="G399" s="69">
        <v>383</v>
      </c>
      <c r="H399" s="550">
        <v>2720</v>
      </c>
      <c r="I399" s="416">
        <v>70</v>
      </c>
      <c r="J399" s="68">
        <v>1.4</v>
      </c>
      <c r="K399" s="68">
        <v>1.6</v>
      </c>
      <c r="L399" s="69">
        <v>900</v>
      </c>
      <c r="M399" s="992">
        <v>1200</v>
      </c>
      <c r="N399" s="992">
        <v>1200</v>
      </c>
      <c r="O399" s="992">
        <v>300</v>
      </c>
      <c r="P399" s="993">
        <v>18</v>
      </c>
      <c r="Q399" s="324"/>
      <c r="R399" s="7"/>
      <c r="S399" s="106"/>
      <c r="T399" s="121"/>
      <c r="U399" s="106"/>
      <c r="V399" s="124"/>
      <c r="W399" s="124"/>
      <c r="X399" s="124"/>
      <c r="Y399" s="191"/>
      <c r="Z399" s="677"/>
      <c r="AA399" s="676"/>
      <c r="AB399" s="114"/>
      <c r="AC399" s="114"/>
    </row>
    <row r="400" spans="2:29" ht="12" customHeight="1">
      <c r="B400" s="182"/>
      <c r="C400" s="696" t="s">
        <v>118</v>
      </c>
      <c r="D400" s="866"/>
      <c r="E400" s="721"/>
      <c r="F400" s="417"/>
      <c r="G400" s="417"/>
      <c r="H400" s="417"/>
      <c r="I400" s="417"/>
      <c r="J400" s="417"/>
      <c r="K400" s="417"/>
      <c r="L400" s="417"/>
      <c r="M400" s="417"/>
      <c r="N400" s="417"/>
      <c r="O400" s="417"/>
      <c r="P400" s="722"/>
      <c r="Q400" s="324"/>
      <c r="R400" s="7"/>
      <c r="S400" s="106"/>
      <c r="T400" s="109"/>
      <c r="U400" s="106"/>
      <c r="V400" s="124"/>
      <c r="W400" s="124"/>
      <c r="X400" s="630"/>
      <c r="Y400" s="1091"/>
      <c r="Z400" s="677"/>
      <c r="AA400" s="114"/>
      <c r="AB400" s="114"/>
      <c r="AC400" s="114"/>
    </row>
    <row r="401" spans="2:29">
      <c r="B401" s="994" t="s">
        <v>317</v>
      </c>
      <c r="C401" s="554" t="s">
        <v>278</v>
      </c>
      <c r="D401" s="381">
        <v>0.25</v>
      </c>
      <c r="E401" s="1009">
        <f t="shared" ref="E401:P401" si="109">(E399/100)*25</f>
        <v>22.5</v>
      </c>
      <c r="F401" s="1010">
        <f t="shared" si="109"/>
        <v>23</v>
      </c>
      <c r="G401" s="1010">
        <f t="shared" si="109"/>
        <v>95.75</v>
      </c>
      <c r="H401" s="1010">
        <f t="shared" si="109"/>
        <v>680</v>
      </c>
      <c r="I401" s="1010">
        <f t="shared" si="109"/>
        <v>17.5</v>
      </c>
      <c r="J401" s="1010">
        <f t="shared" si="109"/>
        <v>0.35</v>
      </c>
      <c r="K401" s="1010">
        <f t="shared" si="109"/>
        <v>0.4</v>
      </c>
      <c r="L401" s="1010">
        <f t="shared" si="109"/>
        <v>225</v>
      </c>
      <c r="M401" s="1187">
        <f t="shared" si="109"/>
        <v>300</v>
      </c>
      <c r="N401" s="1187">
        <f t="shared" si="109"/>
        <v>300</v>
      </c>
      <c r="O401" s="1010">
        <f t="shared" si="109"/>
        <v>75</v>
      </c>
      <c r="P401" s="1011">
        <f t="shared" si="109"/>
        <v>4.5</v>
      </c>
      <c r="Q401" s="324"/>
      <c r="R401" s="114"/>
      <c r="S401" s="188"/>
      <c r="T401" s="109"/>
      <c r="U401" s="129"/>
      <c r="V401" s="190"/>
      <c r="W401" s="190"/>
      <c r="X401" s="190"/>
      <c r="Y401" s="1926"/>
      <c r="Z401" s="168"/>
      <c r="AA401" s="114"/>
      <c r="AB401" s="114"/>
      <c r="AC401" s="114"/>
    </row>
    <row r="402" spans="2:29">
      <c r="B402" s="70"/>
      <c r="C402" s="1078"/>
      <c r="D402" s="555"/>
      <c r="E402" s="237"/>
      <c r="F402" s="995"/>
      <c r="G402" s="995"/>
      <c r="H402" s="995"/>
      <c r="I402" s="995"/>
      <c r="J402" s="995"/>
      <c r="K402" s="995"/>
      <c r="L402" s="995"/>
      <c r="M402" s="995"/>
      <c r="N402" s="995"/>
      <c r="O402" s="995"/>
      <c r="P402" s="996"/>
      <c r="Q402" s="324"/>
      <c r="R402" s="127"/>
      <c r="S402" s="109"/>
      <c r="T402" s="109"/>
      <c r="U402" s="106"/>
      <c r="V402" s="124"/>
      <c r="W402" s="124"/>
      <c r="X402" s="124"/>
      <c r="Y402" s="746"/>
      <c r="Z402" s="168"/>
      <c r="AA402" s="114"/>
      <c r="AB402" s="114"/>
      <c r="AC402" s="114"/>
    </row>
    <row r="403" spans="2:29" ht="12" customHeight="1">
      <c r="B403" s="1079"/>
      <c r="C403" s="1080" t="s">
        <v>1014</v>
      </c>
      <c r="D403" s="1081"/>
      <c r="E403" s="2924">
        <f>(E75+E128+E184+E237+E292+E350)/6</f>
        <v>22.5</v>
      </c>
      <c r="F403" s="2923">
        <f t="shared" ref="F403:P403" si="110">(F75+F128+F184+F237+F292+F350)/6</f>
        <v>23</v>
      </c>
      <c r="G403" s="2923">
        <f t="shared" si="110"/>
        <v>95.75</v>
      </c>
      <c r="H403" s="2923">
        <f t="shared" si="110"/>
        <v>680</v>
      </c>
      <c r="I403" s="2923">
        <f t="shared" si="110"/>
        <v>14.829333333333333</v>
      </c>
      <c r="J403" s="2923">
        <f t="shared" si="110"/>
        <v>0.30185000000000001</v>
      </c>
      <c r="K403" s="2923">
        <f t="shared" si="110"/>
        <v>0.37185000000000001</v>
      </c>
      <c r="L403" s="3145">
        <f t="shared" si="110"/>
        <v>241.43599999999995</v>
      </c>
      <c r="M403" s="3146">
        <f t="shared" si="110"/>
        <v>295.09535</v>
      </c>
      <c r="N403" s="3146">
        <f t="shared" si="110"/>
        <v>212.67594999999997</v>
      </c>
      <c r="O403" s="3145">
        <f t="shared" si="110"/>
        <v>57.351949999999995</v>
      </c>
      <c r="P403" s="2925">
        <f t="shared" si="110"/>
        <v>3.5363833333333337</v>
      </c>
      <c r="Q403" s="324"/>
      <c r="R403" s="413"/>
      <c r="S403" s="188"/>
      <c r="T403" s="109"/>
      <c r="U403" s="106"/>
      <c r="V403" s="124"/>
      <c r="W403" s="124"/>
      <c r="X403" s="124"/>
      <c r="Y403" s="1926"/>
      <c r="Z403" s="677"/>
      <c r="AA403" s="114"/>
      <c r="AB403" s="114"/>
      <c r="AC403" s="114"/>
    </row>
    <row r="404" spans="2:29" ht="13.5" customHeight="1" thickBot="1">
      <c r="B404" s="249"/>
      <c r="C404" s="1031" t="s">
        <v>431</v>
      </c>
      <c r="D404" s="1077"/>
      <c r="E404" s="1055">
        <f t="shared" ref="E404:P404" si="111">(E403*100/E399)-25</f>
        <v>0</v>
      </c>
      <c r="F404" s="1056">
        <f t="shared" si="111"/>
        <v>0</v>
      </c>
      <c r="G404" s="1056">
        <f t="shared" si="111"/>
        <v>0</v>
      </c>
      <c r="H404" s="1056">
        <f t="shared" si="111"/>
        <v>0</v>
      </c>
      <c r="I404" s="1056">
        <f t="shared" si="111"/>
        <v>-3.8152380952380973</v>
      </c>
      <c r="J404" s="1056">
        <f t="shared" si="111"/>
        <v>-3.4392857142857096</v>
      </c>
      <c r="K404" s="1056">
        <f t="shared" si="111"/>
        <v>-1.7593749999999986</v>
      </c>
      <c r="L404" s="1056">
        <f t="shared" si="111"/>
        <v>1.8262222222222171</v>
      </c>
      <c r="M404" s="1056">
        <f t="shared" si="111"/>
        <v>-0.40872083333333364</v>
      </c>
      <c r="N404" s="1056">
        <f t="shared" si="111"/>
        <v>-7.2770041666666678</v>
      </c>
      <c r="O404" s="1056">
        <f t="shared" si="111"/>
        <v>-5.8826833333333326</v>
      </c>
      <c r="P404" s="1068">
        <f t="shared" si="111"/>
        <v>-5.3534259259259223</v>
      </c>
      <c r="Q404" s="324"/>
      <c r="R404" s="41"/>
      <c r="S404" s="109"/>
      <c r="T404" s="109"/>
      <c r="U404" s="106"/>
      <c r="V404" s="124"/>
      <c r="W404" s="124"/>
      <c r="X404" s="124"/>
      <c r="Y404" s="746"/>
      <c r="Z404" s="677"/>
      <c r="AA404" s="114"/>
      <c r="AB404" s="114"/>
      <c r="AC404" s="114"/>
    </row>
    <row r="405" spans="2:29" ht="11.25" customHeight="1" thickBot="1">
      <c r="Q405" s="324"/>
      <c r="R405" s="11"/>
      <c r="S405" s="109"/>
      <c r="T405" s="109"/>
      <c r="U405" s="106"/>
      <c r="V405" s="124"/>
      <c r="W405" s="376"/>
      <c r="X405" s="124"/>
      <c r="Y405" s="191"/>
      <c r="Z405" s="168"/>
      <c r="AA405" s="114"/>
      <c r="AB405" s="114"/>
      <c r="AC405" s="114"/>
    </row>
    <row r="406" spans="2:29" ht="15.75" thickBot="1">
      <c r="B406" s="89" t="s">
        <v>889</v>
      </c>
      <c r="C406" s="67"/>
      <c r="D406" s="1180"/>
      <c r="E406" s="1181" t="s">
        <v>824</v>
      </c>
      <c r="F406" s="383"/>
      <c r="G406" s="383"/>
      <c r="H406" s="2270" t="s">
        <v>688</v>
      </c>
      <c r="I406" s="712" t="s">
        <v>300</v>
      </c>
      <c r="J406" s="2352"/>
      <c r="K406" s="2352"/>
      <c r="L406" s="2353"/>
      <c r="M406" s="942" t="s">
        <v>301</v>
      </c>
      <c r="N406" s="40"/>
      <c r="O406" s="943"/>
      <c r="P406" s="542"/>
      <c r="Q406" s="324"/>
      <c r="R406" s="123"/>
      <c r="S406" s="109"/>
      <c r="T406" s="114"/>
      <c r="U406" s="820"/>
      <c r="V406" s="654"/>
      <c r="W406" s="1183"/>
      <c r="X406" s="1184"/>
      <c r="Y406" s="1185"/>
      <c r="Z406" s="228"/>
      <c r="AA406" s="414"/>
      <c r="AB406" s="114"/>
      <c r="AC406" s="114"/>
    </row>
    <row r="407" spans="2:29" ht="14.25" customHeight="1">
      <c r="B407" s="70"/>
      <c r="C407" s="988" t="s">
        <v>1009</v>
      </c>
      <c r="D407" s="866"/>
      <c r="E407" s="1154" t="s">
        <v>184</v>
      </c>
      <c r="F407" s="1154" t="s">
        <v>56</v>
      </c>
      <c r="G407" s="2350" t="s">
        <v>57</v>
      </c>
      <c r="H407" s="2351" t="s">
        <v>187</v>
      </c>
      <c r="I407" s="780"/>
      <c r="J407" s="2295"/>
      <c r="K407" s="40"/>
      <c r="L407" s="2295"/>
      <c r="M407" s="2354" t="s">
        <v>312</v>
      </c>
      <c r="N407" s="2355" t="s">
        <v>313</v>
      </c>
      <c r="O407" s="2354" t="s">
        <v>314</v>
      </c>
      <c r="P407" s="2356" t="s">
        <v>315</v>
      </c>
      <c r="Q407" s="324"/>
      <c r="R407" s="123"/>
      <c r="S407" s="109"/>
      <c r="T407" s="409"/>
      <c r="U407" s="2276"/>
      <c r="V407" s="891"/>
      <c r="W407" s="891"/>
      <c r="X407" s="891"/>
      <c r="Y407" s="891"/>
      <c r="Z407" s="2277"/>
      <c r="AA407" s="129"/>
      <c r="AB407" s="114"/>
      <c r="AC407" s="114"/>
    </row>
    <row r="408" spans="2:29" ht="12.75" customHeight="1" thickBot="1">
      <c r="B408" s="66"/>
      <c r="C408" s="777" t="s">
        <v>230</v>
      </c>
      <c r="D408" s="947"/>
      <c r="E408" s="472" t="s">
        <v>6</v>
      </c>
      <c r="F408" s="472" t="s">
        <v>7</v>
      </c>
      <c r="G408" s="472" t="s">
        <v>8</v>
      </c>
      <c r="H408" s="2300" t="s">
        <v>422</v>
      </c>
      <c r="I408" s="1143" t="s">
        <v>303</v>
      </c>
      <c r="J408" s="2357" t="s">
        <v>304</v>
      </c>
      <c r="K408" s="2078" t="s">
        <v>305</v>
      </c>
      <c r="L408" s="2301" t="s">
        <v>306</v>
      </c>
      <c r="M408" s="2302" t="s">
        <v>307</v>
      </c>
      <c r="N408" s="2301" t="s">
        <v>308</v>
      </c>
      <c r="O408" s="2302" t="s">
        <v>309</v>
      </c>
      <c r="P408" s="2304" t="s">
        <v>310</v>
      </c>
      <c r="Q408" s="324"/>
      <c r="R408" s="127"/>
      <c r="S408" s="109"/>
      <c r="T408" s="114"/>
      <c r="U408" s="124"/>
      <c r="V408" s="630"/>
      <c r="W408" s="630"/>
      <c r="X408" s="630"/>
      <c r="Y408" s="630"/>
      <c r="Z408" s="129"/>
      <c r="AA408" s="129"/>
      <c r="AB408" s="114"/>
      <c r="AC408" s="114"/>
    </row>
    <row r="409" spans="2:29">
      <c r="B409" s="92"/>
      <c r="C409" s="864" t="s">
        <v>106</v>
      </c>
      <c r="D409" s="865">
        <v>1</v>
      </c>
      <c r="E409" s="416">
        <v>90</v>
      </c>
      <c r="F409" s="68">
        <v>92</v>
      </c>
      <c r="G409" s="69">
        <v>383</v>
      </c>
      <c r="H409" s="550">
        <v>2720</v>
      </c>
      <c r="I409" s="416">
        <v>70</v>
      </c>
      <c r="J409" s="68">
        <v>1.4</v>
      </c>
      <c r="K409" s="68">
        <v>1.6</v>
      </c>
      <c r="L409" s="69">
        <v>900</v>
      </c>
      <c r="M409" s="992">
        <v>1200</v>
      </c>
      <c r="N409" s="992">
        <v>1200</v>
      </c>
      <c r="O409" s="992">
        <v>300</v>
      </c>
      <c r="P409" s="993">
        <v>18</v>
      </c>
      <c r="Q409" s="324"/>
      <c r="R409" s="133"/>
      <c r="S409" s="109"/>
      <c r="T409" s="188"/>
      <c r="U409" s="114"/>
      <c r="V409" s="129"/>
      <c r="W409" s="129"/>
      <c r="X409" s="129"/>
      <c r="Y409" s="129"/>
      <c r="Z409" s="129"/>
      <c r="AA409" s="129"/>
      <c r="AB409" s="114"/>
      <c r="AC409" s="114"/>
    </row>
    <row r="410" spans="2:29" ht="12.75" customHeight="1">
      <c r="B410" s="182"/>
      <c r="C410" s="696" t="s">
        <v>118</v>
      </c>
      <c r="D410" s="866"/>
      <c r="E410" s="721"/>
      <c r="F410" s="417"/>
      <c r="G410" s="417"/>
      <c r="H410" s="417"/>
      <c r="I410" s="417"/>
      <c r="J410" s="417"/>
      <c r="K410" s="417"/>
      <c r="L410" s="417"/>
      <c r="M410" s="417"/>
      <c r="N410" s="417"/>
      <c r="O410" s="417"/>
      <c r="P410" s="722"/>
      <c r="Q410" s="324"/>
      <c r="R410" s="127"/>
      <c r="S410" s="114"/>
      <c r="T410" s="121"/>
      <c r="U410" s="106"/>
      <c r="V410" s="160"/>
      <c r="W410" s="160"/>
      <c r="X410" s="160"/>
      <c r="Y410" s="191"/>
      <c r="Z410" s="677"/>
      <c r="AA410" s="114"/>
      <c r="AB410" s="114"/>
      <c r="AC410" s="114"/>
    </row>
    <row r="411" spans="2:29">
      <c r="B411" s="994" t="s">
        <v>317</v>
      </c>
      <c r="C411" s="554" t="s">
        <v>279</v>
      </c>
      <c r="D411" s="381">
        <v>0.35</v>
      </c>
      <c r="E411" s="1009">
        <f>(E409/100)*35</f>
        <v>31.5</v>
      </c>
      <c r="F411" s="1010">
        <f t="shared" ref="F411:G411" si="112">(F409/100)*35</f>
        <v>32.200000000000003</v>
      </c>
      <c r="G411" s="1010">
        <f t="shared" si="112"/>
        <v>134.05000000000001</v>
      </c>
      <c r="H411" s="1010">
        <f>(H409/100)*35</f>
        <v>952</v>
      </c>
      <c r="I411" s="1010">
        <f t="shared" ref="I411:P411" si="113">(I409/100)*35</f>
        <v>24.5</v>
      </c>
      <c r="J411" s="1010">
        <f t="shared" si="113"/>
        <v>0.48999999999999994</v>
      </c>
      <c r="K411" s="1010">
        <f t="shared" si="113"/>
        <v>0.56000000000000005</v>
      </c>
      <c r="L411" s="1010">
        <f t="shared" si="113"/>
        <v>315</v>
      </c>
      <c r="M411" s="1187">
        <f t="shared" si="113"/>
        <v>420</v>
      </c>
      <c r="N411" s="1187">
        <f t="shared" si="113"/>
        <v>420</v>
      </c>
      <c r="O411" s="1187">
        <f t="shared" si="113"/>
        <v>105</v>
      </c>
      <c r="P411" s="1011">
        <f t="shared" si="113"/>
        <v>6.3</v>
      </c>
      <c r="Q411" s="324"/>
      <c r="R411" s="133"/>
      <c r="S411" s="409"/>
      <c r="T411" s="109"/>
      <c r="U411" s="106"/>
      <c r="V411" s="124"/>
      <c r="W411" s="124"/>
      <c r="X411" s="124"/>
      <c r="Y411" s="2330"/>
      <c r="Z411" s="1136"/>
      <c r="AA411" s="114"/>
      <c r="AB411" s="114"/>
      <c r="AC411" s="114"/>
    </row>
    <row r="412" spans="2:29">
      <c r="B412" s="1079"/>
      <c r="C412" s="1080" t="s">
        <v>1014</v>
      </c>
      <c r="D412" s="1081"/>
      <c r="E412" s="1815">
        <f>(E86+E139+E196+E249+E304+E363)/6</f>
        <v>31.5</v>
      </c>
      <c r="F412" s="1816">
        <f t="shared" ref="F412:P412" si="114">(F86+F139+F196+F249+F304+F363)/6</f>
        <v>32.200000000000003</v>
      </c>
      <c r="G412" s="1816">
        <f t="shared" si="114"/>
        <v>134.04999999999998</v>
      </c>
      <c r="H412" s="1816">
        <f t="shared" si="114"/>
        <v>952.00066666666669</v>
      </c>
      <c r="I412" s="1816">
        <f t="shared" si="114"/>
        <v>29.375083333333333</v>
      </c>
      <c r="J412" s="1816">
        <f t="shared" si="114"/>
        <v>0.48980000000000001</v>
      </c>
      <c r="K412" s="1816">
        <f t="shared" si="114"/>
        <v>0.55908333333333338</v>
      </c>
      <c r="L412" s="1816">
        <f t="shared" si="114"/>
        <v>280.36899999999997</v>
      </c>
      <c r="M412" s="2358">
        <f t="shared" si="114"/>
        <v>364.51111666666674</v>
      </c>
      <c r="N412" s="2358">
        <f t="shared" si="114"/>
        <v>477.2353333333333</v>
      </c>
      <c r="O412" s="2358">
        <f t="shared" si="114"/>
        <v>105.95916666666666</v>
      </c>
      <c r="P412" s="1817">
        <f t="shared" si="114"/>
        <v>7.5793333333333335</v>
      </c>
      <c r="Q412" s="324"/>
      <c r="R412" s="123"/>
      <c r="S412" s="188"/>
      <c r="T412" s="585"/>
      <c r="U412" s="106"/>
      <c r="V412" s="124"/>
      <c r="W412" s="124"/>
      <c r="X412" s="630"/>
      <c r="Y412" s="2330"/>
      <c r="Z412" s="677"/>
      <c r="AA412" s="114"/>
      <c r="AB412" s="114"/>
      <c r="AC412" s="114"/>
    </row>
    <row r="413" spans="2:29" ht="15.75" customHeight="1" thickBot="1">
      <c r="B413" s="249"/>
      <c r="C413" s="1031" t="s">
        <v>431</v>
      </c>
      <c r="D413" s="1077"/>
      <c r="E413" s="1055">
        <f>(E412*100/E409)-35</f>
        <v>0</v>
      </c>
      <c r="F413" s="1056">
        <f t="shared" ref="F413:P413" si="115">(F412*100/F409)-35</f>
        <v>0</v>
      </c>
      <c r="G413" s="1056">
        <f t="shared" si="115"/>
        <v>0</v>
      </c>
      <c r="H413" s="1056">
        <f t="shared" si="115"/>
        <v>2.4509803921546336E-5</v>
      </c>
      <c r="I413" s="1056">
        <f t="shared" si="115"/>
        <v>6.9644047619047598</v>
      </c>
      <c r="J413" s="1056">
        <f t="shared" si="115"/>
        <v>-1.4285714285712459E-2</v>
      </c>
      <c r="K413" s="1056">
        <f t="shared" si="115"/>
        <v>-5.7291666666664298E-2</v>
      </c>
      <c r="L413" s="1056">
        <f t="shared" si="115"/>
        <v>-3.8478888888888925</v>
      </c>
      <c r="M413" s="1056">
        <f t="shared" si="115"/>
        <v>-4.6240736111111076</v>
      </c>
      <c r="N413" s="1056">
        <f t="shared" si="115"/>
        <v>4.7696111111111108</v>
      </c>
      <c r="O413" s="1056">
        <f t="shared" si="115"/>
        <v>0.31972222222221802</v>
      </c>
      <c r="P413" s="1068">
        <f t="shared" si="115"/>
        <v>7.1074074074074076</v>
      </c>
      <c r="Q413" s="324"/>
      <c r="R413" s="123"/>
      <c r="S413" s="109"/>
      <c r="T413" s="109"/>
      <c r="U413" s="106"/>
      <c r="V413" s="124"/>
      <c r="W413" s="124"/>
      <c r="X413" s="124"/>
      <c r="Y413" s="1091"/>
      <c r="Z413" s="677"/>
      <c r="AA413" s="114"/>
      <c r="AB413" s="114"/>
      <c r="AC413" s="114"/>
    </row>
    <row r="414" spans="2:29" ht="9" customHeight="1" thickBot="1">
      <c r="Q414" s="324"/>
      <c r="R414" s="123"/>
      <c r="S414" s="109"/>
      <c r="T414" s="109"/>
      <c r="U414" s="106"/>
      <c r="V414" s="124"/>
      <c r="W414" s="124"/>
      <c r="X414" s="124"/>
      <c r="Y414" s="1091"/>
      <c r="Z414" s="1136"/>
      <c r="AA414" s="114"/>
      <c r="AB414" s="114"/>
      <c r="AC414" s="114"/>
    </row>
    <row r="415" spans="2:29" ht="15.75" thickBot="1">
      <c r="B415" s="89" t="s">
        <v>889</v>
      </c>
      <c r="C415" s="67"/>
      <c r="D415" s="1180"/>
      <c r="E415" s="1181" t="s">
        <v>824</v>
      </c>
      <c r="F415" s="383"/>
      <c r="G415" s="383"/>
      <c r="H415" s="2270" t="s">
        <v>688</v>
      </c>
      <c r="I415" s="712" t="s">
        <v>300</v>
      </c>
      <c r="J415" s="2352"/>
      <c r="K415" s="2352"/>
      <c r="L415" s="2353"/>
      <c r="M415" s="942" t="s">
        <v>301</v>
      </c>
      <c r="N415" s="40"/>
      <c r="O415" s="943"/>
      <c r="P415" s="542"/>
      <c r="Q415" s="324"/>
      <c r="R415" s="123"/>
      <c r="S415" s="109"/>
      <c r="T415" s="109"/>
      <c r="U415" s="106"/>
      <c r="V415" s="124"/>
      <c r="W415" s="124"/>
      <c r="X415" s="124"/>
      <c r="Y415" s="2330"/>
      <c r="Z415" s="677"/>
      <c r="AA415" s="114"/>
      <c r="AB415" s="114"/>
      <c r="AC415" s="114"/>
    </row>
    <row r="416" spans="2:29" ht="13.5" customHeight="1">
      <c r="B416" s="70"/>
      <c r="C416" s="1017" t="s">
        <v>1010</v>
      </c>
      <c r="D416" s="866"/>
      <c r="E416" s="1154" t="s">
        <v>184</v>
      </c>
      <c r="F416" s="1154" t="s">
        <v>56</v>
      </c>
      <c r="G416" s="2350" t="s">
        <v>57</v>
      </c>
      <c r="H416" s="2351" t="s">
        <v>187</v>
      </c>
      <c r="I416" s="780"/>
      <c r="J416" s="2295"/>
      <c r="K416" s="40"/>
      <c r="L416" s="2295"/>
      <c r="M416" s="2354" t="s">
        <v>312</v>
      </c>
      <c r="N416" s="2355" t="s">
        <v>313</v>
      </c>
      <c r="O416" s="2354" t="s">
        <v>314</v>
      </c>
      <c r="P416" s="2356" t="s">
        <v>315</v>
      </c>
      <c r="Q416" s="324"/>
      <c r="R416" s="123"/>
      <c r="S416" s="121"/>
      <c r="T416" s="109"/>
      <c r="U416" s="106"/>
      <c r="V416" s="124"/>
      <c r="W416" s="124"/>
      <c r="X416" s="124"/>
      <c r="Y416" s="2330"/>
      <c r="Z416" s="677"/>
      <c r="AA416" s="114"/>
      <c r="AB416" s="114"/>
      <c r="AC416" s="114"/>
    </row>
    <row r="417" spans="2:29" ht="13.5" customHeight="1" thickBot="1">
      <c r="B417" s="66"/>
      <c r="C417" s="777" t="s">
        <v>230</v>
      </c>
      <c r="D417" s="947"/>
      <c r="E417" s="472" t="s">
        <v>6</v>
      </c>
      <c r="F417" s="472" t="s">
        <v>7</v>
      </c>
      <c r="G417" s="472" t="s">
        <v>8</v>
      </c>
      <c r="H417" s="2300" t="s">
        <v>422</v>
      </c>
      <c r="I417" s="1143" t="s">
        <v>303</v>
      </c>
      <c r="J417" s="2357" t="s">
        <v>304</v>
      </c>
      <c r="K417" s="2078" t="s">
        <v>305</v>
      </c>
      <c r="L417" s="2301" t="s">
        <v>306</v>
      </c>
      <c r="M417" s="2302" t="s">
        <v>307</v>
      </c>
      <c r="N417" s="2301" t="s">
        <v>308</v>
      </c>
      <c r="O417" s="2302" t="s">
        <v>309</v>
      </c>
      <c r="P417" s="2304" t="s">
        <v>310</v>
      </c>
      <c r="Q417" s="324"/>
      <c r="R417" s="114"/>
      <c r="S417" s="109"/>
      <c r="T417" s="406"/>
      <c r="U417" s="820"/>
      <c r="V417" s="654"/>
      <c r="W417" s="1183"/>
      <c r="X417" s="1184"/>
      <c r="Y417" s="1185"/>
      <c r="Z417" s="228"/>
      <c r="AA417" s="414"/>
      <c r="AB417" s="114"/>
      <c r="AC417" s="114"/>
    </row>
    <row r="418" spans="2:29">
      <c r="B418" s="70"/>
      <c r="C418" s="990" t="s">
        <v>106</v>
      </c>
      <c r="D418" s="991">
        <v>1</v>
      </c>
      <c r="E418" s="416">
        <v>90</v>
      </c>
      <c r="F418" s="68">
        <v>92</v>
      </c>
      <c r="G418" s="69">
        <v>383</v>
      </c>
      <c r="H418" s="550">
        <v>2720</v>
      </c>
      <c r="I418" s="416">
        <v>70</v>
      </c>
      <c r="J418" s="68">
        <v>1.4</v>
      </c>
      <c r="K418" s="68">
        <v>1.6</v>
      </c>
      <c r="L418" s="69">
        <v>900</v>
      </c>
      <c r="M418" s="992">
        <v>1200</v>
      </c>
      <c r="N418" s="992">
        <v>1200</v>
      </c>
      <c r="O418" s="992">
        <v>300</v>
      </c>
      <c r="P418" s="993">
        <v>18</v>
      </c>
      <c r="Q418" s="324"/>
      <c r="R418" s="114"/>
      <c r="S418" s="109"/>
      <c r="T418" s="409"/>
      <c r="U418" s="2276"/>
      <c r="V418" s="891"/>
      <c r="W418" s="891"/>
      <c r="X418" s="891"/>
      <c r="Y418" s="891"/>
      <c r="Z418" s="2277"/>
      <c r="AA418" s="129"/>
      <c r="AB418" s="114"/>
      <c r="AC418" s="114"/>
    </row>
    <row r="419" spans="2:29" ht="13.5" customHeight="1">
      <c r="B419" s="182"/>
      <c r="C419" s="163" t="s">
        <v>118</v>
      </c>
      <c r="D419" s="552"/>
      <c r="E419" s="721"/>
      <c r="F419" s="417"/>
      <c r="G419" s="417"/>
      <c r="H419" s="417"/>
      <c r="I419" s="417"/>
      <c r="J419" s="417"/>
      <c r="K419" s="417"/>
      <c r="L419" s="417"/>
      <c r="M419" s="417"/>
      <c r="N419" s="417"/>
      <c r="O419" s="417"/>
      <c r="P419" s="722"/>
      <c r="Q419" s="324"/>
      <c r="R419" s="114"/>
      <c r="S419" s="109"/>
      <c r="T419" s="228"/>
      <c r="U419" s="124"/>
      <c r="V419" s="630"/>
      <c r="W419" s="630"/>
      <c r="X419" s="630"/>
      <c r="Y419" s="630"/>
      <c r="Z419" s="129"/>
      <c r="AA419" s="129"/>
      <c r="AB419" s="114"/>
      <c r="AC419" s="114"/>
    </row>
    <row r="420" spans="2:29">
      <c r="B420" s="994" t="s">
        <v>317</v>
      </c>
      <c r="C420" s="554" t="s">
        <v>275</v>
      </c>
      <c r="D420" s="381">
        <v>0.1</v>
      </c>
      <c r="E420" s="1009">
        <f>(E418/100)*10</f>
        <v>9</v>
      </c>
      <c r="F420" s="1010">
        <f t="shared" ref="F420:P420" si="116">(F418/100)*10</f>
        <v>9.2000000000000011</v>
      </c>
      <c r="G420" s="1010">
        <f t="shared" si="116"/>
        <v>38.299999999999997</v>
      </c>
      <c r="H420" s="1010">
        <f t="shared" si="116"/>
        <v>272</v>
      </c>
      <c r="I420" s="1010">
        <f t="shared" si="116"/>
        <v>7</v>
      </c>
      <c r="J420" s="1010">
        <f t="shared" si="116"/>
        <v>0.13999999999999999</v>
      </c>
      <c r="K420" s="1010">
        <f t="shared" si="116"/>
        <v>0.16</v>
      </c>
      <c r="L420" s="1010">
        <f t="shared" si="116"/>
        <v>90</v>
      </c>
      <c r="M420" s="1187">
        <f t="shared" si="116"/>
        <v>120</v>
      </c>
      <c r="N420" s="1187">
        <f t="shared" si="116"/>
        <v>120</v>
      </c>
      <c r="O420" s="1010">
        <f t="shared" si="116"/>
        <v>30</v>
      </c>
      <c r="P420" s="1011">
        <f t="shared" si="116"/>
        <v>1.7999999999999998</v>
      </c>
      <c r="Q420" s="324"/>
      <c r="R420" s="114"/>
      <c r="S420" s="406"/>
      <c r="T420" s="188"/>
      <c r="U420" s="114"/>
      <c r="V420" s="129"/>
      <c r="W420" s="129"/>
      <c r="X420" s="129"/>
      <c r="Y420" s="129"/>
      <c r="Z420" s="129"/>
      <c r="AA420" s="129"/>
      <c r="AB420" s="114"/>
      <c r="AC420" s="114"/>
    </row>
    <row r="421" spans="2:29">
      <c r="B421" s="2360"/>
      <c r="C421" s="1080" t="s">
        <v>1014</v>
      </c>
      <c r="D421" s="2362"/>
      <c r="E421" s="1815">
        <f>(E93+E147+E204+E257+E312+E372)/6</f>
        <v>9.000333333333332</v>
      </c>
      <c r="F421" s="1816">
        <f t="shared" ref="F421:P421" si="117">(F93+F147+F204+F257+F312+F372)/6</f>
        <v>9.2000000000000011</v>
      </c>
      <c r="G421" s="1816">
        <f t="shared" si="117"/>
        <v>38.300000000000004</v>
      </c>
      <c r="H421" s="1816">
        <f t="shared" si="117"/>
        <v>272</v>
      </c>
      <c r="I421" s="1816">
        <f t="shared" si="117"/>
        <v>5.456833333333333</v>
      </c>
      <c r="J421" s="1816">
        <f t="shared" si="117"/>
        <v>0.18084999999999998</v>
      </c>
      <c r="K421" s="1816">
        <f t="shared" si="117"/>
        <v>0.25985000000000003</v>
      </c>
      <c r="L421" s="1816">
        <f t="shared" si="117"/>
        <v>69.133166666666668</v>
      </c>
      <c r="M421" s="2358">
        <f t="shared" si="117"/>
        <v>180.726</v>
      </c>
      <c r="N421" s="2358">
        <f t="shared" si="117"/>
        <v>198.32750000000001</v>
      </c>
      <c r="O421" s="1816">
        <f t="shared" si="117"/>
        <v>48.805</v>
      </c>
      <c r="P421" s="1817">
        <f t="shared" si="117"/>
        <v>1.8313333333333333</v>
      </c>
      <c r="Q421" s="324"/>
      <c r="R421" s="114"/>
      <c r="T421" s="109"/>
      <c r="U421" s="106"/>
      <c r="V421" s="124"/>
      <c r="W421" s="124"/>
      <c r="X421" s="630"/>
      <c r="Y421" s="191"/>
      <c r="Z421" s="677"/>
      <c r="AA421" s="114"/>
      <c r="AB421" s="114"/>
      <c r="AC421" s="114"/>
    </row>
    <row r="422" spans="2:29" ht="15.75" thickBot="1">
      <c r="B422" s="66"/>
      <c r="C422" s="1031" t="s">
        <v>431</v>
      </c>
      <c r="D422" s="1760"/>
      <c r="E422" s="1055">
        <f>(E421*100/E418)-10</f>
        <v>3.7037037036924403E-4</v>
      </c>
      <c r="F422" s="1056">
        <f t="shared" ref="F422:P422" si="118">(F421*100/F418)-10</f>
        <v>0</v>
      </c>
      <c r="G422" s="1056">
        <f t="shared" si="118"/>
        <v>0</v>
      </c>
      <c r="H422" s="1056">
        <f t="shared" si="118"/>
        <v>0</v>
      </c>
      <c r="I422" s="1056">
        <f t="shared" si="118"/>
        <v>-2.2045238095238107</v>
      </c>
      <c r="J422" s="1056">
        <f t="shared" si="118"/>
        <v>2.9178571428571409</v>
      </c>
      <c r="K422" s="1056">
        <f t="shared" si="118"/>
        <v>6.2406250000000014</v>
      </c>
      <c r="L422" s="1056">
        <f t="shared" si="118"/>
        <v>-2.3185370370370375</v>
      </c>
      <c r="M422" s="1056">
        <f t="shared" si="118"/>
        <v>5.0604999999999993</v>
      </c>
      <c r="N422" s="1056">
        <f t="shared" si="118"/>
        <v>6.5272916666666667</v>
      </c>
      <c r="O422" s="1056">
        <f t="shared" si="118"/>
        <v>6.2683333333333344</v>
      </c>
      <c r="P422" s="1068">
        <f t="shared" si="118"/>
        <v>0.17407407407407405</v>
      </c>
      <c r="Q422" s="324"/>
      <c r="R422" s="114"/>
    </row>
    <row r="423" spans="2:29" ht="10.5" customHeight="1" thickBot="1">
      <c r="Q423" s="324"/>
      <c r="R423" s="114"/>
      <c r="S423" s="109"/>
    </row>
    <row r="424" spans="2:29" ht="15.75" thickBot="1">
      <c r="B424" s="89" t="s">
        <v>889</v>
      </c>
      <c r="C424" s="67"/>
      <c r="D424" s="1180"/>
      <c r="E424" s="1181" t="s">
        <v>824</v>
      </c>
      <c r="F424" s="383"/>
      <c r="G424" s="383"/>
      <c r="H424" s="2270" t="s">
        <v>688</v>
      </c>
      <c r="I424" s="712" t="s">
        <v>300</v>
      </c>
      <c r="J424" s="2352"/>
      <c r="K424" s="2352"/>
      <c r="L424" s="2353"/>
      <c r="M424" s="942" t="s">
        <v>301</v>
      </c>
      <c r="N424" s="40"/>
      <c r="O424" s="943"/>
      <c r="P424" s="542"/>
      <c r="Q424" s="324"/>
      <c r="R424" s="114"/>
      <c r="S424" s="109"/>
      <c r="T424" s="406"/>
      <c r="U424" s="188"/>
      <c r="V424" s="654"/>
      <c r="W424" s="1183"/>
      <c r="X424" s="1184"/>
      <c r="Y424" s="1185"/>
      <c r="Z424" s="228"/>
      <c r="AA424" s="414"/>
      <c r="AB424" s="114"/>
      <c r="AC424" s="114"/>
    </row>
    <row r="425" spans="2:29" ht="12.75" customHeight="1">
      <c r="B425" s="70"/>
      <c r="C425" s="1018" t="s">
        <v>1011</v>
      </c>
      <c r="D425" s="866"/>
      <c r="E425" s="1154" t="s">
        <v>184</v>
      </c>
      <c r="F425" s="1154" t="s">
        <v>56</v>
      </c>
      <c r="G425" s="2350" t="s">
        <v>57</v>
      </c>
      <c r="H425" s="2351" t="s">
        <v>187</v>
      </c>
      <c r="I425" s="780"/>
      <c r="J425" s="2295"/>
      <c r="K425" s="40"/>
      <c r="L425" s="2295"/>
      <c r="M425" s="2354" t="s">
        <v>312</v>
      </c>
      <c r="N425" s="2355" t="s">
        <v>313</v>
      </c>
      <c r="O425" s="2354" t="s">
        <v>314</v>
      </c>
      <c r="P425" s="2356" t="s">
        <v>315</v>
      </c>
      <c r="Q425" s="324"/>
      <c r="R425" s="114"/>
      <c r="S425" s="122"/>
      <c r="T425" s="409"/>
      <c r="U425" s="2276"/>
      <c r="V425" s="891"/>
      <c r="W425" s="891"/>
      <c r="X425" s="891"/>
      <c r="Y425" s="891"/>
      <c r="Z425" s="2277"/>
      <c r="AA425" s="188"/>
      <c r="AB425" s="114"/>
      <c r="AC425" s="114"/>
    </row>
    <row r="426" spans="2:29" ht="13.5" customHeight="1" thickBot="1">
      <c r="B426" s="66"/>
      <c r="C426" s="777" t="s">
        <v>230</v>
      </c>
      <c r="D426" s="947"/>
      <c r="E426" s="472" t="s">
        <v>6</v>
      </c>
      <c r="F426" s="472" t="s">
        <v>7</v>
      </c>
      <c r="G426" s="472" t="s">
        <v>8</v>
      </c>
      <c r="H426" s="2300" t="s">
        <v>422</v>
      </c>
      <c r="I426" s="1143" t="s">
        <v>303</v>
      </c>
      <c r="J426" s="2357" t="s">
        <v>304</v>
      </c>
      <c r="K426" s="2078" t="s">
        <v>305</v>
      </c>
      <c r="L426" s="2301" t="s">
        <v>306</v>
      </c>
      <c r="M426" s="2302" t="s">
        <v>307</v>
      </c>
      <c r="N426" s="2301" t="s">
        <v>308</v>
      </c>
      <c r="O426" s="2302" t="s">
        <v>309</v>
      </c>
      <c r="P426" s="2304" t="s">
        <v>310</v>
      </c>
      <c r="Q426" s="324"/>
      <c r="R426" s="133"/>
      <c r="S426" s="188"/>
      <c r="T426" s="228"/>
      <c r="U426" s="124"/>
      <c r="V426" s="630"/>
      <c r="W426" s="630"/>
      <c r="X426" s="630"/>
      <c r="Y426" s="630"/>
      <c r="Z426" s="129"/>
      <c r="AA426" s="129"/>
      <c r="AB426" s="114"/>
      <c r="AC426" s="114"/>
    </row>
    <row r="427" spans="2:29">
      <c r="B427" s="92"/>
      <c r="C427" s="864" t="s">
        <v>106</v>
      </c>
      <c r="D427" s="865">
        <v>1</v>
      </c>
      <c r="E427" s="416">
        <v>90</v>
      </c>
      <c r="F427" s="68">
        <v>92</v>
      </c>
      <c r="G427" s="69">
        <v>383</v>
      </c>
      <c r="H427" s="550">
        <v>2720</v>
      </c>
      <c r="I427" s="416">
        <v>70</v>
      </c>
      <c r="J427" s="68">
        <v>1.4</v>
      </c>
      <c r="K427" s="68">
        <v>1.6</v>
      </c>
      <c r="L427" s="69">
        <v>900</v>
      </c>
      <c r="M427" s="992">
        <v>1200</v>
      </c>
      <c r="N427" s="992">
        <v>1200</v>
      </c>
      <c r="O427" s="992">
        <v>300</v>
      </c>
      <c r="P427" s="993">
        <v>18</v>
      </c>
      <c r="Q427" s="324"/>
      <c r="R427" s="41"/>
      <c r="S427" s="109"/>
      <c r="T427" s="168"/>
      <c r="U427" s="114"/>
      <c r="V427" s="114"/>
      <c r="W427" s="114"/>
      <c r="X427" s="114"/>
      <c r="Y427" s="691"/>
      <c r="Z427" s="129"/>
      <c r="AA427" s="114"/>
      <c r="AB427" s="114"/>
      <c r="AC427" s="114"/>
    </row>
    <row r="428" spans="2:29">
      <c r="B428" s="182"/>
      <c r="C428" s="696" t="s">
        <v>118</v>
      </c>
      <c r="D428" s="866"/>
      <c r="E428" s="721"/>
      <c r="F428" s="417"/>
      <c r="G428" s="417"/>
      <c r="H428" s="417"/>
      <c r="I428" s="417"/>
      <c r="J428" s="417"/>
      <c r="K428" s="417"/>
      <c r="L428" s="417"/>
      <c r="M428" s="417"/>
      <c r="N428" s="417"/>
      <c r="O428" s="417"/>
      <c r="P428" s="722"/>
      <c r="Q428" s="324"/>
      <c r="R428" s="11"/>
      <c r="S428" s="236"/>
      <c r="T428" s="124"/>
      <c r="U428" s="114"/>
      <c r="V428" s="114"/>
      <c r="W428" s="114"/>
      <c r="X428" s="114"/>
      <c r="Y428" s="676"/>
      <c r="Z428" s="129"/>
      <c r="AA428" s="114"/>
      <c r="AB428" s="114"/>
      <c r="AC428" s="114"/>
    </row>
    <row r="429" spans="2:29">
      <c r="B429" s="994" t="s">
        <v>317</v>
      </c>
      <c r="C429" s="554" t="s">
        <v>205</v>
      </c>
      <c r="D429" s="381">
        <v>0.6</v>
      </c>
      <c r="E429" s="1009">
        <f>(E427/100)*60</f>
        <v>54</v>
      </c>
      <c r="F429" s="1010">
        <f t="shared" ref="F429:P429" si="119">(F427/100)*60</f>
        <v>55.2</v>
      </c>
      <c r="G429" s="1010">
        <f t="shared" si="119"/>
        <v>229.8</v>
      </c>
      <c r="H429" s="1010">
        <f t="shared" si="119"/>
        <v>1632</v>
      </c>
      <c r="I429" s="1010">
        <f t="shared" si="119"/>
        <v>42</v>
      </c>
      <c r="J429" s="1010">
        <f t="shared" si="119"/>
        <v>0.83999999999999986</v>
      </c>
      <c r="K429" s="1010">
        <f t="shared" si="119"/>
        <v>0.96</v>
      </c>
      <c r="L429" s="1010">
        <f t="shared" si="119"/>
        <v>540</v>
      </c>
      <c r="M429" s="1187">
        <f t="shared" si="119"/>
        <v>720</v>
      </c>
      <c r="N429" s="1187">
        <f t="shared" si="119"/>
        <v>720</v>
      </c>
      <c r="O429" s="1187">
        <f t="shared" si="119"/>
        <v>180</v>
      </c>
      <c r="P429" s="1011">
        <f t="shared" si="119"/>
        <v>10.799999999999999</v>
      </c>
      <c r="Q429" s="324"/>
      <c r="R429" s="123"/>
      <c r="S429" s="109"/>
      <c r="T429" s="114"/>
      <c r="U429" s="374"/>
      <c r="V429" s="746"/>
      <c r="W429" s="559"/>
      <c r="X429" s="700"/>
      <c r="Y429" s="700"/>
      <c r="Z429" s="1"/>
    </row>
    <row r="430" spans="2:29">
      <c r="B430" s="1079"/>
      <c r="C430" s="1080" t="s">
        <v>1014</v>
      </c>
      <c r="D430" s="1081"/>
      <c r="E430" s="1815">
        <f>(E98+E152+E208+E262+E317+E376)/6</f>
        <v>54</v>
      </c>
      <c r="F430" s="1816">
        <f t="shared" ref="F430:P430" si="120">(F98+F152+F208+F262+F317+F376)/6</f>
        <v>55.20000000000001</v>
      </c>
      <c r="G430" s="1816">
        <f t="shared" si="120"/>
        <v>229.79999999999998</v>
      </c>
      <c r="H430" s="1816">
        <f t="shared" si="120"/>
        <v>1632.0006666666668</v>
      </c>
      <c r="I430" s="1816">
        <f t="shared" si="120"/>
        <v>44.204416666666674</v>
      </c>
      <c r="J430" s="1816">
        <f t="shared" si="120"/>
        <v>0.79165000000000008</v>
      </c>
      <c r="K430" s="1816">
        <f t="shared" si="120"/>
        <v>0.93093333333333339</v>
      </c>
      <c r="L430" s="1816">
        <f t="shared" si="120"/>
        <v>521.80499999999995</v>
      </c>
      <c r="M430" s="2358">
        <f t="shared" si="120"/>
        <v>659.60646666666662</v>
      </c>
      <c r="N430" s="2358">
        <f t="shared" si="120"/>
        <v>689.91128333333336</v>
      </c>
      <c r="O430" s="2358">
        <f t="shared" si="120"/>
        <v>163.31111666666666</v>
      </c>
      <c r="P430" s="1817">
        <f t="shared" si="120"/>
        <v>11.115716666666666</v>
      </c>
      <c r="Q430" s="324"/>
      <c r="R430" s="114"/>
      <c r="S430" s="236"/>
      <c r="T430" s="124"/>
      <c r="U430" s="190"/>
      <c r="V430" s="746"/>
      <c r="W430" s="703"/>
      <c r="X430" s="700"/>
      <c r="Y430" s="700"/>
      <c r="Z430" s="1"/>
    </row>
    <row r="431" spans="2:29" ht="15.75" thickBot="1">
      <c r="B431" s="249"/>
      <c r="C431" s="1031" t="s">
        <v>431</v>
      </c>
      <c r="D431" s="1077"/>
      <c r="E431" s="1055">
        <f>(E430*100/E427)-60</f>
        <v>0</v>
      </c>
      <c r="F431" s="1056">
        <f t="shared" ref="F431:O431" si="121">(F430*100/F427)-60</f>
        <v>0</v>
      </c>
      <c r="G431" s="1056">
        <f t="shared" si="121"/>
        <v>0</v>
      </c>
      <c r="H431" s="1056">
        <f t="shared" si="121"/>
        <v>2.4509803928651763E-5</v>
      </c>
      <c r="I431" s="1056">
        <f t="shared" si="121"/>
        <v>3.1491666666666802</v>
      </c>
      <c r="J431" s="1056">
        <f t="shared" si="121"/>
        <v>-3.4535714285714221</v>
      </c>
      <c r="K431" s="1056">
        <f t="shared" si="121"/>
        <v>-1.81666666666667</v>
      </c>
      <c r="L431" s="1056">
        <f t="shared" si="121"/>
        <v>-2.0216666666666754</v>
      </c>
      <c r="M431" s="1056">
        <f t="shared" si="121"/>
        <v>-5.0327944444444412</v>
      </c>
      <c r="N431" s="1056">
        <f t="shared" si="121"/>
        <v>-2.5073930555555464</v>
      </c>
      <c r="O431" s="1056">
        <f t="shared" si="121"/>
        <v>-5.5629611111111146</v>
      </c>
      <c r="P431" s="1068">
        <f>(P430*100/P427)-60</f>
        <v>1.7539814814814747</v>
      </c>
      <c r="Q431" s="324"/>
      <c r="R431" s="114"/>
      <c r="S431" s="122"/>
      <c r="T431" s="114"/>
      <c r="U431" s="124"/>
      <c r="V431" s="746"/>
      <c r="W431" s="4"/>
      <c r="X431" s="749"/>
      <c r="Y431" s="700"/>
      <c r="Z431" s="1"/>
    </row>
    <row r="432" spans="2:29" ht="11.25" customHeight="1" thickBot="1">
      <c r="Q432" s="324"/>
      <c r="R432" s="114"/>
      <c r="S432" s="122"/>
      <c r="T432" s="114"/>
      <c r="U432" s="124"/>
      <c r="V432" s="746"/>
      <c r="W432" s="703"/>
      <c r="X432" s="700"/>
      <c r="Y432" s="700"/>
      <c r="Z432" s="1"/>
    </row>
    <row r="433" spans="2:26" ht="14.25" customHeight="1" thickBot="1">
      <c r="B433" s="89" t="s">
        <v>889</v>
      </c>
      <c r="C433" s="67"/>
      <c r="D433" s="540"/>
      <c r="E433" s="1181" t="s">
        <v>824</v>
      </c>
      <c r="F433" s="383"/>
      <c r="G433" s="383"/>
      <c r="H433" s="2270" t="s">
        <v>688</v>
      </c>
      <c r="I433" s="712" t="s">
        <v>300</v>
      </c>
      <c r="J433" s="2352"/>
      <c r="K433" s="2352"/>
      <c r="L433" s="2353"/>
      <c r="M433" s="942" t="s">
        <v>301</v>
      </c>
      <c r="N433" s="40"/>
      <c r="O433" s="943"/>
      <c r="P433" s="542"/>
      <c r="Q433" s="324"/>
      <c r="R433" s="114"/>
      <c r="S433" s="122"/>
      <c r="T433" s="114"/>
      <c r="U433" s="124"/>
      <c r="V433" s="124"/>
      <c r="W433" s="102"/>
      <c r="X433" s="703"/>
      <c r="Y433" s="700"/>
      <c r="Z433" s="1"/>
    </row>
    <row r="434" spans="2:26" ht="12.75" customHeight="1">
      <c r="B434" s="70"/>
      <c r="C434" s="1018" t="s">
        <v>1012</v>
      </c>
      <c r="D434" s="543"/>
      <c r="E434" s="1154" t="s">
        <v>184</v>
      </c>
      <c r="F434" s="1154" t="s">
        <v>56</v>
      </c>
      <c r="G434" s="2350" t="s">
        <v>57</v>
      </c>
      <c r="H434" s="2351" t="s">
        <v>187</v>
      </c>
      <c r="I434" s="780"/>
      <c r="J434" s="2295"/>
      <c r="K434" s="40"/>
      <c r="L434" s="2295"/>
      <c r="M434" s="2354" t="s">
        <v>312</v>
      </c>
      <c r="N434" s="2355" t="s">
        <v>313</v>
      </c>
      <c r="O434" s="2354" t="s">
        <v>314</v>
      </c>
      <c r="P434" s="2356" t="s">
        <v>315</v>
      </c>
      <c r="Q434" s="324"/>
      <c r="R434" s="114"/>
      <c r="S434" s="122"/>
      <c r="T434" s="114"/>
      <c r="U434" s="768"/>
      <c r="V434" s="767"/>
      <c r="W434" s="768"/>
      <c r="X434" s="218"/>
      <c r="Y434" s="231"/>
      <c r="Z434" s="129"/>
    </row>
    <row r="435" spans="2:26" ht="14.25" customHeight="1" thickBot="1">
      <c r="B435" s="66"/>
      <c r="C435" s="777" t="s">
        <v>230</v>
      </c>
      <c r="D435" s="512"/>
      <c r="E435" s="472" t="s">
        <v>6</v>
      </c>
      <c r="F435" s="472" t="s">
        <v>7</v>
      </c>
      <c r="G435" s="472" t="s">
        <v>8</v>
      </c>
      <c r="H435" s="2300" t="s">
        <v>422</v>
      </c>
      <c r="I435" s="1143" t="s">
        <v>303</v>
      </c>
      <c r="J435" s="2357" t="s">
        <v>304</v>
      </c>
      <c r="K435" s="2078" t="s">
        <v>305</v>
      </c>
      <c r="L435" s="2301" t="s">
        <v>306</v>
      </c>
      <c r="M435" s="2302" t="s">
        <v>307</v>
      </c>
      <c r="N435" s="2301" t="s">
        <v>308</v>
      </c>
      <c r="O435" s="2302" t="s">
        <v>309</v>
      </c>
      <c r="P435" s="2304" t="s">
        <v>310</v>
      </c>
      <c r="Q435" s="324"/>
      <c r="R435" s="409"/>
      <c r="S435" s="114"/>
      <c r="T435" s="114"/>
      <c r="U435" s="114"/>
      <c r="V435" s="114"/>
      <c r="W435" s="114"/>
      <c r="X435" s="228"/>
      <c r="Y435" s="188"/>
      <c r="Z435" s="129"/>
    </row>
    <row r="436" spans="2:26">
      <c r="B436" s="92"/>
      <c r="C436" s="864" t="s">
        <v>106</v>
      </c>
      <c r="D436" s="865">
        <v>1</v>
      </c>
      <c r="E436" s="416">
        <v>90</v>
      </c>
      <c r="F436" s="68">
        <v>92</v>
      </c>
      <c r="G436" s="69">
        <v>383</v>
      </c>
      <c r="H436" s="550">
        <v>2720</v>
      </c>
      <c r="I436" s="416">
        <v>70</v>
      </c>
      <c r="J436" s="68">
        <v>1.4</v>
      </c>
      <c r="K436" s="68">
        <v>1.6</v>
      </c>
      <c r="L436" s="69">
        <v>900</v>
      </c>
      <c r="M436" s="992">
        <v>1200</v>
      </c>
      <c r="N436" s="992">
        <v>1200</v>
      </c>
      <c r="O436" s="992">
        <v>300</v>
      </c>
      <c r="P436" s="993">
        <v>18</v>
      </c>
      <c r="Q436" s="324"/>
      <c r="R436" s="114"/>
      <c r="S436" s="129"/>
      <c r="T436" s="411"/>
      <c r="U436" s="411"/>
      <c r="V436" s="411"/>
      <c r="W436" s="411"/>
      <c r="X436" s="228"/>
      <c r="Y436" s="129"/>
      <c r="Z436" s="129"/>
    </row>
    <row r="437" spans="2:26" ht="13.5" customHeight="1">
      <c r="B437" s="182"/>
      <c r="C437" s="696" t="s">
        <v>118</v>
      </c>
      <c r="D437" s="866"/>
      <c r="E437" s="721"/>
      <c r="F437" s="417"/>
      <c r="G437" s="417"/>
      <c r="H437" s="417"/>
      <c r="I437" s="417"/>
      <c r="J437" s="417"/>
      <c r="K437" s="417"/>
      <c r="L437" s="417"/>
      <c r="M437" s="417"/>
      <c r="N437" s="417"/>
      <c r="O437" s="417"/>
      <c r="P437" s="722"/>
      <c r="Q437" s="324"/>
      <c r="R437" s="114"/>
      <c r="S437" s="129"/>
      <c r="T437" s="129"/>
      <c r="U437" s="129"/>
      <c r="V437" s="129"/>
      <c r="W437" s="129"/>
      <c r="X437" s="129"/>
      <c r="Y437" s="129"/>
      <c r="Z437" s="129"/>
    </row>
    <row r="438" spans="2:26">
      <c r="B438" s="994" t="s">
        <v>317</v>
      </c>
      <c r="C438" s="554" t="s">
        <v>276</v>
      </c>
      <c r="D438" s="381">
        <v>0.45</v>
      </c>
      <c r="E438" s="1009">
        <f>(E436/100)*45</f>
        <v>40.5</v>
      </c>
      <c r="F438" s="1010">
        <f t="shared" ref="F438:P438" si="122">(F436/100)*45</f>
        <v>41.4</v>
      </c>
      <c r="G438" s="1010">
        <f t="shared" si="122"/>
        <v>172.35</v>
      </c>
      <c r="H438" s="1010">
        <f t="shared" si="122"/>
        <v>1224</v>
      </c>
      <c r="I438" s="1010">
        <f t="shared" si="122"/>
        <v>31.499999999999996</v>
      </c>
      <c r="J438" s="1010">
        <f t="shared" si="122"/>
        <v>0.62999999999999989</v>
      </c>
      <c r="K438" s="1010">
        <f t="shared" si="122"/>
        <v>0.72</v>
      </c>
      <c r="L438" s="1010">
        <f t="shared" si="122"/>
        <v>405</v>
      </c>
      <c r="M438" s="1187">
        <f t="shared" si="122"/>
        <v>540</v>
      </c>
      <c r="N438" s="1187">
        <f t="shared" si="122"/>
        <v>540</v>
      </c>
      <c r="O438" s="1187">
        <f t="shared" si="122"/>
        <v>135</v>
      </c>
      <c r="P438" s="1011">
        <f t="shared" si="122"/>
        <v>8.1</v>
      </c>
      <c r="Q438" s="324"/>
      <c r="R438" s="114"/>
      <c r="S438" s="758"/>
      <c r="T438" s="129"/>
      <c r="U438" s="129"/>
      <c r="V438" s="129"/>
      <c r="W438" s="129"/>
      <c r="X438" s="129"/>
      <c r="Y438" s="129"/>
      <c r="Z438" s="129"/>
    </row>
    <row r="439" spans="2:26">
      <c r="B439" s="1079"/>
      <c r="C439" s="1080" t="s">
        <v>1014</v>
      </c>
      <c r="D439" s="1081"/>
      <c r="E439" s="1815">
        <f>(E102+E156+E212+E266+E321+E380)/6</f>
        <v>40.500333333333337</v>
      </c>
      <c r="F439" s="1816">
        <f t="shared" ref="F439:P439" si="123">(F102+F156+F212+F266+F321+F380)/6</f>
        <v>41.4</v>
      </c>
      <c r="G439" s="1816">
        <f t="shared" si="123"/>
        <v>172.35</v>
      </c>
      <c r="H439" s="1816">
        <f t="shared" si="123"/>
        <v>1224.0006666666668</v>
      </c>
      <c r="I439" s="1816">
        <f t="shared" si="123"/>
        <v>34.831916666666665</v>
      </c>
      <c r="J439" s="1816">
        <f t="shared" si="123"/>
        <v>0.67065000000000008</v>
      </c>
      <c r="K439" s="1816">
        <f t="shared" si="123"/>
        <v>0.8189333333333334</v>
      </c>
      <c r="L439" s="1816">
        <f t="shared" si="123"/>
        <v>349.50216666666665</v>
      </c>
      <c r="M439" s="2358">
        <f t="shared" si="123"/>
        <v>545.23711666666657</v>
      </c>
      <c r="N439" s="2358">
        <f t="shared" si="123"/>
        <v>675.56283333333329</v>
      </c>
      <c r="O439" s="2358">
        <f t="shared" si="123"/>
        <v>154.76416666666665</v>
      </c>
      <c r="P439" s="1817">
        <f t="shared" si="123"/>
        <v>9.4106666666666658</v>
      </c>
      <c r="Q439" s="324"/>
      <c r="R439" s="221"/>
      <c r="S439" s="192"/>
      <c r="T439" s="194"/>
      <c r="U439" s="194"/>
      <c r="V439" s="194"/>
      <c r="W439" s="758"/>
      <c r="X439" s="758"/>
      <c r="Y439" s="759"/>
      <c r="Z439" s="129"/>
    </row>
    <row r="440" spans="2:26" ht="14.25" customHeight="1" thickBot="1">
      <c r="B440" s="249"/>
      <c r="C440" s="1031" t="s">
        <v>431</v>
      </c>
      <c r="D440" s="1077"/>
      <c r="E440" s="1055">
        <f>(E439*100/E436)-45</f>
        <v>3.7037037037634946E-4</v>
      </c>
      <c r="F440" s="1056">
        <f t="shared" ref="F440:O440" si="124">(F439*100/F436)-45</f>
        <v>0</v>
      </c>
      <c r="G440" s="1056">
        <f t="shared" si="124"/>
        <v>0</v>
      </c>
      <c r="H440" s="1056">
        <f t="shared" si="124"/>
        <v>2.4509803928651763E-5</v>
      </c>
      <c r="I440" s="1056">
        <f t="shared" si="124"/>
        <v>4.7598809523809535</v>
      </c>
      <c r="J440" s="1056">
        <f t="shared" si="124"/>
        <v>2.9035714285714391</v>
      </c>
      <c r="K440" s="1056">
        <f t="shared" si="124"/>
        <v>6.1833333333333371</v>
      </c>
      <c r="L440" s="1056">
        <f t="shared" si="124"/>
        <v>-6.1664259259259282</v>
      </c>
      <c r="M440" s="1056">
        <f t="shared" si="124"/>
        <v>0.43642638888888285</v>
      </c>
      <c r="N440" s="1056">
        <f t="shared" si="124"/>
        <v>11.296902777777774</v>
      </c>
      <c r="O440" s="1056">
        <f t="shared" si="124"/>
        <v>6.588055555555556</v>
      </c>
      <c r="P440" s="1068">
        <f>(P439*100/P436)-45</f>
        <v>7.2814814814814781</v>
      </c>
      <c r="Q440" s="324"/>
      <c r="R440" s="213"/>
      <c r="S440" s="221"/>
      <c r="T440" s="760"/>
      <c r="U440" s="760"/>
      <c r="V440" s="760"/>
      <c r="W440" s="192"/>
      <c r="X440" s="761"/>
      <c r="Y440" s="309"/>
      <c r="Z440" s="129"/>
    </row>
    <row r="441" spans="2:26" ht="12" customHeight="1" thickBot="1">
      <c r="Q441" s="324"/>
      <c r="R441" s="188"/>
      <c r="S441" s="106"/>
      <c r="T441" s="762"/>
      <c r="U441" s="762"/>
      <c r="V441" s="762"/>
      <c r="W441" s="221"/>
      <c r="X441" s="309"/>
      <c r="Y441" s="309"/>
      <c r="Z441" s="129"/>
    </row>
    <row r="442" spans="2:26" ht="15.75" thickBot="1">
      <c r="B442" s="2728" t="s">
        <v>893</v>
      </c>
      <c r="C442" s="67"/>
      <c r="D442" s="1157" t="s">
        <v>281</v>
      </c>
      <c r="E442" s="1181" t="s">
        <v>824</v>
      </c>
      <c r="F442" s="383"/>
      <c r="G442" s="383"/>
      <c r="H442" s="2270" t="s">
        <v>688</v>
      </c>
      <c r="I442" s="712" t="s">
        <v>300</v>
      </c>
      <c r="J442" s="2352"/>
      <c r="K442" s="2352"/>
      <c r="L442" s="2353"/>
      <c r="M442" s="942" t="s">
        <v>301</v>
      </c>
      <c r="N442" s="40"/>
      <c r="O442" s="943"/>
      <c r="P442" s="542"/>
      <c r="Q442" s="324"/>
      <c r="R442" s="109"/>
      <c r="S442" s="106"/>
      <c r="T442" s="124"/>
      <c r="U442" s="124"/>
      <c r="V442" s="124"/>
      <c r="W442" s="191"/>
      <c r="X442" s="677"/>
      <c r="Y442" s="763"/>
      <c r="Z442" s="129"/>
    </row>
    <row r="443" spans="2:26" ht="13.5" customHeight="1">
      <c r="B443" s="2405" t="s">
        <v>1013</v>
      </c>
      <c r="D443" s="543"/>
      <c r="E443" s="1154" t="s">
        <v>184</v>
      </c>
      <c r="F443" s="1154" t="s">
        <v>56</v>
      </c>
      <c r="G443" s="2350" t="s">
        <v>57</v>
      </c>
      <c r="H443" s="2351" t="s">
        <v>187</v>
      </c>
      <c r="I443" s="780"/>
      <c r="J443" s="2295"/>
      <c r="K443" s="40"/>
      <c r="L443" s="2295"/>
      <c r="M443" s="2354" t="s">
        <v>312</v>
      </c>
      <c r="N443" s="2355" t="s">
        <v>313</v>
      </c>
      <c r="O443" s="2354" t="s">
        <v>314</v>
      </c>
      <c r="P443" s="2356" t="s">
        <v>315</v>
      </c>
      <c r="Q443" s="324"/>
      <c r="R443" s="109"/>
      <c r="S443" s="106"/>
      <c r="T443" s="124"/>
      <c r="U443" s="124"/>
      <c r="V443" s="630"/>
      <c r="W443" s="191"/>
      <c r="X443" s="686"/>
      <c r="Y443" s="691"/>
      <c r="Z443" s="129"/>
    </row>
    <row r="444" spans="2:26" ht="12" customHeight="1" thickBot="1">
      <c r="B444" s="66"/>
      <c r="C444" s="777" t="s">
        <v>280</v>
      </c>
      <c r="D444" s="512"/>
      <c r="E444" s="472" t="s">
        <v>6</v>
      </c>
      <c r="F444" s="472" t="s">
        <v>7</v>
      </c>
      <c r="G444" s="472" t="s">
        <v>8</v>
      </c>
      <c r="H444" s="2300" t="s">
        <v>422</v>
      </c>
      <c r="I444" s="1143" t="s">
        <v>303</v>
      </c>
      <c r="J444" s="2357" t="s">
        <v>304</v>
      </c>
      <c r="K444" s="2078" t="s">
        <v>305</v>
      </c>
      <c r="L444" s="2301" t="s">
        <v>306</v>
      </c>
      <c r="M444" s="2302" t="s">
        <v>307</v>
      </c>
      <c r="N444" s="2301" t="s">
        <v>308</v>
      </c>
      <c r="O444" s="2302" t="s">
        <v>309</v>
      </c>
      <c r="P444" s="2304" t="s">
        <v>310</v>
      </c>
      <c r="Q444" s="324"/>
      <c r="R444" s="109"/>
      <c r="S444" s="106"/>
      <c r="T444" s="160"/>
      <c r="U444" s="160"/>
      <c r="V444" s="190"/>
      <c r="W444" s="191"/>
      <c r="X444" s="785"/>
      <c r="Y444" s="676"/>
      <c r="Z444" s="129"/>
    </row>
    <row r="445" spans="2:26" ht="14.25" customHeight="1">
      <c r="B445" s="92"/>
      <c r="C445" s="864" t="s">
        <v>106</v>
      </c>
      <c r="D445" s="865">
        <v>1</v>
      </c>
      <c r="E445" s="416">
        <v>90</v>
      </c>
      <c r="F445" s="68">
        <v>92</v>
      </c>
      <c r="G445" s="69">
        <v>383</v>
      </c>
      <c r="H445" s="550">
        <v>2720</v>
      </c>
      <c r="I445" s="416">
        <v>70</v>
      </c>
      <c r="J445" s="68">
        <v>1.4</v>
      </c>
      <c r="K445" s="68">
        <v>1.6</v>
      </c>
      <c r="L445" s="69">
        <v>900</v>
      </c>
      <c r="M445" s="992">
        <v>1200</v>
      </c>
      <c r="N445" s="992">
        <v>1200</v>
      </c>
      <c r="O445" s="992">
        <v>300</v>
      </c>
      <c r="P445" s="993">
        <v>18</v>
      </c>
      <c r="Q445" s="324"/>
      <c r="R445" s="109"/>
      <c r="S445" s="104"/>
      <c r="T445" s="124"/>
      <c r="U445" s="124"/>
      <c r="V445" s="124"/>
      <c r="W445" s="191"/>
      <c r="X445" s="168"/>
      <c r="Y445" s="676"/>
      <c r="Z445" s="129"/>
    </row>
    <row r="446" spans="2:26" ht="12" customHeight="1">
      <c r="B446" s="182"/>
      <c r="C446" s="163" t="s">
        <v>118</v>
      </c>
      <c r="D446" s="552"/>
      <c r="E446" s="721"/>
      <c r="F446" s="417"/>
      <c r="G446" s="417"/>
      <c r="H446" s="417"/>
      <c r="I446" s="417"/>
      <c r="J446" s="417"/>
      <c r="K446" s="417"/>
      <c r="L446" s="417"/>
      <c r="M446" s="417"/>
      <c r="N446" s="417"/>
      <c r="O446" s="417"/>
      <c r="P446" s="722"/>
      <c r="Q446" s="324"/>
      <c r="R446" s="109"/>
      <c r="S446" s="106"/>
      <c r="T446" s="124"/>
      <c r="U446" s="124"/>
      <c r="V446" s="124"/>
      <c r="W446" s="191"/>
      <c r="X446" s="677"/>
      <c r="Y446" s="786"/>
      <c r="Z446" s="129"/>
    </row>
    <row r="447" spans="2:26">
      <c r="B447" s="994" t="s">
        <v>317</v>
      </c>
      <c r="C447" s="2400" t="s">
        <v>894</v>
      </c>
      <c r="D447" s="381">
        <v>0.7</v>
      </c>
      <c r="E447" s="1009">
        <f>(E445/100)*70</f>
        <v>63</v>
      </c>
      <c r="F447" s="1010">
        <f t="shared" ref="F447:P447" si="125">(F445/100)*70</f>
        <v>64.400000000000006</v>
      </c>
      <c r="G447" s="1010">
        <f t="shared" si="125"/>
        <v>268.10000000000002</v>
      </c>
      <c r="H447" s="1010">
        <f t="shared" si="125"/>
        <v>1904</v>
      </c>
      <c r="I447" s="1010">
        <f t="shared" si="125"/>
        <v>49</v>
      </c>
      <c r="J447" s="1010">
        <f t="shared" si="125"/>
        <v>0.97999999999999987</v>
      </c>
      <c r="K447" s="1010">
        <f t="shared" si="125"/>
        <v>1.1200000000000001</v>
      </c>
      <c r="L447" s="1010">
        <f t="shared" si="125"/>
        <v>630</v>
      </c>
      <c r="M447" s="1187">
        <f t="shared" si="125"/>
        <v>840</v>
      </c>
      <c r="N447" s="1187">
        <f t="shared" si="125"/>
        <v>840</v>
      </c>
      <c r="O447" s="1187">
        <f t="shared" si="125"/>
        <v>210</v>
      </c>
      <c r="P447" s="1011">
        <f t="shared" si="125"/>
        <v>12.6</v>
      </c>
      <c r="Q447" s="324"/>
      <c r="R447" s="109"/>
      <c r="S447" s="106"/>
      <c r="T447" s="124"/>
      <c r="U447" s="124"/>
      <c r="V447" s="124"/>
      <c r="W447" s="191"/>
      <c r="X447" s="677"/>
      <c r="Y447" s="676"/>
      <c r="Z447" s="129"/>
    </row>
    <row r="448" spans="2:26">
      <c r="B448" s="2397"/>
      <c r="C448" s="2398" t="s">
        <v>1014</v>
      </c>
      <c r="D448" s="2399"/>
      <c r="E448" s="2403">
        <f>(E106+E160+E216+E270+E325+E384)/6</f>
        <v>63.000333333333337</v>
      </c>
      <c r="F448" s="2401">
        <f t="shared" ref="F448:P448" si="126">(F106+F160+F216+F270+F325+F384)/6</f>
        <v>64.400000000000006</v>
      </c>
      <c r="G448" s="2401">
        <f t="shared" si="126"/>
        <v>268.09999999999997</v>
      </c>
      <c r="H448" s="2401">
        <f t="shared" si="126"/>
        <v>1904.0006666666668</v>
      </c>
      <c r="I448" s="2401">
        <f t="shared" si="126"/>
        <v>49.661249999999995</v>
      </c>
      <c r="J448" s="2401">
        <f t="shared" si="126"/>
        <v>0.97250000000000003</v>
      </c>
      <c r="K448" s="2401">
        <f t="shared" si="126"/>
        <v>1.1907833333333335</v>
      </c>
      <c r="L448" s="2401">
        <f t="shared" si="126"/>
        <v>590.93816666666669</v>
      </c>
      <c r="M448" s="2402">
        <f t="shared" si="126"/>
        <v>840.33246666666673</v>
      </c>
      <c r="N448" s="2402">
        <f t="shared" si="126"/>
        <v>888.23878333333334</v>
      </c>
      <c r="O448" s="2402">
        <f t="shared" si="126"/>
        <v>212.11611666666667</v>
      </c>
      <c r="P448" s="2404">
        <f t="shared" si="126"/>
        <v>12.947049999999999</v>
      </c>
      <c r="Q448" s="324"/>
      <c r="R448" s="114"/>
      <c r="S448" s="108"/>
      <c r="T448" s="124"/>
      <c r="U448" s="124"/>
      <c r="V448" s="124"/>
      <c r="W448" s="191"/>
      <c r="X448" s="677"/>
      <c r="Y448" s="676"/>
      <c r="Z448" s="129"/>
    </row>
    <row r="449" spans="2:28" ht="13.5" customHeight="1" thickBot="1">
      <c r="B449" s="249"/>
      <c r="C449" s="1031" t="s">
        <v>431</v>
      </c>
      <c r="D449" s="1077"/>
      <c r="E449" s="1055">
        <f>(E448*100/E445)-70</f>
        <v>3.7037037037634946E-4</v>
      </c>
      <c r="F449" s="1056">
        <f>(F448*100/F445)-70</f>
        <v>0</v>
      </c>
      <c r="G449" s="1056">
        <f t="shared" ref="G449:P449" si="127">(G448*100/G445)-70</f>
        <v>0</v>
      </c>
      <c r="H449" s="1056">
        <f>(H448*100/H445)-70</f>
        <v>2.4509803921546336E-5</v>
      </c>
      <c r="I449" s="1056">
        <f t="shared" si="127"/>
        <v>0.94464285714285268</v>
      </c>
      <c r="J449" s="1056">
        <f t="shared" si="127"/>
        <v>-0.53571428571427759</v>
      </c>
      <c r="K449" s="1056">
        <f t="shared" si="127"/>
        <v>4.4239583333333314</v>
      </c>
      <c r="L449" s="1056">
        <f t="shared" si="127"/>
        <v>-4.3402037037037076</v>
      </c>
      <c r="M449" s="1056">
        <f t="shared" si="127"/>
        <v>2.7705555555556316E-2</v>
      </c>
      <c r="N449" s="1056">
        <f t="shared" si="127"/>
        <v>4.0198986111111168</v>
      </c>
      <c r="O449" s="1056">
        <f t="shared" si="127"/>
        <v>0.7053722222222234</v>
      </c>
      <c r="P449" s="1068">
        <f t="shared" si="127"/>
        <v>1.9280555555555452</v>
      </c>
      <c r="Q449" s="324"/>
      <c r="R449" s="114"/>
      <c r="S449" s="129"/>
      <c r="T449" s="767"/>
      <c r="U449" s="767"/>
      <c r="V449" s="787"/>
      <c r="W449" s="768"/>
      <c r="X449" s="218"/>
      <c r="Y449" s="231"/>
      <c r="Z449" s="129"/>
    </row>
    <row r="450" spans="2:28">
      <c r="Q450" s="324"/>
      <c r="R450" s="188"/>
      <c r="S450" s="168"/>
      <c r="T450" s="129"/>
      <c r="U450" s="129"/>
      <c r="V450" s="129"/>
      <c r="W450" s="129"/>
      <c r="X450" s="228"/>
      <c r="Y450" s="188"/>
      <c r="Z450" s="129"/>
    </row>
    <row r="451" spans="2:28">
      <c r="C451" s="932"/>
      <c r="D451" s="12" t="s">
        <v>206</v>
      </c>
      <c r="E451" s="326"/>
      <c r="Q451" s="1"/>
      <c r="R451" s="109"/>
      <c r="S451" s="106"/>
      <c r="T451" s="129"/>
      <c r="U451" s="129"/>
      <c r="V451" s="129"/>
      <c r="W451" s="129"/>
      <c r="X451" s="129"/>
      <c r="Y451" s="129"/>
      <c r="Z451" s="129"/>
    </row>
    <row r="452" spans="2:28">
      <c r="C452" s="13" t="s">
        <v>1139</v>
      </c>
      <c r="D452" s="157"/>
      <c r="E452" s="2"/>
      <c r="F452"/>
      <c r="I452"/>
      <c r="J452"/>
      <c r="K452" s="26"/>
      <c r="L452" s="26"/>
      <c r="M452"/>
      <c r="N452"/>
      <c r="O452"/>
      <c r="P452"/>
      <c r="Q452" s="114"/>
      <c r="R452" s="119"/>
      <c r="S452" s="106"/>
      <c r="T452" s="190"/>
      <c r="U452" s="190"/>
      <c r="V452" s="190"/>
      <c r="W452" s="191"/>
      <c r="X452" s="686"/>
      <c r="Y452" s="676"/>
      <c r="Z452" s="129"/>
    </row>
    <row r="453" spans="2:28">
      <c r="C453" s="25" t="s">
        <v>324</v>
      </c>
      <c r="I453" s="1093" t="s">
        <v>343</v>
      </c>
      <c r="N453" s="5"/>
      <c r="R453" s="109"/>
      <c r="S453" s="106"/>
      <c r="T453" s="124"/>
      <c r="U453" s="124"/>
      <c r="V453" s="124"/>
      <c r="W453" s="191"/>
      <c r="X453" s="677"/>
      <c r="Y453" s="676"/>
      <c r="Z453" s="129"/>
    </row>
    <row r="454" spans="2:28">
      <c r="C454" s="932" t="s">
        <v>809</v>
      </c>
      <c r="R454" s="109"/>
      <c r="S454" s="106"/>
      <c r="T454" s="124"/>
      <c r="U454" s="124"/>
      <c r="V454" s="124"/>
      <c r="W454" s="191"/>
      <c r="X454" s="677"/>
      <c r="Y454" s="676"/>
      <c r="Z454" s="129"/>
    </row>
    <row r="455" spans="2:28" ht="19.5" customHeight="1" thickBot="1">
      <c r="B455" s="2" t="s">
        <v>895</v>
      </c>
      <c r="C455" s="26"/>
      <c r="D455"/>
      <c r="F455" s="32" t="s">
        <v>817</v>
      </c>
      <c r="I455" s="29" t="s">
        <v>0</v>
      </c>
      <c r="J455"/>
      <c r="K455" s="86" t="s">
        <v>429</v>
      </c>
      <c r="L455" s="26"/>
      <c r="M455" s="26"/>
      <c r="N455" s="33"/>
      <c r="P455" s="127"/>
      <c r="R455" s="109"/>
      <c r="S455" s="106"/>
      <c r="T455" s="124"/>
      <c r="U455" s="124"/>
      <c r="V455" s="124"/>
      <c r="W455" s="191"/>
      <c r="X455" s="677"/>
      <c r="Y455" s="676"/>
      <c r="Z455" s="129"/>
    </row>
    <row r="456" spans="2:28" ht="16.5" thickBot="1">
      <c r="B456" s="1140" t="s">
        <v>320</v>
      </c>
      <c r="C456" s="1188" t="s">
        <v>816</v>
      </c>
      <c r="D456" s="1137" t="s">
        <v>176</v>
      </c>
      <c r="E456" s="1145" t="s">
        <v>177</v>
      </c>
      <c r="F456" s="383"/>
      <c r="G456" s="383"/>
      <c r="H456" s="40"/>
      <c r="I456" s="712" t="s">
        <v>300</v>
      </c>
      <c r="J456" s="40"/>
      <c r="K456" s="943"/>
      <c r="L456" s="542"/>
      <c r="M456" s="1147" t="s">
        <v>338</v>
      </c>
      <c r="N456" s="40"/>
      <c r="O456" s="40"/>
      <c r="P456" s="78"/>
      <c r="Q456" s="1021" t="s">
        <v>329</v>
      </c>
      <c r="R456" s="590"/>
      <c r="S456" s="122"/>
      <c r="T456" s="124"/>
      <c r="U456" s="124"/>
      <c r="V456" s="124"/>
      <c r="W456" s="191"/>
      <c r="X456" s="677"/>
      <c r="Y456" s="676"/>
      <c r="Z456" s="129"/>
    </row>
    <row r="457" spans="2:28" ht="15.75" thickBot="1">
      <c r="B457" s="1141" t="s">
        <v>302</v>
      </c>
      <c r="C457" s="464"/>
      <c r="D457" s="1142" t="s">
        <v>183</v>
      </c>
      <c r="E457" s="780"/>
      <c r="F457" s="1144"/>
      <c r="G457" s="2386" t="s">
        <v>820</v>
      </c>
      <c r="H457" s="2270" t="s">
        <v>688</v>
      </c>
      <c r="I457" s="1148"/>
      <c r="J457" s="1148"/>
      <c r="K457" s="1148"/>
      <c r="L457" s="1150"/>
      <c r="M457" s="1151" t="s">
        <v>337</v>
      </c>
      <c r="N457" s="1148"/>
      <c r="O457" s="1148"/>
      <c r="P457" s="1150"/>
      <c r="Q457" s="1108" t="s">
        <v>326</v>
      </c>
      <c r="R457" s="114"/>
      <c r="S457" s="188"/>
      <c r="T457" s="109"/>
      <c r="U457" s="106"/>
      <c r="V457" s="160"/>
      <c r="W457" s="160"/>
      <c r="X457" s="160"/>
      <c r="Y457" s="191"/>
      <c r="Z457" s="677"/>
      <c r="AA457" s="114"/>
      <c r="AB457" s="114"/>
    </row>
    <row r="458" spans="2:28">
      <c r="B458" s="1141" t="s">
        <v>311</v>
      </c>
      <c r="C458" s="464" t="s">
        <v>182</v>
      </c>
      <c r="D458" s="884"/>
      <c r="E458" s="1142" t="s">
        <v>184</v>
      </c>
      <c r="F458" s="1138" t="s">
        <v>56</v>
      </c>
      <c r="G458" s="2386" t="s">
        <v>821</v>
      </c>
      <c r="H458" s="2272" t="s">
        <v>187</v>
      </c>
      <c r="I458" s="780"/>
      <c r="J458" s="2295"/>
      <c r="K458" s="40"/>
      <c r="L458" s="2295"/>
      <c r="M458" s="2296" t="s">
        <v>312</v>
      </c>
      <c r="N458" s="2297" t="s">
        <v>313</v>
      </c>
      <c r="O458" s="2298" t="s">
        <v>314</v>
      </c>
      <c r="P458" s="2299" t="s">
        <v>315</v>
      </c>
      <c r="Q458" s="1107" t="s">
        <v>287</v>
      </c>
      <c r="R458" s="127"/>
      <c r="S458" s="188"/>
      <c r="T458" s="109"/>
      <c r="U458" s="106"/>
      <c r="V458" s="124"/>
      <c r="W458" s="124"/>
      <c r="X458" s="630"/>
      <c r="Y458" s="2330"/>
      <c r="Z458" s="1136"/>
      <c r="AA458" s="114"/>
      <c r="AB458" s="114"/>
    </row>
    <row r="459" spans="2:28" ht="15.75" thickBot="1">
      <c r="B459" s="66"/>
      <c r="C459" s="933"/>
      <c r="D459" s="502"/>
      <c r="E459" s="1143" t="s">
        <v>6</v>
      </c>
      <c r="F459" s="472" t="s">
        <v>7</v>
      </c>
      <c r="G459" s="2078" t="s">
        <v>8</v>
      </c>
      <c r="H459" s="2271" t="s">
        <v>422</v>
      </c>
      <c r="I459" s="2300" t="s">
        <v>303</v>
      </c>
      <c r="J459" s="2301" t="s">
        <v>304</v>
      </c>
      <c r="K459" s="2302" t="s">
        <v>305</v>
      </c>
      <c r="L459" s="2301" t="s">
        <v>306</v>
      </c>
      <c r="M459" s="2303" t="s">
        <v>307</v>
      </c>
      <c r="N459" s="2301" t="s">
        <v>308</v>
      </c>
      <c r="O459" s="2302" t="s">
        <v>309</v>
      </c>
      <c r="P459" s="2304" t="s">
        <v>310</v>
      </c>
      <c r="Q459" s="933"/>
      <c r="R459" s="123"/>
      <c r="S459" s="109"/>
      <c r="T459" s="109"/>
      <c r="U459" s="106"/>
      <c r="V459" s="124"/>
      <c r="W459" s="124"/>
      <c r="X459" s="630"/>
      <c r="Y459" s="191"/>
      <c r="Z459" s="677"/>
      <c r="AA459" s="114"/>
      <c r="AB459" s="114"/>
    </row>
    <row r="460" spans="2:28">
      <c r="B460" s="92"/>
      <c r="C460" s="2307" t="s">
        <v>154</v>
      </c>
      <c r="D460" s="1840"/>
      <c r="E460" s="2745"/>
      <c r="F460" s="1004"/>
      <c r="G460" s="1004"/>
      <c r="H460" s="1002"/>
      <c r="I460" s="982"/>
      <c r="J460" s="982"/>
      <c r="K460" s="2364"/>
      <c r="L460" s="982"/>
      <c r="M460" s="982"/>
      <c r="N460" s="982"/>
      <c r="O460" s="982"/>
      <c r="P460" s="1112"/>
      <c r="Q460" s="1115"/>
      <c r="R460" s="114"/>
      <c r="S460" s="109"/>
      <c r="T460" s="109"/>
      <c r="U460" s="106"/>
      <c r="V460" s="124"/>
      <c r="W460" s="124"/>
      <c r="X460" s="124"/>
      <c r="Y460" s="2330"/>
      <c r="Z460" s="677"/>
      <c r="AA460" s="114"/>
      <c r="AB460" s="114"/>
    </row>
    <row r="461" spans="2:28">
      <c r="B461" s="2734" t="str">
        <f>'12 л. МЕНЮ '!J462</f>
        <v>54-20з/22</v>
      </c>
      <c r="C461" s="384" t="str">
        <f>'12 л. МЕНЮ '!C462</f>
        <v>Горошек зелёный (консервированный)</v>
      </c>
      <c r="D461" s="277">
        <f>'12 л. МЕНЮ '!D462</f>
        <v>70</v>
      </c>
      <c r="E461" s="1842">
        <f>'12 л. МЕНЮ '!E462</f>
        <v>1.9830000000000001</v>
      </c>
      <c r="F461" s="371">
        <f>'12 л. МЕНЮ '!F462</f>
        <v>0.11700000000000001</v>
      </c>
      <c r="G461" s="371">
        <f>'12 л. МЕНЮ '!G462</f>
        <v>4.08</v>
      </c>
      <c r="H461" s="1045">
        <f>'12 л. МЕНЮ '!H462</f>
        <v>32.1</v>
      </c>
      <c r="I461" s="371">
        <v>2.8</v>
      </c>
      <c r="J461" s="371">
        <v>0.06</v>
      </c>
      <c r="K461" s="371">
        <v>0.02</v>
      </c>
      <c r="L461" s="715">
        <v>21</v>
      </c>
      <c r="M461" s="356">
        <v>12.83</v>
      </c>
      <c r="N461" s="356">
        <v>37.33</v>
      </c>
      <c r="O461" s="356">
        <v>12.83</v>
      </c>
      <c r="P461" s="1096">
        <v>0.43</v>
      </c>
      <c r="Q461" s="2764">
        <f>'12 л. МЕНЮ '!I462</f>
        <v>0</v>
      </c>
      <c r="R461" s="133"/>
      <c r="S461" s="121"/>
      <c r="T461" s="109"/>
      <c r="U461" s="106"/>
      <c r="V461" s="124"/>
      <c r="W461" s="124"/>
      <c r="X461" s="124"/>
      <c r="Y461" s="2330"/>
      <c r="Z461" s="677"/>
      <c r="AA461" s="114"/>
      <c r="AB461" s="114"/>
    </row>
    <row r="462" spans="2:28">
      <c r="B462" s="2734" t="str">
        <f>'12 л. МЕНЮ '!J463</f>
        <v>210 / 17</v>
      </c>
      <c r="C462" s="2203" t="str">
        <f>'12 л. МЕНЮ '!C463</f>
        <v xml:space="preserve"> Омлет натуральный / и Бигус</v>
      </c>
      <c r="D462" s="2319" t="str">
        <f>'12 л. МЕНЮ '!D463</f>
        <v>120 / 80</v>
      </c>
      <c r="E462" s="420">
        <f>'12 л. МЕНЮ '!E463</f>
        <v>3.9790000000000001</v>
      </c>
      <c r="F462" s="371">
        <f>'12 л. МЕНЮ '!F463</f>
        <v>7.532</v>
      </c>
      <c r="G462" s="420">
        <f>'12 л. МЕНЮ '!G463</f>
        <v>15.161</v>
      </c>
      <c r="H462" s="1045">
        <f>'12 л. МЕНЮ '!H463</f>
        <v>143.48599999999999</v>
      </c>
      <c r="I462" s="2607">
        <v>0.17599999999999999</v>
      </c>
      <c r="J462" s="969">
        <v>6.0999999999999999E-2</v>
      </c>
      <c r="K462" s="354">
        <v>0.26</v>
      </c>
      <c r="L462" s="1875">
        <v>157.5</v>
      </c>
      <c r="M462" s="356">
        <v>182.16300000000001</v>
      </c>
      <c r="N462" s="2555">
        <v>17.961200000000002</v>
      </c>
      <c r="O462" s="356">
        <v>1.3655999999999999</v>
      </c>
      <c r="P462" s="355">
        <v>0.2</v>
      </c>
      <c r="Q462" s="2764">
        <f>'12 л. МЕНЮ '!I463</f>
        <v>0</v>
      </c>
      <c r="R462" s="123"/>
      <c r="S462" s="109"/>
      <c r="T462" s="114"/>
      <c r="U462" s="820"/>
      <c r="V462" s="654"/>
      <c r="W462" s="1183"/>
      <c r="X462" s="1184"/>
      <c r="Y462" s="1185"/>
      <c r="Z462" s="228"/>
      <c r="AA462" s="414"/>
      <c r="AB462" s="114"/>
    </row>
    <row r="463" spans="2:28">
      <c r="B463" s="2762" t="str">
        <f>'12 л. МЕНЮ '!J464</f>
        <v>329/21</v>
      </c>
      <c r="C463" s="2763" t="str">
        <f>'12 л. МЕНЮ '!C464</f>
        <v>(сложный гарнир)</v>
      </c>
      <c r="D463" s="2030"/>
      <c r="E463" s="1059">
        <f>'12 л. МЕНЮ '!E464</f>
        <v>7.2</v>
      </c>
      <c r="F463" s="1004">
        <f>'12 л. МЕНЮ '!F464</f>
        <v>5.32</v>
      </c>
      <c r="G463" s="1059">
        <f>'12 л. МЕНЮ '!G464</f>
        <v>2.08</v>
      </c>
      <c r="H463" s="2746">
        <f>'12 л. МЕНЮ '!H464</f>
        <v>85.2</v>
      </c>
      <c r="I463" s="2745">
        <v>6.2</v>
      </c>
      <c r="J463" s="1059">
        <v>3.2000000000000001E-2</v>
      </c>
      <c r="K463" s="1004">
        <v>7.0000000000000007E-2</v>
      </c>
      <c r="L463" s="2326">
        <v>0</v>
      </c>
      <c r="M463" s="982">
        <v>33.6</v>
      </c>
      <c r="N463" s="1001">
        <v>82.8</v>
      </c>
      <c r="O463" s="982">
        <v>15.6</v>
      </c>
      <c r="P463" s="1001">
        <v>1.3</v>
      </c>
      <c r="Q463" s="2766"/>
      <c r="R463" s="114"/>
      <c r="S463" s="109"/>
      <c r="T463" s="409"/>
      <c r="U463" s="2276"/>
      <c r="V463" s="891"/>
      <c r="W463" s="891"/>
      <c r="X463" s="891"/>
      <c r="Y463" s="891"/>
      <c r="Z463" s="2277"/>
      <c r="AA463" s="129"/>
      <c r="AB463" s="114"/>
    </row>
    <row r="464" spans="2:28">
      <c r="B464" s="2762" t="str">
        <f>'12 л. МЕНЮ '!J465</f>
        <v>54-23гн/22</v>
      </c>
      <c r="C464" s="806" t="str">
        <f>'12 л. МЕНЮ '!C465</f>
        <v>Кофейный напиток с молоком</v>
      </c>
      <c r="D464" s="295">
        <f>'12 л. МЕНЮ '!D465</f>
        <v>200</v>
      </c>
      <c r="E464" s="2612">
        <f>'12 л. МЕНЮ '!E465</f>
        <v>5.6440000000000001</v>
      </c>
      <c r="F464" s="2609">
        <f>'12 л. МЕНЮ '!F465</f>
        <v>5.0279999999999996</v>
      </c>
      <c r="G464" s="2609">
        <f>'12 л. МЕНЮ '!G465</f>
        <v>15.334</v>
      </c>
      <c r="H464" s="2610">
        <f>'12 л. МЕНЮ '!H465</f>
        <v>129.32400000000001</v>
      </c>
      <c r="I464" s="1004">
        <v>1.04</v>
      </c>
      <c r="J464" s="1004">
        <v>0.06</v>
      </c>
      <c r="K464" s="1004">
        <v>0.25</v>
      </c>
      <c r="L464" s="1002">
        <v>26.49</v>
      </c>
      <c r="M464" s="982">
        <v>217.7</v>
      </c>
      <c r="N464" s="982">
        <v>184</v>
      </c>
      <c r="O464" s="1004">
        <v>42</v>
      </c>
      <c r="P464" s="1112">
        <v>1.1599999999999999</v>
      </c>
      <c r="Q464" s="2765">
        <f>'12 л. МЕНЮ '!I465</f>
        <v>0</v>
      </c>
      <c r="R464" s="123"/>
      <c r="S464" s="109"/>
      <c r="T464" s="114"/>
      <c r="U464" s="124"/>
      <c r="V464" s="630"/>
      <c r="W464" s="630"/>
      <c r="X464" s="630"/>
      <c r="Y464" s="630"/>
      <c r="Z464" s="129"/>
      <c r="AA464" s="129"/>
      <c r="AB464" s="114"/>
    </row>
    <row r="465" spans="2:28">
      <c r="B465" s="2316" t="str">
        <f>'12 л. МЕНЮ '!J466</f>
        <v>Пром.пр.</v>
      </c>
      <c r="C465" s="384" t="str">
        <f>'12 л. МЕНЮ '!C466</f>
        <v>Хлеб пшеничный</v>
      </c>
      <c r="D465" s="277">
        <f>'12 л. МЕНЮ '!D466</f>
        <v>70</v>
      </c>
      <c r="E465" s="1842">
        <f>'12 л. МЕНЮ '!E466</f>
        <v>2.5030000000000001</v>
      </c>
      <c r="F465" s="371">
        <f>'12 л. МЕНЮ '!F466</f>
        <v>0.89500000000000002</v>
      </c>
      <c r="G465" s="371">
        <f>'12 л. МЕНЮ '!G466</f>
        <v>35.229999999999997</v>
      </c>
      <c r="H465" s="1045">
        <f>'12 л. МЕНЮ '!H466</f>
        <v>158.97900000000001</v>
      </c>
      <c r="I465" s="253">
        <v>0</v>
      </c>
      <c r="J465" s="1084">
        <v>4.8000000000000001E-2</v>
      </c>
      <c r="K465" s="804">
        <v>1.6E-2</v>
      </c>
      <c r="L465" s="958">
        <v>0</v>
      </c>
      <c r="M465" s="253">
        <v>8</v>
      </c>
      <c r="N465" s="253">
        <v>26</v>
      </c>
      <c r="O465" s="253">
        <v>5.6</v>
      </c>
      <c r="P465" s="2616">
        <v>0.04</v>
      </c>
      <c r="Q465" s="2764">
        <f>'12 л. МЕНЮ '!I466</f>
        <v>0</v>
      </c>
      <c r="R465" s="123"/>
      <c r="S465" s="114"/>
      <c r="T465" s="188"/>
      <c r="U465" s="114"/>
      <c r="V465" s="129"/>
      <c r="W465" s="129"/>
      <c r="X465" s="129"/>
      <c r="Y465" s="129"/>
      <c r="Z465" s="129"/>
      <c r="AA465" s="129"/>
      <c r="AB465" s="114"/>
    </row>
    <row r="466" spans="2:28" ht="15" customHeight="1">
      <c r="B466" s="2316" t="str">
        <f>'12 л. МЕНЮ '!J467</f>
        <v>Пром.пр.</v>
      </c>
      <c r="C466" s="384" t="str">
        <f>'12 л. МЕНЮ '!C467</f>
        <v>Хлеб ржаной</v>
      </c>
      <c r="D466" s="277">
        <f>'12 л. МЕНЮ '!D467</f>
        <v>40</v>
      </c>
      <c r="E466" s="1842">
        <f>'12 л. МЕНЮ '!E467</f>
        <v>2.2599999999999998</v>
      </c>
      <c r="F466" s="371">
        <f>'12 л. МЕНЮ '!F467</f>
        <v>0.6</v>
      </c>
      <c r="G466" s="371">
        <f>'12 л. МЕНЮ '!G467</f>
        <v>16.739999999999998</v>
      </c>
      <c r="H466" s="1045">
        <f>'12 л. МЕНЮ '!H467</f>
        <v>81.426000000000002</v>
      </c>
      <c r="I466" s="253">
        <v>0</v>
      </c>
      <c r="J466" s="253">
        <v>0.107</v>
      </c>
      <c r="K466" s="253">
        <v>0.107</v>
      </c>
      <c r="L466" s="728">
        <v>0</v>
      </c>
      <c r="M466" s="365">
        <v>13.2</v>
      </c>
      <c r="N466" s="253">
        <v>93.6</v>
      </c>
      <c r="O466" s="253">
        <v>2.64</v>
      </c>
      <c r="P466" s="253">
        <v>1.7999999999999999E-2</v>
      </c>
      <c r="Q466" s="2764">
        <f>'12 л. МЕНЮ '!I467</f>
        <v>0</v>
      </c>
      <c r="R466" s="114"/>
      <c r="S466" s="409"/>
      <c r="T466" s="121"/>
      <c r="U466" s="106"/>
      <c r="V466" s="190"/>
      <c r="W466" s="190"/>
      <c r="X466" s="190"/>
      <c r="Y466" s="746"/>
      <c r="Z466" s="677"/>
      <c r="AA466" s="114"/>
      <c r="AB466" s="114"/>
    </row>
    <row r="467" spans="2:28" ht="15.75" thickBot="1">
      <c r="B467" s="2735" t="str">
        <f>'12 л. МЕНЮ '!J468</f>
        <v xml:space="preserve">338 / 17 </v>
      </c>
      <c r="C467" s="2221" t="str">
        <f>'12 л. МЕНЮ '!C468</f>
        <v>Плоды свежие (яблоко)</v>
      </c>
      <c r="D467" s="398">
        <f>'12 л. МЕНЮ '!D468</f>
        <v>100</v>
      </c>
      <c r="E467" s="1842">
        <f>'12 л. МЕНЮ '!E468</f>
        <v>0.4</v>
      </c>
      <c r="F467" s="371">
        <f>'12 л. МЕНЮ '!F468</f>
        <v>0.4</v>
      </c>
      <c r="G467" s="371">
        <f>'12 л. МЕНЮ '!G468</f>
        <v>9.8000000000000007</v>
      </c>
      <c r="H467" s="1045">
        <f>'12 л. МЕНЮ '!H468</f>
        <v>47</v>
      </c>
      <c r="I467" s="522">
        <v>10</v>
      </c>
      <c r="J467" s="522">
        <v>0.03</v>
      </c>
      <c r="K467" s="522">
        <v>0.02</v>
      </c>
      <c r="L467" s="951">
        <v>0</v>
      </c>
      <c r="M467" s="2201">
        <v>16</v>
      </c>
      <c r="N467" s="356">
        <v>11</v>
      </c>
      <c r="O467" s="371">
        <v>9</v>
      </c>
      <c r="P467" s="1096">
        <v>2.2000000000000002</v>
      </c>
      <c r="Q467" s="2767">
        <f>'12 л. МЕНЮ '!I468</f>
        <v>0</v>
      </c>
      <c r="R467" s="114"/>
      <c r="S467" s="188"/>
      <c r="T467" s="585"/>
      <c r="U467" s="106"/>
      <c r="V467" s="124"/>
      <c r="W467" s="124"/>
      <c r="X467" s="124"/>
      <c r="Y467" s="746"/>
      <c r="Z467" s="1136"/>
      <c r="AA467" s="114"/>
      <c r="AB467" s="114"/>
    </row>
    <row r="468" spans="2:28">
      <c r="B468" s="498" t="s">
        <v>204</v>
      </c>
      <c r="D468" s="2749">
        <f>'12 л. МЕНЮ '!D469</f>
        <v>680</v>
      </c>
      <c r="E468" s="499">
        <f t="shared" ref="E468:P468" si="128">SUM(E461:E467)</f>
        <v>23.968999999999994</v>
      </c>
      <c r="F468" s="500">
        <f t="shared" si="128"/>
        <v>19.891999999999999</v>
      </c>
      <c r="G468" s="2365">
        <f t="shared" si="128"/>
        <v>98.424999999999983</v>
      </c>
      <c r="H468" s="1047">
        <f>SUM(H461:H467)</f>
        <v>677.5150000000001</v>
      </c>
      <c r="I468" s="255">
        <f t="shared" si="128"/>
        <v>20.216000000000001</v>
      </c>
      <c r="J468" s="960">
        <f t="shared" si="128"/>
        <v>0.39800000000000002</v>
      </c>
      <c r="K468" s="960">
        <f t="shared" si="128"/>
        <v>0.7430000000000001</v>
      </c>
      <c r="L468" s="960">
        <f t="shared" si="128"/>
        <v>204.99</v>
      </c>
      <c r="M468" s="1053">
        <f t="shared" si="128"/>
        <v>483.49299999999999</v>
      </c>
      <c r="N468" s="1053">
        <f t="shared" si="128"/>
        <v>452.69119999999998</v>
      </c>
      <c r="O468" s="960">
        <f t="shared" si="128"/>
        <v>89.035600000000002</v>
      </c>
      <c r="P468" s="1054">
        <f t="shared" si="128"/>
        <v>5.3479999999999999</v>
      </c>
      <c r="Q468" s="2730"/>
      <c r="R468" s="114"/>
      <c r="S468" s="109"/>
      <c r="T468" s="109"/>
      <c r="U468" s="106"/>
      <c r="V468" s="124"/>
      <c r="W468" s="124"/>
      <c r="X468" s="630"/>
      <c r="Y468" s="191"/>
      <c r="Z468" s="677"/>
      <c r="AA468" s="114"/>
      <c r="AB468" s="114"/>
    </row>
    <row r="469" spans="2:28">
      <c r="B469" s="456"/>
      <c r="C469" s="930" t="s">
        <v>11</v>
      </c>
      <c r="D469" s="1783">
        <v>0.25</v>
      </c>
      <c r="E469" s="1158">
        <f t="shared" ref="E469:P469" si="129">(E793/100)*25</f>
        <v>22.5</v>
      </c>
      <c r="F469" s="1052">
        <f t="shared" si="129"/>
        <v>23</v>
      </c>
      <c r="G469" s="1052">
        <f t="shared" si="129"/>
        <v>95.75</v>
      </c>
      <c r="H469" s="1052">
        <f t="shared" si="129"/>
        <v>680</v>
      </c>
      <c r="I469" s="1052">
        <f t="shared" si="129"/>
        <v>17.5</v>
      </c>
      <c r="J469" s="1052">
        <f t="shared" si="129"/>
        <v>0.35</v>
      </c>
      <c r="K469" s="1052">
        <f t="shared" si="129"/>
        <v>0.4</v>
      </c>
      <c r="L469" s="1808">
        <f t="shared" si="129"/>
        <v>225</v>
      </c>
      <c r="M469" s="2785">
        <f t="shared" si="129"/>
        <v>300</v>
      </c>
      <c r="N469" s="2785">
        <f t="shared" si="129"/>
        <v>300</v>
      </c>
      <c r="O469" s="1808">
        <f t="shared" si="129"/>
        <v>75</v>
      </c>
      <c r="P469" s="2346">
        <f t="shared" si="129"/>
        <v>4.5</v>
      </c>
      <c r="Q469" s="1121"/>
      <c r="R469" s="127"/>
      <c r="S469" s="166"/>
      <c r="T469" s="109"/>
      <c r="U469" s="106"/>
      <c r="V469" s="124"/>
      <c r="W469" s="124"/>
      <c r="X469" s="124"/>
      <c r="Y469" s="746"/>
      <c r="Z469" s="677"/>
      <c r="AA469" s="114"/>
      <c r="AB469" s="114"/>
    </row>
    <row r="470" spans="2:28" ht="15.75" thickBot="1">
      <c r="B470" s="249"/>
      <c r="C470" s="1031" t="s">
        <v>431</v>
      </c>
      <c r="D470" s="1077"/>
      <c r="E470" s="1055">
        <f t="shared" ref="E470:P470" si="130">(E468*100/E793)-25</f>
        <v>1.632222222222218</v>
      </c>
      <c r="F470" s="1056">
        <f t="shared" si="130"/>
        <v>-3.3782608695652172</v>
      </c>
      <c r="G470" s="1056">
        <f t="shared" si="130"/>
        <v>0.69843342036553224</v>
      </c>
      <c r="H470" s="1056">
        <f t="shared" si="130"/>
        <v>-9.1360294117642127E-2</v>
      </c>
      <c r="I470" s="1056">
        <f t="shared" si="130"/>
        <v>3.8800000000000026</v>
      </c>
      <c r="J470" s="1056">
        <f t="shared" si="130"/>
        <v>3.4285714285714342</v>
      </c>
      <c r="K470" s="1056">
        <f t="shared" si="130"/>
        <v>21.437500000000007</v>
      </c>
      <c r="L470" s="1056">
        <f t="shared" si="130"/>
        <v>-2.2233333333333327</v>
      </c>
      <c r="M470" s="1056">
        <f t="shared" si="130"/>
        <v>15.291083333333333</v>
      </c>
      <c r="N470" s="1056">
        <f t="shared" si="130"/>
        <v>12.724266666666665</v>
      </c>
      <c r="O470" s="1056">
        <f t="shared" si="130"/>
        <v>4.6785333333333305</v>
      </c>
      <c r="P470" s="1068">
        <f t="shared" si="130"/>
        <v>4.7111111111111086</v>
      </c>
      <c r="Q470" s="83"/>
      <c r="R470" s="133"/>
      <c r="S470" s="109"/>
      <c r="T470" s="585"/>
      <c r="U470" s="106"/>
      <c r="V470" s="124"/>
      <c r="W470" s="124"/>
      <c r="X470" s="124"/>
      <c r="Y470" s="2330"/>
      <c r="Z470" s="677"/>
      <c r="AA470" s="114"/>
      <c r="AB470" s="114"/>
    </row>
    <row r="471" spans="2:28">
      <c r="B471" s="92"/>
      <c r="C471" s="2307" t="s">
        <v>123</v>
      </c>
      <c r="D471" s="63"/>
      <c r="E471" s="694"/>
      <c r="F471" s="1765"/>
      <c r="G471" s="1765"/>
      <c r="H471" s="982"/>
      <c r="I471" s="982"/>
      <c r="J471" s="982"/>
      <c r="K471" s="982"/>
      <c r="L471" s="982"/>
      <c r="M471" s="982"/>
      <c r="N471" s="982"/>
      <c r="O471" s="982"/>
      <c r="P471" s="1112"/>
      <c r="Q471" s="1109"/>
      <c r="R471" s="133"/>
      <c r="S471" s="121"/>
      <c r="T471" s="109"/>
      <c r="U471" s="106"/>
      <c r="V471" s="124"/>
      <c r="W471" s="124"/>
      <c r="X471" s="124"/>
      <c r="Y471" s="2330"/>
      <c r="Z471" s="677"/>
      <c r="AA471" s="114"/>
      <c r="AB471" s="114"/>
    </row>
    <row r="472" spans="2:28" ht="12.75" customHeight="1">
      <c r="B472" s="1906" t="str">
        <f>'12 л. МЕНЮ '!J473</f>
        <v>47 /17</v>
      </c>
      <c r="C472" s="265" t="str">
        <f>'12 л. МЕНЮ '!C473</f>
        <v>Салат из квашеной капусты</v>
      </c>
      <c r="D472" s="277">
        <f>'12 л. МЕНЮ '!D473</f>
        <v>60</v>
      </c>
      <c r="E472" s="1887">
        <f>'12 л. МЕНЮ '!E473</f>
        <v>1.0249999999999999</v>
      </c>
      <c r="F472" s="1887">
        <f>'12 л. МЕНЮ '!F473</f>
        <v>3.0030000000000001</v>
      </c>
      <c r="G472" s="1887">
        <f>'12 л. МЕНЮ '!G473</f>
        <v>5.0750000000000002</v>
      </c>
      <c r="H472" s="967">
        <f>'12 л. МЕНЮ '!H473</f>
        <v>51.42</v>
      </c>
      <c r="I472" s="253">
        <v>11.89</v>
      </c>
      <c r="J472" s="253">
        <v>0.01</v>
      </c>
      <c r="K472" s="253">
        <v>1.6199999999999999E-2</v>
      </c>
      <c r="L472" s="253">
        <v>0</v>
      </c>
      <c r="M472" s="253">
        <v>31.35</v>
      </c>
      <c r="N472" s="253">
        <v>20.37</v>
      </c>
      <c r="O472" s="253">
        <v>9.61</v>
      </c>
      <c r="P472" s="253">
        <v>0.4</v>
      </c>
      <c r="Q472" s="2737">
        <f>'12 л. МЕНЮ '!I473</f>
        <v>0</v>
      </c>
      <c r="R472" s="133"/>
      <c r="T472" s="109"/>
      <c r="U472" s="106"/>
      <c r="V472" s="124"/>
      <c r="W472" s="124"/>
      <c r="X472" s="124"/>
      <c r="Y472" s="2330"/>
      <c r="Z472" s="677"/>
      <c r="AA472" s="114"/>
      <c r="AB472" s="114"/>
    </row>
    <row r="473" spans="2:28" ht="15" customHeight="1">
      <c r="B473" s="2768" t="str">
        <f>'12 л. МЕНЮ '!J474</f>
        <v>ТТК/129 / 21</v>
      </c>
      <c r="C473" s="1996" t="str">
        <f>'12 л. МЕНЮ '!C474</f>
        <v>Суп с макаронными изделиями и картофелем</v>
      </c>
      <c r="D473" s="277">
        <f>'12 л. МЕНЮ '!D474</f>
        <v>250</v>
      </c>
      <c r="E473" s="1887">
        <f>'12 л. МЕНЮ '!E474</f>
        <v>2.8690000000000002</v>
      </c>
      <c r="F473" s="1887">
        <f>'12 л. МЕНЮ '!F474</f>
        <v>3.52</v>
      </c>
      <c r="G473" s="1887">
        <f>'12 л. МЕНЮ '!G474</f>
        <v>18.88</v>
      </c>
      <c r="H473" s="967">
        <f>'12 л. МЕНЮ '!H474</f>
        <v>119.48</v>
      </c>
      <c r="I473" s="359">
        <v>3.8</v>
      </c>
      <c r="J473" s="359">
        <v>7.0000000000000007E-2</v>
      </c>
      <c r="K473" s="359">
        <v>1.4E-2</v>
      </c>
      <c r="L473" s="959">
        <v>2.13</v>
      </c>
      <c r="M473" s="253">
        <v>16</v>
      </c>
      <c r="N473" s="253">
        <v>46.75</v>
      </c>
      <c r="O473" s="1101">
        <v>17</v>
      </c>
      <c r="P473" s="253">
        <v>0.81</v>
      </c>
      <c r="Q473" s="2737">
        <f>'12 л. МЕНЮ '!I474</f>
        <v>0</v>
      </c>
      <c r="R473" s="123"/>
      <c r="S473" s="109"/>
    </row>
    <row r="474" spans="2:28">
      <c r="B474" s="1906" t="str">
        <f>'12 л. МЕНЮ '!J475</f>
        <v>234/17</v>
      </c>
      <c r="C474" s="265" t="str">
        <f>'12 л. МЕНЮ '!C475</f>
        <v>Биточки   рыбные</v>
      </c>
      <c r="D474" s="277">
        <f>'12 л. МЕНЮ '!D475</f>
        <v>120</v>
      </c>
      <c r="E474" s="1887">
        <f>'12 л. МЕНЮ '!E475</f>
        <v>14.824</v>
      </c>
      <c r="F474" s="1887">
        <f>'12 л. МЕНЮ '!F475</f>
        <v>14.576000000000001</v>
      </c>
      <c r="G474" s="1887">
        <f>'12 л. МЕНЮ '!G475</f>
        <v>15.843</v>
      </c>
      <c r="H474" s="967">
        <f>'12 л. МЕНЮ '!H475</f>
        <v>253.852</v>
      </c>
      <c r="I474" s="2636">
        <v>0.36</v>
      </c>
      <c r="J474" s="2635">
        <v>0.1</v>
      </c>
      <c r="K474" s="2636">
        <v>0.16</v>
      </c>
      <c r="L474" s="1104">
        <v>41.66</v>
      </c>
      <c r="M474" s="2654">
        <v>219.91</v>
      </c>
      <c r="N474" s="2647">
        <v>64.53</v>
      </c>
      <c r="O474" s="2636">
        <v>5.21</v>
      </c>
      <c r="P474" s="2646">
        <v>1.43</v>
      </c>
      <c r="Q474" s="2737">
        <f>'12 л. МЕНЮ '!I475</f>
        <v>0</v>
      </c>
      <c r="R474" s="114"/>
      <c r="S474" s="109"/>
      <c r="T474" s="406"/>
      <c r="U474" s="825"/>
      <c r="V474" s="654"/>
      <c r="W474" s="1183"/>
      <c r="X474" s="1184"/>
      <c r="Y474" s="1185"/>
      <c r="Z474" s="228"/>
      <c r="AA474" s="414"/>
      <c r="AB474" s="114"/>
    </row>
    <row r="475" spans="2:28">
      <c r="B475" s="1906" t="str">
        <f>'12 л. МЕНЮ '!J476</f>
        <v>180 /21</v>
      </c>
      <c r="C475" s="265" t="str">
        <f>'12 л. МЕНЮ '!C476</f>
        <v>Рагу из овощей с кашей</v>
      </c>
      <c r="D475" s="277">
        <f>'12 л. МЕНЮ '!D476</f>
        <v>180</v>
      </c>
      <c r="E475" s="1887">
        <f>'12 л. МЕНЮ '!E476</f>
        <v>5.13</v>
      </c>
      <c r="F475" s="1887">
        <f>'12 л. МЕНЮ '!F476</f>
        <v>6.633</v>
      </c>
      <c r="G475" s="1887">
        <f>'12 л. МЕНЮ '!G476</f>
        <v>19.62</v>
      </c>
      <c r="H475" s="967">
        <f>'12 л. МЕНЮ '!H476</f>
        <v>158.4</v>
      </c>
      <c r="I475" s="253">
        <v>7.2</v>
      </c>
      <c r="J475" s="253">
        <v>0.09</v>
      </c>
      <c r="K475" s="253">
        <v>0.1</v>
      </c>
      <c r="L475" s="253">
        <v>27</v>
      </c>
      <c r="M475" s="253">
        <v>82.8</v>
      </c>
      <c r="N475" s="253">
        <v>10.98</v>
      </c>
      <c r="O475" s="253">
        <v>36.9</v>
      </c>
      <c r="P475" s="253">
        <v>0.93600000000000005</v>
      </c>
      <c r="Q475" s="2737">
        <f>'12 л. МЕНЮ '!I476</f>
        <v>0</v>
      </c>
      <c r="R475" s="123"/>
      <c r="S475" s="109"/>
      <c r="T475" s="409"/>
      <c r="U475" s="2276"/>
      <c r="V475" s="891"/>
      <c r="W475" s="891"/>
      <c r="X475" s="891"/>
      <c r="Y475" s="891"/>
      <c r="Z475" s="2277"/>
      <c r="AA475" s="129"/>
      <c r="AB475" s="114"/>
    </row>
    <row r="476" spans="2:28">
      <c r="B476" s="1906" t="str">
        <f>'12 л. МЕНЮ '!J477</f>
        <v>501 / 21</v>
      </c>
      <c r="C476" s="265" t="str">
        <f>'12 л. МЕНЮ '!C477</f>
        <v>Сок фруктовый (абрикосовый)</v>
      </c>
      <c r="D476" s="277">
        <f>'12 л. МЕНЮ '!D477</f>
        <v>200</v>
      </c>
      <c r="E476" s="1887">
        <f>'12 л. МЕНЮ '!E477</f>
        <v>1</v>
      </c>
      <c r="F476" s="1887">
        <f>'12 л. МЕНЮ '!F477</f>
        <v>0</v>
      </c>
      <c r="G476" s="1887">
        <f>'12 л. МЕНЮ '!G477</f>
        <v>25.4</v>
      </c>
      <c r="H476" s="967">
        <f>'12 л. МЕНЮ '!H477</f>
        <v>105.6</v>
      </c>
      <c r="I476" s="253">
        <v>2.25</v>
      </c>
      <c r="J476" s="253">
        <v>4.3999999999999997E-2</v>
      </c>
      <c r="K476" s="253">
        <v>0.08</v>
      </c>
      <c r="L476" s="716">
        <v>0</v>
      </c>
      <c r="M476" s="253">
        <v>40</v>
      </c>
      <c r="N476" s="253">
        <v>36</v>
      </c>
      <c r="O476" s="253">
        <v>20</v>
      </c>
      <c r="P476" s="253">
        <v>0.4</v>
      </c>
      <c r="Q476" s="2737">
        <f>'12 л. МЕНЮ '!I477</f>
        <v>0</v>
      </c>
      <c r="R476" s="123"/>
      <c r="T476" s="114"/>
      <c r="U476" s="124"/>
      <c r="V476" s="630"/>
      <c r="W476" s="630"/>
      <c r="X476" s="630"/>
      <c r="Y476" s="630"/>
      <c r="Z476" s="129"/>
      <c r="AA476" s="129"/>
      <c r="AB476" s="114"/>
    </row>
    <row r="477" spans="2:28">
      <c r="B477" s="2734" t="str">
        <f>'12 л. МЕНЮ '!J478</f>
        <v>Пром.пр.</v>
      </c>
      <c r="C477" s="265" t="str">
        <f>'12 л. МЕНЮ '!C478</f>
        <v>Хлеб пшеничный</v>
      </c>
      <c r="D477" s="277">
        <f>'12 л. МЕНЮ '!D478</f>
        <v>70</v>
      </c>
      <c r="E477" s="1887">
        <f>'12 л. МЕНЮ '!E478</f>
        <v>2.5030000000000001</v>
      </c>
      <c r="F477" s="1887">
        <f>'12 л. МЕНЮ '!F478</f>
        <v>0.89500000000000002</v>
      </c>
      <c r="G477" s="1887">
        <f>'12 л. МЕНЮ '!G478</f>
        <v>35.229999999999997</v>
      </c>
      <c r="H477" s="967">
        <f>'12 л. МЕНЮ '!H478</f>
        <v>158.97900000000001</v>
      </c>
      <c r="I477" s="253">
        <v>0</v>
      </c>
      <c r="J477" s="1084">
        <v>8.4000000000000005E-2</v>
      </c>
      <c r="K477" s="804">
        <v>2.8000000000000001E-2</v>
      </c>
      <c r="L477" s="958">
        <v>0</v>
      </c>
      <c r="M477" s="365">
        <v>14</v>
      </c>
      <c r="N477" s="253">
        <v>45.5</v>
      </c>
      <c r="O477" s="253">
        <v>9.8000000000000007</v>
      </c>
      <c r="P477" s="253">
        <v>7.0000000000000007E-2</v>
      </c>
      <c r="Q477" s="2737">
        <f>'12 л. МЕНЮ '!I478</f>
        <v>0</v>
      </c>
      <c r="R477" s="123"/>
      <c r="S477" s="409"/>
    </row>
    <row r="478" spans="2:28" ht="15.75" thickBot="1">
      <c r="B478" s="2735" t="str">
        <f>'12 л. МЕНЮ '!J479</f>
        <v>Пром.пр.</v>
      </c>
      <c r="C478" s="2221" t="str">
        <f>'12 л. МЕНЮ '!C479</f>
        <v>Хлеб ржаной</v>
      </c>
      <c r="D478" s="398">
        <f>'12 л. МЕНЮ '!D479</f>
        <v>50</v>
      </c>
      <c r="E478" s="1887">
        <f>'12 л. МЕНЮ '!E479</f>
        <v>2.8250000000000002</v>
      </c>
      <c r="F478" s="1887">
        <f>'12 л. МЕНЮ '!F479</f>
        <v>0.75</v>
      </c>
      <c r="G478" s="1887">
        <f>'12 л. МЕНЮ '!G479</f>
        <v>20.934000000000001</v>
      </c>
      <c r="H478" s="967">
        <f>'12 л. МЕНЮ '!H479</f>
        <v>101.78400000000001</v>
      </c>
      <c r="I478" s="368">
        <v>0</v>
      </c>
      <c r="J478" s="368">
        <v>0.13300000000000001</v>
      </c>
      <c r="K478" s="368">
        <v>0.13300000000000001</v>
      </c>
      <c r="L478" s="958">
        <v>0</v>
      </c>
      <c r="M478" s="1887">
        <v>16.5</v>
      </c>
      <c r="N478" s="2645">
        <v>116.667</v>
      </c>
      <c r="O478" s="368">
        <v>3.33</v>
      </c>
      <c r="P478" s="2826">
        <v>1.7000000000000001E-2</v>
      </c>
      <c r="Q478" s="2737">
        <f>'12 л. МЕНЮ '!I479</f>
        <v>0</v>
      </c>
      <c r="R478" s="127"/>
      <c r="S478" s="188"/>
      <c r="T478" s="109"/>
      <c r="U478" s="106"/>
      <c r="V478" s="124"/>
      <c r="W478" s="124"/>
      <c r="X478" s="124"/>
      <c r="Y478" s="2331"/>
      <c r="Z478" s="677"/>
      <c r="AA478" s="114"/>
      <c r="AB478" s="114"/>
    </row>
    <row r="479" spans="2:28">
      <c r="B479" s="498" t="s">
        <v>192</v>
      </c>
      <c r="C479" s="983"/>
      <c r="D479" s="2749">
        <f>'12 л. МЕНЮ '!D480</f>
        <v>930</v>
      </c>
      <c r="E479" s="509">
        <f>SUM(E472:E478)</f>
        <v>30.175999999999998</v>
      </c>
      <c r="F479" s="500">
        <f t="shared" ref="F479:J479" si="131">SUM(F472:F478)</f>
        <v>29.376999999999999</v>
      </c>
      <c r="G479" s="510">
        <f t="shared" si="131"/>
        <v>140.982</v>
      </c>
      <c r="H479" s="732">
        <f t="shared" si="131"/>
        <v>949.5150000000001</v>
      </c>
      <c r="I479" s="960">
        <f t="shared" si="131"/>
        <v>25.5</v>
      </c>
      <c r="J479" s="960">
        <f t="shared" si="131"/>
        <v>0.53100000000000003</v>
      </c>
      <c r="K479" s="500">
        <f>SUM(K472:K478)</f>
        <v>0.53120000000000012</v>
      </c>
      <c r="L479" s="960">
        <f>SUM(L472:L478)</f>
        <v>70.789999999999992</v>
      </c>
      <c r="M479" s="1053">
        <f t="shared" ref="M479:O479" si="132">SUM(M472:M478)</f>
        <v>420.56</v>
      </c>
      <c r="N479" s="1053">
        <f t="shared" si="132"/>
        <v>340.79700000000003</v>
      </c>
      <c r="O479" s="1053">
        <f t="shared" si="132"/>
        <v>101.85</v>
      </c>
      <c r="P479" s="1049">
        <f>SUM(P472:P478)</f>
        <v>4.0629999999999997</v>
      </c>
      <c r="Q479" s="1121"/>
      <c r="R479" s="114"/>
      <c r="S479" s="109"/>
      <c r="T479" s="809"/>
      <c r="U479" s="106"/>
      <c r="V479" s="124"/>
      <c r="W479" s="124"/>
      <c r="X479" s="630"/>
      <c r="Y479" s="2376"/>
      <c r="Z479" s="677"/>
      <c r="AA479" s="114"/>
      <c r="AB479" s="114"/>
    </row>
    <row r="480" spans="2:28" ht="12" customHeight="1">
      <c r="B480" s="1035"/>
      <c r="C480" s="1036" t="s">
        <v>11</v>
      </c>
      <c r="D480" s="1783">
        <v>0.35</v>
      </c>
      <c r="E480" s="1158">
        <f t="shared" ref="E480:P480" si="133">(E793/100)*35</f>
        <v>31.5</v>
      </c>
      <c r="F480" s="1052">
        <f t="shared" si="133"/>
        <v>32.200000000000003</v>
      </c>
      <c r="G480" s="1052">
        <f t="shared" si="133"/>
        <v>134.05000000000001</v>
      </c>
      <c r="H480" s="1052">
        <f t="shared" si="133"/>
        <v>952</v>
      </c>
      <c r="I480" s="1052">
        <f t="shared" si="133"/>
        <v>24.5</v>
      </c>
      <c r="J480" s="1052">
        <f t="shared" si="133"/>
        <v>0.48999999999999994</v>
      </c>
      <c r="K480" s="1052">
        <f t="shared" si="133"/>
        <v>0.56000000000000005</v>
      </c>
      <c r="L480" s="1808">
        <f t="shared" si="133"/>
        <v>315</v>
      </c>
      <c r="M480" s="2785">
        <f t="shared" si="133"/>
        <v>420</v>
      </c>
      <c r="N480" s="2785">
        <f t="shared" si="133"/>
        <v>420</v>
      </c>
      <c r="O480" s="2785">
        <f t="shared" si="133"/>
        <v>105</v>
      </c>
      <c r="P480" s="2346">
        <f t="shared" si="133"/>
        <v>6.3</v>
      </c>
      <c r="Q480" s="1121"/>
      <c r="R480" s="114"/>
      <c r="S480" s="109"/>
      <c r="T480" s="809"/>
      <c r="U480" s="129"/>
      <c r="V480" s="190"/>
      <c r="W480" s="190"/>
      <c r="X480" s="190"/>
      <c r="Y480" s="190"/>
      <c r="Z480" s="129"/>
      <c r="AA480" s="114"/>
      <c r="AB480" s="114"/>
    </row>
    <row r="481" spans="2:28" ht="15.75" thickBot="1">
      <c r="B481" s="249"/>
      <c r="C481" s="1031" t="s">
        <v>431</v>
      </c>
      <c r="D481" s="1077"/>
      <c r="E481" s="1055">
        <f t="shared" ref="E481:P481" si="134">(E479*100/E793)-35</f>
        <v>-1.4711111111111137</v>
      </c>
      <c r="F481" s="1056">
        <f t="shared" si="134"/>
        <v>-3.0684782608695684</v>
      </c>
      <c r="G481" s="1056">
        <f t="shared" si="134"/>
        <v>1.8099216710182802</v>
      </c>
      <c r="H481" s="1056">
        <f t="shared" si="134"/>
        <v>-9.1360294117642127E-2</v>
      </c>
      <c r="I481" s="1056">
        <f t="shared" si="134"/>
        <v>1.4285714285714306</v>
      </c>
      <c r="J481" s="1056">
        <f t="shared" si="134"/>
        <v>2.9285714285714306</v>
      </c>
      <c r="K481" s="1056">
        <f t="shared" si="134"/>
        <v>-1.7999999999999972</v>
      </c>
      <c r="L481" s="1056">
        <f t="shared" si="134"/>
        <v>-27.134444444444444</v>
      </c>
      <c r="M481" s="1056">
        <f t="shared" si="134"/>
        <v>4.6666666666666856E-2</v>
      </c>
      <c r="N481" s="1056">
        <f t="shared" si="134"/>
        <v>-6.6002499999999955</v>
      </c>
      <c r="O481" s="1056">
        <f t="shared" si="134"/>
        <v>-1.0499999999999972</v>
      </c>
      <c r="P481" s="1068">
        <f t="shared" si="134"/>
        <v>-12.427777777777781</v>
      </c>
      <c r="Q481" s="1121"/>
      <c r="R481" s="114"/>
      <c r="S481" s="109"/>
      <c r="T481" s="109"/>
      <c r="U481" s="106"/>
      <c r="V481" s="124"/>
      <c r="W481" s="124"/>
      <c r="X481" s="124"/>
      <c r="Y481" s="2266"/>
      <c r="Z481" s="677"/>
      <c r="AA481" s="114"/>
      <c r="AB481" s="114"/>
    </row>
    <row r="482" spans="2:28">
      <c r="B482" s="92"/>
      <c r="C482" s="2317" t="s">
        <v>232</v>
      </c>
      <c r="D482" s="2318"/>
      <c r="E482" s="65"/>
      <c r="F482" s="503"/>
      <c r="G482" s="503"/>
      <c r="H482" s="974"/>
      <c r="I482" s="974"/>
      <c r="J482" s="974"/>
      <c r="K482" s="1814"/>
      <c r="L482" s="974"/>
      <c r="M482" s="974"/>
      <c r="N482" s="974"/>
      <c r="O482" s="974"/>
      <c r="P482" s="920"/>
      <c r="Q482" s="1115"/>
      <c r="R482" s="114"/>
      <c r="S482" s="122"/>
      <c r="T482" s="406"/>
      <c r="U482" s="188"/>
      <c r="V482" s="654"/>
      <c r="W482" s="1183"/>
      <c r="X482" s="1184"/>
      <c r="Y482" s="1185"/>
      <c r="Z482" s="228"/>
      <c r="AA482" s="414"/>
      <c r="AB482" s="114"/>
    </row>
    <row r="483" spans="2:28">
      <c r="B483" s="1125" t="str">
        <f>'12 л. МЕНЮ '!J484</f>
        <v>494 / 21</v>
      </c>
      <c r="C483" s="2368" t="str">
        <f>'12 л. МЕНЮ '!C484</f>
        <v xml:space="preserve">Компот из плодов или ягод сушёных </v>
      </c>
      <c r="D483" s="364">
        <f>'12 л. МЕНЮ '!D484</f>
        <v>200</v>
      </c>
      <c r="E483" s="235">
        <f>'12 л. МЕНЮ '!E484</f>
        <v>0.3</v>
      </c>
      <c r="F483" s="359">
        <f>'12 л. МЕНЮ '!F484</f>
        <v>0.01</v>
      </c>
      <c r="G483" s="368">
        <f>'12 л. МЕНЮ '!G484</f>
        <v>14.757</v>
      </c>
      <c r="H483" s="967">
        <f>'12 л. МЕНЮ '!H484</f>
        <v>61.11</v>
      </c>
      <c r="I483" s="2387">
        <v>2.1</v>
      </c>
      <c r="J483" s="253">
        <v>0</v>
      </c>
      <c r="K483" s="253">
        <v>0</v>
      </c>
      <c r="L483" s="253">
        <v>0</v>
      </c>
      <c r="M483" s="253">
        <v>16.36</v>
      </c>
      <c r="N483" s="253">
        <v>10.7</v>
      </c>
      <c r="O483" s="253">
        <v>4.3</v>
      </c>
      <c r="P483" s="1095">
        <v>6.2E-2</v>
      </c>
      <c r="Q483" s="2733">
        <f>'12 л. МЕНЮ '!I484</f>
        <v>0</v>
      </c>
      <c r="R483" s="127"/>
      <c r="S483" s="109"/>
      <c r="T483" s="409"/>
      <c r="U483" s="2276"/>
      <c r="V483" s="891"/>
      <c r="W483" s="891"/>
      <c r="X483" s="891"/>
      <c r="Y483" s="891"/>
      <c r="Z483" s="2277"/>
      <c r="AA483" s="129"/>
      <c r="AB483" s="114"/>
    </row>
    <row r="484" spans="2:28">
      <c r="B484" s="1125" t="str">
        <f>'12 л. МЕНЮ '!J485</f>
        <v>187 / 21</v>
      </c>
      <c r="C484" s="2368" t="str">
        <f>'12 л. МЕНЮ '!C485</f>
        <v>Котлеты из овощей</v>
      </c>
      <c r="D484" s="364">
        <f>'12 л. МЕНЮ '!D485</f>
        <v>120</v>
      </c>
      <c r="E484" s="235">
        <f>'12 л. МЕНЮ '!E485</f>
        <v>4.9320000000000004</v>
      </c>
      <c r="F484" s="359">
        <f>'12 л. МЕНЮ '!F485</f>
        <v>8.49</v>
      </c>
      <c r="G484" s="368">
        <f>'12 л. МЕНЮ '!G485</f>
        <v>11.525</v>
      </c>
      <c r="H484" s="967">
        <f>'12 л. МЕНЮ '!H485</f>
        <v>142.238</v>
      </c>
      <c r="I484" s="356">
        <v>2.08</v>
      </c>
      <c r="J484" s="356">
        <v>0.11</v>
      </c>
      <c r="K484" s="371">
        <v>0.11</v>
      </c>
      <c r="L484" s="356">
        <v>20.8</v>
      </c>
      <c r="M484" s="356">
        <v>46.4</v>
      </c>
      <c r="N484" s="356">
        <v>86.4</v>
      </c>
      <c r="O484" s="356">
        <v>32</v>
      </c>
      <c r="P484" s="1096">
        <v>1.62</v>
      </c>
      <c r="Q484" s="2733">
        <f>'12 л. МЕНЮ '!I485</f>
        <v>0</v>
      </c>
      <c r="R484" s="133"/>
      <c r="S484" s="188"/>
      <c r="T484" s="228"/>
      <c r="U484" s="124"/>
      <c r="V484" s="630"/>
      <c r="W484" s="630"/>
      <c r="X484" s="630"/>
      <c r="Y484" s="630"/>
      <c r="Z484" s="129"/>
      <c r="AA484" s="129"/>
      <c r="AB484" s="114"/>
    </row>
    <row r="485" spans="2:28" ht="15.75" thickBot="1">
      <c r="B485" s="2314" t="str">
        <f>'12 л. МЕНЮ '!J486</f>
        <v>Пром.пр.</v>
      </c>
      <c r="C485" s="2769" t="str">
        <f>'12 л. МЕНЮ '!C486</f>
        <v>Хлеб пшеничный</v>
      </c>
      <c r="D485" s="2320">
        <f>'12 л. МЕНЮ '!D486</f>
        <v>30</v>
      </c>
      <c r="E485" s="235">
        <f>'12 л. МЕНЮ '!E486</f>
        <v>1.155</v>
      </c>
      <c r="F485" s="359">
        <f>'12 л. МЕНЮ '!F486</f>
        <v>0.41299999999999998</v>
      </c>
      <c r="G485" s="368">
        <f>'12 л. МЕНЮ '!G486</f>
        <v>16.260000000000002</v>
      </c>
      <c r="H485" s="967">
        <f>'12 л. МЕНЮ '!H486</f>
        <v>73.376999999999995</v>
      </c>
      <c r="I485" s="370">
        <v>0</v>
      </c>
      <c r="J485" s="370">
        <v>0.08</v>
      </c>
      <c r="K485" s="370">
        <v>0.08</v>
      </c>
      <c r="L485" s="1045">
        <v>0</v>
      </c>
      <c r="M485" s="2607">
        <v>9.9</v>
      </c>
      <c r="N485" s="1069">
        <v>70</v>
      </c>
      <c r="O485" s="370">
        <v>2</v>
      </c>
      <c r="P485" s="2289">
        <v>0.01</v>
      </c>
      <c r="Q485" s="2774">
        <f>'12 л. МЕНЮ '!I486</f>
        <v>0</v>
      </c>
      <c r="R485" s="123"/>
      <c r="S485" s="109"/>
      <c r="T485" s="168"/>
      <c r="U485" s="124"/>
      <c r="V485" s="630"/>
      <c r="W485" s="191"/>
      <c r="X485" s="677"/>
      <c r="Y485" s="676"/>
      <c r="Z485" s="129"/>
    </row>
    <row r="486" spans="2:28">
      <c r="B486" s="498" t="s">
        <v>241</v>
      </c>
      <c r="C486" s="754"/>
      <c r="D486" s="2815">
        <f>'12 л. МЕНЮ '!D487</f>
        <v>350</v>
      </c>
      <c r="E486" s="509">
        <f t="shared" ref="E486:P486" si="135">SUM(E483:E485)</f>
        <v>6.3870000000000005</v>
      </c>
      <c r="F486" s="500">
        <f t="shared" si="135"/>
        <v>8.9130000000000003</v>
      </c>
      <c r="G486" s="960">
        <f t="shared" si="135"/>
        <v>42.542000000000002</v>
      </c>
      <c r="H486" s="1048">
        <f t="shared" si="135"/>
        <v>276.72500000000002</v>
      </c>
      <c r="I486" s="965">
        <f t="shared" si="135"/>
        <v>4.18</v>
      </c>
      <c r="J486" s="1053">
        <f t="shared" si="135"/>
        <v>0.19</v>
      </c>
      <c r="K486" s="960">
        <f t="shared" si="135"/>
        <v>0.19</v>
      </c>
      <c r="L486" s="960">
        <f t="shared" si="135"/>
        <v>20.8</v>
      </c>
      <c r="M486" s="1053">
        <f t="shared" si="135"/>
        <v>72.66</v>
      </c>
      <c r="N486" s="1053">
        <f t="shared" si="135"/>
        <v>167.10000000000002</v>
      </c>
      <c r="O486" s="960">
        <f t="shared" si="135"/>
        <v>38.299999999999997</v>
      </c>
      <c r="P486" s="1054">
        <f t="shared" si="135"/>
        <v>1.6920000000000002</v>
      </c>
      <c r="R486" s="114"/>
      <c r="S486" s="109"/>
      <c r="T486" s="104"/>
      <c r="U486" s="124"/>
      <c r="V486" s="124"/>
      <c r="W486" s="191"/>
      <c r="X486" s="677"/>
      <c r="Y486" s="676"/>
      <c r="Z486" s="129"/>
    </row>
    <row r="487" spans="2:28">
      <c r="B487" s="1035"/>
      <c r="C487" s="1036" t="s">
        <v>11</v>
      </c>
      <c r="D487" s="2205">
        <v>0.1</v>
      </c>
      <c r="E487" s="1158">
        <f t="shared" ref="E487:P487" si="136">(E793/100)*10</f>
        <v>9</v>
      </c>
      <c r="F487" s="1052">
        <f t="shared" si="136"/>
        <v>9.2000000000000011</v>
      </c>
      <c r="G487" s="1052">
        <f t="shared" si="136"/>
        <v>38.299999999999997</v>
      </c>
      <c r="H487" s="1052">
        <f t="shared" si="136"/>
        <v>272</v>
      </c>
      <c r="I487" s="1052">
        <f t="shared" si="136"/>
        <v>7</v>
      </c>
      <c r="J487" s="1052">
        <f t="shared" si="136"/>
        <v>0.13999999999999999</v>
      </c>
      <c r="K487" s="1052">
        <f t="shared" si="136"/>
        <v>0.16</v>
      </c>
      <c r="L487" s="1052">
        <f t="shared" si="136"/>
        <v>90</v>
      </c>
      <c r="M487" s="2785">
        <f t="shared" si="136"/>
        <v>120</v>
      </c>
      <c r="N487" s="2785">
        <f t="shared" si="136"/>
        <v>120</v>
      </c>
      <c r="O487" s="1808">
        <f t="shared" si="136"/>
        <v>30</v>
      </c>
      <c r="P487" s="2346">
        <f t="shared" si="136"/>
        <v>1.7999999999999998</v>
      </c>
      <c r="Q487" s="76"/>
      <c r="R487" s="123"/>
      <c r="S487" s="109"/>
      <c r="T487" s="114"/>
      <c r="U487" s="124"/>
      <c r="V487" s="124"/>
      <c r="W487" s="191"/>
      <c r="X487" s="677"/>
      <c r="Y487" s="676"/>
      <c r="Z487" s="129"/>
    </row>
    <row r="488" spans="2:28" ht="15.75" thickBot="1">
      <c r="B488" s="249"/>
      <c r="C488" s="1031" t="s">
        <v>431</v>
      </c>
      <c r="D488" s="1077"/>
      <c r="E488" s="1055">
        <f t="shared" ref="E488:P488" si="137">(E486*100/E793)-10</f>
        <v>-2.9033333333333324</v>
      </c>
      <c r="F488" s="1056">
        <f t="shared" si="137"/>
        <v>-0.31195652173913047</v>
      </c>
      <c r="G488" s="1056">
        <f t="shared" si="137"/>
        <v>1.1075718015665785</v>
      </c>
      <c r="H488" s="1056">
        <f t="shared" si="137"/>
        <v>0.17371323529411953</v>
      </c>
      <c r="I488" s="1056">
        <f t="shared" si="137"/>
        <v>-4.0285714285714285</v>
      </c>
      <c r="J488" s="1056">
        <f t="shared" si="137"/>
        <v>3.571428571428573</v>
      </c>
      <c r="K488" s="1056">
        <f t="shared" si="137"/>
        <v>1.875</v>
      </c>
      <c r="L488" s="1056">
        <f t="shared" si="137"/>
        <v>-7.6888888888888891</v>
      </c>
      <c r="M488" s="1056">
        <f t="shared" si="137"/>
        <v>-3.9450000000000003</v>
      </c>
      <c r="N488" s="1056">
        <f t="shared" si="137"/>
        <v>3.9250000000000025</v>
      </c>
      <c r="O488" s="1056">
        <f t="shared" si="137"/>
        <v>2.7666666666666657</v>
      </c>
      <c r="P488" s="1068">
        <f t="shared" si="137"/>
        <v>-0.59999999999999964</v>
      </c>
      <c r="Q488" s="324"/>
      <c r="R488" s="123"/>
      <c r="S488" s="109"/>
      <c r="T488" s="124"/>
      <c r="U488" s="768"/>
      <c r="V488" s="788"/>
      <c r="W488" s="768"/>
      <c r="X488" s="218"/>
      <c r="Y488" s="231"/>
      <c r="Z488" s="129"/>
    </row>
    <row r="489" spans="2:28">
      <c r="Q489" s="324"/>
      <c r="R489" s="114"/>
      <c r="S489" s="122"/>
      <c r="T489" s="106"/>
      <c r="U489" s="114"/>
      <c r="V489" s="114"/>
      <c r="W489" s="11"/>
      <c r="X489" s="735"/>
      <c r="Y489" s="183"/>
      <c r="Z489" s="1"/>
    </row>
    <row r="490" spans="2:28" ht="15.75" thickBot="1">
      <c r="Q490" s="324"/>
      <c r="R490" s="41"/>
      <c r="S490" s="109"/>
      <c r="T490" s="114"/>
      <c r="U490" s="411"/>
      <c r="V490" s="411"/>
      <c r="W490" s="755"/>
      <c r="X490" s="735"/>
      <c r="Y490" s="5"/>
      <c r="Z490" s="1"/>
    </row>
    <row r="491" spans="2:28">
      <c r="B491" s="877"/>
      <c r="C491" s="43" t="s">
        <v>283</v>
      </c>
      <c r="D491" s="44"/>
      <c r="E491" s="155">
        <f t="shared" ref="E491:P491" si="138">E468+E479</f>
        <v>54.144999999999996</v>
      </c>
      <c r="F491" s="255">
        <f t="shared" si="138"/>
        <v>49.268999999999998</v>
      </c>
      <c r="G491" s="255">
        <f t="shared" si="138"/>
        <v>239.40699999999998</v>
      </c>
      <c r="H491" s="255">
        <f t="shared" si="138"/>
        <v>1627.0300000000002</v>
      </c>
      <c r="I491" s="255">
        <f t="shared" si="138"/>
        <v>45.716000000000001</v>
      </c>
      <c r="J491" s="255">
        <f t="shared" si="138"/>
        <v>0.92900000000000005</v>
      </c>
      <c r="K491" s="255">
        <f t="shared" si="138"/>
        <v>1.2742000000000002</v>
      </c>
      <c r="L491" s="255">
        <f t="shared" si="138"/>
        <v>275.77999999999997</v>
      </c>
      <c r="M491" s="965">
        <f t="shared" si="138"/>
        <v>904.053</v>
      </c>
      <c r="N491" s="965">
        <f t="shared" si="138"/>
        <v>793.48820000000001</v>
      </c>
      <c r="O491" s="965">
        <f t="shared" si="138"/>
        <v>190.88560000000001</v>
      </c>
      <c r="P491" s="879">
        <f t="shared" si="138"/>
        <v>9.4109999999999996</v>
      </c>
      <c r="Q491" s="324"/>
      <c r="R491" s="11"/>
      <c r="S491" s="129"/>
      <c r="T491" s="106"/>
      <c r="U491" s="129"/>
      <c r="V491" s="129"/>
      <c r="W491" s="5"/>
      <c r="X491" s="5"/>
      <c r="Y491" s="5"/>
      <c r="Z491" s="1"/>
    </row>
    <row r="492" spans="2:28">
      <c r="B492" s="456"/>
      <c r="C492" s="930" t="s">
        <v>11</v>
      </c>
      <c r="D492" s="1783">
        <v>0.6</v>
      </c>
      <c r="E492" s="1158">
        <f t="shared" ref="E492:P492" si="139">(E793/100)*60</f>
        <v>54</v>
      </c>
      <c r="F492" s="1052">
        <f t="shared" si="139"/>
        <v>55.2</v>
      </c>
      <c r="G492" s="1052">
        <f t="shared" si="139"/>
        <v>229.8</v>
      </c>
      <c r="H492" s="1052">
        <f t="shared" si="139"/>
        <v>1632</v>
      </c>
      <c r="I492" s="1052">
        <f t="shared" si="139"/>
        <v>42</v>
      </c>
      <c r="J492" s="1052">
        <f t="shared" si="139"/>
        <v>0.83999999999999986</v>
      </c>
      <c r="K492" s="1052">
        <f t="shared" si="139"/>
        <v>0.96</v>
      </c>
      <c r="L492" s="1808">
        <f t="shared" si="139"/>
        <v>540</v>
      </c>
      <c r="M492" s="2785">
        <f t="shared" si="139"/>
        <v>720</v>
      </c>
      <c r="N492" s="2785">
        <f t="shared" si="139"/>
        <v>720</v>
      </c>
      <c r="O492" s="2785">
        <f t="shared" si="139"/>
        <v>180</v>
      </c>
      <c r="P492" s="2346">
        <f t="shared" si="139"/>
        <v>10.799999999999999</v>
      </c>
      <c r="Q492" s="324"/>
      <c r="R492" s="11"/>
      <c r="S492" s="758"/>
      <c r="T492" s="129"/>
      <c r="U492" s="129"/>
      <c r="V492" s="129"/>
      <c r="W492" s="5"/>
      <c r="X492" s="5"/>
      <c r="Y492" s="5"/>
      <c r="Z492" s="1"/>
    </row>
    <row r="493" spans="2:28" ht="15.75" thickBot="1">
      <c r="B493" s="249"/>
      <c r="C493" s="1031" t="s">
        <v>431</v>
      </c>
      <c r="D493" s="1077"/>
      <c r="E493" s="1055">
        <f t="shared" ref="E493:P493" si="140">(E491*100/E793)-60</f>
        <v>0.16111111111111143</v>
      </c>
      <c r="F493" s="1056">
        <f t="shared" si="140"/>
        <v>-6.4467391304347856</v>
      </c>
      <c r="G493" s="1056">
        <f t="shared" si="140"/>
        <v>2.5083550913838053</v>
      </c>
      <c r="H493" s="1056">
        <f t="shared" si="140"/>
        <v>-0.18272058823528425</v>
      </c>
      <c r="I493" s="1056">
        <f t="shared" si="140"/>
        <v>5.3085714285714403</v>
      </c>
      <c r="J493" s="1056">
        <f t="shared" si="140"/>
        <v>6.3571428571428612</v>
      </c>
      <c r="K493" s="1056">
        <f t="shared" si="140"/>
        <v>19.637500000000003</v>
      </c>
      <c r="L493" s="1056">
        <f t="shared" si="140"/>
        <v>-29.35777777777778</v>
      </c>
      <c r="M493" s="1056">
        <f t="shared" si="140"/>
        <v>15.33775</v>
      </c>
      <c r="N493" s="1056">
        <f t="shared" si="140"/>
        <v>6.1240166666666767</v>
      </c>
      <c r="O493" s="1056">
        <f t="shared" si="140"/>
        <v>3.6285333333333369</v>
      </c>
      <c r="P493" s="1068">
        <f t="shared" si="140"/>
        <v>-7.7166666666666686</v>
      </c>
      <c r="Q493" s="324"/>
      <c r="R493" s="24"/>
      <c r="S493" s="192"/>
      <c r="T493" s="194"/>
      <c r="U493" s="194"/>
      <c r="V493" s="194"/>
      <c r="W493" s="739"/>
      <c r="X493" s="739"/>
      <c r="Y493" s="740"/>
      <c r="Z493" s="1"/>
    </row>
    <row r="494" spans="2:28" ht="15.75" thickBot="1">
      <c r="Q494" s="324"/>
      <c r="R494" s="95"/>
      <c r="S494" s="221"/>
      <c r="T494" s="760"/>
      <c r="U494" s="760"/>
      <c r="V494" s="760"/>
      <c r="W494" s="741"/>
      <c r="X494" s="742"/>
      <c r="Y494" s="743"/>
      <c r="Z494" s="1"/>
    </row>
    <row r="495" spans="2:28">
      <c r="B495" s="877"/>
      <c r="C495" s="43" t="s">
        <v>282</v>
      </c>
      <c r="D495" s="44"/>
      <c r="E495" s="155">
        <f t="shared" ref="E495:P495" si="141">E479+E486</f>
        <v>36.563000000000002</v>
      </c>
      <c r="F495" s="255">
        <f t="shared" si="141"/>
        <v>38.29</v>
      </c>
      <c r="G495" s="255">
        <f t="shared" si="141"/>
        <v>183.524</v>
      </c>
      <c r="H495" s="255">
        <f t="shared" si="141"/>
        <v>1226.2400000000002</v>
      </c>
      <c r="I495" s="965">
        <f t="shared" si="141"/>
        <v>29.68</v>
      </c>
      <c r="J495" s="255">
        <f t="shared" si="141"/>
        <v>0.72100000000000009</v>
      </c>
      <c r="K495" s="255">
        <f t="shared" si="141"/>
        <v>0.72120000000000006</v>
      </c>
      <c r="L495" s="255">
        <f t="shared" si="141"/>
        <v>91.589999999999989</v>
      </c>
      <c r="M495" s="965">
        <f t="shared" si="141"/>
        <v>493.22</v>
      </c>
      <c r="N495" s="965">
        <f t="shared" si="141"/>
        <v>507.89700000000005</v>
      </c>
      <c r="O495" s="965">
        <f t="shared" si="141"/>
        <v>140.14999999999998</v>
      </c>
      <c r="P495" s="879">
        <f t="shared" si="141"/>
        <v>5.7549999999999999</v>
      </c>
      <c r="Q495" s="324"/>
      <c r="R495" s="183"/>
      <c r="S495" s="106"/>
      <c r="T495" s="762"/>
      <c r="U495" s="762"/>
      <c r="V495" s="762"/>
      <c r="W495" s="24"/>
      <c r="X495" s="743"/>
      <c r="Y495" s="743"/>
      <c r="Z495" s="1"/>
    </row>
    <row r="496" spans="2:28">
      <c r="B496" s="456"/>
      <c r="C496" s="930" t="s">
        <v>11</v>
      </c>
      <c r="D496" s="1783">
        <v>0.45</v>
      </c>
      <c r="E496" s="1158">
        <f t="shared" ref="E496:P496" si="142">(E793/100)*45</f>
        <v>40.5</v>
      </c>
      <c r="F496" s="1052">
        <f t="shared" si="142"/>
        <v>41.4</v>
      </c>
      <c r="G496" s="1052">
        <f t="shared" si="142"/>
        <v>172.35</v>
      </c>
      <c r="H496" s="1052">
        <f t="shared" si="142"/>
        <v>1224</v>
      </c>
      <c r="I496" s="1052">
        <f t="shared" si="142"/>
        <v>31.499999999999996</v>
      </c>
      <c r="J496" s="1052">
        <f t="shared" si="142"/>
        <v>0.62999999999999989</v>
      </c>
      <c r="K496" s="1052">
        <f t="shared" si="142"/>
        <v>0.72</v>
      </c>
      <c r="L496" s="1808">
        <f t="shared" si="142"/>
        <v>405</v>
      </c>
      <c r="M496" s="2785">
        <f t="shared" si="142"/>
        <v>540</v>
      </c>
      <c r="N496" s="2785">
        <f t="shared" si="142"/>
        <v>540</v>
      </c>
      <c r="O496" s="2785">
        <f t="shared" si="142"/>
        <v>135</v>
      </c>
      <c r="P496" s="2346">
        <f t="shared" si="142"/>
        <v>8.1</v>
      </c>
      <c r="Q496" s="324"/>
      <c r="R496" s="7"/>
      <c r="S496" s="106"/>
      <c r="T496" s="124"/>
      <c r="U496" s="124"/>
      <c r="V496" s="124"/>
      <c r="W496" s="102"/>
      <c r="X496" s="703"/>
      <c r="Y496" s="745"/>
      <c r="Z496" s="1"/>
    </row>
    <row r="497" spans="2:29" ht="15.75" thickBot="1">
      <c r="B497" s="249"/>
      <c r="C497" s="1031" t="s">
        <v>431</v>
      </c>
      <c r="D497" s="1077"/>
      <c r="E497" s="1055">
        <f t="shared" ref="E497:P497" si="143">(E495*100/E793)-45</f>
        <v>-4.3744444444444426</v>
      </c>
      <c r="F497" s="1056">
        <f t="shared" si="143"/>
        <v>-3.3804347826086953</v>
      </c>
      <c r="G497" s="1056">
        <f t="shared" si="143"/>
        <v>2.9174934725848587</v>
      </c>
      <c r="H497" s="1056">
        <f t="shared" si="143"/>
        <v>8.2352941176480954E-2</v>
      </c>
      <c r="I497" s="1056">
        <f t="shared" si="143"/>
        <v>-2.6000000000000014</v>
      </c>
      <c r="J497" s="1056">
        <f t="shared" si="143"/>
        <v>6.5000000000000071</v>
      </c>
      <c r="K497" s="1056">
        <f t="shared" si="143"/>
        <v>7.5000000000002842E-2</v>
      </c>
      <c r="L497" s="1056">
        <f t="shared" si="143"/>
        <v>-34.823333333333338</v>
      </c>
      <c r="M497" s="1056">
        <f t="shared" si="143"/>
        <v>-3.8983333333333334</v>
      </c>
      <c r="N497" s="1056">
        <f t="shared" si="143"/>
        <v>-2.6752499999999984</v>
      </c>
      <c r="O497" s="1056">
        <f t="shared" si="143"/>
        <v>1.7166666666666615</v>
      </c>
      <c r="P497" s="1068">
        <f t="shared" si="143"/>
        <v>-13.027777777777779</v>
      </c>
      <c r="Q497" s="324"/>
      <c r="R497" s="7"/>
      <c r="S497" s="106"/>
      <c r="T497" s="190"/>
      <c r="U497" s="190"/>
      <c r="V497" s="190"/>
      <c r="W497" s="191"/>
      <c r="X497" s="703"/>
      <c r="Y497" s="700"/>
      <c r="Z497" s="1"/>
    </row>
    <row r="498" spans="2:29" ht="15.75" thickBot="1">
      <c r="Q498" s="324"/>
      <c r="R498" s="236"/>
      <c r="S498" s="104"/>
      <c r="T498" s="124"/>
      <c r="U498" s="124"/>
      <c r="V498" s="124"/>
      <c r="W498" s="102"/>
      <c r="X498" s="703"/>
      <c r="Y498" s="700"/>
      <c r="Z498" s="1"/>
    </row>
    <row r="499" spans="2:29">
      <c r="B499" s="1034" t="s">
        <v>318</v>
      </c>
      <c r="C499" s="43"/>
      <c r="D499" s="44"/>
      <c r="E499" s="986">
        <f>E468+E479+E486</f>
        <v>60.531999999999996</v>
      </c>
      <c r="F499" s="987">
        <f t="shared" ref="F499:P499" si="144">F468+F479+F486</f>
        <v>58.182000000000002</v>
      </c>
      <c r="G499" s="987">
        <f t="shared" si="144"/>
        <v>281.94899999999996</v>
      </c>
      <c r="H499" s="987">
        <f t="shared" si="144"/>
        <v>1903.7550000000001</v>
      </c>
      <c r="I499" s="2370">
        <f t="shared" si="144"/>
        <v>49.896000000000001</v>
      </c>
      <c r="J499" s="987">
        <f t="shared" si="144"/>
        <v>1.119</v>
      </c>
      <c r="K499" s="987">
        <f t="shared" si="144"/>
        <v>1.4642000000000002</v>
      </c>
      <c r="L499" s="987">
        <f t="shared" si="144"/>
        <v>296.58</v>
      </c>
      <c r="M499" s="2370">
        <f t="shared" si="144"/>
        <v>976.71299999999997</v>
      </c>
      <c r="N499" s="2549">
        <f t="shared" si="144"/>
        <v>960.58820000000003</v>
      </c>
      <c r="O499" s="2370">
        <f t="shared" si="144"/>
        <v>229.18560000000002</v>
      </c>
      <c r="P499" s="1074">
        <f t="shared" si="144"/>
        <v>11.103</v>
      </c>
      <c r="Q499" s="324"/>
      <c r="R499" s="7"/>
      <c r="S499" s="106"/>
      <c r="T499" s="124"/>
      <c r="U499" s="124"/>
      <c r="V499" s="124"/>
      <c r="W499" s="102"/>
      <c r="X499" s="559"/>
      <c r="Y499" s="700"/>
      <c r="Z499" s="1"/>
    </row>
    <row r="500" spans="2:29">
      <c r="B500" s="1035"/>
      <c r="C500" s="1036" t="s">
        <v>11</v>
      </c>
      <c r="D500" s="1783">
        <v>0.7</v>
      </c>
      <c r="E500" s="1158">
        <f t="shared" ref="E500:P500" si="145">(E793/100)*70</f>
        <v>63</v>
      </c>
      <c r="F500" s="1052">
        <f t="shared" si="145"/>
        <v>64.400000000000006</v>
      </c>
      <c r="G500" s="1052">
        <f t="shared" si="145"/>
        <v>268.10000000000002</v>
      </c>
      <c r="H500" s="1052">
        <f t="shared" si="145"/>
        <v>1904</v>
      </c>
      <c r="I500" s="1052">
        <f t="shared" si="145"/>
        <v>49</v>
      </c>
      <c r="J500" s="1052">
        <f t="shared" si="145"/>
        <v>0.97999999999999987</v>
      </c>
      <c r="K500" s="1052">
        <f t="shared" si="145"/>
        <v>1.1200000000000001</v>
      </c>
      <c r="L500" s="1808">
        <f t="shared" si="145"/>
        <v>630</v>
      </c>
      <c r="M500" s="2785">
        <f t="shared" si="145"/>
        <v>840</v>
      </c>
      <c r="N500" s="2785">
        <f t="shared" si="145"/>
        <v>840</v>
      </c>
      <c r="O500" s="2785">
        <f t="shared" si="145"/>
        <v>210</v>
      </c>
      <c r="P500" s="2346">
        <f t="shared" si="145"/>
        <v>12.6</v>
      </c>
      <c r="Q500" s="324"/>
      <c r="R500" s="7"/>
      <c r="S500" s="106"/>
      <c r="T500" s="124"/>
      <c r="U500" s="124"/>
      <c r="V500" s="124"/>
      <c r="W500" s="102"/>
      <c r="X500" s="703"/>
      <c r="Y500" s="700"/>
      <c r="Z500" s="1"/>
    </row>
    <row r="501" spans="2:29" ht="15.75" thickBot="1">
      <c r="B501" s="249"/>
      <c r="C501" s="1031" t="s">
        <v>431</v>
      </c>
      <c r="D501" s="1077"/>
      <c r="E501" s="1055">
        <f t="shared" ref="E501:P501" si="146">(E499*100/E793)-70</f>
        <v>-2.7422222222222246</v>
      </c>
      <c r="F501" s="1056">
        <f t="shared" si="146"/>
        <v>-6.7586956521739125</v>
      </c>
      <c r="G501" s="1056">
        <f t="shared" si="146"/>
        <v>3.6159268929503696</v>
      </c>
      <c r="H501" s="1056">
        <f t="shared" si="146"/>
        <v>-9.0073529411824893E-3</v>
      </c>
      <c r="I501" s="1056">
        <f t="shared" si="146"/>
        <v>1.2800000000000011</v>
      </c>
      <c r="J501" s="1056">
        <f t="shared" si="146"/>
        <v>9.9285714285714306</v>
      </c>
      <c r="K501" s="1056">
        <f t="shared" si="146"/>
        <v>21.512500000000003</v>
      </c>
      <c r="L501" s="1056">
        <f t="shared" si="146"/>
        <v>-37.046666666666667</v>
      </c>
      <c r="M501" s="1056">
        <f t="shared" si="146"/>
        <v>11.392750000000007</v>
      </c>
      <c r="N501" s="1056">
        <f t="shared" si="146"/>
        <v>10.049016666666674</v>
      </c>
      <c r="O501" s="1056">
        <f t="shared" si="146"/>
        <v>6.3952000000000027</v>
      </c>
      <c r="P501" s="1068">
        <f t="shared" si="146"/>
        <v>-8.31666666666667</v>
      </c>
      <c r="Q501" s="324"/>
      <c r="R501" s="7"/>
      <c r="S501" s="106"/>
      <c r="T501" s="124"/>
      <c r="U501" s="124"/>
      <c r="V501" s="124"/>
      <c r="W501" s="102"/>
      <c r="X501" s="703"/>
      <c r="Y501" s="700"/>
      <c r="Z501" s="1"/>
    </row>
    <row r="502" spans="2:29">
      <c r="R502" s="11"/>
      <c r="S502" s="108"/>
      <c r="T502" s="124"/>
      <c r="U502" s="376"/>
      <c r="V502" s="124"/>
      <c r="W502" s="102"/>
      <c r="X502" s="559"/>
      <c r="Y502" s="749"/>
      <c r="Z502" s="1"/>
    </row>
    <row r="503" spans="2:29">
      <c r="R503" s="11"/>
      <c r="S503" s="129"/>
      <c r="T503" s="767"/>
      <c r="U503" s="787"/>
      <c r="V503" s="767"/>
      <c r="W503" s="756"/>
      <c r="X503" s="753"/>
      <c r="Y503" s="170"/>
      <c r="Z503" s="1"/>
    </row>
    <row r="504" spans="2:29">
      <c r="R504" s="183"/>
      <c r="S504" s="168"/>
      <c r="T504" s="129"/>
      <c r="U504" s="129"/>
      <c r="V504" s="129"/>
      <c r="W504" s="5"/>
      <c r="X504" s="735"/>
      <c r="Y504" s="183"/>
      <c r="Z504" s="1"/>
    </row>
    <row r="505" spans="2:29">
      <c r="E505" s="534"/>
      <c r="F505" s="534"/>
      <c r="G505" s="534"/>
      <c r="H505" s="534"/>
      <c r="K505" s="332"/>
      <c r="P505"/>
      <c r="Q505" s="324"/>
      <c r="R505" s="7"/>
      <c r="S505" s="104"/>
      <c r="T505" s="129"/>
      <c r="U505" s="129"/>
      <c r="V505" s="129"/>
      <c r="W505" s="5"/>
      <c r="X505" s="5"/>
      <c r="Y505" s="5"/>
      <c r="Z505" s="1"/>
    </row>
    <row r="506" spans="2:29">
      <c r="C506" s="932"/>
      <c r="D506" s="12" t="s">
        <v>206</v>
      </c>
      <c r="E506" s="326"/>
      <c r="R506" s="121"/>
      <c r="S506" s="106"/>
      <c r="U506" s="1133"/>
      <c r="V506" s="374"/>
      <c r="W506" s="102"/>
      <c r="X506" s="791"/>
      <c r="Y506" s="700"/>
      <c r="Z506" s="1"/>
    </row>
    <row r="507" spans="2:29">
      <c r="C507" s="13" t="s">
        <v>1139</v>
      </c>
      <c r="D507" s="157"/>
      <c r="E507" s="2"/>
      <c r="F507"/>
      <c r="I507"/>
      <c r="J507"/>
      <c r="K507" s="26"/>
      <c r="L507" s="26"/>
      <c r="M507"/>
      <c r="N507"/>
      <c r="O507"/>
      <c r="P507"/>
      <c r="Q507" s="114"/>
      <c r="R507" s="7"/>
      <c r="S507" s="106"/>
      <c r="T507" s="792"/>
      <c r="U507" s="792"/>
      <c r="V507" s="124"/>
      <c r="W507" s="102"/>
      <c r="X507" s="559"/>
      <c r="Y507" s="700"/>
      <c r="Z507" s="1"/>
    </row>
    <row r="508" spans="2:29">
      <c r="C508" s="25" t="s">
        <v>324</v>
      </c>
      <c r="I508" s="1093" t="s">
        <v>343</v>
      </c>
      <c r="N508" s="5"/>
      <c r="R508" s="360"/>
      <c r="S508" s="106"/>
      <c r="T508" s="124"/>
      <c r="U508" s="124"/>
      <c r="V508" s="124"/>
      <c r="W508" s="102"/>
      <c r="X508" s="747"/>
      <c r="Y508" s="700"/>
      <c r="Z508" s="1"/>
    </row>
    <row r="509" spans="2:29">
      <c r="C509" s="932" t="s">
        <v>809</v>
      </c>
      <c r="R509" s="7"/>
      <c r="S509" s="106"/>
      <c r="T509" s="124"/>
      <c r="U509" s="124"/>
      <c r="V509" s="124"/>
      <c r="W509" s="102"/>
      <c r="X509" s="793"/>
      <c r="Y509" s="748"/>
      <c r="Z509" s="1"/>
    </row>
    <row r="510" spans="2:29" ht="21.75" thickBot="1">
      <c r="B510" s="2" t="s">
        <v>895</v>
      </c>
      <c r="C510" s="26"/>
      <c r="D510"/>
      <c r="F510" s="32" t="s">
        <v>817</v>
      </c>
      <c r="I510" s="29" t="s">
        <v>0</v>
      </c>
      <c r="J510"/>
      <c r="K510" s="86" t="s">
        <v>429</v>
      </c>
      <c r="L510" s="26"/>
      <c r="M510" s="26"/>
      <c r="N510" s="33"/>
      <c r="P510" s="127"/>
      <c r="R510" s="892"/>
      <c r="S510" s="114"/>
      <c r="T510" s="188"/>
      <c r="U510" s="106"/>
      <c r="V510" s="124"/>
      <c r="W510" s="124"/>
      <c r="X510" s="124"/>
      <c r="Y510" s="746"/>
      <c r="Z510" s="677"/>
      <c r="AA510" s="763"/>
      <c r="AB510" s="114"/>
      <c r="AC510" s="114"/>
    </row>
    <row r="511" spans="2:29" ht="15.75" thickBot="1">
      <c r="B511" s="1140" t="s">
        <v>320</v>
      </c>
      <c r="C511" s="1188" t="s">
        <v>818</v>
      </c>
      <c r="D511" s="1137" t="s">
        <v>176</v>
      </c>
      <c r="E511" s="1145" t="s">
        <v>177</v>
      </c>
      <c r="F511" s="383"/>
      <c r="G511" s="383"/>
      <c r="H511" s="40"/>
      <c r="I511" s="712" t="s">
        <v>300</v>
      </c>
      <c r="J511" s="40"/>
      <c r="K511" s="943"/>
      <c r="L511" s="542"/>
      <c r="M511" s="1147" t="s">
        <v>338</v>
      </c>
      <c r="N511" s="40"/>
      <c r="O511" s="40"/>
      <c r="P511" s="78"/>
      <c r="Q511" s="1021" t="s">
        <v>329</v>
      </c>
      <c r="R511" s="114"/>
      <c r="S511" s="188"/>
      <c r="T511" s="109"/>
      <c r="U511" s="106"/>
      <c r="V511" s="124"/>
      <c r="W511" s="124"/>
      <c r="X511" s="630"/>
      <c r="Y511" s="2330"/>
      <c r="Z511" s="677"/>
      <c r="AA511" s="114"/>
      <c r="AB511" s="114"/>
      <c r="AC511" s="114"/>
    </row>
    <row r="512" spans="2:29" ht="15.75" thickBot="1">
      <c r="B512" s="1141" t="s">
        <v>302</v>
      </c>
      <c r="C512" s="464"/>
      <c r="D512" s="1142" t="s">
        <v>183</v>
      </c>
      <c r="E512" s="780"/>
      <c r="F512" s="1144"/>
      <c r="G512" s="2386" t="s">
        <v>820</v>
      </c>
      <c r="H512" s="2270" t="s">
        <v>688</v>
      </c>
      <c r="I512" s="1148"/>
      <c r="J512" s="1148"/>
      <c r="K512" s="1148"/>
      <c r="L512" s="1150"/>
      <c r="M512" s="1151" t="s">
        <v>337</v>
      </c>
      <c r="N512" s="1148"/>
      <c r="O512" s="1148"/>
      <c r="P512" s="1150"/>
      <c r="Q512" s="1108" t="s">
        <v>326</v>
      </c>
      <c r="R512" s="127"/>
      <c r="S512" s="109"/>
      <c r="T512" s="109"/>
      <c r="U512" s="106"/>
      <c r="V512" s="124"/>
      <c r="W512" s="124"/>
      <c r="X512" s="124"/>
      <c r="Y512" s="2330"/>
      <c r="Z512" s="677"/>
      <c r="AA512" s="114"/>
      <c r="AB512" s="114"/>
      <c r="AC512" s="114"/>
    </row>
    <row r="513" spans="2:29">
      <c r="B513" s="1141" t="s">
        <v>311</v>
      </c>
      <c r="C513" s="464" t="s">
        <v>182</v>
      </c>
      <c r="D513" s="884"/>
      <c r="E513" s="1142" t="s">
        <v>184</v>
      </c>
      <c r="F513" s="1138" t="s">
        <v>56</v>
      </c>
      <c r="G513" s="2386" t="s">
        <v>821</v>
      </c>
      <c r="H513" s="2272" t="s">
        <v>187</v>
      </c>
      <c r="I513" s="780"/>
      <c r="J513" s="2295"/>
      <c r="K513" s="40"/>
      <c r="L513" s="2295"/>
      <c r="M513" s="2296" t="s">
        <v>312</v>
      </c>
      <c r="N513" s="2297" t="s">
        <v>313</v>
      </c>
      <c r="O513" s="2298" t="s">
        <v>314</v>
      </c>
      <c r="P513" s="2299" t="s">
        <v>315</v>
      </c>
      <c r="Q513" s="1107" t="s">
        <v>287</v>
      </c>
      <c r="R513" s="123"/>
      <c r="S513" s="109"/>
      <c r="T513" s="109"/>
      <c r="U513" s="106"/>
      <c r="V513" s="124"/>
      <c r="W513" s="124"/>
      <c r="X513" s="124"/>
      <c r="Y513" s="1091"/>
      <c r="Z513" s="677"/>
      <c r="AA513" s="114"/>
      <c r="AB513" s="114"/>
      <c r="AC513" s="114"/>
    </row>
    <row r="514" spans="2:29" ht="15.75" thickBot="1">
      <c r="B514" s="66"/>
      <c r="C514" s="933"/>
      <c r="D514" s="502"/>
      <c r="E514" s="1143" t="s">
        <v>6</v>
      </c>
      <c r="F514" s="472" t="s">
        <v>7</v>
      </c>
      <c r="G514" s="2078" t="s">
        <v>8</v>
      </c>
      <c r="H514" s="2271" t="s">
        <v>422</v>
      </c>
      <c r="I514" s="2300" t="s">
        <v>303</v>
      </c>
      <c r="J514" s="2301" t="s">
        <v>304</v>
      </c>
      <c r="K514" s="2302" t="s">
        <v>305</v>
      </c>
      <c r="L514" s="2301" t="s">
        <v>306</v>
      </c>
      <c r="M514" s="2303" t="s">
        <v>307</v>
      </c>
      <c r="N514" s="2301" t="s">
        <v>308</v>
      </c>
      <c r="O514" s="2302" t="s">
        <v>309</v>
      </c>
      <c r="P514" s="2304" t="s">
        <v>310</v>
      </c>
      <c r="Q514" s="933"/>
      <c r="R514" s="114"/>
      <c r="S514" s="316"/>
      <c r="T514" s="109"/>
      <c r="U514" s="106"/>
      <c r="V514" s="124"/>
      <c r="W514" s="124"/>
      <c r="X514" s="124"/>
      <c r="Y514" s="2330"/>
      <c r="Z514" s="677"/>
      <c r="AA514" s="114"/>
      <c r="AB514" s="114"/>
      <c r="AC514" s="114"/>
    </row>
    <row r="515" spans="2:29">
      <c r="B515" s="92"/>
      <c r="C515" s="2307" t="s">
        <v>154</v>
      </c>
      <c r="D515" s="1840"/>
      <c r="E515" s="1003"/>
      <c r="F515" s="1004"/>
      <c r="G515" s="1004"/>
      <c r="H515" s="774"/>
      <c r="I515" s="982"/>
      <c r="J515" s="982"/>
      <c r="K515" s="2371"/>
      <c r="L515" s="982"/>
      <c r="M515" s="982"/>
      <c r="N515" s="982"/>
      <c r="O515" s="982"/>
      <c r="P515" s="1112"/>
      <c r="Q515" s="1109"/>
      <c r="R515" s="893"/>
      <c r="S515" s="316"/>
      <c r="T515" s="109"/>
      <c r="U515" s="106"/>
      <c r="V515" s="124"/>
      <c r="W515" s="124"/>
      <c r="X515" s="124"/>
      <c r="Y515" s="2330"/>
      <c r="Z515" s="677"/>
      <c r="AA515" s="114"/>
      <c r="AB515" s="114"/>
      <c r="AC515" s="114"/>
    </row>
    <row r="516" spans="2:29">
      <c r="B516" s="1126" t="str">
        <f>'12 л. МЕНЮ '!J517</f>
        <v>1 / 21</v>
      </c>
      <c r="C516" s="252" t="str">
        <f>'12 л. МЕНЮ '!C517</f>
        <v xml:space="preserve">Салат из капусты белокачанной </v>
      </c>
      <c r="D516" s="277">
        <f>'12 л. МЕНЮ '!D517</f>
        <v>60</v>
      </c>
      <c r="E516" s="1887">
        <f>'12 л. МЕНЮ '!E517</f>
        <v>0.87</v>
      </c>
      <c r="F516" s="1887">
        <f>'12 л. МЕНЮ '!F517</f>
        <v>3.6</v>
      </c>
      <c r="G516" s="1887">
        <f>'12 л. МЕНЮ '!G517</f>
        <v>5.04</v>
      </c>
      <c r="H516" s="967">
        <f>'12 л. МЕНЮ '!H517</f>
        <v>56.4</v>
      </c>
      <c r="I516" s="253">
        <v>11.9</v>
      </c>
      <c r="J516" s="253">
        <v>0.01</v>
      </c>
      <c r="K516" s="253">
        <v>0.01</v>
      </c>
      <c r="L516" s="253">
        <v>0</v>
      </c>
      <c r="M516" s="253">
        <v>28</v>
      </c>
      <c r="N516" s="253">
        <v>19.600000000000001</v>
      </c>
      <c r="O516" s="253">
        <v>11.2</v>
      </c>
      <c r="P516" s="253">
        <v>0.37</v>
      </c>
      <c r="Q516" s="2737">
        <f>'12 л. МЕНЮ '!I517</f>
        <v>0</v>
      </c>
      <c r="R516" s="133"/>
      <c r="S516" s="109"/>
      <c r="T516" s="109"/>
      <c r="U516" s="106"/>
      <c r="V516" s="124"/>
      <c r="W516" s="376"/>
      <c r="X516" s="124"/>
      <c r="Y516" s="746"/>
      <c r="Z516" s="168"/>
      <c r="AA516" s="114"/>
      <c r="AB516" s="114"/>
      <c r="AC516" s="114"/>
    </row>
    <row r="517" spans="2:29">
      <c r="B517" s="1126" t="str">
        <f>'12 л. МЕНЮ '!J518</f>
        <v>259/17</v>
      </c>
      <c r="C517" s="252" t="str">
        <f>'12 л. МЕНЮ '!C518</f>
        <v>Жаркое по - дормашнему</v>
      </c>
      <c r="D517" s="277">
        <f>'12 л. МЕНЮ '!D518</f>
        <v>205</v>
      </c>
      <c r="E517" s="1887">
        <f>'12 л. МЕНЮ '!E518</f>
        <v>16.788</v>
      </c>
      <c r="F517" s="1887">
        <f>'12 л. МЕНЮ '!F518</f>
        <v>17.077999999999999</v>
      </c>
      <c r="G517" s="1887">
        <f>'12 л. МЕНЮ '!G518</f>
        <v>23.751000000000001</v>
      </c>
      <c r="H517" s="967">
        <f>'12 л. МЕНЮ '!H518</f>
        <v>315.91800000000001</v>
      </c>
      <c r="I517" s="356">
        <v>7.92</v>
      </c>
      <c r="J517" s="354">
        <v>0.14000000000000001</v>
      </c>
      <c r="K517" s="355">
        <v>0.06</v>
      </c>
      <c r="L517" s="728">
        <v>36.72</v>
      </c>
      <c r="M517" s="253">
        <v>129.96</v>
      </c>
      <c r="N517" s="1087">
        <v>19.03</v>
      </c>
      <c r="O517" s="253">
        <v>4.4000000000000004</v>
      </c>
      <c r="P517" s="253">
        <v>2.85</v>
      </c>
      <c r="Q517" s="2737">
        <f>'12 л. МЕНЮ '!I518</f>
        <v>0</v>
      </c>
      <c r="R517" s="123"/>
      <c r="S517" s="109"/>
      <c r="T517" s="114"/>
      <c r="U517" s="231"/>
      <c r="V517" s="654"/>
      <c r="W517" s="1183"/>
      <c r="X517" s="1184"/>
      <c r="Y517" s="1185"/>
      <c r="Z517" s="228"/>
      <c r="AA517" s="414"/>
      <c r="AB517" s="114"/>
      <c r="AC517" s="114"/>
    </row>
    <row r="518" spans="2:29">
      <c r="B518" s="1126" t="str">
        <f>'12 л. МЕНЮ '!J519</f>
        <v>495 / 21</v>
      </c>
      <c r="C518" s="252" t="str">
        <f>'12 л. МЕНЮ '!C519</f>
        <v>Компот из смеси сухофруктов</v>
      </c>
      <c r="D518" s="277">
        <f>'12 л. МЕНЮ '!D519</f>
        <v>200</v>
      </c>
      <c r="E518" s="1887">
        <f>'12 л. МЕНЮ '!E519</f>
        <v>0.6</v>
      </c>
      <c r="F518" s="1887">
        <f>'12 л. МЕНЮ '!F519</f>
        <v>0.1</v>
      </c>
      <c r="G518" s="1887">
        <f>'12 л. МЕНЮ '!G519</f>
        <v>20.100000000000001</v>
      </c>
      <c r="H518" s="967">
        <f>'12 л. МЕНЮ '!H519</f>
        <v>80.766000000000005</v>
      </c>
      <c r="I518" s="359">
        <v>2.016</v>
      </c>
      <c r="J518" s="359">
        <v>0</v>
      </c>
      <c r="K518" s="359">
        <v>0</v>
      </c>
      <c r="L518" s="2669">
        <v>12</v>
      </c>
      <c r="M518" s="253">
        <v>16.100000000000001</v>
      </c>
      <c r="N518" s="253">
        <v>15.36</v>
      </c>
      <c r="O518" s="253">
        <v>2.1</v>
      </c>
      <c r="P518" s="253">
        <v>7.5999999999999998E-2</v>
      </c>
      <c r="Q518" s="2737">
        <f>'12 л. МЕНЮ '!I519</f>
        <v>0</v>
      </c>
      <c r="R518" s="125"/>
      <c r="S518" s="109"/>
      <c r="T518" s="409"/>
      <c r="U518" s="2276"/>
      <c r="V518" s="891"/>
      <c r="W518" s="891"/>
      <c r="X518" s="891"/>
      <c r="Y518" s="891"/>
      <c r="Z518" s="2277"/>
      <c r="AA518" s="129"/>
      <c r="AB518" s="114"/>
      <c r="AC518" s="114"/>
    </row>
    <row r="519" spans="2:29">
      <c r="B519" s="1124" t="str">
        <f>'12 л. МЕНЮ '!J520</f>
        <v>Пром.пр.</v>
      </c>
      <c r="C519" s="252" t="str">
        <f>'12 л. МЕНЮ '!C520</f>
        <v>Хлеб пшеничный</v>
      </c>
      <c r="D519" s="277">
        <f>'12 л. МЕНЮ '!D520</f>
        <v>60</v>
      </c>
      <c r="E519" s="1887">
        <f>'12 л. МЕНЮ '!E520</f>
        <v>2.31</v>
      </c>
      <c r="F519" s="1887">
        <f>'12 л. МЕНЮ '!F520</f>
        <v>0.82</v>
      </c>
      <c r="G519" s="1887">
        <f>'12 л. МЕНЮ '!G520</f>
        <v>32.520000000000003</v>
      </c>
      <c r="H519" s="967">
        <f>'12 л. МЕНЮ '!H520</f>
        <v>146.75</v>
      </c>
      <c r="I519" s="253">
        <v>0</v>
      </c>
      <c r="J519" s="1084">
        <v>4.8000000000000001E-2</v>
      </c>
      <c r="K519" s="804">
        <v>1.6E-2</v>
      </c>
      <c r="L519" s="958">
        <v>0</v>
      </c>
      <c r="M519" s="253">
        <v>8</v>
      </c>
      <c r="N519" s="253">
        <v>26</v>
      </c>
      <c r="O519" s="253">
        <v>5.6</v>
      </c>
      <c r="P519" s="804">
        <v>0.04</v>
      </c>
      <c r="Q519" s="2737">
        <f>'12 л. МЕНЮ '!I520</f>
        <v>0</v>
      </c>
      <c r="R519" s="125"/>
      <c r="S519" s="114"/>
      <c r="T519" s="228"/>
      <c r="U519" s="124"/>
      <c r="V519" s="630"/>
      <c r="W519" s="630"/>
      <c r="X519" s="630"/>
      <c r="Y519" s="630"/>
      <c r="Z519" s="129"/>
      <c r="AA519" s="129"/>
      <c r="AB519" s="114"/>
      <c r="AC519" s="114"/>
    </row>
    <row r="520" spans="2:29" ht="15.75" thickBot="1">
      <c r="B520" s="1127" t="str">
        <f>'12 л. МЕНЮ '!J521</f>
        <v>Пром.пр.</v>
      </c>
      <c r="C520" s="201" t="str">
        <f>'12 л. МЕНЮ '!C521</f>
        <v>Хлеб ржаной</v>
      </c>
      <c r="D520" s="398">
        <f>'12 л. МЕНЮ '!D521</f>
        <v>40</v>
      </c>
      <c r="E520" s="1887">
        <f>'12 л. МЕНЮ '!E521</f>
        <v>2.2599999999999998</v>
      </c>
      <c r="F520" s="1887">
        <f>'12 л. МЕНЮ '!F521</f>
        <v>0.6</v>
      </c>
      <c r="G520" s="1887">
        <f>'12 л. МЕНЮ '!G521</f>
        <v>16.739999999999998</v>
      </c>
      <c r="H520" s="967">
        <f>'12 л. МЕНЮ '!H521</f>
        <v>81.426000000000002</v>
      </c>
      <c r="I520" s="253">
        <v>0</v>
      </c>
      <c r="J520" s="253">
        <v>0.107</v>
      </c>
      <c r="K520" s="253">
        <v>0.107</v>
      </c>
      <c r="L520" s="728">
        <v>0</v>
      </c>
      <c r="M520" s="365">
        <v>13.2</v>
      </c>
      <c r="N520" s="253">
        <v>93.6</v>
      </c>
      <c r="O520" s="253">
        <v>2.64</v>
      </c>
      <c r="P520" s="253">
        <v>1.7999999999999999E-2</v>
      </c>
      <c r="Q520" s="2737">
        <f>'12 л. МЕНЮ '!I521</f>
        <v>0</v>
      </c>
      <c r="R520" s="114"/>
      <c r="S520" s="409"/>
      <c r="T520" s="188"/>
      <c r="U520" s="114"/>
      <c r="V520" s="129"/>
      <c r="W520" s="129"/>
      <c r="X520" s="129"/>
      <c r="Y520" s="129"/>
      <c r="Z520" s="129"/>
      <c r="AA520" s="129"/>
      <c r="AB520" s="114"/>
      <c r="AC520" s="114"/>
    </row>
    <row r="521" spans="2:29">
      <c r="B521" s="498" t="s">
        <v>204</v>
      </c>
      <c r="C521" s="11"/>
      <c r="D521" s="2749">
        <f>'12 л. МЕНЮ '!D522</f>
        <v>565</v>
      </c>
      <c r="E521" s="499">
        <f t="shared" ref="E521:P521" si="147">SUM(E516:E520)</f>
        <v>22.828000000000003</v>
      </c>
      <c r="F521" s="500">
        <f t="shared" si="147"/>
        <v>22.198000000000004</v>
      </c>
      <c r="G521" s="501">
        <f t="shared" si="147"/>
        <v>98.150999999999996</v>
      </c>
      <c r="H521" s="2198">
        <f t="shared" si="147"/>
        <v>681.2600000000001</v>
      </c>
      <c r="I521" s="255">
        <f t="shared" si="147"/>
        <v>21.835999999999999</v>
      </c>
      <c r="J521" s="960">
        <f t="shared" si="147"/>
        <v>0.30499999999999999</v>
      </c>
      <c r="K521" s="960">
        <f t="shared" si="147"/>
        <v>0.193</v>
      </c>
      <c r="L521" s="960">
        <f t="shared" si="147"/>
        <v>48.72</v>
      </c>
      <c r="M521" s="1053">
        <f t="shared" si="147"/>
        <v>195.26</v>
      </c>
      <c r="N521" s="1053">
        <f t="shared" si="147"/>
        <v>173.59</v>
      </c>
      <c r="O521" s="960">
        <f t="shared" si="147"/>
        <v>25.939999999999998</v>
      </c>
      <c r="P521" s="1054">
        <f t="shared" si="147"/>
        <v>3.3540000000000001</v>
      </c>
      <c r="Q521" s="1121"/>
      <c r="R521" s="114"/>
      <c r="S521" s="188"/>
      <c r="T521" s="109"/>
      <c r="U521" s="106"/>
      <c r="V521" s="124"/>
      <c r="W521" s="124"/>
      <c r="X521" s="124"/>
      <c r="Y521" s="191"/>
      <c r="Z521" s="677"/>
      <c r="AA521" s="691"/>
      <c r="AB521" s="114"/>
      <c r="AC521" s="114"/>
    </row>
    <row r="522" spans="2:29">
      <c r="B522" s="1035"/>
      <c r="C522" s="1036" t="s">
        <v>11</v>
      </c>
      <c r="D522" s="1783">
        <v>0.25</v>
      </c>
      <c r="E522" s="1158">
        <f t="shared" ref="E522:P522" si="148">(E793/100)*25</f>
        <v>22.5</v>
      </c>
      <c r="F522" s="1052">
        <f t="shared" si="148"/>
        <v>23</v>
      </c>
      <c r="G522" s="1052">
        <f t="shared" si="148"/>
        <v>95.75</v>
      </c>
      <c r="H522" s="1052">
        <f t="shared" si="148"/>
        <v>680</v>
      </c>
      <c r="I522" s="1052">
        <f t="shared" si="148"/>
        <v>17.5</v>
      </c>
      <c r="J522" s="1052">
        <f t="shared" si="148"/>
        <v>0.35</v>
      </c>
      <c r="K522" s="1052">
        <f t="shared" si="148"/>
        <v>0.4</v>
      </c>
      <c r="L522" s="1808">
        <f t="shared" si="148"/>
        <v>225</v>
      </c>
      <c r="M522" s="2785">
        <f t="shared" si="148"/>
        <v>300</v>
      </c>
      <c r="N522" s="2785">
        <f t="shared" si="148"/>
        <v>300</v>
      </c>
      <c r="O522" s="1808">
        <f t="shared" si="148"/>
        <v>75</v>
      </c>
      <c r="P522" s="2346">
        <f t="shared" si="148"/>
        <v>4.5</v>
      </c>
      <c r="Q522" s="1121"/>
      <c r="R522" s="127"/>
      <c r="S522" s="109"/>
      <c r="T522" s="109"/>
      <c r="U522" s="375"/>
      <c r="V522" s="124"/>
      <c r="W522" s="124"/>
      <c r="X522" s="124"/>
      <c r="Y522" s="1091"/>
      <c r="Z522" s="1136"/>
      <c r="AA522" s="2379"/>
      <c r="AB522" s="114"/>
      <c r="AC522" s="114"/>
    </row>
    <row r="523" spans="2:29" ht="15.75" thickBot="1">
      <c r="B523" s="249"/>
      <c r="C523" s="1031" t="s">
        <v>431</v>
      </c>
      <c r="D523" s="1077"/>
      <c r="E523" s="1055">
        <f t="shared" ref="E523:P523" si="149">(E521*100/E793)-25</f>
        <v>0.36444444444444812</v>
      </c>
      <c r="F523" s="1056">
        <f t="shared" si="149"/>
        <v>-0.87173913043477924</v>
      </c>
      <c r="G523" s="1056">
        <f t="shared" si="149"/>
        <v>0.62689295039164605</v>
      </c>
      <c r="H523" s="1056">
        <f t="shared" si="149"/>
        <v>4.632352941176876E-2</v>
      </c>
      <c r="I523" s="1056">
        <f t="shared" si="149"/>
        <v>6.1942857142857122</v>
      </c>
      <c r="J523" s="1056">
        <f t="shared" si="149"/>
        <v>-3.2142857142857117</v>
      </c>
      <c r="K523" s="1056">
        <f t="shared" si="149"/>
        <v>-12.9375</v>
      </c>
      <c r="L523" s="1056">
        <f t="shared" si="149"/>
        <v>-19.586666666666666</v>
      </c>
      <c r="M523" s="1056">
        <f t="shared" si="149"/>
        <v>-8.7283333333333317</v>
      </c>
      <c r="N523" s="1056">
        <f t="shared" si="149"/>
        <v>-10.534166666666666</v>
      </c>
      <c r="O523" s="1056">
        <f t="shared" si="149"/>
        <v>-16.353333333333332</v>
      </c>
      <c r="P523" s="1068">
        <f t="shared" si="149"/>
        <v>-6.3666666666666636</v>
      </c>
      <c r="Q523" s="83"/>
      <c r="R523" s="114"/>
      <c r="S523" s="121"/>
      <c r="T523" s="2265"/>
      <c r="U523" s="106"/>
      <c r="V523" s="190"/>
      <c r="W523" s="190"/>
      <c r="X523" s="190"/>
      <c r="Y523" s="2266"/>
      <c r="Z523" s="1136"/>
      <c r="AA523" s="114"/>
      <c r="AB523" s="114"/>
      <c r="AC523" s="114"/>
    </row>
    <row r="524" spans="2:29">
      <c r="B524" s="2333"/>
      <c r="C524" s="178" t="s">
        <v>123</v>
      </c>
      <c r="D524" s="2318"/>
      <c r="E524" s="694"/>
      <c r="F524" s="1765"/>
      <c r="G524" s="1765"/>
      <c r="H524" s="1765"/>
      <c r="I524" s="982"/>
      <c r="J524" s="982"/>
      <c r="K524" s="1004"/>
      <c r="L524" s="982"/>
      <c r="M524" s="982"/>
      <c r="N524" s="982"/>
      <c r="O524" s="982"/>
      <c r="P524" s="1112"/>
      <c r="Q524" s="1109"/>
      <c r="R524" s="114"/>
      <c r="S524" s="109"/>
      <c r="T524" s="2265"/>
      <c r="U524" s="106"/>
      <c r="V524" s="124"/>
      <c r="W524" s="124"/>
      <c r="X524" s="630"/>
      <c r="Y524" s="746"/>
      <c r="Z524" s="1136"/>
      <c r="AA524" s="114"/>
      <c r="AB524" s="114"/>
      <c r="AC524" s="114"/>
    </row>
    <row r="525" spans="2:29">
      <c r="B525" s="2373" t="str">
        <f>'12 л. МЕНЮ '!J526</f>
        <v>21 / 21</v>
      </c>
      <c r="C525" s="2375" t="str">
        <f>'12 л. МЕНЮ '!C526</f>
        <v>Салат из моркови</v>
      </c>
      <c r="D525" s="2319">
        <f>'12 л. МЕНЮ '!D526</f>
        <v>60</v>
      </c>
      <c r="E525" s="253">
        <f>'12 л. МЕНЮ '!E526</f>
        <v>0.72</v>
      </c>
      <c r="F525" s="253">
        <f>'12 л. МЕНЮ '!F526</f>
        <v>3.6</v>
      </c>
      <c r="G525" s="253">
        <f>'12 л. МЕНЮ '!G526</f>
        <v>6.72</v>
      </c>
      <c r="H525" s="967">
        <f>'12 л. МЕНЮ '!H526</f>
        <v>62.4</v>
      </c>
      <c r="I525" s="371">
        <v>1.8</v>
      </c>
      <c r="J525" s="371">
        <v>0.03</v>
      </c>
      <c r="K525" s="371">
        <v>0.03</v>
      </c>
      <c r="L525" s="715">
        <v>0</v>
      </c>
      <c r="M525" s="253">
        <v>14.4</v>
      </c>
      <c r="N525" s="253">
        <v>29.4</v>
      </c>
      <c r="O525" s="359">
        <v>20.399999999999999</v>
      </c>
      <c r="P525" s="253">
        <v>0.38400000000000001</v>
      </c>
      <c r="Q525" s="2733">
        <f>'12 л. МЕНЮ '!I526</f>
        <v>0</v>
      </c>
      <c r="R525" s="114"/>
      <c r="S525" s="109"/>
      <c r="T525" s="623"/>
      <c r="U525" s="106"/>
      <c r="V525" s="124"/>
      <c r="W525" s="124"/>
      <c r="X525" s="124"/>
      <c r="Y525" s="746"/>
      <c r="Z525" s="677"/>
      <c r="AA525" s="114"/>
      <c r="AB525" s="114"/>
      <c r="AC525" s="114"/>
    </row>
    <row r="526" spans="2:29">
      <c r="B526" s="2373" t="str">
        <f>'12 л. МЕНЮ '!J527</f>
        <v>103 / 21</v>
      </c>
      <c r="C526" s="2375" t="str">
        <f>'12 л. МЕНЮ '!C527</f>
        <v>Щи из свежей капусты</v>
      </c>
      <c r="D526" s="2319">
        <f>'12 л. МЕНЮ '!D527</f>
        <v>250</v>
      </c>
      <c r="E526" s="253">
        <f>'12 л. МЕНЮ '!E527</f>
        <v>1.3</v>
      </c>
      <c r="F526" s="253">
        <f>'12 л. МЕНЮ '!F527</f>
        <v>4.4249999999999998</v>
      </c>
      <c r="G526" s="253">
        <f>'12 л. МЕНЮ '!G527</f>
        <v>3.45</v>
      </c>
      <c r="H526" s="967">
        <f>'12 л. МЕНЮ '!H527</f>
        <v>59</v>
      </c>
      <c r="I526" s="371">
        <v>9.98</v>
      </c>
      <c r="J526" s="371">
        <v>0.03</v>
      </c>
      <c r="K526" s="371">
        <v>0.03</v>
      </c>
      <c r="L526" s="715">
        <v>0</v>
      </c>
      <c r="M526" s="356">
        <v>34.5</v>
      </c>
      <c r="N526" s="356">
        <v>28</v>
      </c>
      <c r="O526" s="356">
        <v>13.75</v>
      </c>
      <c r="P526" s="356">
        <v>0.59</v>
      </c>
      <c r="Q526" s="2733">
        <f>'12 л. МЕНЮ '!I527</f>
        <v>0</v>
      </c>
      <c r="R526" s="114"/>
      <c r="S526" s="109"/>
      <c r="T526" s="109"/>
      <c r="U526" s="106"/>
      <c r="V526" s="124"/>
      <c r="W526" s="124"/>
      <c r="X526" s="124"/>
      <c r="Y526" s="2376"/>
      <c r="Z526" s="677"/>
      <c r="AA526" s="114"/>
      <c r="AB526" s="114"/>
      <c r="AC526" s="114"/>
    </row>
    <row r="527" spans="2:29">
      <c r="B527" s="2373" t="str">
        <f>'12 л. МЕНЮ '!J528</f>
        <v>291 / 17</v>
      </c>
      <c r="C527" s="2375" t="str">
        <f>'12 л. МЕНЮ '!C528</f>
        <v>Плов из птицы</v>
      </c>
      <c r="D527" s="2319">
        <f>'12 л. МЕНЮ '!D528</f>
        <v>210</v>
      </c>
      <c r="E527" s="253">
        <f>'12 л. МЕНЮ '!E528</f>
        <v>18.036999999999999</v>
      </c>
      <c r="F527" s="253">
        <f>'12 л. МЕНЮ '!F528</f>
        <v>10.923999999999999</v>
      </c>
      <c r="G527" s="253">
        <f>'12 л. МЕНЮ '!G528</f>
        <v>38.914000000000001</v>
      </c>
      <c r="H527" s="967">
        <f>'12 л. МЕНЮ '!H528</f>
        <v>326.12</v>
      </c>
      <c r="I527" s="2641">
        <v>6.3</v>
      </c>
      <c r="J527" s="1102">
        <v>0.08</v>
      </c>
      <c r="K527" s="2640">
        <v>8.9999999999999993E-3</v>
      </c>
      <c r="L527" s="2642">
        <v>176.01</v>
      </c>
      <c r="M527" s="2322">
        <v>13.125999999999999</v>
      </c>
      <c r="N527" s="2643">
        <v>22.57</v>
      </c>
      <c r="O527" s="2322">
        <v>10.19</v>
      </c>
      <c r="P527" s="2644">
        <v>1.77</v>
      </c>
      <c r="Q527" s="2733">
        <f>'12 л. МЕНЮ '!I528</f>
        <v>0</v>
      </c>
      <c r="R527" s="133"/>
      <c r="T527" s="109"/>
      <c r="U527" s="106"/>
      <c r="V527" s="124"/>
      <c r="W527" s="124"/>
      <c r="X527" s="124"/>
      <c r="Y527" s="2376"/>
      <c r="Z527" s="677"/>
      <c r="AA527" s="114"/>
      <c r="AB527" s="114"/>
      <c r="AC527" s="114"/>
    </row>
    <row r="528" spans="2:29">
      <c r="B528" s="2373" t="str">
        <f>'12 л. МЕНЮ '!J529</f>
        <v>460 / 21</v>
      </c>
      <c r="C528" s="2375" t="str">
        <f>'12 л. МЕНЮ '!C529</f>
        <v xml:space="preserve">Чай с молоком </v>
      </c>
      <c r="D528" s="2319">
        <f>'12 л. МЕНЮ '!D529</f>
        <v>200</v>
      </c>
      <c r="E528" s="253">
        <f>'12 л. МЕНЮ '!E529</f>
        <v>3</v>
      </c>
      <c r="F528" s="253">
        <f>'12 л. МЕНЮ '!F529</f>
        <v>2.2000000000000002</v>
      </c>
      <c r="G528" s="253">
        <f>'12 л. МЕНЮ '!G529</f>
        <v>13.643000000000001</v>
      </c>
      <c r="H528" s="967">
        <f>'12 л. МЕНЮ '!H529</f>
        <v>85.885999999999996</v>
      </c>
      <c r="I528" s="1096">
        <v>0.56000000000000005</v>
      </c>
      <c r="J528" s="253">
        <v>0.02</v>
      </c>
      <c r="K528" s="897">
        <v>0.13</v>
      </c>
      <c r="L528" s="958">
        <v>13.5</v>
      </c>
      <c r="M528" s="253">
        <v>110.5</v>
      </c>
      <c r="N528" s="897">
        <v>85.2</v>
      </c>
      <c r="O528" s="253">
        <v>16</v>
      </c>
      <c r="P528" s="897">
        <v>0.8</v>
      </c>
      <c r="Q528" s="2733">
        <f>'12 л. МЕНЮ '!I529</f>
        <v>0</v>
      </c>
      <c r="R528" s="127"/>
      <c r="S528" s="109"/>
    </row>
    <row r="529" spans="2:29">
      <c r="B529" s="2770" t="str">
        <f>'12 л. МЕНЮ '!J530</f>
        <v>Пром.пр.</v>
      </c>
      <c r="C529" s="2375" t="str">
        <f>'12 л. МЕНЮ '!C530</f>
        <v>Кондитерские изделия ( Печенье )</v>
      </c>
      <c r="D529" s="2319">
        <f>'12 л. МЕНЮ '!D530</f>
        <v>50</v>
      </c>
      <c r="E529" s="253">
        <f>'12 л. МЕНЮ '!E530</f>
        <v>2.8210000000000002</v>
      </c>
      <c r="F529" s="253">
        <f>'12 л. МЕНЮ '!F530</f>
        <v>4.1870000000000003</v>
      </c>
      <c r="G529" s="253">
        <f>'12 л. МЕНЮ '!G530</f>
        <v>23.029</v>
      </c>
      <c r="H529" s="967">
        <f>'12 л. МЕНЮ '!H530</f>
        <v>141.083</v>
      </c>
      <c r="I529" s="253">
        <v>0</v>
      </c>
      <c r="J529" s="253">
        <v>0.03</v>
      </c>
      <c r="K529" s="253">
        <v>0.02</v>
      </c>
      <c r="L529" s="967">
        <v>3</v>
      </c>
      <c r="M529" s="253">
        <v>8.6999999999999993</v>
      </c>
      <c r="N529" s="1887">
        <v>0</v>
      </c>
      <c r="O529" s="253">
        <v>0.6</v>
      </c>
      <c r="P529" s="253">
        <v>6.3E-2</v>
      </c>
      <c r="Q529" s="2733">
        <f>'12 л. МЕНЮ '!I530</f>
        <v>0</v>
      </c>
      <c r="R529" s="132"/>
      <c r="T529" s="409"/>
      <c r="U529" s="2276"/>
      <c r="V529" s="891"/>
      <c r="W529" s="891"/>
      <c r="X529" s="891"/>
      <c r="Y529" s="891"/>
      <c r="Z529" s="2277"/>
      <c r="AA529" s="129"/>
      <c r="AB529" s="114"/>
      <c r="AC529" s="114"/>
    </row>
    <row r="530" spans="2:29">
      <c r="B530" s="2770" t="str">
        <f>'12 л. МЕНЮ '!J531</f>
        <v>Пром.пр.</v>
      </c>
      <c r="C530" s="2375" t="str">
        <f>'12 л. МЕНЮ '!C531</f>
        <v>Хлеб пшеничный</v>
      </c>
      <c r="D530" s="2319">
        <f>'12 л. МЕНЮ '!D531</f>
        <v>70</v>
      </c>
      <c r="E530" s="253">
        <f>'12 л. МЕНЮ '!E531</f>
        <v>2.5030000000000001</v>
      </c>
      <c r="F530" s="253">
        <f>'12 л. МЕНЮ '!F531</f>
        <v>0.89500000000000002</v>
      </c>
      <c r="G530" s="253">
        <f>'12 л. МЕНЮ '!G531</f>
        <v>35.229999999999997</v>
      </c>
      <c r="H530" s="967">
        <f>'12 л. МЕНЮ '!H531</f>
        <v>158.97900000000001</v>
      </c>
      <c r="I530" s="253">
        <v>0</v>
      </c>
      <c r="J530" s="1084">
        <v>8.4000000000000005E-2</v>
      </c>
      <c r="K530" s="804">
        <v>2.8000000000000001E-2</v>
      </c>
      <c r="L530" s="958">
        <v>0</v>
      </c>
      <c r="M530" s="365">
        <v>14</v>
      </c>
      <c r="N530" s="253">
        <v>45.5</v>
      </c>
      <c r="O530" s="253">
        <v>9.8000000000000007</v>
      </c>
      <c r="P530" s="253">
        <v>7.0000000000000007E-2</v>
      </c>
      <c r="Q530" s="2733">
        <f>'12 л. МЕНЮ '!I531</f>
        <v>0</v>
      </c>
      <c r="R530" s="123"/>
      <c r="S530" s="409"/>
    </row>
    <row r="531" spans="2:29">
      <c r="B531" s="2770" t="str">
        <f>'12 л. МЕНЮ '!J532</f>
        <v>Пром.пр.</v>
      </c>
      <c r="C531" s="2375" t="str">
        <f>'12 л. МЕНЮ '!C532</f>
        <v>Хлеб ржаной</v>
      </c>
      <c r="D531" s="2319">
        <f>'12 л. МЕНЮ '!D532</f>
        <v>40</v>
      </c>
      <c r="E531" s="253">
        <f>'12 л. МЕНЮ '!E532</f>
        <v>2.2599999999999998</v>
      </c>
      <c r="F531" s="253">
        <f>'12 л. МЕНЮ '!F532</f>
        <v>0.6</v>
      </c>
      <c r="G531" s="253">
        <f>'12 л. МЕНЮ '!G532</f>
        <v>16.739999999999998</v>
      </c>
      <c r="H531" s="967">
        <f>'12 л. МЕНЮ '!H532</f>
        <v>81.426000000000002</v>
      </c>
      <c r="I531" s="253">
        <v>0</v>
      </c>
      <c r="J531" s="253">
        <v>0.107</v>
      </c>
      <c r="K531" s="253">
        <v>0.107</v>
      </c>
      <c r="L531" s="728">
        <v>0</v>
      </c>
      <c r="M531" s="365">
        <v>13.2</v>
      </c>
      <c r="N531" s="253">
        <v>93.6</v>
      </c>
      <c r="O531" s="253">
        <v>2.64</v>
      </c>
      <c r="P531" s="253">
        <v>1.7999999999999999E-2</v>
      </c>
      <c r="Q531" s="2733">
        <f>'12 л. МЕНЮ '!I532</f>
        <v>0</v>
      </c>
      <c r="R531" s="123"/>
      <c r="S531" s="188"/>
      <c r="T531" s="188"/>
      <c r="U531" s="114"/>
      <c r="V531" s="129"/>
      <c r="W531" s="129"/>
      <c r="X531" s="129"/>
      <c r="Y531" s="129"/>
      <c r="Z531" s="129"/>
      <c r="AA531" s="129"/>
      <c r="AB531" s="114"/>
      <c r="AC531" s="114"/>
    </row>
    <row r="532" spans="2:29" ht="15.75" thickBot="1">
      <c r="B532" s="2374" t="str">
        <f>'12 л. МЕНЮ '!J533</f>
        <v>82/ 21</v>
      </c>
      <c r="C532" s="2771" t="str">
        <f>'12 л. МЕНЮ '!C533</f>
        <v>Фрукты свежие (банан)</v>
      </c>
      <c r="D532" s="2320">
        <f>'12 л. МЕНЮ '!D533</f>
        <v>100</v>
      </c>
      <c r="E532" s="253">
        <f>'12 л. МЕНЮ '!E533</f>
        <v>0.34</v>
      </c>
      <c r="F532" s="253">
        <f>'12 л. МЕНЮ '!F533</f>
        <v>0.34</v>
      </c>
      <c r="G532" s="253">
        <f>'12 л. МЕНЮ '!G533</f>
        <v>8.4</v>
      </c>
      <c r="H532" s="967">
        <f>'12 л. МЕНЮ '!H533</f>
        <v>40.29</v>
      </c>
      <c r="I532" s="1062">
        <v>10</v>
      </c>
      <c r="J532" s="2544">
        <v>0.04</v>
      </c>
      <c r="K532" s="1062">
        <v>0.05</v>
      </c>
      <c r="L532" s="1072">
        <v>0</v>
      </c>
      <c r="M532" s="952">
        <v>8</v>
      </c>
      <c r="N532" s="952">
        <v>28</v>
      </c>
      <c r="O532" s="2684">
        <v>36.6</v>
      </c>
      <c r="P532" s="952">
        <v>0.6</v>
      </c>
      <c r="Q532" s="2733">
        <f>'12 л. МЕНЮ '!I533</f>
        <v>0</v>
      </c>
      <c r="R532" s="123"/>
      <c r="S532" s="109"/>
      <c r="T532" s="109"/>
      <c r="U532" s="106"/>
      <c r="V532" s="124"/>
      <c r="W532" s="124"/>
      <c r="X532" s="124"/>
      <c r="Y532" s="2380"/>
      <c r="Z532" s="1136"/>
      <c r="AA532" s="114"/>
      <c r="AB532" s="114"/>
      <c r="AC532" s="114"/>
    </row>
    <row r="533" spans="2:29">
      <c r="B533" s="498" t="s">
        <v>192</v>
      </c>
      <c r="C533" s="754"/>
      <c r="D533" s="2786">
        <f>'12 л. МЕНЮ '!D534</f>
        <v>980</v>
      </c>
      <c r="E533" s="509">
        <f>SUM(E525:E532)</f>
        <v>30.980999999999998</v>
      </c>
      <c r="F533" s="960">
        <f>SUM(F525:F532)</f>
        <v>27.170999999999999</v>
      </c>
      <c r="G533" s="510">
        <f>SUM(G525:G532)</f>
        <v>146.126</v>
      </c>
      <c r="H533" s="2198">
        <f>SUM(H525:H532)</f>
        <v>955.18399999999997</v>
      </c>
      <c r="I533" s="960">
        <f t="shared" ref="I533:O533" si="150">SUM(I525:I532)</f>
        <v>28.64</v>
      </c>
      <c r="J533" s="960">
        <f t="shared" si="150"/>
        <v>0.42099999999999999</v>
      </c>
      <c r="K533" s="960">
        <f>SUM(K525:K532)</f>
        <v>0.40399999999999997</v>
      </c>
      <c r="L533" s="960">
        <f>SUM(L525:L532)</f>
        <v>192.51</v>
      </c>
      <c r="M533" s="2548">
        <f t="shared" si="150"/>
        <v>216.42599999999999</v>
      </c>
      <c r="N533" s="2548">
        <f t="shared" si="150"/>
        <v>332.27</v>
      </c>
      <c r="O533" s="2548">
        <f t="shared" si="150"/>
        <v>109.97999999999999</v>
      </c>
      <c r="P533" s="1054">
        <f>SUM(P525:P532)</f>
        <v>4.294999999999999</v>
      </c>
      <c r="Q533" s="1121"/>
      <c r="R533" s="123"/>
      <c r="S533" s="809"/>
      <c r="T533" s="288"/>
      <c r="U533" s="1135"/>
      <c r="V533" s="687"/>
      <c r="W533" s="124"/>
      <c r="X533" s="124"/>
      <c r="Y533" s="2380"/>
      <c r="Z533" s="677"/>
      <c r="AA533" s="114"/>
      <c r="AB533" s="114"/>
      <c r="AC533" s="114"/>
    </row>
    <row r="534" spans="2:29">
      <c r="B534" s="1035"/>
      <c r="C534" s="1036" t="s">
        <v>11</v>
      </c>
      <c r="D534" s="1783">
        <v>0.35</v>
      </c>
      <c r="E534" s="1158">
        <f t="shared" ref="E534:P534" si="151">(E793/100)*35</f>
        <v>31.5</v>
      </c>
      <c r="F534" s="1052">
        <f t="shared" si="151"/>
        <v>32.200000000000003</v>
      </c>
      <c r="G534" s="1052">
        <f t="shared" si="151"/>
        <v>134.05000000000001</v>
      </c>
      <c r="H534" s="1052">
        <f t="shared" si="151"/>
        <v>952</v>
      </c>
      <c r="I534" s="1052">
        <f t="shared" si="151"/>
        <v>24.5</v>
      </c>
      <c r="J534" s="1052">
        <f t="shared" si="151"/>
        <v>0.48999999999999994</v>
      </c>
      <c r="K534" s="1052">
        <f t="shared" si="151"/>
        <v>0.56000000000000005</v>
      </c>
      <c r="L534" s="1808">
        <f t="shared" si="151"/>
        <v>315</v>
      </c>
      <c r="M534" s="2785">
        <f t="shared" si="151"/>
        <v>420</v>
      </c>
      <c r="N534" s="2785">
        <f t="shared" si="151"/>
        <v>420</v>
      </c>
      <c r="O534" s="2785">
        <f t="shared" si="151"/>
        <v>105</v>
      </c>
      <c r="P534" s="2346">
        <f t="shared" si="151"/>
        <v>6.3</v>
      </c>
      <c r="Q534" s="1121"/>
      <c r="R534" s="127"/>
      <c r="S534" s="109"/>
      <c r="T534" s="109"/>
      <c r="U534" s="106"/>
      <c r="V534" s="124"/>
      <c r="W534" s="124"/>
      <c r="X534" s="124"/>
      <c r="Y534" s="2330"/>
      <c r="Z534" s="677"/>
      <c r="AA534" s="114"/>
      <c r="AB534" s="114"/>
      <c r="AC534" s="114"/>
    </row>
    <row r="535" spans="2:29" ht="15.75" thickBot="1">
      <c r="B535" s="249"/>
      <c r="C535" s="1031" t="s">
        <v>431</v>
      </c>
      <c r="D535" s="1077"/>
      <c r="E535" s="1055">
        <f t="shared" ref="E535:P535" si="152">(E533*100/E793)-35</f>
        <v>-0.57666666666666799</v>
      </c>
      <c r="F535" s="1056">
        <f t="shared" si="152"/>
        <v>-5.4663043478260889</v>
      </c>
      <c r="G535" s="1056">
        <f t="shared" si="152"/>
        <v>3.1530026109660554</v>
      </c>
      <c r="H535" s="1056">
        <f t="shared" si="152"/>
        <v>0.11705882352941188</v>
      </c>
      <c r="I535" s="1056">
        <f t="shared" si="152"/>
        <v>5.914285714285711</v>
      </c>
      <c r="J535" s="1056">
        <f t="shared" si="152"/>
        <v>-4.928571428571427</v>
      </c>
      <c r="K535" s="1056">
        <f t="shared" si="152"/>
        <v>-9.7500000000000036</v>
      </c>
      <c r="L535" s="1056">
        <f t="shared" si="152"/>
        <v>-13.61</v>
      </c>
      <c r="M535" s="1056">
        <f t="shared" si="152"/>
        <v>-16.964500000000001</v>
      </c>
      <c r="N535" s="1056">
        <f t="shared" si="152"/>
        <v>-7.3108333333333348</v>
      </c>
      <c r="O535" s="1056">
        <f t="shared" si="152"/>
        <v>1.6599999999999966</v>
      </c>
      <c r="P535" s="1068">
        <f t="shared" si="152"/>
        <v>-11.138888888888896</v>
      </c>
      <c r="Q535" s="1121"/>
      <c r="R535" s="114"/>
      <c r="S535" s="122"/>
      <c r="T535" s="406"/>
      <c r="U535" s="188"/>
      <c r="V535" s="654"/>
      <c r="W535" s="1183"/>
      <c r="X535" s="1184"/>
      <c r="Y535" s="1185"/>
      <c r="Z535" s="228"/>
      <c r="AA535" s="414"/>
      <c r="AB535" s="114"/>
      <c r="AC535" s="114"/>
    </row>
    <row r="536" spans="2:29">
      <c r="B536" s="934"/>
      <c r="C536" s="711" t="s">
        <v>232</v>
      </c>
      <c r="D536" s="78"/>
      <c r="E536" s="780"/>
      <c r="F536" s="185"/>
      <c r="G536" s="185"/>
      <c r="H536" s="185"/>
      <c r="I536" s="971"/>
      <c r="J536" s="971"/>
      <c r="K536" s="976"/>
      <c r="L536" s="971"/>
      <c r="M536" s="971"/>
      <c r="N536" s="971"/>
      <c r="O536" s="971"/>
      <c r="P536" s="2337"/>
      <c r="Q536" s="1115"/>
      <c r="R536" s="114"/>
      <c r="S536" s="122"/>
      <c r="T536" s="409"/>
      <c r="U536" s="2276"/>
      <c r="V536" s="891"/>
      <c r="W536" s="891"/>
      <c r="X536" s="891"/>
      <c r="Y536" s="891"/>
      <c r="Z536" s="2277"/>
      <c r="AA536" s="129"/>
      <c r="AB536" s="114"/>
      <c r="AC536" s="114"/>
    </row>
    <row r="537" spans="2:29">
      <c r="B537" s="2316" t="str">
        <f>'12 л. МЕНЮ '!J538</f>
        <v>470 / 21</v>
      </c>
      <c r="C537" s="292" t="str">
        <f>'12 л. МЕНЮ '!C538</f>
        <v>Кисломолочный напиток (Кефир  (м.д.ж. 2,5% ))</v>
      </c>
      <c r="D537" s="1588">
        <f>'12 л. МЕНЮ '!D538</f>
        <v>200</v>
      </c>
      <c r="E537" s="235">
        <f>'12 л. МЕНЮ '!E538</f>
        <v>5.8</v>
      </c>
      <c r="F537" s="359">
        <f>'12 л. МЕНЮ '!F538</f>
        <v>5</v>
      </c>
      <c r="G537" s="359">
        <f>'12 л. МЕНЮ '!G538</f>
        <v>8</v>
      </c>
      <c r="H537" s="359">
        <f>'12 л. МЕНЮ '!H538</f>
        <v>101</v>
      </c>
      <c r="I537" s="371">
        <v>1.4</v>
      </c>
      <c r="J537" s="371">
        <v>0.08</v>
      </c>
      <c r="K537" s="371">
        <v>2.3E-2</v>
      </c>
      <c r="L537" s="1058">
        <v>40.1</v>
      </c>
      <c r="M537" s="356">
        <v>240.8</v>
      </c>
      <c r="N537" s="356">
        <v>180.6</v>
      </c>
      <c r="O537" s="356">
        <v>28.1</v>
      </c>
      <c r="P537" s="2335">
        <v>0.2</v>
      </c>
      <c r="Q537" s="536">
        <f>'12 л. МЕНЮ '!I538</f>
        <v>0</v>
      </c>
      <c r="R537" s="114"/>
      <c r="S537" s="122"/>
      <c r="T537" s="228"/>
      <c r="U537" s="124"/>
      <c r="V537" s="630"/>
      <c r="W537" s="630"/>
      <c r="X537" s="630"/>
      <c r="Y537" s="630"/>
      <c r="Z537" s="129"/>
      <c r="AA537" s="129"/>
      <c r="AB537" s="114"/>
      <c r="AC537" s="114"/>
    </row>
    <row r="538" spans="2:29">
      <c r="B538" s="2316" t="str">
        <f>'12 л. МЕНЮ '!J539</f>
        <v>149 / 17</v>
      </c>
      <c r="C538" s="292" t="str">
        <f>'12 л. МЕНЮ '!C539</f>
        <v xml:space="preserve">Котлеты картофельные с творогом  и / </v>
      </c>
      <c r="D538" s="293" t="str">
        <f>'12 л. МЕНЮ '!D539</f>
        <v>110 / 20</v>
      </c>
      <c r="E538" s="693">
        <f>'12 л. МЕНЮ '!E539</f>
        <v>2.4529999999999998</v>
      </c>
      <c r="F538" s="371">
        <f>'12 л. МЕНЮ '!F539</f>
        <v>4.72</v>
      </c>
      <c r="G538" s="420">
        <f>'12 л. МЕНЮ '!G539</f>
        <v>17.004000000000001</v>
      </c>
      <c r="H538" s="371">
        <f>'12 л. МЕНЮ '!H539</f>
        <v>120.792</v>
      </c>
      <c r="I538" s="371">
        <v>1.69</v>
      </c>
      <c r="J538" s="371">
        <v>0.08</v>
      </c>
      <c r="K538" s="371">
        <v>0.16</v>
      </c>
      <c r="L538" s="1875">
        <v>26.93</v>
      </c>
      <c r="M538" s="356">
        <v>105.61</v>
      </c>
      <c r="N538" s="355">
        <v>14.098000000000001</v>
      </c>
      <c r="O538" s="371">
        <v>27.49</v>
      </c>
      <c r="P538" s="2335">
        <v>1.03</v>
      </c>
      <c r="Q538" s="536">
        <f>'12 л. МЕНЮ '!I539</f>
        <v>0</v>
      </c>
      <c r="R538" s="114"/>
      <c r="S538" s="122"/>
      <c r="T538" s="114"/>
      <c r="U538" s="114"/>
      <c r="V538" s="114"/>
      <c r="W538" s="114"/>
      <c r="X538" s="114"/>
      <c r="Y538" s="114"/>
      <c r="Z538" s="114"/>
      <c r="AA538" s="114"/>
      <c r="AB538" s="114"/>
      <c r="AC538" s="114"/>
    </row>
    <row r="539" spans="2:29">
      <c r="B539" s="2316" t="str">
        <f>'12 л. МЕНЮ '!J540</f>
        <v>327/17</v>
      </c>
      <c r="C539" s="292" t="str">
        <f>'12 л. МЕНЮ '!C540</f>
        <v>/ соус молочный</v>
      </c>
      <c r="D539" s="5"/>
      <c r="E539" s="694"/>
      <c r="F539" s="982"/>
      <c r="G539" s="166"/>
      <c r="H539" s="2773"/>
      <c r="I539" s="1004"/>
      <c r="J539" s="1004"/>
      <c r="K539" s="1004"/>
      <c r="L539" s="2372"/>
      <c r="M539" s="982"/>
      <c r="N539" s="1001"/>
      <c r="O539" s="1004"/>
      <c r="P539" s="1123"/>
      <c r="Q539" s="1810"/>
      <c r="R539" s="114"/>
      <c r="S539" s="122"/>
      <c r="T539" s="114"/>
      <c r="U539" s="114"/>
      <c r="V539" s="114"/>
      <c r="W539" s="11"/>
      <c r="X539" s="11"/>
      <c r="Y539" s="11"/>
    </row>
    <row r="540" spans="2:29" ht="15.75" thickBot="1">
      <c r="B540" s="2735" t="str">
        <f>'12 л. МЕНЮ '!J541</f>
        <v>Пром.пр.</v>
      </c>
      <c r="C540" s="2321" t="str">
        <f>'12 л. МЕНЮ '!C541</f>
        <v>Хлеб пш. (батон )</v>
      </c>
      <c r="D540" s="2772">
        <f>'12 л. МЕНЮ '!D541</f>
        <v>20</v>
      </c>
      <c r="E540" s="520">
        <f>'12 л. МЕНЮ '!E541</f>
        <v>0.77</v>
      </c>
      <c r="F540" s="522">
        <f>'12 л. МЕНЮ '!F541</f>
        <v>0.38</v>
      </c>
      <c r="G540" s="522">
        <f>'12 л. МЕНЮ '!G541</f>
        <v>10.28</v>
      </c>
      <c r="H540" s="522">
        <f>'12 л. МЕНЮ '!H541</f>
        <v>45.22</v>
      </c>
      <c r="I540" s="1062">
        <v>0</v>
      </c>
      <c r="J540" s="1062">
        <v>2.1999999999999999E-2</v>
      </c>
      <c r="K540" s="1062">
        <v>2.1999999999999999E-2</v>
      </c>
      <c r="L540" s="1063">
        <v>0</v>
      </c>
      <c r="M540" s="1013">
        <v>3.8</v>
      </c>
      <c r="N540" s="1013">
        <v>13</v>
      </c>
      <c r="O540" s="1062">
        <v>2.6</v>
      </c>
      <c r="P540" s="2546">
        <v>2.4E-2</v>
      </c>
      <c r="Q540" s="2774">
        <f>'12 л. МЕНЮ '!I541</f>
        <v>0</v>
      </c>
      <c r="R540" s="114"/>
      <c r="S540" s="122"/>
      <c r="T540" s="114"/>
      <c r="U540" s="114"/>
      <c r="V540" s="114"/>
      <c r="W540" s="11"/>
      <c r="X540" s="11"/>
      <c r="Y540" s="11"/>
    </row>
    <row r="541" spans="2:29">
      <c r="B541" s="498" t="s">
        <v>241</v>
      </c>
      <c r="C541" s="754"/>
      <c r="D541" s="2757">
        <f>'12 л. МЕНЮ '!D542</f>
        <v>350</v>
      </c>
      <c r="E541" s="509">
        <f t="shared" ref="E541:P541" si="153">SUM(E537:E540)</f>
        <v>9.0229999999999997</v>
      </c>
      <c r="F541" s="500">
        <f t="shared" si="153"/>
        <v>10.1</v>
      </c>
      <c r="G541" s="960">
        <f t="shared" si="153"/>
        <v>35.283999999999999</v>
      </c>
      <c r="H541" s="1048">
        <f t="shared" si="153"/>
        <v>267.012</v>
      </c>
      <c r="I541" s="980">
        <f t="shared" si="153"/>
        <v>3.09</v>
      </c>
      <c r="J541" s="960">
        <f t="shared" si="153"/>
        <v>0.182</v>
      </c>
      <c r="K541" s="500">
        <f t="shared" si="153"/>
        <v>0.20499999999999999</v>
      </c>
      <c r="L541" s="500">
        <f t="shared" si="153"/>
        <v>67.03</v>
      </c>
      <c r="M541" s="1053">
        <f t="shared" si="153"/>
        <v>350.21000000000004</v>
      </c>
      <c r="N541" s="1053">
        <f t="shared" si="153"/>
        <v>207.69800000000001</v>
      </c>
      <c r="O541" s="1053">
        <f t="shared" si="153"/>
        <v>58.190000000000005</v>
      </c>
      <c r="P541" s="1049">
        <f t="shared" si="153"/>
        <v>1.254</v>
      </c>
      <c r="R541" s="133"/>
      <c r="S541" s="188"/>
      <c r="T541" s="114"/>
      <c r="U541" s="114"/>
      <c r="V541" s="114"/>
      <c r="W541" s="11"/>
      <c r="X541" s="11"/>
      <c r="Y541" s="11"/>
    </row>
    <row r="542" spans="2:29">
      <c r="B542" s="1035"/>
      <c r="C542" s="1036" t="s">
        <v>11</v>
      </c>
      <c r="D542" s="2205">
        <v>0.1</v>
      </c>
      <c r="E542" s="1158">
        <f t="shared" ref="E542:P542" si="154">(E793/100)*10</f>
        <v>9</v>
      </c>
      <c r="F542" s="1052">
        <f t="shared" si="154"/>
        <v>9.2000000000000011</v>
      </c>
      <c r="G542" s="1052">
        <f t="shared" si="154"/>
        <v>38.299999999999997</v>
      </c>
      <c r="H542" s="1052">
        <f t="shared" si="154"/>
        <v>272</v>
      </c>
      <c r="I542" s="1052">
        <f t="shared" si="154"/>
        <v>7</v>
      </c>
      <c r="J542" s="1052">
        <f t="shared" si="154"/>
        <v>0.13999999999999999</v>
      </c>
      <c r="K542" s="1052">
        <f t="shared" si="154"/>
        <v>0.16</v>
      </c>
      <c r="L542" s="1052">
        <f t="shared" si="154"/>
        <v>90</v>
      </c>
      <c r="M542" s="2785">
        <f t="shared" si="154"/>
        <v>120</v>
      </c>
      <c r="N542" s="2785">
        <f t="shared" si="154"/>
        <v>120</v>
      </c>
      <c r="O542" s="1808">
        <f t="shared" si="154"/>
        <v>30</v>
      </c>
      <c r="P542" s="2346">
        <f t="shared" si="154"/>
        <v>1.7999999999999998</v>
      </c>
      <c r="R542" s="123"/>
      <c r="S542" s="109"/>
      <c r="T542" s="168"/>
      <c r="U542" s="114"/>
      <c r="V542" s="114"/>
      <c r="W542" s="11"/>
      <c r="X542" s="11"/>
      <c r="Y542" s="11"/>
    </row>
    <row r="543" spans="2:29" ht="15.75" thickBot="1">
      <c r="B543" s="249"/>
      <c r="C543" s="1031" t="s">
        <v>431</v>
      </c>
      <c r="D543" s="1077"/>
      <c r="E543" s="1055">
        <f t="shared" ref="E543:P543" si="155">(E541*100/E793)-10</f>
        <v>2.5555555555554221E-2</v>
      </c>
      <c r="F543" s="1056">
        <f t="shared" si="155"/>
        <v>0.97826086956521685</v>
      </c>
      <c r="G543" s="1056">
        <f t="shared" si="155"/>
        <v>-0.7874673629242821</v>
      </c>
      <c r="H543" s="1056">
        <f t="shared" si="155"/>
        <v>-0.18338235294117666</v>
      </c>
      <c r="I543" s="1056">
        <f t="shared" si="155"/>
        <v>-5.5857142857142854</v>
      </c>
      <c r="J543" s="1056">
        <f t="shared" si="155"/>
        <v>3</v>
      </c>
      <c r="K543" s="1056">
        <f t="shared" si="155"/>
        <v>2.8125</v>
      </c>
      <c r="L543" s="1056">
        <f t="shared" si="155"/>
        <v>-2.5522222222222224</v>
      </c>
      <c r="M543" s="1056">
        <f t="shared" si="155"/>
        <v>19.184166666666666</v>
      </c>
      <c r="N543" s="1056">
        <f t="shared" si="155"/>
        <v>7.3081666666666649</v>
      </c>
      <c r="O543" s="1056">
        <f t="shared" si="155"/>
        <v>9.3966666666666683</v>
      </c>
      <c r="P543" s="1068">
        <f t="shared" si="155"/>
        <v>-3.0333333333333332</v>
      </c>
      <c r="Q543" s="324"/>
      <c r="R543" s="123"/>
      <c r="S543" s="809"/>
      <c r="T543" s="104"/>
      <c r="U543" s="114"/>
      <c r="V543" s="114"/>
      <c r="W543" s="11"/>
      <c r="X543" s="11"/>
      <c r="Y543" s="11"/>
    </row>
    <row r="544" spans="2:29">
      <c r="Q544" s="324"/>
      <c r="R544" s="123"/>
      <c r="S544" s="109"/>
      <c r="T544" s="104"/>
      <c r="U544" s="114"/>
      <c r="V544" s="114"/>
      <c r="W544" s="11"/>
      <c r="X544" s="11"/>
      <c r="Y544" s="11"/>
    </row>
    <row r="545" spans="2:25" ht="15.75" thickBot="1">
      <c r="Q545" s="324"/>
      <c r="R545" s="114"/>
      <c r="S545" s="122"/>
      <c r="T545" s="106"/>
      <c r="U545" s="114"/>
      <c r="V545" s="114"/>
      <c r="W545" s="11"/>
      <c r="X545" s="11"/>
      <c r="Y545" s="11"/>
    </row>
    <row r="546" spans="2:25">
      <c r="B546" s="877"/>
      <c r="C546" s="43" t="s">
        <v>283</v>
      </c>
      <c r="D546" s="44"/>
      <c r="E546" s="155">
        <f t="shared" ref="E546:P546" si="156">E521+E533</f>
        <v>53.808999999999997</v>
      </c>
      <c r="F546" s="255">
        <f t="shared" si="156"/>
        <v>49.369</v>
      </c>
      <c r="G546" s="255">
        <f t="shared" si="156"/>
        <v>244.27699999999999</v>
      </c>
      <c r="H546" s="255">
        <f t="shared" si="156"/>
        <v>1636.444</v>
      </c>
      <c r="I546" s="255">
        <f t="shared" si="156"/>
        <v>50.475999999999999</v>
      </c>
      <c r="J546" s="255">
        <f t="shared" si="156"/>
        <v>0.72599999999999998</v>
      </c>
      <c r="K546" s="255">
        <f t="shared" si="156"/>
        <v>0.59699999999999998</v>
      </c>
      <c r="L546" s="255">
        <f t="shared" si="156"/>
        <v>241.23</v>
      </c>
      <c r="M546" s="965">
        <f t="shared" si="156"/>
        <v>411.68599999999998</v>
      </c>
      <c r="N546" s="965">
        <f t="shared" si="156"/>
        <v>505.86</v>
      </c>
      <c r="O546" s="965">
        <f t="shared" si="156"/>
        <v>135.91999999999999</v>
      </c>
      <c r="P546" s="879">
        <f t="shared" si="156"/>
        <v>7.6489999999999991</v>
      </c>
      <c r="Q546" s="324"/>
      <c r="R546" s="11"/>
      <c r="S546" s="114"/>
      <c r="T546" s="114"/>
      <c r="U546" s="114"/>
      <c r="V546" s="114"/>
      <c r="W546" s="11"/>
      <c r="X546" s="11"/>
      <c r="Y546" s="11"/>
    </row>
    <row r="547" spans="2:25">
      <c r="B547" s="456"/>
      <c r="C547" s="930" t="s">
        <v>11</v>
      </c>
      <c r="D547" s="1783">
        <v>0.6</v>
      </c>
      <c r="E547" s="1158">
        <f t="shared" ref="E547:P547" si="157">(E793/100)*60</f>
        <v>54</v>
      </c>
      <c r="F547" s="1052">
        <f t="shared" si="157"/>
        <v>55.2</v>
      </c>
      <c r="G547" s="1052">
        <f t="shared" si="157"/>
        <v>229.8</v>
      </c>
      <c r="H547" s="1052">
        <f t="shared" si="157"/>
        <v>1632</v>
      </c>
      <c r="I547" s="1052">
        <f t="shared" si="157"/>
        <v>42</v>
      </c>
      <c r="J547" s="1052">
        <f t="shared" si="157"/>
        <v>0.83999999999999986</v>
      </c>
      <c r="K547" s="1052">
        <f t="shared" si="157"/>
        <v>0.96</v>
      </c>
      <c r="L547" s="1808">
        <f t="shared" si="157"/>
        <v>540</v>
      </c>
      <c r="M547" s="2785">
        <f t="shared" si="157"/>
        <v>720</v>
      </c>
      <c r="N547" s="2785">
        <f t="shared" si="157"/>
        <v>720</v>
      </c>
      <c r="O547" s="2785">
        <f t="shared" si="157"/>
        <v>180</v>
      </c>
      <c r="P547" s="2346">
        <f t="shared" si="157"/>
        <v>10.799999999999999</v>
      </c>
      <c r="Q547" s="324"/>
      <c r="R547" s="11"/>
      <c r="S547" s="114"/>
      <c r="T547" s="114"/>
      <c r="U547" s="114"/>
      <c r="V547" s="114"/>
      <c r="W547" s="11"/>
      <c r="X547" s="11"/>
      <c r="Y547" s="11"/>
    </row>
    <row r="548" spans="2:25" ht="15.75" thickBot="1">
      <c r="B548" s="249"/>
      <c r="C548" s="1031" t="s">
        <v>431</v>
      </c>
      <c r="D548" s="1077"/>
      <c r="E548" s="1055">
        <f t="shared" ref="E548:P548" si="158">(E546*100/E793)-60</f>
        <v>-0.21222222222222342</v>
      </c>
      <c r="F548" s="1056">
        <f t="shared" si="158"/>
        <v>-6.3380434782608717</v>
      </c>
      <c r="G548" s="1056">
        <f t="shared" si="158"/>
        <v>3.7798955613576979</v>
      </c>
      <c r="H548" s="1056">
        <f t="shared" si="158"/>
        <v>0.16338235294117709</v>
      </c>
      <c r="I548" s="1056">
        <f t="shared" si="158"/>
        <v>12.108571428571437</v>
      </c>
      <c r="J548" s="1056">
        <f t="shared" si="158"/>
        <v>-8.1428571428571459</v>
      </c>
      <c r="K548" s="1056">
        <f t="shared" si="158"/>
        <v>-22.687500000000007</v>
      </c>
      <c r="L548" s="1056">
        <f t="shared" si="158"/>
        <v>-33.196666666666665</v>
      </c>
      <c r="M548" s="1056">
        <f t="shared" si="158"/>
        <v>-25.692833333333333</v>
      </c>
      <c r="N548" s="1056">
        <f t="shared" si="158"/>
        <v>-17.844999999999999</v>
      </c>
      <c r="O548" s="1056">
        <f t="shared" si="158"/>
        <v>-14.693333333333342</v>
      </c>
      <c r="P548" s="1068">
        <f t="shared" si="158"/>
        <v>-17.50555555555556</v>
      </c>
      <c r="Q548" s="324"/>
      <c r="R548" s="11"/>
      <c r="S548" s="114"/>
      <c r="T548" s="114"/>
      <c r="U548" s="114"/>
      <c r="V548" s="114"/>
      <c r="W548" s="11"/>
      <c r="X548" s="11"/>
      <c r="Y548" s="11"/>
    </row>
    <row r="549" spans="2:25" ht="15.75" thickBot="1">
      <c r="Q549" s="324"/>
      <c r="R549" s="11"/>
      <c r="S549" s="114"/>
      <c r="T549" s="114"/>
      <c r="U549" s="114"/>
      <c r="V549" s="114"/>
      <c r="W549" s="11"/>
      <c r="X549" s="11"/>
      <c r="Y549" s="11"/>
    </row>
    <row r="550" spans="2:25">
      <c r="B550" s="877"/>
      <c r="C550" s="43" t="s">
        <v>282</v>
      </c>
      <c r="D550" s="44"/>
      <c r="E550" s="155">
        <f t="shared" ref="E550:P550" si="159">E533+E541</f>
        <v>40.003999999999998</v>
      </c>
      <c r="F550" s="255">
        <f t="shared" si="159"/>
        <v>37.271000000000001</v>
      </c>
      <c r="G550" s="255">
        <f t="shared" si="159"/>
        <v>181.41</v>
      </c>
      <c r="H550" s="255">
        <f t="shared" si="159"/>
        <v>1222.1959999999999</v>
      </c>
      <c r="I550" s="255">
        <f t="shared" si="159"/>
        <v>31.73</v>
      </c>
      <c r="J550" s="255">
        <f t="shared" si="159"/>
        <v>0.60299999999999998</v>
      </c>
      <c r="K550" s="255">
        <f t="shared" si="159"/>
        <v>0.60899999999999999</v>
      </c>
      <c r="L550" s="255">
        <f t="shared" si="159"/>
        <v>259.53999999999996</v>
      </c>
      <c r="M550" s="965">
        <f t="shared" si="159"/>
        <v>566.63599999999997</v>
      </c>
      <c r="N550" s="965">
        <f t="shared" si="159"/>
        <v>539.96799999999996</v>
      </c>
      <c r="O550" s="965">
        <f t="shared" si="159"/>
        <v>168.17</v>
      </c>
      <c r="P550" s="879">
        <f t="shared" si="159"/>
        <v>5.5489999999999995</v>
      </c>
      <c r="Q550" s="324"/>
      <c r="R550" s="11"/>
      <c r="S550" s="114"/>
      <c r="T550" s="114"/>
      <c r="U550" s="114"/>
      <c r="V550" s="114"/>
      <c r="W550" s="11"/>
      <c r="X550" s="11"/>
      <c r="Y550" s="11"/>
    </row>
    <row r="551" spans="2:25">
      <c r="B551" s="456"/>
      <c r="C551" s="930" t="s">
        <v>11</v>
      </c>
      <c r="D551" s="1783">
        <v>0.45</v>
      </c>
      <c r="E551" s="1158">
        <f t="shared" ref="E551:P551" si="160">(E793/100)*45</f>
        <v>40.5</v>
      </c>
      <c r="F551" s="1052">
        <f t="shared" si="160"/>
        <v>41.4</v>
      </c>
      <c r="G551" s="1052">
        <f t="shared" si="160"/>
        <v>172.35</v>
      </c>
      <c r="H551" s="1052">
        <f t="shared" si="160"/>
        <v>1224</v>
      </c>
      <c r="I551" s="1052">
        <f t="shared" si="160"/>
        <v>31.499999999999996</v>
      </c>
      <c r="J551" s="1052">
        <f t="shared" si="160"/>
        <v>0.62999999999999989</v>
      </c>
      <c r="K551" s="1052">
        <f t="shared" si="160"/>
        <v>0.72</v>
      </c>
      <c r="L551" s="1808">
        <f t="shared" si="160"/>
        <v>405</v>
      </c>
      <c r="M551" s="2785">
        <f t="shared" si="160"/>
        <v>540</v>
      </c>
      <c r="N551" s="2785">
        <f t="shared" si="160"/>
        <v>540</v>
      </c>
      <c r="O551" s="2785">
        <f t="shared" si="160"/>
        <v>135</v>
      </c>
      <c r="P551" s="2346">
        <f t="shared" si="160"/>
        <v>8.1</v>
      </c>
      <c r="Q551" s="324"/>
      <c r="R551" s="11"/>
      <c r="S551" s="114"/>
      <c r="T551" s="114"/>
      <c r="U551" s="114"/>
      <c r="V551" s="114"/>
      <c r="W551" s="11"/>
      <c r="X551" s="11"/>
      <c r="Y551" s="11"/>
    </row>
    <row r="552" spans="2:25" ht="15.75" thickBot="1">
      <c r="B552" s="249"/>
      <c r="C552" s="1031" t="s">
        <v>431</v>
      </c>
      <c r="D552" s="1077"/>
      <c r="E552" s="1055">
        <f t="shared" ref="E552:P552" si="161">(E550*100/E793)-45</f>
        <v>-0.551111111111112</v>
      </c>
      <c r="F552" s="1056">
        <f t="shared" si="161"/>
        <v>-4.4880434782608702</v>
      </c>
      <c r="G552" s="1056">
        <f t="shared" si="161"/>
        <v>2.3655352480417733</v>
      </c>
      <c r="H552" s="1056">
        <f t="shared" si="161"/>
        <v>-6.6323529411768334E-2</v>
      </c>
      <c r="I552" s="1056">
        <f t="shared" si="161"/>
        <v>0.32857142857142918</v>
      </c>
      <c r="J552" s="1056">
        <f t="shared" si="161"/>
        <v>-1.9285714285714306</v>
      </c>
      <c r="K552" s="1056">
        <f t="shared" si="161"/>
        <v>-6.9375</v>
      </c>
      <c r="L552" s="1056">
        <f t="shared" si="161"/>
        <v>-16.162222222222226</v>
      </c>
      <c r="M552" s="1056">
        <f t="shared" si="161"/>
        <v>2.2196666666666687</v>
      </c>
      <c r="N552" s="1056">
        <f t="shared" si="161"/>
        <v>-2.6666666666699257E-3</v>
      </c>
      <c r="O552" s="1056">
        <f t="shared" si="161"/>
        <v>11.056666666666665</v>
      </c>
      <c r="P552" s="1068">
        <f t="shared" si="161"/>
        <v>-14.172222222222224</v>
      </c>
      <c r="Q552" s="324"/>
      <c r="R552" s="11"/>
      <c r="S552" s="114"/>
      <c r="T552" s="114"/>
      <c r="U552" s="114"/>
      <c r="V552" s="114"/>
      <c r="W552" s="11"/>
      <c r="X552" s="11"/>
      <c r="Y552" s="11"/>
    </row>
    <row r="553" spans="2:25" ht="15.75" thickBot="1">
      <c r="K553"/>
      <c r="P553"/>
      <c r="Q553" s="324"/>
      <c r="R553" s="11"/>
      <c r="S553" s="114"/>
      <c r="T553" s="114"/>
      <c r="U553" s="114"/>
      <c r="V553" s="114"/>
      <c r="W553" s="11"/>
      <c r="X553" s="11"/>
      <c r="Y553" s="11"/>
    </row>
    <row r="554" spans="2:25">
      <c r="B554" s="1034" t="s">
        <v>318</v>
      </c>
      <c r="C554" s="43"/>
      <c r="D554" s="44"/>
      <c r="E554" s="986">
        <f t="shared" ref="E554:P554" si="162">E521+E533+E541</f>
        <v>62.831999999999994</v>
      </c>
      <c r="F554" s="987">
        <f t="shared" si="162"/>
        <v>59.469000000000001</v>
      </c>
      <c r="G554" s="987">
        <f t="shared" si="162"/>
        <v>279.56099999999998</v>
      </c>
      <c r="H554" s="987">
        <f t="shared" si="162"/>
        <v>1903.4559999999999</v>
      </c>
      <c r="I554" s="987">
        <f t="shared" si="162"/>
        <v>53.566000000000003</v>
      </c>
      <c r="J554" s="987">
        <f t="shared" si="162"/>
        <v>0.90799999999999992</v>
      </c>
      <c r="K554" s="987">
        <f t="shared" si="162"/>
        <v>0.80199999999999994</v>
      </c>
      <c r="L554" s="987">
        <f t="shared" si="162"/>
        <v>308.26</v>
      </c>
      <c r="M554" s="2370">
        <f t="shared" si="162"/>
        <v>761.89599999999996</v>
      </c>
      <c r="N554" s="2549">
        <f t="shared" si="162"/>
        <v>713.55799999999999</v>
      </c>
      <c r="O554" s="2370">
        <f t="shared" si="162"/>
        <v>194.10999999999999</v>
      </c>
      <c r="P554" s="1074">
        <f t="shared" si="162"/>
        <v>8.9029999999999987</v>
      </c>
      <c r="Q554" s="324"/>
      <c r="R554" s="11"/>
      <c r="S554" s="114"/>
      <c r="T554" s="114"/>
      <c r="U554" s="114"/>
      <c r="V554" s="114"/>
      <c r="W554" s="11"/>
      <c r="X554" s="11"/>
      <c r="Y554" s="11"/>
    </row>
    <row r="555" spans="2:25">
      <c r="B555" s="1035"/>
      <c r="C555" s="1036" t="s">
        <v>11</v>
      </c>
      <c r="D555" s="1783">
        <v>0.7</v>
      </c>
      <c r="E555" s="1158">
        <f t="shared" ref="E555:P555" si="163">(E793/100)*70</f>
        <v>63</v>
      </c>
      <c r="F555" s="1052">
        <f t="shared" si="163"/>
        <v>64.400000000000006</v>
      </c>
      <c r="G555" s="1052">
        <f t="shared" si="163"/>
        <v>268.10000000000002</v>
      </c>
      <c r="H555" s="1052">
        <f t="shared" si="163"/>
        <v>1904</v>
      </c>
      <c r="I555" s="1052">
        <f t="shared" si="163"/>
        <v>49</v>
      </c>
      <c r="J555" s="1052">
        <f t="shared" si="163"/>
        <v>0.97999999999999987</v>
      </c>
      <c r="K555" s="1052">
        <f t="shared" si="163"/>
        <v>1.1200000000000001</v>
      </c>
      <c r="L555" s="1808">
        <f t="shared" si="163"/>
        <v>630</v>
      </c>
      <c r="M555" s="2785">
        <f t="shared" si="163"/>
        <v>840</v>
      </c>
      <c r="N555" s="2785">
        <f t="shared" si="163"/>
        <v>840</v>
      </c>
      <c r="O555" s="2785">
        <f t="shared" si="163"/>
        <v>210</v>
      </c>
      <c r="P555" s="2346">
        <f t="shared" si="163"/>
        <v>12.6</v>
      </c>
      <c r="Q555" s="324"/>
      <c r="R555" s="11"/>
      <c r="S555" s="114"/>
      <c r="T555" s="114"/>
      <c r="U555" s="114"/>
      <c r="V555" s="114"/>
      <c r="W555" s="11"/>
      <c r="X555" s="11"/>
      <c r="Y555" s="11"/>
    </row>
    <row r="556" spans="2:25" ht="14.25" customHeight="1" thickBot="1">
      <c r="B556" s="249"/>
      <c r="C556" s="1031" t="s">
        <v>431</v>
      </c>
      <c r="D556" s="1077"/>
      <c r="E556" s="1055">
        <f t="shared" ref="E556:P556" si="164">(E554*100/E793)-70</f>
        <v>-0.18666666666668164</v>
      </c>
      <c r="F556" s="1056">
        <f t="shared" si="164"/>
        <v>-5.359782608695653</v>
      </c>
      <c r="G556" s="1056">
        <f t="shared" si="164"/>
        <v>2.9924281984334158</v>
      </c>
      <c r="H556" s="1056">
        <f t="shared" si="164"/>
        <v>-2.0000000000010232E-2</v>
      </c>
      <c r="I556" s="1056">
        <f t="shared" si="164"/>
        <v>6.5228571428571485</v>
      </c>
      <c r="J556" s="1056">
        <f t="shared" si="164"/>
        <v>-5.1428571428571388</v>
      </c>
      <c r="K556" s="1056">
        <f t="shared" si="164"/>
        <v>-19.875000000000007</v>
      </c>
      <c r="L556" s="1056">
        <f t="shared" si="164"/>
        <v>-35.748888888888892</v>
      </c>
      <c r="M556" s="1056">
        <f t="shared" si="164"/>
        <v>-6.5086666666666773</v>
      </c>
      <c r="N556" s="1056">
        <f t="shared" si="164"/>
        <v>-10.536833333333334</v>
      </c>
      <c r="O556" s="1056">
        <f t="shared" si="164"/>
        <v>-5.2966666666666669</v>
      </c>
      <c r="P556" s="1068">
        <f t="shared" si="164"/>
        <v>-20.538888888888899</v>
      </c>
      <c r="Q556" s="324"/>
      <c r="R556" s="11"/>
      <c r="S556" s="114"/>
      <c r="T556" s="114"/>
      <c r="U556" s="114"/>
      <c r="V556" s="114"/>
      <c r="W556" s="11"/>
      <c r="X556" s="11"/>
      <c r="Y556" s="11"/>
    </row>
    <row r="557" spans="2:25">
      <c r="Q557" s="324"/>
      <c r="R557" s="11"/>
      <c r="S557" s="114"/>
      <c r="T557" s="114"/>
      <c r="U557" s="114"/>
      <c r="V557" s="114"/>
      <c r="W557" s="11"/>
      <c r="X557" s="11"/>
      <c r="Y557" s="11"/>
    </row>
    <row r="558" spans="2:25">
      <c r="R558" s="11"/>
      <c r="S558" s="114"/>
      <c r="T558" s="114"/>
      <c r="U558" s="114"/>
      <c r="V558" s="114"/>
      <c r="W558" s="11"/>
      <c r="X558" s="11"/>
      <c r="Y558" s="11"/>
    </row>
    <row r="559" spans="2:25" ht="18.75" customHeight="1">
      <c r="I559" s="5"/>
      <c r="J559" s="5"/>
      <c r="K559" s="5"/>
      <c r="L559" s="5"/>
      <c r="M559" s="5"/>
      <c r="N559" s="5"/>
      <c r="O559" s="5"/>
      <c r="P559" s="5"/>
      <c r="Q559" s="324"/>
      <c r="R559" s="11"/>
      <c r="S559" s="114"/>
      <c r="T559" s="114"/>
      <c r="U559" s="114"/>
      <c r="V559" s="114"/>
      <c r="W559" s="11"/>
      <c r="X559" s="11"/>
      <c r="Y559" s="11"/>
    </row>
    <row r="560" spans="2:25">
      <c r="C560" s="932"/>
      <c r="D560" s="12" t="s">
        <v>206</v>
      </c>
      <c r="E560" s="326"/>
      <c r="R560" s="11"/>
      <c r="S560" s="114"/>
      <c r="T560" s="114"/>
      <c r="U560" s="114"/>
      <c r="V560" s="114"/>
      <c r="W560" s="11"/>
      <c r="X560" s="11"/>
      <c r="Y560" s="11"/>
    </row>
    <row r="561" spans="2:31">
      <c r="C561" s="13" t="s">
        <v>1139</v>
      </c>
      <c r="D561" s="157"/>
      <c r="E561" s="2"/>
      <c r="F561"/>
      <c r="I561"/>
      <c r="J561"/>
      <c r="K561" s="26"/>
      <c r="L561" s="26"/>
      <c r="M561"/>
      <c r="N561"/>
      <c r="O561"/>
      <c r="P561"/>
      <c r="Q561" s="114"/>
      <c r="R561" s="11"/>
      <c r="S561" s="114"/>
      <c r="T561" s="114"/>
      <c r="U561" s="114"/>
      <c r="V561" s="114"/>
      <c r="W561" s="11"/>
      <c r="X561" s="11"/>
      <c r="Y561" s="11"/>
    </row>
    <row r="562" spans="2:31">
      <c r="C562" s="25" t="s">
        <v>324</v>
      </c>
      <c r="I562" s="1093" t="s">
        <v>343</v>
      </c>
      <c r="N562" s="5"/>
      <c r="R562" s="11"/>
      <c r="S562" s="114"/>
      <c r="T562" s="114"/>
      <c r="U562" s="114"/>
      <c r="V562" s="114"/>
      <c r="W562" s="11"/>
      <c r="X562" s="11"/>
      <c r="Y562" s="11"/>
    </row>
    <row r="563" spans="2:31">
      <c r="C563" s="932" t="s">
        <v>809</v>
      </c>
      <c r="R563" s="11"/>
      <c r="S563" s="114"/>
      <c r="T563" s="109"/>
      <c r="U563" s="106"/>
      <c r="V563" s="124"/>
      <c r="W563" s="124"/>
      <c r="X563" s="124"/>
      <c r="Y563" s="191"/>
      <c r="Z563" s="677"/>
      <c r="AA563" s="114"/>
      <c r="AB563" s="114"/>
    </row>
    <row r="564" spans="2:31" ht="21.75" thickBot="1">
      <c r="B564" s="2" t="s">
        <v>895</v>
      </c>
      <c r="C564" s="26"/>
      <c r="D564"/>
      <c r="F564" s="32" t="s">
        <v>817</v>
      </c>
      <c r="I564" s="29" t="s">
        <v>0</v>
      </c>
      <c r="J564"/>
      <c r="K564" s="86" t="s">
        <v>429</v>
      </c>
      <c r="L564" s="26"/>
      <c r="M564" s="26"/>
      <c r="N564" s="33"/>
      <c r="P564" s="127"/>
      <c r="R564" s="11"/>
      <c r="S564" s="54"/>
      <c r="T564" s="809"/>
      <c r="U564" s="106"/>
      <c r="V564" s="190"/>
      <c r="W564" s="403"/>
      <c r="X564" s="190"/>
      <c r="Y564" s="191"/>
      <c r="Z564" s="677"/>
      <c r="AA564" s="114"/>
      <c r="AB564" s="114"/>
    </row>
    <row r="565" spans="2:31" ht="15.75" thickBot="1">
      <c r="B565" s="1140" t="s">
        <v>320</v>
      </c>
      <c r="C565" s="1188" t="s">
        <v>1120</v>
      </c>
      <c r="D565" s="1137" t="s">
        <v>176</v>
      </c>
      <c r="E565" s="1145" t="s">
        <v>177</v>
      </c>
      <c r="F565" s="383"/>
      <c r="G565" s="383"/>
      <c r="H565" s="40"/>
      <c r="I565" s="712" t="s">
        <v>300</v>
      </c>
      <c r="J565" s="40"/>
      <c r="K565" s="943"/>
      <c r="L565" s="542"/>
      <c r="M565" s="1147" t="s">
        <v>338</v>
      </c>
      <c r="N565" s="40"/>
      <c r="O565" s="40"/>
      <c r="P565" s="78"/>
      <c r="Q565" s="1021" t="s">
        <v>329</v>
      </c>
      <c r="R565" s="11"/>
      <c r="S565" s="114"/>
      <c r="T565" s="119"/>
      <c r="U565" s="129"/>
      <c r="V565" s="190"/>
      <c r="W565" s="190"/>
      <c r="X565" s="190"/>
      <c r="Y565" s="191"/>
      <c r="Z565" s="129"/>
      <c r="AA565" s="114"/>
      <c r="AB565" s="114"/>
    </row>
    <row r="566" spans="2:31" ht="16.5" thickBot="1">
      <c r="B566" s="1141" t="s">
        <v>302</v>
      </c>
      <c r="C566" s="464"/>
      <c r="D566" s="1142" t="s">
        <v>183</v>
      </c>
      <c r="E566" s="780"/>
      <c r="F566" s="1144"/>
      <c r="G566" s="2386" t="s">
        <v>820</v>
      </c>
      <c r="H566" s="2270" t="s">
        <v>688</v>
      </c>
      <c r="I566" s="1148"/>
      <c r="J566" s="1148"/>
      <c r="K566" s="1148"/>
      <c r="L566" s="1150"/>
      <c r="M566" s="1151" t="s">
        <v>337</v>
      </c>
      <c r="N566" s="1148"/>
      <c r="O566" s="1148"/>
      <c r="P566" s="1150"/>
      <c r="Q566" s="1108" t="s">
        <v>326</v>
      </c>
      <c r="R566" s="1090"/>
      <c r="S566" s="114"/>
      <c r="T566" s="54"/>
      <c r="U566" s="54"/>
      <c r="V566" s="102"/>
      <c r="W566" s="166"/>
      <c r="X566" s="166"/>
      <c r="Y566" s="701"/>
      <c r="Z566" s="782"/>
      <c r="AA566" s="166"/>
      <c r="AB566" s="166"/>
      <c r="AC566" s="166"/>
      <c r="AD566" s="166"/>
      <c r="AE566" s="11"/>
    </row>
    <row r="567" spans="2:31">
      <c r="B567" s="1141" t="s">
        <v>311</v>
      </c>
      <c r="C567" s="464" t="s">
        <v>182</v>
      </c>
      <c r="D567" s="884"/>
      <c r="E567" s="1142" t="s">
        <v>184</v>
      </c>
      <c r="F567" s="1138" t="s">
        <v>56</v>
      </c>
      <c r="G567" s="2386" t="s">
        <v>821</v>
      </c>
      <c r="H567" s="2272" t="s">
        <v>187</v>
      </c>
      <c r="I567" s="780"/>
      <c r="J567" s="2295"/>
      <c r="K567" s="40"/>
      <c r="L567" s="2295"/>
      <c r="M567" s="2296" t="s">
        <v>312</v>
      </c>
      <c r="N567" s="2297" t="s">
        <v>313</v>
      </c>
      <c r="O567" s="2298" t="s">
        <v>314</v>
      </c>
      <c r="P567" s="2299" t="s">
        <v>315</v>
      </c>
      <c r="Q567" s="1107" t="s">
        <v>287</v>
      </c>
      <c r="R567" s="114"/>
      <c r="S567" s="188"/>
      <c r="T567" s="109"/>
      <c r="U567" s="104"/>
      <c r="V567" s="124"/>
      <c r="W567" s="124"/>
      <c r="X567" s="124"/>
      <c r="Y567" s="746"/>
      <c r="Z567" s="677"/>
      <c r="AA567" s="114"/>
      <c r="AB567" s="114"/>
    </row>
    <row r="568" spans="2:31" ht="15.75" thickBot="1">
      <c r="B568" s="66"/>
      <c r="C568" s="933"/>
      <c r="D568" s="502"/>
      <c r="E568" s="1143" t="s">
        <v>6</v>
      </c>
      <c r="F568" s="472" t="s">
        <v>7</v>
      </c>
      <c r="G568" s="2078" t="s">
        <v>8</v>
      </c>
      <c r="H568" s="2271" t="s">
        <v>422</v>
      </c>
      <c r="I568" s="2300" t="s">
        <v>303</v>
      </c>
      <c r="J568" s="2301" t="s">
        <v>304</v>
      </c>
      <c r="K568" s="2302" t="s">
        <v>305</v>
      </c>
      <c r="L568" s="2301" t="s">
        <v>306</v>
      </c>
      <c r="M568" s="2303" t="s">
        <v>307</v>
      </c>
      <c r="N568" s="2301" t="s">
        <v>308</v>
      </c>
      <c r="O568" s="2302" t="s">
        <v>309</v>
      </c>
      <c r="P568" s="2304" t="s">
        <v>310</v>
      </c>
      <c r="Q568" s="933"/>
      <c r="R568" s="132"/>
      <c r="S568" s="109"/>
      <c r="T568" s="2621"/>
      <c r="U568" s="106"/>
      <c r="V568" s="124"/>
      <c r="W568" s="124"/>
      <c r="X568" s="124"/>
      <c r="Y568" s="2330"/>
      <c r="Z568" s="677"/>
      <c r="AA568" s="114"/>
      <c r="AB568" s="114"/>
    </row>
    <row r="569" spans="2:31">
      <c r="B569" s="92"/>
      <c r="C569" s="711" t="s">
        <v>154</v>
      </c>
      <c r="D569" s="2377"/>
      <c r="E569" s="1005"/>
      <c r="F569" s="1006"/>
      <c r="G569" s="985"/>
      <c r="H569" s="1007"/>
      <c r="I569" s="957"/>
      <c r="J569" s="957"/>
      <c r="K569" s="957"/>
      <c r="L569" s="957"/>
      <c r="M569" s="957"/>
      <c r="N569" s="957"/>
      <c r="O569" s="957"/>
      <c r="P569" s="1097"/>
      <c r="Q569" s="1115"/>
      <c r="R569" s="114"/>
      <c r="S569" s="109"/>
      <c r="T569" s="109"/>
      <c r="U569" s="106"/>
      <c r="V569" s="124"/>
      <c r="W569" s="124"/>
      <c r="X569" s="124"/>
      <c r="Y569" s="2330"/>
      <c r="Z569" s="677"/>
      <c r="AA569" s="114"/>
      <c r="AB569" s="114"/>
    </row>
    <row r="570" spans="2:31">
      <c r="B570" s="1125" t="str">
        <f>'12 л. МЕНЮ '!J572</f>
        <v>230/21</v>
      </c>
      <c r="C570" s="252" t="str">
        <f>'12 л. МЕНЮ '!C572</f>
        <v>Каша манная молочная жидкая</v>
      </c>
      <c r="D570" s="275">
        <f>'12 л. МЕНЮ '!D572</f>
        <v>230</v>
      </c>
      <c r="E570" s="235">
        <f>'12 л. МЕНЮ '!E572</f>
        <v>8.5969999999999995</v>
      </c>
      <c r="F570" s="359">
        <f>'12 л. МЕНЮ '!F572</f>
        <v>8.9440000000000008</v>
      </c>
      <c r="G570" s="372">
        <f>'12 л. МЕНЮ '!G572</f>
        <v>33.81</v>
      </c>
      <c r="H570" s="958">
        <f>'12 л. МЕНЮ '!H572</f>
        <v>250.124</v>
      </c>
      <c r="I570" s="359">
        <v>0.86</v>
      </c>
      <c r="J570" s="359">
        <v>0.08</v>
      </c>
      <c r="K570" s="359">
        <v>0.08</v>
      </c>
      <c r="L570" s="716">
        <v>37.06</v>
      </c>
      <c r="M570" s="253">
        <v>183.79</v>
      </c>
      <c r="N570" s="1024">
        <v>15.65</v>
      </c>
      <c r="O570" s="253">
        <v>2.57</v>
      </c>
      <c r="P570" s="253">
        <v>0.45</v>
      </c>
      <c r="Q570" s="2737">
        <f>'12 л. МЕНЮ '!I572</f>
        <v>0</v>
      </c>
      <c r="R570" s="895"/>
      <c r="S570" s="109"/>
      <c r="T570" s="224"/>
      <c r="U570" s="820"/>
      <c r="V570" s="654"/>
      <c r="W570" s="1183"/>
      <c r="X570" s="1184"/>
      <c r="Y570" s="1185"/>
      <c r="Z570" s="228"/>
      <c r="AA570" s="414"/>
      <c r="AB570" s="114"/>
    </row>
    <row r="571" spans="2:31">
      <c r="B571" s="1125" t="str">
        <f>'12 л. МЕНЮ '!J573</f>
        <v xml:space="preserve">14 / 17 </v>
      </c>
      <c r="C571" s="252" t="str">
        <f>'12 л. МЕНЮ '!C573</f>
        <v>Масло  (порциями )</v>
      </c>
      <c r="D571" s="275">
        <f>'12 л. МЕНЮ '!D573</f>
        <v>15</v>
      </c>
      <c r="E571" s="235">
        <f>'12 л. МЕНЮ '!E573</f>
        <v>0.12</v>
      </c>
      <c r="F571" s="359">
        <f>'12 л. МЕНЮ '!F573</f>
        <v>10.875</v>
      </c>
      <c r="G571" s="372">
        <f>'12 л. МЕНЮ '!G573</f>
        <v>0.19500000000000001</v>
      </c>
      <c r="H571" s="958">
        <f>'12 л. МЕНЮ '!H573</f>
        <v>99.135000000000005</v>
      </c>
      <c r="I571" s="2287">
        <v>0</v>
      </c>
      <c r="J571" s="2285">
        <v>1.4999999999999999E-4</v>
      </c>
      <c r="K571" s="2285">
        <v>1.4999999999999999E-4</v>
      </c>
      <c r="L571" s="958">
        <v>6</v>
      </c>
      <c r="M571" s="365">
        <v>0.36</v>
      </c>
      <c r="N571" s="253">
        <v>0.45</v>
      </c>
      <c r="O571" s="253">
        <v>0</v>
      </c>
      <c r="P571" s="253">
        <v>2E-3</v>
      </c>
      <c r="Q571" s="2737">
        <f>'12 л. МЕНЮ '!I573</f>
        <v>0</v>
      </c>
      <c r="R571" s="895"/>
      <c r="S571" s="109"/>
      <c r="T571" s="409"/>
      <c r="U571" s="2276"/>
      <c r="V571" s="891"/>
      <c r="W571" s="891"/>
      <c r="X571" s="891"/>
      <c r="Y571" s="891"/>
      <c r="Z571" s="2277"/>
      <c r="AA571" s="129"/>
      <c r="AB571" s="114"/>
    </row>
    <row r="572" spans="2:31">
      <c r="B572" s="1125" t="str">
        <f>'12 л. МЕНЮ '!J574</f>
        <v>502 /21</v>
      </c>
      <c r="C572" s="252" t="str">
        <f>'12 л. МЕНЮ '!C574</f>
        <v>Какао с молоком и витаминами</v>
      </c>
      <c r="D572" s="275">
        <f>'12 л. МЕНЮ '!D574</f>
        <v>200</v>
      </c>
      <c r="E572" s="235">
        <f>'12 л. МЕНЮ '!E574</f>
        <v>3.66</v>
      </c>
      <c r="F572" s="359">
        <f>'12 л. МЕНЮ '!F574</f>
        <v>2.847</v>
      </c>
      <c r="G572" s="372">
        <f>'12 л. МЕНЮ '!G574</f>
        <v>11.625</v>
      </c>
      <c r="H572" s="958">
        <f>'12 л. МЕНЮ '!H574</f>
        <v>86.763000000000005</v>
      </c>
      <c r="I572" s="371">
        <v>0.52300000000000002</v>
      </c>
      <c r="J572" s="371">
        <v>3.1E-2</v>
      </c>
      <c r="K572" s="781">
        <v>0.13</v>
      </c>
      <c r="L572" s="970">
        <v>13.28</v>
      </c>
      <c r="M572" s="253">
        <v>108.846</v>
      </c>
      <c r="N572" s="1887">
        <v>9.5261999999999993</v>
      </c>
      <c r="O572" s="253">
        <v>23.106999999999999</v>
      </c>
      <c r="P572" s="1098">
        <v>0.68100000000000005</v>
      </c>
      <c r="Q572" s="2737">
        <f>'12 л. МЕНЮ '!I574</f>
        <v>0</v>
      </c>
      <c r="R572" s="123"/>
      <c r="S572" s="225"/>
      <c r="T572" s="114"/>
      <c r="U572" s="124"/>
      <c r="V572" s="630"/>
      <c r="W572" s="630"/>
      <c r="X572" s="630"/>
      <c r="Y572" s="630"/>
      <c r="Z572" s="129"/>
      <c r="AA572" s="129"/>
      <c r="AB572" s="114"/>
    </row>
    <row r="573" spans="2:31">
      <c r="B573" s="2738" t="str">
        <f>'12 л. МЕНЮ '!J575</f>
        <v>Пром.пр.</v>
      </c>
      <c r="C573" s="252" t="str">
        <f>'12 л. МЕНЮ '!C575</f>
        <v>Хлеб пшеничный</v>
      </c>
      <c r="D573" s="275">
        <f>'12 л. МЕНЮ '!D575</f>
        <v>50</v>
      </c>
      <c r="E573" s="235">
        <f>'12 л. МЕНЮ '!E575</f>
        <v>1.93</v>
      </c>
      <c r="F573" s="359">
        <f>'12 л. МЕНЮ '!F575</f>
        <v>0.69</v>
      </c>
      <c r="G573" s="372">
        <f>'12 л. МЕНЮ '!G575</f>
        <v>27.1</v>
      </c>
      <c r="H573" s="958">
        <f>'12 л. МЕНЮ '!H575</f>
        <v>122.29</v>
      </c>
      <c r="I573" s="253">
        <v>0</v>
      </c>
      <c r="J573" s="1084">
        <v>0.06</v>
      </c>
      <c r="K573" s="804">
        <v>0.02</v>
      </c>
      <c r="L573" s="958">
        <v>0</v>
      </c>
      <c r="M573" s="365">
        <v>10</v>
      </c>
      <c r="N573" s="253">
        <v>32.5</v>
      </c>
      <c r="O573" s="253">
        <v>7</v>
      </c>
      <c r="P573" s="253">
        <v>5.5E-2</v>
      </c>
      <c r="Q573" s="2737">
        <f>'12 л. МЕНЮ '!I575</f>
        <v>0</v>
      </c>
      <c r="R573" s="11"/>
      <c r="S573" s="109"/>
      <c r="T573" s="188"/>
      <c r="U573" s="114"/>
      <c r="V573" s="129"/>
      <c r="W573" s="129"/>
      <c r="X573" s="129"/>
      <c r="Y573" s="129"/>
      <c r="Z573" s="129"/>
      <c r="AA573" s="129"/>
      <c r="AB573" s="114"/>
    </row>
    <row r="574" spans="2:31">
      <c r="B574" s="2738" t="str">
        <f>'12 л. МЕНЮ '!J576</f>
        <v>Пром.пр.</v>
      </c>
      <c r="C574" s="252" t="str">
        <f>'12 л. МЕНЮ '!C576</f>
        <v>Хлеб ржаной</v>
      </c>
      <c r="D574" s="275">
        <f>'12 л. МЕНЮ '!D576</f>
        <v>30</v>
      </c>
      <c r="E574" s="235">
        <f>'12 л. МЕНЮ '!E576</f>
        <v>1.155</v>
      </c>
      <c r="F574" s="359">
        <f>'12 л. МЕНЮ '!F576</f>
        <v>0.41299999999999998</v>
      </c>
      <c r="G574" s="372">
        <f>'12 л. МЕНЮ '!G576</f>
        <v>16.260000000000002</v>
      </c>
      <c r="H574" s="958">
        <f>'12 л. МЕНЮ '!H576</f>
        <v>73.376999999999995</v>
      </c>
      <c r="I574" s="370">
        <v>0</v>
      </c>
      <c r="J574" s="370">
        <v>0.08</v>
      </c>
      <c r="K574" s="370">
        <v>0.08</v>
      </c>
      <c r="L574" s="1045">
        <v>0</v>
      </c>
      <c r="M574" s="2607">
        <v>9.9</v>
      </c>
      <c r="N574" s="1069">
        <v>70</v>
      </c>
      <c r="O574" s="370">
        <v>2</v>
      </c>
      <c r="P574" s="2289">
        <v>0.01</v>
      </c>
      <c r="Q574" s="2737">
        <f>'12 л. МЕНЮ '!I576</f>
        <v>0</v>
      </c>
      <c r="R574" s="124"/>
      <c r="S574" s="109"/>
      <c r="T574" s="109"/>
      <c r="U574" s="106"/>
      <c r="V574" s="124"/>
      <c r="W574" s="124"/>
      <c r="X574" s="124"/>
      <c r="Y574" s="191"/>
      <c r="Z574" s="677"/>
      <c r="AA574" s="114"/>
      <c r="AB574" s="114"/>
    </row>
    <row r="575" spans="2:31" ht="15.75" thickBot="1">
      <c r="B575" s="2367" t="str">
        <f>'12 л. МЕНЮ '!J577</f>
        <v>82 / 21</v>
      </c>
      <c r="C575" s="201" t="str">
        <f>'12 л. МЕНЮ '!C577</f>
        <v>Фрукты  свежие (апельсин)</v>
      </c>
      <c r="D575" s="398">
        <f>'12 л. МЕНЮ '!D577</f>
        <v>100</v>
      </c>
      <c r="E575" s="235">
        <f>'12 л. МЕНЮ '!E577</f>
        <v>0.78100000000000003</v>
      </c>
      <c r="F575" s="359">
        <f>'12 л. МЕНЮ '!F577</f>
        <v>0.15</v>
      </c>
      <c r="G575" s="372">
        <f>'12 л. МЕНЮ '!G577</f>
        <v>12.21</v>
      </c>
      <c r="H575" s="958">
        <f>'12 л. МЕНЮ '!H577</f>
        <v>53.281999999999996</v>
      </c>
      <c r="I575" s="2684">
        <v>13.34</v>
      </c>
      <c r="J575" s="359">
        <v>0.04</v>
      </c>
      <c r="K575" s="359">
        <v>0.03</v>
      </c>
      <c r="L575" s="958">
        <v>0</v>
      </c>
      <c r="M575" s="253">
        <v>34</v>
      </c>
      <c r="N575" s="253">
        <v>17</v>
      </c>
      <c r="O575" s="359">
        <v>1.3</v>
      </c>
      <c r="P575" s="253">
        <v>0.3</v>
      </c>
      <c r="Q575" s="2737">
        <f>'12 л. МЕНЮ '!I577</f>
        <v>0</v>
      </c>
      <c r="R575" s="124"/>
      <c r="S575" s="114"/>
      <c r="T575" s="134"/>
      <c r="U575" s="106"/>
      <c r="V575" s="124"/>
      <c r="W575" s="124"/>
      <c r="X575" s="124"/>
      <c r="Y575" s="746"/>
      <c r="Z575" s="677"/>
      <c r="AA575" s="114"/>
      <c r="AB575" s="114"/>
    </row>
    <row r="576" spans="2:31">
      <c r="B576" s="498" t="s">
        <v>204</v>
      </c>
      <c r="D576" s="2757">
        <f>'12 л. МЕНЮ '!D578</f>
        <v>625</v>
      </c>
      <c r="E576" s="499">
        <f t="shared" ref="E576:P576" si="165">SUM(E570:E575)</f>
        <v>16.242999999999999</v>
      </c>
      <c r="F576" s="500">
        <f t="shared" si="165"/>
        <v>23.919000000000004</v>
      </c>
      <c r="G576" s="501">
        <f t="shared" si="165"/>
        <v>101.20000000000002</v>
      </c>
      <c r="H576" s="2198">
        <f t="shared" si="165"/>
        <v>684.971</v>
      </c>
      <c r="I576" s="255">
        <f>SUM(I570:I575)</f>
        <v>14.722999999999999</v>
      </c>
      <c r="J576" s="960">
        <f t="shared" si="165"/>
        <v>0.29114999999999996</v>
      </c>
      <c r="K576" s="960">
        <f t="shared" si="165"/>
        <v>0.34014999999999995</v>
      </c>
      <c r="L576" s="500">
        <f>SUM(L570:L575)</f>
        <v>56.34</v>
      </c>
      <c r="M576" s="1053">
        <f t="shared" si="165"/>
        <v>346.89599999999996</v>
      </c>
      <c r="N576" s="1053">
        <f t="shared" si="165"/>
        <v>145.12619999999998</v>
      </c>
      <c r="O576" s="1053">
        <f t="shared" si="165"/>
        <v>35.976999999999997</v>
      </c>
      <c r="P576" s="1049">
        <f t="shared" si="165"/>
        <v>1.498</v>
      </c>
      <c r="Q576" s="1121"/>
      <c r="R576" s="127"/>
      <c r="S576" s="409"/>
      <c r="T576" s="109"/>
      <c r="U576" s="106"/>
      <c r="V576" s="190"/>
      <c r="W576" s="190"/>
      <c r="X576" s="190"/>
      <c r="Y576" s="2266"/>
      <c r="Z576" s="1136"/>
      <c r="AA576" s="114"/>
      <c r="AB576" s="114"/>
    </row>
    <row r="577" spans="2:28">
      <c r="B577" s="456"/>
      <c r="C577" s="930" t="s">
        <v>11</v>
      </c>
      <c r="D577" s="1783">
        <v>0.25</v>
      </c>
      <c r="E577" s="1158">
        <f t="shared" ref="E577:P577" si="166">(E793/100)*25</f>
        <v>22.5</v>
      </c>
      <c r="F577" s="1052">
        <f t="shared" si="166"/>
        <v>23</v>
      </c>
      <c r="G577" s="1052">
        <f t="shared" si="166"/>
        <v>95.75</v>
      </c>
      <c r="H577" s="1052">
        <f t="shared" si="166"/>
        <v>680</v>
      </c>
      <c r="I577" s="1052">
        <f t="shared" si="166"/>
        <v>17.5</v>
      </c>
      <c r="J577" s="1052">
        <f t="shared" si="166"/>
        <v>0.35</v>
      </c>
      <c r="K577" s="1052">
        <f t="shared" si="166"/>
        <v>0.4</v>
      </c>
      <c r="L577" s="1808">
        <f t="shared" si="166"/>
        <v>225</v>
      </c>
      <c r="M577" s="2785">
        <f t="shared" si="166"/>
        <v>300</v>
      </c>
      <c r="N577" s="2785">
        <f t="shared" si="166"/>
        <v>300</v>
      </c>
      <c r="O577" s="1808">
        <f t="shared" si="166"/>
        <v>75</v>
      </c>
      <c r="P577" s="2346">
        <f t="shared" si="166"/>
        <v>4.5</v>
      </c>
      <c r="Q577" s="1121"/>
      <c r="R577" s="133"/>
      <c r="S577" s="188"/>
      <c r="T577" s="585"/>
      <c r="U577" s="104"/>
      <c r="V577" s="376"/>
      <c r="W577" s="376"/>
      <c r="X577" s="376"/>
      <c r="Y577" s="746"/>
      <c r="Z577" s="1136"/>
      <c r="AA577" s="114"/>
      <c r="AB577" s="114"/>
    </row>
    <row r="578" spans="2:28" ht="15.75" thickBot="1">
      <c r="B578" s="249"/>
      <c r="C578" s="1031" t="s">
        <v>431</v>
      </c>
      <c r="D578" s="1077"/>
      <c r="E578" s="1055">
        <f t="shared" ref="E578:P578" si="167">(E576*100/E793)-25</f>
        <v>-6.9522222222222219</v>
      </c>
      <c r="F578" s="1056">
        <f t="shared" si="167"/>
        <v>0.99891304347826804</v>
      </c>
      <c r="G578" s="1056">
        <f t="shared" si="167"/>
        <v>1.422976501305488</v>
      </c>
      <c r="H578" s="1056">
        <f t="shared" si="167"/>
        <v>0.18275735294117723</v>
      </c>
      <c r="I578" s="1056">
        <f t="shared" si="167"/>
        <v>-3.9671428571428571</v>
      </c>
      <c r="J578" s="1056">
        <f t="shared" si="167"/>
        <v>-4.2035714285714292</v>
      </c>
      <c r="K578" s="1056">
        <f t="shared" si="167"/>
        <v>-3.740625000000005</v>
      </c>
      <c r="L578" s="1056">
        <f t="shared" si="167"/>
        <v>-18.740000000000002</v>
      </c>
      <c r="M578" s="1056">
        <f t="shared" si="167"/>
        <v>3.9079999999999977</v>
      </c>
      <c r="N578" s="1056">
        <f t="shared" si="167"/>
        <v>-12.90615</v>
      </c>
      <c r="O578" s="1056">
        <f t="shared" si="167"/>
        <v>-13.007666666666667</v>
      </c>
      <c r="P578" s="1068">
        <f t="shared" si="167"/>
        <v>-16.677777777777777</v>
      </c>
      <c r="Q578" s="83"/>
      <c r="R578" s="124"/>
      <c r="S578" s="121"/>
      <c r="T578" s="109"/>
      <c r="U578" s="106"/>
      <c r="V578" s="124"/>
      <c r="W578" s="124"/>
      <c r="X578" s="630"/>
      <c r="Y578" s="746"/>
      <c r="Z578" s="677"/>
      <c r="AA578" s="114"/>
      <c r="AB578" s="114"/>
    </row>
    <row r="579" spans="2:28">
      <c r="B579" s="92"/>
      <c r="C579" s="2307" t="s">
        <v>123</v>
      </c>
      <c r="D579" s="63"/>
      <c r="E579" s="694"/>
      <c r="F579" s="1765"/>
      <c r="G579" s="982"/>
      <c r="H579" s="982"/>
      <c r="I579" s="982"/>
      <c r="J579" s="982"/>
      <c r="K579" s="982"/>
      <c r="L579" s="982"/>
      <c r="M579" s="982"/>
      <c r="N579" s="982"/>
      <c r="O579" s="982"/>
      <c r="P579" s="1112"/>
      <c r="Q579" s="1109"/>
      <c r="R579" s="133"/>
      <c r="S579" s="109"/>
      <c r="T579" s="109"/>
      <c r="U579" s="106"/>
      <c r="V579" s="124"/>
      <c r="W579" s="124"/>
      <c r="X579" s="124"/>
      <c r="Y579" s="2266"/>
      <c r="Z579" s="677"/>
      <c r="AA579" s="114"/>
      <c r="AB579" s="114"/>
    </row>
    <row r="580" spans="2:28">
      <c r="B580" s="2316" t="str">
        <f>'12 л. МЕНЮ '!J582</f>
        <v>54-13з/22</v>
      </c>
      <c r="C580" s="252" t="str">
        <f>'12 л. МЕНЮ '!C582</f>
        <v>Салат из свеклы отварной</v>
      </c>
      <c r="D580" s="275">
        <f>'12 л. МЕНЮ '!D582</f>
        <v>60</v>
      </c>
      <c r="E580" s="235">
        <f>'12 л. МЕНЮ '!E582</f>
        <v>0.82499999999999996</v>
      </c>
      <c r="F580" s="359">
        <f>'12 л. МЕНЮ '!F582</f>
        <v>2.7</v>
      </c>
      <c r="G580" s="359">
        <f>'12 л. МЕНЮ '!G582</f>
        <v>4.5750000000000002</v>
      </c>
      <c r="H580" s="967">
        <f>'12 л. МЕНЮ '!H582</f>
        <v>45.6</v>
      </c>
      <c r="I580" s="253">
        <v>2.2799999999999998</v>
      </c>
      <c r="J580" s="253">
        <v>8.0000000000000002E-3</v>
      </c>
      <c r="K580" s="253">
        <v>0.02</v>
      </c>
      <c r="L580" s="253">
        <v>0.6825</v>
      </c>
      <c r="M580" s="253">
        <v>19.425000000000001</v>
      </c>
      <c r="N580" s="253">
        <v>21.08</v>
      </c>
      <c r="O580" s="253">
        <v>11.324999999999999</v>
      </c>
      <c r="P580" s="253">
        <v>0.7</v>
      </c>
      <c r="Q580" s="2737">
        <f>'12 л. МЕНЮ '!I582</f>
        <v>0</v>
      </c>
      <c r="R580" s="123"/>
      <c r="S580" s="109"/>
      <c r="T580" s="2625"/>
      <c r="U580" s="106"/>
      <c r="V580" s="124"/>
      <c r="W580" s="124"/>
      <c r="X580" s="124"/>
      <c r="Y580" s="2330"/>
      <c r="Z580" s="677"/>
      <c r="AA580" s="114"/>
      <c r="AB580" s="114"/>
    </row>
    <row r="581" spans="2:28" ht="13.5" customHeight="1">
      <c r="B581" s="2316" t="str">
        <f>'12 л. МЕНЮ '!J583</f>
        <v>54-25с/22</v>
      </c>
      <c r="C581" s="252" t="str">
        <f>'12 л. МЕНЮ '!C583</f>
        <v>Суп гороховый</v>
      </c>
      <c r="D581" s="275">
        <f>'12 л. МЕНЮ '!D583</f>
        <v>250</v>
      </c>
      <c r="E581" s="235">
        <f>'12 л. МЕНЮ '!E583</f>
        <v>5.87</v>
      </c>
      <c r="F581" s="359">
        <f>'12 л. МЕНЮ '!F583</f>
        <v>2.83</v>
      </c>
      <c r="G581" s="359">
        <f>'12 л. МЕНЮ '!G583</f>
        <v>18.97</v>
      </c>
      <c r="H581" s="967">
        <f>'12 л. МЕНЮ '!H583</f>
        <v>124.88</v>
      </c>
      <c r="I581" s="359">
        <v>5.01</v>
      </c>
      <c r="J581" s="359">
        <v>0.18</v>
      </c>
      <c r="K581" s="359">
        <v>0.06</v>
      </c>
      <c r="L581" s="997">
        <v>151.26</v>
      </c>
      <c r="M581" s="253">
        <v>33.35</v>
      </c>
      <c r="N581" s="253">
        <v>95.45</v>
      </c>
      <c r="O581" s="253">
        <v>37.33</v>
      </c>
      <c r="P581" s="253">
        <v>2</v>
      </c>
      <c r="Q581" s="2737">
        <f>'12 л. МЕНЮ '!I583</f>
        <v>0</v>
      </c>
      <c r="R581" s="133"/>
      <c r="S581" s="121"/>
      <c r="T581" s="109"/>
      <c r="U581" s="106"/>
      <c r="V581" s="124"/>
      <c r="W581" s="376"/>
      <c r="X581" s="124"/>
      <c r="Y581" s="191"/>
      <c r="Z581" s="168"/>
      <c r="AA581" s="114"/>
      <c r="AB581" s="114"/>
    </row>
    <row r="582" spans="2:28" ht="14.25" customHeight="1">
      <c r="B582" s="2316" t="str">
        <f>'12 л. МЕНЮ '!J584</f>
        <v>288/21</v>
      </c>
      <c r="C582" s="252" t="str">
        <f>'12 л. МЕНЮ '!C584</f>
        <v>Тефтели. Белип</v>
      </c>
      <c r="D582" s="275">
        <f>'12 л. МЕНЮ '!D584</f>
        <v>120</v>
      </c>
      <c r="E582" s="235">
        <f>'12 л. МЕНЮ '!E584</f>
        <v>17.36</v>
      </c>
      <c r="F582" s="359">
        <f>'12 л. МЕНЮ '!F584</f>
        <v>16.559999999999999</v>
      </c>
      <c r="G582" s="359">
        <f>'12 л. МЕНЮ '!G584</f>
        <v>11.44</v>
      </c>
      <c r="H582" s="967">
        <f>'12 л. МЕНЮ '!H584</f>
        <v>242.24</v>
      </c>
      <c r="I582" s="253">
        <v>0.8</v>
      </c>
      <c r="J582" s="253">
        <v>0.09</v>
      </c>
      <c r="K582" s="253">
        <v>0.09</v>
      </c>
      <c r="L582" s="966">
        <v>60</v>
      </c>
      <c r="M582" s="253">
        <v>139.19999999999999</v>
      </c>
      <c r="N582" s="253">
        <v>21.245999999999999</v>
      </c>
      <c r="O582" s="253">
        <v>36</v>
      </c>
      <c r="P582" s="253">
        <v>0.94</v>
      </c>
      <c r="Q582" s="2737">
        <f>'12 л. МЕНЮ '!I584</f>
        <v>0</v>
      </c>
      <c r="R582" s="123"/>
      <c r="T582" s="406"/>
      <c r="U582" s="231"/>
      <c r="V582" s="654"/>
      <c r="W582" s="1183"/>
      <c r="X582" s="1184"/>
      <c r="Y582" s="1185"/>
      <c r="Z582" s="228"/>
      <c r="AA582" s="414"/>
      <c r="AB582" s="114"/>
    </row>
    <row r="583" spans="2:28" ht="12.75" customHeight="1">
      <c r="B583" s="2316" t="str">
        <f>'12 л. МЕНЮ '!J585</f>
        <v>175 /21</v>
      </c>
      <c r="C583" s="252" t="str">
        <f>'12 л. МЕНЮ '!C585</f>
        <v>Овощи в молочном соусе</v>
      </c>
      <c r="D583" s="275">
        <f>'12 л. МЕНЮ '!D585</f>
        <v>180</v>
      </c>
      <c r="E583" s="235">
        <f>'12 л. МЕНЮ '!E585</f>
        <v>4.5259999999999998</v>
      </c>
      <c r="F583" s="359">
        <f>'12 л. МЕНЮ '!F585</f>
        <v>8.5370000000000008</v>
      </c>
      <c r="G583" s="359">
        <f>'12 л. МЕНЮ '!G585</f>
        <v>12.754300000000001</v>
      </c>
      <c r="H583" s="967">
        <f>'12 л. МЕНЮ '!H585</f>
        <v>146.05699999999999</v>
      </c>
      <c r="I583" s="359">
        <v>6.17</v>
      </c>
      <c r="J583" s="359">
        <v>0.08</v>
      </c>
      <c r="K583" s="359">
        <v>0.08</v>
      </c>
      <c r="L583" s="716">
        <v>49.37</v>
      </c>
      <c r="M583" s="253">
        <v>92.57</v>
      </c>
      <c r="N583" s="253">
        <v>10.491</v>
      </c>
      <c r="O583" s="253">
        <v>37.03</v>
      </c>
      <c r="P583" s="253">
        <v>0.97</v>
      </c>
      <c r="Q583" s="2737">
        <f>'12 л. МЕНЮ '!I585</f>
        <v>0</v>
      </c>
      <c r="R583" s="133"/>
      <c r="S583" s="109"/>
      <c r="T583" s="409"/>
      <c r="U583" s="2276"/>
      <c r="V583" s="891"/>
      <c r="W583" s="891"/>
      <c r="X583" s="891"/>
      <c r="Y583" s="891"/>
      <c r="Z583" s="2277"/>
      <c r="AA583" s="129"/>
      <c r="AB583" s="114"/>
    </row>
    <row r="584" spans="2:28" ht="12.75" customHeight="1">
      <c r="B584" s="2316" t="str">
        <f>'12 л. МЕНЮ '!J586</f>
        <v>359/17</v>
      </c>
      <c r="C584" s="1658" t="str">
        <f>'12 л. МЕНЮ '!C586</f>
        <v>Кисель из сока плодового или ягодного с сахаром</v>
      </c>
      <c r="D584" s="275">
        <f>'12 л. МЕНЮ '!D586</f>
        <v>200</v>
      </c>
      <c r="E584" s="235">
        <f>'12 л. МЕНЮ '!E586</f>
        <v>0.56100000000000005</v>
      </c>
      <c r="F584" s="359">
        <f>'12 л. МЕНЮ '!F586</f>
        <v>0.113</v>
      </c>
      <c r="G584" s="359">
        <f>'12 л. МЕНЮ '!G586</f>
        <v>37.173000000000002</v>
      </c>
      <c r="H584" s="967">
        <f>'12 л. МЕНЮ '!H586</f>
        <v>151.94999999999999</v>
      </c>
      <c r="I584" s="368">
        <v>2.117</v>
      </c>
      <c r="J584" s="359">
        <v>0.01</v>
      </c>
      <c r="K584" s="359">
        <v>0.01</v>
      </c>
      <c r="L584" s="958">
        <v>7.4999999999999997E-2</v>
      </c>
      <c r="M584" s="253">
        <v>13.843</v>
      </c>
      <c r="N584" s="253">
        <v>15.689</v>
      </c>
      <c r="O584" s="368">
        <v>4.9119999999999999</v>
      </c>
      <c r="P584" s="253">
        <v>1.65</v>
      </c>
      <c r="Q584" s="2737">
        <f>'12 л. МЕНЮ '!I586</f>
        <v>0</v>
      </c>
      <c r="R584" s="123"/>
    </row>
    <row r="585" spans="2:28">
      <c r="B585" s="2316" t="str">
        <f>'12 л. МЕНЮ '!J587</f>
        <v>Пром.пр.</v>
      </c>
      <c r="C585" s="252" t="str">
        <f>'12 л. МЕНЮ '!C587</f>
        <v>Хлеб пшеничный</v>
      </c>
      <c r="D585" s="275">
        <f>'12 л. МЕНЮ '!D587</f>
        <v>70</v>
      </c>
      <c r="E585" s="235">
        <f>'12 л. МЕНЮ '!E587</f>
        <v>2.5030000000000001</v>
      </c>
      <c r="F585" s="359">
        <f>'12 л. МЕНЮ '!F587</f>
        <v>0.89500000000000002</v>
      </c>
      <c r="G585" s="359">
        <f>'12 л. МЕНЮ '!G587</f>
        <v>35.229999999999997</v>
      </c>
      <c r="H585" s="967">
        <f>'12 л. МЕНЮ '!H587</f>
        <v>158.97900000000001</v>
      </c>
      <c r="I585" s="253">
        <v>0</v>
      </c>
      <c r="J585" s="1084">
        <v>8.4000000000000005E-2</v>
      </c>
      <c r="K585" s="804">
        <v>2.8000000000000001E-2</v>
      </c>
      <c r="L585" s="958">
        <v>0</v>
      </c>
      <c r="M585" s="365">
        <v>14</v>
      </c>
      <c r="N585" s="253">
        <v>45.5</v>
      </c>
      <c r="O585" s="253">
        <v>9.8000000000000007</v>
      </c>
      <c r="P585" s="253">
        <v>7.0000000000000007E-2</v>
      </c>
      <c r="Q585" s="2737">
        <f>'12 л. МЕНЮ '!I587</f>
        <v>0</v>
      </c>
      <c r="R585" s="114"/>
      <c r="S585" s="109"/>
      <c r="T585" s="188"/>
      <c r="U585" s="114"/>
      <c r="V585" s="129"/>
      <c r="W585" s="129"/>
      <c r="X585" s="129"/>
      <c r="Y585" s="129"/>
      <c r="Z585" s="129"/>
      <c r="AA585" s="129"/>
      <c r="AB585" s="114"/>
    </row>
    <row r="586" spans="2:28" ht="15.75" thickBot="1">
      <c r="B586" s="2735" t="str">
        <f>'12 л. МЕНЮ '!J588</f>
        <v>Пром.пр.</v>
      </c>
      <c r="C586" s="201" t="str">
        <f>'12 л. МЕНЮ '!C588</f>
        <v>Хлеб ржаной</v>
      </c>
      <c r="D586" s="398">
        <f>'12 л. МЕНЮ '!D588</f>
        <v>40</v>
      </c>
      <c r="E586" s="235">
        <f>'12 л. МЕНЮ '!E588</f>
        <v>2.2599999999999998</v>
      </c>
      <c r="F586" s="359">
        <f>'12 л. МЕНЮ '!F588</f>
        <v>0.6</v>
      </c>
      <c r="G586" s="359">
        <f>'12 л. МЕНЮ '!G588</f>
        <v>16.739999999999998</v>
      </c>
      <c r="H586" s="967">
        <f>'12 л. МЕНЮ '!H588</f>
        <v>81.426000000000002</v>
      </c>
      <c r="I586" s="253">
        <v>0</v>
      </c>
      <c r="J586" s="253">
        <v>0.107</v>
      </c>
      <c r="K586" s="253">
        <v>0.107</v>
      </c>
      <c r="L586" s="728">
        <v>0</v>
      </c>
      <c r="M586" s="365">
        <v>13.2</v>
      </c>
      <c r="N586" s="253">
        <v>93.6</v>
      </c>
      <c r="O586" s="253">
        <v>2.64</v>
      </c>
      <c r="P586" s="253">
        <v>1.7999999999999999E-2</v>
      </c>
      <c r="Q586" s="2737">
        <f>'12 л. МЕНЮ '!I588</f>
        <v>0</v>
      </c>
      <c r="R586" s="124"/>
      <c r="S586" s="109"/>
    </row>
    <row r="587" spans="2:28">
      <c r="B587" s="498" t="s">
        <v>192</v>
      </c>
      <c r="C587" s="754"/>
      <c r="D587" s="2757">
        <f>'12 л. МЕНЮ '!D589</f>
        <v>920</v>
      </c>
      <c r="E587" s="509">
        <f t="shared" ref="E587:I587" si="168">SUM(E580:E586)</f>
        <v>33.905000000000001</v>
      </c>
      <c r="F587" s="960">
        <f t="shared" si="168"/>
        <v>32.234999999999999</v>
      </c>
      <c r="G587" s="510">
        <f t="shared" si="168"/>
        <v>136.88230000000001</v>
      </c>
      <c r="H587" s="2198">
        <f t="shared" si="168"/>
        <v>951.13200000000018</v>
      </c>
      <c r="I587" s="960">
        <f t="shared" si="168"/>
        <v>16.376999999999999</v>
      </c>
      <c r="J587" s="960">
        <f t="shared" ref="J587:P587" si="169">SUM(J580:J586)</f>
        <v>0.55900000000000005</v>
      </c>
      <c r="K587" s="960">
        <f t="shared" si="169"/>
        <v>0.39500000000000002</v>
      </c>
      <c r="L587" s="960">
        <f t="shared" si="169"/>
        <v>261.38749999999999</v>
      </c>
      <c r="M587" s="1053">
        <f t="shared" si="169"/>
        <v>325.58799999999997</v>
      </c>
      <c r="N587" s="1053">
        <f>SUM(N580:N586)</f>
        <v>303.05599999999998</v>
      </c>
      <c r="O587" s="1053">
        <f t="shared" si="169"/>
        <v>139.03700000000001</v>
      </c>
      <c r="P587" s="1054">
        <f t="shared" si="169"/>
        <v>6.3479999999999999</v>
      </c>
      <c r="Q587" s="1121"/>
      <c r="R587" s="124"/>
      <c r="S587" s="406"/>
      <c r="T587" s="109"/>
      <c r="U587" s="1132"/>
      <c r="V587" s="124"/>
      <c r="W587" s="124"/>
      <c r="X587" s="124"/>
      <c r="Y587" s="2330"/>
      <c r="Z587" s="168"/>
      <c r="AA587" s="114"/>
      <c r="AB587" s="114"/>
    </row>
    <row r="588" spans="2:28" ht="13.5" customHeight="1">
      <c r="B588" s="1035"/>
      <c r="C588" s="1036" t="s">
        <v>11</v>
      </c>
      <c r="D588" s="1783">
        <v>0.35</v>
      </c>
      <c r="E588" s="1158">
        <f t="shared" ref="E588:P588" si="170">(E793/100)*35</f>
        <v>31.5</v>
      </c>
      <c r="F588" s="1052">
        <f t="shared" si="170"/>
        <v>32.200000000000003</v>
      </c>
      <c r="G588" s="1052">
        <f t="shared" si="170"/>
        <v>134.05000000000001</v>
      </c>
      <c r="H588" s="1052">
        <f t="shared" si="170"/>
        <v>952</v>
      </c>
      <c r="I588" s="1052">
        <f t="shared" si="170"/>
        <v>24.5</v>
      </c>
      <c r="J588" s="1052">
        <f t="shared" si="170"/>
        <v>0.48999999999999994</v>
      </c>
      <c r="K588" s="1052">
        <f t="shared" si="170"/>
        <v>0.56000000000000005</v>
      </c>
      <c r="L588" s="1808">
        <f t="shared" si="170"/>
        <v>315</v>
      </c>
      <c r="M588" s="2785">
        <f t="shared" si="170"/>
        <v>420</v>
      </c>
      <c r="N588" s="2785">
        <f t="shared" si="170"/>
        <v>420</v>
      </c>
      <c r="O588" s="2785">
        <f t="shared" si="170"/>
        <v>105</v>
      </c>
      <c r="P588" s="2346">
        <f t="shared" si="170"/>
        <v>6.3</v>
      </c>
      <c r="Q588" s="1121"/>
      <c r="R588" s="114"/>
      <c r="S588" s="409"/>
      <c r="T588" s="109"/>
      <c r="U588" s="106"/>
      <c r="V588" s="124"/>
      <c r="W588" s="124"/>
      <c r="X588" s="124"/>
      <c r="Y588" s="2330"/>
      <c r="Z588" s="677"/>
      <c r="AA588" s="114"/>
      <c r="AB588" s="114"/>
    </row>
    <row r="589" spans="2:28" ht="15.75" thickBot="1">
      <c r="B589" s="249"/>
      <c r="C589" s="1031" t="s">
        <v>431</v>
      </c>
      <c r="D589" s="1077"/>
      <c r="E589" s="1055">
        <f t="shared" ref="E589:P589" si="171">(E587*100/E793)-35</f>
        <v>2.6722222222222243</v>
      </c>
      <c r="F589" s="1056">
        <f t="shared" si="171"/>
        <v>3.8043478260867403E-2</v>
      </c>
      <c r="G589" s="1056">
        <f t="shared" si="171"/>
        <v>0.73950391644908819</v>
      </c>
      <c r="H589" s="1056">
        <f t="shared" si="171"/>
        <v>-3.1911764705874646E-2</v>
      </c>
      <c r="I589" s="1056">
        <f t="shared" si="171"/>
        <v>-11.604285714285716</v>
      </c>
      <c r="J589" s="1056">
        <f t="shared" si="171"/>
        <v>4.9285714285714377</v>
      </c>
      <c r="K589" s="1056">
        <f t="shared" si="171"/>
        <v>-10.3125</v>
      </c>
      <c r="L589" s="1056">
        <f t="shared" si="171"/>
        <v>-5.9569444444444457</v>
      </c>
      <c r="M589" s="1056">
        <f t="shared" si="171"/>
        <v>-7.8676666666666719</v>
      </c>
      <c r="N589" s="1056">
        <f t="shared" si="171"/>
        <v>-9.7453333333333347</v>
      </c>
      <c r="O589" s="1056">
        <f t="shared" si="171"/>
        <v>11.345666666666666</v>
      </c>
      <c r="P589" s="1068">
        <f t="shared" si="171"/>
        <v>0.26666666666666572</v>
      </c>
      <c r="Q589" s="1121"/>
      <c r="R589" s="114"/>
      <c r="T589" s="406"/>
      <c r="U589" s="188"/>
      <c r="V589" s="654"/>
      <c r="W589" s="1183"/>
      <c r="X589" s="1184"/>
      <c r="Y589" s="1185"/>
      <c r="Z589" s="228"/>
      <c r="AA589" s="414"/>
      <c r="AB589" s="114"/>
    </row>
    <row r="590" spans="2:28">
      <c r="B590" s="934"/>
      <c r="C590" s="711" t="s">
        <v>232</v>
      </c>
      <c r="D590" s="63"/>
      <c r="E590" s="65"/>
      <c r="F590" s="503"/>
      <c r="G590" s="974"/>
      <c r="H590" s="974"/>
      <c r="I590" s="974"/>
      <c r="J590" s="974"/>
      <c r="K590" s="977"/>
      <c r="L590" s="974"/>
      <c r="M590" s="974"/>
      <c r="N590" s="974"/>
      <c r="O590" s="974"/>
      <c r="P590" s="920"/>
      <c r="Q590" s="1115"/>
      <c r="R590" s="114"/>
      <c r="S590" s="109"/>
      <c r="T590" s="409"/>
      <c r="U590" s="2276"/>
      <c r="V590" s="891"/>
      <c r="W590" s="891"/>
      <c r="X590" s="891"/>
      <c r="Y590" s="891"/>
      <c r="Z590" s="2279"/>
      <c r="AA590" s="129"/>
      <c r="AB590" s="114"/>
    </row>
    <row r="591" spans="2:28" ht="14.25" customHeight="1">
      <c r="B591" s="2343" t="str">
        <f>'12 л. МЕНЮ '!J593</f>
        <v>501 /21</v>
      </c>
      <c r="C591" s="252" t="str">
        <f>'12 л. МЕНЮ '!C593</f>
        <v>Сок фруктовый (яблочный)</v>
      </c>
      <c r="D591" s="275">
        <f>'12 л. МЕНЮ '!D593</f>
        <v>200</v>
      </c>
      <c r="E591" s="369">
        <f>'12 л. МЕНЮ '!E593</f>
        <v>1</v>
      </c>
      <c r="F591" s="371">
        <f>'12 л. МЕНЮ '!F593</f>
        <v>0.2</v>
      </c>
      <c r="G591" s="371">
        <f>'12 л. МЕНЮ '!G593</f>
        <v>20.2</v>
      </c>
      <c r="H591" s="1986">
        <f>'12 л. МЕНЮ '!H593</f>
        <v>86</v>
      </c>
      <c r="I591" s="359">
        <v>4</v>
      </c>
      <c r="J591" s="368">
        <v>2.1999999999999999E-2</v>
      </c>
      <c r="K591" s="368">
        <v>2.1999999999999999E-2</v>
      </c>
      <c r="L591" s="716">
        <v>0</v>
      </c>
      <c r="M591" s="253">
        <v>14</v>
      </c>
      <c r="N591" s="253">
        <v>14</v>
      </c>
      <c r="O591" s="253">
        <v>8</v>
      </c>
      <c r="P591" s="253">
        <v>0.28000000000000003</v>
      </c>
      <c r="Q591" s="2733">
        <f>'12 л. МЕНЮ '!I593</f>
        <v>0</v>
      </c>
      <c r="R591" s="114"/>
      <c r="S591" s="121"/>
    </row>
    <row r="592" spans="2:28">
      <c r="B592" s="2343" t="str">
        <f>'12 л. МЕНЮ '!J594</f>
        <v>347/21</v>
      </c>
      <c r="C592" s="1658" t="str">
        <f>'12 л. МЕНЮ '!C594</f>
        <v>Котлета школьная и /соус молочный</v>
      </c>
      <c r="D592" s="275" t="str">
        <f>'12 л. МЕНЮ '!D594</f>
        <v>105 / 20</v>
      </c>
      <c r="E592" s="369">
        <f>'12 л. МЕНЮ '!E594</f>
        <v>6.7949999999999999</v>
      </c>
      <c r="F592" s="371">
        <f>'12 л. МЕНЮ '!F594</f>
        <v>9.0589999999999993</v>
      </c>
      <c r="G592" s="371">
        <f>'12 л. МЕНЮ '!G594</f>
        <v>6.8209999999999997</v>
      </c>
      <c r="H592" s="1986">
        <f>'12 л. МЕНЮ '!H594</f>
        <v>113.19499999999999</v>
      </c>
      <c r="I592" s="372">
        <v>0.59</v>
      </c>
      <c r="J592" s="359">
        <v>0.06</v>
      </c>
      <c r="K592" s="359">
        <v>0.14000000000000001</v>
      </c>
      <c r="L592" s="728">
        <v>8.89</v>
      </c>
      <c r="M592" s="253">
        <v>90.81</v>
      </c>
      <c r="N592" s="253">
        <v>19.059999999999999</v>
      </c>
      <c r="O592" s="359">
        <v>5.39</v>
      </c>
      <c r="P592" s="253">
        <v>1.68</v>
      </c>
      <c r="Q592" s="2733">
        <f>'12 л. МЕНЮ '!I594</f>
        <v>0</v>
      </c>
      <c r="R592" s="133"/>
      <c r="S592" s="109"/>
      <c r="T592" s="106"/>
      <c r="U592" s="114"/>
      <c r="V592" s="114"/>
      <c r="W592" s="114"/>
      <c r="X592" s="114"/>
      <c r="Y592" s="114"/>
      <c r="Z592" s="114"/>
      <c r="AA592" s="114"/>
      <c r="AB592" s="114"/>
    </row>
    <row r="593" spans="2:23" ht="15.75" thickBot="1">
      <c r="B593" s="2378" t="str">
        <f>'12 л. МЕНЮ '!J595</f>
        <v>Пром.пр.</v>
      </c>
      <c r="C593" s="201" t="str">
        <f>'12 л. МЕНЮ '!C595</f>
        <v>Хлеб ржаной</v>
      </c>
      <c r="D593" s="398">
        <f>'12 л. МЕНЮ '!D595</f>
        <v>30</v>
      </c>
      <c r="E593" s="369">
        <f>'12 л. МЕНЮ '!E595</f>
        <v>1.155</v>
      </c>
      <c r="F593" s="371">
        <f>'12 л. МЕНЮ '!F595</f>
        <v>0.41299999999999998</v>
      </c>
      <c r="G593" s="371">
        <f>'12 л. МЕНЮ '!G595</f>
        <v>16.260000000000002</v>
      </c>
      <c r="H593" s="1986">
        <f>'12 л. МЕНЮ '!H595</f>
        <v>73.376999999999995</v>
      </c>
      <c r="I593" s="370">
        <v>0</v>
      </c>
      <c r="J593" s="370">
        <v>0.08</v>
      </c>
      <c r="K593" s="370">
        <v>0.08</v>
      </c>
      <c r="L593" s="1045">
        <v>0</v>
      </c>
      <c r="M593" s="2607">
        <v>9.9</v>
      </c>
      <c r="N593" s="1069">
        <v>70</v>
      </c>
      <c r="O593" s="370">
        <v>2</v>
      </c>
      <c r="P593" s="2289">
        <v>0.01</v>
      </c>
      <c r="Q593" s="2774">
        <f>'12 л. МЕНЮ '!I595</f>
        <v>0</v>
      </c>
      <c r="R593" s="123"/>
      <c r="S593" s="109"/>
      <c r="T593" s="1132"/>
      <c r="U593" s="114"/>
      <c r="V593" s="114"/>
      <c r="W593" s="11"/>
    </row>
    <row r="594" spans="2:23">
      <c r="B594" s="498" t="s">
        <v>241</v>
      </c>
      <c r="C594" s="754"/>
      <c r="D594" s="2757">
        <f>'12 л. МЕНЮ '!D596</f>
        <v>355</v>
      </c>
      <c r="E594" s="509">
        <f>SUM(E591:E593)</f>
        <v>8.9499999999999993</v>
      </c>
      <c r="F594" s="960">
        <f>SUM(F591:F593)</f>
        <v>9.6719999999999988</v>
      </c>
      <c r="G594" s="510">
        <f>SUM(G591:G593)</f>
        <v>43.281000000000006</v>
      </c>
      <c r="H594" s="2198">
        <f>SUM(H591:H593)</f>
        <v>272.572</v>
      </c>
      <c r="I594" s="255">
        <f t="shared" ref="I594:O594" si="172">SUM(I591:I593)</f>
        <v>4.59</v>
      </c>
      <c r="J594" s="960">
        <f>SUM(J591:J593)</f>
        <v>0.16199999999999998</v>
      </c>
      <c r="K594" s="960">
        <f t="shared" si="172"/>
        <v>0.24199999999999999</v>
      </c>
      <c r="L594" s="960">
        <f t="shared" si="172"/>
        <v>8.89</v>
      </c>
      <c r="M594" s="1053">
        <f t="shared" si="172"/>
        <v>114.71000000000001</v>
      </c>
      <c r="N594" s="1053">
        <f t="shared" si="172"/>
        <v>103.06</v>
      </c>
      <c r="O594" s="960">
        <f t="shared" si="172"/>
        <v>15.39</v>
      </c>
      <c r="P594" s="1054">
        <f>SUM(P591:P593)</f>
        <v>1.97</v>
      </c>
      <c r="Q594" s="324"/>
      <c r="R594" s="112"/>
      <c r="S594" s="121"/>
      <c r="T594" s="106"/>
      <c r="U594" s="114"/>
      <c r="V594" s="114"/>
      <c r="W594" s="11"/>
    </row>
    <row r="595" spans="2:23">
      <c r="B595" s="1035"/>
      <c r="C595" s="1036" t="s">
        <v>11</v>
      </c>
      <c r="D595" s="1783">
        <v>0.1</v>
      </c>
      <c r="E595" s="1158">
        <f t="shared" ref="E595:P595" si="173">(E793/100)*10</f>
        <v>9</v>
      </c>
      <c r="F595" s="1052">
        <f t="shared" si="173"/>
        <v>9.2000000000000011</v>
      </c>
      <c r="G595" s="1052">
        <f t="shared" si="173"/>
        <v>38.299999999999997</v>
      </c>
      <c r="H595" s="1052">
        <f t="shared" si="173"/>
        <v>272</v>
      </c>
      <c r="I595" s="1052">
        <f t="shared" si="173"/>
        <v>7</v>
      </c>
      <c r="J595" s="1052">
        <f t="shared" si="173"/>
        <v>0.13999999999999999</v>
      </c>
      <c r="K595" s="1052">
        <f t="shared" si="173"/>
        <v>0.16</v>
      </c>
      <c r="L595" s="1052">
        <f t="shared" si="173"/>
        <v>90</v>
      </c>
      <c r="M595" s="2785">
        <f t="shared" si="173"/>
        <v>120</v>
      </c>
      <c r="N595" s="2785">
        <f t="shared" si="173"/>
        <v>120</v>
      </c>
      <c r="O595" s="1808">
        <f t="shared" si="173"/>
        <v>30</v>
      </c>
      <c r="P595" s="2346">
        <f t="shared" si="173"/>
        <v>1.7999999999999998</v>
      </c>
      <c r="Q595" s="324"/>
      <c r="R595" s="123"/>
      <c r="S595" s="109"/>
      <c r="T595" s="104"/>
      <c r="U595" s="114"/>
      <c r="V595" s="114"/>
      <c r="W595" s="11"/>
    </row>
    <row r="596" spans="2:23" ht="15.75" thickBot="1">
      <c r="B596" s="249"/>
      <c r="C596" s="1031" t="s">
        <v>431</v>
      </c>
      <c r="D596" s="1077"/>
      <c r="E596" s="1055">
        <f t="shared" ref="E596:P596" si="174">(E594*100/E793)-10</f>
        <v>-5.5555555555557135E-2</v>
      </c>
      <c r="F596" s="1056">
        <f t="shared" si="174"/>
        <v>0.51304347826086882</v>
      </c>
      <c r="G596" s="1056">
        <f t="shared" si="174"/>
        <v>1.3005221932114885</v>
      </c>
      <c r="H596" s="1056">
        <f t="shared" si="174"/>
        <v>2.1029411764706296E-2</v>
      </c>
      <c r="I596" s="1056">
        <f t="shared" si="174"/>
        <v>-3.4428571428571431</v>
      </c>
      <c r="J596" s="1056">
        <f t="shared" si="174"/>
        <v>1.5714285714285712</v>
      </c>
      <c r="K596" s="1056">
        <f t="shared" si="174"/>
        <v>5.1249999999999982</v>
      </c>
      <c r="L596" s="1056">
        <f t="shared" si="174"/>
        <v>-9.0122222222222224</v>
      </c>
      <c r="M596" s="1056">
        <f t="shared" si="174"/>
        <v>-0.44083333333333385</v>
      </c>
      <c r="N596" s="1056">
        <f t="shared" si="174"/>
        <v>-1.4116666666666671</v>
      </c>
      <c r="O596" s="1056">
        <f t="shared" si="174"/>
        <v>-4.87</v>
      </c>
      <c r="P596" s="1068">
        <f t="shared" si="174"/>
        <v>0.94444444444444464</v>
      </c>
      <c r="Q596" s="324"/>
      <c r="R596" s="114"/>
      <c r="S596" s="122"/>
      <c r="T596" s="104"/>
      <c r="U596" s="114"/>
      <c r="V596" s="114"/>
      <c r="W596" s="11"/>
    </row>
    <row r="597" spans="2:23">
      <c r="R597" s="11"/>
      <c r="S597" s="114"/>
      <c r="T597" s="106"/>
      <c r="U597" s="114"/>
      <c r="V597" s="114"/>
      <c r="W597" s="11"/>
    </row>
    <row r="598" spans="2:23" ht="15.75" thickBot="1">
      <c r="R598" s="11"/>
      <c r="S598" s="114"/>
      <c r="T598" s="114"/>
      <c r="U598" s="114"/>
      <c r="V598" s="114"/>
      <c r="W598" s="11"/>
    </row>
    <row r="599" spans="2:23">
      <c r="B599" s="877"/>
      <c r="C599" s="43" t="s">
        <v>283</v>
      </c>
      <c r="D599" s="44"/>
      <c r="E599" s="155">
        <f t="shared" ref="E599:P599" si="175">E576+E587</f>
        <v>50.147999999999996</v>
      </c>
      <c r="F599" s="255">
        <f t="shared" si="175"/>
        <v>56.154000000000003</v>
      </c>
      <c r="G599" s="255">
        <f t="shared" si="175"/>
        <v>238.08230000000003</v>
      </c>
      <c r="H599" s="255">
        <f t="shared" si="175"/>
        <v>1636.1030000000001</v>
      </c>
      <c r="I599" s="255">
        <f t="shared" si="175"/>
        <v>31.099999999999998</v>
      </c>
      <c r="J599" s="255">
        <f t="shared" si="175"/>
        <v>0.85014999999999996</v>
      </c>
      <c r="K599" s="255">
        <f t="shared" si="175"/>
        <v>0.73514999999999997</v>
      </c>
      <c r="L599" s="255">
        <f t="shared" si="175"/>
        <v>317.72749999999996</v>
      </c>
      <c r="M599" s="965">
        <f t="shared" si="175"/>
        <v>672.48399999999992</v>
      </c>
      <c r="N599" s="965">
        <f t="shared" si="175"/>
        <v>448.18219999999997</v>
      </c>
      <c r="O599" s="965">
        <f t="shared" si="175"/>
        <v>175.01400000000001</v>
      </c>
      <c r="P599" s="879">
        <f t="shared" si="175"/>
        <v>7.8460000000000001</v>
      </c>
      <c r="R599" s="11"/>
      <c r="S599" s="114"/>
      <c r="T599" s="114"/>
      <c r="U599" s="114"/>
      <c r="V599" s="114"/>
      <c r="W599" s="11"/>
    </row>
    <row r="600" spans="2:23">
      <c r="B600" s="456"/>
      <c r="C600" s="930" t="s">
        <v>11</v>
      </c>
      <c r="D600" s="1783">
        <v>0.6</v>
      </c>
      <c r="E600" s="1158">
        <f t="shared" ref="E600:P600" si="176">(E793/100)*60</f>
        <v>54</v>
      </c>
      <c r="F600" s="1052">
        <f t="shared" si="176"/>
        <v>55.2</v>
      </c>
      <c r="G600" s="1052">
        <f t="shared" si="176"/>
        <v>229.8</v>
      </c>
      <c r="H600" s="1052">
        <f t="shared" si="176"/>
        <v>1632</v>
      </c>
      <c r="I600" s="1052">
        <f t="shared" si="176"/>
        <v>42</v>
      </c>
      <c r="J600" s="1052">
        <f t="shared" si="176"/>
        <v>0.83999999999999986</v>
      </c>
      <c r="K600" s="1052">
        <f t="shared" si="176"/>
        <v>0.96</v>
      </c>
      <c r="L600" s="1808">
        <f t="shared" si="176"/>
        <v>540</v>
      </c>
      <c r="M600" s="2785">
        <f t="shared" si="176"/>
        <v>720</v>
      </c>
      <c r="N600" s="2785">
        <f t="shared" si="176"/>
        <v>720</v>
      </c>
      <c r="O600" s="2785">
        <f t="shared" si="176"/>
        <v>180</v>
      </c>
      <c r="P600" s="2346">
        <f t="shared" si="176"/>
        <v>10.799999999999999</v>
      </c>
      <c r="Q600" s="324"/>
      <c r="R600" s="11"/>
      <c r="S600" s="114"/>
      <c r="T600" s="114"/>
      <c r="U600" s="114"/>
      <c r="V600" s="114"/>
      <c r="W600" s="11"/>
    </row>
    <row r="601" spans="2:23" ht="15.75" thickBot="1">
      <c r="B601" s="249"/>
      <c r="C601" s="1031" t="s">
        <v>431</v>
      </c>
      <c r="D601" s="1077"/>
      <c r="E601" s="1055">
        <f t="shared" ref="E601:P601" si="177">(E599*100/E793)-60</f>
        <v>-4.2800000000000082</v>
      </c>
      <c r="F601" s="1056">
        <f t="shared" si="177"/>
        <v>1.0369565217391354</v>
      </c>
      <c r="G601" s="1056">
        <f t="shared" si="177"/>
        <v>2.1624804177545798</v>
      </c>
      <c r="H601" s="1056">
        <f t="shared" si="177"/>
        <v>0.15084558823529903</v>
      </c>
      <c r="I601" s="1056">
        <f t="shared" si="177"/>
        <v>-15.571428571428569</v>
      </c>
      <c r="J601" s="1056">
        <f t="shared" si="177"/>
        <v>0.72500000000000142</v>
      </c>
      <c r="K601" s="1056">
        <f t="shared" si="177"/>
        <v>-14.053125000000001</v>
      </c>
      <c r="L601" s="1056">
        <f t="shared" si="177"/>
        <v>-24.696944444444448</v>
      </c>
      <c r="M601" s="1056">
        <f t="shared" si="177"/>
        <v>-3.9596666666666707</v>
      </c>
      <c r="N601" s="1056">
        <f t="shared" si="177"/>
        <v>-22.651483333333339</v>
      </c>
      <c r="O601" s="1056">
        <f t="shared" si="177"/>
        <v>-1.6619999999999919</v>
      </c>
      <c r="P601" s="1068">
        <f t="shared" si="177"/>
        <v>-16.411111111111111</v>
      </c>
      <c r="Q601" s="324"/>
      <c r="S601" s="114"/>
      <c r="T601" s="114"/>
      <c r="U601" s="114"/>
      <c r="V601" s="114"/>
      <c r="W601" s="11"/>
    </row>
    <row r="602" spans="2:23" ht="15.75" thickBot="1">
      <c r="Q602" s="324"/>
      <c r="S602" s="114"/>
      <c r="T602" s="114"/>
      <c r="U602" s="114"/>
      <c r="V602" s="114"/>
      <c r="W602" s="11"/>
    </row>
    <row r="603" spans="2:23">
      <c r="B603" s="877"/>
      <c r="C603" s="43" t="s">
        <v>282</v>
      </c>
      <c r="D603" s="44"/>
      <c r="E603" s="155">
        <f t="shared" ref="E603:P603" si="178">E587+E594</f>
        <v>42.855000000000004</v>
      </c>
      <c r="F603" s="255">
        <f t="shared" si="178"/>
        <v>41.906999999999996</v>
      </c>
      <c r="G603" s="255">
        <f t="shared" si="178"/>
        <v>180.16330000000002</v>
      </c>
      <c r="H603" s="255">
        <f t="shared" si="178"/>
        <v>1223.7040000000002</v>
      </c>
      <c r="I603" s="255">
        <f t="shared" si="178"/>
        <v>20.966999999999999</v>
      </c>
      <c r="J603" s="255">
        <f t="shared" si="178"/>
        <v>0.72100000000000009</v>
      </c>
      <c r="K603" s="255">
        <f t="shared" si="178"/>
        <v>0.63700000000000001</v>
      </c>
      <c r="L603" s="255">
        <f t="shared" si="178"/>
        <v>270.27749999999997</v>
      </c>
      <c r="M603" s="965">
        <f t="shared" si="178"/>
        <v>440.298</v>
      </c>
      <c r="N603" s="965">
        <f t="shared" si="178"/>
        <v>406.11599999999999</v>
      </c>
      <c r="O603" s="965">
        <f t="shared" si="178"/>
        <v>154.42700000000002</v>
      </c>
      <c r="P603" s="879">
        <f t="shared" si="178"/>
        <v>8.3179999999999996</v>
      </c>
      <c r="Q603" s="324"/>
      <c r="S603" s="114"/>
      <c r="T603" s="114"/>
      <c r="U603" s="114"/>
      <c r="V603" s="114"/>
    </row>
    <row r="604" spans="2:23">
      <c r="B604" s="456"/>
      <c r="C604" s="930" t="s">
        <v>11</v>
      </c>
      <c r="D604" s="1783">
        <v>0.45</v>
      </c>
      <c r="E604" s="1158">
        <f t="shared" ref="E604:P604" si="179">(E793/100)*45</f>
        <v>40.5</v>
      </c>
      <c r="F604" s="1052">
        <f t="shared" si="179"/>
        <v>41.4</v>
      </c>
      <c r="G604" s="1052">
        <f t="shared" si="179"/>
        <v>172.35</v>
      </c>
      <c r="H604" s="1052">
        <f t="shared" si="179"/>
        <v>1224</v>
      </c>
      <c r="I604" s="1052">
        <f t="shared" si="179"/>
        <v>31.499999999999996</v>
      </c>
      <c r="J604" s="1052">
        <f t="shared" si="179"/>
        <v>0.62999999999999989</v>
      </c>
      <c r="K604" s="1052">
        <f t="shared" si="179"/>
        <v>0.72</v>
      </c>
      <c r="L604" s="1808">
        <f t="shared" si="179"/>
        <v>405</v>
      </c>
      <c r="M604" s="2785">
        <f t="shared" si="179"/>
        <v>540</v>
      </c>
      <c r="N604" s="2785">
        <f t="shared" si="179"/>
        <v>540</v>
      </c>
      <c r="O604" s="2785">
        <f t="shared" si="179"/>
        <v>135</v>
      </c>
      <c r="P604" s="2346">
        <f t="shared" si="179"/>
        <v>8.1</v>
      </c>
      <c r="Q604" s="324"/>
      <c r="S604" s="114"/>
      <c r="T604" s="114"/>
      <c r="U604" s="114"/>
      <c r="V604" s="114"/>
    </row>
    <row r="605" spans="2:23" ht="15.75" thickBot="1">
      <c r="B605" s="249"/>
      <c r="C605" s="1031" t="s">
        <v>431</v>
      </c>
      <c r="D605" s="1077"/>
      <c r="E605" s="1055">
        <f t="shared" ref="E605:P605" si="180">(E603*100/E793)-45</f>
        <v>2.6166666666666671</v>
      </c>
      <c r="F605" s="1056">
        <f t="shared" si="180"/>
        <v>0.55108695652173623</v>
      </c>
      <c r="G605" s="1056">
        <f t="shared" si="180"/>
        <v>2.0400261096605803</v>
      </c>
      <c r="H605" s="1056">
        <f t="shared" si="180"/>
        <v>-1.0882352941166573E-2</v>
      </c>
      <c r="I605" s="1056">
        <f t="shared" si="180"/>
        <v>-15.047142857142859</v>
      </c>
      <c r="J605" s="1056">
        <f t="shared" si="180"/>
        <v>6.5000000000000071</v>
      </c>
      <c r="K605" s="1056">
        <f t="shared" si="180"/>
        <v>-5.1875</v>
      </c>
      <c r="L605" s="1056">
        <f t="shared" si="180"/>
        <v>-14.96916666666667</v>
      </c>
      <c r="M605" s="1056">
        <f t="shared" si="180"/>
        <v>-8.3084999999999951</v>
      </c>
      <c r="N605" s="1056">
        <f t="shared" si="180"/>
        <v>-11.157000000000004</v>
      </c>
      <c r="O605" s="1056">
        <f t="shared" si="180"/>
        <v>6.475666666666676</v>
      </c>
      <c r="P605" s="1068">
        <f t="shared" si="180"/>
        <v>1.2111111111111086</v>
      </c>
      <c r="Q605" s="324"/>
      <c r="S605" s="114"/>
      <c r="T605" s="114"/>
      <c r="U605" s="114"/>
      <c r="V605" s="114"/>
    </row>
    <row r="606" spans="2:23" ht="15.75" thickBot="1">
      <c r="K606" s="326"/>
      <c r="P606"/>
      <c r="Q606" s="324"/>
      <c r="S606" s="114"/>
      <c r="T606" s="114"/>
      <c r="U606" s="114"/>
      <c r="V606" s="114"/>
    </row>
    <row r="607" spans="2:23">
      <c r="B607" s="1034" t="s">
        <v>318</v>
      </c>
      <c r="C607" s="43"/>
      <c r="D607" s="44"/>
      <c r="E607" s="162">
        <f t="shared" ref="E607:P607" si="181">E576+E587+E594</f>
        <v>59.097999999999999</v>
      </c>
      <c r="F607" s="987">
        <f t="shared" si="181"/>
        <v>65.826000000000008</v>
      </c>
      <c r="G607" s="987">
        <f t="shared" si="181"/>
        <v>281.36330000000004</v>
      </c>
      <c r="H607" s="987">
        <f t="shared" si="181"/>
        <v>1908.6750000000002</v>
      </c>
      <c r="I607" s="987">
        <f t="shared" si="181"/>
        <v>35.69</v>
      </c>
      <c r="J607" s="987">
        <f t="shared" si="181"/>
        <v>1.0121499999999999</v>
      </c>
      <c r="K607" s="987">
        <f t="shared" si="181"/>
        <v>0.97714999999999996</v>
      </c>
      <c r="L607" s="987">
        <f t="shared" si="181"/>
        <v>326.61749999999995</v>
      </c>
      <c r="M607" s="2370">
        <f t="shared" si="181"/>
        <v>787.19399999999996</v>
      </c>
      <c r="N607" s="2549">
        <f t="shared" si="181"/>
        <v>551.24219999999991</v>
      </c>
      <c r="O607" s="2370">
        <f t="shared" si="181"/>
        <v>190.404</v>
      </c>
      <c r="P607" s="1074">
        <f t="shared" si="181"/>
        <v>9.8160000000000007</v>
      </c>
      <c r="Q607" s="324"/>
      <c r="S607" s="114"/>
      <c r="T607" s="114"/>
      <c r="U607" s="114"/>
      <c r="V607" s="114"/>
    </row>
    <row r="608" spans="2:23">
      <c r="B608" s="1035"/>
      <c r="C608" s="1036" t="s">
        <v>11</v>
      </c>
      <c r="D608" s="1783">
        <v>0.7</v>
      </c>
      <c r="E608" s="1158">
        <f t="shared" ref="E608:P608" si="182">(E793/100)*70</f>
        <v>63</v>
      </c>
      <c r="F608" s="1052">
        <f t="shared" si="182"/>
        <v>64.400000000000006</v>
      </c>
      <c r="G608" s="1052">
        <f t="shared" si="182"/>
        <v>268.10000000000002</v>
      </c>
      <c r="H608" s="1052">
        <f t="shared" si="182"/>
        <v>1904</v>
      </c>
      <c r="I608" s="1052">
        <f t="shared" si="182"/>
        <v>49</v>
      </c>
      <c r="J608" s="1052">
        <f t="shared" si="182"/>
        <v>0.97999999999999987</v>
      </c>
      <c r="K608" s="1052">
        <f t="shared" si="182"/>
        <v>1.1200000000000001</v>
      </c>
      <c r="L608" s="1808">
        <f t="shared" si="182"/>
        <v>630</v>
      </c>
      <c r="M608" s="2785">
        <f t="shared" si="182"/>
        <v>840</v>
      </c>
      <c r="N608" s="2785">
        <f t="shared" si="182"/>
        <v>840</v>
      </c>
      <c r="O608" s="2785">
        <f t="shared" si="182"/>
        <v>210</v>
      </c>
      <c r="P608" s="2346">
        <f t="shared" si="182"/>
        <v>12.6</v>
      </c>
      <c r="Q608" s="324"/>
      <c r="S608" s="114"/>
      <c r="T608" s="114"/>
      <c r="U608" s="114"/>
      <c r="V608" s="114"/>
    </row>
    <row r="609" spans="2:28" ht="15.75" thickBot="1">
      <c r="B609" s="249"/>
      <c r="C609" s="1031" t="s">
        <v>431</v>
      </c>
      <c r="D609" s="1077"/>
      <c r="E609" s="1055">
        <f t="shared" ref="E609:P609" si="183">(E607*100/E793)-70</f>
        <v>-4.3355555555555583</v>
      </c>
      <c r="F609" s="1056">
        <f t="shared" si="183"/>
        <v>1.5499999999999972</v>
      </c>
      <c r="G609" s="1056">
        <f t="shared" si="183"/>
        <v>3.4630026109660719</v>
      </c>
      <c r="H609" s="1056">
        <f t="shared" si="183"/>
        <v>0.17187500000001421</v>
      </c>
      <c r="I609" s="1056">
        <f t="shared" si="183"/>
        <v>-19.014285714285712</v>
      </c>
      <c r="J609" s="1056">
        <f t="shared" si="183"/>
        <v>2.2964285714285637</v>
      </c>
      <c r="K609" s="1056">
        <f t="shared" si="183"/>
        <v>-8.9281250000000014</v>
      </c>
      <c r="L609" s="1056">
        <f t="shared" si="183"/>
        <v>-33.709166666666668</v>
      </c>
      <c r="M609" s="1056">
        <f t="shared" si="183"/>
        <v>-4.4005000000000081</v>
      </c>
      <c r="N609" s="1056">
        <f t="shared" si="183"/>
        <v>-24.063150000000007</v>
      </c>
      <c r="O609" s="1056">
        <f t="shared" si="183"/>
        <v>-6.5319999999999965</v>
      </c>
      <c r="P609" s="1068">
        <f t="shared" si="183"/>
        <v>-15.466666666666669</v>
      </c>
      <c r="Q609" s="324"/>
      <c r="S609" s="114"/>
      <c r="T609" s="114"/>
      <c r="U609" s="114"/>
      <c r="V609" s="114"/>
    </row>
    <row r="610" spans="2:28">
      <c r="E610" s="534"/>
      <c r="F610" s="534"/>
      <c r="G610" s="534"/>
      <c r="P610"/>
      <c r="Q610" s="324"/>
      <c r="S610" s="114"/>
      <c r="T610" s="114"/>
      <c r="U610" s="114"/>
      <c r="V610" s="114"/>
    </row>
    <row r="611" spans="2:28">
      <c r="S611" s="114"/>
      <c r="T611" s="114"/>
      <c r="U611" s="114"/>
      <c r="V611" s="114"/>
    </row>
    <row r="612" spans="2:28">
      <c r="T612" s="114"/>
      <c r="U612" s="114"/>
      <c r="V612" s="114"/>
    </row>
    <row r="613" spans="2:28">
      <c r="Q613" s="324"/>
      <c r="S613" s="114"/>
      <c r="T613" s="114"/>
      <c r="U613" s="114"/>
      <c r="V613" s="114"/>
    </row>
    <row r="614" spans="2:28">
      <c r="Q614" s="324"/>
      <c r="S614" s="114"/>
      <c r="T614" s="114"/>
      <c r="U614" s="114"/>
      <c r="V614" s="114"/>
    </row>
    <row r="615" spans="2:28">
      <c r="C615" s="932"/>
      <c r="D615" s="12" t="s">
        <v>206</v>
      </c>
      <c r="E615" s="326"/>
      <c r="S615" s="114"/>
      <c r="T615" s="114"/>
      <c r="U615" s="114"/>
      <c r="V615" s="114"/>
    </row>
    <row r="616" spans="2:28">
      <c r="C616" s="13" t="s">
        <v>1139</v>
      </c>
      <c r="D616" s="157"/>
      <c r="E616" s="2"/>
      <c r="F616"/>
      <c r="I616"/>
      <c r="J616"/>
      <c r="K616" s="26"/>
      <c r="L616" s="26"/>
      <c r="M616"/>
      <c r="N616"/>
      <c r="O616"/>
      <c r="P616"/>
      <c r="Q616" s="114"/>
      <c r="S616" s="114"/>
      <c r="T616" s="114"/>
      <c r="U616" s="114"/>
      <c r="V616" s="114"/>
    </row>
    <row r="617" spans="2:28">
      <c r="C617" s="25" t="s">
        <v>324</v>
      </c>
      <c r="I617" s="1093" t="s">
        <v>343</v>
      </c>
      <c r="N617" s="5"/>
      <c r="S617" s="114"/>
      <c r="T617" s="114"/>
      <c r="U617" s="114"/>
      <c r="V617" s="114"/>
    </row>
    <row r="618" spans="2:28">
      <c r="C618" s="932" t="s">
        <v>809</v>
      </c>
      <c r="S618" s="114"/>
      <c r="T618" s="114"/>
      <c r="U618" s="114"/>
      <c r="V618" s="114"/>
      <c r="W618" s="114"/>
      <c r="X618" s="114"/>
      <c r="Y618" s="114"/>
      <c r="Z618" s="114"/>
      <c r="AA618" s="114"/>
      <c r="AB618" s="114"/>
    </row>
    <row r="619" spans="2:28" ht="21.75" thickBot="1">
      <c r="B619" s="2" t="s">
        <v>895</v>
      </c>
      <c r="C619" s="26"/>
      <c r="D619"/>
      <c r="F619" s="32" t="s">
        <v>817</v>
      </c>
      <c r="I619" s="29" t="s">
        <v>0</v>
      </c>
      <c r="J619"/>
      <c r="K619" s="86" t="s">
        <v>429</v>
      </c>
      <c r="L619" s="26"/>
      <c r="M619" s="26"/>
      <c r="N619" s="33"/>
      <c r="P619" s="127"/>
      <c r="S619" s="193"/>
      <c r="T619" s="121"/>
      <c r="U619" s="106"/>
      <c r="V619" s="124"/>
      <c r="W619" s="124"/>
      <c r="X619" s="124"/>
      <c r="Y619" s="2278"/>
      <c r="Z619" s="677"/>
      <c r="AA619" s="691"/>
      <c r="AB619" s="114"/>
    </row>
    <row r="620" spans="2:28" ht="15.75" thickBot="1">
      <c r="B620" s="1140" t="s">
        <v>320</v>
      </c>
      <c r="C620" s="1188" t="s">
        <v>819</v>
      </c>
      <c r="D620" s="1137" t="s">
        <v>176</v>
      </c>
      <c r="E620" s="1145" t="s">
        <v>177</v>
      </c>
      <c r="F620" s="383"/>
      <c r="G620" s="383"/>
      <c r="H620" s="40"/>
      <c r="I620" s="712" t="s">
        <v>300</v>
      </c>
      <c r="J620" s="40"/>
      <c r="K620" s="943"/>
      <c r="L620" s="542"/>
      <c r="M620" s="1147" t="s">
        <v>338</v>
      </c>
      <c r="N620" s="40"/>
      <c r="O620" s="40"/>
      <c r="P620" s="78"/>
      <c r="Q620" s="1021" t="s">
        <v>329</v>
      </c>
      <c r="R620" s="11"/>
      <c r="S620" s="114"/>
      <c r="T620" s="585"/>
      <c r="U620" s="106"/>
      <c r="V620" s="630"/>
      <c r="W620" s="630"/>
      <c r="X620" s="630"/>
      <c r="Y620" s="2330"/>
      <c r="Z620" s="1136"/>
      <c r="AA620" s="114"/>
      <c r="AB620" s="114"/>
    </row>
    <row r="621" spans="2:28" ht="15.75" thickBot="1">
      <c r="B621" s="1141" t="s">
        <v>302</v>
      </c>
      <c r="C621" s="464"/>
      <c r="D621" s="1142" t="s">
        <v>183</v>
      </c>
      <c r="E621" s="780"/>
      <c r="F621" s="1144"/>
      <c r="G621" s="2386" t="s">
        <v>820</v>
      </c>
      <c r="H621" s="2270" t="s">
        <v>688</v>
      </c>
      <c r="I621" s="1148"/>
      <c r="J621" s="1148"/>
      <c r="K621" s="1148"/>
      <c r="L621" s="1150"/>
      <c r="M621" s="1151" t="s">
        <v>337</v>
      </c>
      <c r="N621" s="1148"/>
      <c r="O621" s="1148"/>
      <c r="P621" s="1150"/>
      <c r="Q621" s="1108" t="s">
        <v>326</v>
      </c>
      <c r="R621" s="114"/>
      <c r="S621" s="114"/>
      <c r="T621" s="109"/>
      <c r="U621" s="106"/>
      <c r="V621" s="124"/>
      <c r="W621" s="124"/>
      <c r="X621" s="124"/>
      <c r="Y621" s="2380"/>
      <c r="Z621" s="1136"/>
      <c r="AA621" s="114"/>
      <c r="AB621" s="114"/>
    </row>
    <row r="622" spans="2:28">
      <c r="B622" s="1141" t="s">
        <v>311</v>
      </c>
      <c r="C622" s="464" t="s">
        <v>182</v>
      </c>
      <c r="D622" s="884"/>
      <c r="E622" s="1142" t="s">
        <v>184</v>
      </c>
      <c r="F622" s="1138" t="s">
        <v>56</v>
      </c>
      <c r="G622" s="2386" t="s">
        <v>821</v>
      </c>
      <c r="H622" s="2272" t="s">
        <v>187</v>
      </c>
      <c r="I622" s="780"/>
      <c r="J622" s="2295"/>
      <c r="K622" s="40"/>
      <c r="L622" s="2295"/>
      <c r="M622" s="2296" t="s">
        <v>312</v>
      </c>
      <c r="N622" s="2297" t="s">
        <v>313</v>
      </c>
      <c r="O622" s="2298" t="s">
        <v>314</v>
      </c>
      <c r="P622" s="2299" t="s">
        <v>315</v>
      </c>
      <c r="Q622" s="1107" t="s">
        <v>287</v>
      </c>
      <c r="R622" s="114"/>
      <c r="S622" s="114"/>
      <c r="T622" s="109"/>
      <c r="U622" s="106"/>
      <c r="V622" s="124"/>
      <c r="W622" s="124"/>
      <c r="X622" s="124"/>
      <c r="Y622" s="2330"/>
      <c r="Z622" s="677"/>
      <c r="AA622" s="676"/>
      <c r="AB622" s="114"/>
    </row>
    <row r="623" spans="2:28" ht="15.75" thickBot="1">
      <c r="B623" s="66"/>
      <c r="C623" s="933"/>
      <c r="D623" s="502"/>
      <c r="E623" s="1143" t="s">
        <v>6</v>
      </c>
      <c r="F623" s="472" t="s">
        <v>7</v>
      </c>
      <c r="G623" s="2078" t="s">
        <v>8</v>
      </c>
      <c r="H623" s="2271" t="s">
        <v>422</v>
      </c>
      <c r="I623" s="2300" t="s">
        <v>303</v>
      </c>
      <c r="J623" s="2301" t="s">
        <v>304</v>
      </c>
      <c r="K623" s="2302" t="s">
        <v>305</v>
      </c>
      <c r="L623" s="2301" t="s">
        <v>306</v>
      </c>
      <c r="M623" s="2303" t="s">
        <v>307</v>
      </c>
      <c r="N623" s="2301" t="s">
        <v>308</v>
      </c>
      <c r="O623" s="2302" t="s">
        <v>309</v>
      </c>
      <c r="P623" s="2304" t="s">
        <v>310</v>
      </c>
      <c r="Q623" s="933"/>
      <c r="R623" s="127"/>
      <c r="S623" s="188"/>
      <c r="T623" s="109"/>
      <c r="U623" s="106"/>
      <c r="V623" s="124"/>
      <c r="W623" s="124"/>
      <c r="X623" s="124"/>
      <c r="Y623" s="746"/>
      <c r="Z623" s="759"/>
      <c r="AA623" s="676"/>
      <c r="AB623" s="114"/>
    </row>
    <row r="624" spans="2:28">
      <c r="B624" s="92"/>
      <c r="C624" s="2307" t="s">
        <v>154</v>
      </c>
      <c r="D624" s="1840"/>
      <c r="E624" s="478"/>
      <c r="F624" s="479"/>
      <c r="G624" s="479"/>
      <c r="H624" s="978"/>
      <c r="I624" s="971"/>
      <c r="J624" s="971"/>
      <c r="K624" s="973"/>
      <c r="L624" s="971"/>
      <c r="M624" s="971"/>
      <c r="N624" s="971"/>
      <c r="O624" s="971"/>
      <c r="P624" s="1110"/>
      <c r="Q624" s="1115"/>
      <c r="R624" s="805"/>
      <c r="S624" s="109"/>
      <c r="T624" s="114"/>
      <c r="U624" s="1134"/>
      <c r="V624" s="654"/>
      <c r="W624" s="1183"/>
      <c r="X624" s="1184"/>
      <c r="Y624" s="1185"/>
      <c r="Z624" s="228"/>
      <c r="AA624" s="414"/>
      <c r="AB624" s="114"/>
    </row>
    <row r="625" spans="1:28">
      <c r="B625" s="1906" t="str">
        <f>'12 л. МЕНЮ '!J625</f>
        <v>150 / 21</v>
      </c>
      <c r="C625" s="984" t="str">
        <f>'12 л. МЕНЮ '!C625</f>
        <v>Икра кабачковая (пром. производства)</v>
      </c>
      <c r="D625" s="277">
        <f>'12 л. МЕНЮ '!D625</f>
        <v>60</v>
      </c>
      <c r="E625" s="1842">
        <f>'12 л. МЕНЮ '!E625</f>
        <v>1.1399999999999999</v>
      </c>
      <c r="F625" s="371">
        <f>'12 л. МЕНЮ '!F625</f>
        <v>5.34</v>
      </c>
      <c r="G625" s="371">
        <f>'12 л. МЕНЮ '!G625</f>
        <v>4.62</v>
      </c>
      <c r="H625" s="970">
        <f>'12 л. МЕНЮ '!H625</f>
        <v>70.8</v>
      </c>
      <c r="I625" s="356">
        <v>4.2</v>
      </c>
      <c r="J625" s="356">
        <v>1.2E-2</v>
      </c>
      <c r="K625" s="354">
        <v>2.3E-2</v>
      </c>
      <c r="L625" s="979">
        <v>0</v>
      </c>
      <c r="M625" s="356">
        <v>24.6</v>
      </c>
      <c r="N625" s="356">
        <v>22.2</v>
      </c>
      <c r="O625" s="356">
        <v>9</v>
      </c>
      <c r="P625" s="1096">
        <v>0.4</v>
      </c>
      <c r="Q625" s="536">
        <f>'12 л. МЕНЮ '!I625</f>
        <v>0</v>
      </c>
      <c r="R625" s="123"/>
      <c r="S625" s="109"/>
      <c r="T625" s="409"/>
      <c r="U625" s="2276"/>
      <c r="V625" s="891"/>
      <c r="W625" s="891"/>
      <c r="X625" s="891"/>
      <c r="Y625" s="891"/>
      <c r="Z625" s="2277"/>
      <c r="AA625" s="129"/>
      <c r="AB625" s="114"/>
    </row>
    <row r="626" spans="1:28">
      <c r="B626" s="1906" t="str">
        <f>'12 л. МЕНЮ '!J626</f>
        <v>256 / 21</v>
      </c>
      <c r="C626" s="984" t="str">
        <f>'12 л. МЕНЮ '!C626</f>
        <v>(сложный гарнир)   Макароные изделия</v>
      </c>
      <c r="D626" s="277" t="str">
        <f>'12 л. МЕНЮ '!D626</f>
        <v>150 / 40</v>
      </c>
      <c r="E626" s="1842">
        <f>'12 л. МЕНЮ '!E626</f>
        <v>5.55</v>
      </c>
      <c r="F626" s="420">
        <f>'12 л. МЕНЮ '!F626</f>
        <v>4.95</v>
      </c>
      <c r="G626" s="371">
        <f>'12 л. МЕНЮ '!G626</f>
        <v>29.55</v>
      </c>
      <c r="H626" s="2747">
        <f>'12 л. МЕНЮ '!H626</f>
        <v>184.5</v>
      </c>
      <c r="I626" s="420">
        <v>0</v>
      </c>
      <c r="J626" s="371">
        <v>0.06</v>
      </c>
      <c r="K626" s="420">
        <v>0.08</v>
      </c>
      <c r="L626" s="979">
        <v>18.45</v>
      </c>
      <c r="M626" s="355">
        <v>11.54</v>
      </c>
      <c r="N626" s="356">
        <v>41.21</v>
      </c>
      <c r="O626" s="420">
        <v>7.22</v>
      </c>
      <c r="P626" s="1096">
        <v>0.68</v>
      </c>
      <c r="Q626" s="536">
        <f>'12 л. МЕНЮ '!I626</f>
        <v>0</v>
      </c>
      <c r="R626" s="123"/>
      <c r="S626" s="109"/>
      <c r="T626" s="228"/>
      <c r="U626" s="124"/>
      <c r="V626" s="630"/>
      <c r="W626" s="630"/>
      <c r="X626" s="630"/>
      <c r="Y626" s="630"/>
      <c r="Z626" s="129"/>
      <c r="AA626" s="129"/>
      <c r="AB626" s="114"/>
    </row>
    <row r="627" spans="1:28">
      <c r="B627" s="2742" t="str">
        <f>'12 л. МЕНЮ '!J627</f>
        <v>136/ 17</v>
      </c>
      <c r="C627" s="357" t="str">
        <f>'12 л. МЕНЮ '!C627</f>
        <v xml:space="preserve"> отварные и / Овощи припущенные </v>
      </c>
      <c r="D627" s="400"/>
      <c r="E627" s="2745">
        <f>'12 л. МЕНЮ '!E627</f>
        <v>0.56000000000000005</v>
      </c>
      <c r="F627" s="1059">
        <f>'12 л. МЕНЮ '!F627</f>
        <v>1.0509999999999999</v>
      </c>
      <c r="G627" s="1004">
        <f>'12 л. МЕНЮ '!G627</f>
        <v>2.75</v>
      </c>
      <c r="H627" s="2748">
        <f>'12 л. МЕНЮ '!H627</f>
        <v>22.72</v>
      </c>
      <c r="I627" s="1059">
        <v>0.875</v>
      </c>
      <c r="J627" s="1004">
        <v>0.02</v>
      </c>
      <c r="K627" s="1059">
        <v>2.5000000000000001E-2</v>
      </c>
      <c r="L627" s="1002">
        <v>9.5500000000000007</v>
      </c>
      <c r="M627" s="1001">
        <v>10.82</v>
      </c>
      <c r="N627" s="982">
        <v>20.43</v>
      </c>
      <c r="O627" s="1001">
        <v>1.45</v>
      </c>
      <c r="P627" s="1112">
        <v>0.27</v>
      </c>
      <c r="Q627" s="2743"/>
      <c r="R627" s="123"/>
      <c r="S627" s="109"/>
      <c r="T627" s="188"/>
      <c r="U627" s="114"/>
      <c r="V627" s="129"/>
      <c r="W627" s="129"/>
      <c r="X627" s="129"/>
      <c r="Y627" s="129"/>
      <c r="Z627" s="129"/>
      <c r="AA627" s="122"/>
      <c r="AB627" s="114"/>
    </row>
    <row r="628" spans="1:28">
      <c r="B628" s="2742" t="str">
        <f>'12 л. МЕНЮ '!J628</f>
        <v>255 / 17</v>
      </c>
      <c r="C628" s="357" t="str">
        <f>'12 л. МЕНЮ '!C628</f>
        <v>Печень по-строгановски</v>
      </c>
      <c r="D628" s="400">
        <f>'12 л. МЕНЮ '!D628</f>
        <v>120</v>
      </c>
      <c r="E628" s="2745">
        <f>'12 л. МЕНЮ '!E628</f>
        <v>12.68</v>
      </c>
      <c r="F628" s="1004">
        <f>'12 л. МЕНЮ '!F628</f>
        <v>13.59</v>
      </c>
      <c r="G628" s="1004">
        <f>'12 л. МЕНЮ '!G628</f>
        <v>14.587999999999999</v>
      </c>
      <c r="H628" s="1088">
        <f>'12 л. МЕНЮ '!H628</f>
        <v>204.12700000000001</v>
      </c>
      <c r="I628" s="2637">
        <v>14.94</v>
      </c>
      <c r="J628" s="2637">
        <v>0.12</v>
      </c>
      <c r="K628" s="2637">
        <v>0.05</v>
      </c>
      <c r="L628" s="2831">
        <v>1429.82</v>
      </c>
      <c r="M628" s="2683">
        <v>47</v>
      </c>
      <c r="N628" s="2638">
        <v>83.1</v>
      </c>
      <c r="O628" s="2637">
        <v>17.899999999999999</v>
      </c>
      <c r="P628" s="2639">
        <v>6</v>
      </c>
      <c r="Q628" s="2775">
        <f>'12 л. МЕНЮ '!I628</f>
        <v>0</v>
      </c>
      <c r="R628" s="114"/>
      <c r="S628" s="109"/>
      <c r="T628" s="109"/>
      <c r="U628" s="106"/>
      <c r="V628" s="124"/>
      <c r="W628" s="124"/>
      <c r="X628" s="124"/>
      <c r="Y628" s="746"/>
      <c r="Z628" s="677"/>
      <c r="AA628" s="114"/>
      <c r="AB628" s="114"/>
    </row>
    <row r="629" spans="1:28">
      <c r="B629" s="2316" t="str">
        <f>'12 л. МЕНЮ '!J629</f>
        <v>54-3гн/22</v>
      </c>
      <c r="C629" s="252" t="str">
        <f>'12 л. МЕНЮ '!C629</f>
        <v>чай с лимоном и сахаром</v>
      </c>
      <c r="D629" s="275">
        <f>'12 л. МЕНЮ '!D629</f>
        <v>200</v>
      </c>
      <c r="E629" s="361">
        <f>'12 л. МЕНЮ '!E629</f>
        <v>0.3</v>
      </c>
      <c r="F629" s="359">
        <f>'12 л. МЕНЮ '!F629</f>
        <v>0</v>
      </c>
      <c r="G629" s="359">
        <f>'12 л. МЕНЮ '!G629</f>
        <v>6.7</v>
      </c>
      <c r="H629" s="967">
        <f>'12 л. МЕНЮ '!H629</f>
        <v>27.9</v>
      </c>
      <c r="I629" s="359">
        <v>1.1599999999999999</v>
      </c>
      <c r="J629" s="359">
        <v>0</v>
      </c>
      <c r="K629" s="359">
        <v>0.01</v>
      </c>
      <c r="L629" s="958">
        <v>0.38</v>
      </c>
      <c r="M629" s="253">
        <v>6.9</v>
      </c>
      <c r="N629" s="253">
        <v>8.5</v>
      </c>
      <c r="O629" s="253">
        <v>4.5999999999999996</v>
      </c>
      <c r="P629" s="1095">
        <v>0.77</v>
      </c>
      <c r="Q629" s="536">
        <f>'12 л. МЕНЮ '!I629</f>
        <v>0</v>
      </c>
      <c r="R629" s="114"/>
      <c r="S629" s="114"/>
      <c r="T629" s="109"/>
      <c r="U629" s="104"/>
      <c r="V629" s="124"/>
      <c r="W629" s="124"/>
      <c r="X629" s="630"/>
      <c r="Y629" s="746"/>
      <c r="Z629" s="677"/>
      <c r="AA629" s="114"/>
      <c r="AB629" s="114"/>
    </row>
    <row r="630" spans="1:28">
      <c r="B630" s="2316" t="str">
        <f>'12 л. МЕНЮ '!J630</f>
        <v>Пром.пр.</v>
      </c>
      <c r="C630" s="252" t="str">
        <f>'12 л. МЕНЮ '!C630</f>
        <v>Хлеб пшеничный</v>
      </c>
      <c r="D630" s="275">
        <f>'12 л. МЕНЮ '!D630</f>
        <v>40</v>
      </c>
      <c r="E630" s="361">
        <f>'12 л. МЕНЮ '!E630</f>
        <v>1.54</v>
      </c>
      <c r="F630" s="359">
        <f>'12 л. МЕНЮ '!F630</f>
        <v>0.55000000000000004</v>
      </c>
      <c r="G630" s="359">
        <f>'12 л. МЕНЮ '!G630</f>
        <v>21.68</v>
      </c>
      <c r="H630" s="967">
        <f>'12 л. МЕНЮ '!H630</f>
        <v>97.83</v>
      </c>
      <c r="I630" s="253">
        <v>0</v>
      </c>
      <c r="J630" s="1084">
        <v>4.8000000000000001E-2</v>
      </c>
      <c r="K630" s="804">
        <v>1.6E-2</v>
      </c>
      <c r="L630" s="958">
        <v>0</v>
      </c>
      <c r="M630" s="253">
        <v>8</v>
      </c>
      <c r="N630" s="253">
        <v>26</v>
      </c>
      <c r="O630" s="253">
        <v>5.6</v>
      </c>
      <c r="P630" s="804">
        <v>0.04</v>
      </c>
      <c r="Q630" s="536">
        <f>'12 л. МЕНЮ '!I630</f>
        <v>0</v>
      </c>
      <c r="R630" s="114"/>
      <c r="S630" s="409"/>
      <c r="T630" s="2265"/>
      <c r="U630" s="124"/>
      <c r="V630" s="190"/>
      <c r="W630" s="190"/>
      <c r="X630" s="190"/>
      <c r="Y630" s="746"/>
      <c r="Z630" s="168"/>
      <c r="AA630" s="114"/>
      <c r="AB630" s="114"/>
    </row>
    <row r="631" spans="1:28" ht="15.75" thickBot="1">
      <c r="B631" s="2735" t="str">
        <f>'12 л. МЕНЮ '!J631</f>
        <v>Пром.пр.</v>
      </c>
      <c r="C631" s="201" t="str">
        <f>'12 л. МЕНЮ '!C631</f>
        <v>Хлеб ржаной</v>
      </c>
      <c r="D631" s="398">
        <f>'12 л. МЕНЮ '!D631</f>
        <v>30</v>
      </c>
      <c r="E631" s="361">
        <f>'12 л. МЕНЮ '!E631</f>
        <v>1.155</v>
      </c>
      <c r="F631" s="359">
        <f>'12 л. МЕНЮ '!F631</f>
        <v>0.41299999999999998</v>
      </c>
      <c r="G631" s="359">
        <f>'12 л. МЕНЮ '!G631</f>
        <v>16.260000000000002</v>
      </c>
      <c r="H631" s="967">
        <f>'12 л. МЕНЮ '!H631</f>
        <v>73.376999999999995</v>
      </c>
      <c r="I631" s="370">
        <v>0</v>
      </c>
      <c r="J631" s="370">
        <v>0.08</v>
      </c>
      <c r="K631" s="370">
        <v>0.08</v>
      </c>
      <c r="L631" s="1045">
        <v>0</v>
      </c>
      <c r="M631" s="2607">
        <v>9.9</v>
      </c>
      <c r="N631" s="1069">
        <v>70</v>
      </c>
      <c r="O631" s="370">
        <v>2</v>
      </c>
      <c r="P631" s="2289">
        <v>0.01</v>
      </c>
      <c r="Q631" s="2774">
        <f>'12 л. МЕНЮ '!I631</f>
        <v>0</v>
      </c>
      <c r="R631" s="133"/>
      <c r="S631" s="188"/>
      <c r="T631" s="119"/>
      <c r="U631" s="104"/>
      <c r="V631" s="124"/>
      <c r="W631" s="374"/>
      <c r="X631" s="374"/>
      <c r="Y631" s="2330"/>
      <c r="Z631" s="677"/>
      <c r="AA631" s="114"/>
      <c r="AB631" s="114"/>
    </row>
    <row r="632" spans="1:28">
      <c r="B632" s="498" t="s">
        <v>204</v>
      </c>
      <c r="D632" s="2757">
        <f>'12 л. МЕНЮ '!D632</f>
        <v>640</v>
      </c>
      <c r="E632" s="499">
        <f>SUM(E625:E631)</f>
        <v>22.925000000000001</v>
      </c>
      <c r="F632" s="500">
        <f>SUM(F625:F631)</f>
        <v>25.893999999999998</v>
      </c>
      <c r="G632" s="501">
        <f>SUM(G625:G631)</f>
        <v>96.14800000000001</v>
      </c>
      <c r="H632" s="732">
        <f>SUM(H625:H631)</f>
        <v>681.25399999999991</v>
      </c>
      <c r="I632" s="255">
        <f>SUM(I625:I631)</f>
        <v>21.175000000000001</v>
      </c>
      <c r="J632" s="960">
        <f t="shared" ref="J632:O632" si="184">SUM(J625:J631)</f>
        <v>0.34</v>
      </c>
      <c r="K632" s="500">
        <f t="shared" si="184"/>
        <v>0.28400000000000003</v>
      </c>
      <c r="L632" s="1053">
        <f t="shared" si="184"/>
        <v>1458.2</v>
      </c>
      <c r="M632" s="1053">
        <f t="shared" si="184"/>
        <v>118.76000000000002</v>
      </c>
      <c r="N632" s="1053">
        <f>SUM(N625:N631)</f>
        <v>271.44</v>
      </c>
      <c r="O632" s="960">
        <f t="shared" si="184"/>
        <v>47.769999999999996</v>
      </c>
      <c r="P632" s="1049">
        <f>SUM(P625:P631)</f>
        <v>8.1699999999999982</v>
      </c>
      <c r="Q632" s="1121"/>
      <c r="R632" s="1092"/>
      <c r="S632" s="109"/>
      <c r="T632" s="109"/>
      <c r="U632" s="106"/>
      <c r="V632" s="124"/>
      <c r="W632" s="124"/>
      <c r="X632" s="124"/>
      <c r="Y632" s="746"/>
      <c r="Z632" s="168"/>
      <c r="AA632" s="114"/>
      <c r="AB632" s="114"/>
    </row>
    <row r="633" spans="1:28">
      <c r="B633" s="1035"/>
      <c r="C633" s="1036" t="s">
        <v>11</v>
      </c>
      <c r="D633" s="1783">
        <v>0.25</v>
      </c>
      <c r="E633" s="1158">
        <f t="shared" ref="E633:P633" si="185">(E793/100)*25</f>
        <v>22.5</v>
      </c>
      <c r="F633" s="1052">
        <f t="shared" si="185"/>
        <v>23</v>
      </c>
      <c r="G633" s="1052">
        <f t="shared" si="185"/>
        <v>95.75</v>
      </c>
      <c r="H633" s="1052">
        <f t="shared" si="185"/>
        <v>680</v>
      </c>
      <c r="I633" s="1052">
        <f t="shared" si="185"/>
        <v>17.5</v>
      </c>
      <c r="J633" s="1052">
        <f t="shared" si="185"/>
        <v>0.35</v>
      </c>
      <c r="K633" s="1052">
        <f t="shared" si="185"/>
        <v>0.4</v>
      </c>
      <c r="L633" s="1808">
        <f t="shared" si="185"/>
        <v>225</v>
      </c>
      <c r="M633" s="2785">
        <f t="shared" si="185"/>
        <v>300</v>
      </c>
      <c r="N633" s="2785">
        <f t="shared" si="185"/>
        <v>300</v>
      </c>
      <c r="O633" s="1808">
        <f t="shared" si="185"/>
        <v>75</v>
      </c>
      <c r="P633" s="2346">
        <f t="shared" si="185"/>
        <v>4.5</v>
      </c>
      <c r="Q633" s="1121"/>
      <c r="R633" s="132"/>
      <c r="S633" s="109"/>
      <c r="T633" s="109"/>
      <c r="U633" s="106"/>
      <c r="V633" s="124"/>
      <c r="W633" s="124"/>
      <c r="X633" s="124"/>
      <c r="Y633" s="2330"/>
      <c r="Z633" s="677"/>
      <c r="AA633" s="114"/>
      <c r="AB633" s="114"/>
    </row>
    <row r="634" spans="1:28" ht="15.75" thickBot="1">
      <c r="B634" s="249"/>
      <c r="C634" s="1031" t="s">
        <v>431</v>
      </c>
      <c r="D634" s="1077"/>
      <c r="E634" s="1055">
        <f t="shared" ref="E634:P634" si="186">(E632*100/E793)-25</f>
        <v>0.47222222222222143</v>
      </c>
      <c r="F634" s="1056">
        <f t="shared" si="186"/>
        <v>3.1456521739130388</v>
      </c>
      <c r="G634" s="1056">
        <f t="shared" si="186"/>
        <v>0.10391644908616371</v>
      </c>
      <c r="H634" s="1056">
        <f t="shared" si="186"/>
        <v>4.6102941176467738E-2</v>
      </c>
      <c r="I634" s="1056">
        <f t="shared" si="186"/>
        <v>5.25</v>
      </c>
      <c r="J634" s="1056">
        <f t="shared" si="186"/>
        <v>-0.71428571428571175</v>
      </c>
      <c r="K634" s="1056">
        <f t="shared" si="186"/>
        <v>-7.25</v>
      </c>
      <c r="L634" s="1056">
        <f t="shared" si="186"/>
        <v>137.02222222222221</v>
      </c>
      <c r="M634" s="1056">
        <f t="shared" si="186"/>
        <v>-15.103333333333332</v>
      </c>
      <c r="N634" s="1056">
        <f t="shared" si="186"/>
        <v>-2.379999999999999</v>
      </c>
      <c r="O634" s="1056">
        <f t="shared" si="186"/>
        <v>-9.0766666666666662</v>
      </c>
      <c r="P634" s="1068">
        <f t="shared" si="186"/>
        <v>20.388888888888879</v>
      </c>
      <c r="Q634" s="83"/>
      <c r="R634" s="114"/>
      <c r="S634" s="109"/>
      <c r="T634" s="109"/>
      <c r="U634" s="106"/>
      <c r="V634" s="124"/>
      <c r="W634" s="124"/>
      <c r="X634" s="124"/>
      <c r="Y634" s="2330"/>
      <c r="Z634" s="677"/>
      <c r="AA634" s="114"/>
      <c r="AB634" s="114"/>
    </row>
    <row r="635" spans="1:28">
      <c r="B635" s="92"/>
      <c r="C635" s="2307" t="s">
        <v>123</v>
      </c>
      <c r="D635" s="63"/>
      <c r="E635" s="1769"/>
      <c r="F635" s="1770"/>
      <c r="G635" s="1770"/>
      <c r="H635" s="1771"/>
      <c r="I635" s="1772"/>
      <c r="J635" s="1771"/>
      <c r="K635" s="1772"/>
      <c r="L635" s="1772"/>
      <c r="M635" s="1771"/>
      <c r="N635" s="1772"/>
      <c r="O635" s="1772"/>
      <c r="P635" s="1770"/>
      <c r="Q635" s="1115"/>
      <c r="R635" s="123"/>
      <c r="S635" s="119"/>
      <c r="T635" s="109"/>
      <c r="U635" s="106"/>
      <c r="V635" s="124"/>
      <c r="W635" s="376"/>
      <c r="X635" s="124"/>
      <c r="Y635" s="746"/>
      <c r="Z635" s="690"/>
      <c r="AA635" s="114"/>
      <c r="AB635" s="114"/>
    </row>
    <row r="636" spans="1:28">
      <c r="B636" s="2366" t="str">
        <f>'12 л. МЕНЮ '!J636</f>
        <v>54 / 21</v>
      </c>
      <c r="C636" s="274" t="str">
        <f>'12 л. МЕНЮ '!C636</f>
        <v>Икра морковная</v>
      </c>
      <c r="D636" s="277">
        <f>'12 л. МЕНЮ '!D636</f>
        <v>60</v>
      </c>
      <c r="E636" s="235">
        <f>'12 л. МЕНЮ '!E636</f>
        <v>0.84</v>
      </c>
      <c r="F636" s="359">
        <f>'12 л. МЕНЮ '!F636</f>
        <v>2.2799999999999998</v>
      </c>
      <c r="G636" s="359">
        <f>'12 л. МЕНЮ '!G636</f>
        <v>3.9</v>
      </c>
      <c r="H636" s="967">
        <f>'12 л. МЕНЮ '!H636</f>
        <v>39.6</v>
      </c>
      <c r="I636" s="359">
        <v>2.1</v>
      </c>
      <c r="J636" s="359">
        <v>2.4E-2</v>
      </c>
      <c r="K636" s="359">
        <v>2.5999999999999999E-2</v>
      </c>
      <c r="L636" s="958">
        <v>0</v>
      </c>
      <c r="M636" s="253">
        <v>12.6</v>
      </c>
      <c r="N636" s="253">
        <v>27</v>
      </c>
      <c r="O636" s="359">
        <v>16.2</v>
      </c>
      <c r="P636" s="1095">
        <v>0.42599999999999999</v>
      </c>
      <c r="Q636" s="2733">
        <f>'12 л. МЕНЮ '!I636</f>
        <v>0</v>
      </c>
      <c r="R636" s="123"/>
      <c r="S636" s="109"/>
      <c r="T636" s="406"/>
      <c r="U636" s="835"/>
      <c r="V636" s="654"/>
      <c r="W636" s="1183"/>
      <c r="X636" s="1184"/>
      <c r="Y636" s="1185"/>
      <c r="Z636" s="228"/>
      <c r="AA636" s="414"/>
      <c r="AB636" s="114"/>
    </row>
    <row r="637" spans="1:28">
      <c r="B637" s="2366" t="str">
        <f>'12 л. МЕНЮ '!J637</f>
        <v>116/21</v>
      </c>
      <c r="C637" s="274" t="str">
        <f>'12 л. МЕНЮ '!C637</f>
        <v xml:space="preserve">Суп из овощей </v>
      </c>
      <c r="D637" s="277">
        <f>'12 л. МЕНЮ '!D637</f>
        <v>250</v>
      </c>
      <c r="E637" s="235">
        <f>'12 л. МЕНЮ '!E637</f>
        <v>2</v>
      </c>
      <c r="F637" s="359">
        <f>'12 л. МЕНЮ '!F637</f>
        <v>4.5250000000000004</v>
      </c>
      <c r="G637" s="359">
        <f>'12 л. МЕНЮ '!G637</f>
        <v>6.3250000000000002</v>
      </c>
      <c r="H637" s="967">
        <f>'12 л. МЕНЮ '!H637</f>
        <v>74</v>
      </c>
      <c r="I637" s="359">
        <v>7.25</v>
      </c>
      <c r="J637" s="359">
        <v>7.4999999999999997E-2</v>
      </c>
      <c r="K637" s="359">
        <v>7.4999999999999997E-2</v>
      </c>
      <c r="L637" s="958">
        <v>0</v>
      </c>
      <c r="M637" s="253">
        <v>22.75</v>
      </c>
      <c r="N637" s="253">
        <v>45.25</v>
      </c>
      <c r="O637" s="359">
        <v>18.25</v>
      </c>
      <c r="P637" s="1095">
        <v>0.71</v>
      </c>
      <c r="Q637" s="2733">
        <f>'12 л. МЕНЮ '!I637</f>
        <v>0</v>
      </c>
      <c r="R637" s="125"/>
      <c r="S637" s="109"/>
      <c r="T637" s="409"/>
      <c r="U637" s="2276"/>
      <c r="V637" s="891"/>
      <c r="W637" s="891"/>
      <c r="X637" s="891"/>
      <c r="Y637" s="891"/>
      <c r="Z637" s="2277"/>
      <c r="AA637" s="129"/>
      <c r="AB637" s="114"/>
    </row>
    <row r="638" spans="1:28">
      <c r="A638">
        <v>7</v>
      </c>
      <c r="B638" s="2366" t="str">
        <f>'12 л. МЕНЮ '!J638</f>
        <v>271 / 17</v>
      </c>
      <c r="C638" s="274" t="str">
        <f>'12 л. МЕНЮ '!C638</f>
        <v>Котлеты домашние</v>
      </c>
      <c r="D638" s="277">
        <f>'12 л. МЕНЮ '!D638</f>
        <v>100</v>
      </c>
      <c r="E638" s="235">
        <f>'12 л. МЕНЮ '!E638</f>
        <v>8.69</v>
      </c>
      <c r="F638" s="359">
        <f>'12 л. МЕНЮ '!F638</f>
        <v>14.682</v>
      </c>
      <c r="G638" s="359">
        <f>'12 л. МЕНЮ '!G638</f>
        <v>16.247</v>
      </c>
      <c r="H638" s="967">
        <f>'12 л. МЕНЮ '!H638</f>
        <v>231.886</v>
      </c>
      <c r="I638" s="1128">
        <v>0.68</v>
      </c>
      <c r="J638" s="1128">
        <v>0.06</v>
      </c>
      <c r="K638" s="1128">
        <v>0.02</v>
      </c>
      <c r="L638" s="2626">
        <v>17.687999999999999</v>
      </c>
      <c r="M638" s="1129">
        <v>54.543599999999998</v>
      </c>
      <c r="N638" s="2556">
        <v>15.36</v>
      </c>
      <c r="O638" s="1129">
        <v>22.512</v>
      </c>
      <c r="P638" s="2325">
        <v>1.9</v>
      </c>
      <c r="Q638" s="2733">
        <f>'12 л. МЕНЮ '!I638</f>
        <v>0</v>
      </c>
      <c r="R638" s="114"/>
      <c r="S638" s="109"/>
      <c r="T638" s="228"/>
      <c r="U638" s="124"/>
      <c r="V638" s="630"/>
      <c r="W638" s="630"/>
      <c r="X638" s="630"/>
      <c r="Y638" s="630"/>
      <c r="Z638" s="129"/>
      <c r="AA638" s="129"/>
      <c r="AB638" s="114"/>
    </row>
    <row r="639" spans="1:28">
      <c r="B639" s="2366" t="str">
        <f>'12 л. МЕНЮ '!J639</f>
        <v>276/21</v>
      </c>
      <c r="C639" s="984" t="str">
        <f>'12 л. МЕНЮ '!C639</f>
        <v>Омлет с отварным картофелем</v>
      </c>
      <c r="D639" s="277">
        <f>'12 л. МЕНЮ '!D639</f>
        <v>180</v>
      </c>
      <c r="E639" s="235">
        <f>'12 л. МЕНЮ '!E639</f>
        <v>12.42</v>
      </c>
      <c r="F639" s="359">
        <f>'12 л. МЕНЮ '!F639</f>
        <v>15.48</v>
      </c>
      <c r="G639" s="359">
        <f>'12 л. МЕНЮ '!G639</f>
        <v>12.78</v>
      </c>
      <c r="H639" s="967">
        <f>'12 л. МЕНЮ '!H639</f>
        <v>241.2</v>
      </c>
      <c r="I639" s="2342">
        <v>8.1</v>
      </c>
      <c r="J639" s="368">
        <v>0.14399999999999999</v>
      </c>
      <c r="K639" s="379">
        <v>0.04</v>
      </c>
      <c r="L639" s="958">
        <v>223.2</v>
      </c>
      <c r="M639" s="253">
        <v>104.4</v>
      </c>
      <c r="N639" s="253">
        <v>221.4</v>
      </c>
      <c r="O639" s="1098">
        <v>30.6</v>
      </c>
      <c r="P639" s="1095">
        <v>0.24299999999999999</v>
      </c>
      <c r="Q639" s="2733">
        <f>'12 л. МЕНЮ '!I639</f>
        <v>0</v>
      </c>
      <c r="R639" s="123"/>
      <c r="S639" s="109"/>
      <c r="T639" s="188"/>
      <c r="U639" s="114"/>
      <c r="V639" s="129"/>
      <c r="W639" s="129"/>
      <c r="X639" s="129"/>
      <c r="Y639" s="129"/>
      <c r="Z639" s="129"/>
      <c r="AA639" s="129"/>
      <c r="AB639" s="114"/>
    </row>
    <row r="640" spans="1:28">
      <c r="B640" s="2776" t="str">
        <f>'12 л. МЕНЮ '!J640</f>
        <v>54-1хн/22</v>
      </c>
      <c r="C640" s="274" t="str">
        <f>'12 л. МЕНЮ '!C640</f>
        <v>Компот из смеси сухофруктов</v>
      </c>
      <c r="D640" s="277">
        <f>'12 л. МЕНЮ '!D640</f>
        <v>200</v>
      </c>
      <c r="E640" s="235">
        <f>'12 л. МЕНЮ '!E640</f>
        <v>0.5</v>
      </c>
      <c r="F640" s="359">
        <f>'12 л. МЕНЮ '!F640</f>
        <v>0</v>
      </c>
      <c r="G640" s="359">
        <f>'12 л. МЕНЮ '!G640</f>
        <v>19.8</v>
      </c>
      <c r="H640" s="967">
        <f>'12 л. МЕНЮ '!H640</f>
        <v>81</v>
      </c>
      <c r="I640" s="359">
        <v>0.02</v>
      </c>
      <c r="J640" s="359">
        <v>0</v>
      </c>
      <c r="K640" s="359">
        <v>0</v>
      </c>
      <c r="L640" s="958">
        <v>15</v>
      </c>
      <c r="M640" s="2667">
        <v>49.5</v>
      </c>
      <c r="N640" s="253">
        <v>4.3</v>
      </c>
      <c r="O640" s="359">
        <v>2.1</v>
      </c>
      <c r="P640" s="1095">
        <v>0.09</v>
      </c>
      <c r="Q640" s="2733">
        <f>'12 л. МЕНЮ '!I640</f>
        <v>0</v>
      </c>
      <c r="R640" s="123"/>
      <c r="S640" s="406"/>
      <c r="T640" s="109"/>
      <c r="U640" s="106"/>
      <c r="V640" s="190"/>
      <c r="W640" s="190"/>
      <c r="X640" s="190"/>
      <c r="Y640" s="746"/>
      <c r="Z640" s="677"/>
      <c r="AA640" s="114"/>
      <c r="AB640" s="114"/>
    </row>
    <row r="641" spans="2:28">
      <c r="B641" s="2776" t="str">
        <f>'12 л. МЕНЮ '!J641</f>
        <v>Пром.пр.</v>
      </c>
      <c r="C641" s="274" t="str">
        <f>'12 л. МЕНЮ '!C641</f>
        <v>Хлеб пшеничный</v>
      </c>
      <c r="D641" s="277">
        <f>'12 л. МЕНЮ '!D641</f>
        <v>60</v>
      </c>
      <c r="E641" s="235">
        <f>'12 л. МЕНЮ '!E641</f>
        <v>2.31</v>
      </c>
      <c r="F641" s="359">
        <f>'12 л. МЕНЮ '!F641</f>
        <v>0.82</v>
      </c>
      <c r="G641" s="359">
        <f>'12 л. МЕНЮ '!G641</f>
        <v>32.520000000000003</v>
      </c>
      <c r="H641" s="967">
        <f>'12 л. МЕНЮ '!H641</f>
        <v>146.75</v>
      </c>
      <c r="I641" s="253">
        <v>0</v>
      </c>
      <c r="J641" s="1084">
        <v>7.1999999999999995E-2</v>
      </c>
      <c r="K641" s="804">
        <v>2.4E-2</v>
      </c>
      <c r="L641" s="958">
        <v>0</v>
      </c>
      <c r="M641" s="365">
        <v>12</v>
      </c>
      <c r="N641" s="253">
        <v>39</v>
      </c>
      <c r="O641" s="253">
        <v>8.4</v>
      </c>
      <c r="P641" s="253">
        <v>6.6000000000000003E-2</v>
      </c>
      <c r="Q641" s="2733">
        <f>'12 л. МЕНЮ '!I641</f>
        <v>0</v>
      </c>
      <c r="R641" s="159"/>
      <c r="S641" s="409"/>
      <c r="T641" s="109"/>
      <c r="U641" s="106"/>
      <c r="V641" s="124"/>
      <c r="W641" s="124"/>
      <c r="X641" s="630"/>
      <c r="Y641" s="2330"/>
      <c r="Z641" s="677"/>
      <c r="AA641" s="114"/>
      <c r="AB641" s="114"/>
    </row>
    <row r="642" spans="2:28">
      <c r="B642" s="2776" t="str">
        <f>'12 л. МЕНЮ '!J642</f>
        <v>Пром.пр.</v>
      </c>
      <c r="C642" s="274" t="str">
        <f>'12 л. МЕНЮ '!C642</f>
        <v>Хлеб ржаной</v>
      </c>
      <c r="D642" s="277">
        <f>'12 л. МЕНЮ '!D642</f>
        <v>40</v>
      </c>
      <c r="E642" s="235">
        <f>'12 л. МЕНЮ '!E642</f>
        <v>2.2599999999999998</v>
      </c>
      <c r="F642" s="359">
        <f>'12 л. МЕНЮ '!F642</f>
        <v>0.6</v>
      </c>
      <c r="G642" s="359">
        <f>'12 л. МЕНЮ '!G642</f>
        <v>16.739999999999998</v>
      </c>
      <c r="H642" s="967">
        <f>'12 л. МЕНЮ '!H642</f>
        <v>81.426000000000002</v>
      </c>
      <c r="I642" s="253">
        <v>0</v>
      </c>
      <c r="J642" s="253">
        <v>0.107</v>
      </c>
      <c r="K642" s="253">
        <v>0.107</v>
      </c>
      <c r="L642" s="728">
        <v>0</v>
      </c>
      <c r="M642" s="365">
        <v>13.2</v>
      </c>
      <c r="N642" s="253">
        <v>93.6</v>
      </c>
      <c r="O642" s="253">
        <v>2.64</v>
      </c>
      <c r="P642" s="253">
        <v>1.7999999999999999E-2</v>
      </c>
      <c r="Q642" s="2733">
        <f>'12 л. МЕНЮ '!I642</f>
        <v>0</v>
      </c>
      <c r="R642" s="114"/>
      <c r="S642" s="188"/>
      <c r="T642" s="2394"/>
      <c r="U642" s="129"/>
      <c r="V642" s="129"/>
      <c r="W642" s="129"/>
      <c r="X642" s="129"/>
      <c r="Y642" s="2395"/>
      <c r="Z642" s="129"/>
      <c r="AA642" s="114"/>
      <c r="AB642" s="114"/>
    </row>
    <row r="643" spans="2:28" ht="15.75" thickBot="1">
      <c r="B643" s="2367" t="str">
        <f>'12 л. МЕНЮ '!J643</f>
        <v xml:space="preserve">338 / 17 </v>
      </c>
      <c r="C643" s="201" t="str">
        <f>'12 л. МЕНЮ '!C643</f>
        <v>Плоды свежие (яблоко)</v>
      </c>
      <c r="D643" s="398">
        <f>'12 л. МЕНЮ '!D643</f>
        <v>120</v>
      </c>
      <c r="E643" s="235">
        <f>'12 л. МЕНЮ '!E643</f>
        <v>0.48</v>
      </c>
      <c r="F643" s="359">
        <f>'12 л. МЕНЮ '!F643</f>
        <v>0.48</v>
      </c>
      <c r="G643" s="359">
        <f>'12 л. МЕНЮ '!G643</f>
        <v>11.76</v>
      </c>
      <c r="H643" s="967">
        <f>'12 л. МЕНЮ '!H643</f>
        <v>53.28</v>
      </c>
      <c r="I643" s="253">
        <v>12</v>
      </c>
      <c r="J643" s="253">
        <v>3.5999999999999997E-2</v>
      </c>
      <c r="K643" s="253">
        <v>2.4E-2</v>
      </c>
      <c r="L643" s="716">
        <v>0</v>
      </c>
      <c r="M643" s="253">
        <v>19.2</v>
      </c>
      <c r="N643" s="253">
        <v>13.2</v>
      </c>
      <c r="O643" s="253">
        <v>10.8</v>
      </c>
      <c r="P643" s="1095">
        <v>2.64</v>
      </c>
      <c r="Q643" s="2774">
        <f>'12 л. МЕНЮ '!I643</f>
        <v>0</v>
      </c>
      <c r="R643" s="114"/>
      <c r="S643" s="109"/>
      <c r="T643" s="109"/>
      <c r="U643" s="106"/>
      <c r="V643" s="124"/>
      <c r="W643" s="124"/>
      <c r="X643" s="124"/>
      <c r="Y643" s="2330"/>
      <c r="Z643" s="677"/>
      <c r="AA643" s="114"/>
      <c r="AB643" s="114"/>
    </row>
    <row r="644" spans="2:28" ht="15" customHeight="1">
      <c r="B644" s="498" t="s">
        <v>192</v>
      </c>
      <c r="C644" s="754"/>
      <c r="D644" s="2749">
        <f>'12 л. МЕНЮ '!D644</f>
        <v>1010</v>
      </c>
      <c r="E644" s="509">
        <f t="shared" ref="E644:P644" si="187">SUM(E636:E643)</f>
        <v>29.499999999999996</v>
      </c>
      <c r="F644" s="500">
        <f t="shared" si="187"/>
        <v>38.866999999999997</v>
      </c>
      <c r="G644" s="960">
        <f t="shared" si="187"/>
        <v>120.072</v>
      </c>
      <c r="H644" s="1048">
        <f t="shared" si="187"/>
        <v>949.14199999999994</v>
      </c>
      <c r="I644" s="960">
        <f t="shared" si="187"/>
        <v>30.15</v>
      </c>
      <c r="J644" s="960">
        <f t="shared" si="187"/>
        <v>0.51800000000000002</v>
      </c>
      <c r="K644" s="960">
        <f t="shared" si="187"/>
        <v>0.316</v>
      </c>
      <c r="L644" s="960">
        <f t="shared" si="187"/>
        <v>255.88799999999998</v>
      </c>
      <c r="M644" s="2548">
        <f t="shared" si="187"/>
        <v>288.1936</v>
      </c>
      <c r="N644" s="2548">
        <f t="shared" si="187"/>
        <v>459.10999999999996</v>
      </c>
      <c r="O644" s="2548">
        <f t="shared" si="187"/>
        <v>111.50200000000001</v>
      </c>
      <c r="P644" s="1054">
        <f t="shared" si="187"/>
        <v>6.0929999999999991</v>
      </c>
      <c r="Q644" s="2730"/>
      <c r="R644" s="114"/>
      <c r="S644" s="109"/>
      <c r="T644" s="406"/>
      <c r="U644" s="1134"/>
      <c r="V644" s="654"/>
      <c r="W644" s="1183"/>
      <c r="X644" s="1184"/>
      <c r="Y644" s="1185"/>
      <c r="Z644" s="228"/>
      <c r="AA644" s="414"/>
      <c r="AB644" s="114"/>
    </row>
    <row r="645" spans="2:28">
      <c r="B645" s="1035"/>
      <c r="C645" s="1036" t="s">
        <v>11</v>
      </c>
      <c r="D645" s="1783">
        <v>0.35</v>
      </c>
      <c r="E645" s="1158">
        <f t="shared" ref="E645:P645" si="188">(E793/100)*35</f>
        <v>31.5</v>
      </c>
      <c r="F645" s="1052">
        <f t="shared" si="188"/>
        <v>32.200000000000003</v>
      </c>
      <c r="G645" s="1052">
        <f t="shared" si="188"/>
        <v>134.05000000000001</v>
      </c>
      <c r="H645" s="1052">
        <f t="shared" si="188"/>
        <v>952</v>
      </c>
      <c r="I645" s="1052">
        <f t="shared" si="188"/>
        <v>24.5</v>
      </c>
      <c r="J645" s="1052">
        <f t="shared" si="188"/>
        <v>0.48999999999999994</v>
      </c>
      <c r="K645" s="1052">
        <f t="shared" si="188"/>
        <v>0.56000000000000005</v>
      </c>
      <c r="L645" s="1808">
        <f t="shared" si="188"/>
        <v>315</v>
      </c>
      <c r="M645" s="2785">
        <f t="shared" si="188"/>
        <v>420</v>
      </c>
      <c r="N645" s="2785">
        <f t="shared" si="188"/>
        <v>420</v>
      </c>
      <c r="O645" s="2785">
        <f t="shared" si="188"/>
        <v>105</v>
      </c>
      <c r="P645" s="2346">
        <f t="shared" si="188"/>
        <v>6.3</v>
      </c>
      <c r="Q645" s="1121"/>
      <c r="R645" s="114"/>
      <c r="T645" s="409"/>
      <c r="U645" s="2276"/>
      <c r="V645" s="891"/>
      <c r="W645" s="891"/>
      <c r="X645" s="891"/>
      <c r="Y645" s="891"/>
      <c r="Z645" s="2279"/>
      <c r="AA645" s="129"/>
      <c r="AB645" s="114"/>
    </row>
    <row r="646" spans="2:28" ht="15.75" thickBot="1">
      <c r="B646" s="249"/>
      <c r="C646" s="1031" t="s">
        <v>431</v>
      </c>
      <c r="D646" s="1077"/>
      <c r="E646" s="1055">
        <f t="shared" ref="E646:P646" si="189">(E644*100/E793)-35</f>
        <v>-2.2222222222222285</v>
      </c>
      <c r="F646" s="1056">
        <f t="shared" si="189"/>
        <v>7.2467391304347828</v>
      </c>
      <c r="G646" s="1056">
        <f t="shared" si="189"/>
        <v>-3.6496083550913809</v>
      </c>
      <c r="H646" s="1056">
        <f t="shared" si="189"/>
        <v>-0.10507352941176862</v>
      </c>
      <c r="I646" s="1056">
        <f t="shared" si="189"/>
        <v>8.0714285714285694</v>
      </c>
      <c r="J646" s="1056">
        <f t="shared" si="189"/>
        <v>2.0000000000000071</v>
      </c>
      <c r="K646" s="1056">
        <f t="shared" si="189"/>
        <v>-15.25</v>
      </c>
      <c r="L646" s="1056">
        <f t="shared" si="189"/>
        <v>-6.5680000000000014</v>
      </c>
      <c r="M646" s="1056">
        <f t="shared" si="189"/>
        <v>-10.983866666666668</v>
      </c>
      <c r="N646" s="1056">
        <f t="shared" si="189"/>
        <v>3.2591666666666583</v>
      </c>
      <c r="O646" s="1056">
        <f t="shared" si="189"/>
        <v>2.1673333333333389</v>
      </c>
      <c r="P646" s="1068">
        <f t="shared" si="189"/>
        <v>-1.1500000000000057</v>
      </c>
      <c r="Q646" s="2731"/>
      <c r="R646" s="114"/>
      <c r="S646" s="1071"/>
    </row>
    <row r="647" spans="2:28">
      <c r="B647" s="934"/>
      <c r="C647" s="711" t="s">
        <v>232</v>
      </c>
      <c r="D647" s="63"/>
      <c r="E647" s="5"/>
      <c r="F647" s="503"/>
      <c r="G647" s="503"/>
      <c r="H647" s="974"/>
      <c r="I647" s="974"/>
      <c r="J647" s="974"/>
      <c r="K647" s="974"/>
      <c r="L647" s="974"/>
      <c r="M647" s="974"/>
      <c r="N647" s="974"/>
      <c r="O647" s="974"/>
      <c r="P647" s="920"/>
      <c r="Q647" s="1115"/>
      <c r="R647" s="114"/>
      <c r="S647" s="122"/>
      <c r="T647" s="114"/>
      <c r="U647" s="114"/>
      <c r="V647" s="114"/>
      <c r="W647" s="114"/>
      <c r="X647" s="114"/>
      <c r="Y647" s="114"/>
      <c r="Z647" s="114"/>
      <c r="AA647" s="114"/>
      <c r="AB647" s="114"/>
    </row>
    <row r="648" spans="2:28">
      <c r="B648" s="1906" t="str">
        <f>'12 л. МЕНЮ '!J648</f>
        <v>470 / 21</v>
      </c>
      <c r="C648" s="292" t="str">
        <f>'12 л. МЕНЮ '!C648</f>
        <v>Кисломолочный напиток (Кефир  (м.д.ж. 2,5% ))</v>
      </c>
      <c r="D648" s="277">
        <f>'12 л. МЕНЮ '!D648</f>
        <v>200</v>
      </c>
      <c r="E648" s="361">
        <f>'12 л. МЕНЮ '!E648</f>
        <v>5.8</v>
      </c>
      <c r="F648" s="359">
        <f>'12 л. МЕНЮ '!F648</f>
        <v>5</v>
      </c>
      <c r="G648" s="359">
        <f>'12 л. МЕНЮ '!G648</f>
        <v>8</v>
      </c>
      <c r="H648" s="359">
        <f>'12 л. МЕНЮ '!H648</f>
        <v>101</v>
      </c>
      <c r="I648" s="371">
        <v>1.4</v>
      </c>
      <c r="J648" s="371">
        <v>0.08</v>
      </c>
      <c r="K648" s="371">
        <v>2.3E-2</v>
      </c>
      <c r="L648" s="1058">
        <v>40.1</v>
      </c>
      <c r="M648" s="356">
        <v>240.8</v>
      </c>
      <c r="N648" s="356">
        <v>180.6</v>
      </c>
      <c r="O648" s="356">
        <v>28.1</v>
      </c>
      <c r="P648" s="1096">
        <v>0.2</v>
      </c>
      <c r="Q648" s="536">
        <f>'12 л. МЕНЮ '!I648</f>
        <v>0</v>
      </c>
      <c r="R648" s="133"/>
      <c r="S648" s="122"/>
      <c r="T648" s="114"/>
      <c r="U648" s="114"/>
      <c r="V648" s="114"/>
      <c r="W648" s="11"/>
      <c r="X648" s="11"/>
      <c r="Y648" s="11"/>
      <c r="Z648" s="11"/>
    </row>
    <row r="649" spans="2:28">
      <c r="B649" s="1906" t="str">
        <f>'12 л. МЕНЮ '!J649</f>
        <v>193/ 17</v>
      </c>
      <c r="C649" s="2617" t="s">
        <v>857</v>
      </c>
      <c r="D649" s="2620" t="str">
        <f>'12 л. МЕНЮ '!D649</f>
        <v>110 / 20</v>
      </c>
      <c r="E649" s="1842">
        <f>'12 л. МЕНЮ '!E649</f>
        <v>1.925</v>
      </c>
      <c r="F649" s="371">
        <f>'12 л. МЕНЮ '!F649</f>
        <v>2.2349999999999999</v>
      </c>
      <c r="G649" s="1842">
        <f>'12 л. МЕНЮ '!G649</f>
        <v>17.942</v>
      </c>
      <c r="H649" s="1842">
        <f>'12 л. МЕНЮ '!H649</f>
        <v>101.583</v>
      </c>
      <c r="I649" s="420">
        <v>0.34</v>
      </c>
      <c r="J649" s="371">
        <v>0.03</v>
      </c>
      <c r="K649" s="420">
        <v>0.03</v>
      </c>
      <c r="L649" s="1045">
        <v>18.28</v>
      </c>
      <c r="M649" s="355">
        <v>21.03</v>
      </c>
      <c r="N649" s="356">
        <v>6.84</v>
      </c>
      <c r="O649" s="355">
        <v>2.4</v>
      </c>
      <c r="P649" s="1096">
        <v>0.59</v>
      </c>
      <c r="Q649" s="926">
        <f>'12 л. МЕНЮ '!I649</f>
        <v>0</v>
      </c>
      <c r="R649" s="123"/>
      <c r="S649" s="188"/>
      <c r="T649" s="114"/>
      <c r="U649" s="114"/>
      <c r="V649" s="114"/>
      <c r="W649" s="11"/>
      <c r="X649" s="11"/>
      <c r="Y649" s="11"/>
      <c r="Z649" s="11"/>
    </row>
    <row r="650" spans="2:28">
      <c r="B650" s="182"/>
      <c r="C650" s="2619" t="s">
        <v>856</v>
      </c>
      <c r="D650" s="1150"/>
      <c r="E650" s="1876"/>
      <c r="F650" s="974"/>
      <c r="G650" s="1148"/>
      <c r="H650" s="974"/>
      <c r="I650" s="1148"/>
      <c r="J650" s="974"/>
      <c r="K650" s="1148"/>
      <c r="L650" s="974"/>
      <c r="M650" s="1148"/>
      <c r="N650" s="974"/>
      <c r="O650" s="1148"/>
      <c r="P650" s="1759"/>
      <c r="Q650" s="919"/>
      <c r="R650" s="123"/>
      <c r="S650" s="109"/>
      <c r="T650" s="168"/>
      <c r="U650" s="114"/>
      <c r="V650" s="114"/>
      <c r="W650" s="11"/>
      <c r="X650" s="11"/>
      <c r="Y650" s="11"/>
      <c r="Z650" s="11"/>
    </row>
    <row r="651" spans="2:28" ht="15.75" thickBot="1">
      <c r="B651" s="2311" t="str">
        <f>'12 л. МЕНЮ '!J650</f>
        <v>Пром.пр.</v>
      </c>
      <c r="C651" s="2618" t="str">
        <f>'12 л. МЕНЮ '!C650</f>
        <v>Хлеб пш. (батон )</v>
      </c>
      <c r="D651" s="2183">
        <f>'12 л. МЕНЮ '!D650</f>
        <v>30</v>
      </c>
      <c r="E651" s="2612">
        <f>'12 л. МЕНЮ '!E650</f>
        <v>1.115</v>
      </c>
      <c r="F651" s="2612">
        <f>'12 л. МЕНЮ '!F650</f>
        <v>0.56999999999999995</v>
      </c>
      <c r="G651" s="2612">
        <f>'12 л. МЕНЮ '!G650</f>
        <v>15.42</v>
      </c>
      <c r="H651" s="2612">
        <f>'12 л. МЕНЮ '!H650</f>
        <v>67.83</v>
      </c>
      <c r="I651" s="1062">
        <v>0</v>
      </c>
      <c r="J651" s="1062">
        <v>3.5000000000000003E-2</v>
      </c>
      <c r="K651" s="1062">
        <v>3.5000000000000003E-2</v>
      </c>
      <c r="L651" s="1063">
        <v>0</v>
      </c>
      <c r="M651" s="1013">
        <v>5.6470000000000002</v>
      </c>
      <c r="N651" s="1013">
        <v>19.411999999999999</v>
      </c>
      <c r="O651" s="1062">
        <v>3.8820000000000001</v>
      </c>
      <c r="P651" s="1014">
        <v>3.5000000000000003E-2</v>
      </c>
      <c r="Q651" s="2741">
        <f>'12 л. МЕНЮ '!I650</f>
        <v>0</v>
      </c>
      <c r="R651" s="123"/>
      <c r="S651" s="109"/>
      <c r="T651" s="104"/>
      <c r="U651" s="114"/>
      <c r="V651" s="114"/>
      <c r="W651" s="11"/>
      <c r="X651" s="11"/>
      <c r="Y651" s="11"/>
      <c r="Z651" s="11"/>
    </row>
    <row r="652" spans="2:28">
      <c r="B652" s="1064" t="s">
        <v>241</v>
      </c>
      <c r="C652" s="754"/>
      <c r="D652" s="183">
        <f>'12 л. МЕНЮ '!D651</f>
        <v>360</v>
      </c>
      <c r="E652" s="155">
        <f t="shared" ref="E652:P652" si="190">SUM(E648:E651)</f>
        <v>8.84</v>
      </c>
      <c r="F652" s="980">
        <f t="shared" si="190"/>
        <v>7.8049999999999997</v>
      </c>
      <c r="G652" s="954">
        <f t="shared" si="190"/>
        <v>41.362000000000002</v>
      </c>
      <c r="H652" s="954">
        <f t="shared" si="190"/>
        <v>270.41300000000001</v>
      </c>
      <c r="I652" s="980">
        <f t="shared" si="190"/>
        <v>1.74</v>
      </c>
      <c r="J652" s="255">
        <f t="shared" si="190"/>
        <v>0.14500000000000002</v>
      </c>
      <c r="K652" s="980">
        <f t="shared" si="190"/>
        <v>8.7999999999999995E-2</v>
      </c>
      <c r="L652" s="255">
        <f t="shared" si="190"/>
        <v>58.38</v>
      </c>
      <c r="M652" s="965">
        <f t="shared" si="190"/>
        <v>267.47700000000003</v>
      </c>
      <c r="N652" s="965">
        <f t="shared" si="190"/>
        <v>206.852</v>
      </c>
      <c r="O652" s="255">
        <f t="shared" si="190"/>
        <v>34.381999999999998</v>
      </c>
      <c r="P652" s="879">
        <f t="shared" si="190"/>
        <v>0.82500000000000007</v>
      </c>
      <c r="Q652" s="324"/>
      <c r="R652" s="114"/>
      <c r="S652" s="109"/>
      <c r="T652" s="124"/>
      <c r="U652" s="114"/>
      <c r="V652" s="114"/>
      <c r="W652" s="11"/>
      <c r="X652" s="11"/>
      <c r="Y652" s="11"/>
      <c r="Z652" s="11"/>
    </row>
    <row r="653" spans="2:28">
      <c r="B653" s="1035"/>
      <c r="C653" s="1036" t="s">
        <v>11</v>
      </c>
      <c r="D653" s="1783">
        <v>0.1</v>
      </c>
      <c r="E653" s="1158">
        <f t="shared" ref="E653:P653" si="191">(E793/100)*10</f>
        <v>9</v>
      </c>
      <c r="F653" s="1052">
        <f t="shared" si="191"/>
        <v>9.2000000000000011</v>
      </c>
      <c r="G653" s="1052">
        <f t="shared" si="191"/>
        <v>38.299999999999997</v>
      </c>
      <c r="H653" s="1052">
        <f t="shared" si="191"/>
        <v>272</v>
      </c>
      <c r="I653" s="1052">
        <f t="shared" si="191"/>
        <v>7</v>
      </c>
      <c r="J653" s="1052">
        <f t="shared" si="191"/>
        <v>0.13999999999999999</v>
      </c>
      <c r="K653" s="1052">
        <f t="shared" si="191"/>
        <v>0.16</v>
      </c>
      <c r="L653" s="1052">
        <f t="shared" si="191"/>
        <v>90</v>
      </c>
      <c r="M653" s="2785">
        <f t="shared" si="191"/>
        <v>120</v>
      </c>
      <c r="N653" s="2785">
        <f t="shared" si="191"/>
        <v>120</v>
      </c>
      <c r="O653" s="1808">
        <f t="shared" si="191"/>
        <v>30</v>
      </c>
      <c r="P653" s="2346">
        <f t="shared" si="191"/>
        <v>1.7999999999999998</v>
      </c>
      <c r="Q653" s="324"/>
      <c r="R653" s="114"/>
      <c r="S653" s="122"/>
      <c r="T653" s="106"/>
      <c r="U653" s="114"/>
      <c r="V653" s="114"/>
    </row>
    <row r="654" spans="2:28" ht="15.75" thickBot="1">
      <c r="B654" s="249"/>
      <c r="C654" s="1031" t="s">
        <v>431</v>
      </c>
      <c r="D654" s="1077"/>
      <c r="E654" s="1055">
        <f t="shared" ref="E654:P654" si="192">(E652*100/E793)-10</f>
        <v>-0.17777777777777715</v>
      </c>
      <c r="F654" s="1056">
        <f t="shared" si="192"/>
        <v>-1.5163043478260878</v>
      </c>
      <c r="G654" s="1056">
        <f t="shared" si="192"/>
        <v>0.7994778067885111</v>
      </c>
      <c r="H654" s="1056">
        <f t="shared" si="192"/>
        <v>-5.8345588235292567E-2</v>
      </c>
      <c r="I654" s="1056">
        <f t="shared" si="192"/>
        <v>-7.5142857142857142</v>
      </c>
      <c r="J654" s="1056">
        <f t="shared" si="192"/>
        <v>0.35714285714285943</v>
      </c>
      <c r="K654" s="1056">
        <f t="shared" si="192"/>
        <v>-4.5000000000000009</v>
      </c>
      <c r="L654" s="1056">
        <f t="shared" si="192"/>
        <v>-3.5133333333333336</v>
      </c>
      <c r="M654" s="1056">
        <f t="shared" si="192"/>
        <v>12.289750000000005</v>
      </c>
      <c r="N654" s="1056">
        <f t="shared" si="192"/>
        <v>7.2376666666666658</v>
      </c>
      <c r="O654" s="1056">
        <f t="shared" si="192"/>
        <v>1.4606666666666666</v>
      </c>
      <c r="P654" s="1068">
        <f t="shared" si="192"/>
        <v>-5.416666666666667</v>
      </c>
      <c r="Q654" s="324"/>
      <c r="S654" s="114"/>
      <c r="T654" s="114"/>
      <c r="U654" s="114"/>
      <c r="V654" s="114"/>
    </row>
    <row r="655" spans="2:28">
      <c r="S655" s="114"/>
      <c r="T655" s="114"/>
      <c r="U655" s="114"/>
      <c r="V655" s="114"/>
    </row>
    <row r="656" spans="2:28" ht="15.75" thickBot="1">
      <c r="S656" s="114"/>
      <c r="T656" s="114"/>
      <c r="U656" s="114"/>
      <c r="V656" s="114"/>
    </row>
    <row r="657" spans="2:34">
      <c r="B657" s="877"/>
      <c r="C657" s="43" t="s">
        <v>283</v>
      </c>
      <c r="D657" s="44"/>
      <c r="E657" s="155">
        <f t="shared" ref="E657:P657" si="193">E632+E644</f>
        <v>52.424999999999997</v>
      </c>
      <c r="F657" s="255">
        <f t="shared" si="193"/>
        <v>64.760999999999996</v>
      </c>
      <c r="G657" s="255">
        <f t="shared" si="193"/>
        <v>216.22000000000003</v>
      </c>
      <c r="H657" s="255">
        <f t="shared" si="193"/>
        <v>1630.3959999999997</v>
      </c>
      <c r="I657" s="255">
        <f t="shared" si="193"/>
        <v>51.325000000000003</v>
      </c>
      <c r="J657" s="255">
        <f t="shared" si="193"/>
        <v>0.8580000000000001</v>
      </c>
      <c r="K657" s="255">
        <f t="shared" si="193"/>
        <v>0.60000000000000009</v>
      </c>
      <c r="L657" s="965">
        <f t="shared" si="193"/>
        <v>1714.088</v>
      </c>
      <c r="M657" s="965">
        <f t="shared" si="193"/>
        <v>406.95360000000005</v>
      </c>
      <c r="N657" s="965">
        <f t="shared" si="193"/>
        <v>730.55</v>
      </c>
      <c r="O657" s="965">
        <f t="shared" si="193"/>
        <v>159.27199999999999</v>
      </c>
      <c r="P657" s="879">
        <f t="shared" si="193"/>
        <v>14.262999999999998</v>
      </c>
      <c r="S657" s="114"/>
      <c r="T657" s="114"/>
      <c r="U657" s="114"/>
      <c r="V657" s="114"/>
    </row>
    <row r="658" spans="2:34">
      <c r="B658" s="456"/>
      <c r="C658" s="930" t="s">
        <v>11</v>
      </c>
      <c r="D658" s="1783">
        <v>0.6</v>
      </c>
      <c r="E658" s="1158">
        <f t="shared" ref="E658:P658" si="194">(E793/100)*60</f>
        <v>54</v>
      </c>
      <c r="F658" s="1052">
        <f t="shared" si="194"/>
        <v>55.2</v>
      </c>
      <c r="G658" s="1052">
        <f t="shared" si="194"/>
        <v>229.8</v>
      </c>
      <c r="H658" s="1052">
        <f t="shared" si="194"/>
        <v>1632</v>
      </c>
      <c r="I658" s="1052">
        <f t="shared" si="194"/>
        <v>42</v>
      </c>
      <c r="J658" s="1052">
        <f t="shared" si="194"/>
        <v>0.83999999999999986</v>
      </c>
      <c r="K658" s="1052">
        <f t="shared" si="194"/>
        <v>0.96</v>
      </c>
      <c r="L658" s="1808">
        <f t="shared" si="194"/>
        <v>540</v>
      </c>
      <c r="M658" s="2785">
        <f t="shared" si="194"/>
        <v>720</v>
      </c>
      <c r="N658" s="2785">
        <f t="shared" si="194"/>
        <v>720</v>
      </c>
      <c r="O658" s="2785">
        <f t="shared" si="194"/>
        <v>180</v>
      </c>
      <c r="P658" s="2346">
        <f t="shared" si="194"/>
        <v>10.799999999999999</v>
      </c>
      <c r="S658" s="114"/>
      <c r="T658" s="114"/>
      <c r="U658" s="114"/>
      <c r="V658" s="114"/>
    </row>
    <row r="659" spans="2:34" ht="13.5" customHeight="1" thickBot="1">
      <c r="B659" s="249"/>
      <c r="C659" s="1031" t="s">
        <v>431</v>
      </c>
      <c r="D659" s="1077"/>
      <c r="E659" s="1055">
        <f t="shared" ref="E659:P659" si="195">(E657*100/E793)-60</f>
        <v>-1.75</v>
      </c>
      <c r="F659" s="1056">
        <f t="shared" si="195"/>
        <v>10.392391304347825</v>
      </c>
      <c r="G659" s="1056">
        <f t="shared" si="195"/>
        <v>-3.5456919060052101</v>
      </c>
      <c r="H659" s="1056">
        <f t="shared" si="195"/>
        <v>-5.8970588235304433E-2</v>
      </c>
      <c r="I659" s="1056">
        <f t="shared" si="195"/>
        <v>13.321428571428569</v>
      </c>
      <c r="J659" s="1056">
        <f t="shared" si="195"/>
        <v>1.2857142857142989</v>
      </c>
      <c r="K659" s="1056">
        <f t="shared" si="195"/>
        <v>-22.5</v>
      </c>
      <c r="L659" s="1056">
        <f t="shared" si="195"/>
        <v>130.4542222222222</v>
      </c>
      <c r="M659" s="1056">
        <f t="shared" si="195"/>
        <v>-26.087199999999996</v>
      </c>
      <c r="N659" s="1056">
        <f t="shared" si="195"/>
        <v>0.87916666666666998</v>
      </c>
      <c r="O659" s="1056">
        <f t="shared" si="195"/>
        <v>-6.9093333333333362</v>
      </c>
      <c r="P659" s="1068">
        <f t="shared" si="195"/>
        <v>19.23888888888888</v>
      </c>
      <c r="Q659" s="324"/>
      <c r="S659" s="114"/>
      <c r="T659" s="114"/>
      <c r="U659" s="114"/>
      <c r="V659" s="114"/>
    </row>
    <row r="660" spans="2:34" ht="12" customHeight="1" thickBot="1">
      <c r="Q660" s="324"/>
      <c r="S660" s="114"/>
      <c r="T660" s="114"/>
      <c r="U660" s="114"/>
      <c r="V660" s="114"/>
    </row>
    <row r="661" spans="2:34" ht="11.25" customHeight="1">
      <c r="B661" s="877"/>
      <c r="C661" s="43" t="s">
        <v>282</v>
      </c>
      <c r="D661" s="44"/>
      <c r="E661" s="155">
        <f t="shared" ref="E661:P661" si="196">E644+E652</f>
        <v>38.339999999999996</v>
      </c>
      <c r="F661" s="255">
        <f t="shared" si="196"/>
        <v>46.671999999999997</v>
      </c>
      <c r="G661" s="255">
        <f t="shared" si="196"/>
        <v>161.434</v>
      </c>
      <c r="H661" s="255">
        <f t="shared" si="196"/>
        <v>1219.5549999999998</v>
      </c>
      <c r="I661" s="255">
        <f t="shared" si="196"/>
        <v>31.889999999999997</v>
      </c>
      <c r="J661" s="255">
        <f t="shared" si="196"/>
        <v>0.66300000000000003</v>
      </c>
      <c r="K661" s="255">
        <f t="shared" si="196"/>
        <v>0.40400000000000003</v>
      </c>
      <c r="L661" s="255">
        <f t="shared" si="196"/>
        <v>314.26799999999997</v>
      </c>
      <c r="M661" s="965">
        <f t="shared" si="196"/>
        <v>555.67060000000004</v>
      </c>
      <c r="N661" s="965">
        <f t="shared" si="196"/>
        <v>665.96199999999999</v>
      </c>
      <c r="O661" s="965">
        <f t="shared" si="196"/>
        <v>145.88400000000001</v>
      </c>
      <c r="P661" s="879">
        <f t="shared" si="196"/>
        <v>6.9179999999999993</v>
      </c>
      <c r="Q661" s="324"/>
      <c r="S661" s="114"/>
      <c r="T661" s="114"/>
      <c r="U661" s="114"/>
      <c r="V661" s="114"/>
    </row>
    <row r="662" spans="2:34" ht="13.5" customHeight="1">
      <c r="B662" s="456"/>
      <c r="C662" s="930" t="s">
        <v>11</v>
      </c>
      <c r="D662" s="1783">
        <v>0.45</v>
      </c>
      <c r="E662" s="1158">
        <f t="shared" ref="E662:P662" si="197">(E793/100)*45</f>
        <v>40.5</v>
      </c>
      <c r="F662" s="1052">
        <f t="shared" si="197"/>
        <v>41.4</v>
      </c>
      <c r="G662" s="1052">
        <f t="shared" si="197"/>
        <v>172.35</v>
      </c>
      <c r="H662" s="1052">
        <f t="shared" si="197"/>
        <v>1224</v>
      </c>
      <c r="I662" s="1052">
        <f t="shared" si="197"/>
        <v>31.499999999999996</v>
      </c>
      <c r="J662" s="1052">
        <f t="shared" si="197"/>
        <v>0.62999999999999989</v>
      </c>
      <c r="K662" s="1052">
        <f t="shared" si="197"/>
        <v>0.72</v>
      </c>
      <c r="L662" s="1808">
        <f t="shared" si="197"/>
        <v>405</v>
      </c>
      <c r="M662" s="2785">
        <f t="shared" si="197"/>
        <v>540</v>
      </c>
      <c r="N662" s="2785">
        <f t="shared" si="197"/>
        <v>540</v>
      </c>
      <c r="O662" s="2785">
        <f t="shared" si="197"/>
        <v>135</v>
      </c>
      <c r="P662" s="2346">
        <f t="shared" si="197"/>
        <v>8.1</v>
      </c>
      <c r="Q662" s="324"/>
      <c r="S662" s="114"/>
      <c r="T662" s="114"/>
      <c r="U662" s="114"/>
      <c r="V662" s="114"/>
    </row>
    <row r="663" spans="2:34" ht="13.5" customHeight="1" thickBot="1">
      <c r="B663" s="249"/>
      <c r="C663" s="1031" t="s">
        <v>431</v>
      </c>
      <c r="D663" s="1077"/>
      <c r="E663" s="1055">
        <f t="shared" ref="E663:P663" si="198">(E661*100/E793)-45</f>
        <v>-2.4000000000000057</v>
      </c>
      <c r="F663" s="1056">
        <f t="shared" si="198"/>
        <v>5.7304347826086968</v>
      </c>
      <c r="G663" s="1056">
        <f t="shared" si="198"/>
        <v>-2.8501305483028716</v>
      </c>
      <c r="H663" s="1056">
        <f t="shared" si="198"/>
        <v>-0.16341911764706651</v>
      </c>
      <c r="I663" s="1056">
        <f t="shared" si="198"/>
        <v>0.55714285714284983</v>
      </c>
      <c r="J663" s="1056">
        <f t="shared" si="198"/>
        <v>2.3571428571428612</v>
      </c>
      <c r="K663" s="1056">
        <f t="shared" si="198"/>
        <v>-19.749999999999996</v>
      </c>
      <c r="L663" s="1056">
        <f t="shared" si="198"/>
        <v>-10.08133333333334</v>
      </c>
      <c r="M663" s="1056">
        <f t="shared" si="198"/>
        <v>1.305883333333334</v>
      </c>
      <c r="N663" s="1056">
        <f t="shared" si="198"/>
        <v>10.496833333333328</v>
      </c>
      <c r="O663" s="1056">
        <f t="shared" si="198"/>
        <v>3.6280000000000072</v>
      </c>
      <c r="P663" s="1068">
        <f t="shared" si="198"/>
        <v>-6.56666666666667</v>
      </c>
      <c r="Q663" s="324"/>
      <c r="S663" s="114"/>
      <c r="T663" s="114"/>
      <c r="U663" s="114"/>
      <c r="V663" s="114"/>
    </row>
    <row r="664" spans="2:34" ht="13.5" customHeight="1" thickBot="1">
      <c r="Q664" s="324"/>
      <c r="S664" s="114"/>
      <c r="T664" s="114"/>
      <c r="U664" s="114"/>
      <c r="V664" s="114"/>
    </row>
    <row r="665" spans="2:34">
      <c r="B665" s="1034" t="s">
        <v>318</v>
      </c>
      <c r="C665" s="43"/>
      <c r="D665" s="44"/>
      <c r="E665" s="162">
        <f t="shared" ref="E665:P665" si="199">E632+E644+E652</f>
        <v>61.265000000000001</v>
      </c>
      <c r="F665" s="101">
        <f t="shared" si="199"/>
        <v>72.566000000000003</v>
      </c>
      <c r="G665" s="101">
        <f t="shared" si="199"/>
        <v>257.58200000000005</v>
      </c>
      <c r="H665" s="1050">
        <f t="shared" si="199"/>
        <v>1900.8089999999997</v>
      </c>
      <c r="I665" s="101">
        <f t="shared" si="199"/>
        <v>53.065000000000005</v>
      </c>
      <c r="J665" s="1050">
        <f t="shared" si="199"/>
        <v>1.0030000000000001</v>
      </c>
      <c r="K665" s="1050">
        <f t="shared" si="199"/>
        <v>0.68800000000000006</v>
      </c>
      <c r="L665" s="2370">
        <f t="shared" si="199"/>
        <v>1772.4680000000001</v>
      </c>
      <c r="M665" s="2370">
        <f t="shared" si="199"/>
        <v>674.43060000000014</v>
      </c>
      <c r="N665" s="2553">
        <f t="shared" si="199"/>
        <v>937.40199999999993</v>
      </c>
      <c r="O665" s="2370">
        <f t="shared" si="199"/>
        <v>193.654</v>
      </c>
      <c r="P665" s="256">
        <f t="shared" si="199"/>
        <v>15.087999999999997</v>
      </c>
      <c r="Q665" s="324"/>
      <c r="S665" s="114"/>
      <c r="T665" s="114"/>
      <c r="U665" s="114"/>
      <c r="V665" s="114"/>
    </row>
    <row r="666" spans="2:34" ht="13.5" customHeight="1">
      <c r="B666" s="1035"/>
      <c r="C666" s="1036" t="s">
        <v>11</v>
      </c>
      <c r="D666" s="1783">
        <v>0.7</v>
      </c>
      <c r="E666" s="1158">
        <f t="shared" ref="E666:P666" si="200">(E793/100)*70</f>
        <v>63</v>
      </c>
      <c r="F666" s="1052">
        <f t="shared" si="200"/>
        <v>64.400000000000006</v>
      </c>
      <c r="G666" s="1052">
        <f t="shared" si="200"/>
        <v>268.10000000000002</v>
      </c>
      <c r="H666" s="1052">
        <f t="shared" si="200"/>
        <v>1904</v>
      </c>
      <c r="I666" s="1052">
        <f t="shared" si="200"/>
        <v>49</v>
      </c>
      <c r="J666" s="1052">
        <f t="shared" si="200"/>
        <v>0.97999999999999987</v>
      </c>
      <c r="K666" s="1052">
        <f t="shared" si="200"/>
        <v>1.1200000000000001</v>
      </c>
      <c r="L666" s="1808">
        <f t="shared" si="200"/>
        <v>630</v>
      </c>
      <c r="M666" s="2785">
        <f t="shared" si="200"/>
        <v>840</v>
      </c>
      <c r="N666" s="2785">
        <f t="shared" si="200"/>
        <v>840</v>
      </c>
      <c r="O666" s="2785">
        <f t="shared" si="200"/>
        <v>210</v>
      </c>
      <c r="P666" s="2346">
        <f t="shared" si="200"/>
        <v>12.6</v>
      </c>
      <c r="Q666" s="324"/>
      <c r="S666" s="114"/>
      <c r="T666" s="114"/>
      <c r="U666" s="114"/>
      <c r="V666" s="114"/>
    </row>
    <row r="667" spans="2:34" ht="12" customHeight="1" thickBot="1">
      <c r="B667" s="249"/>
      <c r="C667" s="1031" t="s">
        <v>431</v>
      </c>
      <c r="D667" s="1077"/>
      <c r="E667" s="1055">
        <f t="shared" ref="E667:P667" si="201">(E665*100/E793)-70</f>
        <v>-1.9277777777777771</v>
      </c>
      <c r="F667" s="1056">
        <f t="shared" si="201"/>
        <v>8.8760869565217462</v>
      </c>
      <c r="G667" s="1056">
        <f t="shared" si="201"/>
        <v>-2.7462140992167008</v>
      </c>
      <c r="H667" s="1056">
        <f t="shared" si="201"/>
        <v>-0.11731617647059522</v>
      </c>
      <c r="I667" s="1056">
        <f t="shared" si="201"/>
        <v>5.807142857142864</v>
      </c>
      <c r="J667" s="1056">
        <f t="shared" si="201"/>
        <v>1.642857142857153</v>
      </c>
      <c r="K667" s="1056">
        <f t="shared" si="201"/>
        <v>-26.999999999999993</v>
      </c>
      <c r="L667" s="1056">
        <f t="shared" si="201"/>
        <v>126.94088888888891</v>
      </c>
      <c r="M667" s="1056">
        <f t="shared" si="201"/>
        <v>-13.797449999999991</v>
      </c>
      <c r="N667" s="1056">
        <f t="shared" si="201"/>
        <v>8.1168333333333322</v>
      </c>
      <c r="O667" s="1056">
        <f t="shared" si="201"/>
        <v>-5.4486666666666679</v>
      </c>
      <c r="P667" s="1068">
        <f t="shared" si="201"/>
        <v>13.822222222222209</v>
      </c>
      <c r="Q667" s="324"/>
      <c r="S667" s="114"/>
      <c r="T667" s="114"/>
      <c r="U667" s="114"/>
      <c r="V667" s="114"/>
    </row>
    <row r="668" spans="2:34">
      <c r="Q668" s="324"/>
      <c r="S668" s="114"/>
      <c r="T668" s="114"/>
      <c r="U668" s="114"/>
      <c r="V668" s="114"/>
    </row>
    <row r="669" spans="2:34">
      <c r="Q669" s="324"/>
      <c r="S669" s="114"/>
      <c r="T669" s="114"/>
      <c r="U669" s="114"/>
      <c r="V669" s="114"/>
    </row>
    <row r="670" spans="2:34">
      <c r="S670" s="114"/>
      <c r="T670" s="114"/>
      <c r="U670" s="114"/>
      <c r="V670" s="114"/>
    </row>
    <row r="671" spans="2:34" ht="16.5" customHeight="1">
      <c r="C671" s="932"/>
      <c r="D671" s="12" t="s">
        <v>206</v>
      </c>
      <c r="E671" s="326"/>
      <c r="S671" s="114"/>
      <c r="T671" s="114"/>
      <c r="U671" s="114"/>
      <c r="V671" s="114"/>
    </row>
    <row r="672" spans="2:34" ht="17.25" customHeight="1">
      <c r="C672" s="13" t="s">
        <v>1139</v>
      </c>
      <c r="D672" s="157"/>
      <c r="E672" s="2"/>
      <c r="F672"/>
      <c r="I672"/>
      <c r="J672"/>
      <c r="K672" s="26"/>
      <c r="L672" s="26"/>
      <c r="M672"/>
      <c r="N672"/>
      <c r="O672"/>
      <c r="P672"/>
      <c r="Q672" s="114"/>
      <c r="R672" s="114"/>
      <c r="S672" s="1161"/>
      <c r="T672" s="114"/>
      <c r="U672" s="114"/>
      <c r="V672" s="114"/>
      <c r="W672" s="114"/>
      <c r="X672" s="114"/>
      <c r="Y672" s="114"/>
      <c r="Z672" s="114"/>
      <c r="AA672" s="114"/>
      <c r="AB672" s="114"/>
      <c r="AC672" s="114"/>
      <c r="AD672" s="114"/>
      <c r="AE672" s="114"/>
      <c r="AF672" s="114"/>
      <c r="AG672" s="114"/>
      <c r="AH672" s="114"/>
    </row>
    <row r="673" spans="2:34">
      <c r="C673" s="25" t="s">
        <v>324</v>
      </c>
      <c r="I673" s="1093" t="s">
        <v>343</v>
      </c>
      <c r="N673" s="5"/>
      <c r="R673" s="134"/>
      <c r="T673" s="1162"/>
      <c r="U673" s="194"/>
      <c r="V673" s="194"/>
      <c r="W673" s="194"/>
      <c r="X673" s="758"/>
      <c r="Y673" s="820"/>
      <c r="Z673" s="129"/>
      <c r="AA673" s="123"/>
      <c r="AB673" s="129"/>
      <c r="AC673" s="129"/>
      <c r="AD673" s="129"/>
      <c r="AE673" s="129"/>
      <c r="AF673" s="114"/>
      <c r="AG673" s="114"/>
      <c r="AH673" s="114"/>
    </row>
    <row r="674" spans="2:34" ht="12.75" customHeight="1">
      <c r="C674" s="932" t="s">
        <v>809</v>
      </c>
      <c r="R674" s="114"/>
      <c r="Y674" s="404"/>
      <c r="Z674" s="404"/>
      <c r="AA674" s="404"/>
      <c r="AB674" s="404"/>
      <c r="AC674" s="168"/>
      <c r="AD674" s="168"/>
      <c r="AE674" s="168"/>
      <c r="AF674" s="168"/>
      <c r="AG674" s="114"/>
      <c r="AH674" s="114"/>
    </row>
    <row r="675" spans="2:34" ht="12.75" customHeight="1" thickBot="1">
      <c r="B675" s="2" t="s">
        <v>895</v>
      </c>
      <c r="C675" s="26"/>
      <c r="D675"/>
      <c r="F675" s="32" t="s">
        <v>817</v>
      </c>
      <c r="I675" s="29" t="s">
        <v>0</v>
      </c>
      <c r="J675"/>
      <c r="K675" s="86" t="s">
        <v>429</v>
      </c>
      <c r="L675" s="26"/>
      <c r="M675" s="26"/>
      <c r="N675" s="33"/>
      <c r="P675" s="127"/>
      <c r="R675" s="114"/>
      <c r="Y675" s="190"/>
      <c r="Z675" s="190"/>
      <c r="AA675" s="190"/>
      <c r="AB675" s="190"/>
      <c r="AC675" s="104"/>
      <c r="AD675" s="104"/>
      <c r="AE675" s="104"/>
      <c r="AF675" s="104"/>
      <c r="AG675" s="114"/>
      <c r="AH675" s="114"/>
    </row>
    <row r="676" spans="2:34" ht="14.25" customHeight="1" thickBot="1">
      <c r="B676" s="1140" t="s">
        <v>320</v>
      </c>
      <c r="C676" s="1188" t="s">
        <v>1121</v>
      </c>
      <c r="D676" s="1137" t="s">
        <v>176</v>
      </c>
      <c r="E676" s="1145" t="s">
        <v>177</v>
      </c>
      <c r="F676" s="383"/>
      <c r="G676" s="383"/>
      <c r="H676" s="40"/>
      <c r="I676" s="712" t="s">
        <v>300</v>
      </c>
      <c r="J676" s="40"/>
      <c r="K676" s="943"/>
      <c r="L676" s="542"/>
      <c r="M676" s="1147" t="s">
        <v>338</v>
      </c>
      <c r="N676" s="40"/>
      <c r="O676" s="40"/>
      <c r="P676" s="78"/>
      <c r="Q676" s="1021" t="s">
        <v>329</v>
      </c>
      <c r="R676" s="114"/>
      <c r="Y676" s="767"/>
      <c r="Z676" s="767"/>
      <c r="AA676" s="767"/>
      <c r="AB676" s="767"/>
      <c r="AC676" s="767"/>
      <c r="AD676" s="767"/>
      <c r="AE676" s="767"/>
      <c r="AF676" s="767"/>
      <c r="AG676" s="114"/>
      <c r="AH676" s="114"/>
    </row>
    <row r="677" spans="2:34" ht="15.75" thickBot="1">
      <c r="B677" s="1141" t="s">
        <v>302</v>
      </c>
      <c r="C677" s="464"/>
      <c r="D677" s="1142" t="s">
        <v>183</v>
      </c>
      <c r="E677" s="780"/>
      <c r="F677" s="1144"/>
      <c r="G677" s="2386" t="s">
        <v>820</v>
      </c>
      <c r="H677" s="2270" t="s">
        <v>688</v>
      </c>
      <c r="I677" s="1148"/>
      <c r="J677" s="1148"/>
      <c r="K677" s="1148"/>
      <c r="L677" s="1150"/>
      <c r="M677" s="1151" t="s">
        <v>337</v>
      </c>
      <c r="N677" s="1148"/>
      <c r="O677" s="1148"/>
      <c r="P677" s="1150"/>
      <c r="Q677" s="1108" t="s">
        <v>326</v>
      </c>
      <c r="R677" s="114"/>
      <c r="Y677" s="680"/>
      <c r="Z677" s="680"/>
      <c r="AA677" s="680"/>
      <c r="AB677" s="680"/>
      <c r="AC677" s="680"/>
      <c r="AD677" s="680"/>
      <c r="AE677" s="680"/>
      <c r="AF677" s="680"/>
      <c r="AG677" s="114"/>
      <c r="AH677" s="114"/>
    </row>
    <row r="678" spans="2:34" ht="14.25" customHeight="1">
      <c r="B678" s="1141" t="s">
        <v>311</v>
      </c>
      <c r="C678" s="464" t="s">
        <v>182</v>
      </c>
      <c r="D678" s="884"/>
      <c r="E678" s="1142" t="s">
        <v>184</v>
      </c>
      <c r="F678" s="1138" t="s">
        <v>56</v>
      </c>
      <c r="G678" s="2386" t="s">
        <v>821</v>
      </c>
      <c r="H678" s="2272" t="s">
        <v>187</v>
      </c>
      <c r="I678" s="780"/>
      <c r="J678" s="2295"/>
      <c r="K678" s="40"/>
      <c r="L678" s="2295"/>
      <c r="M678" s="2296" t="s">
        <v>312</v>
      </c>
      <c r="N678" s="2297" t="s">
        <v>313</v>
      </c>
      <c r="O678" s="2298" t="s">
        <v>314</v>
      </c>
      <c r="P678" s="2299" t="s">
        <v>315</v>
      </c>
      <c r="Q678" s="1107" t="s">
        <v>287</v>
      </c>
      <c r="R678" s="1167"/>
      <c r="Y678" s="410"/>
      <c r="Z678" s="410"/>
      <c r="AA678" s="411"/>
      <c r="AB678" s="656"/>
      <c r="AC678" s="410"/>
      <c r="AD678" s="1169"/>
      <c r="AE678" s="1169"/>
      <c r="AF678" s="656"/>
      <c r="AG678" s="114"/>
      <c r="AH678" s="114"/>
    </row>
    <row r="679" spans="2:34" ht="15.75" thickBot="1">
      <c r="B679" s="66"/>
      <c r="C679" s="933"/>
      <c r="D679" s="502"/>
      <c r="E679" s="1143" t="s">
        <v>6</v>
      </c>
      <c r="F679" s="472" t="s">
        <v>7</v>
      </c>
      <c r="G679" s="2078" t="s">
        <v>8</v>
      </c>
      <c r="H679" s="2271" t="s">
        <v>422</v>
      </c>
      <c r="I679" s="2300" t="s">
        <v>303</v>
      </c>
      <c r="J679" s="2301" t="s">
        <v>304</v>
      </c>
      <c r="K679" s="2302" t="s">
        <v>305</v>
      </c>
      <c r="L679" s="2301" t="s">
        <v>306</v>
      </c>
      <c r="M679" s="2303" t="s">
        <v>307</v>
      </c>
      <c r="N679" s="2301" t="s">
        <v>308</v>
      </c>
      <c r="O679" s="2302" t="s">
        <v>309</v>
      </c>
      <c r="P679" s="2304" t="s">
        <v>310</v>
      </c>
      <c r="Q679" s="933"/>
      <c r="R679" s="114"/>
      <c r="Y679" s="677"/>
      <c r="Z679" s="677"/>
      <c r="AA679" s="677"/>
      <c r="AB679" s="677"/>
      <c r="AC679" s="677"/>
      <c r="AD679" s="677"/>
      <c r="AE679" s="677"/>
      <c r="AF679" s="677"/>
      <c r="AG679" s="114"/>
      <c r="AH679" s="114"/>
    </row>
    <row r="680" spans="2:34" ht="12.75" customHeight="1">
      <c r="B680" s="92"/>
      <c r="C680" s="711" t="s">
        <v>154</v>
      </c>
      <c r="D680" s="2377"/>
      <c r="E680" s="2382"/>
      <c r="F680" s="529"/>
      <c r="G680" s="529"/>
      <c r="H680" s="2383"/>
      <c r="I680" s="2295"/>
      <c r="J680" s="2295"/>
      <c r="K680" s="2384"/>
      <c r="L680" s="2295"/>
      <c r="M680" s="2295"/>
      <c r="N680" s="2295"/>
      <c r="O680" s="2295"/>
      <c r="P680" s="2385"/>
      <c r="Q680" s="1115"/>
      <c r="R680" s="114"/>
      <c r="S680" s="228"/>
      <c r="Y680" s="683"/>
      <c r="Z680" s="678"/>
      <c r="AA680" s="683"/>
      <c r="AB680" s="683"/>
      <c r="AC680" s="678"/>
      <c r="AD680" s="683"/>
      <c r="AE680" s="683"/>
      <c r="AF680" s="683"/>
      <c r="AG680" s="114"/>
      <c r="AH680" s="114"/>
    </row>
    <row r="681" spans="2:34" ht="10.5" customHeight="1">
      <c r="B681" s="2316" t="str">
        <f>'12 л. МЕНЮ '!J681</f>
        <v>54-15з/22</v>
      </c>
      <c r="C681" s="265" t="str">
        <f>'12 л. МЕНЮ '!C681</f>
        <v>Икра свекольная</v>
      </c>
      <c r="D681" s="275">
        <f>'12 л. МЕНЮ '!D681</f>
        <v>60</v>
      </c>
      <c r="E681" s="2605">
        <f>'12 л. МЕНЮ '!E681</f>
        <v>1.2749999999999999</v>
      </c>
      <c r="F681" s="2606">
        <f>'12 л. МЕНЮ '!F681</f>
        <v>4.2</v>
      </c>
      <c r="G681" s="2606">
        <f>'12 л. МЕНЮ '!G681</f>
        <v>6.8250000000000002</v>
      </c>
      <c r="H681" s="967">
        <f>'12 л. МЕНЮ '!H681</f>
        <v>71.400000000000006</v>
      </c>
      <c r="I681" s="359">
        <v>4.13</v>
      </c>
      <c r="J681" s="368">
        <v>1.4999999999999999E-2</v>
      </c>
      <c r="K681" s="368">
        <v>0.01</v>
      </c>
      <c r="L681" s="967">
        <v>20.75</v>
      </c>
      <c r="M681" s="1887">
        <v>22.1</v>
      </c>
      <c r="N681" s="1887">
        <v>32.700000000000003</v>
      </c>
      <c r="O681" s="1887">
        <v>16.600000000000001</v>
      </c>
      <c r="P681" s="1887">
        <v>0.93</v>
      </c>
      <c r="Q681" s="2733">
        <f>'12 л. МЕНЮ '!I681</f>
        <v>0</v>
      </c>
      <c r="R681" s="114"/>
      <c r="S681" s="114"/>
      <c r="T681" s="414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14"/>
      <c r="AH681" s="114"/>
    </row>
    <row r="682" spans="2:34">
      <c r="B682" s="2316" t="str">
        <f>'12 л. МЕНЮ '!J682</f>
        <v>289/17</v>
      </c>
      <c r="C682" s="265" t="str">
        <f>'12 л. МЕНЮ '!C682</f>
        <v>Рагу из птицы</v>
      </c>
      <c r="D682" s="275">
        <f>'12 л. МЕНЮ '!D682</f>
        <v>235</v>
      </c>
      <c r="E682" s="2605">
        <f>'12 л. МЕНЮ '!E682</f>
        <v>19.690000000000001</v>
      </c>
      <c r="F682" s="2606">
        <f>'12 л. МЕНЮ '!F682</f>
        <v>17.274000000000001</v>
      </c>
      <c r="G682" s="2606">
        <f>'12 л. МЕНЮ '!G682</f>
        <v>8.5399999999999991</v>
      </c>
      <c r="H682" s="967">
        <f>'12 л. МЕНЮ '!H682</f>
        <v>289.42399999999998</v>
      </c>
      <c r="I682" s="2636">
        <v>11.46</v>
      </c>
      <c r="J682" s="2636">
        <v>0.16</v>
      </c>
      <c r="K682" s="2636">
        <v>0.02</v>
      </c>
      <c r="L682" s="1104">
        <v>27.55</v>
      </c>
      <c r="M682" s="2646">
        <v>30.29</v>
      </c>
      <c r="N682" s="2647">
        <v>23.29</v>
      </c>
      <c r="O682" s="2646">
        <v>11.09</v>
      </c>
      <c r="P682" s="2646">
        <v>2.87</v>
      </c>
      <c r="Q682" s="2733">
        <f>'12 л. МЕНЮ '!I682</f>
        <v>0</v>
      </c>
      <c r="R682" s="114"/>
      <c r="S682" s="1161"/>
      <c r="T682" s="129"/>
      <c r="U682" s="129"/>
      <c r="V682" s="129"/>
      <c r="W682" s="129"/>
      <c r="X682" s="129"/>
      <c r="Y682" s="129"/>
      <c r="Z682" s="129"/>
      <c r="AA682" s="129"/>
      <c r="AB682" s="129"/>
      <c r="AC682" s="129"/>
      <c r="AD682" s="129"/>
      <c r="AE682" s="129"/>
      <c r="AF682" s="129"/>
      <c r="AG682" s="114"/>
      <c r="AH682" s="114"/>
    </row>
    <row r="683" spans="2:34">
      <c r="B683" s="2316" t="str">
        <f>'12 л. МЕНЮ '!J683</f>
        <v>501/ 21</v>
      </c>
      <c r="C683" s="265" t="str">
        <f>'12 л. МЕНЮ '!C683</f>
        <v>Сок фруктовый (яблочный)</v>
      </c>
      <c r="D683" s="275">
        <f>'12 л. МЕНЮ '!D683</f>
        <v>200</v>
      </c>
      <c r="E683" s="2605">
        <f>'12 л. МЕНЮ '!E683</f>
        <v>1</v>
      </c>
      <c r="F683" s="2606">
        <f>'12 л. МЕНЮ '!F683</f>
        <v>0.2</v>
      </c>
      <c r="G683" s="2606">
        <f>'12 л. МЕНЮ '!G683</f>
        <v>20.2</v>
      </c>
      <c r="H683" s="967">
        <f>'12 л. МЕНЮ '!H683</f>
        <v>86</v>
      </c>
      <c r="I683" s="359">
        <v>4</v>
      </c>
      <c r="J683" s="368">
        <v>2.1999999999999999E-2</v>
      </c>
      <c r="K683" s="368">
        <v>2.1999999999999999E-2</v>
      </c>
      <c r="L683" s="716">
        <v>0</v>
      </c>
      <c r="M683" s="253">
        <v>14</v>
      </c>
      <c r="N683" s="253">
        <v>14</v>
      </c>
      <c r="O683" s="253">
        <v>8</v>
      </c>
      <c r="P683" s="253">
        <v>0.28000000000000003</v>
      </c>
      <c r="Q683" s="2733">
        <f>'12 л. МЕНЮ '!I683</f>
        <v>0</v>
      </c>
      <c r="R683" s="134"/>
      <c r="S683" s="1163"/>
      <c r="T683" s="1162"/>
      <c r="U683" s="194"/>
      <c r="V683" s="194"/>
      <c r="W683" s="194"/>
      <c r="X683" s="758"/>
      <c r="Y683" s="820"/>
      <c r="Z683" s="129"/>
      <c r="AA683" s="123"/>
      <c r="AB683" s="129"/>
      <c r="AC683" s="129"/>
      <c r="AD683" s="129"/>
      <c r="AE683" s="129"/>
      <c r="AF683" s="114"/>
      <c r="AG683" s="114"/>
      <c r="AH683" s="114"/>
    </row>
    <row r="684" spans="2:34" ht="12.75" customHeight="1">
      <c r="B684" s="2316" t="str">
        <f>'12 л. МЕНЮ '!J684</f>
        <v>Пром.пр.</v>
      </c>
      <c r="C684" s="265" t="str">
        <f>'12 л. МЕНЮ '!C684</f>
        <v>Хлеб пшеничный</v>
      </c>
      <c r="D684" s="275">
        <f>'12 л. МЕНЮ '!D684</f>
        <v>60</v>
      </c>
      <c r="E684" s="2605">
        <f>'12 л. МЕНЮ '!E684</f>
        <v>2.31</v>
      </c>
      <c r="F684" s="2606">
        <f>'12 л. МЕНЮ '!F684</f>
        <v>0.82</v>
      </c>
      <c r="G684" s="2606">
        <f>'12 л. МЕНЮ '!G684</f>
        <v>32.520000000000003</v>
      </c>
      <c r="H684" s="967">
        <f>'12 л. МЕНЮ '!H684</f>
        <v>146.75</v>
      </c>
      <c r="I684" s="253">
        <v>0</v>
      </c>
      <c r="J684" s="1084">
        <v>7.1999999999999995E-2</v>
      </c>
      <c r="K684" s="804">
        <v>2.4E-2</v>
      </c>
      <c r="L684" s="958">
        <v>0</v>
      </c>
      <c r="M684" s="365">
        <v>12</v>
      </c>
      <c r="N684" s="253">
        <v>39</v>
      </c>
      <c r="O684" s="253">
        <v>8.4</v>
      </c>
      <c r="P684" s="253">
        <v>6.6000000000000003E-2</v>
      </c>
      <c r="Q684" s="2733">
        <f>'12 л. МЕНЮ '!I684</f>
        <v>0</v>
      </c>
      <c r="R684" s="114"/>
      <c r="S684" s="590"/>
      <c r="T684" s="1162"/>
      <c r="U684" s="762"/>
      <c r="V684" s="762"/>
      <c r="W684" s="762"/>
      <c r="X684" s="404"/>
      <c r="Y684" s="404"/>
      <c r="Z684" s="404"/>
      <c r="AA684" s="404"/>
      <c r="AB684" s="404"/>
      <c r="AC684" s="168"/>
      <c r="AD684" s="168"/>
      <c r="AE684" s="168"/>
      <c r="AF684" s="168"/>
      <c r="AG684" s="114"/>
      <c r="AH684" s="114"/>
    </row>
    <row r="685" spans="2:34" ht="14.25" customHeight="1" thickBot="1">
      <c r="B685" s="2735" t="str">
        <f>'12 л. МЕНЮ '!J685</f>
        <v>Пром.пр.</v>
      </c>
      <c r="C685" s="2221" t="str">
        <f>'12 л. МЕНЮ '!C685</f>
        <v>Хлеб ржаной</v>
      </c>
      <c r="D685" s="398">
        <f>'12 л. МЕНЮ '!D685</f>
        <v>40</v>
      </c>
      <c r="E685" s="2605">
        <f>'12 л. МЕНЮ '!E685</f>
        <v>2.2599999999999998</v>
      </c>
      <c r="F685" s="2606">
        <f>'12 л. МЕНЮ '!F685</f>
        <v>0.6</v>
      </c>
      <c r="G685" s="2606">
        <f>'12 л. МЕНЮ '!G685</f>
        <v>16.739999999999998</v>
      </c>
      <c r="H685" s="967">
        <f>'12 л. МЕНЮ '!H685</f>
        <v>81.426000000000002</v>
      </c>
      <c r="I685" s="253">
        <v>0</v>
      </c>
      <c r="J685" s="253">
        <v>0.107</v>
      </c>
      <c r="K685" s="253">
        <v>0.107</v>
      </c>
      <c r="L685" s="728">
        <v>0</v>
      </c>
      <c r="M685" s="365">
        <v>13.2</v>
      </c>
      <c r="N685" s="253">
        <v>93.6</v>
      </c>
      <c r="O685" s="253">
        <v>2.64</v>
      </c>
      <c r="P685" s="253">
        <v>1.7999999999999999E-2</v>
      </c>
      <c r="Q685" s="2733">
        <f>'12 л. МЕНЮ '!I685</f>
        <v>0</v>
      </c>
      <c r="R685" s="114"/>
      <c r="S685" s="1164"/>
      <c r="T685" s="129"/>
      <c r="U685" s="129"/>
      <c r="V685" s="129"/>
      <c r="W685" s="129"/>
      <c r="X685" s="129"/>
      <c r="Y685" s="132"/>
      <c r="Z685" s="132"/>
      <c r="AA685" s="1172"/>
      <c r="AB685" s="1172"/>
      <c r="AC685" s="1172"/>
      <c r="AD685" s="113"/>
      <c r="AE685" s="132"/>
      <c r="AF685" s="1172"/>
      <c r="AG685" s="114"/>
      <c r="AH685" s="114"/>
    </row>
    <row r="686" spans="2:34">
      <c r="B686" s="498" t="s">
        <v>204</v>
      </c>
      <c r="D686" s="2757">
        <f>'12 л. МЕНЮ '!D686</f>
        <v>595</v>
      </c>
      <c r="E686" s="499">
        <f t="shared" ref="E686:I686" si="202">SUM(E681:E685)</f>
        <v>26.534999999999997</v>
      </c>
      <c r="F686" s="960">
        <f t="shared" si="202"/>
        <v>23.094000000000001</v>
      </c>
      <c r="G686" s="501">
        <f t="shared" si="202"/>
        <v>84.825000000000003</v>
      </c>
      <c r="H686" s="2198">
        <f>SUM(H681:H685)</f>
        <v>675</v>
      </c>
      <c r="I686" s="255">
        <f t="shared" si="202"/>
        <v>19.59</v>
      </c>
      <c r="J686" s="255">
        <f t="shared" ref="J686:N686" si="203">SUM(J681:J685)</f>
        <v>0.37599999999999995</v>
      </c>
      <c r="K686" s="255">
        <f t="shared" si="203"/>
        <v>0.183</v>
      </c>
      <c r="L686" s="255">
        <f t="shared" si="203"/>
        <v>48.3</v>
      </c>
      <c r="M686" s="965">
        <f t="shared" si="203"/>
        <v>91.59</v>
      </c>
      <c r="N686" s="965">
        <f t="shared" si="203"/>
        <v>202.59</v>
      </c>
      <c r="O686" s="965">
        <f>SUM(O681:O685)</f>
        <v>46.73</v>
      </c>
      <c r="P686" s="879">
        <f>SUM(P681:P685)</f>
        <v>4.1639999999999997</v>
      </c>
      <c r="Q686" s="1121"/>
      <c r="R686" s="114"/>
      <c r="S686" s="375"/>
      <c r="T686" s="1165"/>
      <c r="U686" s="1166"/>
      <c r="V686" s="678"/>
      <c r="W686" s="678"/>
      <c r="X686" s="679"/>
      <c r="Y686" s="767"/>
      <c r="Z686" s="767"/>
      <c r="AA686" s="767"/>
      <c r="AB686" s="767"/>
      <c r="AC686" s="767"/>
      <c r="AD686" s="767"/>
      <c r="AE686" s="767"/>
      <c r="AF686" s="767"/>
      <c r="AG686" s="114"/>
      <c r="AH686" s="114"/>
    </row>
    <row r="687" spans="2:34">
      <c r="B687" s="1035"/>
      <c r="C687" s="1036" t="s">
        <v>11</v>
      </c>
      <c r="D687" s="1783">
        <v>0.25</v>
      </c>
      <c r="E687" s="1160">
        <f t="shared" ref="E687:P687" si="204">(E793/100)*25</f>
        <v>22.5</v>
      </c>
      <c r="F687" s="1159">
        <f t="shared" si="204"/>
        <v>23</v>
      </c>
      <c r="G687" s="1159">
        <f t="shared" si="204"/>
        <v>95.75</v>
      </c>
      <c r="H687" s="1159">
        <f t="shared" si="204"/>
        <v>680</v>
      </c>
      <c r="I687" s="1159">
        <f t="shared" si="204"/>
        <v>17.5</v>
      </c>
      <c r="J687" s="1159">
        <f t="shared" si="204"/>
        <v>0.35</v>
      </c>
      <c r="K687" s="1159">
        <f t="shared" si="204"/>
        <v>0.4</v>
      </c>
      <c r="L687" s="2783">
        <f t="shared" si="204"/>
        <v>225</v>
      </c>
      <c r="M687" s="2784">
        <f t="shared" si="204"/>
        <v>300</v>
      </c>
      <c r="N687" s="2784">
        <f t="shared" si="204"/>
        <v>300</v>
      </c>
      <c r="O687" s="2783">
        <f t="shared" si="204"/>
        <v>75</v>
      </c>
      <c r="P687" s="2782">
        <f t="shared" si="204"/>
        <v>4.5</v>
      </c>
      <c r="Q687" s="1121"/>
      <c r="R687" s="114"/>
      <c r="S687" s="411"/>
      <c r="T687" s="1162"/>
      <c r="U687" s="680"/>
      <c r="V687" s="680"/>
      <c r="W687" s="680"/>
      <c r="X687" s="680"/>
      <c r="Y687" s="680"/>
      <c r="Z687" s="680"/>
      <c r="AA687" s="680"/>
      <c r="AB687" s="680"/>
      <c r="AC687" s="680"/>
      <c r="AD687" s="680"/>
      <c r="AE687" s="680"/>
      <c r="AF687" s="680"/>
      <c r="AG687" s="114"/>
      <c r="AH687" s="114"/>
    </row>
    <row r="688" spans="2:34" ht="15.75" thickBot="1">
      <c r="B688" s="249"/>
      <c r="C688" s="1031" t="s">
        <v>431</v>
      </c>
      <c r="D688" s="1077"/>
      <c r="E688" s="1055">
        <f t="shared" ref="E688:P688" si="205">(E686*100/E793)-25</f>
        <v>4.4833333333333272</v>
      </c>
      <c r="F688" s="1056">
        <f t="shared" si="205"/>
        <v>0.10217391304347956</v>
      </c>
      <c r="G688" s="1056">
        <f t="shared" si="205"/>
        <v>-2.8524804177545704</v>
      </c>
      <c r="H688" s="1056">
        <f t="shared" si="205"/>
        <v>-0.1838235294117645</v>
      </c>
      <c r="I688" s="1056">
        <f t="shared" si="205"/>
        <v>2.985714285714284</v>
      </c>
      <c r="J688" s="1056">
        <f t="shared" si="205"/>
        <v>1.8571428571428541</v>
      </c>
      <c r="K688" s="1056">
        <f t="shared" si="205"/>
        <v>-13.5625</v>
      </c>
      <c r="L688" s="1056">
        <f t="shared" si="205"/>
        <v>-19.633333333333333</v>
      </c>
      <c r="M688" s="1056">
        <f t="shared" si="205"/>
        <v>-17.3675</v>
      </c>
      <c r="N688" s="1056">
        <f t="shared" si="205"/>
        <v>-8.1174999999999997</v>
      </c>
      <c r="O688" s="1056">
        <f t="shared" si="205"/>
        <v>-9.4233333333333338</v>
      </c>
      <c r="P688" s="1068">
        <f t="shared" si="205"/>
        <v>-1.8666666666666671</v>
      </c>
      <c r="Q688" s="83"/>
      <c r="R688" s="1167"/>
      <c r="S688" s="1170"/>
      <c r="T688" s="1168"/>
      <c r="U688" s="411"/>
      <c r="V688" s="656"/>
      <c r="W688" s="656"/>
      <c r="X688" s="410"/>
      <c r="Y688" s="410"/>
      <c r="Z688" s="410"/>
      <c r="AA688" s="410"/>
      <c r="AB688" s="411"/>
      <c r="AC688" s="410"/>
      <c r="AD688" s="656"/>
      <c r="AE688" s="1169"/>
      <c r="AF688" s="411"/>
      <c r="AG688" s="114"/>
      <c r="AH688" s="114"/>
    </row>
    <row r="689" spans="2:34">
      <c r="B689" s="92"/>
      <c r="C689" s="711" t="s">
        <v>123</v>
      </c>
      <c r="D689" s="63"/>
      <c r="E689" s="2257"/>
      <c r="F689" s="982"/>
      <c r="G689" s="982"/>
      <c r="H689" s="982"/>
      <c r="I689" s="982"/>
      <c r="J689" s="982"/>
      <c r="K689" s="1773"/>
      <c r="L689" s="982"/>
      <c r="M689" s="982"/>
      <c r="N689" s="982"/>
      <c r="O689" s="982"/>
      <c r="P689" s="1112"/>
      <c r="Q689" s="1109"/>
      <c r="R689" s="114"/>
      <c r="S689" s="228"/>
      <c r="T689" s="1171"/>
      <c r="U689" s="683"/>
      <c r="V689" s="683"/>
      <c r="W689" s="678"/>
      <c r="X689" s="1173"/>
      <c r="Y689" s="683"/>
      <c r="Z689" s="678"/>
      <c r="AA689" s="683"/>
      <c r="AB689" s="683"/>
      <c r="AC689" s="678"/>
      <c r="AD689" s="683"/>
      <c r="AE689" s="683"/>
      <c r="AF689" s="683"/>
      <c r="AG689" s="114"/>
      <c r="AH689" s="114"/>
    </row>
    <row r="690" spans="2:34" ht="12" customHeight="1">
      <c r="B690" s="1567" t="str">
        <f>'12 л. МЕНЮ '!J690</f>
        <v>158/21</v>
      </c>
      <c r="C690" s="252" t="str">
        <f>'12 л. МЕНЮ '!C690</f>
        <v>Кукуруза с яйцом и луком</v>
      </c>
      <c r="D690" s="251">
        <f>'12 л. МЕНЮ '!D690</f>
        <v>60</v>
      </c>
      <c r="E690" s="1103">
        <f>'12 л. МЕНЮ '!E690</f>
        <v>1.98</v>
      </c>
      <c r="F690" s="1101">
        <f>'12 л. МЕНЮ '!F690</f>
        <v>3.84</v>
      </c>
      <c r="G690" s="1101">
        <f>'12 л. МЕНЮ '!G690</f>
        <v>1.32</v>
      </c>
      <c r="H690" s="2344">
        <f>'12 л. МЕНЮ '!H690</f>
        <v>48</v>
      </c>
      <c r="I690" s="1101">
        <v>3.06</v>
      </c>
      <c r="J690" s="1101">
        <v>1.7999999999999999E-2</v>
      </c>
      <c r="K690" s="1101">
        <v>3.4000000000000002E-2</v>
      </c>
      <c r="L690" s="1101">
        <v>15.12</v>
      </c>
      <c r="M690" s="1101">
        <v>14.7</v>
      </c>
      <c r="N690" s="1101">
        <v>15.24</v>
      </c>
      <c r="O690" s="1101">
        <v>15.24</v>
      </c>
      <c r="P690" s="2550">
        <v>1.242</v>
      </c>
      <c r="Q690" s="2737">
        <f>'12 л. МЕНЮ '!I690</f>
        <v>0</v>
      </c>
      <c r="R690" s="114"/>
      <c r="S690" s="114"/>
      <c r="T690" s="414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14"/>
      <c r="AH690" s="114"/>
    </row>
    <row r="691" spans="2:34">
      <c r="B691" s="1567" t="str">
        <f>'12 л. МЕНЮ '!J691</f>
        <v>95 / 21</v>
      </c>
      <c r="C691" s="252" t="str">
        <f>'12 л. МЕНЮ '!C691</f>
        <v>Борщ с капустой и картофелем</v>
      </c>
      <c r="D691" s="251">
        <f>'12 л. МЕНЮ '!D691</f>
        <v>250</v>
      </c>
      <c r="E691" s="1103">
        <f>'12 л. МЕНЮ '!E691</f>
        <v>1.85</v>
      </c>
      <c r="F691" s="1101">
        <f>'12 л. МЕНЮ '!F691</f>
        <v>4.4249999999999998</v>
      </c>
      <c r="G691" s="1101">
        <f>'12 л. МЕНЮ '!G691</f>
        <v>6.95</v>
      </c>
      <c r="H691" s="2344">
        <f>'12 л. МЕНЮ '!H691</f>
        <v>75</v>
      </c>
      <c r="I691" s="368">
        <v>8</v>
      </c>
      <c r="J691" s="368">
        <v>0.04</v>
      </c>
      <c r="K691" s="368">
        <v>0.08</v>
      </c>
      <c r="L691" s="958">
        <v>0</v>
      </c>
      <c r="M691" s="377">
        <v>36.75</v>
      </c>
      <c r="N691" s="377">
        <v>49</v>
      </c>
      <c r="O691" s="377">
        <v>23.25</v>
      </c>
      <c r="P691" s="377">
        <v>1.1000000000000001</v>
      </c>
      <c r="Q691" s="2737">
        <f>'12 л. МЕНЮ '!I691</f>
        <v>0</v>
      </c>
      <c r="R691" s="114"/>
      <c r="S691" s="1161"/>
      <c r="T691" s="129"/>
      <c r="U691" s="129"/>
      <c r="V691" s="129"/>
      <c r="W691" s="129"/>
      <c r="X691" s="129"/>
      <c r="Y691" s="129"/>
      <c r="Z691" s="129"/>
      <c r="AA691" s="129"/>
      <c r="AB691" s="129"/>
      <c r="AC691" s="129"/>
      <c r="AD691" s="129"/>
      <c r="AE691" s="129"/>
      <c r="AF691" s="129"/>
      <c r="AG691" s="114"/>
      <c r="AH691" s="114"/>
    </row>
    <row r="692" spans="2:34" ht="10.5" customHeight="1">
      <c r="B692" s="1567" t="str">
        <f>'12 л. МЕНЮ '!J692</f>
        <v>306/21</v>
      </c>
      <c r="C692" s="252" t="str">
        <f>'12 л. МЕНЮ '!C692</f>
        <v>Суфле из рыбы и творога</v>
      </c>
      <c r="D692" s="251">
        <f>'12 л. МЕНЮ '!D692</f>
        <v>120</v>
      </c>
      <c r="E692" s="1103">
        <f>'12 л. МЕНЮ '!E692</f>
        <v>16.8</v>
      </c>
      <c r="F692" s="1101">
        <f>'12 л. МЕНЮ '!F692</f>
        <v>6.48</v>
      </c>
      <c r="G692" s="1101">
        <f>'12 л. МЕНЮ '!G692</f>
        <v>4.5599999999999996</v>
      </c>
      <c r="H692" s="2344">
        <f>'12 л. МЕНЮ '!H692</f>
        <v>145.19999999999999</v>
      </c>
      <c r="I692" s="377">
        <v>0</v>
      </c>
      <c r="J692" s="377">
        <v>7.0000000000000007E-2</v>
      </c>
      <c r="K692" s="377">
        <v>7.0000000000000007E-2</v>
      </c>
      <c r="L692" s="958">
        <v>76.8</v>
      </c>
      <c r="M692" s="2390">
        <v>103.2</v>
      </c>
      <c r="N692" s="377">
        <v>44.2</v>
      </c>
      <c r="O692" s="368">
        <v>19.2</v>
      </c>
      <c r="P692" s="377">
        <v>2.88</v>
      </c>
      <c r="Q692" s="2737">
        <f>'12 л. МЕНЮ '!I692</f>
        <v>0</v>
      </c>
      <c r="R692" s="134"/>
      <c r="S692" s="1163"/>
      <c r="T692" s="1162"/>
      <c r="U692" s="194"/>
      <c r="V692" s="194"/>
      <c r="W692" s="194"/>
      <c r="X692" s="758"/>
      <c r="Y692" s="820"/>
      <c r="Z692" s="129"/>
      <c r="AA692" s="123"/>
      <c r="AB692" s="129"/>
      <c r="AC692" s="129"/>
      <c r="AD692" s="129"/>
      <c r="AE692" s="129"/>
      <c r="AF692" s="114"/>
      <c r="AG692" s="114"/>
      <c r="AH692" s="114"/>
    </row>
    <row r="693" spans="2:34" ht="12.75" customHeight="1">
      <c r="B693" s="1567" t="str">
        <f>'12 л. МЕНЮ '!J693</f>
        <v>303/17</v>
      </c>
      <c r="C693" s="252" t="str">
        <f>'12 л. МЕНЮ '!C693</f>
        <v>Каша вязкая ( пшённая )</v>
      </c>
      <c r="D693" s="251">
        <f>'12 л. МЕНЮ '!D693</f>
        <v>180</v>
      </c>
      <c r="E693" s="1103">
        <f>'12 л. МЕНЮ '!E693</f>
        <v>2.004</v>
      </c>
      <c r="F693" s="1101">
        <f>'12 л. МЕНЮ '!F693</f>
        <v>12.022</v>
      </c>
      <c r="G693" s="1101">
        <f>'12 л. МЕНЮ '!G693</f>
        <v>35.11</v>
      </c>
      <c r="H693" s="2344">
        <f>'12 л. МЕНЮ '!H693</f>
        <v>270.88200000000001</v>
      </c>
      <c r="I693" s="359">
        <v>0</v>
      </c>
      <c r="J693" s="358">
        <v>0.01</v>
      </c>
      <c r="K693" s="358">
        <v>7.0000000000000007E-2</v>
      </c>
      <c r="L693" s="958">
        <v>123.98</v>
      </c>
      <c r="M693" s="253">
        <v>20.52</v>
      </c>
      <c r="N693" s="253">
        <v>20.16</v>
      </c>
      <c r="O693" s="359">
        <v>8.65</v>
      </c>
      <c r="P693" s="253">
        <v>0.18</v>
      </c>
      <c r="Q693" s="2737">
        <f>'12 л. МЕНЮ '!I693</f>
        <v>0</v>
      </c>
      <c r="R693" s="114"/>
      <c r="S693" s="590"/>
      <c r="T693" s="1162"/>
      <c r="U693" s="762"/>
      <c r="V693" s="762"/>
      <c r="W693" s="762"/>
      <c r="X693" s="404"/>
      <c r="Y693" s="404"/>
      <c r="Z693" s="404"/>
      <c r="AA693" s="404"/>
      <c r="AB693" s="404"/>
      <c r="AC693" s="168"/>
      <c r="AD693" s="168"/>
      <c r="AE693" s="168"/>
      <c r="AF693" s="168"/>
      <c r="AG693" s="114"/>
      <c r="AH693" s="114"/>
    </row>
    <row r="694" spans="2:34" ht="12.75" customHeight="1">
      <c r="B694" s="1567" t="str">
        <f>'12 л. МЕНЮ '!J694</f>
        <v>465 / 21</v>
      </c>
      <c r="C694" s="252" t="str">
        <f>'12 л. МЕНЮ '!C694</f>
        <v>Кофейный напиток с молоком</v>
      </c>
      <c r="D694" s="251">
        <f>'12 л. МЕНЮ '!D694</f>
        <v>200</v>
      </c>
      <c r="E694" s="1103">
        <f>'12 л. МЕНЮ '!E694</f>
        <v>5.2039999999999997</v>
      </c>
      <c r="F694" s="1101">
        <f>'12 л. МЕНЮ '!F694</f>
        <v>4.7480000000000002</v>
      </c>
      <c r="G694" s="1101">
        <f>'12 л. МЕНЮ '!G694</f>
        <v>17.876999999999999</v>
      </c>
      <c r="H694" s="1104">
        <f>'12 л. МЕНЮ '!H694</f>
        <v>135.25</v>
      </c>
      <c r="I694" s="361">
        <v>1.04</v>
      </c>
      <c r="J694" s="359">
        <v>0.06</v>
      </c>
      <c r="K694" s="359">
        <v>0.25</v>
      </c>
      <c r="L694" s="958">
        <v>26.454000000000001</v>
      </c>
      <c r="M694" s="361">
        <v>215.5</v>
      </c>
      <c r="N694" s="359">
        <v>172.8</v>
      </c>
      <c r="O694" s="359">
        <v>34.799999999999997</v>
      </c>
      <c r="P694" s="728">
        <v>0.80900000000000005</v>
      </c>
      <c r="Q694" s="2737">
        <f>'12 л. МЕНЮ '!I694</f>
        <v>0</v>
      </c>
      <c r="R694" s="114"/>
      <c r="S694" s="1164"/>
      <c r="T694" s="129"/>
      <c r="U694" s="129"/>
      <c r="V694" s="129"/>
      <c r="W694" s="129"/>
      <c r="X694" s="129"/>
      <c r="Y694" s="132"/>
      <c r="Z694" s="132"/>
      <c r="AA694" s="1172"/>
      <c r="AB694" s="1172"/>
      <c r="AC694" s="1172"/>
      <c r="AD694" s="113"/>
      <c r="AE694" s="132"/>
      <c r="AF694" s="1172"/>
      <c r="AG694" s="114"/>
      <c r="AH694" s="114"/>
    </row>
    <row r="695" spans="2:34">
      <c r="B695" s="2316" t="str">
        <f>'12 л. МЕНЮ '!J695</f>
        <v>Пром.пр.</v>
      </c>
      <c r="C695" s="252" t="str">
        <f>'12 л. МЕНЮ '!C695</f>
        <v>Хлеб пшеничный</v>
      </c>
      <c r="D695" s="251">
        <f>'12 л. МЕНЮ '!D695</f>
        <v>70</v>
      </c>
      <c r="E695" s="1103">
        <f>'12 л. МЕНЮ '!E695</f>
        <v>2.5030000000000001</v>
      </c>
      <c r="F695" s="1101">
        <f>'12 л. МЕНЮ '!F695</f>
        <v>0.89500000000000002</v>
      </c>
      <c r="G695" s="1101">
        <f>'12 л. МЕНЮ '!G695</f>
        <v>35.229999999999997</v>
      </c>
      <c r="H695" s="2344">
        <f>'12 л. МЕНЮ '!H695</f>
        <v>158.97900000000001</v>
      </c>
      <c r="I695" s="253">
        <v>0</v>
      </c>
      <c r="J695" s="1084">
        <v>8.4000000000000005E-2</v>
      </c>
      <c r="K695" s="804">
        <v>2.8000000000000001E-2</v>
      </c>
      <c r="L695" s="958">
        <v>0</v>
      </c>
      <c r="M695" s="365">
        <v>14</v>
      </c>
      <c r="N695" s="253">
        <v>45.5</v>
      </c>
      <c r="O695" s="253">
        <v>9.8000000000000007</v>
      </c>
      <c r="P695" s="253">
        <v>7.0000000000000007E-2</v>
      </c>
      <c r="Q695" s="2737">
        <f>'12 л. МЕНЮ '!I695</f>
        <v>0</v>
      </c>
      <c r="R695" s="114"/>
      <c r="S695" s="375"/>
      <c r="T695" s="1165"/>
      <c r="U695" s="1166"/>
      <c r="V695" s="678"/>
      <c r="W695" s="678"/>
      <c r="X695" s="679"/>
      <c r="Y695" s="767"/>
      <c r="Z695" s="767"/>
      <c r="AA695" s="767"/>
      <c r="AB695" s="767"/>
      <c r="AC695" s="767"/>
      <c r="AD695" s="767"/>
      <c r="AE695" s="767"/>
      <c r="AF695" s="767"/>
      <c r="AG695" s="114"/>
      <c r="AH695" s="114"/>
    </row>
    <row r="696" spans="2:34" ht="14.25" customHeight="1">
      <c r="B696" s="2316" t="str">
        <f>'12 л. МЕНЮ '!J696</f>
        <v>Пром.пр.</v>
      </c>
      <c r="C696" s="252" t="str">
        <f>'12 л. МЕНЮ '!C696</f>
        <v>Хлеб ржаной</v>
      </c>
      <c r="D696" s="251">
        <f>'12 л. МЕНЮ '!D696</f>
        <v>40</v>
      </c>
      <c r="E696" s="1103">
        <f>'12 л. МЕНЮ '!E696</f>
        <v>2.2599999999999998</v>
      </c>
      <c r="F696" s="1101">
        <f>'12 л. МЕНЮ '!F696</f>
        <v>0.6</v>
      </c>
      <c r="G696" s="1101">
        <f>'12 л. МЕНЮ '!G696</f>
        <v>16.739999999999998</v>
      </c>
      <c r="H696" s="2344">
        <f>'12 л. МЕНЮ '!H696</f>
        <v>81.426000000000002</v>
      </c>
      <c r="I696" s="253">
        <v>0</v>
      </c>
      <c r="J696" s="253">
        <v>0.107</v>
      </c>
      <c r="K696" s="253">
        <v>0.107</v>
      </c>
      <c r="L696" s="728">
        <v>0</v>
      </c>
      <c r="M696" s="365">
        <v>13.2</v>
      </c>
      <c r="N696" s="253">
        <v>93.6</v>
      </c>
      <c r="O696" s="253">
        <v>2.64</v>
      </c>
      <c r="P696" s="253">
        <v>1.7999999999999999E-2</v>
      </c>
      <c r="Q696" s="2737">
        <f>'12 л. МЕНЮ '!I696</f>
        <v>0</v>
      </c>
      <c r="R696" s="114"/>
      <c r="S696" s="411"/>
      <c r="T696" s="1162"/>
      <c r="U696" s="680"/>
      <c r="V696" s="680"/>
      <c r="W696" s="680"/>
      <c r="X696" s="680"/>
      <c r="Y696" s="680"/>
      <c r="Z696" s="680"/>
      <c r="AA696" s="680"/>
      <c r="AB696" s="680"/>
      <c r="AC696" s="680"/>
      <c r="AD696" s="680"/>
      <c r="AE696" s="680"/>
      <c r="AF696" s="680"/>
      <c r="AG696" s="114"/>
      <c r="AH696" s="114"/>
    </row>
    <row r="697" spans="2:34" ht="15.75" thickBot="1">
      <c r="B697" s="2345" t="str">
        <f>'12 л. МЕНЮ '!J697</f>
        <v>82/ 21</v>
      </c>
      <c r="C697" s="201" t="str">
        <f>'12 л. МЕНЮ '!C697</f>
        <v>Фрукты свежие (банан)</v>
      </c>
      <c r="D697" s="2759">
        <f>'12 л. МЕНЮ '!D697</f>
        <v>100</v>
      </c>
      <c r="E697" s="1103">
        <f>'12 л. МЕНЮ '!E697</f>
        <v>0.34</v>
      </c>
      <c r="F697" s="1101">
        <f>'12 л. МЕНЮ '!F697</f>
        <v>0.34</v>
      </c>
      <c r="G697" s="1101">
        <f>'12 л. МЕНЮ '!G697</f>
        <v>8.4</v>
      </c>
      <c r="H697" s="2344">
        <f>'12 л. МЕНЮ '!H697</f>
        <v>40.29</v>
      </c>
      <c r="I697" s="2543">
        <v>10</v>
      </c>
      <c r="J697" s="2543">
        <v>0.04</v>
      </c>
      <c r="K697" s="2543">
        <v>0.05</v>
      </c>
      <c r="L697" s="1063">
        <v>0</v>
      </c>
      <c r="M697" s="2389">
        <v>8</v>
      </c>
      <c r="N697" s="2389">
        <v>28</v>
      </c>
      <c r="O697" s="2684">
        <v>36.6</v>
      </c>
      <c r="P697" s="2389">
        <v>0.6</v>
      </c>
      <c r="Q697" s="2737">
        <f>'12 л. МЕНЮ '!I697</f>
        <v>0</v>
      </c>
      <c r="R697" s="1167"/>
      <c r="S697" s="1170"/>
      <c r="T697" s="1168"/>
      <c r="U697" s="411"/>
      <c r="V697" s="656"/>
      <c r="W697" s="656"/>
      <c r="X697" s="411"/>
      <c r="Y697" s="410"/>
      <c r="Z697" s="410"/>
      <c r="AA697" s="411"/>
      <c r="AB697" s="411"/>
      <c r="AC697" s="410"/>
      <c r="AD697" s="656"/>
      <c r="AE697" s="656"/>
      <c r="AF697" s="656"/>
      <c r="AG697" s="114"/>
      <c r="AH697" s="114"/>
    </row>
    <row r="698" spans="2:34" ht="13.5" customHeight="1">
      <c r="B698" s="498" t="s">
        <v>192</v>
      </c>
      <c r="C698" s="983"/>
      <c r="D698" s="2787">
        <f>'12 л. МЕНЮ '!D698</f>
        <v>1020</v>
      </c>
      <c r="E698" s="509">
        <f t="shared" ref="E698:P698" si="206">SUM(E690:E697)</f>
        <v>32.94100000000001</v>
      </c>
      <c r="F698" s="960">
        <f t="shared" si="206"/>
        <v>33.350000000000009</v>
      </c>
      <c r="G698" s="510">
        <f t="shared" si="206"/>
        <v>126.187</v>
      </c>
      <c r="H698" s="2198">
        <f t="shared" si="206"/>
        <v>955.02700000000004</v>
      </c>
      <c r="I698" s="255">
        <f t="shared" si="206"/>
        <v>22.1</v>
      </c>
      <c r="J698" s="255">
        <f t="shared" si="206"/>
        <v>0.42899999999999999</v>
      </c>
      <c r="K698" s="980">
        <f t="shared" si="206"/>
        <v>0.68900000000000006</v>
      </c>
      <c r="L698" s="255">
        <f t="shared" si="206"/>
        <v>242.35400000000001</v>
      </c>
      <c r="M698" s="965">
        <f t="shared" si="206"/>
        <v>425.87</v>
      </c>
      <c r="N698" s="965">
        <f t="shared" si="206"/>
        <v>468.5</v>
      </c>
      <c r="O698" s="965">
        <f t="shared" si="206"/>
        <v>150.18</v>
      </c>
      <c r="P698" s="879">
        <f t="shared" si="206"/>
        <v>6.8989999999999991</v>
      </c>
      <c r="Q698" s="1115"/>
      <c r="R698" s="114"/>
      <c r="S698" s="228"/>
      <c r="T698" s="1171"/>
      <c r="U698" s="1174"/>
      <c r="V698" s="1174"/>
      <c r="W698" s="1174"/>
      <c r="X698" s="1174"/>
      <c r="Y698" s="1174"/>
      <c r="Z698" s="1174"/>
      <c r="AA698" s="1174"/>
      <c r="AB698" s="1174"/>
      <c r="AC698" s="1174"/>
      <c r="AD698" s="1174"/>
      <c r="AE698" s="1174"/>
      <c r="AF698" s="1174"/>
      <c r="AG698" s="114"/>
      <c r="AH698" s="114"/>
    </row>
    <row r="699" spans="2:34">
      <c r="B699" s="1035"/>
      <c r="C699" s="1036" t="s">
        <v>11</v>
      </c>
      <c r="D699" s="1783">
        <v>0.35</v>
      </c>
      <c r="E699" s="1160">
        <f t="shared" ref="E699:P699" si="207">(E793/100)*35</f>
        <v>31.5</v>
      </c>
      <c r="F699" s="1159">
        <f t="shared" si="207"/>
        <v>32.200000000000003</v>
      </c>
      <c r="G699" s="1159">
        <f t="shared" si="207"/>
        <v>134.05000000000001</v>
      </c>
      <c r="H699" s="1159">
        <f t="shared" si="207"/>
        <v>952</v>
      </c>
      <c r="I699" s="1159">
        <f t="shared" si="207"/>
        <v>24.5</v>
      </c>
      <c r="J699" s="1159">
        <f t="shared" si="207"/>
        <v>0.48999999999999994</v>
      </c>
      <c r="K699" s="1159">
        <f t="shared" si="207"/>
        <v>0.56000000000000005</v>
      </c>
      <c r="L699" s="1808">
        <f t="shared" si="207"/>
        <v>315</v>
      </c>
      <c r="M699" s="2785">
        <f t="shared" si="207"/>
        <v>420</v>
      </c>
      <c r="N699" s="2785">
        <f t="shared" si="207"/>
        <v>420</v>
      </c>
      <c r="O699" s="2785">
        <f t="shared" si="207"/>
        <v>105</v>
      </c>
      <c r="P699" s="2782">
        <f t="shared" si="207"/>
        <v>6.3</v>
      </c>
      <c r="Q699" s="1109"/>
      <c r="R699" s="114"/>
      <c r="S699" s="114"/>
      <c r="T699" s="414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14"/>
      <c r="AH699" s="114"/>
    </row>
    <row r="700" spans="2:34" ht="15.75" thickBot="1">
      <c r="B700" s="456"/>
      <c r="C700" s="2726" t="s">
        <v>431</v>
      </c>
      <c r="D700" s="2779"/>
      <c r="E700" s="1055">
        <f t="shared" ref="E700:P700" si="208">(E698*100/E793)-35</f>
        <v>1.6011111111111234</v>
      </c>
      <c r="F700" s="1056">
        <f t="shared" si="208"/>
        <v>1.2500000000000071</v>
      </c>
      <c r="G700" s="1056">
        <f t="shared" si="208"/>
        <v>-2.0530026109660611</v>
      </c>
      <c r="H700" s="1056">
        <f t="shared" si="208"/>
        <v>0.11128676470588772</v>
      </c>
      <c r="I700" s="1056">
        <f t="shared" si="208"/>
        <v>-3.428571428571427</v>
      </c>
      <c r="J700" s="1056">
        <f t="shared" si="208"/>
        <v>-4.3571428571428577</v>
      </c>
      <c r="K700" s="1056">
        <f t="shared" si="208"/>
        <v>8.0625</v>
      </c>
      <c r="L700" s="1056">
        <f t="shared" si="208"/>
        <v>-8.0717777777777755</v>
      </c>
      <c r="M700" s="1056">
        <f t="shared" si="208"/>
        <v>0.48916666666666941</v>
      </c>
      <c r="N700" s="1056">
        <f t="shared" si="208"/>
        <v>4.0416666666666643</v>
      </c>
      <c r="O700" s="1056">
        <f t="shared" si="208"/>
        <v>15.060000000000002</v>
      </c>
      <c r="P700" s="1068">
        <f t="shared" si="208"/>
        <v>3.3277777777777686</v>
      </c>
      <c r="Q700" s="1116"/>
      <c r="R700" s="114"/>
      <c r="S700" s="1161"/>
      <c r="T700" s="129"/>
      <c r="U700" s="129"/>
      <c r="V700" s="129"/>
      <c r="W700" s="129"/>
      <c r="X700" s="129"/>
      <c r="Y700" s="129"/>
      <c r="Z700" s="129"/>
      <c r="AA700" s="129"/>
      <c r="AB700" s="129"/>
      <c r="AC700" s="129"/>
      <c r="AD700" s="129"/>
      <c r="AE700" s="129"/>
      <c r="AF700" s="129"/>
      <c r="AG700" s="114"/>
      <c r="AH700" s="114"/>
    </row>
    <row r="701" spans="2:34" ht="14.25" customHeight="1">
      <c r="B701" s="934"/>
      <c r="C701" s="711" t="s">
        <v>232</v>
      </c>
      <c r="D701" s="63"/>
      <c r="E701" s="2257"/>
      <c r="F701" s="982"/>
      <c r="G701" s="982"/>
      <c r="H701" s="982"/>
      <c r="I701" s="982"/>
      <c r="J701" s="982"/>
      <c r="K701" s="982"/>
      <c r="L701" s="982"/>
      <c r="M701" s="982"/>
      <c r="N701" s="982"/>
      <c r="O701" s="982"/>
      <c r="P701" s="1112"/>
      <c r="Q701" s="1115"/>
      <c r="R701" s="134"/>
      <c r="S701" s="1175"/>
      <c r="T701" s="1162"/>
      <c r="U701" s="194"/>
      <c r="V701" s="194"/>
      <c r="W701" s="194"/>
      <c r="X701" s="758"/>
      <c r="Y701" s="820"/>
      <c r="Z701" s="129"/>
      <c r="AA701" s="123"/>
      <c r="AB701" s="129"/>
      <c r="AC701" s="129"/>
      <c r="AD701" s="129"/>
      <c r="AE701" s="129"/>
      <c r="AF701" s="114"/>
      <c r="AG701" s="114"/>
      <c r="AH701" s="114"/>
    </row>
    <row r="702" spans="2:34" ht="12" customHeight="1">
      <c r="B702" s="2778" t="str">
        <f>'12 л. МЕНЮ '!J702</f>
        <v>ТТК/54-20гн/22</v>
      </c>
      <c r="C702" s="274" t="str">
        <f>'12 л. МЕНЮ '!C702</f>
        <v xml:space="preserve">Чай с яблоком и апельсином </v>
      </c>
      <c r="D702" s="277">
        <f>'12 л. МЕНЮ '!D702</f>
        <v>200</v>
      </c>
      <c r="E702" s="2391">
        <f>'12 л. МЕНЮ '!E702</f>
        <v>0.38300000000000001</v>
      </c>
      <c r="F702" s="2391">
        <f>'12 л. МЕНЮ '!F702</f>
        <v>8.3000000000000004E-2</v>
      </c>
      <c r="G702" s="2391">
        <f>'12 л. МЕНЮ '!G702</f>
        <v>1.7170000000000001</v>
      </c>
      <c r="H702" s="2391">
        <f>'12 л. МЕНЮ '!H702</f>
        <v>8.8000000000000007</v>
      </c>
      <c r="I702" s="368">
        <v>2.8570000000000002</v>
      </c>
      <c r="J702" s="370">
        <v>0</v>
      </c>
      <c r="K702" s="370">
        <v>0.01</v>
      </c>
      <c r="L702" s="1045">
        <v>1.113</v>
      </c>
      <c r="M702" s="2662">
        <v>8.8170000000000002</v>
      </c>
      <c r="N702" s="2662">
        <v>10.199999999999999</v>
      </c>
      <c r="O702" s="1069">
        <v>5.65</v>
      </c>
      <c r="P702" s="2289">
        <v>0.9</v>
      </c>
      <c r="Q702" s="536">
        <f>'12 л. МЕНЮ '!I702</f>
        <v>0</v>
      </c>
      <c r="R702" s="114"/>
      <c r="S702" s="590"/>
      <c r="T702" s="1162"/>
      <c r="U702" s="762"/>
      <c r="V702" s="762"/>
      <c r="W702" s="762"/>
      <c r="X702" s="404"/>
      <c r="Y702" s="404"/>
      <c r="Z702" s="404"/>
      <c r="AA702" s="404"/>
      <c r="AB702" s="404"/>
      <c r="AC702" s="168"/>
      <c r="AD702" s="168"/>
      <c r="AE702" s="168"/>
      <c r="AF702" s="168"/>
      <c r="AG702" s="114"/>
      <c r="AH702" s="114"/>
    </row>
    <row r="703" spans="2:34" ht="13.5" customHeight="1">
      <c r="B703" s="2778" t="str">
        <f>'12 л. МЕНЮ '!J703</f>
        <v>ТТК/357 / 21</v>
      </c>
      <c r="C703" s="1786" t="str">
        <f>'12 л. МЕНЮ '!C703</f>
        <v xml:space="preserve">Оладьи из печени </v>
      </c>
      <c r="D703" s="277" t="str">
        <f>'12 л. МЕНЮ '!D703</f>
        <v>100 /20</v>
      </c>
      <c r="E703" s="339">
        <f>'12 л. МЕНЮ '!E703</f>
        <v>10.259</v>
      </c>
      <c r="F703" s="370">
        <f>'12 л. МЕНЮ '!F703</f>
        <v>9.0139999999999993</v>
      </c>
      <c r="G703" s="339">
        <f>'12 л. МЕНЮ '!G703</f>
        <v>11.054</v>
      </c>
      <c r="H703" s="370">
        <f>'12 л. МЕНЮ '!H703</f>
        <v>191.1</v>
      </c>
      <c r="I703" s="371">
        <v>10.788</v>
      </c>
      <c r="J703" s="371">
        <v>1.2E-2</v>
      </c>
      <c r="K703" s="2251">
        <v>0.08</v>
      </c>
      <c r="L703" s="2559">
        <v>63.81</v>
      </c>
      <c r="M703" s="371">
        <v>20</v>
      </c>
      <c r="N703" s="420">
        <v>25.6</v>
      </c>
      <c r="O703" s="370">
        <v>20</v>
      </c>
      <c r="P703" s="2288">
        <v>5.0199999999999996</v>
      </c>
      <c r="Q703" s="2663">
        <f>'12 л. МЕНЮ '!I703</f>
        <v>0</v>
      </c>
      <c r="R703" s="114"/>
      <c r="S703" s="1164"/>
      <c r="T703" s="129"/>
      <c r="U703" s="129"/>
      <c r="V703" s="129"/>
      <c r="W703" s="129"/>
      <c r="X703" s="129"/>
      <c r="Y703" s="132"/>
      <c r="Z703" s="132"/>
      <c r="AA703" s="1172"/>
      <c r="AB703" s="1172"/>
      <c r="AC703" s="1172"/>
      <c r="AD703" s="113"/>
      <c r="AE703" s="132"/>
      <c r="AF703" s="1172"/>
      <c r="AG703" s="114"/>
      <c r="AH703" s="114"/>
    </row>
    <row r="704" spans="2:34">
      <c r="B704" s="2777"/>
      <c r="C704" s="2101" t="str">
        <f>'12 л. МЕНЮ '!C704</f>
        <v>по -кунцевски и /соус сметанный</v>
      </c>
      <c r="D704" s="400"/>
      <c r="F704" s="974"/>
      <c r="G704" s="1148"/>
      <c r="H704" s="2781"/>
      <c r="I704" s="974"/>
      <c r="J704" s="974"/>
      <c r="K704" s="1759"/>
      <c r="L704" s="974"/>
      <c r="M704" s="974"/>
      <c r="N704" s="1148"/>
      <c r="O704" s="974"/>
      <c r="P704" s="1759"/>
      <c r="Q704" s="526"/>
      <c r="R704" s="114"/>
      <c r="S704" s="375"/>
      <c r="T704" s="1165"/>
      <c r="U704" s="1166"/>
      <c r="V704" s="678"/>
      <c r="W704" s="678"/>
      <c r="X704" s="679"/>
      <c r="Y704" s="767"/>
      <c r="Z704" s="767"/>
      <c r="AA704" s="767"/>
      <c r="AB704" s="767"/>
      <c r="AC704" s="767"/>
      <c r="AD704" s="767"/>
      <c r="AE704" s="767"/>
      <c r="AF704" s="767"/>
      <c r="AG704" s="114"/>
      <c r="AH704" s="114"/>
    </row>
    <row r="705" spans="2:34" ht="11.25" customHeight="1" thickBot="1">
      <c r="B705" s="2780" t="str">
        <f>'12 л. МЕНЮ '!J705</f>
        <v>Пром.пр.</v>
      </c>
      <c r="C705" s="2308" t="str">
        <f>'12 л. МЕНЮ '!C705</f>
        <v>Хлеб ржаной</v>
      </c>
      <c r="D705" s="2183">
        <f>'12 л. МЕНЮ '!D705</f>
        <v>30</v>
      </c>
      <c r="E705" s="1842">
        <f>'12 л. МЕНЮ '!E705</f>
        <v>1.155</v>
      </c>
      <c r="F705" s="371">
        <f>'12 л. МЕНЮ '!F705</f>
        <v>0.41299999999999998</v>
      </c>
      <c r="G705" s="371">
        <f>'12 л. МЕНЮ '!G705</f>
        <v>16.260000000000002</v>
      </c>
      <c r="H705" s="371">
        <f>'12 л. МЕНЮ '!H705</f>
        <v>73.376999999999995</v>
      </c>
      <c r="I705" s="370">
        <v>0</v>
      </c>
      <c r="J705" s="370">
        <v>0.08</v>
      </c>
      <c r="K705" s="370">
        <v>0.08</v>
      </c>
      <c r="L705" s="1045">
        <v>0</v>
      </c>
      <c r="M705" s="2607">
        <v>9.9</v>
      </c>
      <c r="N705" s="1069">
        <v>70</v>
      </c>
      <c r="O705" s="370">
        <v>2</v>
      </c>
      <c r="P705" s="2289">
        <v>0.01</v>
      </c>
      <c r="Q705" s="2774">
        <f>'12 л. МЕНЮ '!I705</f>
        <v>0</v>
      </c>
      <c r="R705" s="114"/>
      <c r="S705" s="411"/>
      <c r="T705" s="1162"/>
      <c r="U705" s="680"/>
      <c r="V705" s="680"/>
      <c r="W705" s="680"/>
      <c r="X705" s="680"/>
      <c r="Y705" s="680"/>
      <c r="Z705" s="680"/>
      <c r="AA705" s="680"/>
      <c r="AB705" s="680"/>
      <c r="AC705" s="680"/>
      <c r="AD705" s="680"/>
      <c r="AE705" s="680"/>
      <c r="AF705" s="680"/>
      <c r="AG705" s="114"/>
      <c r="AH705" s="114"/>
    </row>
    <row r="706" spans="2:34">
      <c r="B706" s="498" t="s">
        <v>241</v>
      </c>
      <c r="C706" s="754"/>
      <c r="D706" s="2757">
        <f>'12 л. МЕНЮ '!D706</f>
        <v>350</v>
      </c>
      <c r="E706" s="155">
        <f t="shared" ref="E706:P706" si="209">SUM(E702:E705)</f>
        <v>11.796999999999999</v>
      </c>
      <c r="F706" s="255">
        <f t="shared" si="209"/>
        <v>9.51</v>
      </c>
      <c r="G706" s="954">
        <f t="shared" si="209"/>
        <v>29.031000000000002</v>
      </c>
      <c r="H706" s="954">
        <f t="shared" si="209"/>
        <v>273.27699999999999</v>
      </c>
      <c r="I706" s="255">
        <f t="shared" si="209"/>
        <v>13.645</v>
      </c>
      <c r="J706" s="255">
        <f t="shared" si="209"/>
        <v>9.1999999999999998E-2</v>
      </c>
      <c r="K706" s="255">
        <f t="shared" si="209"/>
        <v>0.16999999999999998</v>
      </c>
      <c r="L706" s="965">
        <f t="shared" si="209"/>
        <v>64.923000000000002</v>
      </c>
      <c r="M706" s="255">
        <f t="shared" si="209"/>
        <v>38.716999999999999</v>
      </c>
      <c r="N706" s="965">
        <f t="shared" si="209"/>
        <v>105.8</v>
      </c>
      <c r="O706" s="255">
        <f t="shared" si="209"/>
        <v>27.65</v>
      </c>
      <c r="P706" s="879">
        <f t="shared" si="209"/>
        <v>5.93</v>
      </c>
      <c r="R706" s="1167"/>
      <c r="S706" s="1170"/>
      <c r="T706" s="1168"/>
      <c r="U706" s="411"/>
      <c r="V706" s="656"/>
      <c r="W706" s="656"/>
      <c r="X706" s="410"/>
      <c r="Y706" s="410"/>
      <c r="Z706" s="410"/>
      <c r="AA706" s="410"/>
      <c r="AB706" s="411"/>
      <c r="AC706" s="410"/>
      <c r="AD706" s="656"/>
      <c r="AE706" s="656"/>
      <c r="AF706" s="411"/>
      <c r="AG706" s="114"/>
      <c r="AH706" s="114"/>
    </row>
    <row r="707" spans="2:34" ht="12" customHeight="1">
      <c r="B707" s="1035"/>
      <c r="C707" s="1036" t="s">
        <v>11</v>
      </c>
      <c r="D707" s="1783">
        <v>0.1</v>
      </c>
      <c r="E707" s="1160">
        <f t="shared" ref="E707:P707" si="210">(E793/100)*10</f>
        <v>9</v>
      </c>
      <c r="F707" s="1159">
        <f t="shared" si="210"/>
        <v>9.2000000000000011</v>
      </c>
      <c r="G707" s="1159">
        <f t="shared" si="210"/>
        <v>38.299999999999997</v>
      </c>
      <c r="H707" s="1159">
        <f t="shared" si="210"/>
        <v>272</v>
      </c>
      <c r="I707" s="1159">
        <f t="shared" si="210"/>
        <v>7</v>
      </c>
      <c r="J707" s="1159">
        <f t="shared" si="210"/>
        <v>0.13999999999999999</v>
      </c>
      <c r="K707" s="1159">
        <f t="shared" si="210"/>
        <v>0.16</v>
      </c>
      <c r="L707" s="1159">
        <f t="shared" si="210"/>
        <v>90</v>
      </c>
      <c r="M707" s="2785">
        <f t="shared" si="210"/>
        <v>120</v>
      </c>
      <c r="N707" s="2785">
        <f t="shared" si="210"/>
        <v>120</v>
      </c>
      <c r="O707" s="1808">
        <f t="shared" si="210"/>
        <v>30</v>
      </c>
      <c r="P707" s="2782">
        <f t="shared" si="210"/>
        <v>1.7999999999999998</v>
      </c>
      <c r="R707" s="114"/>
      <c r="S707" s="228"/>
      <c r="T707" s="1171"/>
      <c r="U707" s="1174"/>
      <c r="V707" s="1174"/>
      <c r="W707" s="1174"/>
      <c r="X707" s="1173"/>
      <c r="Y707" s="1174"/>
      <c r="Z707" s="1174"/>
      <c r="AA707" s="1174"/>
      <c r="AB707" s="1174"/>
      <c r="AC707" s="1174"/>
      <c r="AD707" s="1174"/>
      <c r="AE707" s="1174"/>
      <c r="AF707" s="1174"/>
      <c r="AG707" s="114"/>
      <c r="AH707" s="114"/>
    </row>
    <row r="708" spans="2:34" ht="14.25" customHeight="1" thickBot="1">
      <c r="B708" s="249"/>
      <c r="C708" s="1031" t="s">
        <v>431</v>
      </c>
      <c r="D708" s="1077"/>
      <c r="E708" s="1055">
        <f t="shared" ref="E708:P708" si="211">(E706*100/E793)-10</f>
        <v>3.1077777777777751</v>
      </c>
      <c r="F708" s="1056">
        <f t="shared" si="211"/>
        <v>0.33695652173913082</v>
      </c>
      <c r="G708" s="1056">
        <f t="shared" si="211"/>
        <v>-2.420104438642297</v>
      </c>
      <c r="H708" s="1056">
        <f t="shared" si="211"/>
        <v>4.6948529411762863E-2</v>
      </c>
      <c r="I708" s="1056">
        <f t="shared" si="211"/>
        <v>9.4928571428571438</v>
      </c>
      <c r="J708" s="1056">
        <f t="shared" si="211"/>
        <v>-3.4285714285714288</v>
      </c>
      <c r="K708" s="1056">
        <f t="shared" si="211"/>
        <v>0.625</v>
      </c>
      <c r="L708" s="1056">
        <f t="shared" si="211"/>
        <v>-2.7863333333333333</v>
      </c>
      <c r="M708" s="1056">
        <f t="shared" si="211"/>
        <v>-6.7735833333333328</v>
      </c>
      <c r="N708" s="1056">
        <f t="shared" si="211"/>
        <v>-1.1833333333333336</v>
      </c>
      <c r="O708" s="1056">
        <f t="shared" si="211"/>
        <v>-0.78333333333333321</v>
      </c>
      <c r="P708" s="1068">
        <f t="shared" si="211"/>
        <v>22.944444444444443</v>
      </c>
      <c r="Q708" s="324"/>
      <c r="R708" s="114"/>
      <c r="S708" s="114"/>
      <c r="T708" s="414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14"/>
      <c r="AH708" s="114"/>
    </row>
    <row r="709" spans="2:34">
      <c r="I709" s="1025"/>
      <c r="J709" s="1025"/>
      <c r="K709" s="1025"/>
      <c r="L709" s="1025"/>
      <c r="M709" s="1025"/>
      <c r="N709" s="1025"/>
      <c r="O709" s="1025"/>
      <c r="P709" s="1025"/>
      <c r="Q709" s="324"/>
      <c r="R709" s="114"/>
      <c r="S709" s="1161"/>
      <c r="T709" s="129"/>
      <c r="U709" s="129"/>
      <c r="V709" s="129"/>
      <c r="W709" s="129"/>
      <c r="X709" s="129"/>
      <c r="Y709" s="129"/>
      <c r="Z709" s="129"/>
      <c r="AA709" s="129"/>
      <c r="AB709" s="129"/>
      <c r="AC709" s="129"/>
      <c r="AD709" s="129"/>
      <c r="AE709" s="129"/>
      <c r="AF709" s="129"/>
      <c r="AG709" s="114"/>
      <c r="AH709" s="114"/>
    </row>
    <row r="710" spans="2:34" ht="10.5" customHeight="1" thickBot="1">
      <c r="Q710" s="324"/>
      <c r="R710" s="134"/>
      <c r="S710" s="1176"/>
      <c r="T710" s="1162"/>
      <c r="U710" s="194"/>
      <c r="V710" s="194"/>
      <c r="W710" s="194"/>
      <c r="X710" s="758"/>
      <c r="Y710" s="820"/>
      <c r="Z710" s="129"/>
      <c r="AA710" s="123"/>
      <c r="AB710" s="129"/>
      <c r="AC710" s="129"/>
      <c r="AD710" s="129"/>
      <c r="AE710" s="129"/>
      <c r="AF710" s="114"/>
      <c r="AG710" s="114"/>
      <c r="AH710" s="114"/>
    </row>
    <row r="711" spans="2:34" ht="12" customHeight="1">
      <c r="B711" s="877"/>
      <c r="C711" s="43" t="s">
        <v>283</v>
      </c>
      <c r="D711" s="44"/>
      <c r="E711" s="155">
        <f t="shared" ref="E711:P711" si="212">E686+E698</f>
        <v>59.476000000000006</v>
      </c>
      <c r="F711" s="255">
        <f t="shared" si="212"/>
        <v>56.44400000000001</v>
      </c>
      <c r="G711" s="255">
        <f t="shared" si="212"/>
        <v>211.012</v>
      </c>
      <c r="H711" s="255">
        <f t="shared" si="212"/>
        <v>1630.027</v>
      </c>
      <c r="I711" s="255">
        <f t="shared" si="212"/>
        <v>41.69</v>
      </c>
      <c r="J711" s="255">
        <f t="shared" si="212"/>
        <v>0.80499999999999994</v>
      </c>
      <c r="K711" s="255">
        <f t="shared" si="212"/>
        <v>0.87200000000000011</v>
      </c>
      <c r="L711" s="255">
        <f t="shared" si="212"/>
        <v>290.654</v>
      </c>
      <c r="M711" s="965">
        <f t="shared" si="212"/>
        <v>517.46</v>
      </c>
      <c r="N711" s="965">
        <f t="shared" si="212"/>
        <v>671.09</v>
      </c>
      <c r="O711" s="965">
        <f t="shared" si="212"/>
        <v>196.91</v>
      </c>
      <c r="P711" s="879">
        <f t="shared" si="212"/>
        <v>11.062999999999999</v>
      </c>
      <c r="Q711" s="324"/>
      <c r="R711" s="114"/>
      <c r="S711" s="590"/>
      <c r="T711" s="1162"/>
      <c r="U711" s="762"/>
      <c r="V711" s="762"/>
      <c r="W711" s="762"/>
      <c r="X711" s="404"/>
      <c r="Y711" s="404"/>
      <c r="Z711" s="404"/>
      <c r="AA711" s="404"/>
      <c r="AB711" s="404"/>
      <c r="AC711" s="168"/>
      <c r="AD711" s="168"/>
      <c r="AE711" s="168"/>
      <c r="AF711" s="168"/>
      <c r="AG711" s="114"/>
      <c r="AH711" s="114"/>
    </row>
    <row r="712" spans="2:34" ht="12.75" customHeight="1">
      <c r="B712" s="456"/>
      <c r="C712" s="930" t="s">
        <v>11</v>
      </c>
      <c r="D712" s="1783">
        <v>0.6</v>
      </c>
      <c r="E712" s="1158">
        <f t="shared" ref="E712:P712" si="213">(E793/100)*60</f>
        <v>54</v>
      </c>
      <c r="F712" s="1052">
        <f t="shared" si="213"/>
        <v>55.2</v>
      </c>
      <c r="G712" s="1052">
        <f t="shared" si="213"/>
        <v>229.8</v>
      </c>
      <c r="H712" s="1052">
        <f t="shared" si="213"/>
        <v>1632</v>
      </c>
      <c r="I712" s="1052">
        <f t="shared" si="213"/>
        <v>42</v>
      </c>
      <c r="J712" s="1052">
        <f t="shared" si="213"/>
        <v>0.83999999999999986</v>
      </c>
      <c r="K712" s="1052">
        <f t="shared" si="213"/>
        <v>0.96</v>
      </c>
      <c r="L712" s="1808">
        <f t="shared" si="213"/>
        <v>540</v>
      </c>
      <c r="M712" s="2785">
        <f t="shared" si="213"/>
        <v>720</v>
      </c>
      <c r="N712" s="2785">
        <f t="shared" si="213"/>
        <v>720</v>
      </c>
      <c r="O712" s="2785">
        <f t="shared" si="213"/>
        <v>180</v>
      </c>
      <c r="P712" s="2346">
        <f t="shared" si="213"/>
        <v>10.799999999999999</v>
      </c>
      <c r="Q712" s="324"/>
      <c r="R712" s="114"/>
      <c r="S712" s="1164"/>
      <c r="T712" s="129"/>
      <c r="U712" s="129"/>
      <c r="V712" s="129"/>
      <c r="W712" s="129"/>
      <c r="X712" s="129"/>
      <c r="Y712" s="132"/>
      <c r="Z712" s="132"/>
      <c r="AA712" s="1172"/>
      <c r="AB712" s="1172"/>
      <c r="AC712" s="1172"/>
      <c r="AD712" s="113"/>
      <c r="AE712" s="132"/>
      <c r="AF712" s="1172"/>
      <c r="AG712" s="114"/>
      <c r="AH712" s="114"/>
    </row>
    <row r="713" spans="2:34" ht="15.75" thickBot="1">
      <c r="B713" s="249"/>
      <c r="C713" s="1031" t="s">
        <v>431</v>
      </c>
      <c r="D713" s="1077"/>
      <c r="E713" s="1055">
        <f t="shared" ref="E713:P713" si="214">(E711*100/E793)-60</f>
        <v>6.0844444444444434</v>
      </c>
      <c r="F713" s="1056">
        <f t="shared" si="214"/>
        <v>1.3521739130434867</v>
      </c>
      <c r="G713" s="1056">
        <f t="shared" si="214"/>
        <v>-4.9054830287206244</v>
      </c>
      <c r="H713" s="1056">
        <f t="shared" si="214"/>
        <v>-7.253676470588033E-2</v>
      </c>
      <c r="I713" s="1056">
        <f t="shared" si="214"/>
        <v>-0.44285714285714306</v>
      </c>
      <c r="J713" s="1056">
        <f t="shared" si="214"/>
        <v>-2.4999999999999929</v>
      </c>
      <c r="K713" s="1056">
        <f t="shared" si="214"/>
        <v>-5.4999999999999929</v>
      </c>
      <c r="L713" s="1056">
        <f t="shared" si="214"/>
        <v>-27.705111111111108</v>
      </c>
      <c r="M713" s="1056">
        <f t="shared" si="214"/>
        <v>-16.87833333333333</v>
      </c>
      <c r="N713" s="1056">
        <f t="shared" si="214"/>
        <v>-4.0758333333333354</v>
      </c>
      <c r="O713" s="1056">
        <f t="shared" si="214"/>
        <v>5.6366666666666703</v>
      </c>
      <c r="P713" s="1068">
        <f t="shared" si="214"/>
        <v>1.4611111111111086</v>
      </c>
      <c r="Q713" s="324"/>
      <c r="R713" s="114"/>
      <c r="S713" s="375"/>
      <c r="T713" s="1165"/>
      <c r="U713" s="1166"/>
      <c r="V713" s="678"/>
      <c r="W713" s="678"/>
      <c r="X713" s="679"/>
      <c r="Y713" s="767"/>
      <c r="Z713" s="767"/>
      <c r="AA713" s="767"/>
      <c r="AB713" s="767"/>
      <c r="AC713" s="767"/>
      <c r="AD713" s="767"/>
      <c r="AE713" s="767"/>
      <c r="AF713" s="767"/>
      <c r="AG713" s="114"/>
      <c r="AH713" s="114"/>
    </row>
    <row r="714" spans="2:34" ht="14.25" customHeight="1" thickBot="1">
      <c r="Q714" s="324"/>
      <c r="R714" s="114"/>
      <c r="S714" s="411"/>
      <c r="T714" s="1162"/>
      <c r="U714" s="680"/>
      <c r="V714" s="680"/>
      <c r="W714" s="680"/>
      <c r="X714" s="680"/>
      <c r="Y714" s="680"/>
      <c r="Z714" s="680"/>
      <c r="AA714" s="680"/>
      <c r="AB714" s="680"/>
      <c r="AC714" s="680"/>
      <c r="AD714" s="680"/>
      <c r="AE714" s="680"/>
      <c r="AF714" s="680"/>
      <c r="AG714" s="114"/>
      <c r="AH714" s="114"/>
    </row>
    <row r="715" spans="2:34">
      <c r="B715" s="877"/>
      <c r="C715" s="43" t="s">
        <v>282</v>
      </c>
      <c r="D715" s="44"/>
      <c r="E715" s="155">
        <f t="shared" ref="E715:P715" si="215">E698+E706</f>
        <v>44.738000000000007</v>
      </c>
      <c r="F715" s="255">
        <f t="shared" si="215"/>
        <v>42.860000000000007</v>
      </c>
      <c r="G715" s="255">
        <f t="shared" si="215"/>
        <v>155.21799999999999</v>
      </c>
      <c r="H715" s="255">
        <f t="shared" si="215"/>
        <v>1228.3040000000001</v>
      </c>
      <c r="I715" s="255">
        <f t="shared" si="215"/>
        <v>35.745000000000005</v>
      </c>
      <c r="J715" s="255">
        <f t="shared" si="215"/>
        <v>0.52100000000000002</v>
      </c>
      <c r="K715" s="255">
        <f t="shared" si="215"/>
        <v>0.85899999999999999</v>
      </c>
      <c r="L715" s="965">
        <f t="shared" si="215"/>
        <v>307.27700000000004</v>
      </c>
      <c r="M715" s="965">
        <f t="shared" si="215"/>
        <v>464.58699999999999</v>
      </c>
      <c r="N715" s="965">
        <f t="shared" si="215"/>
        <v>574.29999999999995</v>
      </c>
      <c r="O715" s="965">
        <f t="shared" si="215"/>
        <v>177.83</v>
      </c>
      <c r="P715" s="879">
        <f t="shared" si="215"/>
        <v>12.828999999999999</v>
      </c>
      <c r="Q715" s="324"/>
      <c r="R715" s="1167"/>
      <c r="S715" s="1170"/>
      <c r="T715" s="1168"/>
      <c r="U715" s="411"/>
      <c r="V715" s="656"/>
      <c r="W715" s="656"/>
      <c r="X715" s="410"/>
      <c r="Y715" s="410"/>
      <c r="Z715" s="410"/>
      <c r="AA715" s="410"/>
      <c r="AB715" s="656"/>
      <c r="AC715" s="410"/>
      <c r="AD715" s="656"/>
      <c r="AE715" s="1169"/>
      <c r="AF715" s="682"/>
      <c r="AG715" s="114"/>
      <c r="AH715" s="114"/>
    </row>
    <row r="716" spans="2:34" ht="13.5" customHeight="1">
      <c r="B716" s="456"/>
      <c r="C716" s="930" t="s">
        <v>11</v>
      </c>
      <c r="D716" s="1783">
        <v>0.45</v>
      </c>
      <c r="E716" s="1158">
        <f t="shared" ref="E716:P716" si="216">(E793/100)*45</f>
        <v>40.5</v>
      </c>
      <c r="F716" s="1052">
        <f t="shared" si="216"/>
        <v>41.4</v>
      </c>
      <c r="G716" s="1052">
        <f t="shared" si="216"/>
        <v>172.35</v>
      </c>
      <c r="H716" s="1052">
        <f t="shared" si="216"/>
        <v>1224</v>
      </c>
      <c r="I716" s="1052">
        <f t="shared" si="216"/>
        <v>31.499999999999996</v>
      </c>
      <c r="J716" s="1052">
        <f t="shared" si="216"/>
        <v>0.62999999999999989</v>
      </c>
      <c r="K716" s="1052">
        <f t="shared" si="216"/>
        <v>0.72</v>
      </c>
      <c r="L716" s="1808">
        <f t="shared" si="216"/>
        <v>405</v>
      </c>
      <c r="M716" s="2785">
        <f t="shared" si="216"/>
        <v>540</v>
      </c>
      <c r="N716" s="2785">
        <f t="shared" si="216"/>
        <v>540</v>
      </c>
      <c r="O716" s="2785">
        <f t="shared" si="216"/>
        <v>135</v>
      </c>
      <c r="P716" s="2346">
        <f t="shared" si="216"/>
        <v>8.1</v>
      </c>
      <c r="Q716" s="324"/>
      <c r="R716" s="114"/>
      <c r="S716" s="228"/>
      <c r="T716" s="1171"/>
      <c r="U716" s="1174"/>
      <c r="V716" s="1174"/>
      <c r="W716" s="1174"/>
      <c r="X716" s="1173"/>
      <c r="Y716" s="1174"/>
      <c r="Z716" s="1174"/>
      <c r="AA716" s="1174"/>
      <c r="AB716" s="1174"/>
      <c r="AC716" s="1174"/>
      <c r="AD716" s="1174"/>
      <c r="AE716" s="1174"/>
      <c r="AF716" s="1174"/>
      <c r="AG716" s="114"/>
      <c r="AH716" s="114"/>
    </row>
    <row r="717" spans="2:34" ht="15.75" thickBot="1">
      <c r="B717" s="249"/>
      <c r="C717" s="1031" t="s">
        <v>431</v>
      </c>
      <c r="D717" s="1077"/>
      <c r="E717" s="1055">
        <f t="shared" ref="E717:P717" si="217">(E715*100/E793)-45</f>
        <v>4.7088888888889002</v>
      </c>
      <c r="F717" s="1056">
        <f t="shared" si="217"/>
        <v>1.5869565217391397</v>
      </c>
      <c r="G717" s="1056">
        <f t="shared" si="217"/>
        <v>-4.4731070496083589</v>
      </c>
      <c r="H717" s="1056">
        <f t="shared" si="217"/>
        <v>0.15823529411765236</v>
      </c>
      <c r="I717" s="1056">
        <f t="shared" si="217"/>
        <v>6.0642857142857238</v>
      </c>
      <c r="J717" s="1056">
        <f t="shared" si="217"/>
        <v>-7.7857142857142847</v>
      </c>
      <c r="K717" s="1056">
        <f t="shared" si="217"/>
        <v>8.6875</v>
      </c>
      <c r="L717" s="1056">
        <f t="shared" si="217"/>
        <v>-10.858111111111107</v>
      </c>
      <c r="M717" s="1056">
        <f t="shared" si="217"/>
        <v>-6.2844166666666723</v>
      </c>
      <c r="N717" s="1056">
        <f t="shared" si="217"/>
        <v>2.8583333333333272</v>
      </c>
      <c r="O717" s="1056">
        <f t="shared" si="217"/>
        <v>14.276666666666664</v>
      </c>
      <c r="P717" s="1068">
        <f t="shared" si="217"/>
        <v>26.272222222222211</v>
      </c>
      <c r="Q717" s="324"/>
      <c r="R717" s="114"/>
      <c r="S717" s="114"/>
      <c r="T717" s="414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14"/>
      <c r="AH717" s="114"/>
    </row>
    <row r="718" spans="2:34" ht="15.75" thickBot="1">
      <c r="Q718" s="324"/>
      <c r="R718" s="114"/>
      <c r="S718" s="1161"/>
      <c r="T718" s="129"/>
      <c r="U718" s="129"/>
      <c r="V718" s="129"/>
      <c r="W718" s="129"/>
      <c r="X718" s="129"/>
      <c r="Y718" s="129"/>
      <c r="Z718" s="129"/>
      <c r="AA718" s="129"/>
      <c r="AB718" s="129"/>
      <c r="AC718" s="129"/>
      <c r="AD718" s="129"/>
      <c r="AE718" s="129"/>
      <c r="AF718" s="129"/>
      <c r="AG718" s="114"/>
      <c r="AH718" s="114"/>
    </row>
    <row r="719" spans="2:34" ht="10.5" customHeight="1">
      <c r="B719" s="1034" t="s">
        <v>318</v>
      </c>
      <c r="C719" s="78"/>
      <c r="D719" s="44"/>
      <c r="E719" s="986">
        <f t="shared" ref="E719:P719" si="218">E686+E698+E706</f>
        <v>71.27300000000001</v>
      </c>
      <c r="F719" s="987">
        <f t="shared" si="218"/>
        <v>65.954000000000008</v>
      </c>
      <c r="G719" s="987">
        <f t="shared" si="218"/>
        <v>240.04300000000001</v>
      </c>
      <c r="H719" s="987">
        <f t="shared" si="218"/>
        <v>1903.3040000000001</v>
      </c>
      <c r="I719" s="987">
        <f t="shared" si="218"/>
        <v>55.334999999999994</v>
      </c>
      <c r="J719" s="987">
        <f t="shared" si="218"/>
        <v>0.89699999999999991</v>
      </c>
      <c r="K719" s="987">
        <f t="shared" si="218"/>
        <v>1.042</v>
      </c>
      <c r="L719" s="2370">
        <f t="shared" si="218"/>
        <v>355.577</v>
      </c>
      <c r="M719" s="2370">
        <f t="shared" si="218"/>
        <v>556.17700000000002</v>
      </c>
      <c r="N719" s="2549">
        <f t="shared" si="218"/>
        <v>776.89</v>
      </c>
      <c r="O719" s="2370">
        <f t="shared" si="218"/>
        <v>224.56</v>
      </c>
      <c r="P719" s="1074">
        <f t="shared" si="218"/>
        <v>16.992999999999999</v>
      </c>
      <c r="Q719" s="324"/>
      <c r="R719" s="109"/>
      <c r="S719" s="114"/>
      <c r="T719" s="1177"/>
      <c r="U719" s="194"/>
      <c r="V719" s="194"/>
      <c r="W719" s="194"/>
      <c r="X719" s="758"/>
      <c r="Y719" s="820"/>
      <c r="Z719" s="129"/>
      <c r="AA719" s="123"/>
      <c r="AB719" s="129"/>
      <c r="AC719" s="129"/>
      <c r="AD719" s="129"/>
      <c r="AE719" s="129"/>
      <c r="AF719" s="114"/>
      <c r="AG719" s="114"/>
      <c r="AH719" s="114"/>
    </row>
    <row r="720" spans="2:34" ht="15.75">
      <c r="B720" s="1035"/>
      <c r="C720" s="1036" t="s">
        <v>11</v>
      </c>
      <c r="D720" s="1783">
        <v>0.7</v>
      </c>
      <c r="E720" s="1158">
        <f t="shared" ref="E720:P720" si="219">(E793/100)*70</f>
        <v>63</v>
      </c>
      <c r="F720" s="1052">
        <f t="shared" si="219"/>
        <v>64.400000000000006</v>
      </c>
      <c r="G720" s="1052">
        <f t="shared" si="219"/>
        <v>268.10000000000002</v>
      </c>
      <c r="H720" s="1052">
        <f t="shared" si="219"/>
        <v>1904</v>
      </c>
      <c r="I720" s="1052">
        <f t="shared" si="219"/>
        <v>49</v>
      </c>
      <c r="J720" s="1052">
        <f t="shared" si="219"/>
        <v>0.97999999999999987</v>
      </c>
      <c r="K720" s="1052">
        <f t="shared" si="219"/>
        <v>1.1200000000000001</v>
      </c>
      <c r="L720" s="1808">
        <f t="shared" si="219"/>
        <v>630</v>
      </c>
      <c r="M720" s="2785">
        <f t="shared" si="219"/>
        <v>840</v>
      </c>
      <c r="N720" s="2785">
        <f t="shared" si="219"/>
        <v>840</v>
      </c>
      <c r="O720" s="2785">
        <f t="shared" si="219"/>
        <v>210</v>
      </c>
      <c r="P720" s="2346">
        <f t="shared" si="219"/>
        <v>12.6</v>
      </c>
      <c r="Q720" s="324"/>
      <c r="R720" s="1176"/>
      <c r="S720" s="590"/>
      <c r="T720" s="1162"/>
      <c r="U720" s="762"/>
      <c r="V720" s="762"/>
      <c r="W720" s="762"/>
      <c r="X720" s="404"/>
      <c r="Y720" s="404"/>
      <c r="Z720" s="404"/>
      <c r="AA720" s="404"/>
      <c r="AB720" s="404"/>
      <c r="AC720" s="168"/>
      <c r="AD720" s="168"/>
      <c r="AE720" s="168"/>
      <c r="AF720" s="168"/>
      <c r="AG720" s="114"/>
      <c r="AH720" s="114"/>
    </row>
    <row r="721" spans="2:34" ht="15.75" thickBot="1">
      <c r="B721" s="249"/>
      <c r="C721" s="1031" t="s">
        <v>431</v>
      </c>
      <c r="D721" s="1077"/>
      <c r="E721" s="1055">
        <f t="shared" ref="E721:P721" si="220">(E719*100/E793)-70</f>
        <v>9.1922222222222274</v>
      </c>
      <c r="F721" s="1056">
        <f t="shared" si="220"/>
        <v>1.6891304347826122</v>
      </c>
      <c r="G721" s="1056">
        <f t="shared" si="220"/>
        <v>-7.3255874673629293</v>
      </c>
      <c r="H721" s="1056">
        <f t="shared" si="220"/>
        <v>-2.5588235294108586E-2</v>
      </c>
      <c r="I721" s="1056">
        <f t="shared" si="220"/>
        <v>9.0499999999999829</v>
      </c>
      <c r="J721" s="1056">
        <f t="shared" si="220"/>
        <v>-5.9285714285714306</v>
      </c>
      <c r="K721" s="1056">
        <f t="shared" si="220"/>
        <v>-4.875</v>
      </c>
      <c r="L721" s="1056">
        <f t="shared" si="220"/>
        <v>-30.491444444444447</v>
      </c>
      <c r="M721" s="1056">
        <f t="shared" si="220"/>
        <v>-23.651916666666665</v>
      </c>
      <c r="N721" s="1056">
        <f t="shared" si="220"/>
        <v>-5.2591666666666725</v>
      </c>
      <c r="O721" s="1056">
        <f t="shared" si="220"/>
        <v>4.8533333333333388</v>
      </c>
      <c r="P721" s="1068">
        <f t="shared" si="220"/>
        <v>24.405555555555551</v>
      </c>
      <c r="Q721" s="324"/>
      <c r="R721" s="114"/>
      <c r="S721" s="1164"/>
      <c r="T721" s="129"/>
      <c r="U721" s="129"/>
      <c r="V721" s="129"/>
      <c r="W721" s="129"/>
      <c r="X721" s="129"/>
      <c r="Y721" s="132"/>
      <c r="Z721" s="132"/>
      <c r="AA721" s="1172"/>
      <c r="AB721" s="1172"/>
      <c r="AC721" s="1172"/>
      <c r="AD721" s="113"/>
      <c r="AE721" s="132"/>
      <c r="AF721" s="1172"/>
      <c r="AG721" s="114"/>
      <c r="AH721" s="114"/>
    </row>
    <row r="722" spans="2:34">
      <c r="Q722" s="324"/>
      <c r="R722" s="114"/>
      <c r="S722" s="375"/>
      <c r="T722" s="1165"/>
      <c r="U722" s="1166"/>
      <c r="V722" s="678"/>
      <c r="W722" s="678"/>
      <c r="X722" s="679"/>
      <c r="Y722" s="767"/>
      <c r="Z722" s="767"/>
      <c r="AA722" s="767"/>
      <c r="AB722" s="767"/>
      <c r="AC722" s="767"/>
      <c r="AD722" s="767"/>
      <c r="AE722" s="767"/>
      <c r="AF722" s="767"/>
      <c r="AG722" s="114"/>
      <c r="AH722" s="114"/>
    </row>
    <row r="723" spans="2:34">
      <c r="Q723" s="324"/>
      <c r="R723" s="1167"/>
      <c r="S723" s="1178"/>
      <c r="T723" s="1162"/>
      <c r="U723" s="680"/>
      <c r="V723" s="680"/>
      <c r="W723" s="680"/>
      <c r="X723" s="680"/>
      <c r="Y723" s="680"/>
      <c r="Z723" s="680"/>
      <c r="AA723" s="680"/>
      <c r="AB723" s="680"/>
      <c r="AC723" s="680"/>
      <c r="AD723" s="680"/>
      <c r="AE723" s="680"/>
      <c r="AF723" s="680"/>
      <c r="AG723" s="114"/>
      <c r="AH723" s="114"/>
    </row>
    <row r="724" spans="2:34" ht="14.25" customHeight="1">
      <c r="U724" s="411"/>
      <c r="V724" s="682"/>
      <c r="W724" s="656"/>
      <c r="X724" s="410"/>
      <c r="Y724" s="410"/>
      <c r="Z724" s="410"/>
      <c r="AA724" s="1179"/>
      <c r="AB724" s="411"/>
      <c r="AC724" s="410"/>
      <c r="AD724" s="656"/>
      <c r="AE724" s="656"/>
      <c r="AF724" s="656"/>
      <c r="AG724" s="114"/>
      <c r="AH724" s="114"/>
    </row>
    <row r="725" spans="2:34" ht="15" customHeight="1">
      <c r="T725" s="1171"/>
      <c r="U725" s="1174"/>
      <c r="V725" s="1174"/>
      <c r="W725" s="1174"/>
      <c r="X725" s="1173"/>
      <c r="Y725" s="1174"/>
      <c r="Z725" s="1174"/>
      <c r="AA725" s="1174"/>
      <c r="AB725" s="1174"/>
      <c r="AC725" s="1174"/>
      <c r="AD725" s="1174"/>
      <c r="AE725" s="1174"/>
      <c r="AF725" s="1174"/>
      <c r="AG725" s="114"/>
      <c r="AH725" s="114"/>
    </row>
    <row r="726" spans="2:34" ht="12.75" customHeight="1">
      <c r="T726" s="414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14"/>
      <c r="AH726" s="114"/>
    </row>
    <row r="727" spans="2:34">
      <c r="T727" s="114"/>
      <c r="U727" s="114"/>
      <c r="V727" s="114"/>
      <c r="W727" s="114"/>
      <c r="X727" s="114"/>
      <c r="Y727" s="114"/>
      <c r="Z727" s="114"/>
      <c r="AA727" s="114"/>
      <c r="AB727" s="114"/>
      <c r="AC727" s="114"/>
      <c r="AD727" s="114"/>
      <c r="AE727" s="114"/>
      <c r="AF727" s="114"/>
      <c r="AG727" s="114"/>
      <c r="AH727" s="114"/>
    </row>
    <row r="728" spans="2:34" ht="16.5" customHeight="1">
      <c r="I728" s="360"/>
      <c r="J728" s="3160"/>
      <c r="K728" s="360"/>
      <c r="L728" s="2822"/>
      <c r="M728" s="3161"/>
      <c r="N728" s="3161"/>
      <c r="O728" s="360"/>
      <c r="P728" s="2822"/>
      <c r="T728" s="114"/>
      <c r="U728" s="114"/>
      <c r="V728" s="114"/>
      <c r="W728" s="114"/>
      <c r="X728" s="114"/>
      <c r="Y728" s="114"/>
      <c r="Z728" s="114"/>
      <c r="AA728" s="114"/>
      <c r="AB728" s="114"/>
      <c r="AC728" s="114"/>
      <c r="AD728" s="114"/>
      <c r="AE728" s="114"/>
      <c r="AF728" s="114"/>
      <c r="AG728" s="114"/>
      <c r="AH728" s="114"/>
    </row>
    <row r="729" spans="2:34" ht="13.5" customHeight="1">
      <c r="I729" s="5"/>
      <c r="J729" s="5"/>
      <c r="K729" s="5"/>
      <c r="L729" s="5"/>
      <c r="M729" s="5"/>
      <c r="N729" s="5"/>
      <c r="O729" s="5"/>
      <c r="P729" s="5"/>
      <c r="T729" s="114"/>
      <c r="U729" s="114"/>
      <c r="V729" s="114"/>
      <c r="W729" s="114"/>
      <c r="X729" s="114"/>
      <c r="Y729" s="114"/>
      <c r="Z729" s="114"/>
      <c r="AA729" s="114"/>
      <c r="AB729" s="114"/>
      <c r="AC729" s="114"/>
      <c r="AD729" s="114"/>
      <c r="AE729" s="114"/>
      <c r="AF729" s="114"/>
      <c r="AG729" s="114"/>
      <c r="AH729" s="114"/>
    </row>
    <row r="730" spans="2:34" ht="13.5" customHeight="1">
      <c r="C730" s="932"/>
      <c r="D730" s="12" t="s">
        <v>206</v>
      </c>
      <c r="E730" s="326"/>
      <c r="I730" s="54"/>
      <c r="J730" s="54"/>
      <c r="K730" s="54"/>
      <c r="L730" s="102"/>
      <c r="M730" s="166"/>
      <c r="N730" s="166"/>
      <c r="O730" s="54"/>
      <c r="P730" s="166"/>
      <c r="R730" s="114"/>
      <c r="S730" s="1170"/>
      <c r="T730" s="114"/>
      <c r="U730" s="114"/>
      <c r="V730" s="114"/>
      <c r="W730" s="114"/>
      <c r="X730" s="114"/>
      <c r="Y730" s="114"/>
      <c r="Z730" s="114"/>
      <c r="AA730" s="114"/>
      <c r="AB730" s="114"/>
      <c r="AC730" s="114"/>
      <c r="AD730" s="114"/>
      <c r="AE730" s="114"/>
      <c r="AF730" s="114"/>
      <c r="AG730" s="114"/>
      <c r="AH730" s="114"/>
    </row>
    <row r="731" spans="2:34" ht="18" customHeight="1">
      <c r="C731" s="13" t="s">
        <v>1139</v>
      </c>
      <c r="D731" s="157"/>
      <c r="E731" s="2"/>
      <c r="F731"/>
      <c r="I731"/>
      <c r="J731"/>
      <c r="K731" s="26"/>
      <c r="L731" s="26"/>
      <c r="M731"/>
      <c r="N731"/>
      <c r="O731"/>
      <c r="P731"/>
      <c r="Q731" s="114"/>
      <c r="R731" s="114"/>
      <c r="S731" s="228"/>
      <c r="T731" s="114"/>
      <c r="U731" s="114"/>
      <c r="V731" s="114"/>
      <c r="W731" s="114"/>
      <c r="X731" s="114"/>
      <c r="Y731" s="114"/>
      <c r="Z731" s="114"/>
      <c r="AA731" s="114"/>
      <c r="AB731" s="114"/>
      <c r="AC731" s="114"/>
      <c r="AD731" s="114"/>
      <c r="AE731" s="114"/>
      <c r="AF731" s="114"/>
      <c r="AG731" s="114"/>
      <c r="AH731" s="114"/>
    </row>
    <row r="732" spans="2:34" ht="18" customHeight="1">
      <c r="C732" s="25" t="s">
        <v>324</v>
      </c>
      <c r="I732" s="1093" t="s">
        <v>343</v>
      </c>
      <c r="N732" s="5"/>
      <c r="R732" s="114"/>
      <c r="S732" s="114"/>
      <c r="T732" s="114"/>
      <c r="U732" s="114"/>
      <c r="V732" s="114"/>
      <c r="W732" s="114"/>
      <c r="X732" s="114"/>
      <c r="Y732" s="114"/>
      <c r="Z732" s="114"/>
      <c r="AA732" s="114"/>
      <c r="AB732" s="114"/>
      <c r="AC732" s="114"/>
      <c r="AD732" s="114"/>
      <c r="AE732" s="114"/>
      <c r="AF732" s="114"/>
      <c r="AG732" s="114"/>
      <c r="AH732" s="114"/>
    </row>
    <row r="733" spans="2:34" ht="18.75" customHeight="1">
      <c r="C733" s="932" t="s">
        <v>809</v>
      </c>
      <c r="R733" s="114"/>
      <c r="S733" s="114"/>
      <c r="T733" s="114"/>
      <c r="U733" s="114"/>
      <c r="V733" s="114"/>
      <c r="W733" s="114"/>
      <c r="X733" s="114"/>
      <c r="Y733" s="114"/>
      <c r="Z733" s="114"/>
      <c r="AA733" s="114"/>
      <c r="AB733" s="114"/>
      <c r="AC733" s="114"/>
      <c r="AD733" s="114"/>
      <c r="AE733" s="114"/>
      <c r="AF733" s="114"/>
      <c r="AG733" s="114"/>
      <c r="AH733" s="114"/>
    </row>
    <row r="734" spans="2:34" ht="24" customHeight="1" thickBot="1">
      <c r="B734" s="2" t="s">
        <v>895</v>
      </c>
      <c r="C734" s="26"/>
      <c r="D734"/>
      <c r="F734" s="32" t="s">
        <v>817</v>
      </c>
      <c r="I734" s="29" t="s">
        <v>0</v>
      </c>
      <c r="J734"/>
      <c r="K734" s="86" t="s">
        <v>429</v>
      </c>
      <c r="L734" s="26"/>
      <c r="M734" s="26"/>
      <c r="N734" s="33"/>
      <c r="P734" s="127"/>
      <c r="R734" s="114"/>
      <c r="S734" s="114"/>
      <c r="T734" s="114"/>
      <c r="U734" s="114"/>
      <c r="V734" s="114"/>
      <c r="W734" s="114"/>
      <c r="X734" s="114"/>
      <c r="Y734" s="114"/>
      <c r="Z734" s="114"/>
      <c r="AA734" s="114"/>
      <c r="AB734" s="114"/>
      <c r="AC734" s="114"/>
      <c r="AD734" s="114"/>
      <c r="AE734" s="114"/>
      <c r="AF734" s="114"/>
      <c r="AG734" s="114"/>
      <c r="AH734" s="114"/>
    </row>
    <row r="735" spans="2:34" ht="18.75" customHeight="1" thickBot="1">
      <c r="B735" s="1140" t="s">
        <v>320</v>
      </c>
      <c r="C735" s="1188" t="s">
        <v>1122</v>
      </c>
      <c r="D735" s="1137" t="s">
        <v>176</v>
      </c>
      <c r="E735" s="1145" t="s">
        <v>177</v>
      </c>
      <c r="F735" s="383"/>
      <c r="G735" s="383"/>
      <c r="H735" s="40"/>
      <c r="I735" s="712" t="s">
        <v>300</v>
      </c>
      <c r="J735" s="40"/>
      <c r="K735" s="943"/>
      <c r="L735" s="542"/>
      <c r="M735" s="1147" t="s">
        <v>338</v>
      </c>
      <c r="N735" s="40"/>
      <c r="O735" s="40"/>
      <c r="P735" s="78"/>
      <c r="Q735" s="1021" t="s">
        <v>329</v>
      </c>
      <c r="R735" s="114"/>
      <c r="S735" s="114"/>
      <c r="T735" s="114"/>
      <c r="U735" s="114"/>
      <c r="V735" s="114"/>
      <c r="W735" s="114"/>
      <c r="X735" s="114"/>
      <c r="Y735" s="114"/>
      <c r="Z735" s="114"/>
      <c r="AA735" s="114"/>
      <c r="AB735" s="114"/>
      <c r="AC735" s="114"/>
      <c r="AD735" s="114"/>
      <c r="AE735" s="114"/>
      <c r="AF735" s="114"/>
      <c r="AG735" s="114"/>
      <c r="AH735" s="114"/>
    </row>
    <row r="736" spans="2:34" ht="15.75" thickBot="1">
      <c r="B736" s="1141" t="s">
        <v>302</v>
      </c>
      <c r="C736" s="464"/>
      <c r="D736" s="1142" t="s">
        <v>183</v>
      </c>
      <c r="E736" s="780"/>
      <c r="F736" s="1144"/>
      <c r="G736" s="2386" t="s">
        <v>820</v>
      </c>
      <c r="H736" s="2270" t="s">
        <v>688</v>
      </c>
      <c r="I736" s="1148"/>
      <c r="J736" s="1148"/>
      <c r="K736" s="1148"/>
      <c r="L736" s="1150"/>
      <c r="M736" s="1151" t="s">
        <v>337</v>
      </c>
      <c r="N736" s="1148"/>
      <c r="O736" s="1148"/>
      <c r="P736" s="1150"/>
      <c r="Q736" s="1108" t="s">
        <v>326</v>
      </c>
      <c r="R736" s="114"/>
      <c r="S736" s="114"/>
      <c r="T736" s="114"/>
      <c r="U736" s="114"/>
      <c r="V736" s="114"/>
      <c r="W736" s="114"/>
      <c r="X736" s="114"/>
      <c r="Y736" s="114"/>
      <c r="Z736" s="114"/>
      <c r="AA736" s="114"/>
      <c r="AB736" s="114"/>
      <c r="AC736" s="114"/>
      <c r="AD736" s="114"/>
      <c r="AE736" s="114"/>
      <c r="AF736" s="114"/>
      <c r="AG736" s="114"/>
      <c r="AH736" s="114"/>
    </row>
    <row r="737" spans="2:34" ht="12.75" customHeight="1">
      <c r="B737" s="1141" t="s">
        <v>311</v>
      </c>
      <c r="C737" s="464" t="s">
        <v>182</v>
      </c>
      <c r="D737" s="884"/>
      <c r="E737" s="1142" t="s">
        <v>184</v>
      </c>
      <c r="F737" s="1138" t="s">
        <v>56</v>
      </c>
      <c r="G737" s="2386" t="s">
        <v>821</v>
      </c>
      <c r="H737" s="2272" t="s">
        <v>187</v>
      </c>
      <c r="I737" s="780"/>
      <c r="J737" s="2295"/>
      <c r="K737" s="40"/>
      <c r="L737" s="2295"/>
      <c r="M737" s="2296" t="s">
        <v>312</v>
      </c>
      <c r="N737" s="2297" t="s">
        <v>313</v>
      </c>
      <c r="O737" s="2298" t="s">
        <v>314</v>
      </c>
      <c r="P737" s="2299" t="s">
        <v>315</v>
      </c>
      <c r="Q737" s="1107" t="s">
        <v>287</v>
      </c>
      <c r="R737" s="114"/>
      <c r="S737" s="114"/>
      <c r="T737" s="114"/>
      <c r="U737" s="114"/>
      <c r="V737" s="114"/>
      <c r="W737" s="114"/>
      <c r="X737" s="114"/>
      <c r="Y737" s="114"/>
      <c r="Z737" s="114"/>
      <c r="AA737" s="114"/>
      <c r="AB737" s="114"/>
      <c r="AC737" s="114"/>
      <c r="AD737" s="114"/>
      <c r="AE737" s="114"/>
      <c r="AF737" s="114"/>
      <c r="AG737" s="114"/>
      <c r="AH737" s="114"/>
    </row>
    <row r="738" spans="2:34" ht="15.75" thickBot="1">
      <c r="B738" s="66"/>
      <c r="C738" s="933"/>
      <c r="D738" s="502"/>
      <c r="E738" s="1143" t="s">
        <v>6</v>
      </c>
      <c r="F738" s="472" t="s">
        <v>7</v>
      </c>
      <c r="G738" s="2078" t="s">
        <v>8</v>
      </c>
      <c r="H738" s="2271" t="s">
        <v>422</v>
      </c>
      <c r="I738" s="2300" t="s">
        <v>303</v>
      </c>
      <c r="J738" s="2301" t="s">
        <v>304</v>
      </c>
      <c r="K738" s="2302" t="s">
        <v>305</v>
      </c>
      <c r="L738" s="2301" t="s">
        <v>306</v>
      </c>
      <c r="M738" s="2303" t="s">
        <v>307</v>
      </c>
      <c r="N738" s="2301" t="s">
        <v>308</v>
      </c>
      <c r="O738" s="2302" t="s">
        <v>309</v>
      </c>
      <c r="P738" s="2304" t="s">
        <v>310</v>
      </c>
      <c r="Q738" s="933"/>
      <c r="R738" s="114"/>
      <c r="S738" s="114"/>
      <c r="T738" s="114"/>
      <c r="U738" s="114"/>
      <c r="V738" s="114"/>
      <c r="W738" s="114"/>
      <c r="X738" s="114"/>
      <c r="Y738" s="114"/>
      <c r="Z738" s="114"/>
      <c r="AA738" s="114"/>
      <c r="AB738" s="114"/>
      <c r="AC738" s="114"/>
      <c r="AD738" s="114"/>
      <c r="AE738" s="114"/>
      <c r="AF738" s="114"/>
      <c r="AG738" s="114"/>
      <c r="AH738" s="114"/>
    </row>
    <row r="739" spans="2:34" ht="12.75" customHeight="1">
      <c r="B739" s="92"/>
      <c r="C739" s="711" t="s">
        <v>154</v>
      </c>
      <c r="D739" s="2377"/>
      <c r="E739" s="2382"/>
      <c r="F739" s="529"/>
      <c r="G739" s="529"/>
      <c r="H739" s="2383"/>
      <c r="I739" s="2295"/>
      <c r="J739" s="2295"/>
      <c r="K739" s="2384"/>
      <c r="L739" s="2295"/>
      <c r="M739" s="2295"/>
      <c r="N739" s="2295"/>
      <c r="O739" s="2295"/>
      <c r="P739" s="2385"/>
      <c r="Q739" s="1115"/>
      <c r="R739" s="114"/>
      <c r="S739" s="114"/>
      <c r="T739" s="114"/>
      <c r="U739" s="114"/>
      <c r="V739" s="114"/>
      <c r="W739" s="114"/>
      <c r="X739" s="114"/>
      <c r="Y739" s="114"/>
      <c r="Z739" s="114"/>
      <c r="AA739" s="114"/>
      <c r="AB739" s="114"/>
      <c r="AC739" s="114"/>
      <c r="AD739" s="114"/>
      <c r="AE739" s="114"/>
      <c r="AF739" s="114"/>
      <c r="AG739" s="114"/>
      <c r="AH739" s="114"/>
    </row>
    <row r="740" spans="2:34" ht="18" customHeight="1">
      <c r="B740" s="2316" t="str">
        <f>'12 л. МЕНЮ '!J740</f>
        <v>140 /21</v>
      </c>
      <c r="C740" s="1197" t="str">
        <f>'12 л. МЕНЮ '!C740</f>
        <v>Суп молочный с  крупой</v>
      </c>
      <c r="D740" s="275">
        <f>'12 л. МЕНЮ '!D740</f>
        <v>250</v>
      </c>
      <c r="E740" s="2274">
        <f>'12 л. МЕНЮ '!E740</f>
        <v>9.99</v>
      </c>
      <c r="F740" s="368">
        <f>'12 л. МЕНЮ '!F740</f>
        <v>13.48</v>
      </c>
      <c r="G740" s="368">
        <f>'12 л. МЕНЮ '!G740</f>
        <v>17.853999999999999</v>
      </c>
      <c r="H740" s="967">
        <f>'12 л. МЕНЮ '!H740</f>
        <v>229.53700000000001</v>
      </c>
      <c r="I740" s="359">
        <v>0.95699999999999996</v>
      </c>
      <c r="J740" s="368">
        <v>3.4000000000000002E-2</v>
      </c>
      <c r="K740" s="368">
        <v>0.16</v>
      </c>
      <c r="L740" s="967">
        <v>29.867000000000001</v>
      </c>
      <c r="M740" s="2645">
        <v>219.68</v>
      </c>
      <c r="N740" s="2645">
        <v>18.155000000000001</v>
      </c>
      <c r="O740" s="1887">
        <v>37.67</v>
      </c>
      <c r="P740" s="1887">
        <v>0.6</v>
      </c>
      <c r="Q740" s="2733">
        <f>'12 л. МЕНЮ '!I740</f>
        <v>0</v>
      </c>
      <c r="R740" s="114"/>
      <c r="S740" s="114"/>
      <c r="T740" s="114"/>
      <c r="U740" s="114"/>
      <c r="V740" s="114"/>
      <c r="W740" s="114"/>
      <c r="X740" s="114"/>
      <c r="Y740" s="114"/>
      <c r="Z740" s="114"/>
      <c r="AA740" s="114"/>
      <c r="AB740" s="114"/>
      <c r="AC740" s="114"/>
      <c r="AD740" s="114"/>
      <c r="AE740" s="114"/>
      <c r="AF740" s="114"/>
      <c r="AG740" s="114"/>
      <c r="AH740" s="114"/>
    </row>
    <row r="741" spans="2:34" ht="14.25" customHeight="1">
      <c r="B741" s="2316" t="str">
        <f>'12 л. МЕНЮ '!J741</f>
        <v>54-1з/22</v>
      </c>
      <c r="C741" s="265" t="str">
        <f>'12 л. МЕНЮ '!C741</f>
        <v>Сыр твёрдых сортов в нарезке</v>
      </c>
      <c r="D741" s="275">
        <f>'12 л. МЕНЮ '!D741</f>
        <v>10</v>
      </c>
      <c r="E741" s="2274">
        <f>'12 л. МЕНЮ '!E741</f>
        <v>2.34</v>
      </c>
      <c r="F741" s="368">
        <f>'12 л. МЕНЮ '!F741</f>
        <v>2.94</v>
      </c>
      <c r="G741" s="368">
        <f>'12 л. МЕНЮ '!G741</f>
        <v>0</v>
      </c>
      <c r="H741" s="967">
        <f>'12 л. МЕНЮ '!H741</f>
        <v>35.832999999999998</v>
      </c>
      <c r="I741" s="2636">
        <v>7.0000000000000007E-2</v>
      </c>
      <c r="J741" s="2636">
        <v>3.0000000000000001E-3</v>
      </c>
      <c r="K741" s="2636">
        <v>0.03</v>
      </c>
      <c r="L741" s="1104">
        <v>26</v>
      </c>
      <c r="M741" s="2646">
        <v>88</v>
      </c>
      <c r="N741" s="2647">
        <v>50</v>
      </c>
      <c r="O741" s="2646">
        <v>3.67</v>
      </c>
      <c r="P741" s="2646">
        <v>0.1</v>
      </c>
      <c r="Q741" s="2733">
        <f>'12 л. МЕНЮ '!I741</f>
        <v>0</v>
      </c>
      <c r="R741" s="114"/>
      <c r="S741" s="114"/>
      <c r="T741" s="114"/>
      <c r="U741" s="114"/>
      <c r="V741" s="114"/>
      <c r="W741" s="114"/>
      <c r="X741" s="114"/>
      <c r="Y741" s="114"/>
      <c r="Z741" s="114"/>
      <c r="AA741" s="114"/>
      <c r="AB741" s="114"/>
      <c r="AC741" s="114"/>
      <c r="AD741" s="114"/>
      <c r="AE741" s="114"/>
      <c r="AF741" s="114"/>
      <c r="AG741" s="114"/>
      <c r="AH741" s="114"/>
    </row>
    <row r="742" spans="2:34">
      <c r="B742" s="2316" t="str">
        <f>'12 л. МЕНЮ '!J742</f>
        <v>465 / 21</v>
      </c>
      <c r="C742" s="265" t="str">
        <f>'12 л. МЕНЮ '!C742</f>
        <v>Кофейный напиток с молоком</v>
      </c>
      <c r="D742" s="275">
        <f>'12 л. МЕНЮ '!D742</f>
        <v>200</v>
      </c>
      <c r="E742" s="2274">
        <f>'12 л. МЕНЮ '!E742</f>
        <v>5.16</v>
      </c>
      <c r="F742" s="368">
        <f>'12 л. МЕНЮ '!F742</f>
        <v>4.72</v>
      </c>
      <c r="G742" s="368">
        <f>'12 л. МЕНЮ '!G742</f>
        <v>17.856999999999999</v>
      </c>
      <c r="H742" s="967">
        <f>'12 л. МЕНЮ '!H742</f>
        <v>134.75399999999999</v>
      </c>
      <c r="I742" s="359">
        <v>1.04</v>
      </c>
      <c r="J742" s="368">
        <v>0.06</v>
      </c>
      <c r="K742" s="368">
        <v>0.25</v>
      </c>
      <c r="L742" s="716">
        <v>26.45</v>
      </c>
      <c r="M742" s="253">
        <v>215.27</v>
      </c>
      <c r="N742" s="253">
        <v>171.68</v>
      </c>
      <c r="O742" s="253">
        <v>34.08</v>
      </c>
      <c r="P742" s="253">
        <v>0.7</v>
      </c>
      <c r="Q742" s="2733">
        <f>'12 л. МЕНЮ '!I742</f>
        <v>0</v>
      </c>
      <c r="R742" s="114"/>
      <c r="S742" s="114"/>
      <c r="T742" s="114"/>
      <c r="U742" s="114"/>
      <c r="V742" s="114"/>
      <c r="W742" s="114"/>
      <c r="X742" s="114"/>
      <c r="Y742" s="114"/>
      <c r="Z742" s="114"/>
      <c r="AA742" s="114"/>
      <c r="AB742" s="114"/>
      <c r="AC742" s="114"/>
      <c r="AD742" s="114"/>
      <c r="AE742" s="114"/>
      <c r="AF742" s="114"/>
      <c r="AG742" s="114"/>
      <c r="AH742" s="114"/>
    </row>
    <row r="743" spans="2:34" ht="14.25" customHeight="1">
      <c r="B743" s="2316" t="str">
        <f>'12 л. МЕНЮ '!J743</f>
        <v>Пром.пр.</v>
      </c>
      <c r="C743" s="265" t="str">
        <f>'12 л. МЕНЮ '!C743</f>
        <v>Хлеб пшеничный</v>
      </c>
      <c r="D743" s="275">
        <f>'12 л. МЕНЮ '!D743</f>
        <v>60</v>
      </c>
      <c r="E743" s="2274">
        <f>'12 л. МЕНЮ '!E743</f>
        <v>2.31</v>
      </c>
      <c r="F743" s="368">
        <f>'12 л. МЕНЮ '!F743</f>
        <v>0.82</v>
      </c>
      <c r="G743" s="368">
        <f>'12 л. МЕНЮ '!G743</f>
        <v>32.520000000000003</v>
      </c>
      <c r="H743" s="967">
        <f>'12 л. МЕНЮ '!H743</f>
        <v>146.75</v>
      </c>
      <c r="I743" s="253">
        <v>0</v>
      </c>
      <c r="J743" s="1084">
        <v>7.1999999999999995E-2</v>
      </c>
      <c r="K743" s="804">
        <v>2.4E-2</v>
      </c>
      <c r="L743" s="958">
        <v>0</v>
      </c>
      <c r="M743" s="365">
        <v>12</v>
      </c>
      <c r="N743" s="253">
        <v>39</v>
      </c>
      <c r="O743" s="253">
        <v>8.4</v>
      </c>
      <c r="P743" s="253">
        <v>6.6000000000000003E-2</v>
      </c>
      <c r="Q743" s="2733">
        <f>'12 л. МЕНЮ '!I743</f>
        <v>0</v>
      </c>
      <c r="R743" s="114"/>
      <c r="S743" s="114"/>
      <c r="T743" s="114"/>
      <c r="U743" s="114"/>
      <c r="V743" s="114"/>
      <c r="W743" s="114"/>
      <c r="X743" s="114"/>
      <c r="Y743" s="114"/>
      <c r="Z743" s="114"/>
      <c r="AA743" s="114"/>
      <c r="AB743" s="114"/>
      <c r="AC743" s="114"/>
      <c r="AD743" s="114"/>
      <c r="AE743" s="114"/>
      <c r="AF743" s="114"/>
      <c r="AG743" s="114"/>
      <c r="AH743" s="114"/>
    </row>
    <row r="744" spans="2:34" ht="18.75" customHeight="1">
      <c r="B744" s="2316" t="str">
        <f>'12 л. МЕНЮ '!J744</f>
        <v>Пром.пр.</v>
      </c>
      <c r="C744" s="265" t="str">
        <f>'12 л. МЕНЮ '!C744</f>
        <v>Хлеб ржаной</v>
      </c>
      <c r="D744" s="275">
        <f>'12 л. МЕНЮ '!D744</f>
        <v>40</v>
      </c>
      <c r="E744" s="2274">
        <f>'12 л. МЕНЮ '!E744</f>
        <v>2.2599999999999998</v>
      </c>
      <c r="F744" s="368">
        <f>'12 л. МЕНЮ '!F744</f>
        <v>0.6</v>
      </c>
      <c r="G744" s="368">
        <f>'12 л. МЕНЮ '!G744</f>
        <v>16.739999999999998</v>
      </c>
      <c r="H744" s="967">
        <f>'12 л. МЕНЮ '!H744</f>
        <v>81.426000000000002</v>
      </c>
      <c r="I744" s="253">
        <v>0</v>
      </c>
      <c r="J744" s="253">
        <v>0.107</v>
      </c>
      <c r="K744" s="253">
        <v>0.107</v>
      </c>
      <c r="L744" s="728">
        <v>0</v>
      </c>
      <c r="M744" s="365">
        <v>13.2</v>
      </c>
      <c r="N744" s="253">
        <v>93.6</v>
      </c>
      <c r="O744" s="253">
        <v>2.64</v>
      </c>
      <c r="P744" s="253">
        <v>1.7999999999999999E-2</v>
      </c>
      <c r="Q744" s="2733">
        <f>'12 л. МЕНЮ '!I744</f>
        <v>0</v>
      </c>
      <c r="R744" s="114"/>
      <c r="S744" s="114"/>
      <c r="T744" s="114"/>
      <c r="U744" s="114"/>
      <c r="V744" s="114"/>
      <c r="W744" s="114"/>
      <c r="X744" s="114"/>
      <c r="Y744" s="114"/>
      <c r="Z744" s="114"/>
      <c r="AA744" s="114"/>
      <c r="AB744" s="114"/>
      <c r="AC744" s="114"/>
      <c r="AD744" s="114"/>
      <c r="AE744" s="114"/>
      <c r="AF744" s="114"/>
      <c r="AG744" s="114"/>
      <c r="AH744" s="114"/>
    </row>
    <row r="745" spans="2:34" ht="15.75" thickBot="1">
      <c r="B745" s="2735" t="str">
        <f>'12 л. МЕНЮ '!J745</f>
        <v xml:space="preserve">338 / 17 </v>
      </c>
      <c r="C745" s="2221" t="str">
        <f>'12 л. МЕНЮ '!C745</f>
        <v>Плоды свежие (яблоко)</v>
      </c>
      <c r="D745" s="398">
        <f>'12 л. МЕНЮ '!D745</f>
        <v>110</v>
      </c>
      <c r="E745" s="2274">
        <f>'12 л. МЕНЮ '!E745</f>
        <v>0.44</v>
      </c>
      <c r="F745" s="368">
        <f>'12 л. МЕНЮ '!F745</f>
        <v>0.44</v>
      </c>
      <c r="G745" s="368">
        <f>'12 л. МЕНЮ '!G745</f>
        <v>10.78</v>
      </c>
      <c r="H745" s="967">
        <f>'12 л. МЕНЮ '!H745</f>
        <v>51.7</v>
      </c>
      <c r="I745" s="253">
        <v>11</v>
      </c>
      <c r="J745" s="1084">
        <v>3.3000000000000002E-2</v>
      </c>
      <c r="K745" s="804">
        <v>2.1999999999999999E-2</v>
      </c>
      <c r="L745" s="958">
        <v>0</v>
      </c>
      <c r="M745" s="365">
        <v>17.600000000000001</v>
      </c>
      <c r="N745" s="253">
        <v>12.1</v>
      </c>
      <c r="O745" s="253">
        <v>9.9</v>
      </c>
      <c r="P745" s="253">
        <v>2.42</v>
      </c>
      <c r="Q745" s="2774">
        <f>'12 л. МЕНЮ '!I745</f>
        <v>0</v>
      </c>
      <c r="R745" s="114"/>
      <c r="S745" s="114"/>
      <c r="T745" s="114"/>
      <c r="U745" s="114"/>
      <c r="V745" s="114"/>
      <c r="W745" s="114"/>
      <c r="X745" s="114"/>
      <c r="Y745" s="114"/>
      <c r="Z745" s="114"/>
      <c r="AA745" s="114"/>
      <c r="AB745" s="114"/>
      <c r="AC745" s="114"/>
      <c r="AD745" s="114"/>
      <c r="AE745" s="114"/>
      <c r="AF745" s="114"/>
      <c r="AG745" s="114"/>
      <c r="AH745" s="114"/>
    </row>
    <row r="746" spans="2:34" ht="17.25" customHeight="1">
      <c r="B746" s="498" t="s">
        <v>204</v>
      </c>
      <c r="D746" s="3148">
        <f>'12 л. МЕНЮ '!D746</f>
        <v>670</v>
      </c>
      <c r="E746" s="499">
        <f t="shared" ref="E746:P746" si="221">SUM(E740:E745)</f>
        <v>22.500000000000004</v>
      </c>
      <c r="F746" s="960">
        <f t="shared" si="221"/>
        <v>23.000000000000004</v>
      </c>
      <c r="G746" s="501">
        <f t="shared" si="221"/>
        <v>95.750999999999991</v>
      </c>
      <c r="H746" s="2198">
        <f t="shared" si="221"/>
        <v>680.00000000000011</v>
      </c>
      <c r="I746" s="255">
        <f t="shared" si="221"/>
        <v>13.067</v>
      </c>
      <c r="J746" s="255">
        <f t="shared" si="221"/>
        <v>0.30899999999999994</v>
      </c>
      <c r="K746" s="255">
        <f t="shared" si="221"/>
        <v>0.59300000000000008</v>
      </c>
      <c r="L746" s="255">
        <f t="shared" si="221"/>
        <v>82.317000000000007</v>
      </c>
      <c r="M746" s="965">
        <f t="shared" si="221"/>
        <v>565.75000000000011</v>
      </c>
      <c r="N746" s="965">
        <f t="shared" si="221"/>
        <v>384.53500000000008</v>
      </c>
      <c r="O746" s="965">
        <f t="shared" si="221"/>
        <v>96.360000000000014</v>
      </c>
      <c r="P746" s="879">
        <f t="shared" si="221"/>
        <v>3.9039999999999999</v>
      </c>
      <c r="Q746" s="1121"/>
      <c r="R746" s="114"/>
      <c r="S746" s="1146"/>
      <c r="W746" s="114"/>
      <c r="X746" s="114"/>
      <c r="Y746" s="114"/>
      <c r="Z746" s="114"/>
      <c r="AA746" s="114"/>
      <c r="AB746" s="114"/>
      <c r="AC746" s="114"/>
      <c r="AD746" s="114"/>
      <c r="AE746" s="114"/>
      <c r="AF746" s="114"/>
      <c r="AG746" s="114"/>
      <c r="AH746" s="114"/>
    </row>
    <row r="747" spans="2:34">
      <c r="B747" s="1035"/>
      <c r="C747" s="1036" t="s">
        <v>11</v>
      </c>
      <c r="D747" s="1783">
        <v>0.25</v>
      </c>
      <c r="E747" s="1160">
        <f t="shared" ref="E747:P747" si="222">(E847/100)*25</f>
        <v>0</v>
      </c>
      <c r="F747" s="1159">
        <f t="shared" si="222"/>
        <v>0</v>
      </c>
      <c r="G747" s="1159">
        <f t="shared" si="222"/>
        <v>0</v>
      </c>
      <c r="H747" s="1159">
        <f t="shared" si="222"/>
        <v>0</v>
      </c>
      <c r="I747" s="1159">
        <f t="shared" si="222"/>
        <v>0</v>
      </c>
      <c r="J747" s="1159">
        <f t="shared" si="222"/>
        <v>0</v>
      </c>
      <c r="K747" s="1159">
        <f t="shared" si="222"/>
        <v>0</v>
      </c>
      <c r="L747" s="2783">
        <f t="shared" si="222"/>
        <v>0</v>
      </c>
      <c r="M747" s="2784">
        <f t="shared" si="222"/>
        <v>0</v>
      </c>
      <c r="N747" s="2784">
        <f t="shared" si="222"/>
        <v>0</v>
      </c>
      <c r="O747" s="2783">
        <f t="shared" si="222"/>
        <v>0</v>
      </c>
      <c r="P747" s="2782">
        <f t="shared" si="222"/>
        <v>0</v>
      </c>
      <c r="Q747" s="1121"/>
      <c r="R747" s="114"/>
      <c r="W747" s="114"/>
      <c r="X747" s="114"/>
      <c r="Y747" s="114"/>
      <c r="Z747" s="114"/>
      <c r="AA747" s="114"/>
      <c r="AB747" s="114"/>
      <c r="AC747" s="114"/>
      <c r="AD747" s="114"/>
      <c r="AE747" s="114"/>
      <c r="AF747" s="114"/>
      <c r="AG747" s="114"/>
      <c r="AH747" s="114"/>
    </row>
    <row r="748" spans="2:34" ht="15.75" customHeight="1" thickBot="1">
      <c r="B748" s="249"/>
      <c r="C748" s="1031" t="s">
        <v>431</v>
      </c>
      <c r="D748" s="1077"/>
      <c r="E748" s="1055">
        <f t="shared" ref="E748:P748" si="223">(E746*100/E793)-25</f>
        <v>0</v>
      </c>
      <c r="F748" s="1056">
        <f t="shared" si="223"/>
        <v>0</v>
      </c>
      <c r="G748" s="1056">
        <f t="shared" si="223"/>
        <v>2.6109660574036297E-4</v>
      </c>
      <c r="H748" s="1056">
        <f t="shared" si="223"/>
        <v>0</v>
      </c>
      <c r="I748" s="1056">
        <f t="shared" si="223"/>
        <v>-6.3328571428571436</v>
      </c>
      <c r="J748" s="1056">
        <f t="shared" si="223"/>
        <v>-2.9285714285714306</v>
      </c>
      <c r="K748" s="1056">
        <f t="shared" si="223"/>
        <v>12.062500000000007</v>
      </c>
      <c r="L748" s="1056">
        <f t="shared" si="223"/>
        <v>-15.853666666666665</v>
      </c>
      <c r="M748" s="1056">
        <f t="shared" si="223"/>
        <v>22.145833333333343</v>
      </c>
      <c r="N748" s="1056">
        <f t="shared" si="223"/>
        <v>7.0445833333333425</v>
      </c>
      <c r="O748" s="1056">
        <f t="shared" si="223"/>
        <v>7.1200000000000045</v>
      </c>
      <c r="P748" s="1068">
        <f t="shared" si="223"/>
        <v>-3.3111111111111136</v>
      </c>
      <c r="Q748" s="83"/>
      <c r="R748" s="114"/>
      <c r="S748" s="114"/>
      <c r="T748" s="114"/>
      <c r="U748" s="114"/>
      <c r="V748" s="114"/>
      <c r="W748" s="114"/>
      <c r="X748" s="114"/>
      <c r="Y748" s="114"/>
      <c r="Z748" s="114"/>
      <c r="AA748" s="114"/>
      <c r="AB748" s="114"/>
      <c r="AC748" s="114"/>
      <c r="AD748" s="114"/>
      <c r="AE748" s="114"/>
      <c r="AF748" s="114"/>
      <c r="AG748" s="114"/>
      <c r="AH748" s="114"/>
    </row>
    <row r="749" spans="2:34">
      <c r="B749" s="92"/>
      <c r="C749" s="711" t="s">
        <v>123</v>
      </c>
      <c r="D749" s="63"/>
      <c r="E749" s="2257"/>
      <c r="F749" s="982"/>
      <c r="G749" s="982"/>
      <c r="H749" s="982"/>
      <c r="I749" s="982"/>
      <c r="J749" s="982"/>
      <c r="K749" s="1773"/>
      <c r="L749" s="982"/>
      <c r="M749" s="982"/>
      <c r="N749" s="982"/>
      <c r="O749" s="982"/>
      <c r="P749" s="1112"/>
      <c r="Q749" s="1109"/>
      <c r="R749" s="114"/>
      <c r="S749" s="114"/>
      <c r="T749" s="114"/>
      <c r="U749" s="114"/>
      <c r="V749" s="114"/>
      <c r="W749" s="114"/>
      <c r="X749" s="114"/>
      <c r="Y749" s="114"/>
      <c r="Z749" s="114"/>
      <c r="AA749" s="114"/>
      <c r="AB749" s="114"/>
      <c r="AC749" s="114"/>
      <c r="AD749" s="114"/>
      <c r="AE749" s="114"/>
      <c r="AF749" s="114"/>
      <c r="AG749" s="114"/>
      <c r="AH749" s="114"/>
    </row>
    <row r="750" spans="2:34" ht="13.5" customHeight="1">
      <c r="B750" s="1567" t="str">
        <f>'12 л. МЕНЮ '!J750</f>
        <v>22/21</v>
      </c>
      <c r="C750" s="252" t="str">
        <f>'12 л. МЕНЮ '!C750</f>
        <v>Салат из моркови с яблоком</v>
      </c>
      <c r="D750" s="251">
        <f>'12 л. МЕНЮ '!D750</f>
        <v>60</v>
      </c>
      <c r="E750" s="2635">
        <f>'12 л. МЕНЮ '!E750</f>
        <v>0.55000000000000004</v>
      </c>
      <c r="F750" s="2636">
        <f>'12 л. МЕНЮ '!F750</f>
        <v>3.3210000000000002</v>
      </c>
      <c r="G750" s="1101">
        <f>'12 л. МЕНЮ '!G750</f>
        <v>4.9249999999999998</v>
      </c>
      <c r="H750" s="2344">
        <f>'12 л. МЕНЮ '!H750</f>
        <v>51.750999999999998</v>
      </c>
      <c r="I750" s="1101">
        <v>4.3970000000000002</v>
      </c>
      <c r="J750" s="1101">
        <v>0.03</v>
      </c>
      <c r="K750" s="1101">
        <v>0.02</v>
      </c>
      <c r="L750" s="1101">
        <v>600</v>
      </c>
      <c r="M750" s="1101">
        <v>12.567</v>
      </c>
      <c r="N750" s="1101">
        <v>18.786000000000001</v>
      </c>
      <c r="O750" s="1101">
        <v>14.315</v>
      </c>
      <c r="P750" s="2550">
        <v>0.9</v>
      </c>
      <c r="Q750" s="2737">
        <f>'12 л. МЕНЮ '!I750</f>
        <v>0</v>
      </c>
      <c r="R750" s="114"/>
      <c r="S750" s="114"/>
      <c r="T750" s="114"/>
      <c r="U750" s="114"/>
      <c r="V750" s="114"/>
      <c r="W750" s="114"/>
      <c r="X750" s="114"/>
      <c r="Y750" s="114"/>
      <c r="Z750" s="114"/>
      <c r="AA750" s="114"/>
      <c r="AB750" s="114"/>
      <c r="AC750" s="114"/>
      <c r="AD750" s="114"/>
      <c r="AE750" s="114"/>
      <c r="AF750" s="114"/>
      <c r="AG750" s="114"/>
      <c r="AH750" s="114"/>
    </row>
    <row r="751" spans="2:34" ht="15.75" customHeight="1">
      <c r="B751" s="1567" t="str">
        <f>'12 л. МЕНЮ '!J751</f>
        <v>100/21</v>
      </c>
      <c r="C751" s="252" t="str">
        <f>'12 л. МЕНЮ '!C751</f>
        <v xml:space="preserve">Рассольник ленинградский </v>
      </c>
      <c r="D751" s="251">
        <f>'12 л. МЕНЮ '!D751</f>
        <v>250</v>
      </c>
      <c r="E751" s="2635">
        <f>'12 л. МЕНЮ '!E751</f>
        <v>5.14</v>
      </c>
      <c r="F751" s="2636">
        <f>'12 л. МЕНЮ '!F751</f>
        <v>5.1280000000000001</v>
      </c>
      <c r="G751" s="1101">
        <f>'12 л. МЕНЮ '!G751</f>
        <v>13.25</v>
      </c>
      <c r="H751" s="2344">
        <f>'12 л. МЕНЮ '!H751</f>
        <v>109.5</v>
      </c>
      <c r="I751" s="368">
        <v>7.1</v>
      </c>
      <c r="J751" s="368">
        <v>0.13</v>
      </c>
      <c r="K751" s="368">
        <v>0.04</v>
      </c>
      <c r="L751" s="958">
        <v>0</v>
      </c>
      <c r="M751" s="2390">
        <v>167.5</v>
      </c>
      <c r="N751" s="377">
        <v>61.642000000000003</v>
      </c>
      <c r="O751" s="377">
        <v>25.5</v>
      </c>
      <c r="P751" s="377">
        <v>0.85699999999999998</v>
      </c>
      <c r="Q751" s="2737">
        <f>'12 л. МЕНЮ '!I751</f>
        <v>0</v>
      </c>
      <c r="R751" s="114"/>
      <c r="S751" s="114"/>
      <c r="T751" s="114"/>
      <c r="U751" s="114"/>
      <c r="V751" s="114"/>
      <c r="W751" s="114"/>
      <c r="X751" s="114"/>
      <c r="Y751" s="114"/>
      <c r="Z751" s="114"/>
      <c r="AA751" s="114"/>
      <c r="AB751" s="114"/>
      <c r="AC751" s="114"/>
      <c r="AD751" s="114"/>
      <c r="AE751" s="114"/>
      <c r="AF751" s="114"/>
      <c r="AG751" s="114"/>
      <c r="AH751" s="114"/>
    </row>
    <row r="752" spans="2:34" ht="17.25" customHeight="1">
      <c r="B752" s="1567" t="str">
        <f>'12 л. МЕНЮ '!J752</f>
        <v>258 / 17</v>
      </c>
      <c r="C752" s="252" t="str">
        <f>'12 л. МЕНЮ '!C752</f>
        <v>Мясо духовое</v>
      </c>
      <c r="D752" s="251">
        <f>'12 л. МЕНЮ '!D752</f>
        <v>200</v>
      </c>
      <c r="E752" s="2635">
        <f>'12 л. МЕНЮ '!E752</f>
        <v>19.239000000000001</v>
      </c>
      <c r="F752" s="2636">
        <f>'12 л. МЕНЮ '!F752</f>
        <v>21.763999999999999</v>
      </c>
      <c r="G752" s="1101">
        <f>'12 л. МЕНЮ '!G752</f>
        <v>24.188700000000001</v>
      </c>
      <c r="H752" s="2344">
        <f>'12 л. МЕНЮ '!H752</f>
        <v>379.70699999999999</v>
      </c>
      <c r="I752" s="377">
        <v>7.84</v>
      </c>
      <c r="J752" s="377">
        <v>0.11600000000000001</v>
      </c>
      <c r="K752" s="377">
        <v>0.15</v>
      </c>
      <c r="L752" s="958">
        <v>107.65</v>
      </c>
      <c r="M752" s="2390">
        <v>223.85</v>
      </c>
      <c r="N752" s="2390">
        <v>20.138500000000001</v>
      </c>
      <c r="O752" s="368">
        <v>12.51</v>
      </c>
      <c r="P752" s="377">
        <v>2</v>
      </c>
      <c r="Q752" s="2737">
        <f>'12 л. МЕНЮ '!I752</f>
        <v>0</v>
      </c>
      <c r="R752" s="114"/>
      <c r="S752" s="144"/>
      <c r="T752" s="114"/>
      <c r="U752" s="114"/>
      <c r="V752" s="114"/>
      <c r="W752" s="114"/>
      <c r="X752" s="114"/>
      <c r="Y752" s="114"/>
      <c r="Z752" s="114"/>
      <c r="AA752" s="114"/>
      <c r="AB752" s="114"/>
      <c r="AC752" s="114"/>
      <c r="AD752" s="114"/>
      <c r="AE752" s="114"/>
      <c r="AF752" s="114"/>
      <c r="AG752" s="114"/>
      <c r="AH752" s="114"/>
    </row>
    <row r="753" spans="2:34">
      <c r="B753" s="1567" t="str">
        <f>'12 л. МЕНЮ '!J753</f>
        <v>481 /21</v>
      </c>
      <c r="C753" s="252" t="str">
        <f>'12 л. МЕНЮ '!C753</f>
        <v>Кисель витаминный</v>
      </c>
      <c r="D753" s="251">
        <f>'12 л. МЕНЮ '!D753</f>
        <v>200</v>
      </c>
      <c r="E753" s="2635">
        <f>'12 л. МЕНЮ '!E753</f>
        <v>1.0149999999999999</v>
      </c>
      <c r="F753" s="2636">
        <f>'12 л. МЕНЮ '!F753</f>
        <v>0.28499999999999998</v>
      </c>
      <c r="G753" s="1101">
        <f>'12 л. МЕНЮ '!G753</f>
        <v>33.866999999999997</v>
      </c>
      <c r="H753" s="2344">
        <f>'12 л. МЕНЮ '!H753</f>
        <v>142.13800000000001</v>
      </c>
      <c r="I753" s="1101">
        <v>10.1</v>
      </c>
      <c r="J753" s="358">
        <v>1.7999999999999999E-2</v>
      </c>
      <c r="K753" s="358">
        <v>0.06</v>
      </c>
      <c r="L753" s="958">
        <v>100.45</v>
      </c>
      <c r="M753" s="253">
        <v>20.524999999999999</v>
      </c>
      <c r="N753" s="253">
        <v>15.342000000000001</v>
      </c>
      <c r="O753" s="359">
        <v>6.2750000000000004</v>
      </c>
      <c r="P753" s="253">
        <v>1.7</v>
      </c>
      <c r="Q753" s="2737">
        <f>'12 л. МЕНЮ '!I753</f>
        <v>0</v>
      </c>
      <c r="R753" s="114"/>
      <c r="S753" s="114"/>
      <c r="T753" s="114"/>
      <c r="U753" s="114"/>
      <c r="V753" s="114"/>
      <c r="W753" s="114"/>
      <c r="X753" s="114"/>
      <c r="Y753" s="114"/>
      <c r="Z753" s="114"/>
      <c r="AA753" s="114"/>
      <c r="AB753" s="114"/>
      <c r="AC753" s="114"/>
      <c r="AD753" s="114"/>
      <c r="AE753" s="114"/>
      <c r="AF753" s="114"/>
      <c r="AG753" s="114"/>
      <c r="AH753" s="114"/>
    </row>
    <row r="754" spans="2:34">
      <c r="B754" s="2316" t="str">
        <f>'12 л. МЕНЮ '!J754</f>
        <v>Пром.пр.</v>
      </c>
      <c r="C754" s="252" t="str">
        <f>'12 л. МЕНЮ '!C754</f>
        <v>Хлеб пшеничный</v>
      </c>
      <c r="D754" s="251">
        <f>'12 л. МЕНЮ '!D754</f>
        <v>70</v>
      </c>
      <c r="E754" s="2635">
        <f>'12 л. МЕНЮ '!E754</f>
        <v>2.5030000000000001</v>
      </c>
      <c r="F754" s="2636">
        <f>'12 л. МЕНЮ '!F754</f>
        <v>0.89500000000000002</v>
      </c>
      <c r="G754" s="1101">
        <f>'12 л. МЕНЮ '!G754</f>
        <v>35.229999999999997</v>
      </c>
      <c r="H754" s="2344">
        <f>'12 л. МЕНЮ '!H754</f>
        <v>158.97900000000001</v>
      </c>
      <c r="I754" s="253">
        <v>0</v>
      </c>
      <c r="J754" s="1084">
        <v>8.4000000000000005E-2</v>
      </c>
      <c r="K754" s="804">
        <v>2.8000000000000001E-2</v>
      </c>
      <c r="L754" s="958">
        <v>0</v>
      </c>
      <c r="M754" s="365">
        <v>14</v>
      </c>
      <c r="N754" s="253">
        <v>45.5</v>
      </c>
      <c r="O754" s="253">
        <v>9.8000000000000007</v>
      </c>
      <c r="P754" s="253">
        <v>7.0000000000000007E-2</v>
      </c>
      <c r="Q754" s="2737">
        <f>'12 л. МЕНЮ '!I754</f>
        <v>0</v>
      </c>
      <c r="R754" s="114"/>
      <c r="S754" s="114"/>
      <c r="T754" s="114"/>
      <c r="U754" s="114"/>
      <c r="V754" s="114"/>
      <c r="W754" s="114"/>
      <c r="X754" s="114"/>
      <c r="Y754" s="114"/>
      <c r="Z754" s="114"/>
      <c r="AA754" s="114"/>
      <c r="AB754" s="114"/>
      <c r="AC754" s="114"/>
      <c r="AD754" s="114"/>
      <c r="AE754" s="114"/>
      <c r="AF754" s="114"/>
      <c r="AG754" s="114"/>
      <c r="AH754" s="114"/>
    </row>
    <row r="755" spans="2:34" ht="15.75" thickBot="1">
      <c r="B755" s="2735" t="str">
        <f>'12 л. МЕНЮ '!J755</f>
        <v>Пром.пр.</v>
      </c>
      <c r="C755" s="201" t="str">
        <f>'12 л. МЕНЮ '!C755</f>
        <v>Хлеб ржаной</v>
      </c>
      <c r="D755" s="2759">
        <f>'12 л. МЕНЮ '!D755</f>
        <v>54</v>
      </c>
      <c r="E755" s="3150">
        <f>'12 л. МЕНЮ '!E755</f>
        <v>3.05</v>
      </c>
      <c r="F755" s="2648">
        <f>'12 л. МЕНЮ '!F755</f>
        <v>0.81</v>
      </c>
      <c r="G755" s="1102">
        <f>'12 л. МЕНЮ '!G755</f>
        <v>22.59</v>
      </c>
      <c r="H755" s="2649">
        <f>'12 л. МЕНЮ '!H755</f>
        <v>109.925</v>
      </c>
      <c r="I755" s="356">
        <v>0</v>
      </c>
      <c r="J755" s="1812">
        <v>0.14399999999999999</v>
      </c>
      <c r="K755" s="354">
        <v>0.14399999999999999</v>
      </c>
      <c r="L755" s="1045">
        <v>0</v>
      </c>
      <c r="M755" s="2201">
        <v>17.82</v>
      </c>
      <c r="N755" s="356">
        <v>126.36</v>
      </c>
      <c r="O755" s="356">
        <v>3.5640000000000001</v>
      </c>
      <c r="P755" s="356">
        <v>2.4E-2</v>
      </c>
      <c r="Q755" s="2737">
        <f>'12 л. МЕНЮ '!I755</f>
        <v>0</v>
      </c>
      <c r="R755" s="114"/>
      <c r="S755" s="114"/>
      <c r="T755" s="114"/>
      <c r="U755" s="114"/>
      <c r="V755" s="114"/>
      <c r="W755" s="114"/>
      <c r="X755" s="114"/>
      <c r="Y755" s="114"/>
      <c r="Z755" s="114"/>
      <c r="AA755" s="114"/>
      <c r="AB755" s="114"/>
      <c r="AC755" s="114"/>
      <c r="AD755" s="114"/>
      <c r="AE755" s="114"/>
      <c r="AF755" s="114"/>
      <c r="AG755" s="114"/>
      <c r="AH755" s="114"/>
    </row>
    <row r="756" spans="2:34" ht="20.25" customHeight="1">
      <c r="B756" s="2755" t="s">
        <v>192</v>
      </c>
      <c r="C756" s="3147"/>
      <c r="D756" s="3149">
        <f>'12 л. МЕНЮ '!D756</f>
        <v>834</v>
      </c>
      <c r="E756" s="155">
        <f t="shared" ref="E756:P756" si="224">SUM(E750:E755)</f>
        <v>31.497000000000003</v>
      </c>
      <c r="F756" s="255">
        <f t="shared" si="224"/>
        <v>32.203000000000003</v>
      </c>
      <c r="G756" s="954">
        <f t="shared" si="224"/>
        <v>134.05070000000001</v>
      </c>
      <c r="H756" s="954">
        <f t="shared" si="224"/>
        <v>952</v>
      </c>
      <c r="I756" s="965">
        <f t="shared" si="224"/>
        <v>29.436999999999998</v>
      </c>
      <c r="J756" s="255">
        <f t="shared" si="224"/>
        <v>0.52200000000000002</v>
      </c>
      <c r="K756" s="980">
        <f t="shared" si="224"/>
        <v>0.44200000000000006</v>
      </c>
      <c r="L756" s="255">
        <f t="shared" si="224"/>
        <v>808.1</v>
      </c>
      <c r="M756" s="965">
        <f t="shared" si="224"/>
        <v>456.262</v>
      </c>
      <c r="N756" s="965">
        <f t="shared" si="224"/>
        <v>287.76850000000002</v>
      </c>
      <c r="O756" s="965">
        <f t="shared" si="224"/>
        <v>71.963999999999999</v>
      </c>
      <c r="P756" s="879">
        <f t="shared" si="224"/>
        <v>5.5510000000000002</v>
      </c>
      <c r="Q756" s="2730"/>
      <c r="R756" s="114"/>
      <c r="S756" s="114"/>
      <c r="T756" s="114"/>
      <c r="U756" s="114"/>
      <c r="V756" s="114"/>
      <c r="W756" s="114"/>
      <c r="X756" s="114"/>
      <c r="Y756" s="114"/>
      <c r="Z756" s="114"/>
      <c r="AA756" s="114"/>
      <c r="AB756" s="114"/>
      <c r="AC756" s="114"/>
      <c r="AD756" s="114"/>
      <c r="AE756" s="114"/>
      <c r="AF756" s="114"/>
      <c r="AG756" s="114"/>
      <c r="AH756" s="114"/>
    </row>
    <row r="757" spans="2:34" ht="15.75" customHeight="1">
      <c r="B757" s="182"/>
      <c r="C757" s="2334" t="s">
        <v>11</v>
      </c>
      <c r="D757" s="2205">
        <v>0.35</v>
      </c>
      <c r="E757" s="1160">
        <f t="shared" ref="E757:P757" si="225">(E793/100)*35</f>
        <v>31.5</v>
      </c>
      <c r="F757" s="1159">
        <f t="shared" si="225"/>
        <v>32.200000000000003</v>
      </c>
      <c r="G757" s="1159">
        <f t="shared" si="225"/>
        <v>134.05000000000001</v>
      </c>
      <c r="H757" s="1159">
        <f t="shared" si="225"/>
        <v>952</v>
      </c>
      <c r="I757" s="1159">
        <f t="shared" si="225"/>
        <v>24.5</v>
      </c>
      <c r="J757" s="1159">
        <f t="shared" si="225"/>
        <v>0.48999999999999994</v>
      </c>
      <c r="K757" s="1159">
        <f t="shared" si="225"/>
        <v>0.56000000000000005</v>
      </c>
      <c r="L757" s="2783">
        <f t="shared" si="225"/>
        <v>315</v>
      </c>
      <c r="M757" s="2784">
        <f t="shared" si="225"/>
        <v>420</v>
      </c>
      <c r="N757" s="2784">
        <f t="shared" si="225"/>
        <v>420</v>
      </c>
      <c r="O757" s="2784">
        <f t="shared" si="225"/>
        <v>105</v>
      </c>
      <c r="P757" s="2782">
        <f t="shared" si="225"/>
        <v>6.3</v>
      </c>
      <c r="Q757" s="1121"/>
      <c r="R757" s="114"/>
      <c r="S757" s="114"/>
      <c r="T757" s="114"/>
      <c r="U757" s="114"/>
      <c r="V757" s="114"/>
      <c r="W757" s="114"/>
      <c r="X757" s="114"/>
      <c r="Y757" s="114"/>
      <c r="Z757" s="114"/>
      <c r="AA757" s="114"/>
      <c r="AB757" s="114"/>
      <c r="AC757" s="114"/>
      <c r="AD757" s="114"/>
      <c r="AE757" s="114"/>
      <c r="AF757" s="114"/>
      <c r="AG757" s="114"/>
      <c r="AH757" s="114"/>
    </row>
    <row r="758" spans="2:34" ht="15.75" thickBot="1">
      <c r="B758" s="456"/>
      <c r="C758" s="2726" t="s">
        <v>431</v>
      </c>
      <c r="D758" s="2779"/>
      <c r="E758" s="1055">
        <f t="shared" ref="E758:P758" si="226">(E756*100/E793)-35</f>
        <v>-3.3333333333303017E-3</v>
      </c>
      <c r="F758" s="1056">
        <f t="shared" si="226"/>
        <v>3.2608695652172059E-3</v>
      </c>
      <c r="G758" s="1056">
        <f t="shared" si="226"/>
        <v>1.8276762401825408E-4</v>
      </c>
      <c r="H758" s="1056">
        <f t="shared" si="226"/>
        <v>0</v>
      </c>
      <c r="I758" s="1056">
        <f t="shared" si="226"/>
        <v>7.0528571428571425</v>
      </c>
      <c r="J758" s="1056">
        <f t="shared" si="226"/>
        <v>2.2857142857142918</v>
      </c>
      <c r="K758" s="1056">
        <f t="shared" si="226"/>
        <v>-7.375</v>
      </c>
      <c r="L758" s="1056">
        <f t="shared" si="226"/>
        <v>54.788888888888891</v>
      </c>
      <c r="M758" s="1056">
        <f t="shared" si="226"/>
        <v>3.0218333333333334</v>
      </c>
      <c r="N758" s="1056">
        <f t="shared" si="226"/>
        <v>-11.019291666666664</v>
      </c>
      <c r="O758" s="1056">
        <f t="shared" si="226"/>
        <v>-11.012</v>
      </c>
      <c r="P758" s="1068">
        <f t="shared" si="226"/>
        <v>-4.1611111111111114</v>
      </c>
      <c r="Q758" s="2731"/>
      <c r="R758" s="114"/>
      <c r="S758" s="114"/>
      <c r="T758" s="114"/>
      <c r="U758" s="114"/>
      <c r="V758" s="114"/>
      <c r="W758" s="114"/>
      <c r="X758" s="114"/>
      <c r="Y758" s="114"/>
      <c r="Z758" s="114"/>
      <c r="AA758" s="114"/>
      <c r="AB758" s="114"/>
      <c r="AC758" s="114"/>
      <c r="AD758" s="114"/>
      <c r="AE758" s="114"/>
      <c r="AF758" s="114"/>
      <c r="AG758" s="114"/>
      <c r="AH758" s="114"/>
    </row>
    <row r="759" spans="2:34" ht="12.75" customHeight="1">
      <c r="B759" s="934"/>
      <c r="C759" s="711" t="s">
        <v>232</v>
      </c>
      <c r="D759" s="63"/>
      <c r="E759" s="2257"/>
      <c r="F759" s="982"/>
      <c r="G759" s="982"/>
      <c r="H759" s="982"/>
      <c r="I759" s="982"/>
      <c r="J759" s="982"/>
      <c r="K759" s="982"/>
      <c r="L759" s="982"/>
      <c r="M759" s="982"/>
      <c r="N759" s="982"/>
      <c r="O759" s="982"/>
      <c r="P759" s="1112"/>
      <c r="Q759" s="1115"/>
      <c r="R759" s="114"/>
      <c r="S759" s="114"/>
      <c r="T759" s="114"/>
      <c r="U759" s="114"/>
      <c r="V759" s="114"/>
      <c r="W759" s="114"/>
      <c r="X759" s="114"/>
      <c r="Y759" s="114"/>
      <c r="Z759" s="114"/>
      <c r="AA759" s="114"/>
      <c r="AB759" s="114"/>
      <c r="AC759" s="114"/>
      <c r="AD759" s="114"/>
      <c r="AE759" s="114"/>
      <c r="AF759" s="114"/>
      <c r="AG759" s="114"/>
      <c r="AH759" s="114"/>
    </row>
    <row r="760" spans="2:34" ht="17.25" customHeight="1">
      <c r="B760" s="2313" t="str">
        <f>'12 л. МЕНЮ '!J760</f>
        <v>470 / 21</v>
      </c>
      <c r="C760" s="274" t="str">
        <f>'12 л. МЕНЮ '!C760</f>
        <v xml:space="preserve">Какао с молоком </v>
      </c>
      <c r="D760" s="277">
        <f>'12 л. МЕНЮ '!D760</f>
        <v>200</v>
      </c>
      <c r="E760" s="2391">
        <f>'12 л. МЕНЮ '!E760</f>
        <v>3.4849999999999999</v>
      </c>
      <c r="F760" s="2391">
        <f>'12 л. МЕНЮ '!F760</f>
        <v>2.7869999999999999</v>
      </c>
      <c r="G760" s="2391">
        <f>'12 л. МЕНЮ '!G760</f>
        <v>14.204000000000001</v>
      </c>
      <c r="H760" s="2391">
        <f>'12 л. МЕНЮ '!H760</f>
        <v>95.156999999999996</v>
      </c>
      <c r="I760" s="368">
        <v>0.57499999999999996</v>
      </c>
      <c r="J760" s="370">
        <v>3.4000000000000002E-2</v>
      </c>
      <c r="K760" s="370">
        <v>0.14000000000000001</v>
      </c>
      <c r="L760" s="1045">
        <v>14.597</v>
      </c>
      <c r="M760" s="2662">
        <v>99.63</v>
      </c>
      <c r="N760" s="2662">
        <v>118.73</v>
      </c>
      <c r="O760" s="1069">
        <v>22.1</v>
      </c>
      <c r="P760" s="2289">
        <v>0.57899999999999996</v>
      </c>
      <c r="Q760" s="536">
        <f>'12 л. МЕНЮ '!I760</f>
        <v>0</v>
      </c>
      <c r="R760" s="114"/>
      <c r="S760" s="114"/>
      <c r="T760" s="114"/>
      <c r="U760" s="114"/>
      <c r="V760" s="114"/>
      <c r="W760" s="114"/>
      <c r="X760" s="114"/>
      <c r="Y760" s="114"/>
      <c r="Z760" s="114"/>
      <c r="AA760" s="114"/>
      <c r="AB760" s="114"/>
      <c r="AC760" s="114"/>
      <c r="AD760" s="114"/>
      <c r="AE760" s="114"/>
      <c r="AF760" s="114"/>
      <c r="AG760" s="114"/>
      <c r="AH760" s="114"/>
    </row>
    <row r="761" spans="2:34" ht="18" customHeight="1" thickBot="1">
      <c r="B761" s="3151" t="str">
        <f>'12 л. МЕНЮ '!J761</f>
        <v>150 / 17</v>
      </c>
      <c r="C761" s="2732" t="str">
        <f>'12 л. МЕНЮ '!C761</f>
        <v>Запеканка из макарон с творогом</v>
      </c>
      <c r="D761" s="398">
        <f>'12 л. МЕНЮ '!D761</f>
        <v>200</v>
      </c>
      <c r="E761" s="2391">
        <f>'12 л. МЕНЮ '!E761</f>
        <v>5.52</v>
      </c>
      <c r="F761" s="2391">
        <f>'12 л. МЕНЮ '!F761</f>
        <v>6.4130000000000003</v>
      </c>
      <c r="G761" s="2391">
        <f>'12 л. МЕНЮ '!G761</f>
        <v>24.096</v>
      </c>
      <c r="H761" s="2391">
        <f>'12 л. МЕНЮ '!H761</f>
        <v>176.84</v>
      </c>
      <c r="I761" s="371">
        <v>0.4</v>
      </c>
      <c r="J761" s="371">
        <v>0.12</v>
      </c>
      <c r="K761" s="2251">
        <v>0.12</v>
      </c>
      <c r="L761" s="2559">
        <v>50</v>
      </c>
      <c r="M761" s="371">
        <v>160</v>
      </c>
      <c r="N761" s="420">
        <v>19.899999999999999</v>
      </c>
      <c r="O761" s="370">
        <v>25</v>
      </c>
      <c r="P761" s="2288">
        <v>1.6</v>
      </c>
      <c r="Q761" s="2774">
        <f>'12 л. МЕНЮ '!I761</f>
        <v>0</v>
      </c>
      <c r="R761" s="114"/>
      <c r="S761" s="114"/>
      <c r="T761" s="114"/>
      <c r="U761" s="114"/>
      <c r="V761" s="114"/>
      <c r="W761" s="114"/>
      <c r="X761" s="114"/>
      <c r="Y761" s="114"/>
      <c r="Z761" s="114"/>
      <c r="AA761" s="114"/>
      <c r="AB761" s="114"/>
      <c r="AC761" s="114"/>
      <c r="AD761" s="114"/>
      <c r="AE761" s="114"/>
      <c r="AF761" s="114"/>
      <c r="AG761" s="114"/>
      <c r="AH761" s="114"/>
    </row>
    <row r="762" spans="2:34" ht="13.5" customHeight="1">
      <c r="B762" s="498" t="s">
        <v>241</v>
      </c>
      <c r="C762" s="754"/>
      <c r="D762" s="2749">
        <f>'12 л. МЕНЮ '!D762</f>
        <v>400</v>
      </c>
      <c r="E762" s="155">
        <f t="shared" ref="E762:P762" si="227">SUM(E760:E761)</f>
        <v>9.004999999999999</v>
      </c>
      <c r="F762" s="255">
        <f t="shared" si="227"/>
        <v>9.1999999999999993</v>
      </c>
      <c r="G762" s="954">
        <f t="shared" si="227"/>
        <v>38.299999999999997</v>
      </c>
      <c r="H762" s="954">
        <f t="shared" si="227"/>
        <v>271.99700000000001</v>
      </c>
      <c r="I762" s="255">
        <f t="shared" si="227"/>
        <v>0.97499999999999998</v>
      </c>
      <c r="J762" s="255">
        <f t="shared" si="227"/>
        <v>0.154</v>
      </c>
      <c r="K762" s="255">
        <f t="shared" si="227"/>
        <v>0.26</v>
      </c>
      <c r="L762" s="965">
        <f t="shared" si="227"/>
        <v>64.596999999999994</v>
      </c>
      <c r="M762" s="965">
        <f t="shared" si="227"/>
        <v>259.63</v>
      </c>
      <c r="N762" s="965">
        <f t="shared" si="227"/>
        <v>138.63</v>
      </c>
      <c r="O762" s="255">
        <f t="shared" si="227"/>
        <v>47.1</v>
      </c>
      <c r="P762" s="879">
        <f t="shared" si="227"/>
        <v>2.1790000000000003</v>
      </c>
      <c r="R762" s="114"/>
      <c r="S762" s="114"/>
      <c r="T762" s="114"/>
      <c r="U762" s="114"/>
      <c r="V762" s="114"/>
      <c r="W762" s="114"/>
      <c r="X762" s="114"/>
      <c r="Y762" s="114"/>
      <c r="Z762" s="114"/>
      <c r="AA762" s="114"/>
      <c r="AB762" s="114"/>
      <c r="AC762" s="114"/>
      <c r="AD762" s="114"/>
      <c r="AE762" s="114"/>
      <c r="AF762" s="114"/>
      <c r="AG762" s="114"/>
      <c r="AH762" s="114"/>
    </row>
    <row r="763" spans="2:34" ht="11.25" customHeight="1">
      <c r="B763" s="1035"/>
      <c r="C763" s="1036" t="s">
        <v>11</v>
      </c>
      <c r="D763" s="1783">
        <v>0.1</v>
      </c>
      <c r="E763" s="1160">
        <f t="shared" ref="E763:P763" si="228">(E793/100)*10</f>
        <v>9</v>
      </c>
      <c r="F763" s="1159">
        <f t="shared" si="228"/>
        <v>9.2000000000000011</v>
      </c>
      <c r="G763" s="1159">
        <f t="shared" si="228"/>
        <v>38.299999999999997</v>
      </c>
      <c r="H763" s="1159">
        <f t="shared" si="228"/>
        <v>272</v>
      </c>
      <c r="I763" s="1159">
        <f t="shared" si="228"/>
        <v>7</v>
      </c>
      <c r="J763" s="1159">
        <f t="shared" si="228"/>
        <v>0.13999999999999999</v>
      </c>
      <c r="K763" s="1159">
        <f t="shared" si="228"/>
        <v>0.16</v>
      </c>
      <c r="L763" s="1159">
        <f t="shared" si="228"/>
        <v>90</v>
      </c>
      <c r="M763" s="2784">
        <f t="shared" si="228"/>
        <v>120</v>
      </c>
      <c r="N763" s="2784">
        <f t="shared" si="228"/>
        <v>120</v>
      </c>
      <c r="O763" s="2783">
        <f t="shared" si="228"/>
        <v>30</v>
      </c>
      <c r="P763" s="2782">
        <f t="shared" si="228"/>
        <v>1.7999999999999998</v>
      </c>
      <c r="R763" s="114"/>
      <c r="S763" s="114"/>
      <c r="T763" s="114"/>
      <c r="U763" s="114"/>
      <c r="V763" s="114"/>
      <c r="W763" s="114"/>
      <c r="X763" s="114"/>
      <c r="Y763" s="114"/>
      <c r="Z763" s="114"/>
      <c r="AA763" s="114"/>
      <c r="AB763" s="114"/>
      <c r="AC763" s="114"/>
      <c r="AD763" s="114"/>
      <c r="AE763" s="114"/>
      <c r="AF763" s="114"/>
      <c r="AG763" s="114"/>
      <c r="AH763" s="114"/>
    </row>
    <row r="764" spans="2:34" ht="12.75" customHeight="1" thickBot="1">
      <c r="B764" s="249"/>
      <c r="C764" s="1031" t="s">
        <v>431</v>
      </c>
      <c r="D764" s="1077"/>
      <c r="E764" s="1055">
        <f t="shared" ref="E764:P764" si="229">(E762*100/E793)-10</f>
        <v>5.5555555555546476E-3</v>
      </c>
      <c r="F764" s="1056">
        <f t="shared" si="229"/>
        <v>0</v>
      </c>
      <c r="G764" s="1056">
        <f t="shared" si="229"/>
        <v>0</v>
      </c>
      <c r="H764" s="1056">
        <f t="shared" si="229"/>
        <v>-1.1029411764695851E-4</v>
      </c>
      <c r="I764" s="1056">
        <f t="shared" si="229"/>
        <v>-8.6071428571428577</v>
      </c>
      <c r="J764" s="1056">
        <f t="shared" si="229"/>
        <v>1.0000000000000018</v>
      </c>
      <c r="K764" s="1056">
        <f t="shared" si="229"/>
        <v>6.25</v>
      </c>
      <c r="L764" s="1056">
        <f t="shared" si="229"/>
        <v>-2.8225555555555557</v>
      </c>
      <c r="M764" s="1056">
        <f t="shared" si="229"/>
        <v>11.635833333333334</v>
      </c>
      <c r="N764" s="1056">
        <f t="shared" si="229"/>
        <v>1.5525000000000002</v>
      </c>
      <c r="O764" s="1056">
        <f t="shared" si="229"/>
        <v>5.6999999999999993</v>
      </c>
      <c r="P764" s="1068">
        <f t="shared" si="229"/>
        <v>2.1055555555555578</v>
      </c>
      <c r="Q764" s="324"/>
      <c r="R764" s="114"/>
      <c r="S764" s="114"/>
      <c r="T764" s="114"/>
      <c r="U764" s="114"/>
      <c r="V764" s="114"/>
      <c r="W764" s="114"/>
      <c r="X764" s="114"/>
      <c r="Y764" s="114"/>
      <c r="Z764" s="114"/>
      <c r="AA764" s="114"/>
      <c r="AB764" s="114"/>
      <c r="AC764" s="114"/>
      <c r="AD764" s="114"/>
      <c r="AE764" s="114"/>
      <c r="AF764" s="114"/>
      <c r="AG764" s="114"/>
      <c r="AH764" s="114"/>
    </row>
    <row r="765" spans="2:34">
      <c r="I765" s="1085"/>
      <c r="J765" s="1085"/>
      <c r="K765" s="1085"/>
      <c r="L765" s="1085"/>
      <c r="M765" s="1085"/>
      <c r="N765" s="1085"/>
      <c r="O765" s="1085"/>
      <c r="P765" s="1085"/>
      <c r="R765" s="114"/>
      <c r="S765" s="114"/>
      <c r="T765" s="114"/>
      <c r="U765" s="114"/>
      <c r="V765" s="114"/>
      <c r="W765" s="114"/>
      <c r="X765" s="114"/>
      <c r="Y765" s="114"/>
      <c r="Z765" s="114"/>
      <c r="AA765" s="114"/>
      <c r="AB765" s="114"/>
      <c r="AC765" s="114"/>
      <c r="AD765" s="114"/>
      <c r="AE765" s="114"/>
      <c r="AF765" s="114"/>
      <c r="AG765" s="114"/>
      <c r="AH765" s="114"/>
    </row>
    <row r="766" spans="2:34" ht="15.75" thickBot="1">
      <c r="I766" s="3152"/>
      <c r="J766" s="3152"/>
      <c r="K766" s="3152"/>
      <c r="L766" s="3152"/>
      <c r="M766" s="3152"/>
      <c r="N766" s="3152"/>
      <c r="O766" s="3152"/>
      <c r="P766" s="3152"/>
      <c r="R766" s="114"/>
      <c r="S766" s="114"/>
      <c r="T766" s="114"/>
      <c r="U766" s="114"/>
      <c r="V766" s="114"/>
      <c r="W766" s="114"/>
      <c r="X766" s="114"/>
      <c r="Y766" s="114"/>
      <c r="Z766" s="114"/>
      <c r="AA766" s="114"/>
      <c r="AB766" s="114"/>
      <c r="AC766" s="114"/>
      <c r="AD766" s="114"/>
      <c r="AE766" s="114"/>
      <c r="AF766" s="114"/>
      <c r="AG766" s="114"/>
      <c r="AH766" s="114"/>
    </row>
    <row r="767" spans="2:34">
      <c r="B767" s="877"/>
      <c r="C767" s="43" t="s">
        <v>283</v>
      </c>
      <c r="D767" s="44"/>
      <c r="E767" s="155">
        <f t="shared" ref="E767:P767" si="230">E746+E756</f>
        <v>53.997000000000007</v>
      </c>
      <c r="F767" s="255">
        <f t="shared" si="230"/>
        <v>55.203000000000003</v>
      </c>
      <c r="G767" s="255">
        <f t="shared" si="230"/>
        <v>229.80169999999998</v>
      </c>
      <c r="H767" s="255">
        <f t="shared" si="230"/>
        <v>1632</v>
      </c>
      <c r="I767" s="965">
        <f t="shared" si="230"/>
        <v>42.503999999999998</v>
      </c>
      <c r="J767" s="255">
        <f t="shared" si="230"/>
        <v>0.83099999999999996</v>
      </c>
      <c r="K767" s="255">
        <f t="shared" si="230"/>
        <v>1.0350000000000001</v>
      </c>
      <c r="L767" s="965">
        <f t="shared" si="230"/>
        <v>890.41700000000003</v>
      </c>
      <c r="M767" s="961">
        <f t="shared" si="230"/>
        <v>1022.0120000000002</v>
      </c>
      <c r="N767" s="961">
        <f t="shared" si="230"/>
        <v>672.3035000000001</v>
      </c>
      <c r="O767" s="965">
        <f t="shared" si="230"/>
        <v>168.32400000000001</v>
      </c>
      <c r="P767" s="879">
        <f t="shared" si="230"/>
        <v>9.4550000000000001</v>
      </c>
      <c r="R767" s="114"/>
      <c r="S767" s="114"/>
      <c r="T767" s="114"/>
      <c r="U767" s="114"/>
      <c r="V767" s="114"/>
      <c r="W767" s="114"/>
      <c r="X767" s="114"/>
      <c r="Y767" s="114"/>
      <c r="Z767" s="114"/>
      <c r="AA767" s="114"/>
      <c r="AB767" s="114"/>
      <c r="AC767" s="114"/>
      <c r="AD767" s="114"/>
      <c r="AE767" s="114"/>
      <c r="AF767" s="114"/>
      <c r="AG767" s="114"/>
      <c r="AH767" s="114"/>
    </row>
    <row r="768" spans="2:34" ht="12.75" customHeight="1">
      <c r="B768" s="456"/>
      <c r="C768" s="930" t="s">
        <v>11</v>
      </c>
      <c r="D768" s="1783">
        <v>0.6</v>
      </c>
      <c r="E768" s="1158">
        <f t="shared" ref="E768:P768" si="231">(E793/100)*60</f>
        <v>54</v>
      </c>
      <c r="F768" s="1052">
        <f t="shared" si="231"/>
        <v>55.2</v>
      </c>
      <c r="G768" s="1052">
        <f t="shared" si="231"/>
        <v>229.8</v>
      </c>
      <c r="H768" s="1052">
        <f t="shared" si="231"/>
        <v>1632</v>
      </c>
      <c r="I768" s="1052">
        <f t="shared" si="231"/>
        <v>42</v>
      </c>
      <c r="J768" s="1052">
        <f t="shared" si="231"/>
        <v>0.83999999999999986</v>
      </c>
      <c r="K768" s="1052">
        <f t="shared" si="231"/>
        <v>0.96</v>
      </c>
      <c r="L768" s="1808">
        <f t="shared" si="231"/>
        <v>540</v>
      </c>
      <c r="M768" s="2785">
        <f t="shared" si="231"/>
        <v>720</v>
      </c>
      <c r="N768" s="2785">
        <f t="shared" si="231"/>
        <v>720</v>
      </c>
      <c r="O768" s="2785">
        <f t="shared" si="231"/>
        <v>180</v>
      </c>
      <c r="P768" s="2346">
        <f t="shared" si="231"/>
        <v>10.799999999999999</v>
      </c>
      <c r="R768" s="114"/>
      <c r="S768" s="114"/>
      <c r="T768" s="114"/>
      <c r="U768" s="114"/>
      <c r="V768" s="114"/>
      <c r="W768" s="114"/>
      <c r="X768" s="114"/>
      <c r="Y768" s="114"/>
      <c r="Z768" s="114"/>
      <c r="AA768" s="114"/>
      <c r="AB768" s="114"/>
      <c r="AC768" s="114"/>
      <c r="AD768" s="114"/>
      <c r="AE768" s="114"/>
      <c r="AF768" s="114"/>
      <c r="AG768" s="114"/>
      <c r="AH768" s="114"/>
    </row>
    <row r="769" spans="2:34" ht="12" customHeight="1" thickBot="1">
      <c r="B769" s="249"/>
      <c r="C769" s="1031" t="s">
        <v>431</v>
      </c>
      <c r="D769" s="1077"/>
      <c r="E769" s="1055">
        <f t="shared" ref="E769:P769" si="232">(E767*100/E793)-60</f>
        <v>-3.3333333333231963E-3</v>
      </c>
      <c r="F769" s="1056">
        <f t="shared" si="232"/>
        <v>3.2608695652172059E-3</v>
      </c>
      <c r="G769" s="1056">
        <f t="shared" si="232"/>
        <v>4.4386422975861706E-4</v>
      </c>
      <c r="H769" s="1056">
        <f t="shared" si="232"/>
        <v>0</v>
      </c>
      <c r="I769" s="1056">
        <f t="shared" si="232"/>
        <v>0.71999999999999176</v>
      </c>
      <c r="J769" s="1056">
        <f t="shared" si="232"/>
        <v>-0.6428571428571459</v>
      </c>
      <c r="K769" s="1056">
        <f t="shared" si="232"/>
        <v>4.6875</v>
      </c>
      <c r="L769" s="1056">
        <f t="shared" si="232"/>
        <v>38.935222222222222</v>
      </c>
      <c r="M769" s="1056">
        <f t="shared" si="232"/>
        <v>25.167666666666676</v>
      </c>
      <c r="N769" s="1056">
        <f t="shared" si="232"/>
        <v>-3.9747083333333251</v>
      </c>
      <c r="O769" s="1056">
        <f t="shared" si="232"/>
        <v>-3.8919999999999959</v>
      </c>
      <c r="P769" s="1068">
        <f t="shared" si="232"/>
        <v>-7.4722222222222214</v>
      </c>
      <c r="Q769" s="324"/>
      <c r="R769" s="114"/>
      <c r="S769" s="114"/>
      <c r="T769" s="114"/>
      <c r="U769" s="114"/>
      <c r="V769" s="114"/>
      <c r="W769" s="114"/>
      <c r="X769" s="114"/>
      <c r="Y769" s="114"/>
      <c r="Z769" s="114"/>
      <c r="AA769" s="114"/>
      <c r="AB769" s="114"/>
      <c r="AC769" s="114"/>
      <c r="AD769" s="114"/>
      <c r="AE769" s="114"/>
      <c r="AF769" s="114"/>
      <c r="AG769" s="114"/>
      <c r="AH769" s="114"/>
    </row>
    <row r="770" spans="2:34" ht="12.75" customHeight="1">
      <c r="Q770" s="324"/>
      <c r="R770" s="114"/>
      <c r="S770" s="114"/>
      <c r="T770" s="114"/>
      <c r="U770" s="114"/>
      <c r="V770" s="114"/>
      <c r="W770" s="114"/>
      <c r="X770" s="114"/>
      <c r="Y770" s="114"/>
      <c r="Z770" s="114"/>
      <c r="AA770" s="114"/>
      <c r="AB770" s="114"/>
      <c r="AC770" s="114"/>
      <c r="AD770" s="114"/>
      <c r="AE770" s="114"/>
      <c r="AF770" s="114"/>
      <c r="AG770" s="114"/>
      <c r="AH770" s="114"/>
    </row>
    <row r="771" spans="2:34" ht="12.75" customHeight="1" thickBot="1">
      <c r="Q771" s="324"/>
      <c r="R771" s="114"/>
      <c r="S771" s="114"/>
      <c r="T771" s="114"/>
      <c r="U771" s="114"/>
      <c r="V771" s="114"/>
      <c r="W771" s="114"/>
      <c r="X771" s="114"/>
      <c r="Y771" s="114"/>
      <c r="Z771" s="114"/>
      <c r="AA771" s="114"/>
      <c r="AB771" s="114"/>
      <c r="AC771" s="114"/>
      <c r="AD771" s="114"/>
      <c r="AE771" s="114"/>
      <c r="AF771" s="114"/>
      <c r="AG771" s="114"/>
      <c r="AH771" s="114"/>
    </row>
    <row r="772" spans="2:34">
      <c r="B772" s="877"/>
      <c r="C772" s="43" t="s">
        <v>282</v>
      </c>
      <c r="D772" s="44"/>
      <c r="E772" s="155">
        <f t="shared" ref="E772:P772" si="233">E756+E762</f>
        <v>40.502000000000002</v>
      </c>
      <c r="F772" s="255">
        <f t="shared" si="233"/>
        <v>41.403000000000006</v>
      </c>
      <c r="G772" s="255">
        <f t="shared" si="233"/>
        <v>172.35070000000002</v>
      </c>
      <c r="H772" s="255">
        <f t="shared" si="233"/>
        <v>1223.9970000000001</v>
      </c>
      <c r="I772" s="965">
        <f t="shared" si="233"/>
        <v>30.411999999999999</v>
      </c>
      <c r="J772" s="255">
        <f t="shared" si="233"/>
        <v>0.67600000000000005</v>
      </c>
      <c r="K772" s="255">
        <f t="shared" si="233"/>
        <v>0.70200000000000007</v>
      </c>
      <c r="L772" s="965">
        <f t="shared" si="233"/>
        <v>872.697</v>
      </c>
      <c r="M772" s="965">
        <f t="shared" si="233"/>
        <v>715.89200000000005</v>
      </c>
      <c r="N772" s="965">
        <f t="shared" si="233"/>
        <v>426.39850000000001</v>
      </c>
      <c r="O772" s="965">
        <f t="shared" si="233"/>
        <v>119.06399999999999</v>
      </c>
      <c r="P772" s="879">
        <f t="shared" si="233"/>
        <v>7.73</v>
      </c>
      <c r="Q772" s="324"/>
      <c r="R772" s="114"/>
      <c r="S772" s="114"/>
      <c r="T772" s="114"/>
      <c r="U772" s="114"/>
      <c r="V772" s="114"/>
      <c r="W772" s="114"/>
      <c r="X772" s="114"/>
      <c r="Y772" s="114"/>
      <c r="Z772" s="114"/>
      <c r="AA772" s="114"/>
      <c r="AB772" s="114"/>
      <c r="AC772" s="114"/>
      <c r="AD772" s="114"/>
      <c r="AE772" s="114"/>
      <c r="AF772" s="114"/>
      <c r="AG772" s="114"/>
      <c r="AH772" s="114"/>
    </row>
    <row r="773" spans="2:34" ht="12.75" customHeight="1">
      <c r="B773" s="456"/>
      <c r="C773" s="930" t="s">
        <v>11</v>
      </c>
      <c r="D773" s="1783">
        <v>0.45</v>
      </c>
      <c r="E773" s="1158">
        <f t="shared" ref="E773:P773" si="234">(E793/100)*45</f>
        <v>40.5</v>
      </c>
      <c r="F773" s="1052">
        <f t="shared" si="234"/>
        <v>41.4</v>
      </c>
      <c r="G773" s="1052">
        <f t="shared" si="234"/>
        <v>172.35</v>
      </c>
      <c r="H773" s="1052">
        <f t="shared" si="234"/>
        <v>1224</v>
      </c>
      <c r="I773" s="1052">
        <f t="shared" si="234"/>
        <v>31.499999999999996</v>
      </c>
      <c r="J773" s="1052">
        <f t="shared" si="234"/>
        <v>0.62999999999999989</v>
      </c>
      <c r="K773" s="1052">
        <f t="shared" si="234"/>
        <v>0.72</v>
      </c>
      <c r="L773" s="1808">
        <f t="shared" si="234"/>
        <v>405</v>
      </c>
      <c r="M773" s="2785">
        <f t="shared" si="234"/>
        <v>540</v>
      </c>
      <c r="N773" s="2785">
        <f t="shared" si="234"/>
        <v>540</v>
      </c>
      <c r="O773" s="2785">
        <f t="shared" si="234"/>
        <v>135</v>
      </c>
      <c r="P773" s="2346">
        <f t="shared" si="234"/>
        <v>8.1</v>
      </c>
      <c r="Q773" s="324"/>
      <c r="R773" s="114"/>
      <c r="S773" s="114"/>
      <c r="T773" s="114"/>
      <c r="U773" s="114"/>
      <c r="V773" s="114"/>
    </row>
    <row r="774" spans="2:34" ht="13.5" customHeight="1" thickBot="1">
      <c r="B774" s="249"/>
      <c r="C774" s="1031" t="s">
        <v>431</v>
      </c>
      <c r="D774" s="1077"/>
      <c r="E774" s="1055">
        <f t="shared" ref="E774:P774" si="235">(E772*100/E793)-45</f>
        <v>2.2222222222225696E-3</v>
      </c>
      <c r="F774" s="1056">
        <f t="shared" si="235"/>
        <v>3.2608695652172059E-3</v>
      </c>
      <c r="G774" s="1056">
        <f t="shared" si="235"/>
        <v>1.8276762403246494E-4</v>
      </c>
      <c r="H774" s="1056">
        <f t="shared" si="235"/>
        <v>-1.1029411763985308E-4</v>
      </c>
      <c r="I774" s="1056">
        <f t="shared" si="235"/>
        <v>-1.5542857142857187</v>
      </c>
      <c r="J774" s="1056">
        <f t="shared" si="235"/>
        <v>3.2857142857142918</v>
      </c>
      <c r="K774" s="1056">
        <f t="shared" si="235"/>
        <v>-1.125</v>
      </c>
      <c r="L774" s="1056">
        <f t="shared" si="235"/>
        <v>51.966333333333324</v>
      </c>
      <c r="M774" s="1056">
        <f t="shared" si="235"/>
        <v>14.657666666666678</v>
      </c>
      <c r="N774" s="1056">
        <f t="shared" si="235"/>
        <v>-9.4667916666666656</v>
      </c>
      <c r="O774" s="1056">
        <f t="shared" si="235"/>
        <v>-5.3120000000000047</v>
      </c>
      <c r="P774" s="1068">
        <f t="shared" si="235"/>
        <v>-2.0555555555555571</v>
      </c>
      <c r="Q774" s="324"/>
      <c r="R774" s="114"/>
      <c r="S774" s="114"/>
      <c r="T774" s="114"/>
      <c r="U774" s="114"/>
      <c r="V774" s="114"/>
    </row>
    <row r="775" spans="2:34" ht="14.25" customHeight="1">
      <c r="Q775" s="324"/>
      <c r="R775" s="114"/>
      <c r="S775" s="114"/>
      <c r="T775" s="114"/>
      <c r="U775" s="114"/>
      <c r="V775" s="114"/>
    </row>
    <row r="776" spans="2:34" ht="13.5" customHeight="1" thickBot="1">
      <c r="Q776" s="324"/>
      <c r="R776" s="114"/>
      <c r="S776" s="114"/>
      <c r="T776" s="114"/>
      <c r="U776" s="114"/>
      <c r="V776" s="114"/>
    </row>
    <row r="777" spans="2:34">
      <c r="B777" s="1034" t="s">
        <v>318</v>
      </c>
      <c r="C777" s="78"/>
      <c r="D777" s="44"/>
      <c r="E777" s="986">
        <f t="shared" ref="E777:P777" si="236">E746+E756+E762</f>
        <v>63.00200000000001</v>
      </c>
      <c r="F777" s="987">
        <f t="shared" si="236"/>
        <v>64.403000000000006</v>
      </c>
      <c r="G777" s="987">
        <f t="shared" si="236"/>
        <v>268.10169999999999</v>
      </c>
      <c r="H777" s="987">
        <f t="shared" si="236"/>
        <v>1903.9970000000001</v>
      </c>
      <c r="I777" s="987">
        <f t="shared" si="236"/>
        <v>43.478999999999999</v>
      </c>
      <c r="J777" s="987">
        <f t="shared" si="236"/>
        <v>0.98499999999999999</v>
      </c>
      <c r="K777" s="987">
        <f t="shared" si="236"/>
        <v>1.2950000000000002</v>
      </c>
      <c r="L777" s="2370">
        <f t="shared" si="236"/>
        <v>955.01400000000001</v>
      </c>
      <c r="M777" s="2549">
        <f t="shared" si="236"/>
        <v>1281.6420000000003</v>
      </c>
      <c r="N777" s="2549">
        <f t="shared" si="236"/>
        <v>810.93350000000009</v>
      </c>
      <c r="O777" s="2370">
        <f t="shared" si="236"/>
        <v>215.42400000000001</v>
      </c>
      <c r="P777" s="1074">
        <f t="shared" si="236"/>
        <v>11.634</v>
      </c>
      <c r="Q777" s="324"/>
      <c r="R777" s="114"/>
      <c r="S777" s="114"/>
      <c r="T777" s="114"/>
      <c r="U777" s="114"/>
      <c r="V777" s="114"/>
    </row>
    <row r="778" spans="2:34">
      <c r="B778" s="1035"/>
      <c r="C778" s="1036" t="s">
        <v>11</v>
      </c>
      <c r="D778" s="1783">
        <v>0.7</v>
      </c>
      <c r="E778" s="1158">
        <f t="shared" ref="E778:P778" si="237">(E793/100)*70</f>
        <v>63</v>
      </c>
      <c r="F778" s="1052">
        <f t="shared" si="237"/>
        <v>64.400000000000006</v>
      </c>
      <c r="G778" s="1052">
        <f t="shared" si="237"/>
        <v>268.10000000000002</v>
      </c>
      <c r="H778" s="1052">
        <f t="shared" si="237"/>
        <v>1904</v>
      </c>
      <c r="I778" s="1052">
        <f t="shared" si="237"/>
        <v>49</v>
      </c>
      <c r="J778" s="1052">
        <f t="shared" si="237"/>
        <v>0.97999999999999987</v>
      </c>
      <c r="K778" s="1052">
        <f t="shared" si="237"/>
        <v>1.1200000000000001</v>
      </c>
      <c r="L778" s="1808">
        <f t="shared" si="237"/>
        <v>630</v>
      </c>
      <c r="M778" s="2785">
        <f t="shared" si="237"/>
        <v>840</v>
      </c>
      <c r="N778" s="2785">
        <f t="shared" si="237"/>
        <v>840</v>
      </c>
      <c r="O778" s="2785">
        <f t="shared" si="237"/>
        <v>210</v>
      </c>
      <c r="P778" s="2346">
        <f t="shared" si="237"/>
        <v>12.6</v>
      </c>
      <c r="Q778" s="324"/>
      <c r="S778" s="114"/>
      <c r="T778" s="114"/>
      <c r="U778" s="114"/>
      <c r="V778" s="114"/>
    </row>
    <row r="779" spans="2:34" ht="15.75" thickBot="1">
      <c r="B779" s="249"/>
      <c r="C779" s="1031" t="s">
        <v>431</v>
      </c>
      <c r="D779" s="1077"/>
      <c r="E779" s="1055">
        <f t="shared" ref="E779:P779" si="238">(E777*100/E793)-70</f>
        <v>2.222222222229675E-3</v>
      </c>
      <c r="F779" s="1056">
        <f t="shared" si="238"/>
        <v>3.2608695652243114E-3</v>
      </c>
      <c r="G779" s="1056">
        <f t="shared" si="238"/>
        <v>4.4386422976572248E-4</v>
      </c>
      <c r="H779" s="1056">
        <f t="shared" si="238"/>
        <v>-1.1029411764695851E-4</v>
      </c>
      <c r="I779" s="1056">
        <f t="shared" si="238"/>
        <v>-7.8871428571428623</v>
      </c>
      <c r="J779" s="1056">
        <f t="shared" si="238"/>
        <v>0.3571428571428612</v>
      </c>
      <c r="K779" s="1056">
        <f t="shared" si="238"/>
        <v>10.937500000000014</v>
      </c>
      <c r="L779" s="1056">
        <f t="shared" si="238"/>
        <v>36.112666666666655</v>
      </c>
      <c r="M779" s="1056">
        <f t="shared" si="238"/>
        <v>36.803500000000028</v>
      </c>
      <c r="N779" s="1056">
        <f t="shared" si="238"/>
        <v>-2.4222083333333302</v>
      </c>
      <c r="O779" s="1056">
        <f t="shared" si="238"/>
        <v>1.8080000000000069</v>
      </c>
      <c r="P779" s="1068">
        <f t="shared" si="238"/>
        <v>-5.36666666666666</v>
      </c>
      <c r="Q779" s="324"/>
      <c r="S779" s="114"/>
      <c r="T779" s="114"/>
      <c r="U779" s="114"/>
      <c r="V779" s="114"/>
    </row>
    <row r="780" spans="2:34">
      <c r="Q780" s="324"/>
      <c r="S780" s="114"/>
      <c r="T780" s="114"/>
      <c r="U780" s="114"/>
      <c r="V780" s="114"/>
    </row>
    <row r="781" spans="2:34">
      <c r="Q781" s="324"/>
      <c r="S781" s="114"/>
      <c r="T781" s="114"/>
      <c r="U781" s="114"/>
      <c r="V781" s="114"/>
    </row>
    <row r="782" spans="2:34">
      <c r="Q782" s="698"/>
      <c r="S782" s="114"/>
      <c r="T782" s="114"/>
      <c r="U782" s="114"/>
      <c r="V782" s="114"/>
    </row>
    <row r="783" spans="2:34">
      <c r="Q783" s="698"/>
      <c r="S783" s="114"/>
      <c r="T783" s="114"/>
      <c r="U783" s="114"/>
      <c r="V783" s="114"/>
    </row>
    <row r="784" spans="2:34">
      <c r="Q784" s="698"/>
      <c r="S784" s="114"/>
      <c r="T784" s="114"/>
      <c r="U784" s="114"/>
      <c r="V784" s="114"/>
    </row>
    <row r="785" spans="2:22" ht="12.75" customHeight="1">
      <c r="C785" s="932"/>
      <c r="D785" s="12" t="s">
        <v>206</v>
      </c>
      <c r="E785" s="326"/>
      <c r="Q785" s="698"/>
      <c r="S785" s="114"/>
      <c r="T785" s="114"/>
      <c r="U785" s="114"/>
      <c r="V785" s="114"/>
    </row>
    <row r="786" spans="2:22" ht="12.75" customHeight="1">
      <c r="C786" s="13" t="s">
        <v>1139</v>
      </c>
      <c r="D786" s="157"/>
      <c r="E786" s="2"/>
      <c r="F786"/>
      <c r="I786"/>
      <c r="J786"/>
      <c r="K786" s="26"/>
      <c r="L786" s="26"/>
      <c r="M786"/>
      <c r="N786"/>
      <c r="O786"/>
      <c r="P786"/>
      <c r="Q786" s="698"/>
      <c r="S786" s="114"/>
      <c r="T786" s="114"/>
      <c r="U786" s="114"/>
      <c r="V786" s="114"/>
    </row>
    <row r="787" spans="2:22" ht="12.75" customHeight="1">
      <c r="C787" s="25" t="s">
        <v>324</v>
      </c>
      <c r="I787" s="333" t="s">
        <v>343</v>
      </c>
      <c r="N787" s="5"/>
      <c r="Q787" s="698"/>
      <c r="S787" s="114"/>
      <c r="T787" s="114"/>
      <c r="U787" s="114"/>
      <c r="V787" s="114"/>
    </row>
    <row r="788" spans="2:22" ht="11.25" customHeight="1">
      <c r="C788" s="932" t="s">
        <v>809</v>
      </c>
      <c r="Q788" s="698"/>
      <c r="S788" s="114"/>
      <c r="T788" s="114"/>
      <c r="U788" s="114"/>
      <c r="V788" s="114"/>
    </row>
    <row r="789" spans="2:22" ht="16.5" customHeight="1" thickBot="1">
      <c r="B789" s="2" t="s">
        <v>895</v>
      </c>
      <c r="C789" s="26"/>
      <c r="D789"/>
      <c r="F789" s="32" t="s">
        <v>822</v>
      </c>
      <c r="I789" s="29" t="s">
        <v>0</v>
      </c>
      <c r="J789"/>
      <c r="K789" s="86" t="s">
        <v>429</v>
      </c>
      <c r="L789" s="26"/>
      <c r="M789" s="26"/>
      <c r="N789" s="33"/>
      <c r="P789" s="127"/>
      <c r="S789" s="114"/>
      <c r="T789" s="114"/>
      <c r="U789" s="114"/>
      <c r="V789" s="114"/>
    </row>
    <row r="790" spans="2:22" ht="15.75" thickBot="1">
      <c r="B790" s="89" t="s">
        <v>889</v>
      </c>
      <c r="C790" s="67"/>
      <c r="D790" s="540"/>
      <c r="E790" s="1181" t="s">
        <v>824</v>
      </c>
      <c r="F790" s="383"/>
      <c r="G790" s="383"/>
      <c r="H790" s="2270" t="s">
        <v>688</v>
      </c>
      <c r="I790" s="712" t="s">
        <v>300</v>
      </c>
      <c r="J790" s="2352"/>
      <c r="K790" s="2352"/>
      <c r="L790" s="2353"/>
      <c r="M790" s="942" t="s">
        <v>301</v>
      </c>
      <c r="N790" s="40"/>
      <c r="O790" s="943"/>
      <c r="P790" s="542"/>
      <c r="S790" s="114"/>
      <c r="T790" s="114"/>
      <c r="U790" s="114"/>
      <c r="V790" s="114"/>
    </row>
    <row r="791" spans="2:22" ht="12.75" customHeight="1">
      <c r="B791" s="70"/>
      <c r="C791" s="1017" t="s">
        <v>1008</v>
      </c>
      <c r="D791" s="543"/>
      <c r="E791" s="1154" t="s">
        <v>184</v>
      </c>
      <c r="F791" s="1154" t="s">
        <v>56</v>
      </c>
      <c r="G791" s="2350" t="s">
        <v>57</v>
      </c>
      <c r="H791" s="2351" t="s">
        <v>187</v>
      </c>
      <c r="I791" s="780"/>
      <c r="J791" s="2295"/>
      <c r="K791" s="40"/>
      <c r="L791" s="2295"/>
      <c r="M791" s="2354" t="s">
        <v>312</v>
      </c>
      <c r="N791" s="2355" t="s">
        <v>313</v>
      </c>
      <c r="O791" s="2354" t="s">
        <v>314</v>
      </c>
      <c r="P791" s="2356" t="s">
        <v>315</v>
      </c>
      <c r="Q791" s="114"/>
      <c r="S791" s="114"/>
      <c r="T791" s="114"/>
      <c r="U791" s="114"/>
      <c r="V791" s="114"/>
    </row>
    <row r="792" spans="2:22" ht="16.5" thickBot="1">
      <c r="B792" s="66"/>
      <c r="C792" s="777" t="s">
        <v>823</v>
      </c>
      <c r="D792" s="512"/>
      <c r="E792" s="472" t="s">
        <v>6</v>
      </c>
      <c r="F792" s="472" t="s">
        <v>7</v>
      </c>
      <c r="G792" s="472" t="s">
        <v>8</v>
      </c>
      <c r="H792" s="2300" t="s">
        <v>422</v>
      </c>
      <c r="I792" s="1143" t="s">
        <v>303</v>
      </c>
      <c r="J792" s="2357" t="s">
        <v>304</v>
      </c>
      <c r="K792" s="2078" t="s">
        <v>305</v>
      </c>
      <c r="L792" s="2301" t="s">
        <v>306</v>
      </c>
      <c r="M792" s="2302" t="s">
        <v>307</v>
      </c>
      <c r="N792" s="2301" t="s">
        <v>308</v>
      </c>
      <c r="O792" s="2302" t="s">
        <v>309</v>
      </c>
      <c r="P792" s="2304" t="s">
        <v>310</v>
      </c>
      <c r="S792" s="114"/>
      <c r="T792" s="114"/>
      <c r="U792" s="114"/>
      <c r="V792" s="114"/>
    </row>
    <row r="793" spans="2:22" ht="12.75" customHeight="1">
      <c r="B793" s="70"/>
      <c r="C793" s="990" t="s">
        <v>106</v>
      </c>
      <c r="D793" s="991">
        <v>1</v>
      </c>
      <c r="E793" s="416">
        <v>90</v>
      </c>
      <c r="F793" s="68">
        <v>92</v>
      </c>
      <c r="G793" s="69">
        <v>383</v>
      </c>
      <c r="H793" s="1155">
        <v>2720</v>
      </c>
      <c r="I793" s="2363">
        <v>70</v>
      </c>
      <c r="J793" s="68">
        <v>1.4</v>
      </c>
      <c r="K793" s="68">
        <v>1.6</v>
      </c>
      <c r="L793" s="69">
        <v>900</v>
      </c>
      <c r="M793" s="992">
        <v>1200</v>
      </c>
      <c r="N793" s="992">
        <v>1200</v>
      </c>
      <c r="O793" s="992">
        <v>300</v>
      </c>
      <c r="P793" s="993">
        <v>18</v>
      </c>
      <c r="S793" s="114"/>
      <c r="T793" s="114"/>
      <c r="U793" s="114"/>
      <c r="V793" s="114"/>
    </row>
    <row r="794" spans="2:22" ht="11.25" customHeight="1">
      <c r="B794" s="182"/>
      <c r="C794" s="163" t="s">
        <v>118</v>
      </c>
      <c r="D794" s="552"/>
      <c r="E794" s="721"/>
      <c r="F794" s="417"/>
      <c r="G794" s="417"/>
      <c r="H794" s="417"/>
      <c r="I794" s="417"/>
      <c r="J794" s="417"/>
      <c r="K794" s="417"/>
      <c r="L794" s="417"/>
      <c r="M794" s="417"/>
      <c r="N794" s="417"/>
      <c r="O794" s="417"/>
      <c r="P794" s="722"/>
      <c r="S794" s="114"/>
      <c r="T794" s="114"/>
      <c r="U794" s="114"/>
      <c r="V794" s="114"/>
    </row>
    <row r="795" spans="2:22">
      <c r="B795" s="994" t="s">
        <v>317</v>
      </c>
      <c r="C795" s="554" t="s">
        <v>278</v>
      </c>
      <c r="D795" s="381">
        <v>0.25</v>
      </c>
      <c r="E795" s="1009">
        <f>(E793/100)*25</f>
        <v>22.5</v>
      </c>
      <c r="F795" s="1010">
        <f t="shared" ref="F795:P795" si="239">(F793/100)*25</f>
        <v>23</v>
      </c>
      <c r="G795" s="1010">
        <f t="shared" si="239"/>
        <v>95.75</v>
      </c>
      <c r="H795" s="1010">
        <f t="shared" si="239"/>
        <v>680</v>
      </c>
      <c r="I795" s="1010">
        <f t="shared" si="239"/>
        <v>17.5</v>
      </c>
      <c r="J795" s="1010">
        <f t="shared" si="239"/>
        <v>0.35</v>
      </c>
      <c r="K795" s="1010">
        <f t="shared" si="239"/>
        <v>0.4</v>
      </c>
      <c r="L795" s="1010">
        <f t="shared" si="239"/>
        <v>225</v>
      </c>
      <c r="M795" s="1187">
        <f t="shared" si="239"/>
        <v>300</v>
      </c>
      <c r="N795" s="1187">
        <f t="shared" si="239"/>
        <v>300</v>
      </c>
      <c r="O795" s="1010">
        <f t="shared" si="239"/>
        <v>75</v>
      </c>
      <c r="P795" s="1011">
        <f t="shared" si="239"/>
        <v>4.5</v>
      </c>
      <c r="Q795" s="698"/>
      <c r="S795" s="114"/>
      <c r="T795" s="114"/>
      <c r="U795" s="114"/>
      <c r="V795" s="114"/>
    </row>
    <row r="796" spans="2:22">
      <c r="B796" s="1079"/>
      <c r="C796" s="1080" t="s">
        <v>1019</v>
      </c>
      <c r="D796" s="1081"/>
      <c r="E796" s="1815">
        <f>(E468+E521+E576+E632+E686+E746)/6</f>
        <v>22.5</v>
      </c>
      <c r="F796" s="1816">
        <f t="shared" ref="F796:P796" si="240">(F468+F521+F576+F632+F686+F746)/6</f>
        <v>22.999500000000001</v>
      </c>
      <c r="G796" s="1816">
        <f t="shared" si="240"/>
        <v>95.75</v>
      </c>
      <c r="H796" s="1816">
        <f t="shared" si="240"/>
        <v>680</v>
      </c>
      <c r="I796" s="1816">
        <f t="shared" si="240"/>
        <v>18.4345</v>
      </c>
      <c r="J796" s="1816">
        <f t="shared" si="240"/>
        <v>0.33652499999999996</v>
      </c>
      <c r="K796" s="1816">
        <f t="shared" si="240"/>
        <v>0.38935833333333342</v>
      </c>
      <c r="L796" s="1816">
        <f t="shared" si="240"/>
        <v>316.47783333333331</v>
      </c>
      <c r="M796" s="2358">
        <f t="shared" si="240"/>
        <v>300.29149999999998</v>
      </c>
      <c r="N796" s="2358">
        <f t="shared" si="240"/>
        <v>271.6620666666667</v>
      </c>
      <c r="O796" s="1816">
        <f t="shared" si="240"/>
        <v>56.96876666666666</v>
      </c>
      <c r="P796" s="1817">
        <f t="shared" si="240"/>
        <v>4.4063333333333334</v>
      </c>
      <c r="Q796" s="698"/>
      <c r="S796" s="114"/>
      <c r="T796" s="114"/>
      <c r="U796" s="114"/>
      <c r="V796" s="114"/>
    </row>
    <row r="797" spans="2:22" ht="15.75" thickBot="1">
      <c r="B797" s="249"/>
      <c r="C797" s="1031" t="s">
        <v>431</v>
      </c>
      <c r="D797" s="1077"/>
      <c r="E797" s="1055">
        <f t="shared" ref="E797:P797" si="241">(E796*100/E793)-25</f>
        <v>0</v>
      </c>
      <c r="F797" s="1056">
        <f t="shared" si="241"/>
        <v>-5.4347826086598161E-4</v>
      </c>
      <c r="G797" s="1056">
        <f t="shared" si="241"/>
        <v>0</v>
      </c>
      <c r="H797" s="1056">
        <f t="shared" si="241"/>
        <v>0</v>
      </c>
      <c r="I797" s="1056">
        <f t="shared" si="241"/>
        <v>1.3350000000000009</v>
      </c>
      <c r="J797" s="1056">
        <f t="shared" si="241"/>
        <v>-0.96250000000000213</v>
      </c>
      <c r="K797" s="1056">
        <f t="shared" si="241"/>
        <v>-0.66510416666666217</v>
      </c>
      <c r="L797" s="1056">
        <f t="shared" si="241"/>
        <v>10.164203703703699</v>
      </c>
      <c r="M797" s="1056">
        <f t="shared" si="241"/>
        <v>2.42916666666666E-2</v>
      </c>
      <c r="N797" s="1056">
        <f t="shared" si="241"/>
        <v>-2.3614944444444426</v>
      </c>
      <c r="O797" s="1056">
        <f t="shared" si="241"/>
        <v>-6.0104111111111145</v>
      </c>
      <c r="P797" s="1068">
        <f t="shared" si="241"/>
        <v>-0.52037037037037237</v>
      </c>
      <c r="Q797" s="698"/>
      <c r="S797" s="114"/>
      <c r="T797" s="114"/>
      <c r="U797" s="114"/>
      <c r="V797" s="114"/>
    </row>
    <row r="798" spans="2:22" ht="13.5" customHeight="1" thickBot="1">
      <c r="Q798" s="698"/>
      <c r="S798" s="114"/>
      <c r="T798" s="114"/>
      <c r="U798" s="114"/>
      <c r="V798" s="114"/>
    </row>
    <row r="799" spans="2:22" ht="15.75" thickBot="1">
      <c r="B799" s="89" t="s">
        <v>889</v>
      </c>
      <c r="C799" s="67"/>
      <c r="D799" s="540"/>
      <c r="E799" s="1181" t="s">
        <v>824</v>
      </c>
      <c r="F799" s="383"/>
      <c r="G799" s="383"/>
      <c r="H799" s="2270" t="s">
        <v>688</v>
      </c>
      <c r="I799" s="712" t="s">
        <v>300</v>
      </c>
      <c r="J799" s="2352"/>
      <c r="K799" s="2352"/>
      <c r="L799" s="2353"/>
      <c r="M799" s="942" t="s">
        <v>301</v>
      </c>
      <c r="N799" s="40"/>
      <c r="O799" s="943"/>
      <c r="P799" s="542"/>
      <c r="Q799" s="698"/>
      <c r="S799" s="114"/>
      <c r="T799" s="114"/>
      <c r="U799" s="114"/>
      <c r="V799" s="114"/>
    </row>
    <row r="800" spans="2:22">
      <c r="B800" s="70"/>
      <c r="C800" s="988" t="s">
        <v>1009</v>
      </c>
      <c r="D800" s="543"/>
      <c r="E800" s="1154" t="s">
        <v>184</v>
      </c>
      <c r="F800" s="1154" t="s">
        <v>56</v>
      </c>
      <c r="G800" s="2350" t="s">
        <v>57</v>
      </c>
      <c r="H800" s="2351" t="s">
        <v>187</v>
      </c>
      <c r="I800" s="780"/>
      <c r="J800" s="2295"/>
      <c r="K800" s="40"/>
      <c r="L800" s="2295"/>
      <c r="M800" s="2354" t="s">
        <v>312</v>
      </c>
      <c r="N800" s="2355" t="s">
        <v>313</v>
      </c>
      <c r="O800" s="2354" t="s">
        <v>314</v>
      </c>
      <c r="P800" s="2356" t="s">
        <v>315</v>
      </c>
      <c r="Q800" s="698"/>
      <c r="S800" s="114"/>
      <c r="T800" s="114"/>
      <c r="U800" s="114"/>
      <c r="V800" s="114"/>
    </row>
    <row r="801" spans="2:22" ht="13.5" customHeight="1" thickBot="1">
      <c r="B801" s="66"/>
      <c r="C801" s="557" t="s">
        <v>286</v>
      </c>
      <c r="D801" s="512"/>
      <c r="E801" s="883" t="s">
        <v>6</v>
      </c>
      <c r="F801" s="883" t="s">
        <v>7</v>
      </c>
      <c r="G801" s="883" t="s">
        <v>8</v>
      </c>
      <c r="H801" s="2396" t="s">
        <v>422</v>
      </c>
      <c r="I801" s="944" t="s">
        <v>303</v>
      </c>
      <c r="J801" s="945" t="s">
        <v>304</v>
      </c>
      <c r="K801" s="744" t="s">
        <v>305</v>
      </c>
      <c r="L801" s="946" t="s">
        <v>306</v>
      </c>
      <c r="M801" s="1146" t="s">
        <v>307</v>
      </c>
      <c r="N801" s="946" t="s">
        <v>308</v>
      </c>
      <c r="O801" s="1146" t="s">
        <v>309</v>
      </c>
      <c r="P801" s="1156" t="s">
        <v>310</v>
      </c>
      <c r="Q801" s="698"/>
      <c r="S801" s="114"/>
      <c r="T801" s="114"/>
      <c r="U801" s="114"/>
      <c r="V801" s="114"/>
    </row>
    <row r="802" spans="2:22" ht="12.75" customHeight="1">
      <c r="B802" s="70"/>
      <c r="C802" s="990" t="s">
        <v>106</v>
      </c>
      <c r="D802" s="991">
        <v>1</v>
      </c>
      <c r="E802" s="416">
        <v>90</v>
      </c>
      <c r="F802" s="68">
        <v>92</v>
      </c>
      <c r="G802" s="69">
        <v>383</v>
      </c>
      <c r="H802" s="1155">
        <v>2720</v>
      </c>
      <c r="I802" s="2363">
        <v>70</v>
      </c>
      <c r="J802" s="68">
        <v>1.4</v>
      </c>
      <c r="K802" s="68">
        <v>1.6</v>
      </c>
      <c r="L802" s="69">
        <v>900</v>
      </c>
      <c r="M802" s="992">
        <v>1200</v>
      </c>
      <c r="N802" s="992">
        <v>1200</v>
      </c>
      <c r="O802" s="992">
        <v>300</v>
      </c>
      <c r="P802" s="993">
        <v>18</v>
      </c>
      <c r="Q802" s="698"/>
      <c r="S802" s="114"/>
      <c r="T802" s="114"/>
      <c r="U802" s="114"/>
      <c r="V802" s="114"/>
    </row>
    <row r="803" spans="2:22" ht="13.5" customHeight="1">
      <c r="B803" s="182"/>
      <c r="C803" s="163" t="s">
        <v>118</v>
      </c>
      <c r="D803" s="552"/>
      <c r="E803" s="721"/>
      <c r="F803" s="417"/>
      <c r="G803" s="417"/>
      <c r="H803" s="417"/>
      <c r="I803" s="417"/>
      <c r="J803" s="417"/>
      <c r="K803" s="417"/>
      <c r="L803" s="417"/>
      <c r="M803" s="417"/>
      <c r="N803" s="417"/>
      <c r="O803" s="417"/>
      <c r="P803" s="722"/>
      <c r="Q803" s="698"/>
      <c r="S803" s="114"/>
      <c r="T803" s="114"/>
      <c r="U803" s="114"/>
      <c r="V803" s="114"/>
    </row>
    <row r="804" spans="2:22">
      <c r="B804" s="994" t="s">
        <v>317</v>
      </c>
      <c r="C804" s="554" t="s">
        <v>279</v>
      </c>
      <c r="D804" s="381">
        <v>0.35</v>
      </c>
      <c r="E804" s="1009">
        <f>(E802/100)*35</f>
        <v>31.5</v>
      </c>
      <c r="F804" s="1010">
        <f t="shared" ref="F804:G804" si="242">(F802/100)*35</f>
        <v>32.200000000000003</v>
      </c>
      <c r="G804" s="1010">
        <f t="shared" si="242"/>
        <v>134.05000000000001</v>
      </c>
      <c r="H804" s="1010">
        <f>(H802/100)*35</f>
        <v>952</v>
      </c>
      <c r="I804" s="1010">
        <f t="shared" ref="I804:P804" si="243">(I802/100)*35</f>
        <v>24.5</v>
      </c>
      <c r="J804" s="1010">
        <f t="shared" si="243"/>
        <v>0.48999999999999994</v>
      </c>
      <c r="K804" s="1010">
        <f t="shared" si="243"/>
        <v>0.56000000000000005</v>
      </c>
      <c r="L804" s="1010">
        <f t="shared" si="243"/>
        <v>315</v>
      </c>
      <c r="M804" s="1187">
        <f t="shared" si="243"/>
        <v>420</v>
      </c>
      <c r="N804" s="1187">
        <f t="shared" si="243"/>
        <v>420</v>
      </c>
      <c r="O804" s="1187">
        <f t="shared" si="243"/>
        <v>105</v>
      </c>
      <c r="P804" s="1011">
        <f t="shared" si="243"/>
        <v>6.3</v>
      </c>
      <c r="Q804" s="698"/>
      <c r="S804" s="114"/>
      <c r="T804" s="114"/>
      <c r="U804" s="114"/>
      <c r="V804" s="114"/>
    </row>
    <row r="805" spans="2:22">
      <c r="B805" s="1079"/>
      <c r="C805" s="1080" t="s">
        <v>1019</v>
      </c>
      <c r="D805" s="1081"/>
      <c r="E805" s="1815">
        <f>(E479+E533+E587+E644+E698+E756)/6</f>
        <v>31.500000000000004</v>
      </c>
      <c r="F805" s="1816">
        <f t="shared" ref="F805:P805" si="244">(F479+F533+F587+F644+F698+F756)/6</f>
        <v>32.200499999999998</v>
      </c>
      <c r="G805" s="1816">
        <f t="shared" si="244"/>
        <v>134.05000000000001</v>
      </c>
      <c r="H805" s="1816">
        <f t="shared" si="244"/>
        <v>952</v>
      </c>
      <c r="I805" s="1816">
        <f t="shared" si="244"/>
        <v>25.367333333333335</v>
      </c>
      <c r="J805" s="1816">
        <f t="shared" si="244"/>
        <v>0.49666666666666659</v>
      </c>
      <c r="K805" s="1816">
        <f t="shared" si="244"/>
        <v>0.46286666666666676</v>
      </c>
      <c r="L805" s="1816">
        <f t="shared" si="244"/>
        <v>305.17158333333333</v>
      </c>
      <c r="M805" s="2358">
        <f t="shared" si="244"/>
        <v>355.48326666666668</v>
      </c>
      <c r="N805" s="2358">
        <f t="shared" si="244"/>
        <v>365.25024999999999</v>
      </c>
      <c r="O805" s="2358">
        <f t="shared" si="244"/>
        <v>114.08549999999998</v>
      </c>
      <c r="P805" s="1817">
        <f t="shared" si="244"/>
        <v>5.5415000000000001</v>
      </c>
      <c r="Q805" s="698"/>
      <c r="S805" s="114"/>
      <c r="T805" s="114"/>
      <c r="U805" s="114"/>
      <c r="V805" s="114"/>
    </row>
    <row r="806" spans="2:22" ht="15.75" thickBot="1">
      <c r="B806" s="249"/>
      <c r="C806" s="1031" t="s">
        <v>431</v>
      </c>
      <c r="D806" s="1077"/>
      <c r="E806" s="1055">
        <f t="shared" ref="E806:P806" si="245">(E805*100/E802)-35</f>
        <v>0</v>
      </c>
      <c r="F806" s="1056">
        <f t="shared" si="245"/>
        <v>5.4347826086598161E-4</v>
      </c>
      <c r="G806" s="1056">
        <f t="shared" si="245"/>
        <v>0</v>
      </c>
      <c r="H806" s="1113">
        <f t="shared" si="245"/>
        <v>0</v>
      </c>
      <c r="I806" s="1056">
        <f t="shared" si="245"/>
        <v>1.2390476190476249</v>
      </c>
      <c r="J806" s="1056">
        <f t="shared" si="245"/>
        <v>0.4761904761904745</v>
      </c>
      <c r="K806" s="1056">
        <f t="shared" si="245"/>
        <v>-6.0708333333333293</v>
      </c>
      <c r="L806" s="1056">
        <f t="shared" si="245"/>
        <v>-1.0920462962962958</v>
      </c>
      <c r="M806" s="1056">
        <f t="shared" si="245"/>
        <v>-5.3763944444444434</v>
      </c>
      <c r="N806" s="1056">
        <f t="shared" si="245"/>
        <v>-4.562479166666666</v>
      </c>
      <c r="O806" s="1056">
        <f t="shared" si="245"/>
        <v>3.028499999999994</v>
      </c>
      <c r="P806" s="1068">
        <f t="shared" si="245"/>
        <v>-4.2138888888888886</v>
      </c>
      <c r="Q806" s="698"/>
      <c r="S806" s="114"/>
      <c r="T806" s="114"/>
      <c r="U806" s="114"/>
      <c r="V806" s="114"/>
    </row>
    <row r="807" spans="2:22" ht="10.5" customHeight="1" thickBot="1">
      <c r="Q807" s="698"/>
      <c r="S807" s="114"/>
      <c r="T807" s="114"/>
      <c r="U807" s="114"/>
      <c r="V807" s="114"/>
    </row>
    <row r="808" spans="2:22" ht="15.75" thickBot="1">
      <c r="B808" s="89" t="s">
        <v>889</v>
      </c>
      <c r="C808" s="67"/>
      <c r="D808" s="540"/>
      <c r="E808" s="1181" t="s">
        <v>824</v>
      </c>
      <c r="F808" s="383"/>
      <c r="G808" s="383"/>
      <c r="H808" s="2270" t="s">
        <v>688</v>
      </c>
      <c r="I808" s="712" t="s">
        <v>300</v>
      </c>
      <c r="J808" s="2352"/>
      <c r="K808" s="2352"/>
      <c r="L808" s="2353"/>
      <c r="M808" s="942" t="s">
        <v>301</v>
      </c>
      <c r="N808" s="40"/>
      <c r="O808" s="943"/>
      <c r="P808" s="542"/>
      <c r="Q808" s="698"/>
      <c r="S808" s="114"/>
      <c r="T808" s="114"/>
      <c r="U808" s="114"/>
      <c r="V808" s="114"/>
    </row>
    <row r="809" spans="2:22">
      <c r="B809" s="70"/>
      <c r="C809" s="1018" t="s">
        <v>1010</v>
      </c>
      <c r="D809" s="543"/>
      <c r="E809" s="1154" t="s">
        <v>184</v>
      </c>
      <c r="F809" s="1154" t="s">
        <v>56</v>
      </c>
      <c r="G809" s="2350" t="s">
        <v>57</v>
      </c>
      <c r="H809" s="2351" t="s">
        <v>187</v>
      </c>
      <c r="I809" s="780"/>
      <c r="J809" s="2295"/>
      <c r="K809" s="40"/>
      <c r="L809" s="2295"/>
      <c r="M809" s="2354" t="s">
        <v>312</v>
      </c>
      <c r="N809" s="2355" t="s">
        <v>313</v>
      </c>
      <c r="O809" s="2354" t="s">
        <v>314</v>
      </c>
      <c r="P809" s="2356" t="s">
        <v>315</v>
      </c>
      <c r="Q809" s="698"/>
      <c r="S809" s="114"/>
      <c r="T809" s="114"/>
      <c r="U809" s="114"/>
      <c r="V809" s="114"/>
    </row>
    <row r="810" spans="2:22" ht="13.5" customHeight="1" thickBot="1">
      <c r="B810" s="66"/>
      <c r="C810" s="557" t="s">
        <v>286</v>
      </c>
      <c r="D810" s="512"/>
      <c r="E810" s="883" t="s">
        <v>6</v>
      </c>
      <c r="F810" s="883" t="s">
        <v>7</v>
      </c>
      <c r="G810" s="883" t="s">
        <v>8</v>
      </c>
      <c r="H810" s="2396" t="s">
        <v>422</v>
      </c>
      <c r="I810" s="944" t="s">
        <v>303</v>
      </c>
      <c r="J810" s="945" t="s">
        <v>304</v>
      </c>
      <c r="K810" s="744" t="s">
        <v>305</v>
      </c>
      <c r="L810" s="946" t="s">
        <v>306</v>
      </c>
      <c r="M810" s="1146" t="s">
        <v>307</v>
      </c>
      <c r="N810" s="946" t="s">
        <v>308</v>
      </c>
      <c r="O810" s="1146" t="s">
        <v>309</v>
      </c>
      <c r="P810" s="1156" t="s">
        <v>310</v>
      </c>
      <c r="Q810" s="698"/>
      <c r="S810" s="114"/>
      <c r="T810" s="114"/>
      <c r="U810" s="114"/>
      <c r="V810" s="114"/>
    </row>
    <row r="811" spans="2:22">
      <c r="B811" s="70"/>
      <c r="C811" s="990" t="s">
        <v>106</v>
      </c>
      <c r="D811" s="991">
        <v>1</v>
      </c>
      <c r="E811" s="416">
        <v>90</v>
      </c>
      <c r="F811" s="68">
        <v>92</v>
      </c>
      <c r="G811" s="69">
        <v>383</v>
      </c>
      <c r="H811" s="1155">
        <v>2720</v>
      </c>
      <c r="I811" s="2363">
        <v>70</v>
      </c>
      <c r="J811" s="68">
        <v>1.4</v>
      </c>
      <c r="K811" s="68">
        <v>1.6</v>
      </c>
      <c r="L811" s="69">
        <v>900</v>
      </c>
      <c r="M811" s="992">
        <v>1200</v>
      </c>
      <c r="N811" s="992">
        <v>1200</v>
      </c>
      <c r="O811" s="992">
        <v>300</v>
      </c>
      <c r="P811" s="993">
        <v>18</v>
      </c>
      <c r="Q811" s="698"/>
      <c r="S811" s="114"/>
      <c r="T811" s="114"/>
      <c r="U811" s="114"/>
      <c r="V811" s="114"/>
    </row>
    <row r="812" spans="2:22" ht="12.75" customHeight="1">
      <c r="B812" s="182"/>
      <c r="C812" s="163" t="s">
        <v>118</v>
      </c>
      <c r="D812" s="552"/>
      <c r="E812" s="721"/>
      <c r="F812" s="417"/>
      <c r="G812" s="417"/>
      <c r="H812" s="417"/>
      <c r="I812" s="417"/>
      <c r="J812" s="417"/>
      <c r="K812" s="417"/>
      <c r="L812" s="417"/>
      <c r="M812" s="417"/>
      <c r="N812" s="417"/>
      <c r="O812" s="417"/>
      <c r="P812" s="722"/>
      <c r="Q812" s="698"/>
      <c r="S812" s="114"/>
      <c r="T812" s="114"/>
      <c r="U812" s="114"/>
      <c r="V812" s="114"/>
    </row>
    <row r="813" spans="2:22">
      <c r="B813" s="994" t="s">
        <v>317</v>
      </c>
      <c r="C813" s="554" t="s">
        <v>275</v>
      </c>
      <c r="D813" s="381">
        <v>0.1</v>
      </c>
      <c r="E813" s="1009">
        <f>(E811/100)*10</f>
        <v>9</v>
      </c>
      <c r="F813" s="1010">
        <f t="shared" ref="F813:P813" si="246">(F811/100)*10</f>
        <v>9.2000000000000011</v>
      </c>
      <c r="G813" s="1010">
        <f t="shared" si="246"/>
        <v>38.299999999999997</v>
      </c>
      <c r="H813" s="1010">
        <f t="shared" si="246"/>
        <v>272</v>
      </c>
      <c r="I813" s="1010">
        <f t="shared" si="246"/>
        <v>7</v>
      </c>
      <c r="J813" s="1010">
        <f t="shared" si="246"/>
        <v>0.13999999999999999</v>
      </c>
      <c r="K813" s="1010">
        <f t="shared" si="246"/>
        <v>0.16</v>
      </c>
      <c r="L813" s="1010">
        <f t="shared" si="246"/>
        <v>90</v>
      </c>
      <c r="M813" s="1187">
        <f t="shared" si="246"/>
        <v>120</v>
      </c>
      <c r="N813" s="1187">
        <f t="shared" si="246"/>
        <v>120</v>
      </c>
      <c r="O813" s="1010">
        <f t="shared" si="246"/>
        <v>30</v>
      </c>
      <c r="P813" s="1011">
        <f t="shared" si="246"/>
        <v>1.7999999999999998</v>
      </c>
      <c r="Q813" s="698"/>
      <c r="S813" s="114"/>
      <c r="T813" s="114"/>
      <c r="U813" s="114"/>
      <c r="V813" s="114"/>
    </row>
    <row r="814" spans="2:22">
      <c r="B814" s="2360"/>
      <c r="C814" s="2361" t="s">
        <v>1019</v>
      </c>
      <c r="D814" s="2362"/>
      <c r="E814" s="1815">
        <f>(E486+E541+E594+E652+E706+E762)/6</f>
        <v>9.000333333333332</v>
      </c>
      <c r="F814" s="1816">
        <f t="shared" ref="F814:P814" si="247">(F486+F541+F594+F652+F706+F762)/6</f>
        <v>9.1999999999999975</v>
      </c>
      <c r="G814" s="1816">
        <f t="shared" si="247"/>
        <v>38.300000000000004</v>
      </c>
      <c r="H814" s="1816">
        <f t="shared" si="247"/>
        <v>271.99933333333337</v>
      </c>
      <c r="I814" s="1816">
        <f t="shared" si="247"/>
        <v>4.7033333333333331</v>
      </c>
      <c r="J814" s="1816">
        <f t="shared" si="247"/>
        <v>0.15416666666666667</v>
      </c>
      <c r="K814" s="1816">
        <f t="shared" si="247"/>
        <v>0.1925</v>
      </c>
      <c r="L814" s="1816">
        <f t="shared" si="247"/>
        <v>47.436666666666667</v>
      </c>
      <c r="M814" s="2358">
        <f t="shared" si="247"/>
        <v>183.90066666666667</v>
      </c>
      <c r="N814" s="2358">
        <f t="shared" si="247"/>
        <v>154.85666666666665</v>
      </c>
      <c r="O814" s="1816">
        <f t="shared" si="247"/>
        <v>36.835333333333331</v>
      </c>
      <c r="P814" s="1817">
        <f t="shared" si="247"/>
        <v>2.3083333333333331</v>
      </c>
      <c r="Q814" s="698"/>
      <c r="S814" s="114"/>
      <c r="T814" s="114"/>
      <c r="U814" s="114"/>
      <c r="V814" s="114"/>
    </row>
    <row r="815" spans="2:22" ht="15.75" thickBot="1">
      <c r="B815" s="66"/>
      <c r="C815" s="2359" t="s">
        <v>431</v>
      </c>
      <c r="D815" s="1760"/>
      <c r="E815" s="1055">
        <f>(E814*100/E811)-10</f>
        <v>3.7037037036924403E-4</v>
      </c>
      <c r="F815" s="1056">
        <f t="shared" ref="F815:O815" si="248">(F814*100/F811)-10</f>
        <v>0</v>
      </c>
      <c r="G815" s="1056">
        <f t="shared" si="248"/>
        <v>0</v>
      </c>
      <c r="H815" s="1056">
        <f t="shared" si="248"/>
        <v>-2.4509803919769979E-5</v>
      </c>
      <c r="I815" s="1056">
        <f t="shared" si="248"/>
        <v>-3.2809523809523808</v>
      </c>
      <c r="J815" s="1057">
        <f t="shared" si="248"/>
        <v>1.0119047619047628</v>
      </c>
      <c r="K815" s="1056">
        <f t="shared" si="248"/>
        <v>2.03125</v>
      </c>
      <c r="L815" s="1056">
        <f t="shared" si="248"/>
        <v>-4.7292592592592593</v>
      </c>
      <c r="M815" s="1056">
        <f t="shared" si="248"/>
        <v>5.3250555555555543</v>
      </c>
      <c r="N815" s="1056">
        <f t="shared" si="248"/>
        <v>2.9047222222222224</v>
      </c>
      <c r="O815" s="1056">
        <f t="shared" si="248"/>
        <v>2.2784444444444443</v>
      </c>
      <c r="P815" s="1068">
        <f>(P814*100/P811)-10</f>
        <v>2.8240740740740726</v>
      </c>
      <c r="Q815" s="698"/>
      <c r="S815" s="114"/>
      <c r="T815" s="114"/>
      <c r="U815" s="114"/>
      <c r="V815" s="114"/>
    </row>
    <row r="816" spans="2:22" ht="14.25" customHeight="1" thickBot="1">
      <c r="Q816" s="698"/>
      <c r="S816" s="114"/>
      <c r="T816" s="114"/>
      <c r="U816" s="114"/>
      <c r="V816" s="114"/>
    </row>
    <row r="817" spans="2:22" ht="15.75" thickBot="1">
      <c r="B817" s="89" t="s">
        <v>889</v>
      </c>
      <c r="C817" s="67"/>
      <c r="D817" s="540"/>
      <c r="E817" s="1181" t="s">
        <v>824</v>
      </c>
      <c r="F817" s="383"/>
      <c r="G817" s="383"/>
      <c r="H817" s="2270" t="s">
        <v>688</v>
      </c>
      <c r="I817" s="712" t="s">
        <v>300</v>
      </c>
      <c r="J817" s="2352"/>
      <c r="K817" s="2352"/>
      <c r="L817" s="2353"/>
      <c r="M817" s="942" t="s">
        <v>301</v>
      </c>
      <c r="N817" s="40"/>
      <c r="O817" s="943"/>
      <c r="P817" s="542"/>
      <c r="Q817" s="698"/>
      <c r="S817" s="114"/>
      <c r="T817" s="114"/>
      <c r="U817" s="114"/>
      <c r="V817" s="114"/>
    </row>
    <row r="818" spans="2:22" ht="12" customHeight="1">
      <c r="B818" s="70"/>
      <c r="C818" s="1018" t="s">
        <v>1011</v>
      </c>
      <c r="D818" s="543"/>
      <c r="E818" s="1154" t="s">
        <v>184</v>
      </c>
      <c r="F818" s="1154" t="s">
        <v>56</v>
      </c>
      <c r="G818" s="2350" t="s">
        <v>57</v>
      </c>
      <c r="H818" s="2351" t="s">
        <v>187</v>
      </c>
      <c r="I818" s="780"/>
      <c r="J818" s="2295"/>
      <c r="K818" s="40"/>
      <c r="L818" s="2295"/>
      <c r="M818" s="2354" t="s">
        <v>312</v>
      </c>
      <c r="N818" s="2355" t="s">
        <v>313</v>
      </c>
      <c r="O818" s="2354" t="s">
        <v>314</v>
      </c>
      <c r="P818" s="2356" t="s">
        <v>315</v>
      </c>
      <c r="Q818" s="698"/>
      <c r="S818" s="114"/>
      <c r="T818" s="114"/>
      <c r="U818" s="114"/>
      <c r="V818" s="114"/>
    </row>
    <row r="819" spans="2:22" ht="15.75" thickBot="1">
      <c r="B819" s="66"/>
      <c r="C819" s="557" t="s">
        <v>286</v>
      </c>
      <c r="D819" s="512"/>
      <c r="E819" s="883" t="s">
        <v>6</v>
      </c>
      <c r="F819" s="883" t="s">
        <v>7</v>
      </c>
      <c r="G819" s="883" t="s">
        <v>8</v>
      </c>
      <c r="H819" s="2396" t="s">
        <v>422</v>
      </c>
      <c r="I819" s="944" t="s">
        <v>303</v>
      </c>
      <c r="J819" s="945" t="s">
        <v>304</v>
      </c>
      <c r="K819" s="744" t="s">
        <v>305</v>
      </c>
      <c r="L819" s="946" t="s">
        <v>306</v>
      </c>
      <c r="M819" s="1146" t="s">
        <v>307</v>
      </c>
      <c r="N819" s="946" t="s">
        <v>308</v>
      </c>
      <c r="O819" s="1146" t="s">
        <v>309</v>
      </c>
      <c r="P819" s="1156" t="s">
        <v>310</v>
      </c>
      <c r="Q819" s="698"/>
      <c r="S819" s="114"/>
      <c r="T819" s="114"/>
      <c r="U819" s="114"/>
      <c r="V819" s="114"/>
    </row>
    <row r="820" spans="2:22">
      <c r="B820" s="70"/>
      <c r="C820" s="990" t="s">
        <v>106</v>
      </c>
      <c r="D820" s="991">
        <v>1</v>
      </c>
      <c r="E820" s="416">
        <v>90</v>
      </c>
      <c r="F820" s="68">
        <v>92</v>
      </c>
      <c r="G820" s="69">
        <v>383</v>
      </c>
      <c r="H820" s="1155">
        <v>2720</v>
      </c>
      <c r="I820" s="2363">
        <v>70</v>
      </c>
      <c r="J820" s="68">
        <v>1.4</v>
      </c>
      <c r="K820" s="68">
        <v>1.6</v>
      </c>
      <c r="L820" s="69">
        <v>900</v>
      </c>
      <c r="M820" s="992">
        <v>1200</v>
      </c>
      <c r="N820" s="992">
        <v>1200</v>
      </c>
      <c r="O820" s="992">
        <v>300</v>
      </c>
      <c r="P820" s="993">
        <v>18</v>
      </c>
      <c r="Q820" s="698"/>
      <c r="S820" s="114"/>
      <c r="T820" s="114"/>
      <c r="U820" s="114"/>
      <c r="V820" s="114"/>
    </row>
    <row r="821" spans="2:22" ht="12" customHeight="1">
      <c r="B821" s="182"/>
      <c r="C821" s="163" t="s">
        <v>118</v>
      </c>
      <c r="D821" s="552"/>
      <c r="E821" s="721"/>
      <c r="F821" s="417"/>
      <c r="G821" s="417"/>
      <c r="H821" s="417"/>
      <c r="I821" s="417"/>
      <c r="J821" s="417"/>
      <c r="K821" s="417"/>
      <c r="L821" s="417"/>
      <c r="M821" s="417"/>
      <c r="N821" s="417"/>
      <c r="O821" s="417"/>
      <c r="P821" s="722"/>
      <c r="Q821" s="698"/>
      <c r="S821" s="114"/>
      <c r="T821" s="114"/>
      <c r="U821" s="114"/>
      <c r="V821" s="114"/>
    </row>
    <row r="822" spans="2:22">
      <c r="B822" s="994" t="s">
        <v>317</v>
      </c>
      <c r="C822" s="554" t="s">
        <v>205</v>
      </c>
      <c r="D822" s="381">
        <v>0.6</v>
      </c>
      <c r="E822" s="1009">
        <f>(E820/100)*60</f>
        <v>54</v>
      </c>
      <c r="F822" s="1010">
        <f t="shared" ref="F822:P822" si="249">(F820/100)*60</f>
        <v>55.2</v>
      </c>
      <c r="G822" s="1010">
        <f t="shared" si="249"/>
        <v>229.8</v>
      </c>
      <c r="H822" s="1010">
        <f t="shared" si="249"/>
        <v>1632</v>
      </c>
      <c r="I822" s="1010">
        <f t="shared" si="249"/>
        <v>42</v>
      </c>
      <c r="J822" s="1010">
        <f t="shared" si="249"/>
        <v>0.83999999999999986</v>
      </c>
      <c r="K822" s="1010">
        <f t="shared" si="249"/>
        <v>0.96</v>
      </c>
      <c r="L822" s="1010">
        <f t="shared" si="249"/>
        <v>540</v>
      </c>
      <c r="M822" s="1187">
        <f t="shared" si="249"/>
        <v>720</v>
      </c>
      <c r="N822" s="1187">
        <f t="shared" si="249"/>
        <v>720</v>
      </c>
      <c r="O822" s="1187">
        <f t="shared" si="249"/>
        <v>180</v>
      </c>
      <c r="P822" s="1011">
        <f t="shared" si="249"/>
        <v>10.799999999999999</v>
      </c>
      <c r="Q822" s="698"/>
      <c r="S822" s="114"/>
      <c r="T822" s="114"/>
      <c r="U822" s="114"/>
      <c r="V822" s="114"/>
    </row>
    <row r="823" spans="2:22">
      <c r="B823" s="1079"/>
      <c r="C823" s="2361" t="s">
        <v>1019</v>
      </c>
      <c r="D823" s="2362"/>
      <c r="E823" s="1815">
        <f>(E491+E546+E599+E657+E711+E767)/6</f>
        <v>54</v>
      </c>
      <c r="F823" s="1816">
        <f t="shared" ref="F823:P823" si="250">(F491+F546+F599+F657+F711+F767)/6</f>
        <v>55.20000000000001</v>
      </c>
      <c r="G823" s="1816">
        <f t="shared" si="250"/>
        <v>229.79999999999998</v>
      </c>
      <c r="H823" s="1816">
        <f t="shared" si="250"/>
        <v>1632</v>
      </c>
      <c r="I823" s="1816">
        <f t="shared" si="250"/>
        <v>43.801833333333342</v>
      </c>
      <c r="J823" s="1816">
        <f t="shared" si="250"/>
        <v>0.83319166666666666</v>
      </c>
      <c r="K823" s="1816">
        <f t="shared" si="250"/>
        <v>0.85222500000000012</v>
      </c>
      <c r="L823" s="1816">
        <f t="shared" si="250"/>
        <v>621.64941666666664</v>
      </c>
      <c r="M823" s="2358">
        <f t="shared" si="250"/>
        <v>655.77476666666666</v>
      </c>
      <c r="N823" s="2358">
        <f t="shared" si="250"/>
        <v>636.9123166666667</v>
      </c>
      <c r="O823" s="2358">
        <f t="shared" si="250"/>
        <v>171.05426666666665</v>
      </c>
      <c r="P823" s="1817">
        <f t="shared" si="250"/>
        <v>9.9478333333333335</v>
      </c>
      <c r="Q823" s="698"/>
      <c r="S823" s="114"/>
      <c r="T823" s="114"/>
      <c r="U823" s="114"/>
      <c r="V823" s="114"/>
    </row>
    <row r="824" spans="2:22" ht="15.75" thickBot="1">
      <c r="B824" s="249"/>
      <c r="C824" s="2359" t="s">
        <v>431</v>
      </c>
      <c r="D824" s="1077"/>
      <c r="E824" s="1055">
        <f>(E823*100/E820)-60</f>
        <v>0</v>
      </c>
      <c r="F824" s="1056">
        <f t="shared" ref="F824:O824" si="251">(F823*100/F820)-60</f>
        <v>0</v>
      </c>
      <c r="G824" s="1056">
        <f t="shared" si="251"/>
        <v>0</v>
      </c>
      <c r="H824" s="1056">
        <f t="shared" si="251"/>
        <v>0</v>
      </c>
      <c r="I824" s="1056">
        <f t="shared" si="251"/>
        <v>2.5740476190476329</v>
      </c>
      <c r="J824" s="1056">
        <f t="shared" si="251"/>
        <v>-0.48630952380952408</v>
      </c>
      <c r="K824" s="1056">
        <f t="shared" si="251"/>
        <v>-6.7359374999999986</v>
      </c>
      <c r="L824" s="1056">
        <f t="shared" si="251"/>
        <v>9.0721574074074027</v>
      </c>
      <c r="M824" s="1056">
        <f t="shared" si="251"/>
        <v>-5.3521027777777732</v>
      </c>
      <c r="N824" s="1056">
        <f t="shared" si="251"/>
        <v>-6.9239736111111085</v>
      </c>
      <c r="O824" s="1056">
        <f t="shared" si="251"/>
        <v>-2.9819111111111098</v>
      </c>
      <c r="P824" s="1068">
        <f>(P823*100/P820)-60</f>
        <v>-4.7342592592592609</v>
      </c>
      <c r="Q824" s="698"/>
      <c r="S824" s="114"/>
      <c r="T824" s="114"/>
      <c r="U824" s="114"/>
      <c r="V824" s="114"/>
    </row>
    <row r="825" spans="2:22" ht="15.75" thickBot="1">
      <c r="Q825" s="698"/>
      <c r="S825" s="114"/>
      <c r="T825" s="114"/>
      <c r="U825" s="114"/>
      <c r="V825" s="114"/>
    </row>
    <row r="826" spans="2:22" ht="15.75" thickBot="1">
      <c r="B826" s="89" t="s">
        <v>889</v>
      </c>
      <c r="C826" s="67"/>
      <c r="D826" s="540"/>
      <c r="E826" s="1181" t="s">
        <v>824</v>
      </c>
      <c r="F826" s="383"/>
      <c r="G826" s="383"/>
      <c r="H826" s="2270" t="s">
        <v>688</v>
      </c>
      <c r="I826" s="712" t="s">
        <v>300</v>
      </c>
      <c r="J826" s="2352"/>
      <c r="K826" s="2352"/>
      <c r="L826" s="2353"/>
      <c r="M826" s="942" t="s">
        <v>301</v>
      </c>
      <c r="N826" s="40"/>
      <c r="O826" s="943"/>
      <c r="P826" s="542"/>
      <c r="Q826" s="698"/>
      <c r="S826" s="114"/>
      <c r="T826" s="114"/>
      <c r="U826" s="114"/>
      <c r="V826" s="114"/>
    </row>
    <row r="827" spans="2:22" ht="12" customHeight="1">
      <c r="B827" s="70"/>
      <c r="C827" s="1018" t="s">
        <v>1012</v>
      </c>
      <c r="D827" s="543"/>
      <c r="E827" s="1154" t="s">
        <v>184</v>
      </c>
      <c r="F827" s="1154" t="s">
        <v>56</v>
      </c>
      <c r="G827" s="2350" t="s">
        <v>57</v>
      </c>
      <c r="H827" s="2351" t="s">
        <v>187</v>
      </c>
      <c r="I827" s="780"/>
      <c r="J827" s="2295"/>
      <c r="K827" s="40"/>
      <c r="L827" s="2295"/>
      <c r="M827" s="2354" t="s">
        <v>312</v>
      </c>
      <c r="N827" s="2355" t="s">
        <v>313</v>
      </c>
      <c r="O827" s="2354" t="s">
        <v>314</v>
      </c>
      <c r="P827" s="2356" t="s">
        <v>315</v>
      </c>
      <c r="Q827" s="698"/>
      <c r="S827" s="114"/>
      <c r="T827" s="114"/>
      <c r="U827" s="114"/>
      <c r="V827" s="114"/>
    </row>
    <row r="828" spans="2:22" ht="13.5" customHeight="1" thickBot="1">
      <c r="B828" s="66"/>
      <c r="C828" s="557" t="s">
        <v>286</v>
      </c>
      <c r="D828" s="512"/>
      <c r="E828" s="883" t="s">
        <v>6</v>
      </c>
      <c r="F828" s="883" t="s">
        <v>7</v>
      </c>
      <c r="G828" s="883" t="s">
        <v>8</v>
      </c>
      <c r="H828" s="2396" t="s">
        <v>422</v>
      </c>
      <c r="I828" s="944" t="s">
        <v>303</v>
      </c>
      <c r="J828" s="945" t="s">
        <v>304</v>
      </c>
      <c r="K828" s="744" t="s">
        <v>305</v>
      </c>
      <c r="L828" s="946" t="s">
        <v>306</v>
      </c>
      <c r="M828" s="1146" t="s">
        <v>307</v>
      </c>
      <c r="N828" s="946" t="s">
        <v>308</v>
      </c>
      <c r="O828" s="1146" t="s">
        <v>309</v>
      </c>
      <c r="P828" s="1156" t="s">
        <v>310</v>
      </c>
      <c r="Q828" s="698"/>
      <c r="S828" s="114"/>
      <c r="T828" s="114"/>
      <c r="U828" s="114"/>
      <c r="V828" s="114"/>
    </row>
    <row r="829" spans="2:22">
      <c r="B829" s="70"/>
      <c r="C829" s="990" t="s">
        <v>106</v>
      </c>
      <c r="D829" s="991">
        <v>1</v>
      </c>
      <c r="E829" s="416">
        <v>90</v>
      </c>
      <c r="F829" s="68">
        <v>92</v>
      </c>
      <c r="G829" s="69">
        <v>383</v>
      </c>
      <c r="H829" s="1155">
        <v>2720</v>
      </c>
      <c r="I829" s="2363">
        <v>70</v>
      </c>
      <c r="J829" s="68">
        <v>1.4</v>
      </c>
      <c r="K829" s="68">
        <v>1.6</v>
      </c>
      <c r="L829" s="69">
        <v>900</v>
      </c>
      <c r="M829" s="992">
        <v>1200</v>
      </c>
      <c r="N829" s="992">
        <v>1200</v>
      </c>
      <c r="O829" s="992">
        <v>300</v>
      </c>
      <c r="P829" s="993">
        <v>18</v>
      </c>
      <c r="Q829" s="698"/>
      <c r="S829" s="114"/>
      <c r="T829" s="114"/>
      <c r="U829" s="114"/>
      <c r="V829" s="114"/>
    </row>
    <row r="830" spans="2:22" ht="12" customHeight="1">
      <c r="B830" s="182"/>
      <c r="C830" s="163" t="s">
        <v>118</v>
      </c>
      <c r="D830" s="552"/>
      <c r="E830" s="721"/>
      <c r="F830" s="417"/>
      <c r="G830" s="417"/>
      <c r="H830" s="417"/>
      <c r="I830" s="417"/>
      <c r="J830" s="417"/>
      <c r="K830" s="417"/>
      <c r="L830" s="417"/>
      <c r="M830" s="417"/>
      <c r="N830" s="417"/>
      <c r="O830" s="417"/>
      <c r="P830" s="722"/>
      <c r="Q830" s="698"/>
      <c r="S830" s="114"/>
      <c r="T830" s="114"/>
      <c r="U830" s="114"/>
      <c r="V830" s="114"/>
    </row>
    <row r="831" spans="2:22">
      <c r="B831" s="994" t="s">
        <v>317</v>
      </c>
      <c r="C831" s="2400" t="s">
        <v>276</v>
      </c>
      <c r="D831" s="381">
        <v>0.45</v>
      </c>
      <c r="E831" s="1009">
        <f>(E829/100)*45</f>
        <v>40.5</v>
      </c>
      <c r="F831" s="1010">
        <f t="shared" ref="F831:P831" si="252">(F829/100)*45</f>
        <v>41.4</v>
      </c>
      <c r="G831" s="1010">
        <f t="shared" si="252"/>
        <v>172.35</v>
      </c>
      <c r="H831" s="1010">
        <f t="shared" si="252"/>
        <v>1224</v>
      </c>
      <c r="I831" s="1010">
        <f t="shared" si="252"/>
        <v>31.499999999999996</v>
      </c>
      <c r="J831" s="1010">
        <f t="shared" si="252"/>
        <v>0.62999999999999989</v>
      </c>
      <c r="K831" s="1010">
        <f t="shared" si="252"/>
        <v>0.72</v>
      </c>
      <c r="L831" s="1010">
        <f t="shared" si="252"/>
        <v>405</v>
      </c>
      <c r="M831" s="1187">
        <f t="shared" si="252"/>
        <v>540</v>
      </c>
      <c r="N831" s="1187">
        <f t="shared" si="252"/>
        <v>540</v>
      </c>
      <c r="O831" s="1187">
        <f t="shared" si="252"/>
        <v>135</v>
      </c>
      <c r="P831" s="1011">
        <f t="shared" si="252"/>
        <v>8.1</v>
      </c>
      <c r="Q831" s="698"/>
      <c r="S831" s="114"/>
      <c r="T831" s="114"/>
      <c r="U831" s="114"/>
      <c r="V831" s="114"/>
    </row>
    <row r="832" spans="2:22">
      <c r="B832" s="1079"/>
      <c r="C832" s="2361" t="s">
        <v>1019</v>
      </c>
      <c r="D832" s="1081"/>
      <c r="E832" s="1815">
        <f>(E495+E550+E603+E661+E715+E772)/6</f>
        <v>40.500333333333337</v>
      </c>
      <c r="F832" s="1816">
        <f t="shared" ref="F832:P832" si="253">(F495+F550+F603+F661+F715+F772)/6</f>
        <v>41.400500000000001</v>
      </c>
      <c r="G832" s="1816">
        <f t="shared" si="253"/>
        <v>172.35</v>
      </c>
      <c r="H832" s="1816">
        <f t="shared" si="253"/>
        <v>1223.9993333333334</v>
      </c>
      <c r="I832" s="1816">
        <f t="shared" si="253"/>
        <v>30.070666666666668</v>
      </c>
      <c r="J832" s="1816">
        <f t="shared" si="253"/>
        <v>0.65083333333333337</v>
      </c>
      <c r="K832" s="1816">
        <f t="shared" si="253"/>
        <v>0.65536666666666665</v>
      </c>
      <c r="L832" s="1816">
        <f t="shared" si="253"/>
        <v>352.60825</v>
      </c>
      <c r="M832" s="2358">
        <f t="shared" si="253"/>
        <v>539.3839333333334</v>
      </c>
      <c r="N832" s="2358">
        <f t="shared" si="253"/>
        <v>520.10691666666673</v>
      </c>
      <c r="O832" s="2358">
        <f t="shared" si="253"/>
        <v>150.92083333333332</v>
      </c>
      <c r="P832" s="1817">
        <f t="shared" si="253"/>
        <v>7.8498333333333337</v>
      </c>
      <c r="Q832" s="698"/>
      <c r="S832" s="114"/>
      <c r="T832" s="114"/>
      <c r="U832" s="114"/>
      <c r="V832" s="114"/>
    </row>
    <row r="833" spans="2:22" ht="15.75" thickBot="1">
      <c r="B833" s="249"/>
      <c r="C833" s="2359" t="s">
        <v>431</v>
      </c>
      <c r="D833" s="1077"/>
      <c r="E833" s="1055">
        <f>(E832*100/E829)-45</f>
        <v>3.7037037037634946E-4</v>
      </c>
      <c r="F833" s="1056">
        <f t="shared" ref="F833:O833" si="254">(F832*100/F829)-45</f>
        <v>5.4347826087308704E-4</v>
      </c>
      <c r="G833" s="1056">
        <f t="shared" si="254"/>
        <v>0</v>
      </c>
      <c r="H833" s="1056">
        <f t="shared" si="254"/>
        <v>-2.4509803914440909E-5</v>
      </c>
      <c r="I833" s="1056">
        <f t="shared" si="254"/>
        <v>-2.0419047619047603</v>
      </c>
      <c r="J833" s="1057">
        <f t="shared" si="254"/>
        <v>1.4880952380952479</v>
      </c>
      <c r="K833" s="1056">
        <f t="shared" si="254"/>
        <v>-4.03958333333334</v>
      </c>
      <c r="L833" s="1056">
        <f t="shared" si="254"/>
        <v>-5.8213055555555613</v>
      </c>
      <c r="M833" s="1056">
        <f t="shared" si="254"/>
        <v>-5.1338888888885492E-2</v>
      </c>
      <c r="N833" s="1056">
        <f t="shared" si="254"/>
        <v>-1.6577569444444364</v>
      </c>
      <c r="O833" s="1056">
        <f t="shared" si="254"/>
        <v>5.30694444444444</v>
      </c>
      <c r="P833" s="1068">
        <f>(P832*100/P829)-45</f>
        <v>-1.3898148148148124</v>
      </c>
      <c r="Q833" s="698"/>
      <c r="S833" s="114"/>
      <c r="T833" s="114"/>
      <c r="U833" s="114"/>
      <c r="V833" s="114"/>
    </row>
    <row r="834" spans="2:22" ht="14.25" customHeight="1" thickBot="1">
      <c r="P834"/>
      <c r="Q834" s="698"/>
      <c r="S834" s="114"/>
      <c r="T834" s="114"/>
      <c r="U834" s="114"/>
      <c r="V834" s="114"/>
    </row>
    <row r="835" spans="2:22" ht="15.75" thickBot="1">
      <c r="B835" s="2728" t="s">
        <v>899</v>
      </c>
      <c r="C835" s="67"/>
      <c r="D835" s="1015" t="s">
        <v>281</v>
      </c>
      <c r="E835" s="1181" t="s">
        <v>824</v>
      </c>
      <c r="F835" s="383"/>
      <c r="G835" s="383"/>
      <c r="H835" s="2270" t="s">
        <v>688</v>
      </c>
      <c r="I835" s="712" t="s">
        <v>300</v>
      </c>
      <c r="J835" s="2352"/>
      <c r="K835" s="2352"/>
      <c r="L835" s="2353"/>
      <c r="M835" s="942" t="s">
        <v>301</v>
      </c>
      <c r="N835" s="40"/>
      <c r="O835" s="943"/>
      <c r="P835" s="542"/>
      <c r="Q835" s="698"/>
      <c r="S835" s="114"/>
      <c r="T835" s="114"/>
      <c r="U835" s="114"/>
      <c r="V835" s="114"/>
    </row>
    <row r="836" spans="2:22" ht="12" customHeight="1">
      <c r="B836" s="2405" t="s">
        <v>1013</v>
      </c>
      <c r="C836" s="71"/>
      <c r="D836" s="543"/>
      <c r="E836" s="1154" t="s">
        <v>184</v>
      </c>
      <c r="F836" s="1154" t="s">
        <v>56</v>
      </c>
      <c r="G836" s="2350" t="s">
        <v>57</v>
      </c>
      <c r="H836" s="2351" t="s">
        <v>187</v>
      </c>
      <c r="I836" s="780"/>
      <c r="J836" s="2295"/>
      <c r="K836" s="40"/>
      <c r="L836" s="2295"/>
      <c r="M836" s="2354" t="s">
        <v>312</v>
      </c>
      <c r="N836" s="2355" t="s">
        <v>313</v>
      </c>
      <c r="O836" s="2354" t="s">
        <v>314</v>
      </c>
      <c r="P836" s="2356" t="s">
        <v>315</v>
      </c>
      <c r="Q836" s="698"/>
      <c r="S836" s="114"/>
      <c r="T836" s="114"/>
      <c r="U836" s="114"/>
      <c r="V836" s="114"/>
    </row>
    <row r="837" spans="2:22" ht="14.25" customHeight="1" thickBot="1">
      <c r="B837" s="66"/>
      <c r="C837" s="557" t="s">
        <v>286</v>
      </c>
      <c r="D837" s="512"/>
      <c r="E837" s="883" t="s">
        <v>6</v>
      </c>
      <c r="F837" s="883" t="s">
        <v>7</v>
      </c>
      <c r="G837" s="883" t="s">
        <v>8</v>
      </c>
      <c r="H837" s="2396" t="s">
        <v>422</v>
      </c>
      <c r="I837" s="944" t="s">
        <v>303</v>
      </c>
      <c r="J837" s="945" t="s">
        <v>304</v>
      </c>
      <c r="K837" s="744" t="s">
        <v>305</v>
      </c>
      <c r="L837" s="946" t="s">
        <v>306</v>
      </c>
      <c r="M837" s="1146" t="s">
        <v>307</v>
      </c>
      <c r="N837" s="946" t="s">
        <v>308</v>
      </c>
      <c r="O837" s="1146" t="s">
        <v>309</v>
      </c>
      <c r="P837" s="1156" t="s">
        <v>310</v>
      </c>
      <c r="Q837" s="698"/>
      <c r="S837" s="114"/>
      <c r="T837" s="114"/>
      <c r="U837" s="114"/>
      <c r="V837" s="114"/>
    </row>
    <row r="838" spans="2:22">
      <c r="B838" s="92"/>
      <c r="C838" s="864" t="s">
        <v>106</v>
      </c>
      <c r="D838" s="865">
        <v>1</v>
      </c>
      <c r="E838" s="416">
        <v>90</v>
      </c>
      <c r="F838" s="68">
        <v>92</v>
      </c>
      <c r="G838" s="69">
        <v>383</v>
      </c>
      <c r="H838" s="550">
        <v>2720</v>
      </c>
      <c r="I838" s="416">
        <v>70</v>
      </c>
      <c r="J838" s="68">
        <v>1.4</v>
      </c>
      <c r="K838" s="68">
        <v>1.6</v>
      </c>
      <c r="L838" s="69">
        <v>900</v>
      </c>
      <c r="M838" s="992">
        <v>1200</v>
      </c>
      <c r="N838" s="992">
        <v>1200</v>
      </c>
      <c r="O838" s="992">
        <v>300</v>
      </c>
      <c r="P838" s="993">
        <v>18</v>
      </c>
      <c r="Q838" s="698"/>
      <c r="S838" s="114"/>
      <c r="T838" s="114"/>
      <c r="U838" s="114"/>
      <c r="V838" s="114"/>
    </row>
    <row r="839" spans="2:22" ht="12" customHeight="1">
      <c r="B839" s="182"/>
      <c r="C839" s="163" t="s">
        <v>118</v>
      </c>
      <c r="D839" s="552"/>
      <c r="E839" s="721"/>
      <c r="F839" s="417"/>
      <c r="G839" s="417"/>
      <c r="H839" s="417"/>
      <c r="I839" s="417"/>
      <c r="J839" s="417"/>
      <c r="K839" s="417"/>
      <c r="L839" s="417"/>
      <c r="M839" s="417"/>
      <c r="N839" s="417"/>
      <c r="O839" s="417"/>
      <c r="P839" s="722"/>
      <c r="Q839" s="698"/>
      <c r="S839" s="114"/>
      <c r="T839" s="114"/>
      <c r="U839" s="114"/>
      <c r="V839" s="114"/>
    </row>
    <row r="840" spans="2:22">
      <c r="B840" s="994" t="s">
        <v>317</v>
      </c>
      <c r="C840" s="2400" t="s">
        <v>894</v>
      </c>
      <c r="D840" s="381">
        <v>0.7</v>
      </c>
      <c r="E840" s="1009">
        <f>(E838/100)*70</f>
        <v>63</v>
      </c>
      <c r="F840" s="1010">
        <f t="shared" ref="F840:P840" si="255">(F838/100)*70</f>
        <v>64.400000000000006</v>
      </c>
      <c r="G840" s="1010">
        <f t="shared" si="255"/>
        <v>268.10000000000002</v>
      </c>
      <c r="H840" s="1010">
        <f t="shared" si="255"/>
        <v>1904</v>
      </c>
      <c r="I840" s="1010">
        <f t="shared" si="255"/>
        <v>49</v>
      </c>
      <c r="J840" s="1010">
        <f t="shared" si="255"/>
        <v>0.97999999999999987</v>
      </c>
      <c r="K840" s="1010">
        <f t="shared" si="255"/>
        <v>1.1200000000000001</v>
      </c>
      <c r="L840" s="1010">
        <f t="shared" si="255"/>
        <v>630</v>
      </c>
      <c r="M840" s="1187">
        <f t="shared" si="255"/>
        <v>840</v>
      </c>
      <c r="N840" s="1187">
        <f t="shared" si="255"/>
        <v>840</v>
      </c>
      <c r="O840" s="1187">
        <f t="shared" si="255"/>
        <v>210</v>
      </c>
      <c r="P840" s="1011">
        <f t="shared" si="255"/>
        <v>12.6</v>
      </c>
      <c r="Q840" s="698"/>
      <c r="S840" s="114"/>
      <c r="T840" s="114"/>
      <c r="U840" s="114"/>
      <c r="V840" s="114"/>
    </row>
    <row r="841" spans="2:22">
      <c r="B841" s="2397"/>
      <c r="C841" s="2398" t="s">
        <v>1014</v>
      </c>
      <c r="D841" s="2399"/>
      <c r="E841" s="2403">
        <f>(E499+E554+E607+E665+E719+E777)/6</f>
        <v>63.000333333333337</v>
      </c>
      <c r="F841" s="2401">
        <f t="shared" ref="F841:P841" si="256">(F499+F554+F607+F665+F719+F777)/6</f>
        <v>64.400000000000006</v>
      </c>
      <c r="G841" s="2401">
        <f t="shared" si="256"/>
        <v>268.10000000000002</v>
      </c>
      <c r="H841" s="2401">
        <f t="shared" si="256"/>
        <v>1903.9993333333332</v>
      </c>
      <c r="I841" s="2401">
        <f t="shared" si="256"/>
        <v>48.505166666666661</v>
      </c>
      <c r="J841" s="2401">
        <f t="shared" si="256"/>
        <v>0.98735833333333345</v>
      </c>
      <c r="K841" s="2401">
        <f t="shared" si="256"/>
        <v>1.0447249999999999</v>
      </c>
      <c r="L841" s="2401">
        <f t="shared" si="256"/>
        <v>669.08608333333325</v>
      </c>
      <c r="M841" s="2402">
        <f t="shared" si="256"/>
        <v>839.67543333333344</v>
      </c>
      <c r="N841" s="2402">
        <f t="shared" si="256"/>
        <v>791.76898333333338</v>
      </c>
      <c r="O841" s="2402">
        <f t="shared" si="256"/>
        <v>207.8896</v>
      </c>
      <c r="P841" s="2404">
        <f t="shared" si="256"/>
        <v>12.256166666666665</v>
      </c>
      <c r="Q841" s="698"/>
      <c r="S841" s="114"/>
      <c r="T841" s="114"/>
      <c r="U841" s="114"/>
      <c r="V841" s="114"/>
    </row>
    <row r="842" spans="2:22" ht="15.75" thickBot="1">
      <c r="B842" s="249"/>
      <c r="C842" s="1031" t="s">
        <v>431</v>
      </c>
      <c r="D842" s="1077"/>
      <c r="E842" s="1055">
        <f>(E841*100/E838)-70</f>
        <v>3.7037037037634946E-4</v>
      </c>
      <c r="F842" s="1056">
        <f t="shared" ref="F842:N842" si="257">(F841*100/F838)-70</f>
        <v>0</v>
      </c>
      <c r="G842" s="1056">
        <f t="shared" si="257"/>
        <v>0</v>
      </c>
      <c r="H842" s="1056">
        <f t="shared" si="257"/>
        <v>-2.4509803921546336E-5</v>
      </c>
      <c r="I842" s="1056">
        <f t="shared" si="257"/>
        <v>-0.70690476190476659</v>
      </c>
      <c r="J842" s="1057">
        <f>(J841*100/J838)-70</f>
        <v>0.52559523809524933</v>
      </c>
      <c r="K842" s="1056">
        <f t="shared" si="257"/>
        <v>-4.7046875000000057</v>
      </c>
      <c r="L842" s="1056">
        <f t="shared" si="257"/>
        <v>4.3428981481481372</v>
      </c>
      <c r="M842" s="1056">
        <f t="shared" si="257"/>
        <v>-2.7047222222208234E-2</v>
      </c>
      <c r="N842" s="1056">
        <f t="shared" si="257"/>
        <v>-4.0192513888888755</v>
      </c>
      <c r="O842" s="1056">
        <f>(O841*100/O838)-70</f>
        <v>-0.7034666666666709</v>
      </c>
      <c r="P842" s="1068">
        <f>(P841*100/P838)-70</f>
        <v>-1.9101851851851848</v>
      </c>
      <c r="Q842" s="698"/>
      <c r="S842" s="114"/>
      <c r="T842" s="114"/>
      <c r="U842" s="114"/>
      <c r="V842" s="114"/>
    </row>
    <row r="843" spans="2:22">
      <c r="Q843" s="698"/>
      <c r="S843" s="114"/>
      <c r="T843" s="114"/>
      <c r="U843" s="114"/>
      <c r="V843" s="114"/>
    </row>
    <row r="844" spans="2:22" ht="12" customHeight="1">
      <c r="C844" s="932"/>
      <c r="D844" s="12" t="s">
        <v>206</v>
      </c>
      <c r="E844" s="326"/>
      <c r="Q844" s="698"/>
      <c r="S844" s="114"/>
      <c r="T844" s="114"/>
      <c r="U844" s="114"/>
      <c r="V844" s="114"/>
    </row>
    <row r="845" spans="2:22" ht="11.25" customHeight="1">
      <c r="C845" s="13" t="s">
        <v>1139</v>
      </c>
      <c r="D845" s="157"/>
      <c r="E845" s="2"/>
      <c r="F845"/>
      <c r="I845"/>
      <c r="J845"/>
      <c r="K845" s="26"/>
      <c r="L845" s="26"/>
      <c r="M845"/>
      <c r="N845"/>
      <c r="O845"/>
      <c r="P845"/>
      <c r="Q845" s="698"/>
      <c r="S845" s="114"/>
      <c r="T845" s="114"/>
      <c r="U845" s="114"/>
      <c r="V845" s="114"/>
    </row>
    <row r="846" spans="2:22" ht="12.75" customHeight="1">
      <c r="C846" s="25" t="s">
        <v>324</v>
      </c>
      <c r="I846" s="351" t="s">
        <v>900</v>
      </c>
      <c r="N846" s="5"/>
      <c r="Q846" s="698"/>
      <c r="S846" s="114"/>
      <c r="T846" s="114"/>
      <c r="U846" s="114"/>
      <c r="V846" s="114"/>
    </row>
    <row r="847" spans="2:22" ht="11.25" customHeight="1">
      <c r="C847" s="932" t="s">
        <v>809</v>
      </c>
      <c r="Q847" s="698"/>
      <c r="S847" s="114"/>
      <c r="T847" s="114"/>
      <c r="U847" s="114"/>
      <c r="V847" s="114"/>
    </row>
    <row r="848" spans="2:22" ht="15" customHeight="1" thickBot="1">
      <c r="B848" s="26" t="s">
        <v>898</v>
      </c>
      <c r="C848" s="26"/>
      <c r="D848"/>
      <c r="E848" s="881" t="s">
        <v>325</v>
      </c>
      <c r="F848" s="32"/>
      <c r="I848" s="29" t="s">
        <v>0</v>
      </c>
      <c r="J848"/>
      <c r="K848" s="86" t="s">
        <v>429</v>
      </c>
      <c r="L848" s="26"/>
      <c r="M848" s="26"/>
      <c r="N848" s="33"/>
      <c r="P848" s="127"/>
      <c r="Q848" s="698"/>
      <c r="S848" s="114"/>
      <c r="T848" s="114"/>
      <c r="U848" s="114"/>
      <c r="V848" s="114"/>
    </row>
    <row r="849" spans="2:22" ht="15.75" thickBot="1">
      <c r="B849" s="2406" t="s">
        <v>897</v>
      </c>
      <c r="C849" s="67"/>
      <c r="D849" s="540"/>
      <c r="E849" s="1181" t="s">
        <v>824</v>
      </c>
      <c r="F849" s="383"/>
      <c r="G849" s="383"/>
      <c r="H849" s="2270" t="s">
        <v>688</v>
      </c>
      <c r="I849" s="712" t="s">
        <v>300</v>
      </c>
      <c r="J849" s="2352"/>
      <c r="K849" s="2352"/>
      <c r="L849" s="2353"/>
      <c r="M849" s="942" t="s">
        <v>301</v>
      </c>
      <c r="N849" s="40"/>
      <c r="O849" s="943"/>
      <c r="P849" s="542"/>
      <c r="Q849" s="2604"/>
      <c r="S849" s="114"/>
      <c r="T849" s="114"/>
      <c r="U849" s="114"/>
      <c r="V849" s="114"/>
    </row>
    <row r="850" spans="2:22" ht="12.75" customHeight="1">
      <c r="B850" s="70"/>
      <c r="C850" s="1017" t="s">
        <v>1008</v>
      </c>
      <c r="D850" s="543"/>
      <c r="E850" s="1154" t="s">
        <v>184</v>
      </c>
      <c r="F850" s="1154" t="s">
        <v>56</v>
      </c>
      <c r="G850" s="2350" t="s">
        <v>57</v>
      </c>
      <c r="H850" s="2351" t="s">
        <v>187</v>
      </c>
      <c r="I850" s="780"/>
      <c r="J850" s="2295"/>
      <c r="K850" s="40"/>
      <c r="L850" s="2295"/>
      <c r="M850" s="2354" t="s">
        <v>312</v>
      </c>
      <c r="N850" s="2355" t="s">
        <v>313</v>
      </c>
      <c r="O850" s="2354" t="s">
        <v>314</v>
      </c>
      <c r="P850" s="2356" t="s">
        <v>315</v>
      </c>
      <c r="Q850" s="698"/>
      <c r="S850" s="114"/>
      <c r="T850" s="114"/>
      <c r="U850" s="114"/>
      <c r="V850" s="114"/>
    </row>
    <row r="851" spans="2:22" ht="12.75" customHeight="1" thickBot="1">
      <c r="B851" s="66"/>
      <c r="C851" s="777"/>
      <c r="D851" s="512"/>
      <c r="E851" s="883" t="s">
        <v>6</v>
      </c>
      <c r="F851" s="883" t="s">
        <v>7</v>
      </c>
      <c r="G851" s="883" t="s">
        <v>8</v>
      </c>
      <c r="H851" s="2396" t="s">
        <v>422</v>
      </c>
      <c r="I851" s="944" t="s">
        <v>303</v>
      </c>
      <c r="J851" s="945" t="s">
        <v>304</v>
      </c>
      <c r="K851" s="744" t="s">
        <v>305</v>
      </c>
      <c r="L851" s="946" t="s">
        <v>306</v>
      </c>
      <c r="M851" s="1146" t="s">
        <v>307</v>
      </c>
      <c r="N851" s="946" t="s">
        <v>308</v>
      </c>
      <c r="O851" s="1146" t="s">
        <v>309</v>
      </c>
      <c r="P851" s="1156" t="s">
        <v>310</v>
      </c>
      <c r="Q851" s="698"/>
      <c r="S851" s="114"/>
      <c r="T851" s="114"/>
      <c r="U851" s="114"/>
      <c r="V851" s="114"/>
    </row>
    <row r="852" spans="2:22">
      <c r="B852" s="70"/>
      <c r="C852" s="990" t="s">
        <v>106</v>
      </c>
      <c r="D852" s="991">
        <v>1</v>
      </c>
      <c r="E852" s="416">
        <v>90</v>
      </c>
      <c r="F852" s="68">
        <v>92</v>
      </c>
      <c r="G852" s="69">
        <v>383</v>
      </c>
      <c r="H852" s="1155">
        <v>2720</v>
      </c>
      <c r="I852" s="2363">
        <v>70</v>
      </c>
      <c r="J852" s="68">
        <v>1.4</v>
      </c>
      <c r="K852" s="68">
        <v>1.6</v>
      </c>
      <c r="L852" s="69">
        <v>900</v>
      </c>
      <c r="M852" s="992">
        <v>1200</v>
      </c>
      <c r="N852" s="992">
        <v>1200</v>
      </c>
      <c r="O852" s="992">
        <v>300</v>
      </c>
      <c r="P852" s="993">
        <v>18</v>
      </c>
      <c r="Q852" s="698"/>
      <c r="S852" s="114"/>
      <c r="T852" s="114"/>
      <c r="U852" s="114"/>
      <c r="V852" s="114"/>
    </row>
    <row r="853" spans="2:22" ht="12" customHeight="1">
      <c r="B853" s="182"/>
      <c r="C853" s="163" t="s">
        <v>118</v>
      </c>
      <c r="D853" s="552"/>
      <c r="E853" s="721"/>
      <c r="F853" s="417"/>
      <c r="G853" s="417"/>
      <c r="H853" s="417"/>
      <c r="I853" s="417"/>
      <c r="J853" s="417"/>
      <c r="K853" s="417"/>
      <c r="L853" s="417"/>
      <c r="M853" s="417"/>
      <c r="N853" s="417"/>
      <c r="O853" s="417"/>
      <c r="P853" s="722"/>
      <c r="Q853" s="698"/>
      <c r="S853" s="114"/>
      <c r="T853" s="114"/>
      <c r="U853" s="114"/>
      <c r="V853" s="114"/>
    </row>
    <row r="854" spans="2:22">
      <c r="B854" s="994" t="s">
        <v>317</v>
      </c>
      <c r="C854" s="554" t="s">
        <v>278</v>
      </c>
      <c r="D854" s="381">
        <v>0.25</v>
      </c>
      <c r="E854" s="1009">
        <f>(E852/100)*25</f>
        <v>22.5</v>
      </c>
      <c r="F854" s="1010">
        <f t="shared" ref="F854:O854" si="258">(F852/100)*25</f>
        <v>23</v>
      </c>
      <c r="G854" s="1010">
        <f t="shared" si="258"/>
        <v>95.75</v>
      </c>
      <c r="H854" s="1010">
        <f t="shared" si="258"/>
        <v>680</v>
      </c>
      <c r="I854" s="1010">
        <f>(I852/100)*25</f>
        <v>17.5</v>
      </c>
      <c r="J854" s="1010">
        <f t="shared" si="258"/>
        <v>0.35</v>
      </c>
      <c r="K854" s="1010">
        <f t="shared" si="258"/>
        <v>0.4</v>
      </c>
      <c r="L854" s="1010">
        <f>(L852/100)*25</f>
        <v>225</v>
      </c>
      <c r="M854" s="1187">
        <f t="shared" si="258"/>
        <v>300</v>
      </c>
      <c r="N854" s="1187">
        <f t="shared" si="258"/>
        <v>300</v>
      </c>
      <c r="O854" s="1010">
        <f t="shared" si="258"/>
        <v>75</v>
      </c>
      <c r="P854" s="1011">
        <f>(P852/100)*25</f>
        <v>4.5</v>
      </c>
      <c r="Q854" s="698"/>
      <c r="S854" s="114"/>
      <c r="T854" s="114"/>
      <c r="U854" s="114"/>
      <c r="V854" s="114"/>
    </row>
    <row r="855" spans="2:22">
      <c r="B855" s="1079"/>
      <c r="C855" s="1080" t="s">
        <v>1018</v>
      </c>
      <c r="D855" s="1081"/>
      <c r="E855" s="1815">
        <f>(E75+E128+E184+E237+E292+E350+E468+E521+E576+E632+E686+E746)/12</f>
        <v>22.5</v>
      </c>
      <c r="F855" s="1816">
        <f t="shared" ref="F855:P855" si="259">(F75+F128+F184+F237+F292+F350+F468+F521+F576+F632+F686+F746)/12</f>
        <v>22.999750000000002</v>
      </c>
      <c r="G855" s="1816">
        <f t="shared" si="259"/>
        <v>95.75</v>
      </c>
      <c r="H855" s="1816">
        <f t="shared" si="259"/>
        <v>680.00000000000011</v>
      </c>
      <c r="I855" s="1816">
        <f t="shared" si="259"/>
        <v>16.631916666666672</v>
      </c>
      <c r="J855" s="1816">
        <f t="shared" si="259"/>
        <v>0.31918750000000001</v>
      </c>
      <c r="K855" s="1816">
        <f t="shared" si="259"/>
        <v>0.38060416666666663</v>
      </c>
      <c r="L855" s="1816">
        <f t="shared" si="259"/>
        <v>278.9569166666667</v>
      </c>
      <c r="M855" s="2358">
        <f t="shared" si="259"/>
        <v>297.69342499999999</v>
      </c>
      <c r="N855" s="2358">
        <f t="shared" si="259"/>
        <v>242.1690083333333</v>
      </c>
      <c r="O855" s="1816">
        <f t="shared" si="259"/>
        <v>57.160358333333335</v>
      </c>
      <c r="P855" s="1817">
        <f t="shared" si="259"/>
        <v>3.9713583333333333</v>
      </c>
      <c r="Q855" s="698"/>
      <c r="S855" s="114"/>
      <c r="T855" s="114"/>
      <c r="U855" s="114"/>
      <c r="V855" s="114"/>
    </row>
    <row r="856" spans="2:22" ht="15.75" thickBot="1">
      <c r="B856" s="249"/>
      <c r="C856" s="1031" t="s">
        <v>431</v>
      </c>
      <c r="D856" s="1077"/>
      <c r="E856" s="1055">
        <f>(E855*100/E852)-25</f>
        <v>0</v>
      </c>
      <c r="F856" s="1056">
        <f t="shared" ref="F856" si="260">(F855*100/F852)-25</f>
        <v>-2.7173913042943809E-4</v>
      </c>
      <c r="G856" s="1056">
        <f t="shared" ref="G856" si="261">(G855*100/G852)-25</f>
        <v>0</v>
      </c>
      <c r="H856" s="1056">
        <f t="shared" ref="H856" si="262">(H855*100/H852)-25</f>
        <v>0</v>
      </c>
      <c r="I856" s="1056">
        <f t="shared" ref="I856" si="263">(I855*100/I852)-25</f>
        <v>-1.2401190476190393</v>
      </c>
      <c r="J856" s="1056">
        <f t="shared" ref="J856" si="264">(J855*100/J852)-25</f>
        <v>-2.2008928571428541</v>
      </c>
      <c r="K856" s="1056">
        <f t="shared" ref="K856" si="265">(K855*100/K852)-25</f>
        <v>-1.2122395833333393</v>
      </c>
      <c r="L856" s="1056">
        <f t="shared" ref="L856" si="266">(L855*100/L852)-25</f>
        <v>5.9952129629629667</v>
      </c>
      <c r="M856" s="1056">
        <f t="shared" ref="M856" si="267">(M855*100/M852)-25</f>
        <v>-0.1922145833333353</v>
      </c>
      <c r="N856" s="1056">
        <f t="shared" ref="N856" si="268">(N855*100/N852)-25</f>
        <v>-4.8192493055555587</v>
      </c>
      <c r="O856" s="1056">
        <f t="shared" ref="O856" si="269">(O855*100/O852)-25</f>
        <v>-5.9465472222222218</v>
      </c>
      <c r="P856" s="1068">
        <f>(P855*100/P852)-25</f>
        <v>-2.9368981481481491</v>
      </c>
      <c r="Q856" s="698"/>
      <c r="S856" s="114"/>
      <c r="T856" s="114"/>
      <c r="U856" s="114"/>
      <c r="V856" s="114"/>
    </row>
    <row r="857" spans="2:22" ht="10.5" customHeight="1" thickBot="1">
      <c r="B857" s="38"/>
      <c r="C857" s="38"/>
      <c r="D857" s="947"/>
      <c r="E857" s="947"/>
      <c r="F857" s="947"/>
      <c r="G857" s="947"/>
      <c r="H857" s="947"/>
      <c r="I857" s="947"/>
      <c r="J857" s="947"/>
      <c r="K857" s="947"/>
      <c r="L857" s="947"/>
      <c r="M857" s="947"/>
      <c r="N857" s="947"/>
      <c r="O857" s="947"/>
      <c r="P857" s="38"/>
      <c r="Q857" s="698"/>
      <c r="S857" s="114"/>
      <c r="T857" s="114"/>
      <c r="U857" s="114"/>
      <c r="V857" s="114"/>
    </row>
    <row r="858" spans="2:22" ht="15.75" thickBot="1">
      <c r="B858" s="2406" t="s">
        <v>897</v>
      </c>
      <c r="C858" s="67"/>
      <c r="D858" s="540"/>
      <c r="E858" s="1181" t="s">
        <v>824</v>
      </c>
      <c r="F858" s="383"/>
      <c r="G858" s="383"/>
      <c r="H858" s="2270" t="s">
        <v>688</v>
      </c>
      <c r="I858" s="712" t="s">
        <v>300</v>
      </c>
      <c r="J858" s="2352"/>
      <c r="K858" s="2352"/>
      <c r="L858" s="2353"/>
      <c r="M858" s="942" t="s">
        <v>301</v>
      </c>
      <c r="N858" s="40"/>
      <c r="O858" s="943"/>
      <c r="P858" s="542"/>
      <c r="Q858" s="698"/>
      <c r="S858" s="114"/>
      <c r="T858" s="114"/>
      <c r="U858" s="114"/>
      <c r="V858" s="114"/>
    </row>
    <row r="859" spans="2:22">
      <c r="B859" s="70"/>
      <c r="C859" s="988" t="s">
        <v>1009</v>
      </c>
      <c r="D859" s="543"/>
      <c r="E859" s="1154" t="s">
        <v>184</v>
      </c>
      <c r="F859" s="1154" t="s">
        <v>56</v>
      </c>
      <c r="G859" s="2350" t="s">
        <v>57</v>
      </c>
      <c r="H859" s="2351" t="s">
        <v>187</v>
      </c>
      <c r="I859" s="780"/>
      <c r="J859" s="2295"/>
      <c r="K859" s="40"/>
      <c r="L859" s="2295"/>
      <c r="M859" s="2354" t="s">
        <v>312</v>
      </c>
      <c r="N859" s="2355" t="s">
        <v>313</v>
      </c>
      <c r="O859" s="2354" t="s">
        <v>314</v>
      </c>
      <c r="P859" s="2356" t="s">
        <v>315</v>
      </c>
      <c r="Q859" s="698"/>
      <c r="S859" s="114"/>
      <c r="T859" s="114"/>
      <c r="U859" s="114"/>
      <c r="V859" s="114"/>
    </row>
    <row r="860" spans="2:22" ht="16.5" thickBot="1">
      <c r="B860" s="66"/>
      <c r="C860" s="777"/>
      <c r="D860" s="512"/>
      <c r="E860" s="883" t="s">
        <v>6</v>
      </c>
      <c r="F860" s="883" t="s">
        <v>7</v>
      </c>
      <c r="G860" s="883" t="s">
        <v>8</v>
      </c>
      <c r="H860" s="2396" t="s">
        <v>422</v>
      </c>
      <c r="I860" s="944" t="s">
        <v>303</v>
      </c>
      <c r="J860" s="945" t="s">
        <v>304</v>
      </c>
      <c r="K860" s="744" t="s">
        <v>305</v>
      </c>
      <c r="L860" s="946" t="s">
        <v>306</v>
      </c>
      <c r="M860" s="1146" t="s">
        <v>307</v>
      </c>
      <c r="N860" s="946" t="s">
        <v>308</v>
      </c>
      <c r="O860" s="1146" t="s">
        <v>309</v>
      </c>
      <c r="P860" s="1156" t="s">
        <v>310</v>
      </c>
      <c r="Q860" s="698"/>
      <c r="S860" s="114"/>
      <c r="T860" s="114"/>
      <c r="U860" s="114"/>
      <c r="V860" s="114"/>
    </row>
    <row r="861" spans="2:22">
      <c r="B861" s="70"/>
      <c r="C861" s="990" t="s">
        <v>106</v>
      </c>
      <c r="D861" s="991">
        <v>1</v>
      </c>
      <c r="E861" s="416">
        <v>90</v>
      </c>
      <c r="F861" s="68">
        <v>92</v>
      </c>
      <c r="G861" s="69">
        <v>383</v>
      </c>
      <c r="H861" s="1155">
        <v>2720</v>
      </c>
      <c r="I861" s="2363">
        <v>70</v>
      </c>
      <c r="J861" s="68">
        <v>1.4</v>
      </c>
      <c r="K861" s="68">
        <v>1.6</v>
      </c>
      <c r="L861" s="69">
        <v>900</v>
      </c>
      <c r="M861" s="992">
        <v>1200</v>
      </c>
      <c r="N861" s="992">
        <v>1200</v>
      </c>
      <c r="O861" s="992">
        <v>300</v>
      </c>
      <c r="P861" s="993">
        <v>18</v>
      </c>
      <c r="Q861" s="698"/>
      <c r="S861" s="114"/>
      <c r="T861" s="114"/>
      <c r="U861" s="114"/>
      <c r="V861" s="114"/>
    </row>
    <row r="862" spans="2:22">
      <c r="B862" s="182"/>
      <c r="C862" s="163" t="s">
        <v>118</v>
      </c>
      <c r="D862" s="552"/>
      <c r="E862" s="721"/>
      <c r="F862" s="417"/>
      <c r="G862" s="417"/>
      <c r="H862" s="417"/>
      <c r="I862" s="417"/>
      <c r="J862" s="417"/>
      <c r="K862" s="417"/>
      <c r="L862" s="417"/>
      <c r="M862" s="417"/>
      <c r="N862" s="417"/>
      <c r="O862" s="417"/>
      <c r="P862" s="722"/>
      <c r="Q862" s="698"/>
      <c r="S862" s="114"/>
      <c r="T862" s="114"/>
      <c r="U862" s="114"/>
      <c r="V862" s="114"/>
    </row>
    <row r="863" spans="2:22">
      <c r="B863" s="994" t="s">
        <v>317</v>
      </c>
      <c r="C863" s="554" t="s">
        <v>279</v>
      </c>
      <c r="D863" s="381">
        <v>0.35</v>
      </c>
      <c r="E863" s="1009">
        <f>(E861/100)*35</f>
        <v>31.5</v>
      </c>
      <c r="F863" s="1010">
        <f t="shared" ref="F863:P863" si="270">(F861/100)*35</f>
        <v>32.200000000000003</v>
      </c>
      <c r="G863" s="1010">
        <f t="shared" si="270"/>
        <v>134.05000000000001</v>
      </c>
      <c r="H863" s="1010">
        <f>(H861/100)*35</f>
        <v>952</v>
      </c>
      <c r="I863" s="1010">
        <f t="shared" si="270"/>
        <v>24.5</v>
      </c>
      <c r="J863" s="1010">
        <f t="shared" si="270"/>
        <v>0.48999999999999994</v>
      </c>
      <c r="K863" s="1010">
        <f t="shared" si="270"/>
        <v>0.56000000000000005</v>
      </c>
      <c r="L863" s="1010">
        <f t="shared" si="270"/>
        <v>315</v>
      </c>
      <c r="M863" s="1187">
        <f t="shared" si="270"/>
        <v>420</v>
      </c>
      <c r="N863" s="1187">
        <f t="shared" si="270"/>
        <v>420</v>
      </c>
      <c r="O863" s="1187">
        <f t="shared" si="270"/>
        <v>105</v>
      </c>
      <c r="P863" s="1011">
        <f t="shared" si="270"/>
        <v>6.3</v>
      </c>
      <c r="Q863" s="698"/>
      <c r="S863" s="114"/>
      <c r="T863" s="114"/>
      <c r="U863" s="114"/>
      <c r="V863" s="114"/>
    </row>
    <row r="864" spans="2:22">
      <c r="B864" s="1079"/>
      <c r="C864" s="1080" t="s">
        <v>1018</v>
      </c>
      <c r="D864" s="1081"/>
      <c r="E864" s="1815">
        <f>(E86+E139+E196+E249+E304+E363+E479+E533+E587+E644+E698+E756)/12</f>
        <v>31.500000000000004</v>
      </c>
      <c r="F864" s="1816">
        <f t="shared" ref="F864:P864" si="271">(F86+F139+F196+F249+F304+F363+F479+F533+F587+F644+F698+F756)/12</f>
        <v>32.200250000000004</v>
      </c>
      <c r="G864" s="1816">
        <f t="shared" si="271"/>
        <v>134.04999999999998</v>
      </c>
      <c r="H864" s="1816">
        <f t="shared" si="271"/>
        <v>952.0003333333334</v>
      </c>
      <c r="I864" s="1816">
        <f t="shared" si="271"/>
        <v>27.371208333333332</v>
      </c>
      <c r="J864" s="1816">
        <f t="shared" si="271"/>
        <v>0.49323333333333336</v>
      </c>
      <c r="K864" s="1816">
        <f t="shared" si="271"/>
        <v>0.51097500000000007</v>
      </c>
      <c r="L864" s="1816">
        <f t="shared" si="271"/>
        <v>292.77029166666659</v>
      </c>
      <c r="M864" s="2358">
        <f t="shared" si="271"/>
        <v>359.99719166666665</v>
      </c>
      <c r="N864" s="2358">
        <f t="shared" si="271"/>
        <v>421.24279166666662</v>
      </c>
      <c r="O864" s="2358">
        <f t="shared" si="271"/>
        <v>110.02233333333334</v>
      </c>
      <c r="P864" s="1817">
        <f t="shared" si="271"/>
        <v>6.5604166666666677</v>
      </c>
      <c r="Q864" s="698"/>
      <c r="S864" s="114"/>
      <c r="T864" s="114"/>
      <c r="U864" s="114"/>
      <c r="V864" s="114"/>
    </row>
    <row r="865" spans="2:22" ht="15.75" thickBot="1">
      <c r="B865" s="249"/>
      <c r="C865" s="1031" t="s">
        <v>431</v>
      </c>
      <c r="D865" s="1077"/>
      <c r="E865" s="1055">
        <f>(E864*100/E861)-35</f>
        <v>0</v>
      </c>
      <c r="F865" s="1056">
        <f t="shared" ref="F865:O865" si="272">(F864*100/F861)-35</f>
        <v>2.7173913044009623E-4</v>
      </c>
      <c r="G865" s="1056">
        <f t="shared" si="272"/>
        <v>0</v>
      </c>
      <c r="H865" s="1056">
        <f t="shared" si="272"/>
        <v>1.2254901960773168E-5</v>
      </c>
      <c r="I865" s="1056">
        <f t="shared" si="272"/>
        <v>4.1017261904761924</v>
      </c>
      <c r="J865" s="1056">
        <f t="shared" si="272"/>
        <v>0.23095238095238813</v>
      </c>
      <c r="K865" s="1056">
        <f t="shared" si="272"/>
        <v>-3.0640624999999986</v>
      </c>
      <c r="L865" s="1056">
        <f t="shared" si="272"/>
        <v>-2.469967592592603</v>
      </c>
      <c r="M865" s="1056">
        <f t="shared" si="272"/>
        <v>-5.0002340277777826</v>
      </c>
      <c r="N865" s="1056">
        <f t="shared" si="272"/>
        <v>0.10356597222221353</v>
      </c>
      <c r="O865" s="1056">
        <f t="shared" si="272"/>
        <v>1.6741111111111096</v>
      </c>
      <c r="P865" s="1068">
        <f>(P864*100/P861)-35</f>
        <v>1.4467592592592666</v>
      </c>
      <c r="Q865" s="698"/>
      <c r="S865" s="114"/>
      <c r="T865" s="114"/>
      <c r="U865" s="114"/>
      <c r="V865" s="114"/>
    </row>
    <row r="866" spans="2:22" ht="15.75" thickBot="1">
      <c r="P866"/>
      <c r="Q866" s="698"/>
      <c r="S866" s="114"/>
      <c r="T866" s="114"/>
      <c r="U866" s="114"/>
      <c r="V866" s="114"/>
    </row>
    <row r="867" spans="2:22" ht="15.75" thickBot="1">
      <c r="B867" s="2406" t="s">
        <v>897</v>
      </c>
      <c r="C867" s="67"/>
      <c r="D867" s="540"/>
      <c r="E867" s="1181" t="s">
        <v>824</v>
      </c>
      <c r="F867" s="383"/>
      <c r="G867" s="383"/>
      <c r="H867" s="2270" t="s">
        <v>688</v>
      </c>
      <c r="I867" s="712" t="s">
        <v>300</v>
      </c>
      <c r="J867" s="2352"/>
      <c r="K867" s="2352"/>
      <c r="L867" s="2353"/>
      <c r="M867" s="942" t="s">
        <v>301</v>
      </c>
      <c r="N867" s="40"/>
      <c r="O867" s="943"/>
      <c r="P867" s="542"/>
      <c r="Q867" s="698"/>
      <c r="S867" s="114"/>
      <c r="T867" s="114"/>
      <c r="U867" s="114"/>
      <c r="V867" s="114"/>
    </row>
    <row r="868" spans="2:22" ht="11.25" customHeight="1">
      <c r="B868" s="70"/>
      <c r="C868" s="1017" t="s">
        <v>1010</v>
      </c>
      <c r="D868" s="543"/>
      <c r="E868" s="1154" t="s">
        <v>184</v>
      </c>
      <c r="F868" s="1154" t="s">
        <v>56</v>
      </c>
      <c r="G868" s="2350" t="s">
        <v>57</v>
      </c>
      <c r="H868" s="2351" t="s">
        <v>187</v>
      </c>
      <c r="I868" s="780"/>
      <c r="J868" s="2295"/>
      <c r="K868" s="40"/>
      <c r="L868" s="2295"/>
      <c r="M868" s="2354" t="s">
        <v>312</v>
      </c>
      <c r="N868" s="2355" t="s">
        <v>313</v>
      </c>
      <c r="O868" s="2354" t="s">
        <v>314</v>
      </c>
      <c r="P868" s="2356" t="s">
        <v>315</v>
      </c>
      <c r="Q868" s="698"/>
      <c r="S868" s="114"/>
      <c r="T868" s="114"/>
      <c r="U868" s="114"/>
      <c r="V868" s="114"/>
    </row>
    <row r="869" spans="2:22" ht="12.75" customHeight="1" thickBot="1">
      <c r="B869" s="66"/>
      <c r="C869" s="777"/>
      <c r="D869" s="512"/>
      <c r="E869" s="883" t="s">
        <v>6</v>
      </c>
      <c r="F869" s="883" t="s">
        <v>7</v>
      </c>
      <c r="G869" s="883" t="s">
        <v>8</v>
      </c>
      <c r="H869" s="2396" t="s">
        <v>422</v>
      </c>
      <c r="I869" s="944" t="s">
        <v>303</v>
      </c>
      <c r="J869" s="945" t="s">
        <v>304</v>
      </c>
      <c r="K869" s="744" t="s">
        <v>305</v>
      </c>
      <c r="L869" s="946" t="s">
        <v>306</v>
      </c>
      <c r="M869" s="1146" t="s">
        <v>307</v>
      </c>
      <c r="N869" s="946" t="s">
        <v>308</v>
      </c>
      <c r="O869" s="1146" t="s">
        <v>309</v>
      </c>
      <c r="P869" s="1156" t="s">
        <v>310</v>
      </c>
      <c r="Q869" s="698"/>
      <c r="S869" s="114"/>
      <c r="T869" s="114"/>
      <c r="U869" s="114"/>
      <c r="V869" s="114"/>
    </row>
    <row r="870" spans="2:22">
      <c r="B870" s="70"/>
      <c r="C870" s="990" t="s">
        <v>106</v>
      </c>
      <c r="D870" s="991">
        <v>1</v>
      </c>
      <c r="E870" s="416">
        <v>90</v>
      </c>
      <c r="F870" s="68">
        <v>92</v>
      </c>
      <c r="G870" s="69">
        <v>383</v>
      </c>
      <c r="H870" s="1155">
        <v>2720</v>
      </c>
      <c r="I870" s="2363">
        <v>70</v>
      </c>
      <c r="J870" s="68">
        <v>1.4</v>
      </c>
      <c r="K870" s="68">
        <v>1.6</v>
      </c>
      <c r="L870" s="69">
        <v>900</v>
      </c>
      <c r="M870" s="992">
        <v>1200</v>
      </c>
      <c r="N870" s="992">
        <v>1200</v>
      </c>
      <c r="O870" s="992">
        <v>300</v>
      </c>
      <c r="P870" s="993">
        <v>18</v>
      </c>
      <c r="Q870" s="698"/>
      <c r="S870" s="114"/>
      <c r="T870" s="114"/>
      <c r="U870" s="114"/>
      <c r="V870" s="114"/>
    </row>
    <row r="871" spans="2:22" ht="12" customHeight="1">
      <c r="B871" s="182"/>
      <c r="C871" s="163" t="s">
        <v>118</v>
      </c>
      <c r="D871" s="552"/>
      <c r="E871" s="721"/>
      <c r="F871" s="417"/>
      <c r="G871" s="417"/>
      <c r="H871" s="417"/>
      <c r="I871" s="417"/>
      <c r="J871" s="417"/>
      <c r="K871" s="417"/>
      <c r="L871" s="417"/>
      <c r="M871" s="417"/>
      <c r="N871" s="417"/>
      <c r="O871" s="417"/>
      <c r="P871" s="722"/>
      <c r="Q871" s="698"/>
      <c r="S871" s="114"/>
      <c r="T871" s="114"/>
      <c r="U871" s="114"/>
      <c r="V871" s="114"/>
    </row>
    <row r="872" spans="2:22">
      <c r="B872" s="994" t="s">
        <v>317</v>
      </c>
      <c r="C872" s="554" t="s">
        <v>275</v>
      </c>
      <c r="D872" s="381">
        <v>0.1</v>
      </c>
      <c r="E872" s="1009">
        <f>(E870/100)*10</f>
        <v>9</v>
      </c>
      <c r="F872" s="1010">
        <f t="shared" ref="F872:P872" si="273">(F870/100)*10</f>
        <v>9.2000000000000011</v>
      </c>
      <c r="G872" s="1010">
        <f t="shared" si="273"/>
        <v>38.299999999999997</v>
      </c>
      <c r="H872" s="1010">
        <f t="shared" si="273"/>
        <v>272</v>
      </c>
      <c r="I872" s="1010">
        <f t="shared" si="273"/>
        <v>7</v>
      </c>
      <c r="J872" s="1010">
        <f t="shared" si="273"/>
        <v>0.13999999999999999</v>
      </c>
      <c r="K872" s="1010">
        <f t="shared" si="273"/>
        <v>0.16</v>
      </c>
      <c r="L872" s="1010">
        <f t="shared" si="273"/>
        <v>90</v>
      </c>
      <c r="M872" s="1187">
        <f t="shared" si="273"/>
        <v>120</v>
      </c>
      <c r="N872" s="1187">
        <f t="shared" si="273"/>
        <v>120</v>
      </c>
      <c r="O872" s="1010">
        <f t="shared" si="273"/>
        <v>30</v>
      </c>
      <c r="P872" s="1011">
        <f t="shared" si="273"/>
        <v>1.7999999999999998</v>
      </c>
      <c r="Q872" s="698"/>
      <c r="S872" s="114"/>
      <c r="T872" s="114"/>
      <c r="U872" s="114"/>
      <c r="V872" s="114"/>
    </row>
    <row r="873" spans="2:22">
      <c r="B873" s="2360"/>
      <c r="C873" s="2361" t="s">
        <v>1018</v>
      </c>
      <c r="D873" s="2362"/>
      <c r="E873" s="1815">
        <f>(E93+E147+E204+E257+E312+E372+E486+E541+E594+E652+E706+E762)/12</f>
        <v>9.000333333333332</v>
      </c>
      <c r="F873" s="1816">
        <f t="shared" ref="F873:P873" si="274">(F93+F147+F204+F257+F312+F372+F486+F541+F594+F652+F706+F762)/12</f>
        <v>9.2000000000000011</v>
      </c>
      <c r="G873" s="1816">
        <f t="shared" si="274"/>
        <v>38.300000000000004</v>
      </c>
      <c r="H873" s="1816">
        <f t="shared" si="274"/>
        <v>271.99966666666666</v>
      </c>
      <c r="I873" s="1816">
        <f t="shared" si="274"/>
        <v>5.0800833333333335</v>
      </c>
      <c r="J873" s="1816">
        <f t="shared" si="274"/>
        <v>0.16750833333333334</v>
      </c>
      <c r="K873" s="1816">
        <f t="shared" si="274"/>
        <v>0.22617500000000001</v>
      </c>
      <c r="L873" s="1816">
        <f t="shared" si="274"/>
        <v>58.284916666666668</v>
      </c>
      <c r="M873" s="2358">
        <f t="shared" si="274"/>
        <v>182.31333333333336</v>
      </c>
      <c r="N873" s="2358">
        <f t="shared" si="274"/>
        <v>176.59208333333333</v>
      </c>
      <c r="O873" s="1816">
        <f t="shared" si="274"/>
        <v>42.820166666666665</v>
      </c>
      <c r="P873" s="1817">
        <f t="shared" si="274"/>
        <v>2.0698333333333334</v>
      </c>
      <c r="Q873" s="698"/>
      <c r="S873" s="114"/>
      <c r="T873" s="114"/>
      <c r="U873" s="114"/>
      <c r="V873" s="114"/>
    </row>
    <row r="874" spans="2:22" ht="15.75" thickBot="1">
      <c r="B874" s="66"/>
      <c r="C874" s="2359" t="s">
        <v>431</v>
      </c>
      <c r="D874" s="1760"/>
      <c r="E874" s="1055">
        <f>(E873*100/E870)-10</f>
        <v>3.7037037036924403E-4</v>
      </c>
      <c r="F874" s="1056">
        <f t="shared" ref="F874:P874" si="275">(F873*100/F870)-10</f>
        <v>0</v>
      </c>
      <c r="G874" s="1056">
        <f t="shared" si="275"/>
        <v>0</v>
      </c>
      <c r="H874" s="1056">
        <f t="shared" si="275"/>
        <v>-1.2254901960773168E-5</v>
      </c>
      <c r="I874" s="1056">
        <f t="shared" si="275"/>
        <v>-2.7427380952380958</v>
      </c>
      <c r="J874" s="1056">
        <f t="shared" si="275"/>
        <v>1.9648809523809518</v>
      </c>
      <c r="K874" s="1056">
        <f t="shared" si="275"/>
        <v>4.1359374999999989</v>
      </c>
      <c r="L874" s="1056">
        <f t="shared" si="275"/>
        <v>-3.5238981481481479</v>
      </c>
      <c r="M874" s="1056">
        <f t="shared" si="275"/>
        <v>5.1927777777777795</v>
      </c>
      <c r="N874" s="1056">
        <f t="shared" si="275"/>
        <v>4.7160069444444428</v>
      </c>
      <c r="O874" s="1056">
        <f t="shared" si="275"/>
        <v>4.2733888888888885</v>
      </c>
      <c r="P874" s="1068">
        <f t="shared" si="275"/>
        <v>1.4990740740740751</v>
      </c>
      <c r="Q874" s="698"/>
      <c r="S874" s="114"/>
      <c r="T874" s="114"/>
      <c r="U874" s="114"/>
      <c r="V874" s="114"/>
    </row>
    <row r="875" spans="2:22" ht="15.75" thickBot="1">
      <c r="P875"/>
      <c r="Q875" s="698"/>
      <c r="S875" s="114"/>
      <c r="T875" s="114"/>
      <c r="U875" s="114"/>
      <c r="V875" s="114"/>
    </row>
    <row r="876" spans="2:22" ht="15.75" thickBot="1">
      <c r="B876" s="2406" t="s">
        <v>897</v>
      </c>
      <c r="C876" s="67"/>
      <c r="D876" s="540"/>
      <c r="E876" s="1181" t="s">
        <v>824</v>
      </c>
      <c r="F876" s="383"/>
      <c r="G876" s="383"/>
      <c r="H876" s="2270" t="s">
        <v>688</v>
      </c>
      <c r="I876" s="712" t="s">
        <v>300</v>
      </c>
      <c r="J876" s="2352"/>
      <c r="K876" s="2352"/>
      <c r="L876" s="2353"/>
      <c r="M876" s="942" t="s">
        <v>301</v>
      </c>
      <c r="N876" s="40"/>
      <c r="O876" s="943"/>
      <c r="P876" s="542"/>
      <c r="Q876" s="698"/>
      <c r="S876" s="114"/>
      <c r="T876" s="114"/>
      <c r="U876" s="114"/>
      <c r="V876" s="114"/>
    </row>
    <row r="877" spans="2:22">
      <c r="B877" s="70"/>
      <c r="C877" s="1018" t="s">
        <v>1011</v>
      </c>
      <c r="D877" s="543"/>
      <c r="E877" s="1154" t="s">
        <v>184</v>
      </c>
      <c r="F877" s="1154" t="s">
        <v>56</v>
      </c>
      <c r="G877" s="2350" t="s">
        <v>57</v>
      </c>
      <c r="H877" s="2351" t="s">
        <v>187</v>
      </c>
      <c r="I877" s="780"/>
      <c r="J877" s="2295"/>
      <c r="K877" s="40"/>
      <c r="L877" s="2295"/>
      <c r="M877" s="2354" t="s">
        <v>312</v>
      </c>
      <c r="N877" s="2355" t="s">
        <v>313</v>
      </c>
      <c r="O877" s="2354" t="s">
        <v>314</v>
      </c>
      <c r="P877" s="2356" t="s">
        <v>315</v>
      </c>
      <c r="Q877" s="698"/>
      <c r="S877" s="114"/>
      <c r="T877" s="114"/>
      <c r="U877" s="114"/>
      <c r="V877" s="114"/>
    </row>
    <row r="878" spans="2:22" ht="13.5" customHeight="1" thickBot="1">
      <c r="B878" s="66"/>
      <c r="C878" s="777"/>
      <c r="D878" s="512"/>
      <c r="E878" s="883" t="s">
        <v>6</v>
      </c>
      <c r="F878" s="883" t="s">
        <v>7</v>
      </c>
      <c r="G878" s="883" t="s">
        <v>8</v>
      </c>
      <c r="H878" s="2396" t="s">
        <v>422</v>
      </c>
      <c r="I878" s="944" t="s">
        <v>303</v>
      </c>
      <c r="J878" s="945" t="s">
        <v>304</v>
      </c>
      <c r="K878" s="744" t="s">
        <v>305</v>
      </c>
      <c r="L878" s="946" t="s">
        <v>306</v>
      </c>
      <c r="M878" s="1146" t="s">
        <v>307</v>
      </c>
      <c r="N878" s="946" t="s">
        <v>308</v>
      </c>
      <c r="O878" s="1146" t="s">
        <v>309</v>
      </c>
      <c r="P878" s="1156" t="s">
        <v>310</v>
      </c>
      <c r="Q878" s="698"/>
      <c r="S878" s="114"/>
      <c r="T878" s="114"/>
      <c r="U878" s="114"/>
      <c r="V878" s="114"/>
    </row>
    <row r="879" spans="2:22">
      <c r="B879" s="70"/>
      <c r="C879" s="990" t="s">
        <v>106</v>
      </c>
      <c r="D879" s="991">
        <v>1</v>
      </c>
      <c r="E879" s="416">
        <v>90</v>
      </c>
      <c r="F879" s="68">
        <v>92</v>
      </c>
      <c r="G879" s="69">
        <v>383</v>
      </c>
      <c r="H879" s="1155">
        <v>2720</v>
      </c>
      <c r="I879" s="2363">
        <v>70</v>
      </c>
      <c r="J879" s="68">
        <v>1.4</v>
      </c>
      <c r="K879" s="68">
        <v>1.6</v>
      </c>
      <c r="L879" s="69">
        <v>900</v>
      </c>
      <c r="M879" s="992">
        <v>1200</v>
      </c>
      <c r="N879" s="992">
        <v>1200</v>
      </c>
      <c r="O879" s="992">
        <v>300</v>
      </c>
      <c r="P879" s="993">
        <v>18</v>
      </c>
      <c r="Q879" s="698"/>
      <c r="S879" s="114"/>
      <c r="T879" s="114"/>
      <c r="U879" s="114"/>
      <c r="V879" s="114"/>
    </row>
    <row r="880" spans="2:22" ht="12.75" customHeight="1">
      <c r="B880" s="182"/>
      <c r="C880" s="163" t="s">
        <v>118</v>
      </c>
      <c r="D880" s="552"/>
      <c r="E880" s="721"/>
      <c r="F880" s="417"/>
      <c r="G880" s="417"/>
      <c r="H880" s="417"/>
      <c r="I880" s="417"/>
      <c r="J880" s="417"/>
      <c r="K880" s="417"/>
      <c r="L880" s="417"/>
      <c r="M880" s="417"/>
      <c r="N880" s="417"/>
      <c r="O880" s="417"/>
      <c r="P880" s="722"/>
      <c r="Q880" s="698"/>
      <c r="S880" s="114"/>
      <c r="T880" s="114"/>
      <c r="U880" s="114"/>
      <c r="V880" s="114"/>
    </row>
    <row r="881" spans="2:22">
      <c r="B881" s="994" t="s">
        <v>317</v>
      </c>
      <c r="C881" s="554" t="s">
        <v>205</v>
      </c>
      <c r="D881" s="381">
        <v>0.6</v>
      </c>
      <c r="E881" s="1009">
        <f>(E879/100)*60</f>
        <v>54</v>
      </c>
      <c r="F881" s="1010">
        <f t="shared" ref="F881:P881" si="276">(F879/100)*60</f>
        <v>55.2</v>
      </c>
      <c r="G881" s="1010">
        <f t="shared" si="276"/>
        <v>229.8</v>
      </c>
      <c r="H881" s="1010">
        <f t="shared" si="276"/>
        <v>1632</v>
      </c>
      <c r="I881" s="1010">
        <f t="shared" si="276"/>
        <v>42</v>
      </c>
      <c r="J881" s="1010">
        <f t="shared" si="276"/>
        <v>0.83999999999999986</v>
      </c>
      <c r="K881" s="1010">
        <f t="shared" si="276"/>
        <v>0.96</v>
      </c>
      <c r="L881" s="1010">
        <f t="shared" si="276"/>
        <v>540</v>
      </c>
      <c r="M881" s="1187">
        <f t="shared" si="276"/>
        <v>720</v>
      </c>
      <c r="N881" s="1187">
        <f t="shared" si="276"/>
        <v>720</v>
      </c>
      <c r="O881" s="1187">
        <f t="shared" si="276"/>
        <v>180</v>
      </c>
      <c r="P881" s="1011">
        <f t="shared" si="276"/>
        <v>10.799999999999999</v>
      </c>
      <c r="Q881" s="698"/>
      <c r="S881" s="114"/>
      <c r="T881" s="114"/>
      <c r="U881" s="114"/>
      <c r="V881" s="114"/>
    </row>
    <row r="882" spans="2:22">
      <c r="B882" s="1079"/>
      <c r="C882" s="1080" t="s">
        <v>1018</v>
      </c>
      <c r="D882" s="1081"/>
      <c r="E882" s="1815">
        <f>(E98+E152+E208+E262+E317+E376+E491+E546+E599+E657+E711+E767)/12</f>
        <v>53.999999999999993</v>
      </c>
      <c r="F882" s="1816">
        <f t="shared" ref="F882:P882" si="277">(F98+F152+F208+F262+F317+F376+F491+F546+F599+F657+F711+F767)/12</f>
        <v>55.199999999999996</v>
      </c>
      <c r="G882" s="1816">
        <f t="shared" si="277"/>
        <v>229.79999999999998</v>
      </c>
      <c r="H882" s="1816">
        <f t="shared" si="277"/>
        <v>1632.0003333333334</v>
      </c>
      <c r="I882" s="1816">
        <f t="shared" si="277"/>
        <v>44.003125000000004</v>
      </c>
      <c r="J882" s="1816">
        <f t="shared" si="277"/>
        <v>0.81242083333333337</v>
      </c>
      <c r="K882" s="1816">
        <f t="shared" si="277"/>
        <v>0.89157916666666681</v>
      </c>
      <c r="L882" s="1816">
        <f t="shared" si="277"/>
        <v>571.72720833333335</v>
      </c>
      <c r="M882" s="2358">
        <f t="shared" si="277"/>
        <v>657.69061666666664</v>
      </c>
      <c r="N882" s="2358">
        <f t="shared" si="277"/>
        <v>663.41179999999997</v>
      </c>
      <c r="O882" s="2358">
        <f t="shared" si="277"/>
        <v>167.1826916666667</v>
      </c>
      <c r="P882" s="1817">
        <f t="shared" si="277"/>
        <v>10.531775000000001</v>
      </c>
      <c r="Q882" s="698"/>
      <c r="S882" s="114"/>
      <c r="T882" s="114"/>
      <c r="U882" s="114"/>
      <c r="V882" s="114"/>
    </row>
    <row r="883" spans="2:22" ht="15.75" thickBot="1">
      <c r="B883" s="249"/>
      <c r="C883" s="1031" t="s">
        <v>431</v>
      </c>
      <c r="D883" s="1077"/>
      <c r="E883" s="1055">
        <f>(E882*100/E879)-60</f>
        <v>0</v>
      </c>
      <c r="F883" s="1056">
        <f t="shared" ref="F883:O883" si="278">(F882*100/F879)-60</f>
        <v>0</v>
      </c>
      <c r="G883" s="1056">
        <f t="shared" si="278"/>
        <v>0</v>
      </c>
      <c r="H883" s="1056">
        <f t="shared" si="278"/>
        <v>1.2254901960773168E-5</v>
      </c>
      <c r="I883" s="1056">
        <f t="shared" si="278"/>
        <v>2.8616071428571459</v>
      </c>
      <c r="J883" s="1056">
        <f t="shared" si="278"/>
        <v>-1.969940476190466</v>
      </c>
      <c r="K883" s="1056">
        <f t="shared" si="278"/>
        <v>-4.2763020833333272</v>
      </c>
      <c r="L883" s="1056">
        <f t="shared" si="278"/>
        <v>3.5252453703703708</v>
      </c>
      <c r="M883" s="1056">
        <f t="shared" si="278"/>
        <v>-5.1924486111111179</v>
      </c>
      <c r="N883" s="1056">
        <f t="shared" si="278"/>
        <v>-4.7156833333333381</v>
      </c>
      <c r="O883" s="1056">
        <f t="shared" si="278"/>
        <v>-4.2724361111111051</v>
      </c>
      <c r="P883" s="1068">
        <f>(P882*100/P879)-60</f>
        <v>-1.4901388888888789</v>
      </c>
      <c r="Q883" s="698"/>
      <c r="S883" s="114"/>
      <c r="T883" s="114"/>
      <c r="U883" s="114"/>
      <c r="V883" s="114"/>
    </row>
    <row r="884" spans="2:22" ht="15.75" thickBot="1">
      <c r="P884"/>
      <c r="Q884" s="698"/>
      <c r="S884" s="114"/>
      <c r="T884" s="114"/>
      <c r="U884" s="114"/>
      <c r="V884" s="114"/>
    </row>
    <row r="885" spans="2:22" ht="15.75" thickBot="1">
      <c r="B885" s="2406" t="s">
        <v>897</v>
      </c>
      <c r="C885" s="67"/>
      <c r="D885" s="540"/>
      <c r="E885" s="1181" t="s">
        <v>824</v>
      </c>
      <c r="F885" s="383"/>
      <c r="G885" s="383"/>
      <c r="H885" s="2270" t="s">
        <v>688</v>
      </c>
      <c r="I885" s="712" t="s">
        <v>300</v>
      </c>
      <c r="J885" s="2352"/>
      <c r="K885" s="2352"/>
      <c r="L885" s="2353"/>
      <c r="M885" s="942" t="s">
        <v>301</v>
      </c>
      <c r="N885" s="40"/>
      <c r="O885" s="943"/>
      <c r="P885" s="542"/>
      <c r="Q885" s="698"/>
      <c r="S885" s="114"/>
      <c r="T885" s="114"/>
      <c r="U885" s="114"/>
      <c r="V885" s="114"/>
    </row>
    <row r="886" spans="2:22" ht="12" customHeight="1">
      <c r="B886" s="70"/>
      <c r="C886" s="1018" t="s">
        <v>1012</v>
      </c>
      <c r="D886" s="543"/>
      <c r="E886" s="1154" t="s">
        <v>184</v>
      </c>
      <c r="F886" s="1154" t="s">
        <v>56</v>
      </c>
      <c r="G886" s="2350" t="s">
        <v>57</v>
      </c>
      <c r="H886" s="2351" t="s">
        <v>187</v>
      </c>
      <c r="I886" s="780"/>
      <c r="J886" s="2295"/>
      <c r="K886" s="40"/>
      <c r="L886" s="2295"/>
      <c r="M886" s="2354" t="s">
        <v>312</v>
      </c>
      <c r="N886" s="2355" t="s">
        <v>313</v>
      </c>
      <c r="O886" s="2354" t="s">
        <v>314</v>
      </c>
      <c r="P886" s="2356" t="s">
        <v>315</v>
      </c>
      <c r="Q886" s="698"/>
      <c r="S886" s="114"/>
      <c r="T886" s="114"/>
      <c r="U886" s="114"/>
      <c r="V886" s="114"/>
    </row>
    <row r="887" spans="2:22" ht="12" customHeight="1" thickBot="1">
      <c r="B887" s="66"/>
      <c r="C887" s="777"/>
      <c r="D887" s="512"/>
      <c r="E887" s="883" t="s">
        <v>6</v>
      </c>
      <c r="F887" s="883" t="s">
        <v>7</v>
      </c>
      <c r="G887" s="883" t="s">
        <v>8</v>
      </c>
      <c r="H887" s="2396" t="s">
        <v>422</v>
      </c>
      <c r="I887" s="944" t="s">
        <v>303</v>
      </c>
      <c r="J887" s="945" t="s">
        <v>304</v>
      </c>
      <c r="K887" s="744" t="s">
        <v>305</v>
      </c>
      <c r="L887" s="946" t="s">
        <v>306</v>
      </c>
      <c r="M887" s="1146" t="s">
        <v>307</v>
      </c>
      <c r="N887" s="946" t="s">
        <v>308</v>
      </c>
      <c r="O887" s="1146" t="s">
        <v>309</v>
      </c>
      <c r="P887" s="1156" t="s">
        <v>310</v>
      </c>
      <c r="Q887" s="698"/>
      <c r="S887" s="114"/>
      <c r="T887" s="114"/>
      <c r="U887" s="114"/>
      <c r="V887" s="114"/>
    </row>
    <row r="888" spans="2:22">
      <c r="B888" s="70"/>
      <c r="C888" s="990" t="s">
        <v>106</v>
      </c>
      <c r="D888" s="991">
        <v>1</v>
      </c>
      <c r="E888" s="416">
        <v>90</v>
      </c>
      <c r="F888" s="68">
        <v>92</v>
      </c>
      <c r="G888" s="69">
        <v>383</v>
      </c>
      <c r="H888" s="1155">
        <v>2720</v>
      </c>
      <c r="I888" s="2363">
        <v>70</v>
      </c>
      <c r="J888" s="68">
        <v>1.4</v>
      </c>
      <c r="K888" s="68">
        <v>1.6</v>
      </c>
      <c r="L888" s="69">
        <v>900</v>
      </c>
      <c r="M888" s="992">
        <v>1200</v>
      </c>
      <c r="N888" s="992">
        <v>1200</v>
      </c>
      <c r="O888" s="992">
        <v>300</v>
      </c>
      <c r="P888" s="993">
        <v>18</v>
      </c>
      <c r="Q888" s="698"/>
      <c r="S888" s="114"/>
      <c r="T888" s="114"/>
      <c r="U888" s="114"/>
      <c r="V888" s="114"/>
    </row>
    <row r="889" spans="2:22">
      <c r="B889" s="182"/>
      <c r="C889" s="163" t="s">
        <v>118</v>
      </c>
      <c r="D889" s="552"/>
      <c r="E889" s="721"/>
      <c r="F889" s="417"/>
      <c r="G889" s="417"/>
      <c r="H889" s="417"/>
      <c r="I889" s="417"/>
      <c r="J889" s="417"/>
      <c r="K889" s="417"/>
      <c r="L889" s="417"/>
      <c r="M889" s="417"/>
      <c r="N889" s="417"/>
      <c r="O889" s="417"/>
      <c r="P889" s="722"/>
      <c r="Q889" s="698"/>
      <c r="S889" s="114"/>
      <c r="T889" s="114"/>
      <c r="U889" s="114"/>
      <c r="V889" s="114"/>
    </row>
    <row r="890" spans="2:22">
      <c r="B890" s="994" t="s">
        <v>317</v>
      </c>
      <c r="C890" s="2407" t="s">
        <v>276</v>
      </c>
      <c r="D890" s="381">
        <v>0.45</v>
      </c>
      <c r="E890" s="1009">
        <f>(E888/100)*45</f>
        <v>40.5</v>
      </c>
      <c r="F890" s="1010">
        <f t="shared" ref="F890:P890" si="279">(F888/100)*45</f>
        <v>41.4</v>
      </c>
      <c r="G890" s="1010">
        <f t="shared" si="279"/>
        <v>172.35</v>
      </c>
      <c r="H890" s="1010">
        <f t="shared" si="279"/>
        <v>1224</v>
      </c>
      <c r="I890" s="1010">
        <f t="shared" si="279"/>
        <v>31.499999999999996</v>
      </c>
      <c r="J890" s="1010">
        <f t="shared" si="279"/>
        <v>0.62999999999999989</v>
      </c>
      <c r="K890" s="1010">
        <f t="shared" si="279"/>
        <v>0.72</v>
      </c>
      <c r="L890" s="1010">
        <f t="shared" si="279"/>
        <v>405</v>
      </c>
      <c r="M890" s="1187">
        <f t="shared" si="279"/>
        <v>540</v>
      </c>
      <c r="N890" s="1187">
        <f t="shared" si="279"/>
        <v>540</v>
      </c>
      <c r="O890" s="1187">
        <f t="shared" si="279"/>
        <v>135</v>
      </c>
      <c r="P890" s="1011">
        <f t="shared" si="279"/>
        <v>8.1</v>
      </c>
      <c r="Q890" s="698"/>
      <c r="S890" s="114"/>
      <c r="T890" s="114"/>
      <c r="U890" s="114"/>
      <c r="V890" s="114"/>
    </row>
    <row r="891" spans="2:22">
      <c r="B891" s="2360"/>
      <c r="C891" s="2361" t="s">
        <v>1018</v>
      </c>
      <c r="D891" s="2362"/>
      <c r="E891" s="1815">
        <f>(E102+E156+E212+E266+E321+E380+E495+E550+E603+E661+E715+E772)/12</f>
        <v>40.500333333333337</v>
      </c>
      <c r="F891" s="1816">
        <f t="shared" ref="F891:P891" si="280">(F102+F156+F212+F266+F321+F380+F495+F550+F603+F661+F715+F772)/12</f>
        <v>41.40025</v>
      </c>
      <c r="G891" s="1816">
        <f t="shared" si="280"/>
        <v>172.35</v>
      </c>
      <c r="H891" s="1816">
        <f t="shared" si="280"/>
        <v>1224</v>
      </c>
      <c r="I891" s="1816">
        <f t="shared" si="280"/>
        <v>32.451291666666663</v>
      </c>
      <c r="J891" s="1816">
        <f t="shared" si="280"/>
        <v>0.66074166666666667</v>
      </c>
      <c r="K891" s="1816">
        <f t="shared" si="280"/>
        <v>0.73715000000000008</v>
      </c>
      <c r="L891" s="1816">
        <f t="shared" si="280"/>
        <v>351.05520833333338</v>
      </c>
      <c r="M891" s="2358">
        <f t="shared" si="280"/>
        <v>542.31052499999987</v>
      </c>
      <c r="N891" s="2358">
        <f t="shared" si="280"/>
        <v>597.83487500000001</v>
      </c>
      <c r="O891" s="2358">
        <f t="shared" si="280"/>
        <v>152.8425</v>
      </c>
      <c r="P891" s="1817">
        <f t="shared" si="280"/>
        <v>8.6302499999999984</v>
      </c>
      <c r="Q891" s="698"/>
      <c r="S891" s="114"/>
      <c r="T891" s="114"/>
      <c r="U891" s="114"/>
      <c r="V891" s="114"/>
    </row>
    <row r="892" spans="2:22" ht="15.75" thickBot="1">
      <c r="B892" s="66"/>
      <c r="C892" s="2359" t="s">
        <v>431</v>
      </c>
      <c r="D892" s="1760"/>
      <c r="E892" s="1055">
        <f>(E891*100/E888)-45</f>
        <v>3.7037037037634946E-4</v>
      </c>
      <c r="F892" s="1056">
        <f t="shared" ref="F892:O892" si="281">(F891*100/F888)-45</f>
        <v>2.7173913043299081E-4</v>
      </c>
      <c r="G892" s="1056">
        <f t="shared" si="281"/>
        <v>0</v>
      </c>
      <c r="H892" s="1056">
        <f t="shared" si="281"/>
        <v>0</v>
      </c>
      <c r="I892" s="1056">
        <f t="shared" si="281"/>
        <v>1.3589880952380895</v>
      </c>
      <c r="J892" s="1056">
        <f t="shared" si="281"/>
        <v>2.19583333333334</v>
      </c>
      <c r="K892" s="1056">
        <f t="shared" si="281"/>
        <v>1.0718749999999986</v>
      </c>
      <c r="L892" s="1056">
        <f t="shared" si="281"/>
        <v>-5.9938657407407376</v>
      </c>
      <c r="M892" s="1056">
        <f t="shared" si="281"/>
        <v>0.19254374999999158</v>
      </c>
      <c r="N892" s="1056">
        <f t="shared" si="281"/>
        <v>4.8195729166666723</v>
      </c>
      <c r="O892" s="1056">
        <f t="shared" si="281"/>
        <v>5.947499999999998</v>
      </c>
      <c r="P892" s="1068">
        <f>(P891*100/P888)-45</f>
        <v>2.9458333333333258</v>
      </c>
      <c r="Q892" s="698"/>
      <c r="S892" s="114"/>
      <c r="T892" s="114"/>
      <c r="U892" s="114"/>
      <c r="V892" s="114"/>
    </row>
    <row r="893" spans="2:22" ht="11.25" customHeight="1" thickBot="1">
      <c r="P893"/>
      <c r="Q893" s="698"/>
      <c r="S893" s="114"/>
      <c r="T893" s="114"/>
      <c r="U893" s="114"/>
      <c r="V893" s="114"/>
    </row>
    <row r="894" spans="2:22" ht="15.75" thickBot="1">
      <c r="B894" s="2728" t="s">
        <v>896</v>
      </c>
      <c r="C894" s="67"/>
      <c r="D894" s="1157" t="s">
        <v>281</v>
      </c>
      <c r="E894" s="1181" t="s">
        <v>824</v>
      </c>
      <c r="F894" s="383"/>
      <c r="G894" s="383"/>
      <c r="H894" s="2270" t="s">
        <v>688</v>
      </c>
      <c r="I894" s="712" t="s">
        <v>300</v>
      </c>
      <c r="J894" s="2352"/>
      <c r="K894" s="2352"/>
      <c r="L894" s="2353"/>
      <c r="M894" s="942" t="s">
        <v>301</v>
      </c>
      <c r="N894" s="40"/>
      <c r="O894" s="943"/>
      <c r="P894" s="542"/>
      <c r="Q894" s="698"/>
      <c r="S894" s="114"/>
      <c r="T894" s="114"/>
      <c r="U894" s="114"/>
      <c r="V894" s="114"/>
    </row>
    <row r="895" spans="2:22" ht="12" customHeight="1">
      <c r="B895" s="2405" t="s">
        <v>1017</v>
      </c>
      <c r="C895" s="988"/>
      <c r="D895" s="543"/>
      <c r="E895" s="1154" t="s">
        <v>184</v>
      </c>
      <c r="F895" s="1154" t="s">
        <v>56</v>
      </c>
      <c r="G895" s="2350" t="s">
        <v>57</v>
      </c>
      <c r="H895" s="2351" t="s">
        <v>187</v>
      </c>
      <c r="I895" s="780"/>
      <c r="J895" s="2295"/>
      <c r="K895" s="40"/>
      <c r="L895" s="2295"/>
      <c r="M895" s="2354" t="s">
        <v>312</v>
      </c>
      <c r="N895" s="2355" t="s">
        <v>313</v>
      </c>
      <c r="O895" s="2354" t="s">
        <v>314</v>
      </c>
      <c r="P895" s="2356" t="s">
        <v>315</v>
      </c>
      <c r="Q895" s="698"/>
      <c r="S895" s="114"/>
      <c r="T895" s="114"/>
      <c r="U895" s="114"/>
      <c r="V895" s="114"/>
    </row>
    <row r="896" spans="2:22" ht="12.75" customHeight="1" thickBot="1">
      <c r="B896" s="66"/>
      <c r="C896" s="705" t="s">
        <v>1142</v>
      </c>
      <c r="D896" s="512"/>
      <c r="E896" s="883" t="s">
        <v>6</v>
      </c>
      <c r="F896" s="883" t="s">
        <v>7</v>
      </c>
      <c r="G896" s="883" t="s">
        <v>8</v>
      </c>
      <c r="H896" s="2396" t="s">
        <v>422</v>
      </c>
      <c r="I896" s="944" t="s">
        <v>303</v>
      </c>
      <c r="J896" s="945" t="s">
        <v>304</v>
      </c>
      <c r="K896" s="744" t="s">
        <v>305</v>
      </c>
      <c r="L896" s="946" t="s">
        <v>306</v>
      </c>
      <c r="M896" s="1146" t="s">
        <v>307</v>
      </c>
      <c r="N896" s="946" t="s">
        <v>308</v>
      </c>
      <c r="O896" s="1146" t="s">
        <v>309</v>
      </c>
      <c r="P896" s="1156" t="s">
        <v>310</v>
      </c>
      <c r="Q896" s="698"/>
      <c r="S896" s="114"/>
      <c r="T896" s="114"/>
      <c r="U896" s="114"/>
      <c r="V896" s="114"/>
    </row>
    <row r="897" spans="2:22">
      <c r="B897" s="70"/>
      <c r="C897" s="990" t="s">
        <v>106</v>
      </c>
      <c r="D897" s="991">
        <v>1</v>
      </c>
      <c r="E897" s="416">
        <v>90</v>
      </c>
      <c r="F897" s="68">
        <v>92</v>
      </c>
      <c r="G897" s="69">
        <v>383</v>
      </c>
      <c r="H897" s="1155">
        <v>2720</v>
      </c>
      <c r="I897" s="2363">
        <v>70</v>
      </c>
      <c r="J897" s="68">
        <v>1.4</v>
      </c>
      <c r="K897" s="68">
        <v>1.6</v>
      </c>
      <c r="L897" s="69">
        <v>900</v>
      </c>
      <c r="M897" s="992">
        <v>1200</v>
      </c>
      <c r="N897" s="992">
        <v>1200</v>
      </c>
      <c r="O897" s="992">
        <v>300</v>
      </c>
      <c r="P897" s="993">
        <v>18</v>
      </c>
      <c r="Q897" s="698"/>
      <c r="S897" s="114"/>
      <c r="T897" s="114"/>
      <c r="U897" s="114"/>
      <c r="V897" s="114"/>
    </row>
    <row r="898" spans="2:22" ht="12.75" customHeight="1">
      <c r="B898" s="182"/>
      <c r="C898" s="163" t="s">
        <v>118</v>
      </c>
      <c r="D898" s="552"/>
      <c r="E898" s="721"/>
      <c r="F898" s="417"/>
      <c r="G898" s="417"/>
      <c r="H898" s="417"/>
      <c r="I898" s="417"/>
      <c r="J898" s="417"/>
      <c r="K898" s="417"/>
      <c r="L898" s="417"/>
      <c r="M898" s="417"/>
      <c r="N898" s="417"/>
      <c r="O898" s="417"/>
      <c r="P898" s="722"/>
      <c r="Q898" s="698"/>
      <c r="S898" s="114"/>
      <c r="T898" s="114"/>
      <c r="U898" s="114"/>
      <c r="V898" s="114"/>
    </row>
    <row r="899" spans="2:22">
      <c r="B899" s="994" t="s">
        <v>317</v>
      </c>
      <c r="C899" s="1016" t="s">
        <v>319</v>
      </c>
      <c r="D899" s="381">
        <v>0.7</v>
      </c>
      <c r="E899" s="1009">
        <f>(E897/100)*70</f>
        <v>63</v>
      </c>
      <c r="F899" s="1010">
        <f t="shared" ref="F899:P899" si="282">(F897/100)*70</f>
        <v>64.400000000000006</v>
      </c>
      <c r="G899" s="1010">
        <f t="shared" si="282"/>
        <v>268.10000000000002</v>
      </c>
      <c r="H899" s="1010">
        <f t="shared" si="282"/>
        <v>1904</v>
      </c>
      <c r="I899" s="1010">
        <f t="shared" si="282"/>
        <v>49</v>
      </c>
      <c r="J899" s="1010">
        <f t="shared" si="282"/>
        <v>0.97999999999999987</v>
      </c>
      <c r="K899" s="1010">
        <f t="shared" si="282"/>
        <v>1.1200000000000001</v>
      </c>
      <c r="L899" s="1010">
        <f t="shared" si="282"/>
        <v>630</v>
      </c>
      <c r="M899" s="1187">
        <f t="shared" si="282"/>
        <v>840</v>
      </c>
      <c r="N899" s="1187">
        <f t="shared" si="282"/>
        <v>840</v>
      </c>
      <c r="O899" s="1187">
        <f t="shared" si="282"/>
        <v>210</v>
      </c>
      <c r="P899" s="1011">
        <f t="shared" si="282"/>
        <v>12.6</v>
      </c>
      <c r="Q899" s="698"/>
      <c r="S899" s="114"/>
      <c r="T899" s="114"/>
      <c r="U899" s="114"/>
      <c r="V899" s="114"/>
    </row>
    <row r="900" spans="2:22">
      <c r="B900" s="2397"/>
      <c r="C900" s="2398" t="s">
        <v>1018</v>
      </c>
      <c r="D900" s="2399"/>
      <c r="E900" s="2403">
        <f>(E106+E160+E216+E270+E325+E384+E499+E554+E607+E665+E719+E777)/12</f>
        <v>63.000333333333323</v>
      </c>
      <c r="F900" s="2401">
        <f t="shared" ref="F900:P900" si="283">(F106+F160+F216+F270+F325+F384+F499+F554+F607+F665+F719+F777)/12</f>
        <v>64.40000000000002</v>
      </c>
      <c r="G900" s="2401">
        <f t="shared" si="283"/>
        <v>268.10000000000002</v>
      </c>
      <c r="H900" s="2401">
        <f t="shared" si="283"/>
        <v>1904.0000000000002</v>
      </c>
      <c r="I900" s="2401">
        <f t="shared" si="283"/>
        <v>49.083208333333339</v>
      </c>
      <c r="J900" s="2401">
        <f t="shared" si="283"/>
        <v>0.97992916666666663</v>
      </c>
      <c r="K900" s="2401">
        <f t="shared" si="283"/>
        <v>1.1177541666666668</v>
      </c>
      <c r="L900" s="2401">
        <f t="shared" si="283"/>
        <v>630.01212500000008</v>
      </c>
      <c r="M900" s="2402">
        <f t="shared" si="283"/>
        <v>840.00394999999992</v>
      </c>
      <c r="N900" s="2402">
        <f t="shared" si="283"/>
        <v>840.00388333333319</v>
      </c>
      <c r="O900" s="2402">
        <f t="shared" si="283"/>
        <v>210.00285833333331</v>
      </c>
      <c r="P900" s="2404">
        <f t="shared" si="283"/>
        <v>12.601608333333331</v>
      </c>
      <c r="Q900" s="698"/>
      <c r="S900" s="114"/>
      <c r="T900" s="114"/>
      <c r="U900" s="114"/>
      <c r="V900" s="114"/>
    </row>
    <row r="901" spans="2:22" ht="15.75" customHeight="1" thickBot="1">
      <c r="B901" s="249"/>
      <c r="C901" s="1031" t="s">
        <v>431</v>
      </c>
      <c r="D901" s="1077"/>
      <c r="E901" s="1055">
        <f>(E900*100/E897)-70</f>
        <v>3.7037037034792775E-4</v>
      </c>
      <c r="F901" s="1056">
        <f t="shared" ref="F901:O901" si="284">(F900*100/F897)-70</f>
        <v>0</v>
      </c>
      <c r="G901" s="1056">
        <f t="shared" si="284"/>
        <v>0</v>
      </c>
      <c r="H901" s="1056">
        <f t="shared" si="284"/>
        <v>0</v>
      </c>
      <c r="I901" s="2557">
        <f t="shared" si="284"/>
        <v>0.11886904761905726</v>
      </c>
      <c r="J901" s="1056">
        <f t="shared" si="284"/>
        <v>-5.059523809521238E-3</v>
      </c>
      <c r="K901" s="1056">
        <f t="shared" si="284"/>
        <v>-0.14036458333332291</v>
      </c>
      <c r="L901" s="2557">
        <f t="shared" si="284"/>
        <v>1.3472222222361552E-3</v>
      </c>
      <c r="M901" s="1056">
        <f t="shared" si="284"/>
        <v>3.291666666598303E-4</v>
      </c>
      <c r="N901" s="1056">
        <f t="shared" si="284"/>
        <v>3.2361111109935337E-4</v>
      </c>
      <c r="O901" s="1056">
        <f t="shared" si="284"/>
        <v>9.5277777776914263E-4</v>
      </c>
      <c r="P901" s="1068">
        <f>(P900*100/P897)-70</f>
        <v>8.9351851851802166E-3</v>
      </c>
      <c r="Q901" s="698"/>
      <c r="S901" s="114"/>
      <c r="T901" s="114"/>
      <c r="U901" s="114"/>
      <c r="V901" s="114"/>
    </row>
    <row r="902" spans="2:22">
      <c r="Q902" s="698"/>
      <c r="S902" s="114"/>
      <c r="T902" s="114"/>
      <c r="U902" s="114"/>
      <c r="V902" s="114"/>
    </row>
    <row r="903" spans="2:22">
      <c r="E903" s="998"/>
      <c r="F903" s="998"/>
      <c r="G903" s="998"/>
      <c r="H903" s="998"/>
      <c r="I903" s="2835"/>
      <c r="J903" s="2835"/>
      <c r="K903" s="2835"/>
      <c r="L903" s="2835"/>
      <c r="M903" s="3178"/>
      <c r="N903" s="2835"/>
      <c r="O903" s="2835"/>
      <c r="P903" s="2835"/>
      <c r="Q903" s="698"/>
      <c r="V903" s="114"/>
    </row>
    <row r="904" spans="2:22">
      <c r="P904"/>
      <c r="Q904" s="698"/>
      <c r="S904" s="114"/>
      <c r="T904" s="114"/>
      <c r="U904" s="114"/>
      <c r="V904" s="114"/>
    </row>
    <row r="905" spans="2:22">
      <c r="P905"/>
      <c r="Q905" s="698"/>
      <c r="S905" s="114"/>
      <c r="T905" s="114"/>
      <c r="U905" s="114"/>
      <c r="V905" s="114"/>
    </row>
    <row r="906" spans="2:22">
      <c r="P906"/>
      <c r="Q906" s="698"/>
      <c r="S906" s="114"/>
      <c r="T906" s="114"/>
      <c r="U906" s="114"/>
      <c r="V906" s="114"/>
    </row>
    <row r="907" spans="2:22">
      <c r="B907" s="2" t="s">
        <v>110</v>
      </c>
      <c r="D907"/>
      <c r="E907"/>
      <c r="F907"/>
      <c r="G907"/>
      <c r="H907" t="s">
        <v>111</v>
      </c>
      <c r="P907"/>
      <c r="Q907" s="698"/>
      <c r="S907" s="114"/>
      <c r="T907" s="114"/>
      <c r="U907" s="114"/>
      <c r="V907" s="114"/>
    </row>
    <row r="908" spans="2:22">
      <c r="P908"/>
      <c r="Q908" s="698"/>
      <c r="S908" s="114"/>
      <c r="T908" s="114"/>
      <c r="U908" s="114"/>
      <c r="V908" s="114"/>
    </row>
    <row r="909" spans="2:22">
      <c r="C909" t="s">
        <v>15</v>
      </c>
      <c r="D909"/>
      <c r="E909" s="6"/>
      <c r="F909"/>
      <c r="G909"/>
      <c r="H909"/>
      <c r="P909"/>
      <c r="Q909" s="698"/>
      <c r="S909" s="114"/>
      <c r="T909" s="114"/>
      <c r="U909" s="114"/>
      <c r="V909" s="114"/>
    </row>
    <row r="910" spans="2:22">
      <c r="B910" s="72">
        <v>1</v>
      </c>
      <c r="C910" s="71" t="s">
        <v>16</v>
      </c>
      <c r="D910" s="71"/>
      <c r="E910" s="76"/>
      <c r="F910" s="71" t="s">
        <v>17</v>
      </c>
      <c r="G910" s="71"/>
      <c r="H910" s="71"/>
      <c r="P910"/>
      <c r="S910" s="114"/>
      <c r="T910" s="114"/>
      <c r="U910" s="114"/>
      <c r="V910" s="114"/>
    </row>
    <row r="911" spans="2:22">
      <c r="B911" s="72"/>
      <c r="C911" s="71" t="s">
        <v>18</v>
      </c>
      <c r="D911" s="71"/>
      <c r="E911" s="76"/>
      <c r="F911" s="71"/>
      <c r="G911" s="75"/>
      <c r="H911" s="71"/>
      <c r="P911"/>
      <c r="S911" s="114"/>
      <c r="T911" s="114"/>
      <c r="U911" s="114"/>
      <c r="V911" s="114"/>
    </row>
    <row r="912" spans="2:22">
      <c r="B912">
        <v>2</v>
      </c>
      <c r="C912" s="698" t="s">
        <v>806</v>
      </c>
      <c r="D912" s="71"/>
      <c r="E912" s="76"/>
      <c r="F912" s="71"/>
      <c r="G912" s="71"/>
      <c r="H912" s="71"/>
      <c r="P912"/>
      <c r="S912" s="114"/>
      <c r="T912" s="114"/>
      <c r="U912" s="114"/>
      <c r="V912" s="114"/>
    </row>
    <row r="913" spans="2:22">
      <c r="C913" s="698" t="s">
        <v>807</v>
      </c>
      <c r="D913" s="71"/>
      <c r="E913" s="76"/>
      <c r="F913" s="71"/>
      <c r="G913" s="75"/>
      <c r="H913" s="71"/>
      <c r="P913"/>
      <c r="S913" s="114"/>
      <c r="T913" s="114"/>
      <c r="U913" s="114"/>
      <c r="V913" s="114"/>
    </row>
    <row r="914" spans="2:22">
      <c r="B914">
        <v>3</v>
      </c>
      <c r="C914" s="698" t="s">
        <v>433</v>
      </c>
      <c r="D914" s="698"/>
      <c r="E914" s="698"/>
      <c r="F914" s="698"/>
      <c r="G914" s="698"/>
      <c r="H914" s="698"/>
      <c r="J914" s="698"/>
      <c r="P914"/>
      <c r="S914" s="114"/>
      <c r="T914" s="114"/>
      <c r="U914" s="114"/>
      <c r="V914" s="114"/>
    </row>
    <row r="915" spans="2:22">
      <c r="C915" s="698" t="s">
        <v>434</v>
      </c>
      <c r="D915" s="698"/>
      <c r="E915" s="698"/>
      <c r="F915" s="698"/>
      <c r="G915" s="698"/>
      <c r="H915" s="698"/>
      <c r="I915" s="698"/>
      <c r="J915" s="2"/>
      <c r="P915"/>
      <c r="S915" s="114"/>
      <c r="T915" s="114"/>
      <c r="U915" s="114"/>
      <c r="V915" s="114"/>
    </row>
    <row r="916" spans="2:22">
      <c r="C916" s="698" t="s">
        <v>435</v>
      </c>
      <c r="D916" s="698"/>
      <c r="E916" s="698"/>
      <c r="F916" s="698"/>
      <c r="G916" s="698"/>
      <c r="H916" s="698"/>
      <c r="I916" s="698"/>
      <c r="J916" s="698"/>
      <c r="P916"/>
      <c r="S916" s="114"/>
      <c r="T916" s="114"/>
      <c r="U916" s="114"/>
      <c r="V916" s="114"/>
    </row>
    <row r="917" spans="2:22">
      <c r="B917">
        <v>4</v>
      </c>
      <c r="C917" s="698" t="s">
        <v>436</v>
      </c>
      <c r="D917" s="698"/>
      <c r="E917" s="698"/>
      <c r="F917" s="698"/>
      <c r="G917" s="698"/>
      <c r="H917" s="698"/>
      <c r="I917" s="698"/>
      <c r="P917"/>
      <c r="S917" s="114"/>
      <c r="T917" s="114"/>
      <c r="U917" s="114"/>
      <c r="V917" s="114"/>
    </row>
    <row r="918" spans="2:22">
      <c r="C918" s="698" t="s">
        <v>437</v>
      </c>
      <c r="D918" s="698"/>
      <c r="E918" s="698"/>
      <c r="F918" s="698"/>
      <c r="G918" s="698"/>
      <c r="H918" s="698"/>
      <c r="P918"/>
      <c r="S918" s="114"/>
      <c r="T918" s="114"/>
      <c r="U918" s="114"/>
      <c r="V918" s="114"/>
    </row>
    <row r="919" spans="2:22">
      <c r="C919" s="71"/>
      <c r="D919" s="71"/>
      <c r="E919" s="76"/>
      <c r="F919" s="71"/>
      <c r="G919" s="75"/>
      <c r="H919" s="71"/>
      <c r="P919"/>
      <c r="S919" s="114"/>
      <c r="T919" s="114"/>
      <c r="U919" s="114"/>
      <c r="V919" s="114"/>
    </row>
    <row r="920" spans="2:22">
      <c r="C920" s="71"/>
      <c r="D920" s="71"/>
      <c r="E920" s="76"/>
      <c r="F920" s="71"/>
      <c r="G920" s="71"/>
      <c r="H920" s="71"/>
      <c r="P920"/>
      <c r="S920" s="114"/>
      <c r="T920" s="114"/>
      <c r="U920" s="114"/>
      <c r="V920" s="114"/>
    </row>
    <row r="921" spans="2:22">
      <c r="C921" s="71"/>
      <c r="D921" s="71"/>
      <c r="E921" s="76"/>
      <c r="F921" s="71"/>
      <c r="G921" s="75"/>
      <c r="H921" s="71"/>
      <c r="P921"/>
      <c r="S921" s="114"/>
      <c r="T921" s="114"/>
      <c r="U921" s="114"/>
      <c r="V921" s="114"/>
    </row>
    <row r="922" spans="2:22">
      <c r="P922"/>
      <c r="S922" s="114"/>
      <c r="T922" s="114"/>
      <c r="U922" s="114"/>
      <c r="V922" s="114"/>
    </row>
    <row r="923" spans="2:22">
      <c r="P923"/>
      <c r="S923" s="114"/>
      <c r="T923" s="114"/>
      <c r="U923" s="114"/>
      <c r="V923" s="114"/>
    </row>
    <row r="924" spans="2:22">
      <c r="P924"/>
      <c r="S924" s="114"/>
      <c r="T924" s="114"/>
      <c r="U924" s="114"/>
      <c r="V924" s="114"/>
    </row>
    <row r="925" spans="2:22">
      <c r="P925"/>
      <c r="S925" s="114"/>
      <c r="T925" s="114"/>
      <c r="U925" s="114"/>
      <c r="V925" s="114"/>
    </row>
    <row r="926" spans="2:22">
      <c r="P926"/>
      <c r="S926" s="114"/>
      <c r="T926" s="114"/>
      <c r="U926" s="114"/>
      <c r="V926" s="114"/>
    </row>
    <row r="927" spans="2:22">
      <c r="P927"/>
      <c r="S927" s="114"/>
      <c r="T927" s="114"/>
      <c r="U927" s="114"/>
      <c r="V927" s="114"/>
    </row>
    <row r="928" spans="2:22">
      <c r="P928"/>
      <c r="S928" s="114"/>
      <c r="T928" s="114"/>
      <c r="U928" s="114"/>
      <c r="V928" s="114"/>
    </row>
    <row r="929" spans="3:22">
      <c r="P929"/>
      <c r="S929" s="114"/>
      <c r="T929" s="114"/>
      <c r="U929" s="114"/>
      <c r="V929" s="114"/>
    </row>
    <row r="930" spans="3:22">
      <c r="J930" s="6"/>
      <c r="P930"/>
      <c r="S930" s="114"/>
      <c r="T930" s="114"/>
      <c r="U930" s="114"/>
      <c r="V930" s="114"/>
    </row>
    <row r="931" spans="3:22">
      <c r="J931" s="6"/>
      <c r="P931"/>
      <c r="S931" s="114"/>
      <c r="T931" s="114"/>
      <c r="U931" s="114"/>
      <c r="V931" s="114"/>
    </row>
    <row r="932" spans="3:22">
      <c r="C932" s="114"/>
      <c r="D932" s="129"/>
      <c r="E932" s="758"/>
      <c r="F932" s="758"/>
      <c r="G932" s="129"/>
      <c r="H932" s="129"/>
      <c r="I932" s="129"/>
      <c r="J932" s="168"/>
      <c r="K932" s="129"/>
      <c r="L932" s="129"/>
      <c r="M932" s="129"/>
      <c r="N932" s="129"/>
      <c r="O932" s="129"/>
      <c r="P932"/>
      <c r="S932" s="114"/>
      <c r="T932" s="114"/>
      <c r="U932" s="114"/>
      <c r="V932" s="114"/>
    </row>
    <row r="933" spans="3:22">
      <c r="C933" s="114"/>
      <c r="D933" s="129"/>
      <c r="E933" s="192"/>
      <c r="F933" s="192"/>
      <c r="G933" s="129"/>
      <c r="H933" s="129"/>
      <c r="I933" s="129"/>
      <c r="J933" s="168"/>
      <c r="K933" s="129"/>
      <c r="L933" s="129"/>
      <c r="M933" s="129"/>
      <c r="N933" s="129"/>
      <c r="O933" s="129"/>
      <c r="P933"/>
      <c r="S933" s="114"/>
      <c r="T933" s="114"/>
      <c r="U933" s="114"/>
      <c r="V933" s="114"/>
    </row>
    <row r="934" spans="3:22">
      <c r="C934" s="114"/>
      <c r="D934" s="758"/>
      <c r="E934" s="221"/>
      <c r="F934" s="221"/>
      <c r="G934" s="129"/>
      <c r="H934" s="129"/>
      <c r="I934" s="129"/>
      <c r="J934" s="168"/>
      <c r="K934" s="129"/>
      <c r="L934" s="129"/>
      <c r="M934" s="129"/>
      <c r="N934" s="129"/>
      <c r="O934" s="129"/>
      <c r="P934"/>
      <c r="S934" s="114"/>
      <c r="T934" s="114"/>
      <c r="U934" s="114"/>
      <c r="V934" s="114"/>
    </row>
    <row r="935" spans="3:22">
      <c r="C935" s="114"/>
      <c r="D935" s="192"/>
      <c r="E935" s="129"/>
      <c r="F935" s="2076"/>
      <c r="G935" s="228"/>
      <c r="H935" s="414"/>
      <c r="I935" s="129"/>
      <c r="J935" s="168"/>
      <c r="K935" s="129"/>
      <c r="L935" s="129"/>
      <c r="M935" s="129"/>
      <c r="N935" s="129"/>
      <c r="O935" s="129"/>
      <c r="P935"/>
      <c r="S935" s="114"/>
      <c r="T935" s="114"/>
      <c r="U935" s="114"/>
      <c r="V935" s="114"/>
    </row>
    <row r="936" spans="3:22">
      <c r="C936" s="114"/>
      <c r="D936" s="2075"/>
      <c r="E936" s="168"/>
      <c r="F936" s="2077"/>
      <c r="G936" s="129"/>
      <c r="H936" s="129"/>
      <c r="I936" s="129"/>
      <c r="J936" s="168"/>
      <c r="K936" s="129"/>
      <c r="L936" s="129"/>
      <c r="M936" s="129"/>
      <c r="N936" s="129"/>
      <c r="O936" s="129"/>
      <c r="P936"/>
      <c r="S936" s="114"/>
      <c r="T936" s="114"/>
      <c r="U936" s="114"/>
      <c r="V936" s="114"/>
    </row>
    <row r="937" spans="3:22">
      <c r="C937" s="114"/>
      <c r="D937" s="2075"/>
      <c r="E937" s="168"/>
      <c r="F937" s="2077"/>
      <c r="G937" s="129"/>
      <c r="H937" s="129"/>
      <c r="I937" s="129"/>
      <c r="J937" s="168"/>
      <c r="K937" s="129"/>
      <c r="L937" s="129"/>
      <c r="M937" s="129"/>
      <c r="N937" s="129"/>
      <c r="O937" s="129"/>
      <c r="P937"/>
      <c r="S937" s="114"/>
      <c r="T937" s="114"/>
      <c r="U937" s="114"/>
      <c r="V937" s="114"/>
    </row>
    <row r="938" spans="3:22">
      <c r="C938" s="114"/>
      <c r="D938" s="2075"/>
      <c r="E938" s="168"/>
      <c r="F938" s="2077"/>
      <c r="G938" s="129"/>
      <c r="H938" s="129"/>
      <c r="I938" s="129"/>
      <c r="J938" s="168"/>
      <c r="K938" s="129"/>
      <c r="L938" s="129"/>
      <c r="M938" s="129"/>
      <c r="N938" s="129"/>
      <c r="O938" s="129"/>
      <c r="P938"/>
      <c r="S938" s="114"/>
      <c r="T938" s="114"/>
      <c r="U938" s="114"/>
      <c r="V938" s="114"/>
    </row>
    <row r="939" spans="3:22">
      <c r="C939" s="114"/>
      <c r="D939" s="2075"/>
      <c r="E939" s="168"/>
      <c r="F939" s="2077"/>
      <c r="G939" s="129"/>
      <c r="H939" s="129"/>
      <c r="I939" s="129"/>
      <c r="J939" s="168"/>
      <c r="K939" s="129"/>
      <c r="L939" s="129"/>
      <c r="M939" s="129"/>
      <c r="N939" s="129"/>
      <c r="O939" s="129"/>
      <c r="P939"/>
      <c r="S939" s="114"/>
      <c r="T939" s="114"/>
      <c r="U939" s="114"/>
      <c r="V939" s="114"/>
    </row>
    <row r="940" spans="3:22">
      <c r="C940" s="114"/>
      <c r="D940" s="2075"/>
      <c r="E940" s="168"/>
      <c r="F940" s="2077"/>
      <c r="G940" s="129"/>
      <c r="H940" s="129"/>
      <c r="I940" s="129"/>
      <c r="J940" s="168"/>
      <c r="K940" s="129"/>
      <c r="L940" s="129"/>
      <c r="M940" s="129"/>
      <c r="N940" s="129"/>
      <c r="O940" s="129"/>
      <c r="P940"/>
      <c r="S940" s="114"/>
      <c r="T940" s="114"/>
      <c r="U940" s="114"/>
      <c r="V940" s="114"/>
    </row>
    <row r="941" spans="3:22">
      <c r="C941" s="114"/>
      <c r="D941" s="2075"/>
      <c r="E941" s="168"/>
      <c r="F941" s="2077"/>
      <c r="G941" s="129"/>
      <c r="H941" s="129"/>
      <c r="I941" s="129"/>
      <c r="J941" s="168"/>
      <c r="K941" s="129"/>
      <c r="L941" s="129"/>
      <c r="M941" s="129"/>
      <c r="N941" s="129"/>
      <c r="O941" s="129"/>
      <c r="P941"/>
      <c r="S941" s="114"/>
      <c r="T941" s="114"/>
      <c r="U941" s="114"/>
      <c r="V941" s="114"/>
    </row>
    <row r="942" spans="3:22">
      <c r="C942" s="114"/>
      <c r="D942" s="2075"/>
      <c r="E942" s="168"/>
      <c r="F942" s="2077"/>
      <c r="G942" s="129"/>
      <c r="H942" s="129"/>
      <c r="I942" s="129"/>
      <c r="J942" s="168"/>
      <c r="K942" s="129"/>
      <c r="L942" s="129"/>
      <c r="M942" s="129"/>
      <c r="N942" s="129"/>
      <c r="O942" s="129"/>
      <c r="P942"/>
      <c r="S942" s="114"/>
      <c r="T942" s="114"/>
      <c r="U942" s="114"/>
      <c r="V942" s="114"/>
    </row>
    <row r="943" spans="3:22">
      <c r="J943" s="6"/>
      <c r="P943"/>
      <c r="S943" s="114"/>
      <c r="T943" s="114"/>
      <c r="U943" s="114"/>
      <c r="V943" s="114"/>
    </row>
    <row r="944" spans="3:22">
      <c r="J944" s="6"/>
      <c r="P944"/>
      <c r="S944" s="114"/>
      <c r="T944" s="114"/>
      <c r="U944" s="114"/>
      <c r="V944" s="114"/>
    </row>
    <row r="945" spans="10:22">
      <c r="J945" s="6"/>
      <c r="P945"/>
      <c r="S945" s="114"/>
      <c r="T945" s="114"/>
      <c r="U945" s="114"/>
      <c r="V945" s="114"/>
    </row>
    <row r="946" spans="10:22">
      <c r="J946" s="6"/>
      <c r="P946"/>
      <c r="S946" s="114"/>
      <c r="T946" s="114"/>
      <c r="U946" s="114"/>
      <c r="V946" s="114"/>
    </row>
    <row r="947" spans="10:22">
      <c r="J947" s="6"/>
      <c r="P947"/>
      <c r="S947" s="114"/>
      <c r="T947" s="114"/>
      <c r="U947" s="114"/>
      <c r="V947" s="114"/>
    </row>
    <row r="948" spans="10:22">
      <c r="J948" s="6"/>
      <c r="P948"/>
      <c r="S948" s="114"/>
      <c r="T948" s="114"/>
      <c r="U948" s="114"/>
      <c r="V948" s="114"/>
    </row>
    <row r="949" spans="10:22">
      <c r="J949" s="6"/>
      <c r="P949"/>
      <c r="S949" s="114"/>
      <c r="T949" s="114"/>
      <c r="U949" s="114"/>
      <c r="V949" s="114"/>
    </row>
    <row r="950" spans="10:22">
      <c r="J950" s="6"/>
      <c r="P950"/>
      <c r="S950" s="114"/>
      <c r="T950" s="114"/>
      <c r="U950" s="114"/>
      <c r="V950" s="114"/>
    </row>
    <row r="951" spans="10:22">
      <c r="J951" s="6"/>
      <c r="P951"/>
      <c r="S951" s="114"/>
      <c r="T951" s="114"/>
      <c r="U951" s="114"/>
      <c r="V951" s="114"/>
    </row>
    <row r="952" spans="10:22">
      <c r="J952" s="6"/>
      <c r="P952"/>
      <c r="S952" s="114"/>
      <c r="T952" s="114"/>
      <c r="U952" s="114"/>
      <c r="V952" s="114"/>
    </row>
    <row r="953" spans="10:22">
      <c r="J953" s="6"/>
      <c r="P953"/>
      <c r="S953" s="114"/>
      <c r="T953" s="114"/>
      <c r="U953" s="114"/>
      <c r="V953" s="114"/>
    </row>
    <row r="954" spans="10:22">
      <c r="J954" s="6"/>
      <c r="P954"/>
      <c r="S954" s="114"/>
      <c r="T954" s="114"/>
      <c r="U954" s="114"/>
      <c r="V954" s="114"/>
    </row>
    <row r="955" spans="10:22">
      <c r="J955" s="6"/>
      <c r="P955"/>
      <c r="S955" s="114"/>
      <c r="T955" s="114"/>
      <c r="U955" s="114"/>
      <c r="V955" s="114"/>
    </row>
    <row r="956" spans="10:22">
      <c r="J956" s="6"/>
      <c r="P956"/>
      <c r="S956" s="114"/>
      <c r="T956" s="114"/>
      <c r="U956" s="114"/>
      <c r="V956" s="114"/>
    </row>
    <row r="957" spans="10:22">
      <c r="J957" s="6"/>
      <c r="P957"/>
      <c r="S957" s="114"/>
      <c r="T957" s="114"/>
      <c r="U957" s="114"/>
      <c r="V957" s="114"/>
    </row>
    <row r="958" spans="10:22">
      <c r="J958" s="6"/>
      <c r="P958"/>
      <c r="S958" s="114"/>
      <c r="T958" s="114"/>
      <c r="U958" s="114"/>
      <c r="V958" s="114"/>
    </row>
    <row r="959" spans="10:22">
      <c r="J959" s="6"/>
      <c r="P959"/>
      <c r="S959" s="114"/>
      <c r="T959" s="114"/>
      <c r="U959" s="114"/>
      <c r="V959" s="114"/>
    </row>
    <row r="960" spans="10:22">
      <c r="J960" s="6"/>
      <c r="P960"/>
      <c r="S960" s="114"/>
      <c r="T960" s="114"/>
      <c r="U960" s="114"/>
      <c r="V960" s="114"/>
    </row>
    <row r="961" spans="10:22">
      <c r="J961" s="6"/>
      <c r="P961"/>
      <c r="S961" s="114"/>
      <c r="T961" s="114"/>
      <c r="U961" s="114"/>
      <c r="V961" s="114"/>
    </row>
    <row r="962" spans="10:22">
      <c r="J962" s="6"/>
      <c r="P962"/>
      <c r="S962" s="114"/>
      <c r="T962" s="114"/>
      <c r="U962" s="114"/>
      <c r="V962" s="114"/>
    </row>
    <row r="963" spans="10:22">
      <c r="J963" s="6"/>
      <c r="P963"/>
      <c r="S963" s="114"/>
      <c r="T963" s="114"/>
      <c r="U963" s="114"/>
      <c r="V963" s="114"/>
    </row>
    <row r="964" spans="10:22">
      <c r="J964" s="6"/>
      <c r="P964"/>
      <c r="S964" s="114"/>
      <c r="T964" s="114"/>
      <c r="U964" s="114"/>
      <c r="V964" s="114"/>
    </row>
    <row r="965" spans="10:22">
      <c r="J965" s="6"/>
      <c r="P965"/>
      <c r="S965" s="114"/>
      <c r="T965" s="114"/>
      <c r="U965" s="114"/>
      <c r="V965" s="114"/>
    </row>
    <row r="966" spans="10:22">
      <c r="J966" s="6"/>
      <c r="P966"/>
      <c r="S966" s="114"/>
      <c r="T966" s="114"/>
      <c r="U966" s="114"/>
      <c r="V966" s="114"/>
    </row>
    <row r="967" spans="10:22">
      <c r="J967" s="6"/>
      <c r="P967"/>
      <c r="S967" s="114"/>
      <c r="T967" s="114"/>
      <c r="U967" s="114"/>
      <c r="V967" s="114"/>
    </row>
    <row r="968" spans="10:22">
      <c r="J968" s="6"/>
      <c r="P968"/>
      <c r="S968" s="114"/>
      <c r="T968" s="114"/>
      <c r="U968" s="114"/>
      <c r="V968" s="114"/>
    </row>
    <row r="969" spans="10:22">
      <c r="J969" s="6"/>
      <c r="P969"/>
      <c r="S969" s="114"/>
      <c r="T969" s="114"/>
      <c r="U969" s="114"/>
      <c r="V969" s="114"/>
    </row>
    <row r="970" spans="10:22">
      <c r="J970" s="6"/>
      <c r="P970"/>
      <c r="S970" s="114"/>
      <c r="T970" s="114"/>
      <c r="U970" s="114"/>
      <c r="V970" s="114"/>
    </row>
    <row r="971" spans="10:22">
      <c r="J971" s="6"/>
      <c r="P971"/>
      <c r="S971" s="114"/>
      <c r="T971" s="114"/>
      <c r="U971" s="114"/>
      <c r="V971" s="114"/>
    </row>
    <row r="972" spans="10:22">
      <c r="J972" s="6"/>
      <c r="P972"/>
      <c r="S972" s="114"/>
      <c r="T972" s="114"/>
      <c r="U972" s="114"/>
      <c r="V972" s="114"/>
    </row>
    <row r="973" spans="10:22">
      <c r="J973" s="6"/>
      <c r="P973"/>
      <c r="S973" s="114"/>
      <c r="T973" s="114"/>
      <c r="U973" s="114"/>
      <c r="V973" s="114"/>
    </row>
    <row r="974" spans="10:22">
      <c r="J974" s="6"/>
      <c r="P974"/>
      <c r="S974" s="114"/>
      <c r="T974" s="114"/>
      <c r="U974" s="114"/>
      <c r="V974" s="114"/>
    </row>
    <row r="975" spans="10:22">
      <c r="J975" s="6"/>
      <c r="P975"/>
      <c r="S975" s="114"/>
      <c r="T975" s="114"/>
      <c r="U975" s="114"/>
      <c r="V975" s="114"/>
    </row>
    <row r="976" spans="10:22">
      <c r="J976" s="6"/>
      <c r="P976"/>
      <c r="S976" s="114"/>
      <c r="T976" s="114"/>
      <c r="U976" s="114"/>
      <c r="V976" s="114"/>
    </row>
    <row r="977" spans="10:22">
      <c r="J977" s="6"/>
      <c r="P977"/>
      <c r="S977" s="114"/>
      <c r="T977" s="114"/>
      <c r="U977" s="114"/>
      <c r="V977" s="114"/>
    </row>
    <row r="978" spans="10:22">
      <c r="J978" s="6"/>
      <c r="P978"/>
      <c r="S978" s="114"/>
      <c r="T978" s="114"/>
      <c r="U978" s="114"/>
      <c r="V978" s="114"/>
    </row>
    <row r="979" spans="10:22">
      <c r="J979" s="6"/>
      <c r="P979"/>
      <c r="S979" s="114"/>
      <c r="T979" s="114"/>
      <c r="U979" s="114"/>
      <c r="V979" s="114"/>
    </row>
    <row r="980" spans="10:22">
      <c r="S980" s="114"/>
      <c r="T980" s="114"/>
      <c r="U980" s="114"/>
      <c r="V980" s="114"/>
    </row>
    <row r="981" spans="10:22">
      <c r="J981" s="6"/>
      <c r="P981"/>
      <c r="S981" s="114"/>
      <c r="T981" s="114"/>
      <c r="U981" s="114"/>
      <c r="V981" s="114"/>
    </row>
    <row r="982" spans="10:22">
      <c r="J982" s="6"/>
      <c r="P982"/>
      <c r="S982" s="114"/>
      <c r="T982" s="114"/>
      <c r="U982" s="114"/>
      <c r="V982" s="114"/>
    </row>
    <row r="983" spans="10:22">
      <c r="J983" s="6"/>
      <c r="P983"/>
      <c r="S983" s="114"/>
      <c r="T983" s="114"/>
      <c r="U983" s="114"/>
      <c r="V983" s="114"/>
    </row>
    <row r="984" spans="10:22">
      <c r="J984" s="6"/>
      <c r="P984"/>
      <c r="S984" s="114"/>
      <c r="T984" s="114"/>
      <c r="U984" s="114"/>
      <c r="V984" s="114"/>
    </row>
    <row r="985" spans="10:22">
      <c r="J985" s="6"/>
      <c r="P985"/>
      <c r="S985" s="114"/>
      <c r="T985" s="114"/>
      <c r="U985" s="114"/>
      <c r="V985" s="114"/>
    </row>
    <row r="986" spans="10:22">
      <c r="J986" s="6"/>
      <c r="P986"/>
      <c r="S986" s="114"/>
      <c r="T986" s="114"/>
      <c r="U986" s="114"/>
      <c r="V986" s="114"/>
    </row>
    <row r="987" spans="10:22">
      <c r="J987" s="6"/>
      <c r="P987"/>
      <c r="S987" s="114"/>
      <c r="T987" s="114"/>
      <c r="U987" s="114"/>
      <c r="V987" s="114"/>
    </row>
    <row r="988" spans="10:22">
      <c r="J988" s="6"/>
      <c r="P988"/>
      <c r="S988" s="114"/>
      <c r="T988" s="114"/>
      <c r="U988" s="114"/>
      <c r="V988" s="114"/>
    </row>
    <row r="989" spans="10:22">
      <c r="J989" s="6"/>
      <c r="P989"/>
      <c r="S989" s="114"/>
      <c r="T989" s="114"/>
      <c r="U989" s="114"/>
      <c r="V989" s="114"/>
    </row>
    <row r="990" spans="10:22">
      <c r="J990" s="6"/>
      <c r="P990"/>
      <c r="S990" s="114"/>
      <c r="T990" s="114"/>
      <c r="U990" s="114"/>
      <c r="V990" s="114"/>
    </row>
    <row r="991" spans="10:22">
      <c r="J991" s="6"/>
      <c r="P991"/>
      <c r="S991" s="114"/>
      <c r="T991" s="114"/>
      <c r="U991" s="114"/>
      <c r="V991" s="114"/>
    </row>
    <row r="992" spans="10:22">
      <c r="J992" s="6"/>
      <c r="P992"/>
      <c r="S992" s="114"/>
      <c r="T992" s="114"/>
      <c r="U992" s="114"/>
      <c r="V992" s="114"/>
    </row>
    <row r="993" spans="10:22">
      <c r="J993" s="6"/>
      <c r="P993"/>
      <c r="S993" s="114"/>
      <c r="T993" s="114"/>
      <c r="U993" s="114"/>
      <c r="V993" s="114"/>
    </row>
    <row r="994" spans="10:22">
      <c r="J994" s="6"/>
      <c r="P994"/>
      <c r="S994" s="114"/>
      <c r="T994" s="114"/>
      <c r="U994" s="114"/>
      <c r="V994" s="114"/>
    </row>
    <row r="995" spans="10:22">
      <c r="J995" s="6"/>
      <c r="P995"/>
      <c r="S995" s="114"/>
      <c r="T995" s="114"/>
      <c r="U995" s="114"/>
      <c r="V995" s="114"/>
    </row>
    <row r="996" spans="10:22">
      <c r="J996" s="6"/>
      <c r="P996"/>
      <c r="S996" s="114"/>
      <c r="T996" s="114"/>
      <c r="U996" s="114"/>
      <c r="V996" s="114"/>
    </row>
    <row r="997" spans="10:22">
      <c r="J997" s="6"/>
      <c r="P997"/>
      <c r="S997" s="114"/>
      <c r="T997" s="114"/>
      <c r="U997" s="114"/>
      <c r="V997" s="114"/>
    </row>
    <row r="998" spans="10:22">
      <c r="J998" s="6"/>
      <c r="P998"/>
      <c r="S998" s="114"/>
      <c r="T998" s="114"/>
      <c r="U998" s="114"/>
      <c r="V998" s="114"/>
    </row>
    <row r="999" spans="10:22">
      <c r="J999" s="6"/>
      <c r="P999"/>
      <c r="S999" s="114"/>
      <c r="T999" s="114"/>
      <c r="U999" s="114"/>
      <c r="V999" s="114"/>
    </row>
    <row r="1000" spans="10:22">
      <c r="J1000" s="6"/>
      <c r="P1000"/>
      <c r="S1000" s="114"/>
      <c r="T1000" s="114"/>
      <c r="U1000" s="114"/>
      <c r="V1000" s="114"/>
    </row>
    <row r="1001" spans="10:22">
      <c r="J1001" s="6"/>
      <c r="P1001"/>
      <c r="S1001" s="114"/>
      <c r="T1001" s="114"/>
      <c r="U1001" s="114"/>
      <c r="V1001" s="114"/>
    </row>
    <row r="1002" spans="10:22">
      <c r="J1002" s="6"/>
      <c r="P1002"/>
      <c r="S1002" s="114"/>
      <c r="T1002" s="114"/>
      <c r="U1002" s="114"/>
      <c r="V1002" s="114"/>
    </row>
    <row r="1003" spans="10:22">
      <c r="J1003" s="6"/>
      <c r="P1003"/>
      <c r="S1003" s="114"/>
      <c r="T1003" s="114"/>
      <c r="U1003" s="114"/>
      <c r="V1003" s="114"/>
    </row>
    <row r="1004" spans="10:22">
      <c r="J1004" s="6"/>
      <c r="P1004"/>
      <c r="S1004" s="114"/>
      <c r="T1004" s="114"/>
      <c r="U1004" s="114"/>
      <c r="V1004" s="114"/>
    </row>
    <row r="1005" spans="10:22">
      <c r="J1005" s="6"/>
      <c r="P1005"/>
      <c r="S1005" s="114"/>
      <c r="T1005" s="114"/>
      <c r="U1005" s="114"/>
      <c r="V1005" s="114"/>
    </row>
    <row r="1006" spans="10:22">
      <c r="J1006" s="6"/>
      <c r="P1006"/>
      <c r="S1006" s="114"/>
      <c r="T1006" s="114"/>
      <c r="U1006" s="114"/>
      <c r="V1006" s="114"/>
    </row>
    <row r="1007" spans="10:22">
      <c r="J1007" s="6"/>
      <c r="P1007"/>
      <c r="S1007" s="114"/>
      <c r="T1007" s="114"/>
      <c r="U1007" s="114"/>
      <c r="V1007" s="114"/>
    </row>
    <row r="1008" spans="10:22">
      <c r="J1008" s="6"/>
      <c r="P1008"/>
      <c r="S1008" s="114"/>
      <c r="T1008" s="114"/>
      <c r="U1008" s="114"/>
      <c r="V1008" s="114"/>
    </row>
    <row r="1009" spans="10:22">
      <c r="J1009" s="6"/>
      <c r="P1009"/>
      <c r="S1009" s="114"/>
      <c r="T1009" s="114"/>
      <c r="U1009" s="114"/>
      <c r="V1009" s="114"/>
    </row>
    <row r="1010" spans="10:22">
      <c r="J1010" s="6"/>
      <c r="P1010"/>
      <c r="S1010" s="114"/>
      <c r="T1010" s="114"/>
      <c r="U1010" s="114"/>
      <c r="V1010" s="114"/>
    </row>
    <row r="1011" spans="10:22">
      <c r="S1011" s="114"/>
      <c r="T1011" s="114"/>
      <c r="U1011" s="114"/>
      <c r="V1011" s="114"/>
    </row>
    <row r="1012" spans="10:22">
      <c r="S1012" s="114"/>
      <c r="T1012" s="114"/>
      <c r="U1012" s="114"/>
      <c r="V1012" s="114"/>
    </row>
    <row r="1013" spans="10:22">
      <c r="S1013" s="114"/>
      <c r="T1013" s="114"/>
      <c r="U1013" s="114"/>
      <c r="V1013" s="114"/>
    </row>
    <row r="1014" spans="10:22">
      <c r="J1014" s="6"/>
      <c r="P1014"/>
      <c r="S1014" s="114"/>
      <c r="T1014" s="114"/>
      <c r="U1014" s="114"/>
      <c r="V1014" s="114"/>
    </row>
    <row r="1015" spans="10:22">
      <c r="J1015" s="6"/>
      <c r="P1015"/>
      <c r="S1015" s="114"/>
      <c r="T1015" s="114"/>
      <c r="U1015" s="114"/>
      <c r="V1015" s="114"/>
    </row>
    <row r="1016" spans="10:22">
      <c r="J1016" s="6"/>
      <c r="P1016"/>
      <c r="S1016" s="114"/>
      <c r="T1016" s="114"/>
      <c r="U1016" s="114"/>
      <c r="V1016" s="114"/>
    </row>
    <row r="1017" spans="10:22">
      <c r="J1017" s="6"/>
      <c r="P1017"/>
      <c r="S1017" s="114"/>
      <c r="T1017" s="114"/>
      <c r="U1017" s="114"/>
      <c r="V1017" s="114"/>
    </row>
    <row r="1018" spans="10:22">
      <c r="J1018" s="6"/>
      <c r="P1018"/>
      <c r="S1018" s="114"/>
      <c r="T1018" s="114"/>
      <c r="U1018" s="114"/>
      <c r="V1018" s="114"/>
    </row>
    <row r="1019" spans="10:22">
      <c r="J1019" s="6"/>
      <c r="P1019"/>
      <c r="S1019" s="114"/>
      <c r="T1019" s="114"/>
      <c r="U1019" s="114"/>
      <c r="V1019" s="114"/>
    </row>
    <row r="1020" spans="10:22">
      <c r="J1020" s="6"/>
      <c r="P1020"/>
      <c r="S1020" s="114"/>
      <c r="T1020" s="114"/>
      <c r="U1020" s="114"/>
      <c r="V1020" s="114"/>
    </row>
    <row r="1021" spans="10:22">
      <c r="J1021" s="6"/>
      <c r="P1021"/>
      <c r="S1021" s="114"/>
      <c r="T1021" s="114"/>
      <c r="U1021" s="114"/>
      <c r="V1021" s="114"/>
    </row>
    <row r="1022" spans="10:22">
      <c r="J1022" s="6"/>
      <c r="P1022"/>
      <c r="S1022" s="114"/>
      <c r="T1022" s="114"/>
      <c r="U1022" s="114"/>
      <c r="V1022" s="114"/>
    </row>
    <row r="1023" spans="10:22">
      <c r="J1023" s="6"/>
      <c r="P1023"/>
      <c r="S1023" s="114"/>
      <c r="T1023" s="114"/>
      <c r="U1023" s="114"/>
      <c r="V1023" s="114"/>
    </row>
    <row r="1024" spans="10:22">
      <c r="P1024"/>
      <c r="S1024" s="114"/>
      <c r="T1024" s="114"/>
      <c r="U1024" s="114"/>
      <c r="V1024" s="114"/>
    </row>
    <row r="1025" spans="10:22">
      <c r="P1025"/>
      <c r="S1025" s="114"/>
      <c r="T1025" s="114"/>
      <c r="U1025" s="114"/>
      <c r="V1025" s="114"/>
    </row>
    <row r="1026" spans="10:22">
      <c r="J1026" s="6"/>
      <c r="P1026"/>
      <c r="S1026" s="114"/>
      <c r="T1026" s="114"/>
      <c r="U1026" s="114"/>
      <c r="V1026" s="114"/>
    </row>
    <row r="1027" spans="10:22">
      <c r="J1027" s="6"/>
      <c r="P1027"/>
      <c r="S1027" s="114"/>
      <c r="T1027" s="114"/>
      <c r="U1027" s="114"/>
      <c r="V1027" s="114"/>
    </row>
    <row r="1028" spans="10:22">
      <c r="J1028" s="6"/>
      <c r="P1028"/>
      <c r="S1028" s="114"/>
      <c r="T1028" s="114"/>
      <c r="U1028" s="114"/>
      <c r="V1028" s="114"/>
    </row>
    <row r="1029" spans="10:22">
      <c r="J1029" s="6"/>
      <c r="P1029"/>
      <c r="S1029" s="114"/>
      <c r="T1029" s="114"/>
      <c r="U1029" s="114"/>
      <c r="V1029" s="114"/>
    </row>
    <row r="1030" spans="10:22">
      <c r="J1030" s="6"/>
      <c r="P1030"/>
      <c r="S1030" s="114"/>
      <c r="T1030" s="114"/>
      <c r="U1030" s="114"/>
      <c r="V1030" s="114"/>
    </row>
    <row r="1031" spans="10:22">
      <c r="J1031" s="6"/>
      <c r="P1031"/>
      <c r="S1031" s="114"/>
      <c r="T1031" s="114"/>
      <c r="U1031" s="114"/>
      <c r="V1031" s="114"/>
    </row>
    <row r="1032" spans="10:22">
      <c r="J1032" s="6"/>
      <c r="P1032"/>
      <c r="S1032" s="114"/>
      <c r="T1032" s="114"/>
      <c r="U1032" s="114"/>
      <c r="V1032" s="114"/>
    </row>
    <row r="1033" spans="10:22">
      <c r="J1033" s="6"/>
      <c r="P1033"/>
      <c r="S1033" s="114"/>
      <c r="T1033" s="114"/>
      <c r="U1033" s="114"/>
      <c r="V1033" s="114"/>
    </row>
    <row r="1034" spans="10:22">
      <c r="J1034" s="6"/>
      <c r="P1034"/>
      <c r="S1034" s="114"/>
      <c r="T1034" s="114"/>
      <c r="U1034" s="114"/>
      <c r="V1034" s="114"/>
    </row>
    <row r="1035" spans="10:22">
      <c r="J1035" s="6"/>
      <c r="P1035"/>
      <c r="S1035" s="114"/>
      <c r="T1035" s="114"/>
      <c r="U1035" s="114"/>
      <c r="V1035" s="114"/>
    </row>
    <row r="1036" spans="10:22">
      <c r="J1036" s="6"/>
      <c r="P1036"/>
      <c r="S1036" s="114"/>
      <c r="T1036" s="114"/>
      <c r="U1036" s="114"/>
      <c r="V1036" s="114"/>
    </row>
    <row r="1037" spans="10:22">
      <c r="J1037" s="6"/>
      <c r="P1037"/>
      <c r="S1037" s="114"/>
      <c r="T1037" s="114"/>
      <c r="U1037" s="114"/>
      <c r="V1037" s="114"/>
    </row>
    <row r="1038" spans="10:22">
      <c r="J1038" s="6"/>
      <c r="P1038"/>
      <c r="S1038" s="114"/>
      <c r="T1038" s="114"/>
      <c r="U1038" s="114"/>
      <c r="V1038" s="114"/>
    </row>
    <row r="1039" spans="10:22">
      <c r="J1039" s="6"/>
      <c r="P1039"/>
      <c r="S1039" s="114"/>
      <c r="T1039" s="114"/>
      <c r="U1039" s="114"/>
      <c r="V1039" s="114"/>
    </row>
    <row r="1040" spans="10:22">
      <c r="J1040" s="6"/>
      <c r="P1040"/>
      <c r="S1040" s="114"/>
      <c r="T1040" s="114"/>
      <c r="U1040" s="114"/>
      <c r="V1040" s="114"/>
    </row>
    <row r="1041" spans="10:22">
      <c r="J1041" s="6"/>
      <c r="P1041"/>
      <c r="S1041" s="114"/>
      <c r="T1041" s="114"/>
      <c r="U1041" s="114"/>
      <c r="V1041" s="114"/>
    </row>
    <row r="1042" spans="10:22">
      <c r="J1042" s="6"/>
      <c r="P1042"/>
      <c r="S1042" s="114"/>
      <c r="T1042" s="114"/>
      <c r="U1042" s="114"/>
      <c r="V1042" s="114"/>
    </row>
    <row r="1043" spans="10:22">
      <c r="J1043" s="6"/>
      <c r="P1043"/>
      <c r="S1043" s="114"/>
      <c r="T1043" s="114"/>
      <c r="U1043" s="114"/>
      <c r="V1043" s="114"/>
    </row>
    <row r="1044" spans="10:22">
      <c r="J1044" s="6"/>
      <c r="P1044"/>
      <c r="S1044" s="114"/>
      <c r="T1044" s="114"/>
      <c r="U1044" s="114"/>
      <c r="V1044" s="114"/>
    </row>
    <row r="1045" spans="10:22">
      <c r="J1045" s="6"/>
      <c r="P1045"/>
      <c r="S1045" s="114"/>
      <c r="T1045" s="114"/>
      <c r="U1045" s="114"/>
      <c r="V1045" s="114"/>
    </row>
    <row r="1046" spans="10:22">
      <c r="J1046" s="6"/>
      <c r="P1046"/>
      <c r="S1046" s="114"/>
      <c r="T1046" s="114"/>
      <c r="U1046" s="114"/>
      <c r="V1046" s="114"/>
    </row>
    <row r="1047" spans="10:22">
      <c r="J1047" s="6"/>
      <c r="P1047"/>
      <c r="S1047" s="114"/>
      <c r="T1047" s="114"/>
      <c r="U1047" s="114"/>
      <c r="V1047" s="114"/>
    </row>
    <row r="1048" spans="10:22">
      <c r="J1048" s="6"/>
      <c r="P1048"/>
      <c r="S1048" s="114"/>
      <c r="T1048" s="114"/>
      <c r="U1048" s="114"/>
      <c r="V1048" s="114"/>
    </row>
    <row r="1049" spans="10:22">
      <c r="J1049" s="6"/>
      <c r="P1049"/>
      <c r="S1049" s="114"/>
      <c r="T1049" s="114"/>
      <c r="U1049" s="114"/>
      <c r="V1049" s="114"/>
    </row>
    <row r="1050" spans="10:22">
      <c r="J1050" s="6"/>
      <c r="P1050"/>
      <c r="S1050" s="114"/>
      <c r="T1050" s="114"/>
      <c r="U1050" s="114"/>
      <c r="V1050" s="114"/>
    </row>
    <row r="1051" spans="10:22">
      <c r="J1051" s="6"/>
      <c r="P1051"/>
      <c r="S1051" s="114"/>
      <c r="T1051" s="114"/>
      <c r="U1051" s="114"/>
      <c r="V1051" s="114"/>
    </row>
    <row r="1052" spans="10:22">
      <c r="J1052" s="6"/>
      <c r="P1052"/>
      <c r="S1052" s="114"/>
      <c r="T1052" s="114"/>
      <c r="U1052" s="114"/>
      <c r="V1052" s="114"/>
    </row>
    <row r="1053" spans="10:22">
      <c r="J1053" s="6"/>
      <c r="P1053"/>
      <c r="S1053" s="114"/>
      <c r="T1053" s="114"/>
      <c r="U1053" s="114"/>
      <c r="V1053" s="114"/>
    </row>
    <row r="1054" spans="10:22">
      <c r="J1054" s="6"/>
      <c r="P1054"/>
      <c r="S1054" s="114"/>
      <c r="T1054" s="114"/>
      <c r="U1054" s="114"/>
      <c r="V1054" s="114"/>
    </row>
    <row r="1055" spans="10:22">
      <c r="J1055" s="6"/>
      <c r="P1055"/>
      <c r="S1055" s="114"/>
      <c r="T1055" s="114"/>
      <c r="U1055" s="114"/>
      <c r="V1055" s="114"/>
    </row>
    <row r="1056" spans="10:22">
      <c r="J1056" s="6"/>
      <c r="P1056"/>
      <c r="S1056" s="114"/>
      <c r="T1056" s="114"/>
      <c r="U1056" s="114"/>
      <c r="V1056" s="114"/>
    </row>
    <row r="1057" spans="10:22">
      <c r="J1057" s="6"/>
      <c r="P1057"/>
      <c r="S1057" s="114"/>
      <c r="T1057" s="114"/>
      <c r="U1057" s="114"/>
      <c r="V1057" s="114"/>
    </row>
    <row r="1058" spans="10:22">
      <c r="J1058" s="6"/>
      <c r="P1058"/>
      <c r="S1058" s="114"/>
      <c r="T1058" s="114"/>
      <c r="U1058" s="114"/>
      <c r="V1058" s="114"/>
    </row>
    <row r="1059" spans="10:22">
      <c r="J1059" s="6"/>
      <c r="P1059"/>
      <c r="S1059" s="114"/>
      <c r="T1059" s="114"/>
      <c r="U1059" s="114"/>
      <c r="V1059" s="114"/>
    </row>
    <row r="1060" spans="10:22">
      <c r="J1060" s="6"/>
      <c r="P1060"/>
      <c r="S1060" s="114"/>
      <c r="T1060" s="114"/>
      <c r="U1060" s="114"/>
      <c r="V1060" s="114"/>
    </row>
    <row r="1061" spans="10:22">
      <c r="J1061" s="6"/>
      <c r="P1061"/>
      <c r="S1061" s="114"/>
      <c r="T1061" s="114"/>
      <c r="U1061" s="114"/>
      <c r="V1061" s="114"/>
    </row>
    <row r="1062" spans="10:22">
      <c r="J1062" s="6"/>
      <c r="P1062"/>
      <c r="S1062" s="114"/>
      <c r="T1062" s="114"/>
      <c r="U1062" s="114"/>
      <c r="V1062" s="114"/>
    </row>
    <row r="1063" spans="10:22">
      <c r="J1063" s="6"/>
      <c r="P1063"/>
      <c r="S1063" s="114"/>
      <c r="T1063" s="114"/>
      <c r="U1063" s="114"/>
      <c r="V1063" s="114"/>
    </row>
    <row r="1064" spans="10:22">
      <c r="J1064" s="6"/>
      <c r="P1064"/>
      <c r="S1064" s="114"/>
      <c r="T1064" s="114"/>
      <c r="U1064" s="114"/>
      <c r="V1064" s="114"/>
    </row>
    <row r="1065" spans="10:22">
      <c r="J1065" s="6"/>
      <c r="P1065"/>
      <c r="S1065" s="114"/>
      <c r="T1065" s="114"/>
      <c r="U1065" s="114"/>
      <c r="V1065" s="114"/>
    </row>
    <row r="1066" spans="10:22">
      <c r="J1066" s="6"/>
      <c r="P1066"/>
      <c r="S1066" s="114"/>
      <c r="T1066" s="114"/>
      <c r="U1066" s="114"/>
      <c r="V1066" s="114"/>
    </row>
    <row r="1067" spans="10:22">
      <c r="J1067" s="6"/>
      <c r="P1067"/>
      <c r="S1067" s="114"/>
      <c r="T1067" s="114"/>
      <c r="U1067" s="114"/>
      <c r="V1067" s="114"/>
    </row>
    <row r="1068" spans="10:22">
      <c r="J1068" s="6"/>
      <c r="P1068"/>
      <c r="S1068" s="114"/>
      <c r="T1068" s="114"/>
      <c r="U1068" s="114"/>
      <c r="V1068" s="114"/>
    </row>
    <row r="1069" spans="10:22">
      <c r="J1069" s="6"/>
      <c r="P1069"/>
      <c r="S1069" s="114"/>
      <c r="T1069" s="114"/>
      <c r="U1069" s="114"/>
      <c r="V1069" s="114"/>
    </row>
    <row r="1070" spans="10:22">
      <c r="J1070" s="6"/>
      <c r="P1070"/>
      <c r="S1070" s="114"/>
      <c r="T1070" s="114"/>
      <c r="U1070" s="114"/>
      <c r="V1070" s="114"/>
    </row>
    <row r="1071" spans="10:22">
      <c r="J1071" s="6"/>
      <c r="P1071"/>
      <c r="S1071" s="114"/>
      <c r="T1071" s="114"/>
      <c r="U1071" s="114"/>
      <c r="V1071" s="114"/>
    </row>
    <row r="1072" spans="10:22">
      <c r="J1072" s="6"/>
      <c r="P1072"/>
      <c r="S1072" s="114"/>
      <c r="T1072" s="114"/>
      <c r="U1072" s="114"/>
      <c r="V1072" s="114"/>
    </row>
    <row r="1073" spans="10:22">
      <c r="J1073" s="6"/>
      <c r="P1073"/>
      <c r="S1073" s="114"/>
      <c r="T1073" s="114"/>
      <c r="U1073" s="114"/>
      <c r="V1073" s="114"/>
    </row>
    <row r="1074" spans="10:22">
      <c r="J1074" s="6"/>
      <c r="P1074"/>
      <c r="S1074" s="114"/>
      <c r="T1074" s="114"/>
      <c r="U1074" s="114"/>
      <c r="V1074" s="114"/>
    </row>
    <row r="1075" spans="10:22">
      <c r="J1075" s="6"/>
      <c r="P1075"/>
      <c r="S1075" s="114"/>
      <c r="T1075" s="114"/>
      <c r="U1075" s="114"/>
      <c r="V1075" s="114"/>
    </row>
    <row r="1076" spans="10:22">
      <c r="J1076" s="6"/>
      <c r="P1076"/>
      <c r="S1076" s="114"/>
      <c r="T1076" s="114"/>
      <c r="U1076" s="114"/>
      <c r="V1076" s="114"/>
    </row>
    <row r="1077" spans="10:22">
      <c r="J1077" s="6"/>
      <c r="P1077"/>
      <c r="S1077" s="114"/>
      <c r="T1077" s="114"/>
      <c r="U1077" s="114"/>
      <c r="V1077" s="114"/>
    </row>
    <row r="1078" spans="10:22">
      <c r="J1078" s="6"/>
      <c r="P1078"/>
      <c r="S1078" s="114"/>
      <c r="T1078" s="114"/>
      <c r="U1078" s="114"/>
      <c r="V1078" s="114"/>
    </row>
    <row r="1079" spans="10:22">
      <c r="J1079" s="6"/>
      <c r="P1079"/>
      <c r="S1079" s="114"/>
      <c r="T1079" s="114"/>
      <c r="U1079" s="114"/>
      <c r="V1079" s="114"/>
    </row>
    <row r="1080" spans="10:22">
      <c r="J1080" s="6"/>
      <c r="P1080"/>
      <c r="S1080" s="114"/>
      <c r="T1080" s="114"/>
      <c r="U1080" s="114"/>
      <c r="V1080" s="114"/>
    </row>
    <row r="1081" spans="10:22">
      <c r="J1081" s="6"/>
      <c r="P1081"/>
      <c r="S1081" s="114"/>
      <c r="T1081" s="114"/>
      <c r="U1081" s="114"/>
      <c r="V1081" s="114"/>
    </row>
    <row r="1082" spans="10:22">
      <c r="J1082" s="6"/>
      <c r="P1082"/>
      <c r="S1082" s="114"/>
      <c r="T1082" s="114"/>
      <c r="U1082" s="114"/>
      <c r="V1082" s="114"/>
    </row>
    <row r="1083" spans="10:22">
      <c r="J1083" s="6"/>
      <c r="P1083"/>
      <c r="S1083" s="114"/>
      <c r="T1083" s="114"/>
      <c r="U1083" s="114"/>
      <c r="V1083" s="114"/>
    </row>
    <row r="1084" spans="10:22">
      <c r="J1084" s="6"/>
      <c r="P1084"/>
      <c r="S1084" s="114"/>
      <c r="T1084" s="114"/>
      <c r="U1084" s="114"/>
      <c r="V1084" s="114"/>
    </row>
    <row r="1085" spans="10:22">
      <c r="J1085" s="6"/>
      <c r="P1085"/>
      <c r="S1085" s="114"/>
      <c r="T1085" s="114"/>
      <c r="U1085" s="114"/>
      <c r="V1085" s="114"/>
    </row>
    <row r="1086" spans="10:22">
      <c r="J1086" s="6"/>
      <c r="P1086"/>
      <c r="S1086" s="114"/>
      <c r="T1086" s="114"/>
      <c r="U1086" s="114"/>
      <c r="V1086" s="114"/>
    </row>
    <row r="1087" spans="10:22">
      <c r="J1087" s="6"/>
      <c r="P1087"/>
      <c r="S1087" s="114"/>
      <c r="T1087" s="114"/>
      <c r="U1087" s="114"/>
      <c r="V1087" s="114"/>
    </row>
    <row r="1088" spans="10:22">
      <c r="J1088" s="6"/>
      <c r="P1088"/>
      <c r="S1088" s="114"/>
      <c r="T1088" s="114"/>
      <c r="U1088" s="114"/>
      <c r="V1088" s="114"/>
    </row>
    <row r="1089" spans="10:22">
      <c r="J1089" s="6"/>
      <c r="P1089"/>
      <c r="S1089" s="114"/>
      <c r="T1089" s="114"/>
      <c r="U1089" s="114"/>
      <c r="V1089" s="114"/>
    </row>
    <row r="1090" spans="10:22">
      <c r="J1090" s="6"/>
      <c r="P1090"/>
      <c r="S1090" s="114"/>
      <c r="T1090" s="114"/>
      <c r="U1090" s="114"/>
      <c r="V1090" s="114"/>
    </row>
    <row r="1091" spans="10:22">
      <c r="J1091" s="6"/>
      <c r="P1091"/>
      <c r="S1091" s="114"/>
      <c r="T1091" s="114"/>
      <c r="U1091" s="114"/>
      <c r="V1091" s="114"/>
    </row>
    <row r="1092" spans="10:22">
      <c r="J1092" s="6"/>
      <c r="P1092"/>
      <c r="S1092" s="114"/>
      <c r="T1092" s="114"/>
      <c r="U1092" s="114"/>
      <c r="V1092" s="114"/>
    </row>
    <row r="1093" spans="10:22">
      <c r="J1093" s="6"/>
      <c r="P1093"/>
      <c r="S1093" s="114"/>
      <c r="T1093" s="114"/>
      <c r="U1093" s="114"/>
      <c r="V1093" s="114"/>
    </row>
    <row r="1094" spans="10:22">
      <c r="J1094" s="6"/>
      <c r="P1094"/>
      <c r="S1094" s="114"/>
      <c r="T1094" s="114"/>
      <c r="U1094" s="114"/>
      <c r="V1094" s="114"/>
    </row>
    <row r="1095" spans="10:22">
      <c r="J1095" s="6"/>
      <c r="P1095"/>
      <c r="S1095" s="114"/>
      <c r="T1095" s="114"/>
      <c r="U1095" s="114"/>
      <c r="V1095" s="114"/>
    </row>
    <row r="1096" spans="10:22">
      <c r="J1096" s="6"/>
      <c r="P1096"/>
      <c r="S1096" s="114"/>
      <c r="T1096" s="114"/>
      <c r="U1096" s="114"/>
      <c r="V1096" s="114"/>
    </row>
    <row r="1097" spans="10:22">
      <c r="J1097" s="6"/>
      <c r="P1097"/>
      <c r="S1097" s="114"/>
      <c r="T1097" s="114"/>
      <c r="U1097" s="114"/>
      <c r="V1097" s="114"/>
    </row>
    <row r="1098" spans="10:22">
      <c r="J1098" s="6"/>
      <c r="P1098"/>
      <c r="S1098" s="114"/>
      <c r="T1098" s="114"/>
      <c r="U1098" s="114"/>
      <c r="V1098" s="114"/>
    </row>
    <row r="1099" spans="10:22">
      <c r="J1099" s="6"/>
      <c r="P1099"/>
      <c r="S1099" s="114"/>
      <c r="T1099" s="114"/>
      <c r="U1099" s="114"/>
      <c r="V1099" s="114"/>
    </row>
    <row r="1100" spans="10:22">
      <c r="J1100" s="6"/>
      <c r="P1100"/>
      <c r="S1100" s="114"/>
      <c r="T1100" s="114"/>
      <c r="U1100" s="114"/>
      <c r="V1100" s="114"/>
    </row>
    <row r="1101" spans="10:22">
      <c r="J1101" s="6"/>
      <c r="P1101"/>
      <c r="S1101" s="114"/>
      <c r="T1101" s="114"/>
      <c r="U1101" s="114"/>
      <c r="V1101" s="114"/>
    </row>
    <row r="1102" spans="10:22">
      <c r="J1102" s="6"/>
      <c r="P1102"/>
      <c r="S1102" s="114"/>
      <c r="T1102" s="114"/>
      <c r="U1102" s="114"/>
      <c r="V1102" s="114"/>
    </row>
    <row r="1103" spans="10:22">
      <c r="J1103" s="6"/>
      <c r="P1103"/>
      <c r="S1103" s="114"/>
      <c r="T1103" s="114"/>
      <c r="U1103" s="114"/>
      <c r="V1103" s="114"/>
    </row>
    <row r="1104" spans="10:22">
      <c r="J1104" s="6"/>
      <c r="P1104"/>
      <c r="S1104" s="114"/>
      <c r="T1104" s="114"/>
      <c r="U1104" s="114"/>
      <c r="V1104" s="114"/>
    </row>
    <row r="1105" spans="10:22">
      <c r="J1105" s="6"/>
      <c r="P1105"/>
      <c r="S1105" s="114"/>
      <c r="T1105" s="114"/>
      <c r="U1105" s="114"/>
      <c r="V1105" s="114"/>
    </row>
    <row r="1106" spans="10:22">
      <c r="J1106" s="6"/>
      <c r="P1106"/>
      <c r="S1106" s="114"/>
      <c r="T1106" s="114"/>
      <c r="U1106" s="114"/>
      <c r="V1106" s="114"/>
    </row>
    <row r="1107" spans="10:22">
      <c r="J1107" s="6"/>
      <c r="P1107"/>
      <c r="S1107" s="114"/>
      <c r="T1107" s="114"/>
      <c r="U1107" s="114"/>
      <c r="V1107" s="114"/>
    </row>
    <row r="1108" spans="10:22">
      <c r="J1108" s="6"/>
      <c r="P1108"/>
      <c r="S1108" s="114"/>
      <c r="T1108" s="114"/>
      <c r="U1108" s="114"/>
      <c r="V1108" s="114"/>
    </row>
    <row r="1109" spans="10:22">
      <c r="J1109" s="6"/>
      <c r="P1109"/>
      <c r="S1109" s="114"/>
      <c r="T1109" s="114"/>
      <c r="U1109" s="114"/>
      <c r="V1109" s="114"/>
    </row>
    <row r="1110" spans="10:22">
      <c r="J1110" s="6"/>
      <c r="P1110"/>
      <c r="S1110" s="114"/>
      <c r="T1110" s="114"/>
      <c r="U1110" s="114"/>
      <c r="V1110" s="114"/>
    </row>
    <row r="1111" spans="10:22">
      <c r="J1111" s="6"/>
      <c r="P1111"/>
      <c r="S1111" s="114"/>
      <c r="T1111" s="114"/>
      <c r="U1111" s="114"/>
      <c r="V1111" s="114"/>
    </row>
    <row r="1112" spans="10:22">
      <c r="J1112" s="6"/>
      <c r="P1112"/>
      <c r="S1112" s="114"/>
      <c r="T1112" s="114"/>
      <c r="U1112" s="114"/>
      <c r="V1112" s="114"/>
    </row>
    <row r="1113" spans="10:22">
      <c r="J1113" s="6"/>
      <c r="P1113"/>
      <c r="S1113" s="114"/>
      <c r="T1113" s="114"/>
      <c r="U1113" s="114"/>
      <c r="V1113" s="114"/>
    </row>
    <row r="1114" spans="10:22">
      <c r="J1114" s="6"/>
      <c r="P1114"/>
      <c r="S1114" s="114"/>
      <c r="T1114" s="114"/>
      <c r="U1114" s="114"/>
      <c r="V1114" s="114"/>
    </row>
    <row r="1115" spans="10:22">
      <c r="J1115" s="6"/>
      <c r="P1115"/>
      <c r="S1115" s="114"/>
      <c r="T1115" s="114"/>
      <c r="U1115" s="114"/>
      <c r="V1115" s="114"/>
    </row>
    <row r="1116" spans="10:22">
      <c r="J1116" s="6"/>
      <c r="P1116"/>
      <c r="S1116" s="114"/>
      <c r="T1116" s="114"/>
      <c r="U1116" s="114"/>
      <c r="V1116" s="114"/>
    </row>
    <row r="1117" spans="10:22">
      <c r="J1117" s="6"/>
      <c r="P1117"/>
      <c r="S1117" s="114"/>
      <c r="T1117" s="114"/>
      <c r="U1117" s="114"/>
      <c r="V1117" s="114"/>
    </row>
    <row r="1118" spans="10:22">
      <c r="J1118" s="6"/>
      <c r="P1118"/>
      <c r="S1118" s="114"/>
      <c r="T1118" s="114"/>
      <c r="U1118" s="114"/>
      <c r="V1118" s="114"/>
    </row>
    <row r="1119" spans="10:22">
      <c r="S1119" s="114"/>
      <c r="T1119" s="114"/>
      <c r="U1119" s="114"/>
      <c r="V1119" s="114"/>
    </row>
    <row r="1120" spans="10:22">
      <c r="S1120" s="114"/>
      <c r="T1120" s="114"/>
      <c r="U1120" s="114"/>
      <c r="V1120" s="114"/>
    </row>
    <row r="1121" spans="10:22">
      <c r="S1121" s="114"/>
      <c r="T1121" s="114"/>
      <c r="U1121" s="114"/>
      <c r="V1121" s="114"/>
    </row>
    <row r="1122" spans="10:22">
      <c r="S1122" s="114"/>
      <c r="T1122" s="114"/>
      <c r="U1122" s="114"/>
      <c r="V1122" s="114"/>
    </row>
    <row r="1123" spans="10:22">
      <c r="J1123" s="6"/>
      <c r="P1123"/>
      <c r="S1123" s="114"/>
      <c r="T1123" s="114"/>
      <c r="U1123" s="114"/>
      <c r="V1123" s="114"/>
    </row>
    <row r="1124" spans="10:22">
      <c r="J1124" s="6"/>
      <c r="P1124"/>
      <c r="S1124" s="114"/>
      <c r="T1124" s="114"/>
      <c r="U1124" s="114"/>
      <c r="V1124" s="114"/>
    </row>
    <row r="1125" spans="10:22">
      <c r="J1125" s="6"/>
      <c r="P1125"/>
      <c r="S1125" s="114"/>
      <c r="T1125" s="114"/>
      <c r="U1125" s="114"/>
      <c r="V1125" s="114"/>
    </row>
    <row r="1126" spans="10:22">
      <c r="J1126" s="6"/>
      <c r="P1126"/>
      <c r="S1126" s="114"/>
      <c r="T1126" s="114"/>
      <c r="U1126" s="114"/>
      <c r="V1126" s="114"/>
    </row>
    <row r="1127" spans="10:22">
      <c r="J1127" s="6"/>
      <c r="P1127"/>
      <c r="S1127" s="114"/>
      <c r="T1127" s="114"/>
      <c r="U1127" s="114"/>
      <c r="V1127" s="114"/>
    </row>
    <row r="1128" spans="10:22">
      <c r="J1128" s="6"/>
      <c r="P1128"/>
      <c r="S1128" s="114"/>
      <c r="T1128" s="114"/>
      <c r="U1128" s="114"/>
      <c r="V1128" s="114"/>
    </row>
    <row r="1129" spans="10:22">
      <c r="J1129" s="6"/>
      <c r="P1129"/>
      <c r="S1129" s="114"/>
      <c r="T1129" s="114"/>
      <c r="U1129" s="114"/>
      <c r="V1129" s="114"/>
    </row>
    <row r="1130" spans="10:22">
      <c r="J1130" s="6"/>
      <c r="P1130"/>
      <c r="S1130" s="114"/>
      <c r="T1130" s="114"/>
      <c r="U1130" s="114"/>
      <c r="V1130" s="114"/>
    </row>
    <row r="1131" spans="10:22">
      <c r="J1131" s="6"/>
      <c r="P1131"/>
      <c r="S1131" s="114"/>
      <c r="T1131" s="114"/>
      <c r="U1131" s="114"/>
      <c r="V1131" s="114"/>
    </row>
    <row r="1132" spans="10:22">
      <c r="J1132" s="6"/>
      <c r="P1132"/>
      <c r="S1132" s="114"/>
      <c r="T1132" s="114"/>
      <c r="U1132" s="114"/>
      <c r="V1132" s="114"/>
    </row>
    <row r="1133" spans="10:22">
      <c r="J1133" s="6"/>
      <c r="P1133"/>
      <c r="S1133" s="114"/>
      <c r="T1133" s="114"/>
      <c r="U1133" s="114"/>
      <c r="V1133" s="114"/>
    </row>
    <row r="1134" spans="10:22">
      <c r="J1134" s="6"/>
      <c r="P1134"/>
      <c r="S1134" s="114"/>
      <c r="T1134" s="114"/>
      <c r="U1134" s="114"/>
      <c r="V1134" s="114"/>
    </row>
    <row r="1135" spans="10:22">
      <c r="J1135" s="6"/>
      <c r="P1135"/>
      <c r="S1135" s="114"/>
      <c r="T1135" s="114"/>
      <c r="U1135" s="114"/>
      <c r="V1135" s="114"/>
    </row>
    <row r="1136" spans="10:22">
      <c r="J1136" s="6"/>
      <c r="P1136"/>
      <c r="S1136" s="114"/>
      <c r="T1136" s="114"/>
      <c r="U1136" s="114"/>
      <c r="V1136" s="114"/>
    </row>
    <row r="1137" spans="10:22">
      <c r="J1137" s="6"/>
      <c r="P1137"/>
      <c r="S1137" s="114"/>
      <c r="T1137" s="114"/>
      <c r="U1137" s="114"/>
      <c r="V1137" s="114"/>
    </row>
    <row r="1138" spans="10:22">
      <c r="J1138" s="6"/>
      <c r="P1138"/>
      <c r="S1138" s="114"/>
      <c r="T1138" s="114"/>
      <c r="U1138" s="114"/>
      <c r="V1138" s="114"/>
    </row>
    <row r="1139" spans="10:22">
      <c r="J1139" s="6"/>
      <c r="P1139"/>
      <c r="S1139" s="114"/>
      <c r="T1139" s="114"/>
      <c r="U1139" s="114"/>
      <c r="V1139" s="114"/>
    </row>
    <row r="1140" spans="10:22">
      <c r="J1140" s="6"/>
      <c r="P1140"/>
      <c r="S1140" s="114"/>
      <c r="T1140" s="114"/>
      <c r="U1140" s="114"/>
      <c r="V1140" s="114"/>
    </row>
    <row r="1141" spans="10:22">
      <c r="J1141" s="6"/>
      <c r="P1141"/>
      <c r="S1141" s="114"/>
      <c r="T1141" s="114"/>
      <c r="U1141" s="114"/>
      <c r="V1141" s="114"/>
    </row>
    <row r="1142" spans="10:22">
      <c r="J1142" s="6"/>
      <c r="P1142"/>
      <c r="S1142" s="114"/>
      <c r="T1142" s="114"/>
      <c r="U1142" s="114"/>
      <c r="V1142" s="114"/>
    </row>
    <row r="1143" spans="10:22">
      <c r="J1143" s="6"/>
      <c r="P1143"/>
      <c r="S1143" s="114"/>
      <c r="T1143" s="114"/>
      <c r="U1143" s="114"/>
      <c r="V1143" s="114"/>
    </row>
    <row r="1144" spans="10:22">
      <c r="J1144" s="6"/>
      <c r="P1144"/>
      <c r="S1144" s="114"/>
      <c r="T1144" s="114"/>
      <c r="U1144" s="114"/>
      <c r="V1144" s="114"/>
    </row>
    <row r="1145" spans="10:22">
      <c r="J1145" s="6"/>
      <c r="P1145"/>
      <c r="S1145" s="114"/>
      <c r="T1145" s="114"/>
      <c r="U1145" s="114"/>
      <c r="V1145" s="114"/>
    </row>
    <row r="1146" spans="10:22">
      <c r="J1146" s="6"/>
      <c r="P1146"/>
      <c r="S1146" s="114"/>
      <c r="T1146" s="114"/>
      <c r="U1146" s="114"/>
      <c r="V1146" s="114"/>
    </row>
    <row r="1147" spans="10:22">
      <c r="T1147" s="114"/>
      <c r="U1147" s="114"/>
      <c r="V1147" s="114"/>
    </row>
    <row r="1148" spans="10:22">
      <c r="J1148" s="6"/>
      <c r="P1148"/>
      <c r="S1148" s="114"/>
      <c r="T1148" s="114"/>
      <c r="U1148" s="114"/>
      <c r="V1148" s="114"/>
    </row>
    <row r="1149" spans="10:22">
      <c r="J1149" s="6"/>
      <c r="P1149"/>
      <c r="S1149" s="114"/>
      <c r="T1149" s="114"/>
      <c r="U1149" s="114"/>
      <c r="V1149" s="114"/>
    </row>
    <row r="1150" spans="10:22">
      <c r="J1150" s="6"/>
      <c r="P1150"/>
      <c r="S1150" s="114"/>
      <c r="T1150" s="114"/>
      <c r="U1150" s="114"/>
      <c r="V1150" s="114"/>
    </row>
    <row r="1151" spans="10:22">
      <c r="J1151" s="6"/>
      <c r="P1151"/>
      <c r="S1151" s="114"/>
      <c r="T1151" s="114"/>
      <c r="U1151" s="114"/>
      <c r="V1151" s="114"/>
    </row>
    <row r="1152" spans="10:22">
      <c r="J1152" s="6"/>
      <c r="P1152"/>
      <c r="S1152" s="114"/>
      <c r="T1152" s="114"/>
      <c r="U1152" s="114"/>
      <c r="V1152" s="114"/>
    </row>
    <row r="1153" spans="10:22">
      <c r="J1153" s="6"/>
      <c r="P1153"/>
      <c r="S1153" s="114"/>
      <c r="T1153" s="114"/>
      <c r="U1153" s="114"/>
      <c r="V1153" s="114"/>
    </row>
    <row r="1154" spans="10:22">
      <c r="J1154" s="6"/>
      <c r="P1154"/>
      <c r="S1154" s="114"/>
      <c r="T1154" s="114"/>
      <c r="U1154" s="114"/>
      <c r="V1154" s="114"/>
    </row>
    <row r="1155" spans="10:22">
      <c r="J1155" s="6"/>
      <c r="P1155"/>
      <c r="S1155" s="114"/>
      <c r="T1155" s="114"/>
      <c r="U1155" s="114"/>
      <c r="V1155" s="114"/>
    </row>
    <row r="1156" spans="10:22">
      <c r="J1156" s="6"/>
      <c r="P1156"/>
      <c r="S1156" s="114"/>
      <c r="T1156" s="114"/>
      <c r="U1156" s="114"/>
      <c r="V1156" s="114"/>
    </row>
    <row r="1157" spans="10:22">
      <c r="J1157" s="6"/>
      <c r="P1157"/>
      <c r="S1157" s="114"/>
      <c r="T1157" s="114"/>
      <c r="U1157" s="114"/>
      <c r="V1157" s="114"/>
    </row>
    <row r="1158" spans="10:22">
      <c r="J1158" s="6"/>
      <c r="P1158"/>
      <c r="S1158" s="114"/>
      <c r="T1158" s="114"/>
      <c r="U1158" s="114"/>
      <c r="V1158" s="114"/>
    </row>
    <row r="1159" spans="10:22">
      <c r="J1159" s="6"/>
      <c r="P1159"/>
      <c r="S1159" s="114"/>
      <c r="T1159" s="114"/>
      <c r="U1159" s="114"/>
      <c r="V1159" s="114"/>
    </row>
    <row r="1160" spans="10:22">
      <c r="J1160" s="6"/>
      <c r="P1160"/>
      <c r="S1160" s="114"/>
      <c r="T1160" s="114"/>
      <c r="U1160" s="114"/>
      <c r="V1160" s="114"/>
    </row>
    <row r="1161" spans="10:22">
      <c r="J1161" s="6"/>
      <c r="P1161"/>
      <c r="S1161" s="114"/>
      <c r="T1161" s="114"/>
      <c r="U1161" s="114"/>
      <c r="V1161" s="114"/>
    </row>
    <row r="1162" spans="10:22">
      <c r="J1162" s="6"/>
      <c r="P1162"/>
      <c r="S1162" s="114"/>
      <c r="T1162" s="114"/>
      <c r="U1162" s="114"/>
      <c r="V1162" s="114"/>
    </row>
    <row r="1163" spans="10:22">
      <c r="J1163" s="6"/>
      <c r="P1163"/>
      <c r="S1163" s="114"/>
      <c r="T1163" s="114"/>
      <c r="U1163" s="114"/>
      <c r="V1163" s="114"/>
    </row>
    <row r="1164" spans="10:22">
      <c r="J1164" s="6"/>
      <c r="P1164"/>
      <c r="S1164" s="114"/>
      <c r="T1164" s="114"/>
      <c r="U1164" s="114"/>
      <c r="V1164" s="114"/>
    </row>
    <row r="1165" spans="10:22">
      <c r="J1165" s="6"/>
      <c r="P1165"/>
      <c r="S1165" s="114"/>
      <c r="T1165" s="114"/>
      <c r="U1165" s="114"/>
      <c r="V1165" s="114"/>
    </row>
    <row r="1166" spans="10:22">
      <c r="J1166" s="6"/>
      <c r="P1166"/>
      <c r="S1166" s="114"/>
      <c r="T1166" s="114"/>
      <c r="U1166" s="114"/>
      <c r="V1166" s="114"/>
    </row>
    <row r="1167" spans="10:22">
      <c r="J1167" s="6"/>
      <c r="P1167"/>
      <c r="S1167" s="114"/>
      <c r="T1167" s="114"/>
      <c r="U1167" s="114"/>
      <c r="V1167" s="114"/>
    </row>
    <row r="1168" spans="10:22">
      <c r="J1168" s="6"/>
      <c r="P1168"/>
      <c r="S1168" s="114"/>
      <c r="T1168" s="114"/>
      <c r="U1168" s="114"/>
      <c r="V1168" s="114"/>
    </row>
    <row r="1169" spans="10:22">
      <c r="J1169" s="6"/>
      <c r="P1169"/>
      <c r="S1169" s="114"/>
      <c r="T1169" s="114"/>
      <c r="U1169" s="114"/>
      <c r="V1169" s="114"/>
    </row>
    <row r="1170" spans="10:22">
      <c r="J1170" s="6"/>
      <c r="P1170"/>
      <c r="S1170" s="114"/>
      <c r="T1170" s="114"/>
      <c r="U1170" s="114"/>
      <c r="V1170" s="114"/>
    </row>
    <row r="1171" spans="10:22">
      <c r="J1171" s="6"/>
      <c r="P1171"/>
      <c r="S1171" s="114"/>
      <c r="T1171" s="114"/>
      <c r="U1171" s="114"/>
      <c r="V1171" s="114"/>
    </row>
    <row r="1172" spans="10:22">
      <c r="J1172" s="6"/>
      <c r="P1172"/>
      <c r="S1172" s="114"/>
      <c r="T1172" s="114"/>
      <c r="U1172" s="114"/>
      <c r="V1172" s="114"/>
    </row>
    <row r="1173" spans="10:22">
      <c r="J1173" s="6"/>
      <c r="P1173"/>
      <c r="S1173" s="114"/>
      <c r="T1173" s="114"/>
      <c r="U1173" s="114"/>
      <c r="V1173" s="114"/>
    </row>
    <row r="1174" spans="10:22">
      <c r="J1174" s="6"/>
      <c r="P1174"/>
      <c r="S1174" s="114"/>
      <c r="T1174" s="114"/>
      <c r="U1174" s="114"/>
      <c r="V1174" s="114"/>
    </row>
    <row r="1175" spans="10:22">
      <c r="J1175" s="6"/>
      <c r="P1175"/>
      <c r="S1175" s="114"/>
      <c r="T1175" s="114"/>
      <c r="U1175" s="114"/>
      <c r="V1175" s="114"/>
    </row>
    <row r="1176" spans="10:22">
      <c r="J1176" s="6"/>
      <c r="P1176"/>
      <c r="S1176" s="114"/>
    </row>
    <row r="1177" spans="10:22">
      <c r="J1177" s="6"/>
      <c r="P1177"/>
      <c r="S1177" s="114"/>
    </row>
    <row r="1178" spans="10:22">
      <c r="J1178" s="6"/>
      <c r="P1178"/>
      <c r="S1178" s="114"/>
    </row>
    <row r="1179" spans="10:22">
      <c r="J1179" s="6"/>
      <c r="P1179"/>
      <c r="S1179" s="114"/>
    </row>
    <row r="1180" spans="10:22">
      <c r="J1180" s="6"/>
      <c r="P1180"/>
      <c r="S1180" s="114"/>
    </row>
    <row r="1181" spans="10:22">
      <c r="J1181" s="6"/>
      <c r="P1181"/>
      <c r="S1181" s="114"/>
    </row>
    <row r="1182" spans="10:22">
      <c r="J1182" s="6"/>
      <c r="P1182"/>
    </row>
    <row r="1183" spans="10:22">
      <c r="J1183" s="6"/>
      <c r="P1183"/>
    </row>
    <row r="1184" spans="10:22">
      <c r="J1184" s="6"/>
      <c r="P1184"/>
    </row>
    <row r="1185" spans="10:16">
      <c r="J1185" s="6"/>
      <c r="P1185"/>
    </row>
    <row r="1186" spans="10:16">
      <c r="J1186" s="6"/>
      <c r="P1186"/>
    </row>
    <row r="1187" spans="10:16">
      <c r="J1187" s="6"/>
      <c r="P1187"/>
    </row>
    <row r="1188" spans="10:16">
      <c r="J1188" s="6"/>
      <c r="P1188"/>
    </row>
    <row r="1189" spans="10:16">
      <c r="J1189" s="6"/>
      <c r="P1189"/>
    </row>
    <row r="1190" spans="10:16">
      <c r="J1190" s="6"/>
      <c r="P1190"/>
    </row>
    <row r="1191" spans="10:16">
      <c r="J1191" s="6"/>
      <c r="P1191"/>
    </row>
    <row r="1192" spans="10:16">
      <c r="J1192" s="6"/>
      <c r="P1192"/>
    </row>
    <row r="1193" spans="10:16">
      <c r="J1193" s="6"/>
      <c r="P1193"/>
    </row>
    <row r="1194" spans="10:16">
      <c r="J1194" s="6"/>
      <c r="P1194"/>
    </row>
    <row r="1195" spans="10:16">
      <c r="J1195" s="6"/>
      <c r="P1195"/>
    </row>
    <row r="1196" spans="10:16">
      <c r="J1196" s="6"/>
      <c r="P1196"/>
    </row>
    <row r="1197" spans="10:16">
      <c r="J1197" s="6"/>
      <c r="P1197"/>
    </row>
    <row r="1198" spans="10:16">
      <c r="J1198" s="6"/>
      <c r="P1198"/>
    </row>
    <row r="1199" spans="10:16">
      <c r="J1199" s="6"/>
      <c r="P1199"/>
    </row>
    <row r="1200" spans="10:16">
      <c r="J1200" s="6"/>
      <c r="P1200"/>
    </row>
    <row r="1201" spans="10:16">
      <c r="J1201" s="6"/>
      <c r="P1201"/>
    </row>
    <row r="1202" spans="10:16">
      <c r="J1202" s="6"/>
      <c r="P1202"/>
    </row>
    <row r="1203" spans="10:16">
      <c r="J1203" s="6"/>
      <c r="P1203"/>
    </row>
    <row r="1204" spans="10:16">
      <c r="J1204" s="6"/>
      <c r="P1204"/>
    </row>
    <row r="1205" spans="10:16">
      <c r="J1205" s="6"/>
      <c r="P1205"/>
    </row>
    <row r="1206" spans="10:16">
      <c r="J1206" s="6"/>
      <c r="P1206"/>
    </row>
    <row r="1207" spans="10:16">
      <c r="J1207" s="6"/>
      <c r="P1207"/>
    </row>
    <row r="1208" spans="10:16">
      <c r="J1208" s="6"/>
      <c r="P1208"/>
    </row>
    <row r="1209" spans="10:16">
      <c r="J1209" s="6"/>
      <c r="P1209"/>
    </row>
    <row r="1210" spans="10:16">
      <c r="J1210" s="6"/>
      <c r="P1210"/>
    </row>
    <row r="1211" spans="10:16">
      <c r="J1211" s="6"/>
      <c r="P1211"/>
    </row>
    <row r="1212" spans="10:16">
      <c r="J1212" s="6"/>
      <c r="P1212"/>
    </row>
    <row r="1213" spans="10:16">
      <c r="J1213" s="6"/>
      <c r="P1213"/>
    </row>
    <row r="1214" spans="10:16">
      <c r="J1214" s="6"/>
      <c r="P1214"/>
    </row>
    <row r="1215" spans="10:16">
      <c r="J1215" s="6"/>
      <c r="P1215"/>
    </row>
    <row r="1216" spans="10:16">
      <c r="J1216" s="6"/>
      <c r="P1216"/>
    </row>
    <row r="1217" spans="10:16">
      <c r="J1217" s="6"/>
      <c r="P1217"/>
    </row>
    <row r="1218" spans="10:16">
      <c r="J1218" s="6"/>
      <c r="P1218"/>
    </row>
    <row r="1219" spans="10:16">
      <c r="J1219" s="6"/>
      <c r="P1219"/>
    </row>
    <row r="1220" spans="10:16">
      <c r="J1220" s="6"/>
      <c r="P1220"/>
    </row>
    <row r="1221" spans="10:16">
      <c r="J1221" s="6"/>
      <c r="P1221"/>
    </row>
    <row r="1222" spans="10:16">
      <c r="J1222" s="6"/>
      <c r="P1222"/>
    </row>
    <row r="1223" spans="10:16">
      <c r="J1223" s="6"/>
      <c r="P1223"/>
    </row>
    <row r="1224" spans="10:16">
      <c r="J1224" s="6"/>
      <c r="P1224"/>
    </row>
    <row r="1225" spans="10:16">
      <c r="J1225" s="6"/>
      <c r="P1225"/>
    </row>
    <row r="1226" spans="10:16">
      <c r="J1226" s="6"/>
      <c r="P1226"/>
    </row>
    <row r="1227" spans="10:16">
      <c r="J1227" s="6"/>
      <c r="P1227"/>
    </row>
    <row r="1228" spans="10:16">
      <c r="J1228" s="6"/>
      <c r="P1228"/>
    </row>
    <row r="1229" spans="10:16">
      <c r="J1229" s="6"/>
      <c r="P1229"/>
    </row>
    <row r="1230" spans="10:16">
      <c r="J1230" s="6"/>
      <c r="P1230"/>
    </row>
    <row r="1231" spans="10:16">
      <c r="J1231" s="6"/>
      <c r="P1231"/>
    </row>
    <row r="1232" spans="10:16">
      <c r="J1232" s="6"/>
      <c r="P1232"/>
    </row>
    <row r="1233" spans="10:16">
      <c r="J1233" s="6"/>
      <c r="P1233"/>
    </row>
    <row r="1234" spans="10:16">
      <c r="J1234" s="6"/>
      <c r="P1234"/>
    </row>
    <row r="1235" spans="10:16">
      <c r="J1235" s="6"/>
      <c r="P1235"/>
    </row>
    <row r="1236" spans="10:16">
      <c r="K1236" s="6"/>
    </row>
    <row r="1237" spans="10:16">
      <c r="K1237" s="6"/>
    </row>
    <row r="1238" spans="10:16">
      <c r="K1238" s="6"/>
    </row>
    <row r="1239" spans="10:16">
      <c r="K1239" s="6"/>
    </row>
  </sheetData>
  <phoneticPr fontId="53" type="noConversion"/>
  <pageMargins left="0" right="0" top="0" bottom="0" header="0.51180555555555496" footer="0.51180555555555496"/>
  <pageSetup paperSize="9" firstPageNumber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EAADD5-1B25-4C62-976B-195331B581E9}">
  <dimension ref="A1:CK959"/>
  <sheetViews>
    <sheetView zoomScaleNormal="100" workbookViewId="0">
      <selection activeCell="K29" sqref="K29"/>
    </sheetView>
  </sheetViews>
  <sheetFormatPr defaultRowHeight="15"/>
  <cols>
    <col min="1" max="1" width="2.28515625" customWidth="1"/>
    <col min="2" max="2" width="7" customWidth="1"/>
    <col min="3" max="3" width="29.140625" style="84" customWidth="1"/>
    <col min="4" max="4" width="10.85546875" customWidth="1"/>
    <col min="5" max="5" width="3.42578125" customWidth="1"/>
    <col min="6" max="6" width="10" customWidth="1"/>
    <col min="7" max="7" width="26.42578125" customWidth="1"/>
    <col min="8" max="8" width="9.85546875" customWidth="1"/>
    <col min="9" max="9" width="2.140625" customWidth="1"/>
    <col min="10" max="10" width="9.28515625" customWidth="1"/>
    <col min="11" max="11" width="29.42578125" customWidth="1"/>
    <col min="12" max="12" width="10.42578125" customWidth="1"/>
    <col min="13" max="13" width="4.42578125" customWidth="1"/>
    <col min="14" max="14" width="9.7109375" customWidth="1"/>
    <col min="15" max="15" width="25.28515625" customWidth="1"/>
    <col min="16" max="16" width="10" customWidth="1"/>
    <col min="17" max="17" width="6" customWidth="1"/>
    <col min="18" max="18" width="6.85546875" customWidth="1"/>
    <col min="19" max="19" width="13.5703125" customWidth="1"/>
    <col min="20" max="20" width="7.85546875" customWidth="1"/>
    <col min="21" max="21" width="9.5703125" customWidth="1"/>
    <col min="22" max="22" width="7.28515625" customWidth="1"/>
    <col min="23" max="23" width="11" customWidth="1"/>
    <col min="24" max="24" width="7.42578125" customWidth="1"/>
    <col min="25" max="25" width="8.5703125" customWidth="1"/>
    <col min="26" max="26" width="6.85546875" customWidth="1"/>
    <col min="27" max="27" width="8.28515625" customWidth="1"/>
    <col min="28" max="28" width="6.140625" customWidth="1"/>
    <col min="29" max="29" width="8" customWidth="1"/>
    <col min="30" max="30" width="6.28515625" customWidth="1"/>
    <col min="32" max="32" width="8.7109375" customWidth="1"/>
  </cols>
  <sheetData>
    <row r="1" spans="2:89" ht="12" customHeight="1">
      <c r="I1" s="595"/>
      <c r="J1" s="11"/>
      <c r="K1" s="11"/>
      <c r="L1" s="11"/>
      <c r="M1" s="11"/>
      <c r="N1" s="11"/>
      <c r="O1" s="114"/>
      <c r="P1" s="114"/>
      <c r="Q1" s="114"/>
      <c r="R1" s="114"/>
      <c r="S1" s="114"/>
      <c r="T1" s="114"/>
      <c r="U1" s="169"/>
      <c r="V1" s="169"/>
      <c r="W1" s="112"/>
      <c r="X1" s="114"/>
      <c r="Y1" s="114"/>
      <c r="Z1" s="114"/>
      <c r="AA1" s="114"/>
      <c r="AB1" s="114"/>
      <c r="AC1" s="114"/>
      <c r="AD1" s="114"/>
      <c r="AE1" s="114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</row>
    <row r="2" spans="2:89" ht="14.25" customHeight="1">
      <c r="B2" s="184" t="s">
        <v>1137</v>
      </c>
      <c r="G2" s="2"/>
      <c r="H2" s="2"/>
      <c r="I2" s="596"/>
      <c r="M2" s="11"/>
      <c r="N2" s="11"/>
      <c r="O2" s="3"/>
      <c r="P2" s="3"/>
      <c r="Q2" s="114"/>
      <c r="R2" s="114"/>
      <c r="S2" s="109"/>
      <c r="T2" s="109"/>
      <c r="U2" s="109"/>
      <c r="V2" s="109"/>
      <c r="W2" s="114"/>
      <c r="X2" s="207"/>
      <c r="Y2" s="306"/>
      <c r="Z2" s="207"/>
      <c r="AA2" s="306"/>
      <c r="AB2" s="114"/>
      <c r="AC2" s="112"/>
      <c r="AD2" s="203"/>
      <c r="AE2" s="114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</row>
    <row r="3" spans="2:89">
      <c r="E3" s="441" t="s">
        <v>141</v>
      </c>
      <c r="F3" s="87"/>
      <c r="G3" t="s">
        <v>887</v>
      </c>
      <c r="I3" s="595"/>
      <c r="M3" s="11"/>
      <c r="N3" s="594"/>
      <c r="O3" s="11"/>
      <c r="P3" s="11"/>
      <c r="Q3" s="114"/>
      <c r="R3" s="221"/>
      <c r="S3" s="114"/>
      <c r="T3" s="114"/>
      <c r="U3" s="106"/>
      <c r="V3" s="114"/>
      <c r="W3" s="109"/>
      <c r="X3" s="121"/>
      <c r="Y3" s="149"/>
      <c r="Z3" s="425"/>
      <c r="AA3" s="426"/>
      <c r="AB3" s="114"/>
      <c r="AC3" s="114"/>
      <c r="AD3" s="114"/>
      <c r="AE3" s="114"/>
      <c r="AF3" s="11"/>
      <c r="AG3" s="11"/>
      <c r="AH3" s="114"/>
      <c r="AI3" s="11"/>
      <c r="AJ3" s="11"/>
      <c r="AK3" s="11"/>
      <c r="AL3" s="114"/>
      <c r="AM3" s="114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</row>
    <row r="4" spans="2:89" ht="13.5" customHeight="1" thickBot="1">
      <c r="B4" s="443"/>
      <c r="C4" s="107" t="s">
        <v>886</v>
      </c>
      <c r="F4" s="107" t="s">
        <v>886</v>
      </c>
      <c r="G4" s="2"/>
      <c r="H4" s="87"/>
      <c r="I4" s="597"/>
      <c r="M4" s="11"/>
      <c r="N4" s="3"/>
      <c r="O4" s="3"/>
      <c r="P4" s="594"/>
      <c r="Q4" s="134"/>
      <c r="R4" s="114"/>
      <c r="S4" s="134"/>
      <c r="T4" s="114"/>
      <c r="U4" s="112"/>
      <c r="V4" s="114"/>
      <c r="W4" s="109"/>
      <c r="X4" s="113"/>
      <c r="Y4" s="139"/>
      <c r="Z4" s="188"/>
      <c r="AA4" s="426"/>
      <c r="AB4" s="114"/>
      <c r="AC4" s="114"/>
      <c r="AD4" s="114"/>
      <c r="AE4" s="114"/>
      <c r="AF4" s="114"/>
      <c r="AG4" s="114"/>
      <c r="AH4" s="114"/>
      <c r="AI4" s="114"/>
      <c r="AJ4" s="114"/>
      <c r="AK4" s="114"/>
      <c r="AL4" s="114"/>
      <c r="AM4" s="114"/>
      <c r="AN4" s="114"/>
      <c r="AO4" s="114"/>
      <c r="AP4" s="114"/>
      <c r="AQ4" s="114"/>
      <c r="AR4" s="114"/>
      <c r="AS4" s="114"/>
      <c r="AT4" s="114"/>
      <c r="AU4" s="114"/>
      <c r="AV4" s="114"/>
      <c r="AW4" s="114"/>
      <c r="AX4" s="114"/>
      <c r="AY4" s="114"/>
      <c r="AZ4" s="114"/>
      <c r="BA4" s="114"/>
      <c r="BB4" s="114"/>
      <c r="BC4" s="114"/>
      <c r="BD4" s="114"/>
      <c r="BE4" s="114"/>
      <c r="BF4" s="114"/>
      <c r="BG4" s="114"/>
      <c r="BH4" s="114"/>
      <c r="BI4" s="114"/>
      <c r="BJ4" s="114"/>
      <c r="BK4" s="114"/>
      <c r="BL4" s="114"/>
      <c r="BM4" s="114"/>
      <c r="BN4" s="114"/>
      <c r="BO4" s="114"/>
      <c r="BP4" s="114"/>
      <c r="BQ4" s="114"/>
      <c r="BR4" s="114"/>
      <c r="BS4" s="114"/>
      <c r="BT4" s="114"/>
      <c r="BU4" s="114"/>
      <c r="BV4" s="114"/>
      <c r="BW4" s="114"/>
      <c r="BX4" s="114"/>
      <c r="BY4" s="114"/>
      <c r="BZ4" s="114"/>
      <c r="CA4" s="114"/>
      <c r="CB4" s="114"/>
      <c r="CC4" s="114"/>
      <c r="CD4" s="114"/>
      <c r="CE4" s="114"/>
      <c r="CF4" s="114"/>
      <c r="CG4" s="114"/>
      <c r="CH4" s="114"/>
      <c r="CI4" s="114"/>
      <c r="CJ4" s="114"/>
      <c r="CK4" s="114"/>
    </row>
    <row r="5" spans="2:89" ht="13.5" customHeight="1">
      <c r="B5" s="34" t="s">
        <v>2</v>
      </c>
      <c r="C5" s="89" t="s">
        <v>3</v>
      </c>
      <c r="D5" s="268" t="s">
        <v>4</v>
      </c>
      <c r="F5" s="34" t="s">
        <v>2</v>
      </c>
      <c r="G5" s="89" t="s">
        <v>3</v>
      </c>
      <c r="H5" s="268" t="s">
        <v>4</v>
      </c>
      <c r="I5" s="582"/>
      <c r="M5" s="11"/>
      <c r="N5" s="41"/>
      <c r="O5" s="7"/>
      <c r="P5" s="14"/>
      <c r="Q5" s="134"/>
      <c r="R5" s="95"/>
      <c r="S5" s="22"/>
      <c r="T5" s="23"/>
      <c r="U5" s="112"/>
      <c r="V5" s="114"/>
      <c r="W5" s="109"/>
      <c r="X5" s="108"/>
      <c r="Y5" s="139"/>
      <c r="Z5" s="188"/>
      <c r="AA5" s="426"/>
      <c r="AB5" s="114"/>
      <c r="AC5" s="114"/>
      <c r="AD5" s="114"/>
      <c r="AE5" s="114"/>
      <c r="AF5" s="114"/>
      <c r="AG5" s="114"/>
      <c r="AH5" s="114"/>
      <c r="AI5" s="114"/>
      <c r="AJ5" s="114"/>
      <c r="AK5" s="114"/>
      <c r="AL5" s="114"/>
      <c r="AM5" s="114"/>
      <c r="AN5" s="114"/>
      <c r="AO5" s="114"/>
      <c r="AP5" s="114"/>
      <c r="AQ5" s="114"/>
      <c r="AR5" s="114"/>
      <c r="AS5" s="114"/>
      <c r="AT5" s="114"/>
      <c r="AU5" s="114"/>
      <c r="AV5" s="114"/>
      <c r="AW5" s="114"/>
      <c r="AX5" s="114"/>
      <c r="AY5" s="114"/>
      <c r="AZ5" s="114"/>
      <c r="BA5" s="114"/>
      <c r="BB5" s="114"/>
      <c r="BC5" s="114"/>
      <c r="BD5" s="114"/>
      <c r="BE5" s="114"/>
      <c r="BF5" s="114"/>
      <c r="BG5" s="114"/>
      <c r="BH5" s="114"/>
      <c r="BI5" s="114"/>
      <c r="BJ5" s="114"/>
      <c r="BK5" s="114"/>
      <c r="BL5" s="114"/>
      <c r="BM5" s="114"/>
      <c r="BN5" s="114"/>
      <c r="BO5" s="114"/>
      <c r="BP5" s="114"/>
      <c r="BQ5" s="114"/>
      <c r="BR5" s="114"/>
      <c r="BS5" s="114"/>
      <c r="BT5" s="114"/>
      <c r="BU5" s="114"/>
      <c r="BV5" s="114"/>
      <c r="BW5" s="114"/>
      <c r="BX5" s="114"/>
      <c r="BY5" s="114"/>
      <c r="BZ5" s="114"/>
      <c r="CA5" s="114"/>
      <c r="CB5" s="114"/>
      <c r="CC5" s="114"/>
      <c r="CD5" s="114"/>
      <c r="CE5" s="114"/>
      <c r="CF5" s="114"/>
      <c r="CG5" s="114"/>
      <c r="CH5" s="114"/>
      <c r="CI5" s="114"/>
      <c r="CJ5" s="114"/>
      <c r="CK5" s="114"/>
    </row>
    <row r="6" spans="2:89" ht="13.5" customHeight="1" thickBot="1">
      <c r="B6" s="281" t="s">
        <v>5</v>
      </c>
      <c r="C6"/>
      <c r="D6" s="296" t="s">
        <v>62</v>
      </c>
      <c r="F6" s="37" t="s">
        <v>5</v>
      </c>
      <c r="G6" s="38"/>
      <c r="H6" s="269" t="s">
        <v>62</v>
      </c>
      <c r="I6" s="582"/>
      <c r="M6" s="11"/>
      <c r="N6" s="41"/>
      <c r="O6" s="11"/>
      <c r="P6" s="14"/>
      <c r="Q6" s="134"/>
      <c r="R6" s="11"/>
      <c r="S6" s="11"/>
      <c r="T6" s="11"/>
      <c r="U6" s="112"/>
      <c r="V6" s="114"/>
      <c r="W6" s="109"/>
      <c r="X6" s="108"/>
      <c r="Y6" s="139"/>
      <c r="Z6" s="188"/>
      <c r="AA6" s="426"/>
      <c r="AB6" s="114"/>
      <c r="AC6" s="114"/>
      <c r="AD6" s="114"/>
      <c r="AE6" s="114"/>
      <c r="AF6" s="114"/>
      <c r="AG6" s="114"/>
      <c r="AH6" s="114"/>
      <c r="AI6" s="114"/>
      <c r="AJ6" s="114"/>
      <c r="AK6" s="114"/>
      <c r="AL6" s="114"/>
      <c r="AM6" s="114"/>
      <c r="AN6" s="114"/>
      <c r="AO6" s="114"/>
      <c r="AP6" s="114"/>
      <c r="AQ6" s="114"/>
      <c r="AR6" s="114"/>
      <c r="AS6" s="114"/>
      <c r="AT6" s="114"/>
      <c r="AU6" s="114"/>
      <c r="AV6" s="114"/>
      <c r="AW6" s="114"/>
      <c r="AX6" s="114"/>
      <c r="AY6" s="114"/>
      <c r="AZ6" s="114"/>
      <c r="BA6" s="114"/>
      <c r="BB6" s="114"/>
      <c r="BC6" s="114"/>
      <c r="BD6" s="114"/>
      <c r="BE6" s="114"/>
      <c r="BF6" s="114"/>
      <c r="BG6" s="114"/>
      <c r="BH6" s="114"/>
      <c r="BI6" s="114"/>
      <c r="BJ6" s="114"/>
      <c r="BK6" s="114"/>
      <c r="BL6" s="114"/>
      <c r="BM6" s="114"/>
      <c r="BN6" s="114"/>
      <c r="BO6" s="114"/>
      <c r="BP6" s="114"/>
      <c r="BQ6" s="114"/>
      <c r="BR6" s="114"/>
      <c r="BS6" s="114"/>
      <c r="BT6" s="114"/>
      <c r="BU6" s="114"/>
      <c r="BV6" s="114"/>
      <c r="BW6" s="114"/>
      <c r="BX6" s="114"/>
      <c r="BY6" s="114"/>
      <c r="BZ6" s="114"/>
      <c r="CA6" s="114"/>
      <c r="CB6" s="114"/>
      <c r="CC6" s="114"/>
      <c r="CD6" s="114"/>
      <c r="CE6" s="114"/>
      <c r="CF6" s="114"/>
      <c r="CG6" s="114"/>
      <c r="CH6" s="114"/>
      <c r="CI6" s="114"/>
      <c r="CJ6" s="114"/>
      <c r="CK6" s="114"/>
    </row>
    <row r="7" spans="2:89" ht="16.5" thickBot="1">
      <c r="B7" s="1865" t="s">
        <v>119</v>
      </c>
      <c r="C7" s="1866"/>
      <c r="D7" s="3094"/>
      <c r="E7" s="941"/>
      <c r="F7" s="815" t="s">
        <v>577</v>
      </c>
      <c r="G7" s="78"/>
      <c r="H7" s="63"/>
      <c r="I7" s="582"/>
      <c r="M7" s="11"/>
      <c r="N7" s="773"/>
      <c r="O7" s="114"/>
      <c r="P7" s="11"/>
      <c r="Q7" s="134"/>
      <c r="R7" s="11"/>
      <c r="S7" s="11"/>
      <c r="T7" s="11"/>
      <c r="U7" s="109"/>
      <c r="V7" s="114"/>
      <c r="W7" s="109"/>
      <c r="X7" s="108"/>
      <c r="Y7" s="139"/>
      <c r="Z7" s="188"/>
      <c r="AA7" s="426"/>
      <c r="AB7" s="114"/>
      <c r="AC7" s="114"/>
      <c r="AD7" s="114"/>
      <c r="AE7" s="114"/>
      <c r="AF7" s="114"/>
      <c r="AG7" s="114"/>
      <c r="AH7" s="114"/>
      <c r="AI7" s="114"/>
      <c r="AJ7" s="114"/>
      <c r="AK7" s="114"/>
      <c r="AL7" s="114"/>
      <c r="AM7" s="114"/>
      <c r="AN7" s="114"/>
      <c r="AO7" s="114"/>
      <c r="AP7" s="114"/>
      <c r="AQ7" s="114"/>
      <c r="AR7" s="114"/>
      <c r="AS7" s="114"/>
      <c r="AT7" s="114"/>
      <c r="AU7" s="114"/>
      <c r="AV7" s="114"/>
      <c r="AW7" s="114"/>
      <c r="AX7" s="114"/>
      <c r="AY7" s="114"/>
      <c r="AZ7" s="114"/>
      <c r="BA7" s="114"/>
      <c r="BB7" s="114"/>
      <c r="BC7" s="114"/>
      <c r="BD7" s="114"/>
      <c r="BE7" s="114"/>
      <c r="BF7" s="114"/>
      <c r="BG7" s="114"/>
      <c r="BH7" s="114"/>
      <c r="BI7" s="114"/>
      <c r="BJ7" s="114"/>
      <c r="BK7" s="114"/>
      <c r="BL7" s="114"/>
      <c r="BM7" s="114"/>
      <c r="BN7" s="114"/>
      <c r="BO7" s="114"/>
      <c r="BP7" s="114"/>
      <c r="BQ7" s="114"/>
      <c r="BR7" s="114"/>
      <c r="BS7" s="114"/>
      <c r="BT7" s="114"/>
      <c r="BU7" s="114"/>
      <c r="BV7" s="114"/>
      <c r="BW7" s="114"/>
      <c r="BX7" s="114"/>
      <c r="BY7" s="114"/>
      <c r="BZ7" s="114"/>
      <c r="CA7" s="114"/>
      <c r="CB7" s="114"/>
      <c r="CC7" s="114"/>
      <c r="CD7" s="114"/>
      <c r="CE7" s="114"/>
      <c r="CF7" s="114"/>
      <c r="CG7" s="114"/>
      <c r="CH7" s="114"/>
      <c r="CI7" s="114"/>
      <c r="CJ7" s="114"/>
      <c r="CK7" s="114"/>
    </row>
    <row r="8" spans="2:89">
      <c r="B8" s="254"/>
      <c r="C8" s="386" t="s">
        <v>154</v>
      </c>
      <c r="D8" s="244"/>
      <c r="E8" s="941"/>
      <c r="F8" s="1563"/>
      <c r="G8" s="177" t="s">
        <v>154</v>
      </c>
      <c r="H8" s="143"/>
      <c r="I8" s="598"/>
      <c r="M8" s="11"/>
      <c r="N8" s="11"/>
      <c r="O8" s="188"/>
      <c r="P8" s="11"/>
      <c r="Q8" s="134"/>
      <c r="R8" s="11"/>
      <c r="S8" s="11"/>
      <c r="T8" s="11"/>
      <c r="U8" s="109"/>
      <c r="V8" s="114"/>
      <c r="W8" s="109"/>
      <c r="X8" s="123"/>
      <c r="Y8" s="139"/>
      <c r="Z8" s="188"/>
      <c r="AA8" s="426"/>
      <c r="AB8" s="114"/>
      <c r="AC8" s="114"/>
      <c r="AD8" s="114"/>
      <c r="AE8" s="114"/>
      <c r="AF8" s="114"/>
      <c r="AG8" s="114"/>
      <c r="AH8" s="114"/>
      <c r="AI8" s="114"/>
      <c r="AJ8" s="114"/>
      <c r="AK8" s="114"/>
      <c r="AL8" s="114"/>
      <c r="AM8" s="114"/>
      <c r="AN8" s="114"/>
      <c r="AO8" s="114"/>
      <c r="AP8" s="114"/>
      <c r="AQ8" s="114"/>
      <c r="AR8" s="114"/>
      <c r="AS8" s="114"/>
      <c r="AT8" s="114"/>
      <c r="AU8" s="114"/>
      <c r="AV8" s="114"/>
      <c r="AW8" s="114"/>
      <c r="AX8" s="114"/>
      <c r="AY8" s="114"/>
      <c r="AZ8" s="114"/>
      <c r="BA8" s="114"/>
      <c r="BB8" s="114"/>
      <c r="BC8" s="114"/>
      <c r="BD8" s="114"/>
      <c r="BE8" s="114"/>
      <c r="BF8" s="114"/>
      <c r="BG8" s="114"/>
      <c r="BH8" s="114"/>
      <c r="BI8" s="114"/>
      <c r="BJ8" s="114"/>
      <c r="BK8" s="114"/>
      <c r="BL8" s="114"/>
      <c r="BM8" s="114"/>
      <c r="BN8" s="114"/>
      <c r="BO8" s="114"/>
      <c r="BP8" s="114"/>
      <c r="BQ8" s="114"/>
      <c r="BR8" s="114"/>
      <c r="BS8" s="114"/>
      <c r="BT8" s="114"/>
      <c r="BU8" s="114"/>
      <c r="BV8" s="114"/>
      <c r="BW8" s="114"/>
      <c r="BX8" s="114"/>
      <c r="BY8" s="114"/>
      <c r="BZ8" s="114"/>
      <c r="CA8" s="114"/>
      <c r="CB8" s="114"/>
      <c r="CC8" s="114"/>
      <c r="CD8" s="114"/>
      <c r="CE8" s="114"/>
      <c r="CF8" s="114"/>
      <c r="CG8" s="114"/>
      <c r="CH8" s="114"/>
      <c r="CI8" s="114"/>
      <c r="CJ8" s="114"/>
      <c r="CK8" s="114"/>
    </row>
    <row r="9" spans="2:89" ht="15.75" customHeight="1">
      <c r="B9" s="385" t="s">
        <v>414</v>
      </c>
      <c r="C9" s="252" t="s">
        <v>495</v>
      </c>
      <c r="D9" s="277">
        <v>210</v>
      </c>
      <c r="E9" s="1429"/>
      <c r="F9" s="394" t="s">
        <v>418</v>
      </c>
      <c r="G9" s="252" t="s">
        <v>879</v>
      </c>
      <c r="H9" s="816" t="s">
        <v>913</v>
      </c>
      <c r="I9" s="599"/>
      <c r="M9" s="11"/>
      <c r="N9" s="41"/>
      <c r="O9" s="109"/>
      <c r="P9" s="15"/>
      <c r="Q9" s="109"/>
      <c r="R9" s="11"/>
      <c r="S9" s="11"/>
      <c r="T9" s="11"/>
      <c r="U9" s="109"/>
      <c r="V9" s="224"/>
      <c r="W9" s="109"/>
      <c r="X9" s="108"/>
      <c r="Y9" s="139"/>
      <c r="Z9" s="188"/>
      <c r="AA9" s="426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  <c r="AO9" s="114"/>
      <c r="AP9" s="114"/>
      <c r="AQ9" s="114"/>
      <c r="AR9" s="114"/>
      <c r="AS9" s="114"/>
      <c r="AT9" s="114"/>
      <c r="AU9" s="114"/>
      <c r="AV9" s="114"/>
      <c r="AW9" s="114"/>
      <c r="AX9" s="114"/>
      <c r="AY9" s="114"/>
      <c r="AZ9" s="114"/>
      <c r="BA9" s="114"/>
      <c r="BB9" s="114"/>
      <c r="BC9" s="114"/>
      <c r="BD9" s="114"/>
      <c r="BE9" s="114"/>
      <c r="BF9" s="114"/>
      <c r="BG9" s="114"/>
      <c r="BH9" s="114"/>
      <c r="BI9" s="114"/>
      <c r="BJ9" s="114"/>
      <c r="BK9" s="114"/>
      <c r="BL9" s="114"/>
      <c r="BM9" s="114"/>
      <c r="BN9" s="114"/>
      <c r="BO9" s="114"/>
      <c r="BP9" s="114"/>
      <c r="BQ9" s="114"/>
      <c r="BR9" s="114"/>
      <c r="BS9" s="114"/>
      <c r="BT9" s="114"/>
      <c r="BU9" s="114"/>
      <c r="BV9" s="114"/>
      <c r="BW9" s="114"/>
      <c r="BX9" s="114"/>
      <c r="BY9" s="114"/>
      <c r="BZ9" s="114"/>
      <c r="CA9" s="114"/>
      <c r="CB9" s="114"/>
      <c r="CC9" s="114"/>
      <c r="CD9" s="114"/>
      <c r="CE9" s="114"/>
      <c r="CF9" s="114"/>
      <c r="CG9" s="114"/>
      <c r="CH9" s="114"/>
      <c r="CI9" s="114"/>
      <c r="CJ9" s="114"/>
      <c r="CK9" s="114"/>
    </row>
    <row r="10" spans="2:89" ht="13.5" customHeight="1">
      <c r="B10" s="1567" t="s">
        <v>347</v>
      </c>
      <c r="C10" s="2679" t="s">
        <v>346</v>
      </c>
      <c r="D10" s="364">
        <v>30</v>
      </c>
      <c r="E10" s="71"/>
      <c r="F10" s="1643" t="s">
        <v>504</v>
      </c>
      <c r="G10" s="266" t="s">
        <v>505</v>
      </c>
      <c r="H10" s="278">
        <v>200</v>
      </c>
      <c r="I10" s="599"/>
      <c r="M10" s="11"/>
      <c r="N10" s="98"/>
      <c r="O10" s="7"/>
      <c r="P10" s="11"/>
      <c r="Q10" s="134"/>
      <c r="R10" s="11"/>
      <c r="S10" s="11"/>
      <c r="T10" s="11"/>
      <c r="U10" s="109"/>
      <c r="V10" s="114"/>
      <c r="W10" s="115"/>
      <c r="X10" s="108"/>
      <c r="Y10" s="139"/>
      <c r="Z10" s="188"/>
      <c r="AA10" s="426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  <c r="AO10" s="114"/>
      <c r="AP10" s="114"/>
      <c r="AQ10" s="114"/>
      <c r="AR10" s="114"/>
      <c r="AS10" s="114"/>
      <c r="AT10" s="114"/>
      <c r="AU10" s="114"/>
      <c r="AV10" s="114"/>
      <c r="AW10" s="114"/>
      <c r="AX10" s="114"/>
      <c r="AY10" s="114"/>
      <c r="AZ10" s="114"/>
      <c r="BA10" s="114"/>
      <c r="BB10" s="114"/>
      <c r="BC10" s="114"/>
      <c r="BD10" s="114"/>
      <c r="BE10" s="114"/>
      <c r="BF10" s="114"/>
      <c r="BG10" s="114"/>
      <c r="BH10" s="114"/>
      <c r="BI10" s="114"/>
      <c r="BJ10" s="114"/>
      <c r="BK10" s="114"/>
      <c r="BL10" s="114"/>
      <c r="BM10" s="114"/>
      <c r="BN10" s="114"/>
      <c r="BO10" s="114"/>
      <c r="BP10" s="114"/>
      <c r="BQ10" s="114"/>
      <c r="BR10" s="114"/>
      <c r="BS10" s="114"/>
      <c r="BT10" s="114"/>
      <c r="BU10" s="114"/>
      <c r="BV10" s="114"/>
      <c r="BW10" s="114"/>
      <c r="BX10" s="114"/>
      <c r="BY10" s="114"/>
      <c r="BZ10" s="114"/>
      <c r="CA10" s="114"/>
      <c r="CB10" s="114"/>
      <c r="CC10" s="114"/>
      <c r="CD10" s="114"/>
      <c r="CE10" s="114"/>
      <c r="CF10" s="114"/>
      <c r="CG10" s="114"/>
      <c r="CH10" s="114"/>
      <c r="CI10" s="114"/>
      <c r="CJ10" s="114"/>
      <c r="CK10" s="114"/>
    </row>
    <row r="11" spans="2:89" ht="13.5" customHeight="1">
      <c r="B11" s="1124" t="s">
        <v>351</v>
      </c>
      <c r="C11" s="266" t="s">
        <v>90</v>
      </c>
      <c r="D11" s="276">
        <v>200</v>
      </c>
      <c r="E11" s="71"/>
      <c r="F11" s="1735" t="s">
        <v>842</v>
      </c>
      <c r="G11" s="266" t="s">
        <v>844</v>
      </c>
      <c r="H11" s="275">
        <v>10</v>
      </c>
      <c r="I11" s="599"/>
      <c r="N11" s="123"/>
      <c r="O11" s="360"/>
      <c r="P11" s="696"/>
      <c r="Q11" s="134"/>
      <c r="R11" s="11"/>
      <c r="S11" s="11"/>
      <c r="T11" s="11"/>
      <c r="U11" s="109"/>
      <c r="V11" s="114"/>
      <c r="W11" s="109"/>
      <c r="X11" s="108"/>
      <c r="Y11" s="152"/>
      <c r="Z11" s="428"/>
      <c r="AA11" s="426"/>
      <c r="AB11" s="114"/>
      <c r="AC11" s="114"/>
      <c r="AD11" s="114"/>
      <c r="AE11" s="114"/>
      <c r="AF11" s="114"/>
      <c r="AG11" s="114"/>
      <c r="AH11" s="146"/>
      <c r="AI11" s="114"/>
      <c r="AJ11" s="114"/>
      <c r="AK11" s="114"/>
      <c r="AL11" s="114"/>
      <c r="AM11" s="114"/>
      <c r="AN11" s="114"/>
      <c r="AO11" s="114"/>
      <c r="AP11" s="114"/>
      <c r="AQ11" s="114"/>
      <c r="AR11" s="114"/>
      <c r="AS11" s="114"/>
      <c r="AT11" s="114"/>
      <c r="AU11" s="114"/>
      <c r="AV11" s="114"/>
      <c r="AW11" s="114"/>
      <c r="AX11" s="114"/>
      <c r="AY11" s="114"/>
      <c r="AZ11" s="114"/>
      <c r="BA11" s="114"/>
      <c r="BB11" s="114"/>
      <c r="BC11" s="114"/>
      <c r="BD11" s="114"/>
      <c r="BE11" s="114"/>
      <c r="BF11" s="114"/>
      <c r="BG11" s="114"/>
      <c r="BH11" s="114"/>
      <c r="BI11" s="114"/>
      <c r="BJ11" s="114"/>
      <c r="BK11" s="114"/>
      <c r="BL11" s="114"/>
      <c r="BM11" s="114"/>
      <c r="BN11" s="114"/>
      <c r="BO11" s="114"/>
      <c r="BP11" s="114"/>
      <c r="BQ11" s="114"/>
      <c r="BR11" s="114"/>
      <c r="BS11" s="114"/>
      <c r="BT11" s="114"/>
      <c r="BU11" s="114"/>
      <c r="BV11" s="114"/>
      <c r="BW11" s="114"/>
      <c r="BX11" s="114"/>
      <c r="BY11" s="114"/>
      <c r="BZ11" s="114"/>
      <c r="CA11" s="114"/>
      <c r="CB11" s="114"/>
      <c r="CC11" s="114"/>
      <c r="CD11" s="114"/>
      <c r="CE11" s="114"/>
      <c r="CF11" s="114"/>
      <c r="CG11" s="114"/>
      <c r="CH11" s="114"/>
      <c r="CI11" s="114"/>
      <c r="CJ11" s="114"/>
      <c r="CK11" s="114"/>
    </row>
    <row r="12" spans="2:89">
      <c r="B12" s="1929" t="s">
        <v>9</v>
      </c>
      <c r="C12" s="1854" t="s">
        <v>466</v>
      </c>
      <c r="D12" s="367">
        <v>35</v>
      </c>
      <c r="E12" s="86"/>
      <c r="F12" s="259" t="s">
        <v>9</v>
      </c>
      <c r="G12" s="266" t="s">
        <v>10</v>
      </c>
      <c r="H12" s="278">
        <v>40</v>
      </c>
      <c r="I12" s="582"/>
      <c r="N12" s="123"/>
      <c r="O12" s="134"/>
      <c r="P12" s="375"/>
      <c r="Q12" s="217"/>
      <c r="R12" s="11"/>
      <c r="S12" s="11"/>
      <c r="T12" s="11"/>
      <c r="U12" s="109"/>
      <c r="V12" s="114"/>
      <c r="W12" s="109"/>
      <c r="X12" s="116"/>
      <c r="Y12" s="150"/>
      <c r="Z12" s="188"/>
      <c r="AA12" s="426"/>
      <c r="AB12" s="114"/>
      <c r="AC12" s="114"/>
      <c r="AD12" s="114"/>
      <c r="AE12" s="114"/>
      <c r="AF12" s="114"/>
      <c r="AG12" s="114"/>
      <c r="AH12" s="114"/>
      <c r="AI12" s="114"/>
      <c r="AJ12" s="114"/>
      <c r="AK12" s="114"/>
      <c r="AL12" s="114"/>
      <c r="AM12" s="114"/>
      <c r="AN12" s="114"/>
      <c r="AO12" s="114"/>
      <c r="AP12" s="114"/>
      <c r="AQ12" s="114"/>
      <c r="AR12" s="114"/>
      <c r="AS12" s="114"/>
      <c r="AT12" s="114"/>
      <c r="AU12" s="114"/>
      <c r="AV12" s="114"/>
      <c r="AW12" s="114"/>
      <c r="AX12" s="114"/>
      <c r="AY12" s="114"/>
      <c r="AZ12" s="114"/>
      <c r="BA12" s="114"/>
      <c r="BB12" s="114"/>
      <c r="BC12" s="114"/>
      <c r="BD12" s="114"/>
      <c r="BE12" s="114"/>
      <c r="BF12" s="114"/>
      <c r="BG12" s="114"/>
      <c r="BH12" s="114"/>
      <c r="BI12" s="114"/>
      <c r="BJ12" s="114"/>
      <c r="BK12" s="114"/>
      <c r="BL12" s="114"/>
      <c r="BM12" s="114"/>
      <c r="BN12" s="114"/>
      <c r="BO12" s="114"/>
      <c r="BP12" s="114"/>
      <c r="BQ12" s="114"/>
      <c r="BR12" s="114"/>
      <c r="BS12" s="114"/>
      <c r="BT12" s="114"/>
      <c r="BU12" s="114"/>
      <c r="BV12" s="114"/>
      <c r="BW12" s="114"/>
      <c r="BX12" s="114"/>
      <c r="BY12" s="114"/>
      <c r="BZ12" s="114"/>
      <c r="CA12" s="114"/>
      <c r="CB12" s="114"/>
      <c r="CC12" s="114"/>
      <c r="CD12" s="114"/>
      <c r="CE12" s="114"/>
      <c r="CF12" s="114"/>
      <c r="CG12" s="114"/>
      <c r="CH12" s="114"/>
      <c r="CI12" s="114"/>
      <c r="CJ12" s="114"/>
      <c r="CK12" s="114"/>
    </row>
    <row r="13" spans="2:89" ht="15.75">
      <c r="B13" s="1930" t="s">
        <v>9</v>
      </c>
      <c r="C13" s="266" t="s">
        <v>10</v>
      </c>
      <c r="D13" s="251">
        <v>35</v>
      </c>
      <c r="E13" s="86"/>
      <c r="F13" s="2054" t="s">
        <v>678</v>
      </c>
      <c r="G13" s="252" t="s">
        <v>442</v>
      </c>
      <c r="H13" s="364">
        <v>100</v>
      </c>
      <c r="I13" s="582"/>
      <c r="N13" s="123"/>
      <c r="O13" s="109"/>
      <c r="P13" s="106"/>
      <c r="Q13" s="109"/>
      <c r="R13" s="11"/>
      <c r="S13" s="11"/>
      <c r="T13" s="11"/>
      <c r="U13" s="109"/>
      <c r="V13" s="114"/>
      <c r="W13" s="115"/>
      <c r="X13" s="197"/>
      <c r="Y13" s="427"/>
      <c r="Z13" s="188"/>
      <c r="AA13" s="426"/>
      <c r="AB13" s="114"/>
      <c r="AC13" s="114"/>
      <c r="AD13" s="114"/>
      <c r="AE13" s="114"/>
      <c r="AF13" s="114"/>
      <c r="AG13" s="114"/>
      <c r="AH13" s="114"/>
      <c r="AI13" s="114"/>
      <c r="AJ13" s="114"/>
      <c r="AK13" s="114"/>
      <c r="AL13" s="114"/>
      <c r="AM13" s="114"/>
      <c r="AN13" s="114"/>
      <c r="AO13" s="114"/>
      <c r="AP13" s="114"/>
      <c r="AQ13" s="114"/>
      <c r="AR13" s="114"/>
      <c r="AS13" s="114"/>
      <c r="AT13" s="114"/>
      <c r="AU13" s="114"/>
      <c r="AV13" s="114"/>
      <c r="AW13" s="114"/>
      <c r="AX13" s="114"/>
      <c r="AY13" s="114"/>
      <c r="AZ13" s="114"/>
      <c r="BA13" s="114"/>
      <c r="BB13" s="114"/>
      <c r="BC13" s="114"/>
      <c r="BD13" s="114"/>
      <c r="BE13" s="114"/>
      <c r="BF13" s="114"/>
      <c r="BG13" s="114"/>
      <c r="BH13" s="114"/>
      <c r="BI13" s="114"/>
      <c r="BJ13" s="114"/>
      <c r="BK13" s="114"/>
      <c r="BL13" s="114"/>
      <c r="BM13" s="114"/>
      <c r="BN13" s="114"/>
      <c r="BO13" s="114"/>
      <c r="BP13" s="114"/>
      <c r="BQ13" s="114"/>
      <c r="BR13" s="114"/>
      <c r="BS13" s="114"/>
      <c r="BT13" s="114"/>
      <c r="BU13" s="114"/>
      <c r="BV13" s="114"/>
      <c r="BW13" s="114"/>
      <c r="BX13" s="114"/>
      <c r="BY13" s="114"/>
      <c r="BZ13" s="114"/>
      <c r="CA13" s="114"/>
      <c r="CB13" s="114"/>
      <c r="CC13" s="114"/>
      <c r="CD13" s="114"/>
      <c r="CE13" s="114"/>
      <c r="CF13" s="114"/>
      <c r="CG13" s="114"/>
      <c r="CH13" s="114"/>
      <c r="CI13" s="114"/>
      <c r="CJ13" s="114"/>
      <c r="CK13" s="114"/>
    </row>
    <row r="14" spans="2:89" ht="14.25" customHeight="1" thickBot="1">
      <c r="B14" s="1930" t="s">
        <v>9</v>
      </c>
      <c r="C14" s="266" t="s">
        <v>387</v>
      </c>
      <c r="D14" s="251">
        <v>30</v>
      </c>
      <c r="E14" s="71"/>
      <c r="F14" s="1472" t="s">
        <v>360</v>
      </c>
      <c r="G14" s="1473"/>
      <c r="H14" s="3139">
        <f>H10+H11+H12+H13+160+40</f>
        <v>550</v>
      </c>
      <c r="I14" s="598"/>
      <c r="N14" s="123"/>
      <c r="O14" s="7"/>
      <c r="P14" s="106"/>
      <c r="Q14" s="214"/>
      <c r="R14" s="11"/>
      <c r="S14" s="11"/>
      <c r="T14" s="11"/>
      <c r="U14" s="109"/>
      <c r="V14" s="224"/>
      <c r="W14" s="109"/>
      <c r="X14" s="197"/>
      <c r="Y14" s="427"/>
      <c r="Z14" s="188"/>
      <c r="AA14" s="426"/>
      <c r="AB14" s="114"/>
      <c r="AC14" s="114"/>
      <c r="AD14" s="114"/>
      <c r="AE14" s="114"/>
      <c r="AF14" s="114"/>
      <c r="AG14" s="114"/>
      <c r="AH14" s="114"/>
      <c r="AI14" s="114"/>
      <c r="AJ14" s="134"/>
      <c r="AK14" s="123"/>
      <c r="AL14" s="114"/>
      <c r="AM14" s="114"/>
      <c r="AN14" s="114"/>
      <c r="AO14" s="114"/>
      <c r="AP14" s="114"/>
      <c r="AQ14" s="114"/>
      <c r="AR14" s="114"/>
      <c r="AS14" s="114"/>
      <c r="AT14" s="114"/>
      <c r="AU14" s="114"/>
      <c r="AV14" s="114"/>
      <c r="AW14" s="114"/>
      <c r="AX14" s="114"/>
      <c r="AY14" s="114"/>
      <c r="AZ14" s="114"/>
      <c r="BA14" s="114"/>
      <c r="BB14" s="114"/>
      <c r="BC14" s="114"/>
      <c r="BD14" s="114"/>
      <c r="BE14" s="114"/>
      <c r="BF14" s="114"/>
      <c r="BG14" s="114"/>
      <c r="BH14" s="114"/>
      <c r="BI14" s="114"/>
      <c r="BJ14" s="114"/>
      <c r="BK14" s="114"/>
      <c r="BL14" s="114"/>
      <c r="BM14" s="114"/>
      <c r="BN14" s="114"/>
      <c r="BO14" s="114"/>
      <c r="BP14" s="114"/>
      <c r="BQ14" s="114"/>
      <c r="BR14" s="114"/>
      <c r="BS14" s="114"/>
      <c r="BT14" s="114"/>
      <c r="BU14" s="114"/>
      <c r="BV14" s="114"/>
      <c r="BW14" s="114"/>
      <c r="BX14" s="114"/>
      <c r="BY14" s="114"/>
      <c r="BZ14" s="114"/>
      <c r="CA14" s="114"/>
      <c r="CB14" s="114"/>
      <c r="CC14" s="114"/>
      <c r="CD14" s="114"/>
      <c r="CE14" s="114"/>
      <c r="CF14" s="114"/>
      <c r="CG14" s="114"/>
      <c r="CH14" s="114"/>
      <c r="CI14" s="114"/>
      <c r="CJ14" s="114"/>
      <c r="CK14" s="114"/>
    </row>
    <row r="15" spans="2:89" ht="15" customHeight="1">
      <c r="B15" s="1567" t="s">
        <v>438</v>
      </c>
      <c r="C15" s="266" t="s">
        <v>677</v>
      </c>
      <c r="D15" s="251">
        <v>100</v>
      </c>
      <c r="E15" s="71"/>
      <c r="F15" s="387"/>
      <c r="G15" s="177" t="s">
        <v>123</v>
      </c>
      <c r="H15" s="63"/>
      <c r="I15" s="600"/>
      <c r="N15" s="98"/>
      <c r="O15" s="188"/>
      <c r="P15" s="11"/>
      <c r="Q15" s="134"/>
      <c r="R15" s="11"/>
      <c r="S15" s="11"/>
      <c r="T15" s="11"/>
      <c r="U15" s="135"/>
      <c r="V15" s="114"/>
      <c r="W15" s="115"/>
      <c r="X15" s="197"/>
      <c r="Y15" s="427"/>
      <c r="Z15" s="188"/>
      <c r="AA15" s="426"/>
      <c r="AB15" s="114"/>
      <c r="AC15" s="114"/>
      <c r="AD15" s="114"/>
      <c r="AE15" s="197"/>
      <c r="AF15" s="114"/>
      <c r="AG15" s="114"/>
      <c r="AH15" s="114"/>
      <c r="AI15" s="114"/>
      <c r="AJ15" s="134"/>
      <c r="AK15" s="123"/>
      <c r="AL15" s="114"/>
      <c r="AM15" s="114"/>
      <c r="AN15" s="114"/>
      <c r="AO15" s="114"/>
      <c r="AP15" s="114"/>
      <c r="AQ15" s="114"/>
      <c r="AR15" s="114"/>
      <c r="AS15" s="114"/>
      <c r="AT15" s="114"/>
      <c r="AU15" s="114"/>
      <c r="AV15" s="114"/>
      <c r="AW15" s="114"/>
      <c r="AX15" s="114"/>
      <c r="AY15" s="114"/>
      <c r="AZ15" s="114"/>
      <c r="BA15" s="114"/>
      <c r="BB15" s="114"/>
      <c r="BC15" s="114"/>
      <c r="BD15" s="114"/>
      <c r="BE15" s="114"/>
      <c r="BF15" s="114"/>
      <c r="BG15" s="114"/>
      <c r="BH15" s="114"/>
      <c r="BI15" s="114"/>
      <c r="BJ15" s="114"/>
      <c r="BK15" s="114"/>
      <c r="BL15" s="114"/>
      <c r="BM15" s="114"/>
      <c r="BN15" s="114"/>
      <c r="BO15" s="114"/>
      <c r="BP15" s="114"/>
      <c r="BQ15" s="114"/>
      <c r="BR15" s="114"/>
      <c r="BS15" s="114"/>
      <c r="BT15" s="114"/>
      <c r="BU15" s="114"/>
      <c r="BV15" s="114"/>
      <c r="BW15" s="114"/>
      <c r="BX15" s="114"/>
      <c r="BY15" s="114"/>
      <c r="BZ15" s="114"/>
      <c r="CA15" s="114"/>
      <c r="CB15" s="114"/>
      <c r="CC15" s="114"/>
      <c r="CD15" s="114"/>
      <c r="CE15" s="114"/>
      <c r="CF15" s="114"/>
      <c r="CG15" s="114"/>
      <c r="CH15" s="114"/>
      <c r="CI15" s="114"/>
      <c r="CJ15" s="114"/>
      <c r="CK15" s="114"/>
    </row>
    <row r="16" spans="2:89" ht="16.5" thickBot="1">
      <c r="B16" s="1472" t="s">
        <v>360</v>
      </c>
      <c r="C16" s="1473"/>
      <c r="D16" s="3139">
        <f>SUM(D9:D15)</f>
        <v>640</v>
      </c>
      <c r="E16" s="86"/>
      <c r="F16" s="362" t="s">
        <v>467</v>
      </c>
      <c r="G16" s="292" t="s">
        <v>468</v>
      </c>
      <c r="H16" s="277">
        <v>60</v>
      </c>
      <c r="I16" s="601"/>
      <c r="N16" s="98"/>
      <c r="O16" s="109"/>
      <c r="P16" s="696"/>
      <c r="Q16" s="134"/>
      <c r="R16" s="11"/>
      <c r="S16" s="11"/>
      <c r="T16" s="11"/>
      <c r="U16" s="114"/>
      <c r="V16" s="114"/>
      <c r="W16" s="109"/>
      <c r="X16" s="197"/>
      <c r="Y16" s="427"/>
      <c r="Z16" s="188"/>
      <c r="AA16" s="426"/>
      <c r="AB16" s="114"/>
      <c r="AC16" s="114"/>
      <c r="AD16" s="114"/>
      <c r="AE16" s="114"/>
      <c r="AF16" s="114"/>
      <c r="AG16" s="114"/>
      <c r="AH16" s="114"/>
      <c r="AI16" s="114"/>
      <c r="AJ16" s="134"/>
      <c r="AK16" s="127"/>
      <c r="AL16" s="114"/>
      <c r="AM16" s="114"/>
      <c r="AN16" s="114"/>
      <c r="AO16" s="114"/>
      <c r="AP16" s="114"/>
      <c r="AQ16" s="114"/>
      <c r="AR16" s="114"/>
      <c r="AS16" s="114"/>
      <c r="AT16" s="114"/>
      <c r="AU16" s="114"/>
      <c r="AV16" s="114"/>
      <c r="AW16" s="114"/>
      <c r="AX16" s="114"/>
      <c r="AY16" s="114"/>
      <c r="AZ16" s="114"/>
      <c r="BA16" s="114"/>
      <c r="BB16" s="114"/>
      <c r="BC16" s="114"/>
      <c r="BD16" s="114"/>
      <c r="BE16" s="114"/>
      <c r="BF16" s="114"/>
      <c r="BG16" s="114"/>
      <c r="BH16" s="114"/>
      <c r="BI16" s="114"/>
      <c r="BJ16" s="114"/>
      <c r="BK16" s="114"/>
      <c r="BL16" s="114"/>
      <c r="BM16" s="114"/>
      <c r="BN16" s="114"/>
      <c r="BO16" s="114"/>
      <c r="BP16" s="114"/>
      <c r="BQ16" s="114"/>
      <c r="BR16" s="114"/>
      <c r="BS16" s="114"/>
      <c r="BT16" s="114"/>
      <c r="BU16" s="114"/>
      <c r="BV16" s="114"/>
      <c r="BW16" s="114"/>
      <c r="BX16" s="114"/>
      <c r="BY16" s="114"/>
      <c r="BZ16" s="114"/>
      <c r="CA16" s="114"/>
      <c r="CB16" s="114"/>
      <c r="CC16" s="114"/>
      <c r="CD16" s="114"/>
      <c r="CE16" s="114"/>
      <c r="CF16" s="114"/>
      <c r="CG16" s="114"/>
      <c r="CH16" s="114"/>
      <c r="CI16" s="114"/>
      <c r="CJ16" s="114"/>
      <c r="CK16" s="114"/>
    </row>
    <row r="17" spans="2:89" ht="15.75">
      <c r="B17" s="387"/>
      <c r="C17" s="177" t="s">
        <v>123</v>
      </c>
      <c r="D17" s="63"/>
      <c r="E17" s="321"/>
      <c r="F17" s="709"/>
      <c r="G17" s="181" t="s">
        <v>469</v>
      </c>
      <c r="H17" s="1818"/>
      <c r="I17" s="599"/>
      <c r="N17" s="41"/>
      <c r="O17" s="109"/>
      <c r="P17" s="15"/>
      <c r="Q17" s="134"/>
      <c r="R17" s="11"/>
      <c r="S17" s="11"/>
      <c r="T17" s="11"/>
      <c r="U17" s="114"/>
      <c r="V17" s="114"/>
      <c r="W17" s="112"/>
      <c r="X17" s="197"/>
      <c r="Y17" s="427"/>
      <c r="Z17" s="188"/>
      <c r="AA17" s="426"/>
      <c r="AB17" s="114"/>
      <c r="AC17" s="114"/>
      <c r="AD17" s="114"/>
      <c r="AE17" s="114"/>
      <c r="AF17" s="114"/>
      <c r="AG17" s="114"/>
      <c r="AH17" s="114"/>
      <c r="AI17" s="114"/>
      <c r="AJ17" s="134"/>
      <c r="AK17" s="130"/>
      <c r="AL17" s="114"/>
      <c r="AM17" s="114"/>
      <c r="AN17" s="114"/>
      <c r="AO17" s="114"/>
      <c r="AP17" s="114"/>
      <c r="AQ17" s="114"/>
      <c r="AR17" s="114"/>
      <c r="AS17" s="114"/>
      <c r="AT17" s="114"/>
      <c r="AU17" s="114"/>
      <c r="AV17" s="114"/>
      <c r="AW17" s="114"/>
      <c r="AX17" s="114"/>
      <c r="AY17" s="114"/>
      <c r="AZ17" s="114"/>
      <c r="BA17" s="114"/>
      <c r="BB17" s="114"/>
      <c r="BC17" s="114"/>
      <c r="BD17" s="114"/>
      <c r="BE17" s="114"/>
      <c r="BF17" s="114"/>
      <c r="BG17" s="114"/>
      <c r="BH17" s="114"/>
      <c r="BI17" s="114"/>
      <c r="BJ17" s="114"/>
      <c r="BK17" s="114"/>
      <c r="BL17" s="114"/>
      <c r="BM17" s="114"/>
      <c r="BN17" s="114"/>
      <c r="BO17" s="114"/>
      <c r="BP17" s="114"/>
      <c r="BQ17" s="114"/>
      <c r="BR17" s="114"/>
      <c r="BS17" s="114"/>
      <c r="BT17" s="114"/>
      <c r="BU17" s="114"/>
      <c r="BV17" s="114"/>
      <c r="BW17" s="114"/>
      <c r="BX17" s="114"/>
      <c r="BY17" s="114"/>
      <c r="BZ17" s="114"/>
      <c r="CA17" s="114"/>
      <c r="CB17" s="114"/>
      <c r="CC17" s="114"/>
      <c r="CD17" s="114"/>
      <c r="CE17" s="114"/>
      <c r="CF17" s="114"/>
      <c r="CG17" s="114"/>
      <c r="CH17" s="114"/>
      <c r="CI17" s="114"/>
      <c r="CJ17" s="114"/>
      <c r="CK17" s="114"/>
    </row>
    <row r="18" spans="2:89" ht="15.75">
      <c r="B18" s="257" t="s">
        <v>411</v>
      </c>
      <c r="C18" s="274" t="s">
        <v>750</v>
      </c>
      <c r="D18" s="402">
        <v>60</v>
      </c>
      <c r="E18" s="3009"/>
      <c r="F18" s="1970" t="s">
        <v>654</v>
      </c>
      <c r="G18" s="266" t="s">
        <v>574</v>
      </c>
      <c r="H18" s="397">
        <v>250</v>
      </c>
      <c r="I18" s="599"/>
      <c r="N18" s="41"/>
      <c r="O18" s="7"/>
      <c r="P18" s="15"/>
      <c r="Q18" s="134"/>
      <c r="R18" s="11"/>
      <c r="S18" s="11"/>
      <c r="T18" s="11"/>
      <c r="U18" s="114"/>
      <c r="V18" s="114"/>
      <c r="W18" s="112"/>
      <c r="X18" s="197"/>
      <c r="Y18" s="427"/>
      <c r="Z18" s="188"/>
      <c r="AA18" s="426"/>
      <c r="AB18" s="114"/>
      <c r="AC18" s="114"/>
      <c r="AD18" s="114"/>
      <c r="AE18" s="114"/>
      <c r="AF18" s="114"/>
      <c r="AG18" s="114"/>
      <c r="AH18" s="114"/>
      <c r="AI18" s="114"/>
      <c r="AJ18" s="134"/>
      <c r="AK18" s="123"/>
      <c r="AL18" s="114"/>
      <c r="AM18" s="114"/>
      <c r="AN18" s="114"/>
      <c r="AO18" s="114"/>
      <c r="AP18" s="114"/>
      <c r="AQ18" s="114"/>
      <c r="AR18" s="114"/>
      <c r="AS18" s="114"/>
      <c r="AT18" s="114"/>
      <c r="AU18" s="114"/>
      <c r="AV18" s="114"/>
      <c r="AW18" s="114"/>
      <c r="AX18" s="114"/>
      <c r="AY18" s="114"/>
      <c r="AZ18" s="114"/>
      <c r="BA18" s="114"/>
      <c r="BB18" s="114"/>
      <c r="BC18" s="114"/>
      <c r="BD18" s="114"/>
      <c r="BE18" s="114"/>
      <c r="BF18" s="114"/>
      <c r="BG18" s="114"/>
      <c r="BH18" s="114"/>
      <c r="BI18" s="114"/>
      <c r="BJ18" s="114"/>
      <c r="BK18" s="114"/>
      <c r="BL18" s="114"/>
      <c r="BM18" s="114"/>
      <c r="BN18" s="114"/>
      <c r="BO18" s="114"/>
      <c r="BP18" s="114"/>
      <c r="BQ18" s="114"/>
      <c r="BR18" s="114"/>
      <c r="BS18" s="114"/>
      <c r="BT18" s="114"/>
      <c r="BU18" s="114"/>
      <c r="BV18" s="114"/>
      <c r="BW18" s="114"/>
      <c r="BX18" s="114"/>
      <c r="BY18" s="114"/>
      <c r="BZ18" s="114"/>
      <c r="CA18" s="114"/>
      <c r="CB18" s="114"/>
      <c r="CC18" s="114"/>
      <c r="CD18" s="114"/>
      <c r="CE18" s="114"/>
      <c r="CF18" s="114"/>
      <c r="CG18" s="114"/>
      <c r="CH18" s="114"/>
      <c r="CI18" s="114"/>
      <c r="CJ18" s="114"/>
      <c r="CK18" s="114"/>
    </row>
    <row r="19" spans="2:89" ht="15.75">
      <c r="B19" s="257" t="s">
        <v>530</v>
      </c>
      <c r="C19" s="535" t="s">
        <v>545</v>
      </c>
      <c r="D19" s="395">
        <v>250</v>
      </c>
      <c r="E19" s="1429"/>
      <c r="F19" s="257" t="s">
        <v>549</v>
      </c>
      <c r="G19" s="292" t="s">
        <v>550</v>
      </c>
      <c r="H19" s="402">
        <v>120</v>
      </c>
      <c r="I19" s="599"/>
      <c r="N19" s="123"/>
      <c r="O19" s="109"/>
      <c r="P19" s="104"/>
      <c r="Q19" s="114"/>
      <c r="R19" s="11"/>
      <c r="S19" s="11"/>
      <c r="T19" s="11"/>
      <c r="U19" s="109"/>
      <c r="V19" s="108"/>
      <c r="W19" s="112"/>
      <c r="X19" s="197"/>
      <c r="Y19" s="427"/>
      <c r="Z19" s="188"/>
      <c r="AA19" s="426"/>
      <c r="AB19" s="114"/>
      <c r="AC19" s="114"/>
      <c r="AD19" s="114"/>
      <c r="AE19" s="114"/>
      <c r="AF19" s="114"/>
      <c r="AG19" s="114"/>
      <c r="AH19" s="114"/>
      <c r="AI19" s="114"/>
      <c r="AJ19" s="134"/>
      <c r="AK19" s="114"/>
      <c r="AL19" s="114"/>
      <c r="AM19" s="114"/>
      <c r="AN19" s="114"/>
      <c r="AO19" s="114"/>
      <c r="AP19" s="114"/>
      <c r="AQ19" s="114"/>
      <c r="AR19" s="114"/>
      <c r="AS19" s="114"/>
      <c r="AT19" s="114"/>
      <c r="AU19" s="114"/>
      <c r="AV19" s="114"/>
      <c r="AW19" s="114"/>
      <c r="AX19" s="114"/>
      <c r="AY19" s="114"/>
      <c r="AZ19" s="114"/>
      <c r="BA19" s="114"/>
      <c r="BB19" s="114"/>
      <c r="BC19" s="114"/>
      <c r="BD19" s="114"/>
      <c r="BE19" s="114"/>
      <c r="BF19" s="114"/>
      <c r="BG19" s="114"/>
      <c r="BH19" s="114"/>
      <c r="BI19" s="114"/>
      <c r="BJ19" s="114"/>
      <c r="BK19" s="114"/>
      <c r="BL19" s="114"/>
      <c r="BM19" s="114"/>
      <c r="BN19" s="114"/>
      <c r="BO19" s="114"/>
      <c r="BP19" s="114"/>
      <c r="BQ19" s="114"/>
      <c r="BR19" s="114"/>
      <c r="BS19" s="114"/>
      <c r="BT19" s="114"/>
      <c r="BU19" s="114"/>
      <c r="BV19" s="114"/>
      <c r="BW19" s="114"/>
      <c r="BX19" s="114"/>
      <c r="BY19" s="114"/>
      <c r="BZ19" s="114"/>
      <c r="CA19" s="114"/>
      <c r="CB19" s="114"/>
      <c r="CC19" s="114"/>
      <c r="CD19" s="114"/>
      <c r="CE19" s="114"/>
      <c r="CF19" s="114"/>
      <c r="CG19" s="114"/>
      <c r="CH19" s="114"/>
      <c r="CI19" s="114"/>
      <c r="CJ19" s="114"/>
      <c r="CK19" s="114"/>
    </row>
    <row r="20" spans="2:89" ht="15" customHeight="1">
      <c r="B20" s="394" t="s">
        <v>535</v>
      </c>
      <c r="C20" s="1105" t="s">
        <v>536</v>
      </c>
      <c r="D20" s="295">
        <v>120</v>
      </c>
      <c r="E20" s="86"/>
      <c r="F20" s="388"/>
      <c r="G20" s="1105" t="s">
        <v>548</v>
      </c>
      <c r="H20" s="81"/>
      <c r="I20" s="602"/>
      <c r="N20" s="123"/>
      <c r="O20" s="7"/>
      <c r="P20" s="106"/>
      <c r="Q20" s="114"/>
      <c r="R20" s="11"/>
      <c r="S20" s="11"/>
      <c r="T20" s="11"/>
      <c r="U20" s="114"/>
      <c r="V20" s="114"/>
      <c r="W20" s="112"/>
      <c r="X20" s="197"/>
      <c r="Y20" s="427"/>
      <c r="Z20" s="188"/>
      <c r="AA20" s="426"/>
      <c r="AB20" s="114"/>
      <c r="AC20" s="114"/>
      <c r="AD20" s="114"/>
      <c r="AE20" s="114"/>
      <c r="AF20" s="114"/>
      <c r="AG20" s="114"/>
      <c r="AH20" s="114"/>
      <c r="AI20" s="114"/>
      <c r="AJ20" s="134"/>
      <c r="AK20" s="123"/>
      <c r="AL20" s="114"/>
      <c r="AM20" s="114"/>
      <c r="AN20" s="114"/>
      <c r="AO20" s="114"/>
      <c r="AP20" s="114"/>
      <c r="AQ20" s="114"/>
      <c r="AR20" s="114"/>
      <c r="AS20" s="114"/>
      <c r="AT20" s="114"/>
      <c r="AU20" s="114"/>
      <c r="AV20" s="114"/>
      <c r="AW20" s="114"/>
      <c r="AX20" s="114"/>
      <c r="AY20" s="114"/>
      <c r="AZ20" s="114"/>
      <c r="BA20" s="114"/>
      <c r="BB20" s="114"/>
      <c r="BC20" s="114"/>
      <c r="BD20" s="114"/>
      <c r="BE20" s="114"/>
      <c r="BF20" s="114"/>
      <c r="BG20" s="114"/>
      <c r="BH20" s="114"/>
      <c r="BI20" s="114"/>
      <c r="BJ20" s="114"/>
      <c r="BK20" s="114"/>
      <c r="BL20" s="114"/>
      <c r="BM20" s="114"/>
      <c r="BN20" s="114"/>
      <c r="BO20" s="114"/>
      <c r="BP20" s="114"/>
      <c r="BQ20" s="114"/>
      <c r="BR20" s="114"/>
      <c r="BS20" s="114"/>
      <c r="BT20" s="114"/>
      <c r="BU20" s="114"/>
      <c r="BV20" s="114"/>
      <c r="BW20" s="114"/>
      <c r="BX20" s="114"/>
      <c r="BY20" s="114"/>
      <c r="BZ20" s="114"/>
      <c r="CA20" s="114"/>
      <c r="CB20" s="114"/>
      <c r="CC20" s="114"/>
      <c r="CD20" s="114"/>
      <c r="CE20" s="114"/>
      <c r="CF20" s="114"/>
      <c r="CG20" s="114"/>
      <c r="CH20" s="114"/>
      <c r="CI20" s="114"/>
      <c r="CJ20" s="114"/>
      <c r="CK20" s="114"/>
    </row>
    <row r="21" spans="2:89" ht="15.75">
      <c r="B21" s="257" t="s">
        <v>650</v>
      </c>
      <c r="C21" s="2629" t="s">
        <v>542</v>
      </c>
      <c r="D21" s="277">
        <v>180</v>
      </c>
      <c r="E21" s="86"/>
      <c r="F21" s="449" t="s">
        <v>551</v>
      </c>
      <c r="G21" s="2664" t="s">
        <v>553</v>
      </c>
      <c r="H21" s="395" t="s">
        <v>938</v>
      </c>
      <c r="I21" s="599"/>
      <c r="N21" s="363"/>
      <c r="O21" s="109"/>
      <c r="P21" s="15"/>
      <c r="Q21" s="114"/>
      <c r="R21" s="11"/>
      <c r="S21" s="11"/>
      <c r="T21" s="11"/>
      <c r="U21" s="114"/>
      <c r="V21" s="114"/>
      <c r="W21" s="112"/>
      <c r="X21" s="197"/>
      <c r="Y21" s="427"/>
      <c r="Z21" s="188"/>
      <c r="AA21" s="426"/>
      <c r="AB21" s="114"/>
      <c r="AC21" s="114"/>
      <c r="AD21" s="114"/>
      <c r="AE21" s="197"/>
      <c r="AF21" s="197"/>
      <c r="AG21" s="129"/>
      <c r="AH21" s="114"/>
      <c r="AI21" s="114"/>
      <c r="AJ21" s="114"/>
      <c r="AK21" s="114"/>
      <c r="AL21" s="114"/>
      <c r="AM21" s="114"/>
      <c r="AN21" s="114"/>
      <c r="AO21" s="114"/>
      <c r="AP21" s="114"/>
      <c r="AQ21" s="114"/>
      <c r="AR21" s="114"/>
      <c r="AS21" s="114"/>
      <c r="AT21" s="114"/>
      <c r="AU21" s="114"/>
      <c r="AV21" s="114"/>
      <c r="AW21" s="114"/>
      <c r="AX21" s="114"/>
      <c r="AY21" s="114"/>
      <c r="AZ21" s="114"/>
      <c r="BA21" s="114"/>
      <c r="BB21" s="114"/>
      <c r="BC21" s="114"/>
      <c r="BD21" s="114"/>
      <c r="BE21" s="114"/>
      <c r="BF21" s="114"/>
      <c r="BG21" s="114"/>
      <c r="BH21" s="114"/>
      <c r="BI21" s="114"/>
      <c r="BJ21" s="114"/>
      <c r="BK21" s="114"/>
      <c r="BL21" s="114"/>
      <c r="BM21" s="114"/>
      <c r="BN21" s="114"/>
      <c r="BO21" s="114"/>
      <c r="BP21" s="114"/>
      <c r="BQ21" s="114"/>
      <c r="BR21" s="114"/>
      <c r="BS21" s="114"/>
      <c r="BT21" s="114"/>
      <c r="BU21" s="114"/>
      <c r="BV21" s="114"/>
      <c r="BW21" s="114"/>
      <c r="BX21" s="114"/>
      <c r="BY21" s="114"/>
      <c r="BZ21" s="114"/>
      <c r="CA21" s="114"/>
      <c r="CB21" s="114"/>
      <c r="CC21" s="114"/>
      <c r="CD21" s="114"/>
      <c r="CE21" s="114"/>
      <c r="CF21" s="114"/>
      <c r="CG21" s="114"/>
      <c r="CH21" s="114"/>
      <c r="CI21" s="114"/>
      <c r="CJ21" s="114"/>
      <c r="CK21" s="114"/>
    </row>
    <row r="22" spans="2:89" ht="15.75">
      <c r="B22" s="259" t="s">
        <v>419</v>
      </c>
      <c r="C22" s="266" t="s">
        <v>291</v>
      </c>
      <c r="D22" s="275">
        <v>200</v>
      </c>
      <c r="E22" s="86"/>
      <c r="F22" s="70"/>
      <c r="G22" s="2665" t="s">
        <v>552</v>
      </c>
      <c r="H22" s="81"/>
      <c r="I22" s="599"/>
      <c r="N22" s="586"/>
      <c r="O22" s="109"/>
      <c r="P22" s="587"/>
      <c r="Q22" s="149"/>
      <c r="R22" s="11"/>
      <c r="S22" s="11"/>
      <c r="T22" s="11"/>
      <c r="U22" s="114"/>
      <c r="V22" s="114"/>
      <c r="W22" s="114"/>
      <c r="X22" s="114"/>
      <c r="Y22" s="114"/>
      <c r="Z22" s="114"/>
      <c r="AA22" s="114"/>
      <c r="AB22" s="114"/>
      <c r="AC22" s="114"/>
      <c r="AD22" s="114"/>
      <c r="AE22" s="197"/>
      <c r="AF22" s="197"/>
      <c r="AG22" s="129"/>
      <c r="AH22" s="114"/>
      <c r="AI22" s="114"/>
      <c r="AJ22" s="114"/>
      <c r="AK22" s="114"/>
      <c r="AL22" s="114"/>
      <c r="AM22" s="114"/>
      <c r="AN22" s="114"/>
      <c r="AO22" s="114"/>
      <c r="AP22" s="114"/>
      <c r="AQ22" s="114"/>
      <c r="AR22" s="114"/>
      <c r="AS22" s="114"/>
      <c r="AT22" s="114"/>
      <c r="AU22" s="114"/>
      <c r="AV22" s="114"/>
      <c r="AW22" s="114"/>
      <c r="AX22" s="114"/>
      <c r="AY22" s="114"/>
      <c r="AZ22" s="114"/>
      <c r="BA22" s="114"/>
      <c r="BB22" s="114"/>
      <c r="BC22" s="114"/>
      <c r="BD22" s="114"/>
      <c r="BE22" s="114"/>
      <c r="BF22" s="114"/>
      <c r="BG22" s="114"/>
      <c r="BH22" s="114"/>
      <c r="BI22" s="114"/>
      <c r="BJ22" s="114"/>
      <c r="BK22" s="114"/>
      <c r="BL22" s="114"/>
      <c r="BM22" s="114"/>
      <c r="BN22" s="114"/>
      <c r="BO22" s="114"/>
      <c r="BP22" s="114"/>
      <c r="BQ22" s="114"/>
      <c r="BR22" s="114"/>
      <c r="BS22" s="114"/>
      <c r="BT22" s="114"/>
      <c r="BU22" s="114"/>
      <c r="BV22" s="114"/>
      <c r="BW22" s="114"/>
      <c r="BX22" s="114"/>
      <c r="BY22" s="114"/>
      <c r="BZ22" s="114"/>
      <c r="CA22" s="114"/>
      <c r="CB22" s="114"/>
      <c r="CC22" s="114"/>
      <c r="CD22" s="114"/>
      <c r="CE22" s="114"/>
      <c r="CF22" s="114"/>
      <c r="CG22" s="114"/>
      <c r="CH22" s="114"/>
      <c r="CI22" s="114"/>
      <c r="CJ22" s="114"/>
      <c r="CK22" s="114"/>
    </row>
    <row r="23" spans="2:89" ht="14.25" customHeight="1">
      <c r="B23" s="289" t="s">
        <v>9</v>
      </c>
      <c r="C23" s="181" t="s">
        <v>10</v>
      </c>
      <c r="D23" s="275">
        <v>60</v>
      </c>
      <c r="E23" s="86"/>
      <c r="F23" s="2306" t="s">
        <v>352</v>
      </c>
      <c r="G23" s="252" t="s">
        <v>158</v>
      </c>
      <c r="H23" s="402">
        <v>200</v>
      </c>
      <c r="I23" s="599"/>
      <c r="N23" s="114"/>
      <c r="O23" s="114"/>
      <c r="P23" s="114"/>
      <c r="Q23" s="114"/>
      <c r="R23" s="11"/>
      <c r="S23" s="11"/>
      <c r="T23" s="11"/>
      <c r="U23" s="114"/>
      <c r="V23" s="114"/>
      <c r="W23" s="114"/>
      <c r="X23" s="114"/>
      <c r="Y23" s="114"/>
      <c r="Z23" s="114"/>
      <c r="AA23" s="114"/>
      <c r="AB23" s="114"/>
      <c r="AC23" s="114"/>
      <c r="AD23" s="114"/>
      <c r="AE23" s="114"/>
      <c r="AF23" s="197"/>
      <c r="AG23" s="129"/>
      <c r="AH23" s="114"/>
      <c r="AI23" s="114"/>
      <c r="AJ23" s="114"/>
      <c r="AK23" s="114"/>
      <c r="AL23" s="114"/>
      <c r="AM23" s="114"/>
      <c r="AN23" s="114"/>
      <c r="AO23" s="114"/>
      <c r="AP23" s="114"/>
      <c r="AQ23" s="114"/>
      <c r="AR23" s="114"/>
      <c r="AS23" s="114"/>
      <c r="AT23" s="114"/>
      <c r="AU23" s="114"/>
      <c r="AV23" s="114"/>
      <c r="AW23" s="114"/>
      <c r="AX23" s="114"/>
      <c r="AY23" s="114"/>
      <c r="AZ23" s="114"/>
      <c r="BA23" s="114"/>
      <c r="BB23" s="114"/>
      <c r="BC23" s="114"/>
      <c r="BD23" s="114"/>
      <c r="BE23" s="114"/>
      <c r="BF23" s="114"/>
      <c r="BG23" s="114"/>
      <c r="BH23" s="114"/>
      <c r="BI23" s="114"/>
      <c r="BJ23" s="114"/>
      <c r="BK23" s="114"/>
      <c r="BL23" s="114"/>
      <c r="BM23" s="114"/>
      <c r="BN23" s="114"/>
      <c r="BO23" s="114"/>
      <c r="BP23" s="114"/>
      <c r="BQ23" s="114"/>
      <c r="BR23" s="114"/>
      <c r="BS23" s="114"/>
      <c r="BT23" s="114"/>
      <c r="BU23" s="114"/>
      <c r="BV23" s="114"/>
      <c r="BW23" s="114"/>
      <c r="BX23" s="114"/>
      <c r="BY23" s="114"/>
      <c r="BZ23" s="114"/>
      <c r="CA23" s="114"/>
      <c r="CB23" s="114"/>
      <c r="CC23" s="114"/>
      <c r="CD23" s="114"/>
      <c r="CE23" s="114"/>
      <c r="CF23" s="114"/>
      <c r="CG23" s="114"/>
      <c r="CH23" s="114"/>
      <c r="CI23" s="114"/>
      <c r="CJ23" s="114"/>
      <c r="CK23" s="114"/>
    </row>
    <row r="24" spans="2:89" ht="15" customHeight="1">
      <c r="B24" s="259" t="s">
        <v>9</v>
      </c>
      <c r="C24" s="266" t="s">
        <v>387</v>
      </c>
      <c r="D24" s="275">
        <v>40</v>
      </c>
      <c r="E24" s="86"/>
      <c r="F24" s="289" t="s">
        <v>9</v>
      </c>
      <c r="G24" s="181" t="s">
        <v>10</v>
      </c>
      <c r="H24" s="400">
        <v>70</v>
      </c>
      <c r="I24" s="582"/>
      <c r="N24" s="114"/>
      <c r="O24" s="224"/>
      <c r="P24" s="114"/>
      <c r="Q24" s="114"/>
      <c r="R24" s="11"/>
      <c r="S24" s="11"/>
      <c r="T24" s="11"/>
      <c r="U24" s="114"/>
      <c r="V24" s="114"/>
      <c r="W24" s="114"/>
      <c r="X24" s="207"/>
      <c r="Y24" s="208"/>
      <c r="Z24" s="208"/>
      <c r="AA24" s="207"/>
      <c r="AB24" s="114"/>
      <c r="AC24" s="114"/>
      <c r="AD24" s="114"/>
      <c r="AE24" s="197"/>
      <c r="AF24" s="197"/>
      <c r="AG24" s="197"/>
      <c r="AH24" s="114"/>
      <c r="AI24" s="114"/>
      <c r="AJ24" s="114"/>
      <c r="AK24" s="114"/>
      <c r="AL24" s="114"/>
      <c r="AM24" s="114"/>
      <c r="AN24" s="114"/>
      <c r="AO24" s="114"/>
      <c r="AP24" s="114"/>
      <c r="AQ24" s="114"/>
      <c r="AR24" s="114"/>
      <c r="AS24" s="114"/>
      <c r="AT24" s="114"/>
      <c r="AU24" s="114"/>
      <c r="AV24" s="114"/>
      <c r="AW24" s="114"/>
      <c r="AX24" s="114"/>
      <c r="AY24" s="114"/>
      <c r="AZ24" s="114"/>
      <c r="BA24" s="114"/>
      <c r="BB24" s="114"/>
      <c r="BC24" s="114"/>
      <c r="BD24" s="114"/>
      <c r="BE24" s="114"/>
      <c r="BF24" s="114"/>
      <c r="BG24" s="114"/>
      <c r="BH24" s="114"/>
      <c r="BI24" s="114"/>
      <c r="BJ24" s="114"/>
      <c r="BK24" s="114"/>
      <c r="BL24" s="114"/>
      <c r="BM24" s="114"/>
      <c r="BN24" s="114"/>
      <c r="BO24" s="114"/>
      <c r="BP24" s="114"/>
      <c r="BQ24" s="114"/>
      <c r="BR24" s="114"/>
      <c r="BS24" s="114"/>
      <c r="BT24" s="114"/>
      <c r="BU24" s="114"/>
      <c r="BV24" s="114"/>
      <c r="BW24" s="114"/>
      <c r="BX24" s="114"/>
      <c r="BY24" s="114"/>
      <c r="BZ24" s="114"/>
      <c r="CA24" s="114"/>
      <c r="CB24" s="114"/>
      <c r="CC24" s="114"/>
      <c r="CD24" s="114"/>
      <c r="CE24" s="114"/>
      <c r="CF24" s="114"/>
      <c r="CG24" s="114"/>
      <c r="CH24" s="114"/>
      <c r="CI24" s="114"/>
      <c r="CJ24" s="114"/>
      <c r="CK24" s="114"/>
    </row>
    <row r="25" spans="2:89" ht="14.25" customHeight="1" thickBot="1">
      <c r="B25" s="1472" t="s">
        <v>361</v>
      </c>
      <c r="C25" s="1473"/>
      <c r="D25" s="3139">
        <f>SUM(D18:D24)</f>
        <v>910</v>
      </c>
      <c r="E25" s="86"/>
      <c r="F25" s="259" t="s">
        <v>9</v>
      </c>
      <c r="G25" s="266" t="s">
        <v>387</v>
      </c>
      <c r="H25" s="275">
        <v>50</v>
      </c>
      <c r="I25" s="582"/>
      <c r="N25" s="123"/>
      <c r="O25" s="109"/>
      <c r="P25" s="14"/>
      <c r="Q25" s="114"/>
      <c r="R25" s="11"/>
      <c r="S25" s="49"/>
      <c r="T25" s="11"/>
      <c r="U25" s="113"/>
      <c r="V25" s="114"/>
      <c r="W25" s="114"/>
      <c r="X25" s="114"/>
      <c r="Y25" s="197"/>
      <c r="Z25" s="429"/>
      <c r="AA25" s="114"/>
      <c r="AB25" s="114"/>
      <c r="AC25" s="114"/>
      <c r="AD25" s="114"/>
      <c r="AE25" s="197"/>
      <c r="AF25" s="197"/>
      <c r="AG25" s="197"/>
      <c r="AH25" s="114"/>
      <c r="AI25" s="114"/>
      <c r="AJ25" s="114"/>
      <c r="AK25" s="114"/>
      <c r="AL25" s="114"/>
      <c r="AM25" s="114"/>
      <c r="AN25" s="114"/>
      <c r="AO25" s="114"/>
      <c r="AP25" s="114"/>
      <c r="AQ25" s="114"/>
      <c r="AR25" s="114"/>
      <c r="AS25" s="114"/>
      <c r="AT25" s="114"/>
      <c r="AU25" s="114"/>
      <c r="AV25" s="114"/>
      <c r="AW25" s="114"/>
      <c r="AX25" s="114"/>
      <c r="AY25" s="114"/>
      <c r="AZ25" s="114"/>
      <c r="BA25" s="114"/>
      <c r="BB25" s="114"/>
      <c r="BC25" s="114"/>
      <c r="BD25" s="114"/>
      <c r="BE25" s="114"/>
      <c r="BF25" s="114"/>
      <c r="BG25" s="114"/>
      <c r="BH25" s="114"/>
      <c r="BI25" s="114"/>
      <c r="BJ25" s="114"/>
      <c r="BK25" s="114"/>
      <c r="BL25" s="114"/>
      <c r="BM25" s="114"/>
      <c r="BN25" s="114"/>
      <c r="BO25" s="114"/>
      <c r="BP25" s="114"/>
      <c r="BQ25" s="114"/>
      <c r="BR25" s="114"/>
      <c r="BS25" s="114"/>
      <c r="BT25" s="114"/>
      <c r="BU25" s="114"/>
      <c r="BV25" s="114"/>
      <c r="BW25" s="114"/>
      <c r="BX25" s="114"/>
      <c r="BY25" s="114"/>
      <c r="BZ25" s="114"/>
      <c r="CA25" s="114"/>
      <c r="CB25" s="114"/>
      <c r="CC25" s="114"/>
      <c r="CD25" s="114"/>
      <c r="CE25" s="114"/>
      <c r="CF25" s="114"/>
      <c r="CG25" s="114"/>
      <c r="CH25" s="114"/>
      <c r="CI25" s="114"/>
      <c r="CJ25" s="114"/>
      <c r="CK25" s="114"/>
    </row>
    <row r="26" spans="2:89" ht="14.25" customHeight="1" thickBot="1">
      <c r="B26" s="807"/>
      <c r="C26" s="386" t="s">
        <v>232</v>
      </c>
      <c r="D26" s="913"/>
      <c r="E26" s="86"/>
      <c r="F26" s="1472" t="s">
        <v>361</v>
      </c>
      <c r="G26" s="1635"/>
      <c r="H26" s="2209">
        <f>H16+H18+H19+H23+H24+H25+90+90</f>
        <v>930</v>
      </c>
      <c r="I26" s="598"/>
      <c r="N26" s="123"/>
      <c r="O26" s="114"/>
      <c r="P26" s="14"/>
      <c r="Q26" s="104"/>
      <c r="R26" s="11"/>
      <c r="S26" s="11"/>
      <c r="T26" s="11"/>
      <c r="U26" s="113"/>
      <c r="V26" s="114"/>
      <c r="W26" s="114"/>
      <c r="X26" s="197"/>
      <c r="Y26" s="114"/>
      <c r="Z26" s="197"/>
      <c r="AA26" s="114"/>
      <c r="AB26" s="114"/>
      <c r="AC26" s="114"/>
      <c r="AD26" s="114"/>
      <c r="AE26" s="197"/>
      <c r="AF26" s="197"/>
      <c r="AG26" s="197"/>
      <c r="AH26" s="114"/>
      <c r="AI26" s="114"/>
      <c r="AJ26" s="114"/>
      <c r="AK26" s="114"/>
      <c r="AL26" s="114"/>
      <c r="AM26" s="114"/>
      <c r="AN26" s="114"/>
      <c r="AO26" s="114"/>
      <c r="AP26" s="114"/>
      <c r="AQ26" s="114"/>
      <c r="AR26" s="114"/>
      <c r="AS26" s="114"/>
      <c r="AT26" s="114"/>
      <c r="AU26" s="114"/>
      <c r="AV26" s="114"/>
      <c r="AW26" s="114"/>
      <c r="AX26" s="114"/>
      <c r="AY26" s="114"/>
      <c r="AZ26" s="114"/>
      <c r="BA26" s="114"/>
      <c r="BB26" s="114"/>
      <c r="BC26" s="114"/>
      <c r="BD26" s="114"/>
      <c r="BE26" s="114"/>
      <c r="BF26" s="114"/>
      <c r="BG26" s="114"/>
      <c r="BH26" s="114"/>
      <c r="BI26" s="114"/>
      <c r="BJ26" s="114"/>
      <c r="BK26" s="114"/>
      <c r="BL26" s="114"/>
      <c r="BM26" s="114"/>
      <c r="BN26" s="114"/>
      <c r="BO26" s="114"/>
      <c r="BP26" s="114"/>
      <c r="BQ26" s="114"/>
      <c r="BR26" s="114"/>
      <c r="BS26" s="114"/>
      <c r="BT26" s="114"/>
      <c r="BU26" s="114"/>
      <c r="BV26" s="114"/>
      <c r="BW26" s="114"/>
      <c r="BX26" s="114"/>
      <c r="BY26" s="114"/>
      <c r="BZ26" s="114"/>
      <c r="CA26" s="114"/>
      <c r="CB26" s="114"/>
      <c r="CC26" s="114"/>
      <c r="CD26" s="114"/>
      <c r="CE26" s="114"/>
      <c r="CF26" s="114"/>
      <c r="CG26" s="114"/>
      <c r="CH26" s="114"/>
      <c r="CI26" s="114"/>
      <c r="CJ26" s="114"/>
      <c r="CK26" s="114"/>
    </row>
    <row r="27" spans="2:89" ht="17.25" customHeight="1">
      <c r="B27" s="1962" t="s">
        <v>554</v>
      </c>
      <c r="C27" s="252" t="s">
        <v>235</v>
      </c>
      <c r="D27" s="277">
        <v>200</v>
      </c>
      <c r="E27" s="86"/>
      <c r="F27" s="387"/>
      <c r="G27" s="177" t="s">
        <v>232</v>
      </c>
      <c r="H27" s="707"/>
      <c r="I27" s="599"/>
      <c r="N27" s="313"/>
      <c r="O27" s="109"/>
      <c r="P27" s="14"/>
      <c r="Q27" s="139"/>
      <c r="R27" s="11"/>
      <c r="S27" s="11"/>
      <c r="T27" s="11"/>
      <c r="U27" s="114"/>
      <c r="V27" s="114"/>
      <c r="W27" s="114"/>
      <c r="X27" s="197"/>
      <c r="Y27" s="114"/>
      <c r="Z27" s="197"/>
      <c r="AA27" s="114"/>
      <c r="AB27" s="114"/>
      <c r="AC27" s="114"/>
      <c r="AD27" s="114"/>
      <c r="AE27" s="197"/>
      <c r="AF27" s="197"/>
      <c r="AG27" s="197"/>
      <c r="AH27" s="114"/>
      <c r="AI27" s="114"/>
      <c r="AJ27" s="114"/>
      <c r="AK27" s="114"/>
      <c r="AL27" s="114"/>
      <c r="AM27" s="114"/>
      <c r="AN27" s="114"/>
      <c r="AO27" s="114"/>
      <c r="AP27" s="114"/>
      <c r="AQ27" s="114"/>
      <c r="AR27" s="114"/>
      <c r="AS27" s="114"/>
      <c r="AT27" s="114"/>
      <c r="AU27" s="114"/>
      <c r="AV27" s="114"/>
      <c r="AW27" s="114"/>
      <c r="AX27" s="114"/>
      <c r="AY27" s="114"/>
      <c r="AZ27" s="114"/>
      <c r="BA27" s="114"/>
      <c r="BB27" s="114"/>
      <c r="BC27" s="114"/>
      <c r="BD27" s="114"/>
      <c r="BE27" s="114"/>
      <c r="BF27" s="114"/>
      <c r="BG27" s="114"/>
      <c r="BH27" s="114"/>
      <c r="BI27" s="114"/>
      <c r="BJ27" s="114"/>
      <c r="BK27" s="114"/>
      <c r="BL27" s="114"/>
      <c r="BM27" s="114"/>
      <c r="BN27" s="114"/>
      <c r="BO27" s="114"/>
      <c r="BP27" s="114"/>
      <c r="BQ27" s="114"/>
      <c r="BR27" s="114"/>
      <c r="BS27" s="114"/>
      <c r="BT27" s="114"/>
      <c r="BU27" s="114"/>
      <c r="BV27" s="114"/>
      <c r="BW27" s="114"/>
      <c r="BX27" s="114"/>
      <c r="BY27" s="114"/>
      <c r="BZ27" s="114"/>
      <c r="CA27" s="114"/>
      <c r="CB27" s="114"/>
      <c r="CC27" s="114"/>
      <c r="CD27" s="114"/>
      <c r="CE27" s="114"/>
      <c r="CF27" s="114"/>
      <c r="CG27" s="114"/>
      <c r="CH27" s="114"/>
      <c r="CI27" s="114"/>
      <c r="CJ27" s="114"/>
      <c r="CK27" s="114"/>
    </row>
    <row r="28" spans="2:89" ht="14.25" customHeight="1">
      <c r="B28" s="2048" t="s">
        <v>686</v>
      </c>
      <c r="C28" s="266" t="s">
        <v>245</v>
      </c>
      <c r="D28" s="2199" t="s">
        <v>932</v>
      </c>
      <c r="E28" s="3010"/>
      <c r="F28" s="2087" t="s">
        <v>674</v>
      </c>
      <c r="G28" s="266" t="s">
        <v>673</v>
      </c>
      <c r="H28" s="278">
        <v>200</v>
      </c>
      <c r="I28" s="599"/>
      <c r="N28" s="114"/>
      <c r="O28" s="188"/>
      <c r="P28" s="114"/>
      <c r="Q28" s="152"/>
      <c r="R28" s="11"/>
      <c r="S28" s="11"/>
      <c r="T28" s="11"/>
      <c r="U28" s="114"/>
      <c r="V28" s="114"/>
      <c r="W28" s="114"/>
      <c r="X28" s="197"/>
      <c r="Y28" s="114"/>
      <c r="Z28" s="197"/>
      <c r="AA28" s="114"/>
      <c r="AB28" s="114"/>
      <c r="AC28" s="114"/>
      <c r="AD28" s="114"/>
      <c r="AE28" s="197"/>
      <c r="AF28" s="430"/>
      <c r="AG28" s="197"/>
      <c r="AH28" s="114"/>
      <c r="AI28" s="114"/>
      <c r="AJ28" s="114"/>
      <c r="AK28" s="114"/>
      <c r="AL28" s="114"/>
      <c r="AM28" s="114"/>
      <c r="AN28" s="114"/>
      <c r="AO28" s="114"/>
      <c r="AP28" s="114"/>
      <c r="AQ28" s="114"/>
      <c r="AR28" s="114"/>
      <c r="AS28" s="114"/>
      <c r="AT28" s="114"/>
      <c r="AU28" s="114"/>
      <c r="AV28" s="114"/>
      <c r="AW28" s="114"/>
      <c r="AX28" s="114"/>
      <c r="AY28" s="114"/>
      <c r="AZ28" s="114"/>
      <c r="BA28" s="114"/>
      <c r="BB28" s="114"/>
      <c r="BC28" s="114"/>
      <c r="BD28" s="114"/>
      <c r="BE28" s="114"/>
      <c r="BF28" s="114"/>
      <c r="BG28" s="114"/>
      <c r="BH28" s="114"/>
      <c r="BI28" s="114"/>
      <c r="BJ28" s="114"/>
      <c r="BK28" s="114"/>
      <c r="BL28" s="114"/>
      <c r="BM28" s="114"/>
      <c r="BN28" s="114"/>
      <c r="BO28" s="114"/>
      <c r="BP28" s="114"/>
      <c r="BQ28" s="114"/>
      <c r="BR28" s="114"/>
      <c r="BS28" s="114"/>
      <c r="BT28" s="114"/>
      <c r="BU28" s="114"/>
      <c r="BV28" s="114"/>
      <c r="BW28" s="114"/>
      <c r="BX28" s="114"/>
      <c r="BY28" s="114"/>
      <c r="BZ28" s="114"/>
      <c r="CA28" s="114"/>
      <c r="CB28" s="114"/>
      <c r="CC28" s="114"/>
      <c r="CD28" s="114"/>
      <c r="CE28" s="114"/>
      <c r="CF28" s="114"/>
      <c r="CG28" s="114"/>
      <c r="CH28" s="114"/>
      <c r="CI28" s="114"/>
      <c r="CJ28" s="114"/>
      <c r="CK28" s="114"/>
    </row>
    <row r="29" spans="2:89" ht="15" customHeight="1">
      <c r="B29" s="270" t="s">
        <v>439</v>
      </c>
      <c r="C29" s="252" t="s">
        <v>290</v>
      </c>
      <c r="D29" s="275">
        <v>140</v>
      </c>
      <c r="E29" s="86"/>
      <c r="F29" s="257" t="s">
        <v>866</v>
      </c>
      <c r="G29" s="292" t="s">
        <v>756</v>
      </c>
      <c r="H29" s="277" t="s">
        <v>927</v>
      </c>
      <c r="I29" s="582"/>
      <c r="N29" s="132"/>
      <c r="O29" s="109"/>
      <c r="P29" s="15"/>
      <c r="Q29" s="152"/>
      <c r="R29" s="11"/>
      <c r="S29" s="11"/>
      <c r="T29" s="11"/>
      <c r="U29" s="114"/>
      <c r="V29" s="114"/>
      <c r="W29" s="114"/>
      <c r="X29" s="197"/>
      <c r="Y29" s="114"/>
      <c r="Z29" s="197"/>
      <c r="AA29" s="114"/>
      <c r="AB29" s="114"/>
      <c r="AC29" s="114"/>
      <c r="AD29" s="114"/>
      <c r="AE29" s="197"/>
      <c r="AF29" s="114"/>
      <c r="AG29" s="114"/>
      <c r="AH29" s="114"/>
      <c r="AI29" s="114"/>
      <c r="AJ29" s="114"/>
      <c r="AK29" s="114"/>
      <c r="AL29" s="114"/>
      <c r="AM29" s="114"/>
      <c r="AN29" s="114"/>
      <c r="AO29" s="114"/>
      <c r="AP29" s="114"/>
      <c r="AQ29" s="114"/>
      <c r="AR29" s="114"/>
      <c r="AS29" s="114"/>
      <c r="AT29" s="114"/>
      <c r="AU29" s="114"/>
      <c r="AV29" s="114"/>
      <c r="AW29" s="114"/>
      <c r="AX29" s="114"/>
      <c r="AY29" s="114"/>
      <c r="AZ29" s="114"/>
      <c r="BA29" s="114"/>
      <c r="BB29" s="114"/>
      <c r="BC29" s="114"/>
      <c r="BD29" s="114"/>
      <c r="BE29" s="114"/>
      <c r="BF29" s="114"/>
      <c r="BG29" s="114"/>
      <c r="BH29" s="114"/>
      <c r="BI29" s="114"/>
      <c r="BJ29" s="114"/>
      <c r="BK29" s="114"/>
      <c r="BL29" s="114"/>
      <c r="BM29" s="114"/>
      <c r="BN29" s="114"/>
      <c r="BO29" s="114"/>
      <c r="BP29" s="114"/>
      <c r="BQ29" s="114"/>
      <c r="BR29" s="114"/>
      <c r="BS29" s="114"/>
      <c r="BT29" s="114"/>
      <c r="BU29" s="114"/>
      <c r="BV29" s="114"/>
      <c r="BW29" s="114"/>
      <c r="BX29" s="114"/>
      <c r="BY29" s="114"/>
      <c r="BZ29" s="114"/>
      <c r="CA29" s="114"/>
      <c r="CB29" s="114"/>
      <c r="CC29" s="114"/>
      <c r="CD29" s="114"/>
      <c r="CE29" s="114"/>
      <c r="CF29" s="114"/>
      <c r="CG29" s="114"/>
      <c r="CH29" s="114"/>
      <c r="CI29" s="114"/>
      <c r="CJ29" s="114"/>
      <c r="CK29" s="114"/>
    </row>
    <row r="30" spans="2:89" ht="16.5" customHeight="1" thickBot="1">
      <c r="B30" s="1472" t="s">
        <v>362</v>
      </c>
      <c r="C30" s="1473"/>
      <c r="D30" s="3139">
        <f>D27+D29+20+30</f>
        <v>390</v>
      </c>
      <c r="E30" s="86"/>
      <c r="F30" s="70"/>
      <c r="G30" s="2657" t="s">
        <v>755</v>
      </c>
      <c r="H30" s="81"/>
      <c r="I30" s="582"/>
      <c r="N30" s="413"/>
      <c r="O30" s="109"/>
      <c r="P30" s="104"/>
      <c r="Q30" s="152"/>
      <c r="R30" s="11"/>
      <c r="S30" s="49"/>
      <c r="T30" s="11"/>
      <c r="U30" s="114"/>
      <c r="V30" s="114"/>
      <c r="W30" s="114"/>
      <c r="X30" s="197"/>
      <c r="Y30" s="114"/>
      <c r="Z30" s="197"/>
      <c r="AA30" s="114"/>
      <c r="AB30" s="114"/>
      <c r="AC30" s="114"/>
      <c r="AD30" s="114"/>
      <c r="AE30" s="197"/>
      <c r="AF30" s="122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4"/>
      <c r="BZ30" s="114"/>
      <c r="CA30" s="114"/>
      <c r="CB30" s="114"/>
      <c r="CC30" s="114"/>
      <c r="CD30" s="114"/>
      <c r="CE30" s="114"/>
      <c r="CF30" s="114"/>
      <c r="CG30" s="114"/>
      <c r="CH30" s="114"/>
      <c r="CI30" s="114"/>
      <c r="CJ30" s="114"/>
      <c r="CK30" s="114"/>
    </row>
    <row r="31" spans="2:89" ht="15" customHeight="1" thickBot="1">
      <c r="E31" s="71"/>
      <c r="F31" s="901" t="s">
        <v>9</v>
      </c>
      <c r="G31" s="2321" t="s">
        <v>387</v>
      </c>
      <c r="H31" s="398">
        <v>30</v>
      </c>
      <c r="I31" s="599"/>
      <c r="J31" s="11"/>
      <c r="K31" s="49"/>
      <c r="L31" s="11"/>
      <c r="N31" s="126"/>
      <c r="O31" s="109"/>
      <c r="P31" s="103"/>
      <c r="Q31" s="114"/>
      <c r="R31" s="11"/>
      <c r="S31" s="11"/>
      <c r="T31" s="11"/>
      <c r="U31" s="114"/>
      <c r="V31" s="114"/>
      <c r="W31" s="114"/>
      <c r="X31" s="114"/>
      <c r="Y31" s="114"/>
      <c r="Z31" s="114"/>
      <c r="AA31" s="114"/>
      <c r="AB31" s="114"/>
      <c r="AC31" s="114"/>
      <c r="AD31" s="114"/>
      <c r="AE31" s="228"/>
      <c r="AF31" s="114"/>
      <c r="AG31" s="272"/>
      <c r="AH31" s="114"/>
      <c r="AI31" s="114"/>
      <c r="AJ31" s="114"/>
      <c r="AK31" s="213"/>
      <c r="AL31" s="135"/>
      <c r="AM31" s="195"/>
      <c r="AN31" s="154"/>
      <c r="AO31" s="114"/>
      <c r="AP31" s="114"/>
      <c r="AQ31" s="135"/>
      <c r="AR31" s="114"/>
      <c r="AS31" s="114"/>
      <c r="AT31" s="109"/>
      <c r="AU31" s="114"/>
      <c r="AV31" s="114"/>
      <c r="AW31" s="114"/>
      <c r="AX31" s="114"/>
      <c r="AY31" s="114"/>
      <c r="AZ31" s="114"/>
      <c r="BA31" s="114"/>
      <c r="BB31" s="114"/>
      <c r="BC31" s="114"/>
      <c r="BD31" s="114"/>
      <c r="BE31" s="114"/>
      <c r="BF31" s="114"/>
      <c r="BG31" s="114"/>
      <c r="BH31" s="114"/>
      <c r="BI31" s="114"/>
      <c r="BJ31" s="114"/>
      <c r="BK31" s="114"/>
      <c r="BL31" s="114"/>
      <c r="BM31" s="114"/>
      <c r="BN31" s="114"/>
      <c r="BO31" s="114"/>
      <c r="BP31" s="114"/>
      <c r="BQ31" s="114"/>
      <c r="BR31" s="114"/>
      <c r="BS31" s="114"/>
      <c r="BT31" s="114"/>
      <c r="BU31" s="114"/>
      <c r="BV31" s="114"/>
      <c r="BW31" s="114"/>
      <c r="BX31" s="114"/>
      <c r="BY31" s="114"/>
      <c r="BZ31" s="114"/>
      <c r="CA31" s="114"/>
      <c r="CB31" s="114"/>
      <c r="CC31" s="114"/>
      <c r="CD31" s="114"/>
      <c r="CE31" s="114"/>
      <c r="CF31" s="114"/>
      <c r="CG31" s="114"/>
      <c r="CH31" s="114"/>
      <c r="CI31" s="114"/>
      <c r="CJ31" s="114"/>
      <c r="CK31" s="114"/>
    </row>
    <row r="32" spans="2:89" ht="13.5" customHeight="1" thickBot="1">
      <c r="B32" s="1709" t="s">
        <v>258</v>
      </c>
      <c r="C32" s="814"/>
      <c r="D32" s="442"/>
      <c r="F32" s="1472" t="s">
        <v>362</v>
      </c>
      <c r="G32" s="1473"/>
      <c r="H32" s="3139">
        <f>H28+H31+110+20</f>
        <v>360</v>
      </c>
      <c r="I32" s="582"/>
      <c r="J32" s="11"/>
      <c r="K32" s="49"/>
      <c r="L32" s="11"/>
      <c r="N32" s="413"/>
      <c r="O32" s="134"/>
      <c r="P32" s="106"/>
      <c r="Q32" s="114"/>
      <c r="R32" s="11"/>
      <c r="S32" s="11"/>
      <c r="T32" s="11"/>
      <c r="U32" s="106"/>
      <c r="V32" s="114"/>
      <c r="W32" s="114"/>
      <c r="X32" s="207"/>
      <c r="Y32" s="306"/>
      <c r="Z32" s="207"/>
      <c r="AA32" s="306"/>
      <c r="AB32" s="114"/>
      <c r="AC32" s="112"/>
      <c r="AD32" s="203"/>
      <c r="AE32" s="174"/>
      <c r="AF32" s="207"/>
      <c r="AG32" s="208"/>
      <c r="AH32" s="114"/>
      <c r="AI32" s="114"/>
      <c r="AJ32" s="114"/>
      <c r="AK32" s="114"/>
      <c r="AL32" s="188"/>
      <c r="AM32" s="114"/>
      <c r="AN32" s="229"/>
      <c r="AO32" s="207"/>
      <c r="AP32" s="208"/>
      <c r="AQ32" s="229"/>
      <c r="AR32" s="207"/>
      <c r="AS32" s="208"/>
      <c r="AT32" s="229"/>
      <c r="AU32" s="207"/>
      <c r="AV32" s="208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</row>
    <row r="33" spans="1:89" ht="16.5" thickBot="1">
      <c r="B33" s="1563"/>
      <c r="C33" s="177" t="s">
        <v>154</v>
      </c>
      <c r="D33" s="143"/>
      <c r="F33" s="1709" t="s">
        <v>578</v>
      </c>
      <c r="G33" s="808"/>
      <c r="H33" s="444"/>
      <c r="I33" s="582"/>
      <c r="J33" s="5"/>
      <c r="K33" s="5"/>
      <c r="L33" s="5"/>
      <c r="N33" s="413"/>
      <c r="O33" s="109"/>
      <c r="P33" s="106"/>
      <c r="Q33" s="134"/>
      <c r="R33" s="11"/>
      <c r="S33" s="11"/>
      <c r="T33" s="11"/>
      <c r="U33" s="112"/>
      <c r="V33" s="114"/>
      <c r="W33" s="109"/>
      <c r="X33" s="108"/>
      <c r="Y33" s="152"/>
      <c r="Z33" s="428"/>
      <c r="AA33" s="431"/>
      <c r="AB33" s="114"/>
      <c r="AC33" s="114"/>
      <c r="AD33" s="114"/>
      <c r="AE33" s="114"/>
      <c r="AF33" s="114"/>
      <c r="AG33" s="123"/>
      <c r="AH33" s="109"/>
      <c r="AI33" s="108"/>
      <c r="AJ33" s="114"/>
      <c r="AK33" s="123"/>
      <c r="AL33" s="109"/>
      <c r="AM33" s="108"/>
      <c r="AN33" s="112"/>
      <c r="AO33" s="113"/>
      <c r="AP33" s="139"/>
      <c r="AQ33" s="419"/>
      <c r="AR33" s="113"/>
      <c r="AS33" s="139"/>
      <c r="AT33" s="109"/>
      <c r="AU33" s="108"/>
      <c r="AV33" s="139"/>
      <c r="AW33" s="114"/>
      <c r="AX33" s="114"/>
      <c r="AY33" s="114"/>
      <c r="AZ33" s="114"/>
      <c r="BA33" s="114"/>
      <c r="BB33" s="114"/>
      <c r="BC33" s="114"/>
      <c r="BD33" s="114"/>
      <c r="BE33" s="114"/>
      <c r="BF33" s="114"/>
      <c r="BG33" s="114"/>
      <c r="BH33" s="114"/>
      <c r="BI33" s="114"/>
      <c r="BJ33" s="114"/>
      <c r="BK33" s="114"/>
      <c r="BL33" s="114"/>
      <c r="BM33" s="114"/>
      <c r="BN33" s="114"/>
      <c r="BO33" s="114"/>
      <c r="BP33" s="114"/>
      <c r="BQ33" s="114"/>
      <c r="BR33" s="114"/>
      <c r="BS33" s="114"/>
      <c r="BT33" s="114"/>
      <c r="BU33" s="114"/>
      <c r="BV33" s="114"/>
      <c r="BW33" s="114"/>
      <c r="BX33" s="114"/>
      <c r="BY33" s="114"/>
      <c r="BZ33" s="114"/>
      <c r="CA33" s="114"/>
      <c r="CB33" s="114"/>
      <c r="CC33" s="114"/>
      <c r="CD33" s="114"/>
      <c r="CE33" s="114"/>
      <c r="CF33" s="114"/>
      <c r="CG33" s="114"/>
      <c r="CH33" s="114"/>
      <c r="CI33" s="114"/>
      <c r="CJ33" s="114"/>
      <c r="CK33" s="114"/>
    </row>
    <row r="34" spans="1:89" ht="12" customHeight="1">
      <c r="B34" s="449" t="s">
        <v>492</v>
      </c>
      <c r="C34" s="265" t="s">
        <v>491</v>
      </c>
      <c r="D34" s="395">
        <v>60</v>
      </c>
      <c r="F34" s="1563"/>
      <c r="G34" s="178" t="s">
        <v>154</v>
      </c>
      <c r="H34" s="143"/>
      <c r="I34" s="582"/>
      <c r="J34" s="5"/>
      <c r="K34" s="5"/>
      <c r="L34" s="5"/>
      <c r="N34" s="159"/>
      <c r="O34" s="109"/>
      <c r="P34" s="106"/>
      <c r="Q34" s="134"/>
      <c r="R34" s="11"/>
      <c r="S34" s="11"/>
      <c r="T34" s="11"/>
      <c r="U34" s="112"/>
      <c r="V34" s="114"/>
      <c r="W34" s="109"/>
      <c r="X34" s="123"/>
      <c r="Y34" s="146"/>
      <c r="Z34" s="188"/>
      <c r="AA34" s="426"/>
      <c r="AB34" s="114"/>
      <c r="AC34" s="114"/>
      <c r="AD34" s="114"/>
      <c r="AE34" s="114"/>
      <c r="AF34" s="114"/>
      <c r="AG34" s="123"/>
      <c r="AH34" s="119"/>
      <c r="AI34" s="112"/>
      <c r="AJ34" s="114"/>
      <c r="AK34" s="123"/>
      <c r="AL34" s="119"/>
      <c r="AM34" s="112"/>
      <c r="AN34" s="112"/>
      <c r="AO34" s="113"/>
      <c r="AP34" s="139"/>
      <c r="AQ34" s="109"/>
      <c r="AR34" s="108"/>
      <c r="AS34" s="152"/>
      <c r="AT34" s="109"/>
      <c r="AU34" s="108"/>
      <c r="AV34" s="152"/>
      <c r="AW34" s="114"/>
      <c r="AX34" s="114"/>
      <c r="AY34" s="114"/>
      <c r="AZ34" s="114"/>
      <c r="BA34" s="114"/>
      <c r="BB34" s="114"/>
      <c r="BC34" s="114"/>
      <c r="BD34" s="114"/>
      <c r="BE34" s="114"/>
      <c r="BF34" s="114"/>
      <c r="BG34" s="114"/>
      <c r="BH34" s="114"/>
      <c r="BI34" s="114"/>
      <c r="BJ34" s="114"/>
      <c r="BK34" s="114"/>
      <c r="BL34" s="114"/>
      <c r="BM34" s="114"/>
      <c r="BN34" s="114"/>
      <c r="BO34" s="114"/>
      <c r="BP34" s="114"/>
      <c r="BQ34" s="114"/>
      <c r="BR34" s="114"/>
      <c r="BS34" s="114"/>
      <c r="BT34" s="114"/>
      <c r="BU34" s="114"/>
      <c r="BV34" s="114"/>
      <c r="BW34" s="114"/>
      <c r="BX34" s="114"/>
      <c r="BY34" s="114"/>
      <c r="BZ34" s="114"/>
      <c r="CA34" s="114"/>
      <c r="CB34" s="114"/>
      <c r="CC34" s="114"/>
      <c r="CD34" s="114"/>
      <c r="CE34" s="114"/>
      <c r="CF34" s="114"/>
      <c r="CG34" s="114"/>
      <c r="CH34" s="114"/>
      <c r="CI34" s="114"/>
      <c r="CJ34" s="114"/>
      <c r="CK34" s="114"/>
    </row>
    <row r="35" spans="1:89" ht="15.75" customHeight="1">
      <c r="B35" s="708" t="s">
        <v>445</v>
      </c>
      <c r="C35" s="292" t="s">
        <v>472</v>
      </c>
      <c r="D35" s="277" t="s">
        <v>912</v>
      </c>
      <c r="E35" s="2244"/>
      <c r="F35" s="257" t="s">
        <v>853</v>
      </c>
      <c r="G35" s="292" t="s">
        <v>855</v>
      </c>
      <c r="H35" s="402">
        <v>70</v>
      </c>
      <c r="I35" s="582"/>
      <c r="J35" s="5"/>
      <c r="K35" s="5"/>
      <c r="L35" s="5"/>
      <c r="N35" s="133"/>
      <c r="O35" s="188"/>
      <c r="P35" s="11"/>
      <c r="Q35" s="134"/>
      <c r="R35" s="11"/>
      <c r="S35" s="11"/>
      <c r="T35" s="11"/>
      <c r="U35" s="112"/>
      <c r="V35" s="114"/>
      <c r="W35" s="109"/>
      <c r="X35" s="108"/>
      <c r="Y35" s="152"/>
      <c r="Z35" s="188"/>
      <c r="AA35" s="426"/>
      <c r="AB35" s="114"/>
      <c r="AC35" s="114"/>
      <c r="AD35" s="114"/>
      <c r="AE35" s="114"/>
      <c r="AF35" s="114"/>
      <c r="AG35" s="123"/>
      <c r="AH35" s="109"/>
      <c r="AI35" s="108"/>
      <c r="AJ35" s="114"/>
      <c r="AK35" s="123"/>
      <c r="AL35" s="109"/>
      <c r="AM35" s="108"/>
      <c r="AN35" s="112"/>
      <c r="AO35" s="113"/>
      <c r="AP35" s="139"/>
      <c r="AQ35" s="112"/>
      <c r="AR35" s="113"/>
      <c r="AS35" s="139"/>
      <c r="AT35" s="109"/>
      <c r="AU35" s="108"/>
      <c r="AV35" s="152"/>
      <c r="AW35" s="114"/>
      <c r="AX35" s="114"/>
      <c r="AY35" s="114"/>
      <c r="AZ35" s="114"/>
      <c r="BA35" s="114"/>
      <c r="BB35" s="114"/>
      <c r="BC35" s="114"/>
      <c r="BD35" s="114"/>
      <c r="BE35" s="114"/>
      <c r="BF35" s="114"/>
      <c r="BG35" s="114"/>
      <c r="BH35" s="114"/>
      <c r="BI35" s="114"/>
      <c r="BJ35" s="114"/>
      <c r="BK35" s="114"/>
      <c r="BL35" s="114"/>
      <c r="BM35" s="114"/>
      <c r="BN35" s="114"/>
      <c r="BO35" s="114"/>
      <c r="BP35" s="114"/>
      <c r="BQ35" s="114"/>
      <c r="BR35" s="114"/>
      <c r="BS35" s="114"/>
      <c r="BT35" s="114"/>
      <c r="BU35" s="114"/>
      <c r="BV35" s="114"/>
      <c r="BW35" s="114"/>
      <c r="BX35" s="114"/>
      <c r="BY35" s="114"/>
      <c r="BZ35" s="114"/>
      <c r="CA35" s="114"/>
      <c r="CB35" s="114"/>
      <c r="CC35" s="114"/>
      <c r="CD35" s="114"/>
      <c r="CE35" s="114"/>
      <c r="CF35" s="114"/>
      <c r="CG35" s="114"/>
      <c r="CH35" s="114"/>
      <c r="CI35" s="114"/>
      <c r="CJ35" s="114"/>
      <c r="CK35" s="114"/>
    </row>
    <row r="36" spans="1:89">
      <c r="B36" s="257" t="s">
        <v>572</v>
      </c>
      <c r="C36" s="292" t="s">
        <v>571</v>
      </c>
      <c r="D36" s="277" t="s">
        <v>914</v>
      </c>
      <c r="E36" s="2244"/>
      <c r="F36" s="855" t="s">
        <v>474</v>
      </c>
      <c r="G36" s="266" t="s">
        <v>473</v>
      </c>
      <c r="H36" s="367" t="s">
        <v>909</v>
      </c>
      <c r="I36" s="598"/>
      <c r="J36" s="5"/>
      <c r="K36" s="5"/>
      <c r="L36" s="5"/>
      <c r="N36" s="132"/>
      <c r="O36" s="121"/>
      <c r="P36" s="56"/>
      <c r="Q36" s="134"/>
      <c r="R36" s="11"/>
      <c r="S36" s="11"/>
      <c r="T36" s="11"/>
      <c r="U36" s="109"/>
      <c r="V36" s="114"/>
      <c r="W36" s="109"/>
      <c r="X36" s="121"/>
      <c r="Y36" s="149"/>
      <c r="Z36" s="188"/>
      <c r="AA36" s="426"/>
      <c r="AB36" s="114"/>
      <c r="AC36" s="114"/>
      <c r="AD36" s="114"/>
      <c r="AE36" s="114"/>
      <c r="AF36" s="114"/>
      <c r="AG36" s="123"/>
      <c r="AH36" s="134"/>
      <c r="AI36" s="375"/>
      <c r="AJ36" s="114"/>
      <c r="AK36" s="123"/>
      <c r="AL36" s="134"/>
      <c r="AM36" s="375"/>
      <c r="AN36" s="109"/>
      <c r="AO36" s="123"/>
      <c r="AP36" s="291"/>
      <c r="AQ36" s="112"/>
      <c r="AR36" s="132"/>
      <c r="AS36" s="152"/>
      <c r="AT36" s="109"/>
      <c r="AU36" s="108"/>
      <c r="AV36" s="152"/>
      <c r="AW36" s="114"/>
      <c r="AX36" s="114"/>
      <c r="AY36" s="114"/>
      <c r="AZ36" s="114"/>
      <c r="BA36" s="114"/>
      <c r="BB36" s="114"/>
      <c r="BC36" s="114"/>
      <c r="BD36" s="114"/>
      <c r="BE36" s="114"/>
      <c r="BF36" s="114"/>
      <c r="BG36" s="114"/>
      <c r="BH36" s="114"/>
      <c r="BI36" s="114"/>
      <c r="BJ36" s="114"/>
      <c r="BK36" s="114"/>
      <c r="BL36" s="114"/>
      <c r="BM36" s="114"/>
      <c r="BN36" s="114"/>
      <c r="BO36" s="114"/>
      <c r="BP36" s="114"/>
      <c r="BQ36" s="114"/>
      <c r="BR36" s="114"/>
      <c r="BS36" s="114"/>
      <c r="BT36" s="114"/>
      <c r="BU36" s="114"/>
      <c r="BV36" s="114"/>
      <c r="BW36" s="114"/>
      <c r="BX36" s="114"/>
      <c r="BY36" s="114"/>
      <c r="BZ36" s="114"/>
      <c r="CA36" s="114"/>
      <c r="CB36" s="114"/>
      <c r="CC36" s="114"/>
      <c r="CD36" s="114"/>
      <c r="CE36" s="114"/>
      <c r="CF36" s="114"/>
      <c r="CG36" s="114"/>
      <c r="CH36" s="114"/>
      <c r="CI36" s="114"/>
      <c r="CJ36" s="114"/>
      <c r="CK36" s="114"/>
    </row>
    <row r="37" spans="1:89" ht="13.5" customHeight="1">
      <c r="B37" s="289">
        <v>384</v>
      </c>
      <c r="C37" s="181" t="s">
        <v>513</v>
      </c>
      <c r="D37" s="298"/>
      <c r="E37" s="1429"/>
      <c r="F37" s="257" t="s">
        <v>484</v>
      </c>
      <c r="G37" s="292" t="s">
        <v>485</v>
      </c>
      <c r="H37" s="402">
        <v>200</v>
      </c>
      <c r="I37" s="601"/>
      <c r="J37" s="5"/>
      <c r="K37" s="5"/>
      <c r="L37" s="5"/>
      <c r="N37" s="123"/>
      <c r="O37" s="109"/>
      <c r="P37" s="14"/>
      <c r="Q37" s="134"/>
      <c r="R37" s="11"/>
      <c r="S37" s="11"/>
      <c r="T37" s="11"/>
      <c r="U37" s="109"/>
      <c r="V37" s="114"/>
      <c r="W37" s="109"/>
      <c r="X37" s="108"/>
      <c r="Y37" s="152"/>
      <c r="Z37" s="188"/>
      <c r="AA37" s="426"/>
      <c r="AB37" s="114"/>
      <c r="AC37" s="114"/>
      <c r="AD37" s="114"/>
      <c r="AE37" s="114"/>
      <c r="AF37" s="114"/>
      <c r="AG37" s="123"/>
      <c r="AH37" s="109"/>
      <c r="AI37" s="106"/>
      <c r="AJ37" s="114"/>
      <c r="AK37" s="123"/>
      <c r="AL37" s="109"/>
      <c r="AM37" s="106"/>
      <c r="AN37" s="135"/>
      <c r="AO37" s="129"/>
      <c r="AP37" s="588"/>
      <c r="AQ37" s="112"/>
      <c r="AR37" s="113"/>
      <c r="AS37" s="150"/>
      <c r="AT37" s="109"/>
      <c r="AU37" s="108"/>
      <c r="AV37" s="152"/>
      <c r="AW37" s="114"/>
      <c r="AX37" s="114"/>
      <c r="AY37" s="114"/>
      <c r="AZ37" s="114"/>
      <c r="BA37" s="114"/>
      <c r="BB37" s="114"/>
      <c r="BC37" s="114"/>
      <c r="BD37" s="114"/>
      <c r="BE37" s="114"/>
      <c r="BF37" s="114"/>
      <c r="BG37" s="114"/>
      <c r="BH37" s="114"/>
      <c r="BI37" s="114"/>
      <c r="BJ37" s="114"/>
      <c r="BK37" s="114"/>
      <c r="BL37" s="114"/>
      <c r="BM37" s="114"/>
      <c r="BN37" s="114"/>
      <c r="BO37" s="114"/>
      <c r="BP37" s="114"/>
      <c r="BQ37" s="114"/>
      <c r="BR37" s="114"/>
      <c r="BS37" s="114"/>
      <c r="BT37" s="114"/>
      <c r="BU37" s="114"/>
      <c r="BV37" s="114"/>
      <c r="BW37" s="114"/>
      <c r="BX37" s="114"/>
      <c r="BY37" s="114"/>
      <c r="BZ37" s="114"/>
      <c r="CA37" s="114"/>
      <c r="CB37" s="114"/>
      <c r="CC37" s="114"/>
      <c r="CD37" s="114"/>
      <c r="CE37" s="114"/>
      <c r="CF37" s="114"/>
      <c r="CG37" s="114"/>
      <c r="CH37" s="114"/>
      <c r="CI37" s="114"/>
      <c r="CJ37" s="114"/>
      <c r="CK37" s="114"/>
    </row>
    <row r="38" spans="1:89" ht="12.75" customHeight="1">
      <c r="B38" s="289" t="s">
        <v>522</v>
      </c>
      <c r="C38" s="181" t="s">
        <v>295</v>
      </c>
      <c r="D38" s="400">
        <v>200</v>
      </c>
      <c r="E38" s="86"/>
      <c r="F38" s="320"/>
      <c r="G38" s="181" t="s">
        <v>486</v>
      </c>
      <c r="H38" s="298"/>
      <c r="I38" s="599"/>
      <c r="J38" s="5"/>
      <c r="K38" s="5"/>
      <c r="L38" s="5"/>
      <c r="N38" s="133"/>
      <c r="O38" s="109"/>
      <c r="P38" s="11"/>
      <c r="Q38" s="109"/>
      <c r="R38" s="11"/>
      <c r="S38" s="11"/>
      <c r="T38" s="11"/>
      <c r="U38" s="109"/>
      <c r="V38" s="114"/>
      <c r="W38" s="109"/>
      <c r="X38" s="123"/>
      <c r="Y38" s="152"/>
      <c r="Z38" s="188"/>
      <c r="AA38" s="426"/>
      <c r="AB38" s="114"/>
      <c r="AC38" s="114"/>
      <c r="AD38" s="114"/>
      <c r="AE38" s="114"/>
      <c r="AF38" s="432"/>
      <c r="AG38" s="123"/>
      <c r="AH38" s="109"/>
      <c r="AI38" s="106"/>
      <c r="AJ38" s="114"/>
      <c r="AK38" s="123"/>
      <c r="AL38" s="109"/>
      <c r="AM38" s="106"/>
      <c r="AN38" s="109"/>
      <c r="AO38" s="113"/>
      <c r="AP38" s="139"/>
      <c r="AQ38" s="112"/>
      <c r="AR38" s="113"/>
      <c r="AS38" s="150"/>
      <c r="AT38" s="109"/>
      <c r="AU38" s="123"/>
      <c r="AV38" s="152"/>
      <c r="AW38" s="114"/>
      <c r="AX38" s="114"/>
      <c r="AY38" s="114"/>
      <c r="AZ38" s="114"/>
      <c r="BA38" s="114"/>
      <c r="BB38" s="114"/>
      <c r="BC38" s="114"/>
      <c r="BD38" s="114"/>
      <c r="BE38" s="114"/>
      <c r="BF38" s="114"/>
      <c r="BG38" s="114"/>
      <c r="BH38" s="114"/>
      <c r="BI38" s="114"/>
      <c r="BJ38" s="114"/>
      <c r="BK38" s="114"/>
      <c r="BL38" s="114"/>
      <c r="BM38" s="114"/>
      <c r="BN38" s="114"/>
      <c r="BO38" s="114"/>
      <c r="BP38" s="114"/>
      <c r="BQ38" s="114"/>
      <c r="BR38" s="114"/>
      <c r="BS38" s="114"/>
      <c r="BT38" s="114"/>
      <c r="BU38" s="114"/>
      <c r="BV38" s="114"/>
      <c r="BW38" s="114"/>
      <c r="BX38" s="114"/>
      <c r="BY38" s="114"/>
      <c r="BZ38" s="114"/>
      <c r="CA38" s="114"/>
      <c r="CB38" s="114"/>
      <c r="CC38" s="114"/>
      <c r="CD38" s="114"/>
      <c r="CE38" s="114"/>
      <c r="CF38" s="114"/>
      <c r="CG38" s="114"/>
      <c r="CH38" s="114"/>
      <c r="CI38" s="114"/>
      <c r="CJ38" s="114"/>
      <c r="CK38" s="114"/>
    </row>
    <row r="39" spans="1:89" ht="12.75" customHeight="1">
      <c r="B39" s="259" t="s">
        <v>9</v>
      </c>
      <c r="C39" s="266" t="s">
        <v>10</v>
      </c>
      <c r="D39" s="275">
        <v>50</v>
      </c>
      <c r="E39" s="71"/>
      <c r="F39" s="297" t="s">
        <v>9</v>
      </c>
      <c r="G39" s="266" t="s">
        <v>10</v>
      </c>
      <c r="H39" s="275">
        <v>50</v>
      </c>
      <c r="I39" s="599"/>
      <c r="J39" s="5"/>
      <c r="K39" s="5"/>
      <c r="L39" s="5"/>
      <c r="N39" s="123"/>
      <c r="O39" s="119"/>
      <c r="P39" s="57"/>
      <c r="Q39" s="134"/>
      <c r="R39" s="11"/>
      <c r="S39" s="11"/>
      <c r="T39" s="11"/>
      <c r="U39" s="109"/>
      <c r="V39" s="114"/>
      <c r="W39" s="109"/>
      <c r="X39" s="108"/>
      <c r="Y39" s="152"/>
      <c r="Z39" s="188"/>
      <c r="AA39" s="426"/>
      <c r="AB39" s="114"/>
      <c r="AC39" s="114"/>
      <c r="AD39" s="114"/>
      <c r="AE39" s="114"/>
      <c r="AF39" s="419"/>
      <c r="AG39" s="113"/>
      <c r="AH39" s="168"/>
      <c r="AI39" s="114"/>
      <c r="AJ39" s="114"/>
      <c r="AK39" s="159"/>
      <c r="AL39" s="109"/>
      <c r="AM39" s="106"/>
      <c r="AN39" s="114"/>
      <c r="AO39" s="114"/>
      <c r="AP39" s="114"/>
      <c r="AQ39" s="112"/>
      <c r="AR39" s="113"/>
      <c r="AS39" s="150"/>
      <c r="AT39" s="148"/>
      <c r="AU39" s="114"/>
      <c r="AV39" s="114"/>
      <c r="AW39" s="114"/>
      <c r="AX39" s="114"/>
      <c r="AY39" s="114"/>
      <c r="AZ39" s="114"/>
      <c r="BA39" s="114"/>
      <c r="BB39" s="114"/>
      <c r="BC39" s="114"/>
      <c r="BD39" s="114"/>
      <c r="BE39" s="114"/>
      <c r="BF39" s="114"/>
      <c r="BG39" s="114"/>
      <c r="BH39" s="114"/>
      <c r="BI39" s="114"/>
      <c r="BJ39" s="114"/>
      <c r="BK39" s="114"/>
      <c r="BL39" s="114"/>
      <c r="BM39" s="114"/>
      <c r="BN39" s="114"/>
      <c r="BO39" s="114"/>
      <c r="BP39" s="114"/>
      <c r="BQ39" s="114"/>
      <c r="BR39" s="114"/>
      <c r="BS39" s="114"/>
      <c r="BT39" s="114"/>
      <c r="BU39" s="114"/>
      <c r="BV39" s="114"/>
      <c r="BW39" s="114"/>
      <c r="BX39" s="114"/>
      <c r="BY39" s="114"/>
      <c r="BZ39" s="114"/>
      <c r="CA39" s="114"/>
      <c r="CB39" s="114"/>
      <c r="CC39" s="114"/>
      <c r="CD39" s="114"/>
      <c r="CE39" s="114"/>
      <c r="CF39" s="114"/>
      <c r="CG39" s="114"/>
      <c r="CH39" s="114"/>
      <c r="CI39" s="114"/>
      <c r="CJ39" s="114"/>
      <c r="CK39" s="114"/>
    </row>
    <row r="40" spans="1:89">
      <c r="B40" s="259" t="s">
        <v>9</v>
      </c>
      <c r="C40" s="266" t="s">
        <v>387</v>
      </c>
      <c r="D40" s="275">
        <v>30</v>
      </c>
      <c r="E40" s="86"/>
      <c r="F40" s="297" t="s">
        <v>9</v>
      </c>
      <c r="G40" s="266" t="s">
        <v>387</v>
      </c>
      <c r="H40" s="275">
        <v>40</v>
      </c>
      <c r="I40" s="599"/>
      <c r="J40" s="11"/>
      <c r="K40" s="49"/>
      <c r="L40" s="11"/>
      <c r="N40" s="123"/>
      <c r="O40" s="109"/>
      <c r="P40" s="14"/>
      <c r="Q40" s="134"/>
      <c r="R40" s="11"/>
      <c r="S40" s="11"/>
      <c r="T40" s="11"/>
      <c r="U40" s="109"/>
      <c r="V40" s="114"/>
      <c r="W40" s="109"/>
      <c r="X40" s="108"/>
      <c r="Y40" s="152"/>
      <c r="Z40" s="188"/>
      <c r="AA40" s="426"/>
      <c r="AB40" s="114"/>
      <c r="AC40" s="114"/>
      <c r="AD40" s="114"/>
      <c r="AE40" s="114"/>
      <c r="AF40" s="114"/>
      <c r="AG40" s="114"/>
      <c r="AH40" s="114"/>
      <c r="AI40" s="114"/>
      <c r="AJ40" s="134"/>
      <c r="AK40" s="114"/>
      <c r="AL40" s="122"/>
      <c r="AM40" s="114"/>
      <c r="AN40" s="194"/>
      <c r="AO40" s="114"/>
      <c r="AP40" s="114"/>
      <c r="AQ40" s="109"/>
      <c r="AR40" s="108"/>
      <c r="AS40" s="152"/>
      <c r="AT40" s="229"/>
      <c r="AU40" s="207"/>
      <c r="AV40" s="208"/>
      <c r="AW40" s="114"/>
      <c r="AX40" s="114"/>
      <c r="AY40" s="114"/>
      <c r="AZ40" s="114"/>
      <c r="BA40" s="114"/>
      <c r="BB40" s="114"/>
      <c r="BC40" s="114"/>
      <c r="BD40" s="114"/>
      <c r="BE40" s="114"/>
      <c r="BF40" s="114"/>
      <c r="BG40" s="114"/>
      <c r="BH40" s="114"/>
      <c r="BI40" s="114"/>
      <c r="BJ40" s="114"/>
      <c r="BK40" s="114"/>
      <c r="BL40" s="114"/>
      <c r="BM40" s="114"/>
      <c r="BN40" s="114"/>
      <c r="BO40" s="114"/>
      <c r="BP40" s="114"/>
      <c r="BQ40" s="114"/>
      <c r="BR40" s="114"/>
      <c r="BS40" s="114"/>
      <c r="BT40" s="114"/>
      <c r="BU40" s="114"/>
      <c r="BV40" s="114"/>
      <c r="BW40" s="114"/>
      <c r="BX40" s="114"/>
      <c r="BY40" s="114"/>
      <c r="BZ40" s="114"/>
      <c r="CA40" s="114"/>
      <c r="CB40" s="114"/>
      <c r="CC40" s="114"/>
      <c r="CD40" s="114"/>
      <c r="CE40" s="114"/>
      <c r="CF40" s="114"/>
      <c r="CG40" s="114"/>
      <c r="CH40" s="114"/>
      <c r="CI40" s="114"/>
      <c r="CJ40" s="114"/>
      <c r="CK40" s="114"/>
    </row>
    <row r="41" spans="1:89" ht="16.5" thickBot="1">
      <c r="B41" s="1472" t="s">
        <v>360</v>
      </c>
      <c r="C41" s="1473"/>
      <c r="D41" s="3139">
        <f>D34+D38+D39+D40+110+20+150+30</f>
        <v>650</v>
      </c>
      <c r="E41" s="3010"/>
      <c r="F41" s="1472" t="s">
        <v>360</v>
      </c>
      <c r="G41" s="1473"/>
      <c r="H41" s="3139">
        <f>H35+H37+H39+50+155+H40</f>
        <v>565</v>
      </c>
      <c r="I41" s="582"/>
      <c r="J41" s="11"/>
      <c r="K41" s="49"/>
      <c r="L41" s="11"/>
      <c r="N41" s="123"/>
      <c r="O41" s="109"/>
      <c r="P41" s="14"/>
      <c r="Q41" s="217"/>
      <c r="R41" s="11"/>
      <c r="S41" s="11"/>
      <c r="T41" s="11"/>
      <c r="U41" s="109"/>
      <c r="V41" s="114"/>
      <c r="W41" s="115"/>
      <c r="X41" s="197"/>
      <c r="Y41" s="427"/>
      <c r="Z41" s="428"/>
      <c r="AA41" s="426"/>
      <c r="AB41" s="114"/>
      <c r="AC41" s="114"/>
      <c r="AD41" s="114"/>
      <c r="AE41" s="114"/>
      <c r="AF41" s="114"/>
      <c r="AG41" s="114"/>
      <c r="AH41" s="114"/>
      <c r="AI41" s="114"/>
      <c r="AJ41" s="134"/>
      <c r="AK41" s="133"/>
      <c r="AL41" s="188"/>
      <c r="AM41" s="114"/>
      <c r="AN41" s="229"/>
      <c r="AO41" s="207"/>
      <c r="AP41" s="208"/>
      <c r="AQ41" s="114"/>
      <c r="AR41" s="114"/>
      <c r="AS41" s="114"/>
      <c r="AT41" s="109"/>
      <c r="AU41" s="108"/>
      <c r="AV41" s="152"/>
      <c r="AW41" s="114"/>
      <c r="AX41" s="114"/>
      <c r="AY41" s="114"/>
      <c r="AZ41" s="114"/>
      <c r="BA41" s="114"/>
      <c r="BB41" s="114"/>
      <c r="BC41" s="114"/>
      <c r="BD41" s="114"/>
      <c r="BE41" s="114"/>
      <c r="BF41" s="114"/>
      <c r="BG41" s="114"/>
      <c r="BH41" s="114"/>
      <c r="BI41" s="114"/>
      <c r="BJ41" s="114"/>
      <c r="BK41" s="114"/>
      <c r="BL41" s="114"/>
      <c r="BM41" s="114"/>
      <c r="BN41" s="114"/>
      <c r="BO41" s="114"/>
      <c r="BP41" s="114"/>
      <c r="BQ41" s="114"/>
      <c r="BR41" s="114"/>
      <c r="BS41" s="114"/>
      <c r="BT41" s="114"/>
      <c r="BU41" s="114"/>
      <c r="BV41" s="114"/>
      <c r="BW41" s="114"/>
      <c r="BX41" s="114"/>
      <c r="BY41" s="114"/>
      <c r="BZ41" s="114"/>
      <c r="CA41" s="114"/>
      <c r="CB41" s="114"/>
      <c r="CC41" s="114"/>
      <c r="CD41" s="114"/>
      <c r="CE41" s="114"/>
      <c r="CF41" s="114"/>
      <c r="CG41" s="114"/>
      <c r="CH41" s="114"/>
      <c r="CI41" s="114"/>
      <c r="CJ41" s="114"/>
      <c r="CK41" s="114"/>
    </row>
    <row r="42" spans="1:89" ht="13.5" customHeight="1">
      <c r="B42" s="387"/>
      <c r="C42" s="711" t="s">
        <v>123</v>
      </c>
      <c r="D42" s="63"/>
      <c r="E42" s="86"/>
      <c r="F42" s="387"/>
      <c r="G42" s="177" t="s">
        <v>123</v>
      </c>
      <c r="H42" s="63"/>
      <c r="I42" s="598"/>
      <c r="J42" s="5"/>
      <c r="K42" s="5"/>
      <c r="L42" s="5"/>
      <c r="M42" s="11"/>
      <c r="N42" s="123"/>
      <c r="O42" s="109"/>
      <c r="P42" s="108"/>
      <c r="Q42" s="134"/>
      <c r="R42" s="11"/>
      <c r="S42" s="11"/>
      <c r="T42" s="11"/>
      <c r="U42" s="109"/>
      <c r="V42" s="114"/>
      <c r="W42" s="109"/>
      <c r="X42" s="197"/>
      <c r="Y42" s="427"/>
      <c r="Z42" s="188"/>
      <c r="AA42" s="426"/>
      <c r="AB42" s="114"/>
      <c r="AC42" s="114"/>
      <c r="AD42" s="114"/>
      <c r="AE42" s="114"/>
      <c r="AF42" s="114"/>
      <c r="AG42" s="114"/>
      <c r="AH42" s="114"/>
      <c r="AI42" s="114"/>
      <c r="AJ42" s="134"/>
      <c r="AK42" s="419"/>
      <c r="AL42" s="109"/>
      <c r="AM42" s="375"/>
      <c r="AN42" s="109"/>
      <c r="AO42" s="108"/>
      <c r="AP42" s="152"/>
      <c r="AQ42" s="148"/>
      <c r="AR42" s="114"/>
      <c r="AS42" s="114"/>
      <c r="AT42" s="109"/>
      <c r="AU42" s="108"/>
      <c r="AV42" s="152"/>
      <c r="AW42" s="114"/>
      <c r="AX42" s="114"/>
      <c r="AY42" s="114"/>
      <c r="AZ42" s="114"/>
      <c r="BA42" s="114"/>
      <c r="BB42" s="114"/>
      <c r="BC42" s="114"/>
      <c r="BD42" s="114"/>
      <c r="BE42" s="114"/>
      <c r="BF42" s="114"/>
      <c r="BG42" s="114"/>
      <c r="BH42" s="114"/>
      <c r="BI42" s="114"/>
      <c r="BJ42" s="114"/>
      <c r="BK42" s="114"/>
      <c r="BL42" s="114"/>
      <c r="BM42" s="114"/>
      <c r="BN42" s="114"/>
      <c r="BO42" s="114"/>
      <c r="BP42" s="114"/>
      <c r="BQ42" s="114"/>
      <c r="BR42" s="114"/>
      <c r="BS42" s="114"/>
      <c r="BT42" s="114"/>
      <c r="BU42" s="114"/>
      <c r="BV42" s="114"/>
      <c r="BW42" s="114"/>
      <c r="BX42" s="114"/>
      <c r="BY42" s="114"/>
      <c r="BZ42" s="114"/>
      <c r="CA42" s="114"/>
      <c r="CB42" s="114"/>
      <c r="CC42" s="114"/>
      <c r="CD42" s="114"/>
      <c r="CE42" s="114"/>
      <c r="CF42" s="114"/>
      <c r="CG42" s="114"/>
      <c r="CH42" s="114"/>
      <c r="CI42" s="114"/>
      <c r="CJ42" s="114"/>
      <c r="CK42" s="114"/>
    </row>
    <row r="43" spans="1:89" ht="14.25" customHeight="1">
      <c r="B43" s="2044" t="s">
        <v>568</v>
      </c>
      <c r="C43" s="280" t="s">
        <v>335</v>
      </c>
      <c r="D43" s="276">
        <v>60</v>
      </c>
      <c r="E43" s="72"/>
      <c r="F43" s="1981" t="s">
        <v>586</v>
      </c>
      <c r="G43" s="247" t="s">
        <v>585</v>
      </c>
      <c r="H43" s="278">
        <v>60</v>
      </c>
      <c r="I43" s="599"/>
      <c r="J43" s="11"/>
      <c r="K43" s="49"/>
      <c r="L43" s="11"/>
      <c r="M43" s="11"/>
      <c r="N43" s="123"/>
      <c r="O43" s="109"/>
      <c r="P43" s="108"/>
      <c r="Q43" s="214"/>
      <c r="R43" s="11"/>
      <c r="S43" s="11"/>
      <c r="T43" s="11"/>
      <c r="U43" s="109"/>
      <c r="V43" s="114"/>
      <c r="W43" s="115"/>
      <c r="X43" s="197"/>
      <c r="Y43" s="427"/>
      <c r="Z43" s="188"/>
      <c r="AA43" s="426"/>
      <c r="AB43" s="114"/>
      <c r="AC43" s="114"/>
      <c r="AD43" s="114"/>
      <c r="AE43" s="114"/>
      <c r="AF43" s="114"/>
      <c r="AG43" s="114"/>
      <c r="AH43" s="114"/>
      <c r="AI43" s="114"/>
      <c r="AJ43" s="134"/>
      <c r="AK43" s="126"/>
      <c r="AL43" s="109"/>
      <c r="AM43" s="106"/>
      <c r="AN43" s="109"/>
      <c r="AO43" s="108"/>
      <c r="AP43" s="152"/>
      <c r="AQ43" s="174"/>
      <c r="AR43" s="207"/>
      <c r="AS43" s="208"/>
      <c r="AT43" s="109"/>
      <c r="AU43" s="108"/>
      <c r="AV43" s="152"/>
      <c r="AW43" s="114"/>
      <c r="AX43" s="114"/>
      <c r="AY43" s="114"/>
      <c r="AZ43" s="114"/>
      <c r="BA43" s="114"/>
      <c r="BB43" s="114"/>
      <c r="BC43" s="114"/>
      <c r="BD43" s="114"/>
      <c r="BE43" s="114"/>
      <c r="BF43" s="114"/>
      <c r="BG43" s="114"/>
      <c r="BH43" s="114"/>
      <c r="BI43" s="114"/>
      <c r="BJ43" s="114"/>
      <c r="BK43" s="114"/>
      <c r="BL43" s="114"/>
      <c r="BM43" s="114"/>
      <c r="BN43" s="114"/>
      <c r="BO43" s="114"/>
      <c r="BP43" s="114"/>
      <c r="BQ43" s="114"/>
      <c r="BR43" s="114"/>
      <c r="BS43" s="114"/>
      <c r="BT43" s="114"/>
      <c r="BU43" s="114"/>
      <c r="BV43" s="114"/>
      <c r="BW43" s="114"/>
      <c r="BX43" s="114"/>
      <c r="BY43" s="114"/>
      <c r="BZ43" s="114"/>
      <c r="CA43" s="114"/>
      <c r="CB43" s="114"/>
      <c r="CC43" s="114"/>
      <c r="CD43" s="114"/>
      <c r="CE43" s="114"/>
      <c r="CF43" s="114"/>
      <c r="CG43" s="114"/>
      <c r="CH43" s="114"/>
      <c r="CI43" s="114"/>
      <c r="CJ43" s="114"/>
      <c r="CK43" s="114"/>
    </row>
    <row r="44" spans="1:89" ht="15" customHeight="1">
      <c r="A44" s="100"/>
      <c r="B44" s="1731" t="s">
        <v>569</v>
      </c>
      <c r="C44" s="266" t="s">
        <v>563</v>
      </c>
      <c r="D44" s="275">
        <v>250</v>
      </c>
      <c r="E44" s="321"/>
      <c r="F44" s="2627" t="s">
        <v>860</v>
      </c>
      <c r="G44" s="252" t="s">
        <v>768</v>
      </c>
      <c r="H44" s="395">
        <v>250</v>
      </c>
      <c r="I44" s="599"/>
      <c r="J44" s="11"/>
      <c r="K44" s="49"/>
      <c r="L44" s="11"/>
      <c r="M44" s="11"/>
      <c r="N44" s="114"/>
      <c r="O44" s="223"/>
      <c r="P44" s="225"/>
      <c r="Q44" s="423"/>
      <c r="R44" s="11"/>
      <c r="S44" s="11"/>
      <c r="T44" s="11"/>
      <c r="U44" s="135"/>
      <c r="V44" s="114"/>
      <c r="W44" s="109"/>
      <c r="X44" s="197"/>
      <c r="Y44" s="427"/>
      <c r="Z44" s="188"/>
      <c r="AA44" s="426"/>
      <c r="AB44" s="114"/>
      <c r="AC44" s="114"/>
      <c r="AD44" s="114"/>
      <c r="AE44" s="114"/>
      <c r="AF44" s="114"/>
      <c r="AG44" s="114"/>
      <c r="AH44" s="114"/>
      <c r="AI44" s="114"/>
      <c r="AJ44" s="134"/>
      <c r="AK44" s="126"/>
      <c r="AL44" s="109"/>
      <c r="AM44" s="106"/>
      <c r="AN44" s="119"/>
      <c r="AO44" s="121"/>
      <c r="AP44" s="149"/>
      <c r="AQ44" s="109"/>
      <c r="AR44" s="121"/>
      <c r="AS44" s="149"/>
      <c r="AT44" s="109"/>
      <c r="AU44" s="108"/>
      <c r="AV44" s="152"/>
      <c r="AW44" s="114"/>
      <c r="AX44" s="114"/>
      <c r="AY44" s="114"/>
      <c r="AZ44" s="114"/>
      <c r="BA44" s="114"/>
      <c r="BB44" s="114"/>
      <c r="BC44" s="114"/>
      <c r="BD44" s="114"/>
      <c r="BE44" s="114"/>
      <c r="BF44" s="114"/>
      <c r="BG44" s="114"/>
      <c r="BH44" s="114"/>
      <c r="BI44" s="114"/>
      <c r="BJ44" s="114"/>
      <c r="BK44" s="114"/>
      <c r="BL44" s="114"/>
      <c r="BM44" s="114"/>
      <c r="BN44" s="114"/>
      <c r="BO44" s="114"/>
      <c r="BP44" s="114"/>
      <c r="BQ44" s="114"/>
      <c r="BR44" s="114"/>
      <c r="BS44" s="114"/>
      <c r="BT44" s="114"/>
      <c r="BU44" s="114"/>
      <c r="BV44" s="114"/>
      <c r="BW44" s="114"/>
      <c r="BX44" s="114"/>
      <c r="BY44" s="114"/>
      <c r="BZ44" s="114"/>
      <c r="CA44" s="114"/>
      <c r="CB44" s="114"/>
      <c r="CC44" s="114"/>
      <c r="CD44" s="114"/>
      <c r="CE44" s="114"/>
      <c r="CF44" s="114"/>
      <c r="CG44" s="114"/>
      <c r="CH44" s="114"/>
      <c r="CI44" s="114"/>
      <c r="CJ44" s="114"/>
      <c r="CK44" s="114"/>
    </row>
    <row r="45" spans="1:89" ht="14.25" customHeight="1">
      <c r="B45" s="2213" t="s">
        <v>765</v>
      </c>
      <c r="C45" s="266" t="s">
        <v>766</v>
      </c>
      <c r="D45" s="275" t="s">
        <v>244</v>
      </c>
      <c r="E45" s="1429"/>
      <c r="F45" s="259" t="s">
        <v>584</v>
      </c>
      <c r="G45" s="2664" t="s">
        <v>581</v>
      </c>
      <c r="H45" s="278">
        <v>100</v>
      </c>
      <c r="I45" s="600"/>
      <c r="J45" s="11"/>
      <c r="K45" s="49"/>
      <c r="L45" s="11"/>
      <c r="M45" s="11"/>
      <c r="N45" s="114"/>
      <c r="O45" s="223"/>
      <c r="P45" s="225"/>
      <c r="Q45" s="134"/>
      <c r="R45" s="11"/>
      <c r="S45" s="11"/>
      <c r="T45" s="11"/>
      <c r="U45" s="114"/>
      <c r="V45" s="114"/>
      <c r="W45" s="115"/>
      <c r="X45" s="197"/>
      <c r="Y45" s="427"/>
      <c r="Z45" s="188"/>
      <c r="AA45" s="426"/>
      <c r="AB45" s="114"/>
      <c r="AC45" s="114"/>
      <c r="AD45" s="114"/>
      <c r="AE45" s="114"/>
      <c r="AF45" s="114"/>
      <c r="AG45" s="114"/>
      <c r="AH45" s="114"/>
      <c r="AI45" s="114"/>
      <c r="AJ45" s="134"/>
      <c r="AK45" s="114"/>
      <c r="AL45" s="121"/>
      <c r="AM45" s="114"/>
      <c r="AN45" s="109"/>
      <c r="AO45" s="108"/>
      <c r="AP45" s="152"/>
      <c r="AQ45" s="109"/>
      <c r="AR45" s="121"/>
      <c r="AS45" s="149"/>
      <c r="AT45" s="135"/>
      <c r="AU45" s="114"/>
      <c r="AV45" s="114"/>
      <c r="AW45" s="114"/>
      <c r="AX45" s="114"/>
      <c r="AY45" s="114"/>
      <c r="AZ45" s="114"/>
      <c r="BA45" s="114"/>
      <c r="BB45" s="114"/>
      <c r="BC45" s="114"/>
      <c r="BD45" s="114"/>
      <c r="BE45" s="114"/>
      <c r="BF45" s="114"/>
      <c r="BG45" s="114"/>
      <c r="BH45" s="114"/>
      <c r="BI45" s="114"/>
      <c r="BJ45" s="114"/>
      <c r="BK45" s="114"/>
      <c r="BL45" s="114"/>
      <c r="BM45" s="114"/>
      <c r="BN45" s="114"/>
      <c r="BO45" s="114"/>
      <c r="BP45" s="114"/>
      <c r="BQ45" s="114"/>
      <c r="BR45" s="114"/>
      <c r="BS45" s="114"/>
      <c r="BT45" s="114"/>
      <c r="BU45" s="114"/>
      <c r="BV45" s="114"/>
      <c r="BW45" s="114"/>
      <c r="BX45" s="114"/>
      <c r="BY45" s="114"/>
      <c r="BZ45" s="114"/>
      <c r="CA45" s="114"/>
      <c r="CB45" s="114"/>
      <c r="CC45" s="114"/>
      <c r="CD45" s="114"/>
      <c r="CE45" s="114"/>
      <c r="CF45" s="114"/>
      <c r="CG45" s="114"/>
      <c r="CH45" s="114"/>
      <c r="CI45" s="114"/>
      <c r="CJ45" s="114"/>
      <c r="CK45" s="114"/>
    </row>
    <row r="46" spans="1:89" ht="13.5" customHeight="1">
      <c r="B46" s="257" t="s">
        <v>570</v>
      </c>
      <c r="C46" s="2680" t="s">
        <v>760</v>
      </c>
      <c r="D46" s="402">
        <v>180</v>
      </c>
      <c r="E46" s="86"/>
      <c r="F46" s="257" t="s">
        <v>648</v>
      </c>
      <c r="G46" s="2629" t="s">
        <v>647</v>
      </c>
      <c r="H46" s="277">
        <v>180</v>
      </c>
      <c r="I46" s="599"/>
      <c r="J46" s="5"/>
      <c r="K46" s="5"/>
      <c r="L46" s="5"/>
      <c r="M46" s="11"/>
      <c r="N46" s="114"/>
      <c r="O46" s="223"/>
      <c r="P46" s="109"/>
      <c r="Q46" s="134"/>
      <c r="R46" s="11"/>
      <c r="S46" s="11"/>
      <c r="T46" s="11"/>
      <c r="U46" s="114"/>
      <c r="V46" s="114"/>
      <c r="W46" s="109"/>
      <c r="X46" s="197"/>
      <c r="Y46" s="427"/>
      <c r="Z46" s="188"/>
      <c r="AA46" s="426"/>
      <c r="AB46" s="114"/>
      <c r="AC46" s="114"/>
      <c r="AD46" s="114"/>
      <c r="AE46" s="114"/>
      <c r="AF46" s="114"/>
      <c r="AG46" s="114"/>
      <c r="AH46" s="114"/>
      <c r="AI46" s="114"/>
      <c r="AJ46" s="134"/>
      <c r="AK46" s="123"/>
      <c r="AL46" s="109"/>
      <c r="AM46" s="104"/>
      <c r="AN46" s="119"/>
      <c r="AO46" s="123"/>
      <c r="AP46" s="152"/>
      <c r="AQ46" s="109"/>
      <c r="AR46" s="121"/>
      <c r="AS46" s="149"/>
      <c r="AT46" s="229"/>
      <c r="AU46" s="207"/>
      <c r="AV46" s="208"/>
      <c r="AW46" s="114"/>
      <c r="AX46" s="114"/>
      <c r="AY46" s="114"/>
      <c r="AZ46" s="114"/>
      <c r="BA46" s="114"/>
      <c r="BB46" s="114"/>
      <c r="BC46" s="114"/>
      <c r="BD46" s="114"/>
      <c r="BE46" s="114"/>
      <c r="BF46" s="114"/>
      <c r="BG46" s="114"/>
      <c r="BH46" s="114"/>
      <c r="BI46" s="114"/>
      <c r="BJ46" s="114"/>
      <c r="BK46" s="114"/>
      <c r="BL46" s="114"/>
      <c r="BM46" s="114"/>
      <c r="BN46" s="114"/>
      <c r="BO46" s="114"/>
      <c r="BP46" s="114"/>
      <c r="BQ46" s="114"/>
      <c r="BR46" s="114"/>
      <c r="BS46" s="114"/>
      <c r="BT46" s="114"/>
      <c r="BU46" s="114"/>
      <c r="BV46" s="114"/>
      <c r="BW46" s="114"/>
      <c r="BX46" s="114"/>
      <c r="BY46" s="114"/>
      <c r="BZ46" s="114"/>
      <c r="CA46" s="114"/>
      <c r="CB46" s="114"/>
      <c r="CC46" s="114"/>
      <c r="CD46" s="114"/>
      <c r="CE46" s="114"/>
      <c r="CF46" s="114"/>
      <c r="CG46" s="114"/>
      <c r="CH46" s="114"/>
      <c r="CI46" s="114"/>
      <c r="CJ46" s="114"/>
      <c r="CK46" s="114"/>
    </row>
    <row r="47" spans="1:89" ht="15.75">
      <c r="B47" s="1962" t="s">
        <v>554</v>
      </c>
      <c r="C47" s="1786" t="s">
        <v>235</v>
      </c>
      <c r="D47" s="277">
        <v>200</v>
      </c>
      <c r="E47" s="71"/>
      <c r="F47" s="259" t="s">
        <v>522</v>
      </c>
      <c r="G47" s="266" t="s">
        <v>122</v>
      </c>
      <c r="H47" s="275">
        <v>200</v>
      </c>
      <c r="I47" s="602"/>
      <c r="J47" s="5"/>
      <c r="K47" s="1"/>
      <c r="L47" s="1"/>
      <c r="M47" s="11"/>
      <c r="N47" s="439"/>
      <c r="O47" s="225"/>
      <c r="P47" s="112"/>
      <c r="Q47" s="134"/>
      <c r="R47" s="11"/>
      <c r="S47" s="11"/>
      <c r="T47" s="11"/>
      <c r="U47" s="114"/>
      <c r="V47" s="114"/>
      <c r="W47" s="112"/>
      <c r="X47" s="197"/>
      <c r="Y47" s="427"/>
      <c r="Z47" s="188"/>
      <c r="AA47" s="426"/>
      <c r="AB47" s="114"/>
      <c r="AC47" s="114"/>
      <c r="AD47" s="114"/>
      <c r="AE47" s="114"/>
      <c r="AF47" s="114"/>
      <c r="AG47" s="114"/>
      <c r="AH47" s="114"/>
      <c r="AI47" s="114"/>
      <c r="AJ47" s="134"/>
      <c r="AK47" s="126"/>
      <c r="AL47" s="109"/>
      <c r="AM47" s="106"/>
      <c r="AN47" s="109"/>
      <c r="AO47" s="108"/>
      <c r="AP47" s="152"/>
      <c r="AQ47" s="109"/>
      <c r="AR47" s="121"/>
      <c r="AS47" s="149"/>
      <c r="AT47" s="109"/>
      <c r="AU47" s="123"/>
      <c r="AV47" s="291"/>
      <c r="AW47" s="114"/>
      <c r="AX47" s="114"/>
      <c r="AY47" s="114"/>
      <c r="AZ47" s="114"/>
      <c r="BA47" s="114"/>
      <c r="BB47" s="114"/>
      <c r="BC47" s="114"/>
      <c r="BD47" s="114"/>
      <c r="BE47" s="114"/>
      <c r="BF47" s="114"/>
      <c r="BG47" s="114"/>
      <c r="BH47" s="114"/>
      <c r="BI47" s="114"/>
      <c r="BJ47" s="114"/>
      <c r="BK47" s="114"/>
      <c r="BL47" s="114"/>
      <c r="BM47" s="114"/>
      <c r="BN47" s="114"/>
      <c r="BO47" s="114"/>
      <c r="BP47" s="114"/>
      <c r="BQ47" s="114"/>
      <c r="BR47" s="114"/>
      <c r="BS47" s="114"/>
      <c r="BT47" s="114"/>
      <c r="BU47" s="114"/>
      <c r="BV47" s="114"/>
      <c r="BW47" s="114"/>
      <c r="BX47" s="114"/>
      <c r="BY47" s="114"/>
      <c r="BZ47" s="114"/>
      <c r="CA47" s="114"/>
      <c r="CB47" s="114"/>
      <c r="CC47" s="114"/>
      <c r="CD47" s="114"/>
      <c r="CE47" s="114"/>
      <c r="CF47" s="114"/>
      <c r="CG47" s="114"/>
      <c r="CH47" s="114"/>
      <c r="CI47" s="114"/>
      <c r="CJ47" s="114"/>
      <c r="CK47" s="114"/>
    </row>
    <row r="48" spans="1:89" ht="14.25" customHeight="1">
      <c r="B48" s="1629" t="s">
        <v>9</v>
      </c>
      <c r="C48" s="266" t="s">
        <v>10</v>
      </c>
      <c r="D48" s="275">
        <v>70</v>
      </c>
      <c r="E48" s="86"/>
      <c r="F48" s="1629" t="s">
        <v>9</v>
      </c>
      <c r="G48" s="266" t="s">
        <v>10</v>
      </c>
      <c r="H48" s="275">
        <v>60</v>
      </c>
      <c r="I48" s="599"/>
      <c r="J48" s="5"/>
      <c r="K48" s="1"/>
      <c r="L48" s="1"/>
      <c r="M48" s="11"/>
      <c r="N48" s="114"/>
      <c r="O48" s="134"/>
      <c r="P48" s="109"/>
      <c r="Q48" s="114"/>
      <c r="R48" s="11"/>
      <c r="S48" s="11"/>
      <c r="T48" s="11"/>
      <c r="U48" s="114"/>
      <c r="V48" s="114"/>
      <c r="W48" s="112"/>
      <c r="X48" s="197"/>
      <c r="Y48" s="427"/>
      <c r="Z48" s="188"/>
      <c r="AA48" s="426"/>
      <c r="AB48" s="114"/>
      <c r="AC48" s="114"/>
      <c r="AD48" s="114"/>
      <c r="AE48" s="114"/>
      <c r="AF48" s="114"/>
      <c r="AG48" s="114"/>
      <c r="AH48" s="114"/>
      <c r="AI48" s="114"/>
      <c r="AJ48" s="134"/>
      <c r="AK48" s="126"/>
      <c r="AL48" s="109"/>
      <c r="AM48" s="106"/>
      <c r="AN48" s="109"/>
      <c r="AO48" s="108"/>
      <c r="AP48" s="152"/>
      <c r="AQ48" s="115"/>
      <c r="AR48" s="116"/>
      <c r="AS48" s="150"/>
      <c r="AT48" s="112"/>
      <c r="AU48" s="108"/>
      <c r="AV48" s="146"/>
      <c r="AW48" s="114"/>
      <c r="AX48" s="114"/>
      <c r="AY48" s="114"/>
      <c r="AZ48" s="114"/>
      <c r="BA48" s="114"/>
      <c r="BB48" s="114"/>
      <c r="BC48" s="114"/>
      <c r="BD48" s="114"/>
      <c r="BE48" s="114"/>
      <c r="BF48" s="114"/>
      <c r="BG48" s="114"/>
      <c r="BH48" s="114"/>
      <c r="BI48" s="114"/>
      <c r="BJ48" s="114"/>
      <c r="BK48" s="114"/>
      <c r="BL48" s="114"/>
      <c r="BM48" s="114"/>
      <c r="BN48" s="114"/>
      <c r="BO48" s="114"/>
      <c r="BP48" s="114"/>
      <c r="BQ48" s="114"/>
      <c r="BR48" s="114"/>
      <c r="BS48" s="114"/>
      <c r="BT48" s="114"/>
      <c r="BU48" s="114"/>
      <c r="BV48" s="114"/>
      <c r="BW48" s="114"/>
      <c r="BX48" s="114"/>
      <c r="BY48" s="114"/>
      <c r="BZ48" s="114"/>
      <c r="CA48" s="114"/>
      <c r="CB48" s="114"/>
      <c r="CC48" s="114"/>
      <c r="CD48" s="114"/>
      <c r="CE48" s="114"/>
      <c r="CF48" s="114"/>
      <c r="CG48" s="114"/>
      <c r="CH48" s="114"/>
      <c r="CI48" s="114"/>
      <c r="CJ48" s="114"/>
      <c r="CK48" s="114"/>
    </row>
    <row r="49" spans="2:89" ht="15" customHeight="1">
      <c r="B49" s="283" t="s">
        <v>9</v>
      </c>
      <c r="C49" s="266" t="s">
        <v>387</v>
      </c>
      <c r="D49" s="275">
        <v>50</v>
      </c>
      <c r="E49" s="86"/>
      <c r="F49" s="283" t="s">
        <v>9</v>
      </c>
      <c r="G49" s="266" t="s">
        <v>387</v>
      </c>
      <c r="H49" s="275">
        <v>40</v>
      </c>
      <c r="I49" s="599"/>
      <c r="J49" s="5"/>
      <c r="K49" s="1"/>
      <c r="L49" s="1"/>
      <c r="M49" s="11"/>
      <c r="N49" s="114"/>
      <c r="O49" s="134"/>
      <c r="P49" s="224"/>
      <c r="Q49" s="114"/>
      <c r="R49" s="11"/>
      <c r="S49" s="11"/>
      <c r="T49" s="11"/>
      <c r="U49" s="114"/>
      <c r="V49" s="114"/>
      <c r="W49" s="112"/>
      <c r="X49" s="197"/>
      <c r="Y49" s="427"/>
      <c r="Z49" s="188"/>
      <c r="AA49" s="426"/>
      <c r="AB49" s="114"/>
      <c r="AC49" s="114"/>
      <c r="AD49" s="114"/>
      <c r="AE49" s="114"/>
      <c r="AF49" s="114"/>
      <c r="AG49" s="114"/>
      <c r="AH49" s="114"/>
      <c r="AI49" s="114"/>
      <c r="AJ49" s="134"/>
      <c r="AK49" s="114"/>
      <c r="AL49" s="122"/>
      <c r="AM49" s="114"/>
      <c r="AN49" s="109"/>
      <c r="AO49" s="108"/>
      <c r="AP49" s="152"/>
      <c r="AQ49" s="115"/>
      <c r="AR49" s="118"/>
      <c r="AS49" s="209"/>
      <c r="AT49" s="109"/>
      <c r="AU49" s="108"/>
      <c r="AV49" s="146"/>
      <c r="AW49" s="114"/>
      <c r="AX49" s="114"/>
      <c r="AY49" s="114"/>
      <c r="AZ49" s="114"/>
      <c r="BA49" s="114"/>
      <c r="BB49" s="114"/>
      <c r="BC49" s="114"/>
      <c r="BD49" s="114"/>
      <c r="BE49" s="114"/>
      <c r="BF49" s="114"/>
      <c r="BG49" s="114"/>
      <c r="BH49" s="114"/>
      <c r="BI49" s="114"/>
      <c r="BJ49" s="114"/>
      <c r="BK49" s="114"/>
      <c r="BL49" s="114"/>
      <c r="BM49" s="114"/>
      <c r="BN49" s="114"/>
      <c r="BO49" s="114"/>
      <c r="BP49" s="114"/>
      <c r="BQ49" s="114"/>
      <c r="BR49" s="114"/>
      <c r="BS49" s="114"/>
      <c r="BT49" s="114"/>
      <c r="BU49" s="114"/>
      <c r="BV49" s="114"/>
      <c r="BW49" s="114"/>
      <c r="BX49" s="114"/>
      <c r="BY49" s="114"/>
      <c r="BZ49" s="114"/>
      <c r="CA49" s="114"/>
      <c r="CB49" s="114"/>
      <c r="CC49" s="114"/>
      <c r="CD49" s="114"/>
      <c r="CE49" s="114"/>
      <c r="CF49" s="114"/>
      <c r="CG49" s="114"/>
      <c r="CH49" s="114"/>
      <c r="CI49" s="114"/>
      <c r="CJ49" s="114"/>
      <c r="CK49" s="114"/>
    </row>
    <row r="50" spans="2:89" ht="14.25" customHeight="1">
      <c r="B50" s="708" t="s">
        <v>439</v>
      </c>
      <c r="C50" s="274" t="s">
        <v>290</v>
      </c>
      <c r="D50" s="277">
        <v>100</v>
      </c>
      <c r="E50" s="86"/>
      <c r="F50" s="2217" t="s">
        <v>678</v>
      </c>
      <c r="G50" s="274" t="s">
        <v>442</v>
      </c>
      <c r="H50" s="277">
        <v>120</v>
      </c>
      <c r="I50" s="599"/>
      <c r="J50" s="5"/>
      <c r="K50" s="1"/>
      <c r="L50" s="1"/>
      <c r="M50" s="11"/>
      <c r="N50" s="114"/>
      <c r="O50" s="114"/>
      <c r="P50" s="144"/>
      <c r="Q50" s="114"/>
      <c r="R50" s="11"/>
      <c r="S50" s="11"/>
      <c r="T50" s="11"/>
      <c r="U50" s="109"/>
      <c r="V50" s="108"/>
      <c r="W50" s="112"/>
      <c r="X50" s="197"/>
      <c r="Y50" s="427"/>
      <c r="Z50" s="188"/>
      <c r="AA50" s="426"/>
      <c r="AB50" s="114"/>
      <c r="AC50" s="114"/>
      <c r="AD50" s="114"/>
      <c r="AE50" s="114"/>
      <c r="AF50" s="114"/>
      <c r="AG50" s="114"/>
      <c r="AH50" s="114"/>
      <c r="AI50" s="114"/>
      <c r="AJ50" s="134"/>
      <c r="AK50" s="114"/>
      <c r="AL50" s="122"/>
      <c r="AM50" s="114"/>
      <c r="AN50" s="109"/>
      <c r="AO50" s="108"/>
      <c r="AP50" s="152"/>
      <c r="AQ50" s="109"/>
      <c r="AR50" s="108"/>
      <c r="AS50" s="152"/>
      <c r="AT50" s="589"/>
      <c r="AU50" s="114"/>
      <c r="AV50" s="114"/>
      <c r="AW50" s="114"/>
      <c r="AX50" s="114"/>
      <c r="AY50" s="114"/>
      <c r="AZ50" s="114"/>
      <c r="BA50" s="114"/>
      <c r="BB50" s="114"/>
      <c r="BC50" s="114"/>
      <c r="BD50" s="114"/>
      <c r="BE50" s="114"/>
      <c r="BF50" s="114"/>
      <c r="BG50" s="114"/>
      <c r="BH50" s="114"/>
      <c r="BI50" s="114"/>
      <c r="BJ50" s="114"/>
      <c r="BK50" s="114"/>
      <c r="BL50" s="114"/>
      <c r="BM50" s="114"/>
      <c r="BN50" s="114"/>
      <c r="BO50" s="114"/>
      <c r="BP50" s="114"/>
      <c r="BQ50" s="114"/>
      <c r="BR50" s="114"/>
      <c r="BS50" s="114"/>
      <c r="BT50" s="114"/>
      <c r="BU50" s="114"/>
      <c r="BV50" s="114"/>
      <c r="BW50" s="114"/>
      <c r="BX50" s="114"/>
      <c r="BY50" s="114"/>
      <c r="BZ50" s="114"/>
      <c r="CA50" s="114"/>
      <c r="CB50" s="114"/>
      <c r="CC50" s="114"/>
      <c r="CD50" s="114"/>
      <c r="CE50" s="114"/>
      <c r="CF50" s="114"/>
      <c r="CG50" s="114"/>
      <c r="CH50" s="114"/>
      <c r="CI50" s="114"/>
      <c r="CJ50" s="114"/>
      <c r="CK50" s="114"/>
    </row>
    <row r="51" spans="2:89" ht="14.25" customHeight="1" thickBot="1">
      <c r="B51" s="1229" t="s">
        <v>361</v>
      </c>
      <c r="C51" s="3095"/>
      <c r="D51" s="3096">
        <f>D43+D44+D46+D47+D48+D49+D50+50+50</f>
        <v>1010</v>
      </c>
      <c r="E51" s="3010"/>
      <c r="F51" s="3097" t="s">
        <v>361</v>
      </c>
      <c r="G51" s="3095"/>
      <c r="H51" s="3184">
        <f>SUM(H43:H50)</f>
        <v>1010</v>
      </c>
      <c r="I51" s="582"/>
      <c r="J51" s="5"/>
      <c r="K51" s="5"/>
      <c r="L51" s="5"/>
      <c r="M51" s="11"/>
      <c r="N51" s="439"/>
      <c r="O51" s="228"/>
      <c r="P51" s="139"/>
      <c r="Q51" s="114"/>
      <c r="R51" s="11"/>
      <c r="S51" s="11"/>
      <c r="T51" s="11"/>
      <c r="U51" s="114"/>
      <c r="V51" s="114"/>
      <c r="W51" s="112"/>
      <c r="X51" s="197"/>
      <c r="Y51" s="427"/>
      <c r="Z51" s="188"/>
      <c r="AA51" s="426"/>
      <c r="AB51" s="114"/>
      <c r="AC51" s="114"/>
      <c r="AD51" s="114"/>
      <c r="AE51" s="114"/>
      <c r="AF51" s="114"/>
      <c r="AG51" s="114"/>
      <c r="AH51" s="114"/>
      <c r="AI51" s="114"/>
      <c r="AJ51" s="134"/>
      <c r="AK51" s="114"/>
      <c r="AL51" s="122"/>
      <c r="AM51" s="114"/>
      <c r="AN51" s="109"/>
      <c r="AO51" s="123"/>
      <c r="AP51" s="146"/>
      <c r="AQ51" s="114"/>
      <c r="AR51" s="114"/>
      <c r="AS51" s="114"/>
      <c r="AT51" s="196"/>
      <c r="AU51" s="196"/>
      <c r="AV51" s="139"/>
      <c r="AW51" s="114"/>
      <c r="AX51" s="114"/>
      <c r="AY51" s="114"/>
      <c r="AZ51" s="114"/>
      <c r="BA51" s="114"/>
      <c r="BB51" s="114"/>
      <c r="BC51" s="114"/>
      <c r="BD51" s="114"/>
      <c r="BE51" s="114"/>
      <c r="BF51" s="114"/>
      <c r="BG51" s="114"/>
      <c r="BH51" s="114"/>
      <c r="BI51" s="114"/>
      <c r="BJ51" s="114"/>
      <c r="BK51" s="114"/>
      <c r="BL51" s="114"/>
      <c r="BM51" s="114"/>
      <c r="BN51" s="114"/>
      <c r="BO51" s="114"/>
      <c r="BP51" s="114"/>
      <c r="BQ51" s="114"/>
      <c r="BR51" s="114"/>
      <c r="BS51" s="114"/>
      <c r="BT51" s="114"/>
      <c r="BU51" s="114"/>
      <c r="BV51" s="114"/>
      <c r="BW51" s="114"/>
      <c r="BX51" s="114"/>
      <c r="BY51" s="114"/>
      <c r="BZ51" s="114"/>
      <c r="CA51" s="114"/>
      <c r="CB51" s="114"/>
      <c r="CC51" s="114"/>
      <c r="CD51" s="114"/>
      <c r="CE51" s="114"/>
      <c r="CF51" s="114"/>
      <c r="CG51" s="114"/>
      <c r="CH51" s="114"/>
      <c r="CI51" s="114"/>
      <c r="CJ51" s="114"/>
      <c r="CK51" s="114"/>
    </row>
    <row r="52" spans="2:89">
      <c r="B52" s="807"/>
      <c r="C52" s="386" t="s">
        <v>232</v>
      </c>
      <c r="D52" s="913"/>
      <c r="E52" s="3010"/>
      <c r="F52" s="807"/>
      <c r="G52" s="386" t="s">
        <v>232</v>
      </c>
      <c r="H52" s="913"/>
      <c r="I52" s="598"/>
      <c r="J52" s="11"/>
      <c r="K52" s="183"/>
      <c r="L52" s="11"/>
      <c r="M52" s="11"/>
      <c r="N52" s="114"/>
      <c r="O52" s="125"/>
      <c r="P52" s="108"/>
      <c r="Q52" s="152"/>
      <c r="R52" s="11"/>
      <c r="S52" s="122"/>
      <c r="T52" s="11"/>
      <c r="U52" s="114"/>
      <c r="V52" s="114"/>
      <c r="W52" s="114"/>
      <c r="X52" s="109"/>
      <c r="Y52" s="113"/>
      <c r="Z52" s="114"/>
      <c r="AA52" s="114"/>
      <c r="AB52" s="114"/>
      <c r="AC52" s="114"/>
      <c r="AD52" s="114"/>
      <c r="AE52" s="114"/>
      <c r="AF52" s="114"/>
      <c r="AG52" s="114"/>
      <c r="AH52" s="114"/>
      <c r="AI52" s="114"/>
      <c r="AJ52" s="134"/>
      <c r="AK52" s="114"/>
      <c r="AL52" s="122"/>
      <c r="AM52" s="114"/>
      <c r="AN52" s="109"/>
      <c r="AO52" s="121"/>
      <c r="AP52" s="149"/>
      <c r="AQ52" s="299"/>
      <c r="AR52" s="114"/>
      <c r="AS52" s="114"/>
      <c r="AT52" s="196"/>
      <c r="AU52" s="196"/>
      <c r="AV52" s="139"/>
      <c r="AW52" s="114"/>
      <c r="AX52" s="114"/>
      <c r="AY52" s="114"/>
      <c r="AZ52" s="114"/>
      <c r="BA52" s="114"/>
      <c r="BB52" s="114"/>
      <c r="BC52" s="114"/>
      <c r="BD52" s="114"/>
      <c r="BE52" s="114"/>
      <c r="BF52" s="114"/>
      <c r="BG52" s="114"/>
      <c r="BH52" s="114"/>
      <c r="BI52" s="114"/>
      <c r="BJ52" s="114"/>
      <c r="BK52" s="114"/>
      <c r="BL52" s="114"/>
      <c r="BM52" s="114"/>
      <c r="BN52" s="114"/>
      <c r="BO52" s="114"/>
      <c r="BP52" s="114"/>
      <c r="BQ52" s="114"/>
      <c r="BR52" s="114"/>
      <c r="BS52" s="114"/>
      <c r="BT52" s="114"/>
      <c r="BU52" s="114"/>
      <c r="BV52" s="114"/>
      <c r="BW52" s="114"/>
      <c r="BX52" s="114"/>
      <c r="BY52" s="114"/>
      <c r="BZ52" s="114"/>
      <c r="CA52" s="114"/>
      <c r="CB52" s="114"/>
      <c r="CC52" s="114"/>
      <c r="CD52" s="114"/>
      <c r="CE52" s="114"/>
      <c r="CF52" s="114"/>
      <c r="CG52" s="114"/>
      <c r="CH52" s="114"/>
      <c r="CI52" s="114"/>
      <c r="CJ52" s="114"/>
      <c r="CK52" s="114"/>
    </row>
    <row r="53" spans="2:89" ht="13.5" customHeight="1">
      <c r="B53" s="257" t="s">
        <v>690</v>
      </c>
      <c r="C53" s="252" t="s">
        <v>233</v>
      </c>
      <c r="D53" s="402">
        <v>200</v>
      </c>
      <c r="E53" s="86"/>
      <c r="F53" s="1731" t="s">
        <v>477</v>
      </c>
      <c r="G53" s="266" t="s">
        <v>478</v>
      </c>
      <c r="H53" s="278">
        <v>200</v>
      </c>
      <c r="I53" s="602"/>
      <c r="J53" s="1928"/>
      <c r="K53" s="11"/>
      <c r="L53" s="49"/>
      <c r="M53" s="11"/>
      <c r="N53" s="114"/>
      <c r="O53" s="114"/>
      <c r="P53" s="114"/>
      <c r="Q53" s="114"/>
      <c r="R53" s="11"/>
      <c r="S53" s="122"/>
      <c r="T53" s="11"/>
      <c r="U53" s="114"/>
      <c r="V53" s="114"/>
      <c r="W53" s="114"/>
      <c r="X53" s="109"/>
      <c r="Y53" s="108"/>
      <c r="Z53" s="114"/>
      <c r="AA53" s="114"/>
      <c r="AB53" s="114"/>
      <c r="AC53" s="114"/>
      <c r="AD53" s="114"/>
      <c r="AE53" s="114"/>
      <c r="AF53" s="114"/>
      <c r="AG53" s="114"/>
      <c r="AH53" s="114"/>
      <c r="AI53" s="114"/>
      <c r="AJ53" s="134"/>
      <c r="AK53" s="114"/>
      <c r="AL53" s="122"/>
      <c r="AM53" s="114"/>
      <c r="AN53" s="115"/>
      <c r="AO53" s="108"/>
      <c r="AP53" s="152"/>
      <c r="AQ53" s="229"/>
      <c r="AR53" s="207"/>
      <c r="AS53" s="208"/>
      <c r="AT53" s="113"/>
      <c r="AU53" s="233"/>
      <c r="AV53" s="139"/>
      <c r="AW53" s="114"/>
      <c r="AX53" s="114"/>
      <c r="AY53" s="114"/>
      <c r="AZ53" s="114"/>
      <c r="BA53" s="114"/>
      <c r="BB53" s="114"/>
      <c r="BC53" s="114"/>
      <c r="BD53" s="114"/>
      <c r="BE53" s="114"/>
      <c r="BF53" s="114"/>
      <c r="BG53" s="114"/>
      <c r="BH53" s="114"/>
      <c r="BI53" s="114"/>
      <c r="BJ53" s="114"/>
      <c r="BK53" s="114"/>
      <c r="BL53" s="114"/>
      <c r="BM53" s="114"/>
      <c r="BN53" s="114"/>
      <c r="BO53" s="114"/>
      <c r="BP53" s="114"/>
      <c r="BQ53" s="114"/>
      <c r="BR53" s="114"/>
      <c r="BS53" s="114"/>
      <c r="BT53" s="114"/>
      <c r="BU53" s="114"/>
      <c r="BV53" s="114"/>
      <c r="BW53" s="114"/>
      <c r="BX53" s="114"/>
      <c r="BY53" s="114"/>
      <c r="BZ53" s="114"/>
      <c r="CA53" s="114"/>
      <c r="CB53" s="114"/>
      <c r="CC53" s="114"/>
      <c r="CD53" s="114"/>
      <c r="CE53" s="114"/>
      <c r="CF53" s="114"/>
      <c r="CG53" s="114"/>
      <c r="CH53" s="114"/>
      <c r="CI53" s="114"/>
      <c r="CJ53" s="114"/>
      <c r="CK53" s="114"/>
    </row>
    <row r="54" spans="2:89" ht="13.5" customHeight="1">
      <c r="B54" s="175" t="s">
        <v>719</v>
      </c>
      <c r="C54" s="292" t="s">
        <v>720</v>
      </c>
      <c r="D54" s="180" t="s">
        <v>929</v>
      </c>
      <c r="F54" s="258" t="s">
        <v>717</v>
      </c>
      <c r="G54" s="280" t="s">
        <v>874</v>
      </c>
      <c r="H54" s="278">
        <v>115</v>
      </c>
      <c r="I54" s="599"/>
      <c r="J54" s="1928"/>
      <c r="K54" s="11"/>
      <c r="L54" s="49"/>
      <c r="M54" s="11"/>
      <c r="N54" s="114"/>
      <c r="O54" s="114"/>
      <c r="P54" s="114"/>
      <c r="Q54" s="114"/>
      <c r="R54" s="11"/>
      <c r="S54" s="122"/>
      <c r="T54" s="11"/>
      <c r="U54" s="114"/>
      <c r="V54" s="114"/>
      <c r="W54" s="114"/>
      <c r="X54" s="219"/>
      <c r="Y54" s="220"/>
      <c r="Z54" s="114"/>
      <c r="AA54" s="114"/>
      <c r="AB54" s="114"/>
      <c r="AC54" s="114"/>
      <c r="AD54" s="114"/>
      <c r="AE54" s="114"/>
      <c r="AF54" s="114"/>
      <c r="AG54" s="114"/>
      <c r="AH54" s="114"/>
      <c r="AI54" s="114"/>
      <c r="AJ54" s="134"/>
      <c r="AK54" s="114"/>
      <c r="AL54" s="122"/>
      <c r="AM54" s="114"/>
      <c r="AN54" s="109"/>
      <c r="AO54" s="123"/>
      <c r="AP54" s="152"/>
      <c r="AQ54" s="109"/>
      <c r="AR54" s="108"/>
      <c r="AS54" s="152"/>
      <c r="AT54" s="196"/>
      <c r="AU54" s="196"/>
      <c r="AV54" s="152"/>
      <c r="AW54" s="114"/>
      <c r="AX54" s="114"/>
      <c r="AY54" s="114"/>
      <c r="AZ54" s="114"/>
      <c r="BA54" s="114"/>
      <c r="BB54" s="114"/>
      <c r="BC54" s="114"/>
      <c r="BD54" s="114"/>
      <c r="BE54" s="114"/>
      <c r="BF54" s="114"/>
      <c r="BG54" s="114"/>
      <c r="BH54" s="114"/>
      <c r="BI54" s="114"/>
      <c r="BJ54" s="114"/>
      <c r="BK54" s="114"/>
      <c r="BL54" s="114"/>
      <c r="BM54" s="114"/>
      <c r="BN54" s="114"/>
      <c r="BO54" s="114"/>
      <c r="BP54" s="114"/>
      <c r="BQ54" s="114"/>
      <c r="BR54" s="114"/>
      <c r="BS54" s="114"/>
      <c r="BT54" s="114"/>
      <c r="BU54" s="114"/>
      <c r="BV54" s="114"/>
      <c r="BW54" s="114"/>
      <c r="BX54" s="114"/>
      <c r="BY54" s="114"/>
      <c r="BZ54" s="114"/>
      <c r="CA54" s="114"/>
      <c r="CB54" s="114"/>
      <c r="CC54" s="114"/>
      <c r="CD54" s="114"/>
      <c r="CE54" s="114"/>
      <c r="CF54" s="114"/>
      <c r="CG54" s="114"/>
      <c r="CH54" s="114"/>
      <c r="CI54" s="114"/>
      <c r="CJ54" s="114"/>
      <c r="CK54" s="114"/>
    </row>
    <row r="55" spans="2:89">
      <c r="B55" s="2189" t="s">
        <v>740</v>
      </c>
      <c r="C55" s="1105" t="s">
        <v>739</v>
      </c>
      <c r="D55" s="110"/>
      <c r="F55" s="1929" t="s">
        <v>9</v>
      </c>
      <c r="G55" s="1854" t="s">
        <v>466</v>
      </c>
      <c r="H55" s="367">
        <v>20</v>
      </c>
      <c r="I55" s="599"/>
      <c r="J55" s="11"/>
      <c r="K55" s="183"/>
      <c r="L55" s="11"/>
      <c r="M55" s="11"/>
      <c r="N55" s="114"/>
      <c r="O55" s="114"/>
      <c r="P55" s="114"/>
      <c r="Q55" s="114"/>
      <c r="R55" s="11"/>
      <c r="S55" s="122"/>
      <c r="T55" s="11"/>
      <c r="U55" s="114"/>
      <c r="V55" s="114"/>
      <c r="W55" s="114"/>
      <c r="X55" s="285"/>
      <c r="Y55" s="286"/>
      <c r="Z55" s="114"/>
      <c r="AA55" s="114"/>
      <c r="AB55" s="114"/>
      <c r="AC55" s="114"/>
      <c r="AD55" s="114"/>
      <c r="AE55" s="114"/>
      <c r="AF55" s="114"/>
      <c r="AG55" s="114"/>
      <c r="AH55" s="114"/>
      <c r="AI55" s="114"/>
      <c r="AJ55" s="109"/>
      <c r="AK55" s="114"/>
      <c r="AL55" s="122"/>
      <c r="AM55" s="114"/>
      <c r="AN55" s="109"/>
      <c r="AO55" s="108"/>
      <c r="AP55" s="152"/>
      <c r="AQ55" s="109"/>
      <c r="AR55" s="108"/>
      <c r="AS55" s="152"/>
      <c r="AT55" s="196"/>
      <c r="AU55" s="196"/>
      <c r="AV55" s="152"/>
      <c r="AW55" s="114"/>
      <c r="AX55" s="114"/>
      <c r="AY55" s="114"/>
      <c r="AZ55" s="114"/>
      <c r="BA55" s="114"/>
      <c r="BB55" s="114"/>
      <c r="BC55" s="114"/>
      <c r="BD55" s="114"/>
      <c r="BE55" s="114"/>
      <c r="BF55" s="114"/>
      <c r="BG55" s="114"/>
      <c r="BH55" s="114"/>
      <c r="BI55" s="114"/>
      <c r="BJ55" s="114"/>
      <c r="BK55" s="114"/>
      <c r="BL55" s="114"/>
      <c r="BM55" s="114"/>
      <c r="BN55" s="114"/>
      <c r="BO55" s="114"/>
      <c r="BP55" s="114"/>
      <c r="BQ55" s="114"/>
      <c r="BR55" s="114"/>
      <c r="BS55" s="114"/>
      <c r="BT55" s="114"/>
      <c r="BU55" s="114"/>
      <c r="BV55" s="114"/>
      <c r="BW55" s="114"/>
      <c r="BX55" s="114"/>
      <c r="BY55" s="114"/>
      <c r="BZ55" s="114"/>
      <c r="CA55" s="114"/>
      <c r="CB55" s="114"/>
      <c r="CC55" s="114"/>
      <c r="CD55" s="114"/>
      <c r="CE55" s="114"/>
      <c r="CF55" s="114"/>
      <c r="CG55" s="114"/>
      <c r="CH55" s="114"/>
      <c r="CI55" s="114"/>
      <c r="CJ55" s="114"/>
      <c r="CK55" s="114"/>
    </row>
    <row r="56" spans="2:89" ht="14.25" customHeight="1">
      <c r="B56" s="202" t="s">
        <v>9</v>
      </c>
      <c r="C56" s="266" t="s">
        <v>713</v>
      </c>
      <c r="D56" s="251">
        <v>32</v>
      </c>
      <c r="F56" s="283" t="s">
        <v>9</v>
      </c>
      <c r="G56" s="266" t="s">
        <v>387</v>
      </c>
      <c r="H56" s="275">
        <v>30</v>
      </c>
      <c r="I56" s="582"/>
      <c r="J56" s="41"/>
      <c r="K56" s="7"/>
      <c r="L56" s="103"/>
      <c r="M56" s="11"/>
      <c r="N56" s="114"/>
      <c r="O56" s="114"/>
      <c r="P56" s="114"/>
      <c r="Q56" s="114"/>
      <c r="R56" s="11"/>
      <c r="S56" s="49"/>
      <c r="T56" s="11"/>
      <c r="U56" s="114"/>
      <c r="V56" s="114"/>
      <c r="W56" s="114"/>
      <c r="X56" s="108"/>
      <c r="Y56" s="152"/>
      <c r="Z56" s="114"/>
      <c r="AA56" s="114"/>
      <c r="AB56" s="114"/>
      <c r="AC56" s="114"/>
      <c r="AD56" s="114"/>
      <c r="AE56" s="114"/>
      <c r="AF56" s="114"/>
      <c r="AG56" s="114"/>
      <c r="AH56" s="114"/>
      <c r="AI56" s="114"/>
      <c r="AJ56" s="109"/>
      <c r="AK56" s="114"/>
      <c r="AL56" s="122"/>
      <c r="AM56" s="114"/>
      <c r="AN56" s="109"/>
      <c r="AO56" s="108"/>
      <c r="AP56" s="152"/>
      <c r="AQ56" s="109"/>
      <c r="AR56" s="108"/>
      <c r="AS56" s="152"/>
      <c r="AT56" s="108"/>
      <c r="AU56" s="108"/>
      <c r="AV56" s="139"/>
      <c r="AW56" s="114"/>
      <c r="AX56" s="114"/>
      <c r="AY56" s="114"/>
      <c r="AZ56" s="114"/>
      <c r="BA56" s="114"/>
      <c r="BB56" s="114"/>
      <c r="BC56" s="114"/>
      <c r="BD56" s="114"/>
      <c r="BE56" s="114"/>
      <c r="BF56" s="114"/>
      <c r="BG56" s="114"/>
      <c r="BH56" s="114"/>
      <c r="BI56" s="114"/>
      <c r="BJ56" s="114"/>
      <c r="BK56" s="114"/>
      <c r="BL56" s="114"/>
      <c r="BM56" s="114"/>
      <c r="BN56" s="114"/>
      <c r="BO56" s="114"/>
      <c r="BP56" s="114"/>
      <c r="BQ56" s="114"/>
      <c r="BR56" s="114"/>
      <c r="BS56" s="114"/>
      <c r="BT56" s="114"/>
      <c r="BU56" s="114"/>
      <c r="BV56" s="114"/>
      <c r="BW56" s="114"/>
      <c r="BX56" s="114"/>
      <c r="BY56" s="114"/>
      <c r="BZ56" s="114"/>
      <c r="CA56" s="114"/>
      <c r="CB56" s="114"/>
      <c r="CC56" s="114"/>
      <c r="CD56" s="114"/>
      <c r="CE56" s="114"/>
      <c r="CF56" s="114"/>
      <c r="CG56" s="114"/>
      <c r="CH56" s="114"/>
      <c r="CI56" s="114"/>
      <c r="CJ56" s="114"/>
      <c r="CK56" s="114"/>
    </row>
    <row r="57" spans="2:89" ht="13.5" customHeight="1" thickBot="1">
      <c r="B57" s="1472" t="s">
        <v>362</v>
      </c>
      <c r="C57" s="1473"/>
      <c r="D57" s="3139">
        <f>D53+D56+110+25</f>
        <v>367</v>
      </c>
      <c r="F57" s="1472" t="s">
        <v>362</v>
      </c>
      <c r="G57" s="1473"/>
      <c r="H57" s="3139">
        <f>SUM(H53:H56)</f>
        <v>365</v>
      </c>
      <c r="I57" s="582"/>
      <c r="J57" s="98"/>
      <c r="K57" s="7"/>
      <c r="L57" s="11"/>
      <c r="M57" s="11"/>
      <c r="N57" s="114"/>
      <c r="O57" s="424"/>
      <c r="P57" s="114"/>
      <c r="Q57" s="114"/>
      <c r="R57" s="11"/>
      <c r="S57" s="593"/>
      <c r="T57" s="11"/>
      <c r="U57" s="114"/>
      <c r="V57" s="114"/>
      <c r="W57" s="114"/>
      <c r="X57" s="108"/>
      <c r="Y57" s="152"/>
      <c r="Z57" s="114"/>
      <c r="AA57" s="114"/>
      <c r="AB57" s="114"/>
      <c r="AC57" s="114"/>
      <c r="AD57" s="114"/>
      <c r="AE57" s="114"/>
      <c r="AF57" s="114"/>
      <c r="AG57" s="114"/>
      <c r="AH57" s="114"/>
      <c r="AI57" s="114"/>
      <c r="AJ57" s="109"/>
      <c r="AK57" s="114"/>
      <c r="AL57" s="122"/>
      <c r="AM57" s="114"/>
      <c r="AN57" s="114"/>
      <c r="AO57" s="114"/>
      <c r="AP57" s="114"/>
      <c r="AQ57" s="109"/>
      <c r="AR57" s="108"/>
      <c r="AS57" s="152"/>
      <c r="AT57" s="108"/>
      <c r="AU57" s="108"/>
      <c r="AV57" s="149"/>
      <c r="AW57" s="114"/>
      <c r="AX57" s="114"/>
      <c r="AY57" s="114"/>
      <c r="AZ57" s="114"/>
      <c r="BA57" s="114"/>
      <c r="BB57" s="114"/>
      <c r="BC57" s="114"/>
      <c r="BD57" s="114"/>
      <c r="BE57" s="114"/>
      <c r="BF57" s="114"/>
      <c r="BG57" s="114"/>
      <c r="BH57" s="114"/>
      <c r="BI57" s="114"/>
      <c r="BJ57" s="114"/>
      <c r="BK57" s="114"/>
      <c r="BL57" s="114"/>
      <c r="BM57" s="114"/>
      <c r="BN57" s="114"/>
      <c r="BO57" s="114"/>
      <c r="BP57" s="114"/>
      <c r="BQ57" s="114"/>
      <c r="BR57" s="114"/>
      <c r="BS57" s="114"/>
      <c r="BT57" s="114"/>
      <c r="BU57" s="114"/>
      <c r="BV57" s="114"/>
      <c r="BW57" s="114"/>
      <c r="BX57" s="114"/>
      <c r="BY57" s="114"/>
      <c r="BZ57" s="114"/>
      <c r="CA57" s="114"/>
      <c r="CB57" s="114"/>
      <c r="CC57" s="114"/>
      <c r="CD57" s="114"/>
      <c r="CE57" s="114"/>
      <c r="CF57" s="114"/>
      <c r="CG57" s="114"/>
      <c r="CH57" s="114"/>
      <c r="CI57" s="114"/>
      <c r="CJ57" s="114"/>
      <c r="CK57" s="114"/>
    </row>
    <row r="58" spans="2:89" ht="13.5" customHeight="1">
      <c r="I58" s="582"/>
      <c r="J58" s="2505"/>
      <c r="K58" s="11"/>
      <c r="L58" s="49"/>
      <c r="N58" s="114"/>
      <c r="O58" s="210"/>
      <c r="P58" s="210"/>
      <c r="Q58" s="114"/>
      <c r="R58" s="11"/>
      <c r="S58" s="11"/>
      <c r="T58" s="95"/>
      <c r="U58" s="106"/>
      <c r="V58" s="114"/>
      <c r="W58" s="114"/>
      <c r="X58" s="168"/>
      <c r="Y58" s="114"/>
      <c r="Z58" s="114"/>
      <c r="AA58" s="114"/>
      <c r="AB58" s="114"/>
      <c r="AC58" s="114"/>
      <c r="AD58" s="114"/>
      <c r="AE58" s="114"/>
      <c r="AF58" s="114"/>
      <c r="AG58" s="114"/>
      <c r="AH58" s="109"/>
      <c r="AI58" s="109"/>
      <c r="AJ58" s="109"/>
      <c r="AK58" s="114"/>
      <c r="AL58" s="114"/>
      <c r="AM58" s="114"/>
      <c r="AN58" s="114"/>
      <c r="AO58" s="114"/>
      <c r="AP58" s="114"/>
      <c r="AQ58" s="114"/>
      <c r="AR58" s="114"/>
      <c r="AS58" s="114"/>
      <c r="AT58" s="114"/>
      <c r="AU58" s="114"/>
      <c r="AV58" s="114"/>
      <c r="AW58" s="114"/>
      <c r="AX58" s="114"/>
      <c r="AY58" s="114"/>
      <c r="AZ58" s="114"/>
      <c r="BA58" s="114"/>
      <c r="BB58" s="114"/>
      <c r="BC58" s="114"/>
      <c r="BD58" s="114"/>
      <c r="BE58" s="114"/>
      <c r="BF58" s="114"/>
      <c r="BG58" s="114"/>
      <c r="BH58" s="114"/>
      <c r="BI58" s="114"/>
      <c r="BJ58" s="114"/>
      <c r="BK58" s="114"/>
      <c r="BL58" s="114"/>
      <c r="BM58" s="114"/>
      <c r="BN58" s="114"/>
      <c r="BO58" s="114"/>
      <c r="BP58" s="114"/>
      <c r="BQ58" s="114"/>
      <c r="BR58" s="114"/>
      <c r="BS58" s="114"/>
      <c r="BT58" s="114"/>
      <c r="BU58" s="114"/>
      <c r="BV58" s="114"/>
      <c r="BW58" s="114"/>
      <c r="BX58" s="114"/>
      <c r="BY58" s="114"/>
      <c r="BZ58" s="114"/>
      <c r="CA58" s="114"/>
      <c r="CB58" s="114"/>
      <c r="CC58" s="114"/>
      <c r="CD58" s="114"/>
      <c r="CE58" s="114"/>
      <c r="CF58" s="114"/>
      <c r="CG58" s="114"/>
      <c r="CH58" s="114"/>
      <c r="CI58" s="114"/>
      <c r="CJ58" s="114"/>
      <c r="CK58" s="114"/>
    </row>
    <row r="59" spans="2:89" ht="15" customHeight="1">
      <c r="B59" s="184" t="s">
        <v>1137</v>
      </c>
      <c r="G59" s="2"/>
      <c r="H59" s="2"/>
      <c r="I59" s="603"/>
      <c r="N59" s="11"/>
      <c r="O59" s="3"/>
      <c r="P59" s="3"/>
      <c r="Q59" s="134"/>
      <c r="R59" s="3"/>
      <c r="S59" s="3"/>
      <c r="T59" s="594"/>
      <c r="U59" s="112"/>
      <c r="V59" s="114"/>
      <c r="W59" s="114"/>
      <c r="X59" s="207"/>
      <c r="Y59" s="306"/>
      <c r="Z59" s="207"/>
      <c r="AA59" s="306"/>
      <c r="AB59" s="114"/>
      <c r="AC59" s="112"/>
      <c r="AD59" s="203"/>
      <c r="AE59" s="123"/>
      <c r="AF59" s="109"/>
      <c r="AG59" s="108"/>
      <c r="AH59" s="114"/>
      <c r="AI59" s="114"/>
      <c r="AJ59" s="114"/>
      <c r="AK59" s="114"/>
      <c r="AL59" s="114"/>
      <c r="AM59" s="114"/>
      <c r="AN59" s="114"/>
      <c r="AO59" s="114"/>
      <c r="AP59" s="114"/>
      <c r="AQ59" s="114"/>
      <c r="AR59" s="114"/>
      <c r="AS59" s="114"/>
      <c r="AT59" s="114"/>
      <c r="AU59" s="114"/>
      <c r="AV59" s="114"/>
      <c r="AW59" s="114"/>
      <c r="AX59" s="114"/>
      <c r="AY59" s="114"/>
      <c r="AZ59" s="114"/>
      <c r="BA59" s="114"/>
      <c r="BB59" s="114"/>
      <c r="BC59" s="114"/>
      <c r="BD59" s="114"/>
      <c r="BE59" s="114"/>
      <c r="BF59" s="114"/>
      <c r="BG59" s="114"/>
      <c r="BH59" s="114"/>
      <c r="BI59" s="114"/>
      <c r="BJ59" s="114"/>
      <c r="BK59" s="114"/>
      <c r="BL59" s="114"/>
      <c r="BM59" s="114"/>
      <c r="BN59" s="114"/>
      <c r="BO59" s="114"/>
      <c r="BP59" s="114"/>
      <c r="BQ59" s="114"/>
      <c r="BR59" s="114"/>
      <c r="BS59" s="114"/>
      <c r="BT59" s="114"/>
      <c r="BU59" s="114"/>
      <c r="BV59" s="114"/>
      <c r="BW59" s="114"/>
      <c r="BX59" s="114"/>
      <c r="BY59" s="114"/>
      <c r="BZ59" s="114"/>
      <c r="CA59" s="114"/>
      <c r="CB59" s="114"/>
      <c r="CC59" s="114"/>
      <c r="CD59" s="114"/>
      <c r="CE59" s="114"/>
      <c r="CF59" s="114"/>
      <c r="CG59" s="114"/>
      <c r="CH59" s="114"/>
      <c r="CI59" s="114"/>
      <c r="CJ59" s="114"/>
      <c r="CK59" s="114"/>
    </row>
    <row r="60" spans="2:89" ht="16.5" customHeight="1" thickBot="1">
      <c r="B60" s="107" t="s">
        <v>886</v>
      </c>
      <c r="E60" s="441" t="s">
        <v>141</v>
      </c>
      <c r="F60" s="87"/>
      <c r="G60" t="s">
        <v>887</v>
      </c>
      <c r="I60" s="597"/>
      <c r="N60" s="594"/>
      <c r="O60" s="11"/>
      <c r="P60" s="11"/>
      <c r="Q60" s="134"/>
      <c r="R60" s="41"/>
      <c r="S60" s="7"/>
      <c r="T60" s="14"/>
      <c r="U60" s="112"/>
      <c r="V60" s="114"/>
      <c r="W60" s="114"/>
      <c r="X60" s="108"/>
      <c r="Y60" s="146"/>
      <c r="Z60" s="428"/>
      <c r="AA60" s="431"/>
      <c r="AB60" s="114"/>
      <c r="AC60" s="114"/>
      <c r="AD60" s="114"/>
      <c r="AE60" s="215"/>
      <c r="AF60" s="114"/>
      <c r="AG60" s="114"/>
      <c r="AH60" s="114"/>
      <c r="AI60" s="114"/>
      <c r="AJ60" s="114"/>
      <c r="AK60" s="114"/>
      <c r="AL60" s="114"/>
      <c r="AM60" s="114"/>
      <c r="AN60" s="114"/>
      <c r="AO60" s="114"/>
      <c r="AP60" s="114"/>
      <c r="AQ60" s="114"/>
      <c r="AR60" s="114"/>
      <c r="AS60" s="114"/>
      <c r="AT60" s="114"/>
      <c r="AU60" s="114"/>
      <c r="AV60" s="114"/>
      <c r="AW60" s="114"/>
      <c r="AX60" s="114"/>
      <c r="AY60" s="114"/>
      <c r="AZ60" s="114"/>
      <c r="BA60" s="114"/>
      <c r="BB60" s="114"/>
      <c r="BC60" s="114"/>
      <c r="BD60" s="114"/>
      <c r="BE60" s="114"/>
      <c r="BF60" s="114"/>
      <c r="BG60" s="114"/>
      <c r="BH60" s="114"/>
      <c r="BI60" s="114"/>
      <c r="BJ60" s="114"/>
      <c r="BK60" s="114"/>
      <c r="BL60" s="114"/>
      <c r="BM60" s="114"/>
      <c r="BN60" s="114"/>
      <c r="BO60" s="114"/>
      <c r="BP60" s="114"/>
      <c r="BQ60" s="114"/>
      <c r="BR60" s="114"/>
      <c r="BS60" s="114"/>
      <c r="BT60" s="114"/>
      <c r="BU60" s="114"/>
      <c r="BV60" s="114"/>
      <c r="BW60" s="114"/>
      <c r="BX60" s="114"/>
      <c r="BY60" s="114"/>
      <c r="BZ60" s="114"/>
      <c r="CA60" s="114"/>
      <c r="CB60" s="114"/>
      <c r="CC60" s="114"/>
      <c r="CD60" s="114"/>
      <c r="CE60" s="114"/>
      <c r="CF60" s="114"/>
      <c r="CG60" s="114"/>
      <c r="CH60" s="114"/>
      <c r="CI60" s="114"/>
      <c r="CJ60" s="114"/>
      <c r="CK60" s="114"/>
    </row>
    <row r="61" spans="2:89" ht="17.25" customHeight="1">
      <c r="B61" s="34" t="s">
        <v>2</v>
      </c>
      <c r="C61" s="89" t="s">
        <v>3</v>
      </c>
      <c r="D61" s="268" t="s">
        <v>4</v>
      </c>
      <c r="F61" s="34" t="s">
        <v>2</v>
      </c>
      <c r="G61" s="89" t="s">
        <v>3</v>
      </c>
      <c r="H61" s="268" t="s">
        <v>4</v>
      </c>
      <c r="I61" s="582"/>
      <c r="N61" s="3"/>
      <c r="O61" s="122"/>
      <c r="P61" s="11"/>
      <c r="Q61" s="134"/>
      <c r="R61" s="41"/>
      <c r="S61" s="11"/>
      <c r="T61" s="14"/>
      <c r="U61" s="112"/>
      <c r="V61" s="114"/>
      <c r="W61" s="114"/>
      <c r="X61" s="108"/>
      <c r="Y61" s="146"/>
      <c r="Z61" s="188"/>
      <c r="AA61" s="426"/>
      <c r="AB61" s="114"/>
      <c r="AC61" s="114"/>
      <c r="AD61" s="114"/>
      <c r="AE61" s="229"/>
      <c r="AF61" s="207"/>
      <c r="AG61" s="208"/>
      <c r="AH61" s="114"/>
      <c r="AI61" s="114"/>
      <c r="AJ61" s="114"/>
      <c r="AK61" s="114"/>
      <c r="AL61" s="114"/>
      <c r="AM61" s="114"/>
      <c r="AN61" s="114"/>
      <c r="AO61" s="114"/>
      <c r="AP61" s="114"/>
      <c r="AQ61" s="114"/>
      <c r="AR61" s="114"/>
      <c r="AS61" s="114"/>
      <c r="AT61" s="114"/>
      <c r="AU61" s="114"/>
      <c r="AV61" s="114"/>
      <c r="AW61" s="114"/>
      <c r="AX61" s="114"/>
      <c r="AY61" s="114"/>
      <c r="AZ61" s="114"/>
      <c r="BA61" s="114"/>
      <c r="BB61" s="114"/>
      <c r="BC61" s="114"/>
      <c r="BD61" s="114"/>
      <c r="BE61" s="114"/>
      <c r="BF61" s="114"/>
      <c r="BG61" s="114"/>
      <c r="BH61" s="114"/>
      <c r="BI61" s="114"/>
      <c r="BJ61" s="114"/>
      <c r="BK61" s="114"/>
      <c r="BL61" s="114"/>
      <c r="BM61" s="114"/>
      <c r="BN61" s="114"/>
      <c r="BO61" s="114"/>
      <c r="BP61" s="114"/>
      <c r="BQ61" s="114"/>
      <c r="BR61" s="114"/>
      <c r="BS61" s="114"/>
      <c r="BT61" s="114"/>
      <c r="BU61" s="114"/>
      <c r="BV61" s="114"/>
      <c r="BW61" s="114"/>
      <c r="BX61" s="114"/>
      <c r="BY61" s="114"/>
      <c r="BZ61" s="114"/>
      <c r="CA61" s="114"/>
      <c r="CB61" s="114"/>
      <c r="CC61" s="114"/>
      <c r="CD61" s="114"/>
      <c r="CE61" s="114"/>
      <c r="CF61" s="114"/>
      <c r="CG61" s="114"/>
      <c r="CH61" s="114"/>
      <c r="CI61" s="114"/>
      <c r="CJ61" s="114"/>
      <c r="CK61" s="114"/>
    </row>
    <row r="62" spans="2:89" ht="15.75" thickBot="1">
      <c r="B62" s="281" t="s">
        <v>5</v>
      </c>
      <c r="C62"/>
      <c r="D62" s="296" t="s">
        <v>62</v>
      </c>
      <c r="E62" s="25"/>
      <c r="F62" s="281" t="s">
        <v>5</v>
      </c>
      <c r="H62" s="296" t="s">
        <v>62</v>
      </c>
      <c r="I62" s="582"/>
      <c r="N62" s="41"/>
      <c r="O62" s="109"/>
      <c r="P62" s="14"/>
      <c r="Q62" s="134"/>
      <c r="R62" s="11"/>
      <c r="S62" s="11"/>
      <c r="T62" s="11"/>
      <c r="U62" s="109"/>
      <c r="V62" s="114"/>
      <c r="W62" s="114"/>
      <c r="X62" s="108"/>
      <c r="Y62" s="146"/>
      <c r="Z62" s="188"/>
      <c r="AA62" s="426"/>
      <c r="AB62" s="114"/>
      <c r="AC62" s="114"/>
      <c r="AD62" s="114"/>
      <c r="AE62" s="109"/>
      <c r="AF62" s="108"/>
      <c r="AG62" s="146"/>
      <c r="AH62" s="114"/>
      <c r="AI62" s="114"/>
      <c r="AJ62" s="114"/>
      <c r="AK62" s="114"/>
      <c r="AL62" s="114"/>
      <c r="AM62" s="114"/>
      <c r="AN62" s="114"/>
      <c r="AO62" s="114"/>
      <c r="AP62" s="114"/>
      <c r="AQ62" s="114"/>
      <c r="AR62" s="114"/>
      <c r="AS62" s="114"/>
      <c r="AT62" s="114"/>
      <c r="AU62" s="114"/>
      <c r="AV62" s="114"/>
      <c r="AW62" s="114"/>
      <c r="AX62" s="114"/>
      <c r="AY62" s="114"/>
      <c r="AZ62" s="114"/>
      <c r="BA62" s="114"/>
      <c r="BB62" s="114"/>
      <c r="BC62" s="114"/>
      <c r="BD62" s="114"/>
      <c r="BE62" s="114"/>
      <c r="BF62" s="114"/>
      <c r="BG62" s="114"/>
      <c r="BH62" s="114"/>
      <c r="BI62" s="114"/>
      <c r="BJ62" s="114"/>
      <c r="BK62" s="114"/>
      <c r="BL62" s="114"/>
      <c r="BM62" s="114"/>
      <c r="BN62" s="114"/>
      <c r="BO62" s="114"/>
      <c r="BP62" s="114"/>
      <c r="BQ62" s="114"/>
      <c r="BR62" s="114"/>
      <c r="BS62" s="114"/>
      <c r="BT62" s="114"/>
      <c r="BU62" s="114"/>
      <c r="BV62" s="114"/>
      <c r="BW62" s="114"/>
      <c r="BX62" s="114"/>
      <c r="BY62" s="114"/>
      <c r="BZ62" s="114"/>
      <c r="CA62" s="114"/>
      <c r="CB62" s="114"/>
      <c r="CC62" s="114"/>
      <c r="CD62" s="114"/>
      <c r="CE62" s="114"/>
      <c r="CF62" s="114"/>
      <c r="CG62" s="114"/>
      <c r="CH62" s="114"/>
      <c r="CI62" s="114"/>
      <c r="CJ62" s="114"/>
      <c r="CK62" s="114"/>
    </row>
    <row r="63" spans="2:89" ht="16.5" thickBot="1">
      <c r="B63" s="1709" t="s">
        <v>259</v>
      </c>
      <c r="C63" s="78"/>
      <c r="D63" s="63"/>
      <c r="E63" s="25"/>
      <c r="F63" s="813" t="s">
        <v>260</v>
      </c>
      <c r="G63" s="78"/>
      <c r="H63" s="442"/>
      <c r="I63" s="582"/>
      <c r="N63" s="41"/>
      <c r="O63" s="134"/>
      <c r="P63" s="14"/>
      <c r="Q63" s="134"/>
      <c r="R63" s="11"/>
      <c r="S63" s="11"/>
      <c r="T63" s="11"/>
      <c r="U63" s="109"/>
      <c r="V63" s="114"/>
      <c r="W63" s="114"/>
      <c r="X63" s="108"/>
      <c r="Y63" s="152"/>
      <c r="Z63" s="188"/>
      <c r="AA63" s="426"/>
      <c r="AB63" s="114"/>
      <c r="AC63" s="114"/>
      <c r="AD63" s="114"/>
      <c r="AE63" s="109"/>
      <c r="AF63" s="108"/>
      <c r="AG63" s="146"/>
      <c r="AH63" s="114"/>
      <c r="AI63" s="114"/>
      <c r="AJ63" s="114"/>
      <c r="AK63" s="114"/>
      <c r="AL63" s="114"/>
      <c r="AM63" s="114"/>
      <c r="AN63" s="114"/>
      <c r="AO63" s="114"/>
      <c r="AP63" s="114"/>
      <c r="AQ63" s="114"/>
      <c r="AR63" s="114"/>
      <c r="AS63" s="114"/>
      <c r="AT63" s="114"/>
      <c r="AU63" s="114"/>
      <c r="AV63" s="114"/>
      <c r="AW63" s="114"/>
      <c r="AX63" s="114"/>
      <c r="AY63" s="114"/>
      <c r="AZ63" s="114"/>
      <c r="BA63" s="114"/>
      <c r="BB63" s="114"/>
      <c r="BC63" s="114"/>
      <c r="BD63" s="114"/>
      <c r="BE63" s="114"/>
      <c r="BF63" s="114"/>
      <c r="BG63" s="114"/>
      <c r="BH63" s="114"/>
      <c r="BI63" s="114"/>
      <c r="BJ63" s="114"/>
      <c r="BK63" s="114"/>
      <c r="BL63" s="114"/>
      <c r="BM63" s="114"/>
      <c r="BN63" s="114"/>
      <c r="BO63" s="114"/>
      <c r="BP63" s="114"/>
      <c r="BQ63" s="114"/>
      <c r="BR63" s="114"/>
      <c r="BS63" s="114"/>
      <c r="BT63" s="114"/>
      <c r="BU63" s="114"/>
      <c r="BV63" s="114"/>
      <c r="BW63" s="114"/>
      <c r="BX63" s="114"/>
      <c r="BY63" s="114"/>
      <c r="BZ63" s="114"/>
      <c r="CA63" s="114"/>
      <c r="CB63" s="114"/>
      <c r="CC63" s="114"/>
      <c r="CD63" s="114"/>
      <c r="CE63" s="114"/>
      <c r="CF63" s="114"/>
      <c r="CG63" s="114"/>
      <c r="CH63" s="114"/>
      <c r="CI63" s="114"/>
      <c r="CJ63" s="114"/>
      <c r="CK63" s="114"/>
    </row>
    <row r="64" spans="2:89" ht="15.75">
      <c r="B64" s="92"/>
      <c r="C64" s="177" t="s">
        <v>154</v>
      </c>
      <c r="D64" s="63"/>
      <c r="E64" s="1429"/>
      <c r="F64" s="1563"/>
      <c r="G64" s="178" t="s">
        <v>154</v>
      </c>
      <c r="H64" s="143"/>
      <c r="I64" s="604"/>
      <c r="N64" s="580"/>
      <c r="O64" s="109"/>
      <c r="P64" s="122"/>
      <c r="Q64" s="114"/>
      <c r="R64" s="11"/>
      <c r="S64" s="11"/>
      <c r="T64" s="11"/>
      <c r="U64" s="109"/>
      <c r="V64" s="114"/>
      <c r="W64" s="114"/>
      <c r="X64" s="108"/>
      <c r="Y64" s="146"/>
      <c r="Z64" s="188"/>
      <c r="AA64" s="426"/>
      <c r="AB64" s="114"/>
      <c r="AC64" s="114"/>
      <c r="AD64" s="114"/>
      <c r="AE64" s="109"/>
      <c r="AF64" s="108"/>
      <c r="AG64" s="146"/>
      <c r="AH64" s="114"/>
      <c r="AI64" s="114"/>
      <c r="AJ64" s="114"/>
      <c r="AK64" s="114"/>
      <c r="AL64" s="114"/>
      <c r="AM64" s="114"/>
      <c r="AN64" s="114"/>
      <c r="AO64" s="114"/>
      <c r="AP64" s="114"/>
      <c r="AQ64" s="114"/>
      <c r="AR64" s="114"/>
      <c r="AS64" s="114"/>
      <c r="AT64" s="114"/>
      <c r="AU64" s="114"/>
      <c r="AV64" s="114"/>
      <c r="AW64" s="114"/>
      <c r="AX64" s="114"/>
      <c r="AY64" s="114"/>
      <c r="AZ64" s="114"/>
      <c r="BA64" s="114"/>
      <c r="BB64" s="114"/>
      <c r="BC64" s="114"/>
      <c r="BD64" s="114"/>
      <c r="BE64" s="114"/>
      <c r="BF64" s="114"/>
      <c r="BG64" s="114"/>
      <c r="BH64" s="114"/>
      <c r="BI64" s="114"/>
      <c r="BJ64" s="114"/>
      <c r="BK64" s="114"/>
      <c r="BL64" s="114"/>
      <c r="BM64" s="114"/>
      <c r="BN64" s="114"/>
      <c r="BO64" s="114"/>
      <c r="BP64" s="114"/>
      <c r="BQ64" s="114"/>
      <c r="BR64" s="114"/>
      <c r="BS64" s="114"/>
      <c r="BT64" s="114"/>
      <c r="BU64" s="114"/>
      <c r="BV64" s="114"/>
      <c r="BW64" s="114"/>
      <c r="BX64" s="114"/>
      <c r="BY64" s="114"/>
      <c r="BZ64" s="114"/>
      <c r="CA64" s="114"/>
      <c r="CB64" s="114"/>
      <c r="CC64" s="114"/>
      <c r="CD64" s="114"/>
      <c r="CE64" s="114"/>
      <c r="CF64" s="114"/>
      <c r="CG64" s="114"/>
      <c r="CH64" s="114"/>
      <c r="CI64" s="114"/>
      <c r="CJ64" s="114"/>
      <c r="CK64" s="114"/>
    </row>
    <row r="65" spans="2:89">
      <c r="B65" s="2246" t="s">
        <v>848</v>
      </c>
      <c r="C65" s="292" t="s">
        <v>847</v>
      </c>
      <c r="D65" s="402">
        <v>60</v>
      </c>
      <c r="E65" s="86"/>
      <c r="F65" s="257" t="s">
        <v>1110</v>
      </c>
      <c r="G65" s="266" t="s">
        <v>1106</v>
      </c>
      <c r="H65" s="402">
        <v>60</v>
      </c>
      <c r="I65" s="605"/>
      <c r="N65" s="114"/>
      <c r="O65" s="188"/>
      <c r="P65" s="114"/>
      <c r="Q65" s="119"/>
      <c r="R65" s="11"/>
      <c r="S65" s="11"/>
      <c r="T65" s="11"/>
      <c r="U65" s="109"/>
      <c r="V65" s="114"/>
      <c r="W65" s="114"/>
      <c r="X65" s="123"/>
      <c r="Y65" s="152"/>
      <c r="Z65" s="188"/>
      <c r="AA65" s="426"/>
      <c r="AB65" s="114"/>
      <c r="AC65" s="114"/>
      <c r="AD65" s="114"/>
      <c r="AE65" s="109"/>
      <c r="AF65" s="108"/>
      <c r="AG65" s="152"/>
      <c r="AH65" s="114"/>
      <c r="AI65" s="114"/>
      <c r="AJ65" s="114"/>
      <c r="AK65" s="114"/>
      <c r="AL65" s="114"/>
      <c r="AM65" s="114"/>
      <c r="AN65" s="114"/>
      <c r="AO65" s="114"/>
      <c r="AP65" s="114"/>
      <c r="AQ65" s="114"/>
      <c r="AR65" s="114"/>
      <c r="AS65" s="114"/>
      <c r="AT65" s="114"/>
      <c r="AU65" s="114"/>
      <c r="AV65" s="114"/>
      <c r="AW65" s="114"/>
      <c r="AX65" s="114"/>
      <c r="AY65" s="114"/>
      <c r="AZ65" s="114"/>
      <c r="BA65" s="114"/>
      <c r="BB65" s="114"/>
      <c r="BC65" s="114"/>
      <c r="BD65" s="114"/>
      <c r="BE65" s="114"/>
      <c r="BF65" s="114"/>
      <c r="BG65" s="114"/>
      <c r="BH65" s="114"/>
      <c r="BI65" s="114"/>
      <c r="BJ65" s="114"/>
      <c r="BK65" s="114"/>
      <c r="BL65" s="114"/>
      <c r="BM65" s="114"/>
      <c r="BN65" s="114"/>
      <c r="BO65" s="114"/>
      <c r="BP65" s="114"/>
      <c r="BQ65" s="114"/>
      <c r="BR65" s="114"/>
      <c r="BS65" s="114"/>
      <c r="BT65" s="114"/>
      <c r="BU65" s="114"/>
      <c r="BV65" s="114"/>
      <c r="BW65" s="114"/>
      <c r="BX65" s="114"/>
      <c r="BY65" s="114"/>
      <c r="BZ65" s="114"/>
      <c r="CA65" s="114"/>
      <c r="CB65" s="114"/>
      <c r="CC65" s="114"/>
      <c r="CD65" s="114"/>
      <c r="CE65" s="114"/>
      <c r="CF65" s="114"/>
      <c r="CG65" s="114"/>
      <c r="CH65" s="114"/>
      <c r="CI65" s="114"/>
      <c r="CJ65" s="114"/>
      <c r="CK65" s="114"/>
    </row>
    <row r="66" spans="2:89">
      <c r="B66" s="257" t="s">
        <v>456</v>
      </c>
      <c r="C66" s="252" t="s">
        <v>463</v>
      </c>
      <c r="D66" s="277">
        <v>120</v>
      </c>
      <c r="E66" s="86"/>
      <c r="F66" s="449" t="s">
        <v>1028</v>
      </c>
      <c r="G66" s="292" t="s">
        <v>1035</v>
      </c>
      <c r="H66" s="277" t="s">
        <v>926</v>
      </c>
      <c r="I66" s="584"/>
      <c r="N66" s="123"/>
      <c r="O66" s="109"/>
      <c r="P66" s="106"/>
      <c r="Q66" s="208"/>
      <c r="R66" s="11"/>
      <c r="S66" s="11"/>
      <c r="T66" s="11"/>
      <c r="U66" s="109"/>
      <c r="V66" s="114"/>
      <c r="W66" s="114"/>
      <c r="X66" s="108"/>
      <c r="Y66" s="146"/>
      <c r="Z66" s="188"/>
      <c r="AA66" s="426"/>
      <c r="AB66" s="114"/>
      <c r="AC66" s="114"/>
      <c r="AD66" s="114"/>
      <c r="AE66" s="109"/>
      <c r="AF66" s="108"/>
      <c r="AG66" s="146"/>
      <c r="AH66" s="114"/>
      <c r="AI66" s="114"/>
      <c r="AJ66" s="114"/>
      <c r="AK66" s="114"/>
      <c r="AL66" s="114"/>
      <c r="AM66" s="114"/>
      <c r="AN66" s="114"/>
      <c r="AO66" s="114"/>
      <c r="AP66" s="114"/>
      <c r="AQ66" s="114"/>
      <c r="AR66" s="114"/>
      <c r="AS66" s="114"/>
      <c r="AT66" s="114"/>
      <c r="AU66" s="114"/>
      <c r="AV66" s="114"/>
      <c r="AW66" s="114"/>
      <c r="AX66" s="114"/>
      <c r="AY66" s="114"/>
      <c r="AZ66" s="114"/>
      <c r="BA66" s="114"/>
      <c r="BB66" s="114"/>
      <c r="BC66" s="114"/>
      <c r="BD66" s="114"/>
      <c r="BE66" s="114"/>
      <c r="BF66" s="114"/>
      <c r="BG66" s="114"/>
      <c r="BH66" s="114"/>
      <c r="BI66" s="114"/>
      <c r="BJ66" s="114"/>
      <c r="BK66" s="114"/>
      <c r="BL66" s="114"/>
      <c r="BM66" s="114"/>
      <c r="BN66" s="114"/>
      <c r="BO66" s="114"/>
      <c r="BP66" s="114"/>
      <c r="BQ66" s="114"/>
      <c r="BR66" s="114"/>
      <c r="BS66" s="114"/>
      <c r="BT66" s="114"/>
      <c r="BU66" s="114"/>
      <c r="BV66" s="114"/>
      <c r="BW66" s="114"/>
      <c r="BX66" s="114"/>
      <c r="BY66" s="114"/>
      <c r="BZ66" s="114"/>
      <c r="CA66" s="114"/>
      <c r="CB66" s="114"/>
      <c r="CC66" s="114"/>
      <c r="CD66" s="114"/>
      <c r="CE66" s="114"/>
      <c r="CF66" s="114"/>
      <c r="CG66" s="114"/>
      <c r="CH66" s="114"/>
      <c r="CI66" s="114"/>
      <c r="CJ66" s="114"/>
      <c r="CK66" s="114"/>
    </row>
    <row r="67" spans="2:89">
      <c r="B67" s="362" t="s">
        <v>460</v>
      </c>
      <c r="C67" s="2234" t="s">
        <v>458</v>
      </c>
      <c r="D67" s="277">
        <v>180</v>
      </c>
      <c r="E67" s="86"/>
      <c r="F67" s="449" t="s">
        <v>1029</v>
      </c>
      <c r="G67" s="2668" t="s">
        <v>1030</v>
      </c>
      <c r="H67" s="277" t="s">
        <v>1040</v>
      </c>
      <c r="I67" s="583"/>
      <c r="N67" s="55"/>
      <c r="O67" s="109"/>
      <c r="P67" s="15"/>
      <c r="Q67" s="152"/>
      <c r="R67" s="11"/>
      <c r="S67" s="11"/>
      <c r="T67" s="11"/>
      <c r="U67" s="109"/>
      <c r="V67" s="114"/>
      <c r="W67" s="114"/>
      <c r="X67" s="108"/>
      <c r="Y67" s="152"/>
      <c r="Z67" s="188"/>
      <c r="AA67" s="426"/>
      <c r="AB67" s="114"/>
      <c r="AC67" s="114"/>
      <c r="AD67" s="114"/>
      <c r="AE67" s="109"/>
      <c r="AF67" s="123"/>
      <c r="AG67" s="152"/>
      <c r="AH67" s="114"/>
      <c r="AI67" s="114"/>
      <c r="AJ67" s="114"/>
      <c r="AK67" s="114"/>
      <c r="AL67" s="114"/>
      <c r="AM67" s="114"/>
      <c r="AN67" s="114"/>
      <c r="AO67" s="114"/>
      <c r="AP67" s="114"/>
      <c r="AQ67" s="114"/>
      <c r="AR67" s="114"/>
      <c r="AS67" s="114"/>
      <c r="AT67" s="114"/>
      <c r="AU67" s="114"/>
      <c r="AV67" s="114"/>
      <c r="AW67" s="114"/>
      <c r="AX67" s="114"/>
      <c r="AY67" s="114"/>
      <c r="AZ67" s="114"/>
      <c r="BA67" s="114"/>
      <c r="BB67" s="114"/>
      <c r="BC67" s="114"/>
      <c r="BD67" s="114"/>
      <c r="BE67" s="114"/>
      <c r="BF67" s="114"/>
      <c r="BG67" s="114"/>
      <c r="BH67" s="114"/>
      <c r="BI67" s="114"/>
      <c r="BJ67" s="114"/>
      <c r="BK67" s="114"/>
      <c r="BL67" s="114"/>
      <c r="BM67" s="114"/>
      <c r="BN67" s="114"/>
      <c r="BO67" s="114"/>
      <c r="BP67" s="114"/>
      <c r="BQ67" s="114"/>
      <c r="BR67" s="114"/>
      <c r="BS67" s="114"/>
      <c r="BT67" s="114"/>
      <c r="BU67" s="114"/>
      <c r="BV67" s="114"/>
      <c r="BW67" s="114"/>
      <c r="BX67" s="114"/>
      <c r="BY67" s="114"/>
      <c r="BZ67" s="114"/>
      <c r="CA67" s="114"/>
      <c r="CB67" s="114"/>
      <c r="CC67" s="114"/>
      <c r="CD67" s="114"/>
      <c r="CE67" s="114"/>
      <c r="CF67" s="114"/>
      <c r="CG67" s="114"/>
      <c r="CH67" s="114"/>
      <c r="CI67" s="114"/>
      <c r="CJ67" s="114"/>
      <c r="CK67" s="114"/>
    </row>
    <row r="68" spans="2:89">
      <c r="B68" s="1669"/>
      <c r="C68" s="2666" t="s">
        <v>459</v>
      </c>
      <c r="D68" s="400"/>
      <c r="E68" s="86"/>
      <c r="F68" s="320" t="s">
        <v>1111</v>
      </c>
      <c r="G68" s="2657" t="s">
        <v>1039</v>
      </c>
      <c r="H68" s="298"/>
      <c r="I68" s="584"/>
      <c r="N68" s="413"/>
      <c r="O68" s="109"/>
      <c r="P68" s="104"/>
      <c r="Q68" s="139"/>
      <c r="R68" s="11"/>
      <c r="S68" s="11"/>
      <c r="T68" s="11"/>
      <c r="U68" s="109"/>
      <c r="V68" s="114"/>
      <c r="W68" s="114"/>
      <c r="X68" s="116"/>
      <c r="Y68" s="150"/>
      <c r="Z68" s="428"/>
      <c r="AA68" s="426"/>
      <c r="AB68" s="114"/>
      <c r="AC68" s="114"/>
      <c r="AD68" s="114"/>
      <c r="AE68" s="109"/>
      <c r="AF68" s="108"/>
      <c r="AG68" s="146"/>
      <c r="AH68" s="114"/>
      <c r="AI68" s="114"/>
      <c r="AJ68" s="114"/>
      <c r="AK68" s="114"/>
      <c r="AL68" s="114"/>
      <c r="AM68" s="114"/>
      <c r="AN68" s="114"/>
      <c r="AO68" s="114"/>
      <c r="AP68" s="114"/>
      <c r="AQ68" s="114"/>
      <c r="AR68" s="114"/>
      <c r="AS68" s="114"/>
      <c r="AT68" s="114"/>
      <c r="AU68" s="114"/>
      <c r="AV68" s="114"/>
      <c r="AW68" s="114"/>
      <c r="AX68" s="114"/>
      <c r="AY68" s="114"/>
      <c r="AZ68" s="114"/>
      <c r="BA68" s="114"/>
      <c r="BB68" s="114"/>
      <c r="BC68" s="114"/>
      <c r="BD68" s="114"/>
      <c r="BE68" s="114"/>
      <c r="BF68" s="114"/>
      <c r="BG68" s="114"/>
      <c r="BH68" s="114"/>
      <c r="BI68" s="114"/>
      <c r="BJ68" s="114"/>
      <c r="BK68" s="114"/>
      <c r="BL68" s="114"/>
      <c r="BM68" s="114"/>
      <c r="BN68" s="114"/>
      <c r="BO68" s="114"/>
      <c r="BP68" s="114"/>
      <c r="BQ68" s="114"/>
      <c r="BR68" s="114"/>
      <c r="BS68" s="114"/>
      <c r="BT68" s="114"/>
      <c r="BU68" s="114"/>
      <c r="BV68" s="114"/>
      <c r="BW68" s="114"/>
      <c r="BX68" s="114"/>
      <c r="BY68" s="114"/>
      <c r="BZ68" s="114"/>
      <c r="CA68" s="114"/>
      <c r="CB68" s="114"/>
      <c r="CC68" s="114"/>
      <c r="CD68" s="114"/>
      <c r="CE68" s="114"/>
      <c r="CF68" s="114"/>
      <c r="CG68" s="114"/>
      <c r="CH68" s="114"/>
      <c r="CI68" s="114"/>
      <c r="CJ68" s="114"/>
      <c r="CK68" s="114"/>
    </row>
    <row r="69" spans="2:89" ht="12.75" customHeight="1">
      <c r="B69" s="2596" t="s">
        <v>852</v>
      </c>
      <c r="C69" s="292" t="s">
        <v>797</v>
      </c>
      <c r="D69" s="277">
        <v>200</v>
      </c>
      <c r="E69" s="86"/>
      <c r="F69" s="257" t="s">
        <v>519</v>
      </c>
      <c r="G69" s="292" t="s">
        <v>158</v>
      </c>
      <c r="H69" s="402">
        <v>200</v>
      </c>
      <c r="I69" s="581"/>
      <c r="N69" s="123"/>
      <c r="O69" s="109"/>
      <c r="P69" s="106"/>
      <c r="Q69" s="152"/>
      <c r="R69" s="11"/>
      <c r="S69" s="11"/>
      <c r="T69" s="11"/>
      <c r="U69" s="109"/>
      <c r="V69" s="114"/>
      <c r="W69" s="114"/>
      <c r="X69" s="108"/>
      <c r="Y69" s="152"/>
      <c r="Z69" s="188"/>
      <c r="AA69" s="426"/>
      <c r="AB69" s="114"/>
      <c r="AC69" s="114"/>
      <c r="AD69" s="114"/>
      <c r="AE69" s="109"/>
      <c r="AF69" s="108"/>
      <c r="AG69" s="152"/>
      <c r="AH69" s="114"/>
      <c r="AI69" s="114"/>
      <c r="AJ69" s="114"/>
      <c r="AK69" s="114"/>
      <c r="AL69" s="114"/>
      <c r="AM69" s="114"/>
      <c r="AN69" s="114"/>
      <c r="AO69" s="114"/>
      <c r="AP69" s="114"/>
      <c r="AQ69" s="114"/>
      <c r="AR69" s="114"/>
      <c r="AS69" s="114"/>
      <c r="AT69" s="114"/>
      <c r="AU69" s="114"/>
      <c r="AV69" s="114"/>
      <c r="AW69" s="114"/>
      <c r="AX69" s="114"/>
      <c r="AY69" s="114"/>
      <c r="AZ69" s="114"/>
      <c r="BA69" s="114"/>
      <c r="BB69" s="114"/>
      <c r="BC69" s="114"/>
      <c r="BD69" s="114"/>
      <c r="BE69" s="114"/>
      <c r="BF69" s="114"/>
      <c r="BG69" s="114"/>
      <c r="BH69" s="114"/>
      <c r="BI69" s="114"/>
      <c r="BJ69" s="114"/>
      <c r="BK69" s="114"/>
      <c r="BL69" s="114"/>
      <c r="BM69" s="114"/>
      <c r="BN69" s="114"/>
      <c r="BO69" s="114"/>
      <c r="BP69" s="114"/>
      <c r="BQ69" s="114"/>
      <c r="BR69" s="114"/>
      <c r="BS69" s="114"/>
      <c r="BT69" s="114"/>
      <c r="BU69" s="114"/>
      <c r="BV69" s="114"/>
      <c r="BW69" s="114"/>
      <c r="BX69" s="114"/>
      <c r="BY69" s="114"/>
      <c r="BZ69" s="114"/>
      <c r="CA69" s="114"/>
      <c r="CB69" s="114"/>
      <c r="CC69" s="114"/>
      <c r="CD69" s="114"/>
      <c r="CE69" s="114"/>
      <c r="CF69" s="114"/>
      <c r="CG69" s="114"/>
      <c r="CH69" s="114"/>
      <c r="CI69" s="114"/>
      <c r="CJ69" s="114"/>
      <c r="CK69" s="114"/>
    </row>
    <row r="70" spans="2:89" ht="12.75" customHeight="1">
      <c r="B70" s="70"/>
      <c r="C70" s="2657" t="s">
        <v>850</v>
      </c>
      <c r="D70" s="81"/>
      <c r="E70" s="86"/>
      <c r="F70" s="259" t="s">
        <v>9</v>
      </c>
      <c r="G70" s="266" t="s">
        <v>10</v>
      </c>
      <c r="H70" s="275">
        <v>50</v>
      </c>
      <c r="I70" s="584"/>
      <c r="N70" s="42"/>
      <c r="O70" s="109"/>
      <c r="P70" s="103"/>
      <c r="Q70" s="152"/>
      <c r="R70" s="11"/>
      <c r="S70" s="11"/>
      <c r="T70" s="11"/>
      <c r="U70" s="135"/>
      <c r="V70" s="114"/>
      <c r="W70" s="114"/>
      <c r="X70" s="197"/>
      <c r="Y70" s="427"/>
      <c r="Z70" s="188"/>
      <c r="AA70" s="426"/>
      <c r="AB70" s="114"/>
      <c r="AC70" s="114"/>
      <c r="AD70" s="114"/>
      <c r="AE70" s="115"/>
      <c r="AF70" s="116"/>
      <c r="AG70" s="150"/>
      <c r="AH70" s="114"/>
      <c r="AI70" s="114"/>
      <c r="AJ70" s="114"/>
      <c r="AK70" s="114"/>
      <c r="AL70" s="114"/>
      <c r="AM70" s="114"/>
      <c r="AN70" s="114"/>
      <c r="AO70" s="114"/>
      <c r="AP70" s="114"/>
      <c r="AQ70" s="114"/>
      <c r="AR70" s="114"/>
      <c r="AS70" s="114"/>
      <c r="AT70" s="114"/>
      <c r="AU70" s="114"/>
      <c r="AV70" s="114"/>
      <c r="AW70" s="114"/>
      <c r="AX70" s="114"/>
      <c r="AY70" s="114"/>
      <c r="AZ70" s="114"/>
      <c r="BA70" s="114"/>
      <c r="BB70" s="114"/>
      <c r="BC70" s="114"/>
      <c r="BD70" s="114"/>
      <c r="BE70" s="114"/>
      <c r="BF70" s="114"/>
      <c r="BG70" s="114"/>
      <c r="BH70" s="114"/>
      <c r="BI70" s="114"/>
      <c r="BJ70" s="114"/>
      <c r="BK70" s="114"/>
      <c r="BL70" s="114"/>
      <c r="BM70" s="114"/>
      <c r="BN70" s="114"/>
      <c r="BO70" s="114"/>
      <c r="BP70" s="114"/>
      <c r="BQ70" s="114"/>
      <c r="BR70" s="114"/>
      <c r="BS70" s="114"/>
      <c r="BT70" s="114"/>
      <c r="BU70" s="114"/>
      <c r="BV70" s="114"/>
      <c r="BW70" s="114"/>
      <c r="BX70" s="114"/>
      <c r="BY70" s="114"/>
      <c r="BZ70" s="114"/>
      <c r="CA70" s="114"/>
      <c r="CB70" s="114"/>
      <c r="CC70" s="114"/>
      <c r="CD70" s="114"/>
      <c r="CE70" s="114"/>
      <c r="CF70" s="114"/>
      <c r="CG70" s="114"/>
      <c r="CH70" s="114"/>
      <c r="CI70" s="114"/>
      <c r="CJ70" s="114"/>
      <c r="CK70" s="114"/>
    </row>
    <row r="71" spans="2:89" ht="13.5" customHeight="1">
      <c r="B71" s="259" t="s">
        <v>9</v>
      </c>
      <c r="C71" s="266" t="s">
        <v>10</v>
      </c>
      <c r="D71" s="275">
        <v>30</v>
      </c>
      <c r="E71" s="86"/>
      <c r="F71" s="259" t="s">
        <v>9</v>
      </c>
      <c r="G71" s="266" t="s">
        <v>387</v>
      </c>
      <c r="H71" s="275">
        <v>30</v>
      </c>
      <c r="I71" s="606"/>
      <c r="N71" s="11"/>
      <c r="O71" s="122"/>
      <c r="P71" s="11"/>
      <c r="Q71" s="114"/>
      <c r="R71" s="11"/>
      <c r="S71" s="11"/>
      <c r="T71" s="11"/>
      <c r="U71" s="114"/>
      <c r="V71" s="114"/>
      <c r="W71" s="114"/>
      <c r="X71" s="197"/>
      <c r="Y71" s="427"/>
      <c r="Z71" s="188"/>
      <c r="AA71" s="426"/>
      <c r="AB71" s="114"/>
      <c r="AC71" s="114"/>
      <c r="AD71" s="114"/>
      <c r="AE71" s="109"/>
      <c r="AF71" s="108"/>
      <c r="AG71" s="152"/>
      <c r="AH71" s="114"/>
      <c r="AI71" s="114"/>
      <c r="AJ71" s="114"/>
      <c r="AK71" s="114"/>
      <c r="AL71" s="114"/>
      <c r="AM71" s="114"/>
      <c r="AN71" s="114"/>
      <c r="AO71" s="114"/>
      <c r="AP71" s="114"/>
      <c r="AQ71" s="114"/>
      <c r="AR71" s="114"/>
      <c r="AS71" s="114"/>
      <c r="AT71" s="114"/>
      <c r="AU71" s="114"/>
      <c r="AV71" s="114"/>
      <c r="AW71" s="114"/>
      <c r="AX71" s="114"/>
      <c r="AY71" s="114"/>
      <c r="AZ71" s="114"/>
      <c r="BA71" s="114"/>
      <c r="BB71" s="114"/>
      <c r="BC71" s="114"/>
      <c r="BD71" s="114"/>
      <c r="BE71" s="114"/>
      <c r="BF71" s="114"/>
      <c r="BG71" s="114"/>
      <c r="BH71" s="114"/>
      <c r="BI71" s="114"/>
      <c r="BJ71" s="114"/>
      <c r="BK71" s="114"/>
      <c r="BL71" s="114"/>
      <c r="BM71" s="114"/>
      <c r="BN71" s="114"/>
      <c r="BO71" s="114"/>
      <c r="BP71" s="114"/>
      <c r="BQ71" s="114"/>
      <c r="BR71" s="114"/>
      <c r="BS71" s="114"/>
      <c r="BT71" s="114"/>
      <c r="BU71" s="114"/>
      <c r="BV71" s="114"/>
      <c r="BW71" s="114"/>
      <c r="BX71" s="114"/>
      <c r="BY71" s="114"/>
      <c r="BZ71" s="114"/>
      <c r="CA71" s="114"/>
      <c r="CB71" s="114"/>
      <c r="CC71" s="114"/>
      <c r="CD71" s="114"/>
      <c r="CE71" s="114"/>
      <c r="CF71" s="114"/>
      <c r="CG71" s="114"/>
      <c r="CH71" s="114"/>
      <c r="CI71" s="114"/>
      <c r="CJ71" s="114"/>
      <c r="CK71" s="114"/>
    </row>
    <row r="72" spans="2:89" ht="16.5" thickBot="1">
      <c r="B72" s="259" t="s">
        <v>9</v>
      </c>
      <c r="C72" s="266" t="s">
        <v>387</v>
      </c>
      <c r="D72" s="275">
        <v>20</v>
      </c>
      <c r="E72" s="332"/>
      <c r="F72" s="1472" t="s">
        <v>360</v>
      </c>
      <c r="G72" s="1473"/>
      <c r="H72" s="3139">
        <f>H65+H69+H70+H71+100+20+110+70</f>
        <v>640</v>
      </c>
      <c r="I72" s="607"/>
      <c r="N72" s="98"/>
      <c r="O72" s="188"/>
      <c r="P72" s="11"/>
      <c r="Q72" s="208"/>
      <c r="R72" s="11"/>
      <c r="S72" s="11"/>
      <c r="T72" s="11"/>
      <c r="U72" s="109"/>
      <c r="V72" s="114"/>
      <c r="W72" s="114"/>
      <c r="X72" s="197"/>
      <c r="Y72" s="427"/>
      <c r="Z72" s="188"/>
      <c r="AA72" s="426"/>
      <c r="AB72" s="114"/>
      <c r="AC72" s="114"/>
      <c r="AD72" s="114"/>
      <c r="AE72" s="114"/>
      <c r="AF72" s="114"/>
      <c r="AG72" s="114"/>
      <c r="AH72" s="114"/>
      <c r="AI72" s="114"/>
      <c r="AJ72" s="114"/>
      <c r="AK72" s="114"/>
      <c r="AL72" s="114"/>
      <c r="AM72" s="114"/>
      <c r="AN72" s="114"/>
      <c r="AO72" s="114"/>
      <c r="AP72" s="114"/>
      <c r="AQ72" s="114"/>
      <c r="AR72" s="114"/>
      <c r="AS72" s="114"/>
      <c r="AT72" s="114"/>
      <c r="AU72" s="114"/>
      <c r="AV72" s="114"/>
      <c r="AW72" s="114"/>
      <c r="AX72" s="114"/>
      <c r="AY72" s="114"/>
      <c r="AZ72" s="114"/>
      <c r="BA72" s="114"/>
      <c r="BB72" s="114"/>
      <c r="BC72" s="114"/>
      <c r="BD72" s="114"/>
      <c r="BE72" s="114"/>
      <c r="BF72" s="114"/>
      <c r="BG72" s="114"/>
      <c r="BH72" s="114"/>
      <c r="BI72" s="114"/>
      <c r="BJ72" s="114"/>
      <c r="BK72" s="114"/>
      <c r="BL72" s="114"/>
      <c r="BM72" s="114"/>
      <c r="BN72" s="114"/>
      <c r="BO72" s="114"/>
      <c r="BP72" s="114"/>
      <c r="BQ72" s="114"/>
      <c r="BR72" s="114"/>
      <c r="BS72" s="114"/>
      <c r="BT72" s="114"/>
      <c r="BU72" s="114"/>
      <c r="BV72" s="114"/>
      <c r="BW72" s="114"/>
      <c r="BX72" s="114"/>
      <c r="BY72" s="114"/>
      <c r="BZ72" s="114"/>
      <c r="CA72" s="114"/>
      <c r="CB72" s="114"/>
      <c r="CC72" s="114"/>
      <c r="CD72" s="114"/>
      <c r="CE72" s="114"/>
      <c r="CF72" s="114"/>
      <c r="CG72" s="114"/>
      <c r="CH72" s="114"/>
      <c r="CI72" s="114"/>
      <c r="CJ72" s="114"/>
      <c r="CK72" s="114"/>
    </row>
    <row r="73" spans="2:89" ht="16.5" thickBot="1">
      <c r="B73" s="1472" t="s">
        <v>360</v>
      </c>
      <c r="C73" s="1473"/>
      <c r="D73" s="3139">
        <f>SUM(D65:D72)</f>
        <v>610</v>
      </c>
      <c r="E73" s="329"/>
      <c r="F73" s="807"/>
      <c r="G73" s="386" t="s">
        <v>123</v>
      </c>
      <c r="H73" s="244"/>
      <c r="I73" s="605"/>
      <c r="N73" s="623"/>
      <c r="O73" s="134"/>
      <c r="P73" s="414"/>
      <c r="Q73" s="139"/>
      <c r="R73" s="11"/>
      <c r="S73" s="11"/>
      <c r="T73" s="11"/>
      <c r="U73" s="109"/>
      <c r="V73" s="114"/>
      <c r="W73" s="114"/>
      <c r="X73" s="197"/>
      <c r="Y73" s="427"/>
      <c r="Z73" s="188"/>
      <c r="AA73" s="426"/>
      <c r="AB73" s="114"/>
      <c r="AC73" s="114"/>
      <c r="AD73" s="114"/>
      <c r="AE73" s="114"/>
      <c r="AF73" s="114"/>
      <c r="AG73" s="114"/>
      <c r="AH73" s="114"/>
      <c r="AI73" s="114"/>
      <c r="AJ73" s="114"/>
      <c r="AK73" s="114"/>
      <c r="AL73" s="114"/>
      <c r="AM73" s="114"/>
      <c r="AN73" s="114"/>
      <c r="AO73" s="114"/>
      <c r="AP73" s="114"/>
      <c r="AQ73" s="114"/>
      <c r="AR73" s="114"/>
      <c r="AS73" s="114"/>
      <c r="AT73" s="114"/>
      <c r="AU73" s="114"/>
      <c r="AV73" s="114"/>
      <c r="AW73" s="114"/>
      <c r="AX73" s="114"/>
      <c r="AY73" s="114"/>
      <c r="AZ73" s="114"/>
      <c r="BA73" s="114"/>
      <c r="BB73" s="114"/>
      <c r="BC73" s="114"/>
      <c r="BD73" s="114"/>
      <c r="BE73" s="114"/>
      <c r="BF73" s="114"/>
      <c r="BG73" s="114"/>
      <c r="BH73" s="114"/>
      <c r="BI73" s="114"/>
      <c r="BJ73" s="114"/>
      <c r="BK73" s="114"/>
      <c r="BL73" s="114"/>
      <c r="BM73" s="114"/>
      <c r="BN73" s="114"/>
      <c r="BO73" s="114"/>
      <c r="BP73" s="114"/>
      <c r="BQ73" s="114"/>
      <c r="BR73" s="114"/>
      <c r="BS73" s="114"/>
      <c r="BT73" s="114"/>
      <c r="BU73" s="114"/>
      <c r="BV73" s="114"/>
      <c r="BW73" s="114"/>
      <c r="BX73" s="114"/>
      <c r="BY73" s="114"/>
      <c r="BZ73" s="114"/>
      <c r="CA73" s="114"/>
      <c r="CB73" s="114"/>
      <c r="CC73" s="114"/>
      <c r="CD73" s="114"/>
      <c r="CE73" s="114"/>
      <c r="CF73" s="114"/>
      <c r="CG73" s="114"/>
      <c r="CH73" s="114"/>
      <c r="CI73" s="114"/>
      <c r="CJ73" s="114"/>
      <c r="CK73" s="114"/>
    </row>
    <row r="74" spans="2:89" ht="15.75">
      <c r="B74" s="387"/>
      <c r="C74" s="177" t="s">
        <v>123</v>
      </c>
      <c r="D74" s="63"/>
      <c r="E74" s="1429"/>
      <c r="F74" s="175" t="s">
        <v>1052</v>
      </c>
      <c r="G74" s="292" t="s">
        <v>1053</v>
      </c>
      <c r="H74" s="3067">
        <v>60</v>
      </c>
      <c r="I74" s="608"/>
      <c r="N74" s="123"/>
      <c r="O74" s="109"/>
      <c r="P74" s="106"/>
      <c r="Q74" s="114"/>
      <c r="R74" s="11"/>
      <c r="S74" s="11"/>
      <c r="T74" s="11"/>
      <c r="U74" s="109"/>
      <c r="V74" s="108"/>
      <c r="W74" s="114"/>
      <c r="X74" s="197"/>
      <c r="Y74" s="427"/>
      <c r="Z74" s="188"/>
      <c r="AA74" s="426"/>
      <c r="AB74" s="114"/>
      <c r="AC74" s="114"/>
      <c r="AD74" s="114"/>
      <c r="AE74" s="114"/>
      <c r="AF74" s="123"/>
      <c r="AG74" s="109"/>
      <c r="AH74" s="108"/>
      <c r="AI74" s="114"/>
      <c r="AJ74" s="114"/>
      <c r="AK74" s="114"/>
      <c r="AL74" s="114"/>
      <c r="AM74" s="114"/>
      <c r="AN74" s="114"/>
      <c r="AO74" s="114"/>
      <c r="AP74" s="114"/>
      <c r="AQ74" s="114"/>
      <c r="AR74" s="114"/>
      <c r="AS74" s="114"/>
      <c r="AT74" s="114"/>
      <c r="AU74" s="114"/>
      <c r="AV74" s="114"/>
      <c r="AW74" s="114"/>
      <c r="AX74" s="114"/>
      <c r="AY74" s="114"/>
      <c r="AZ74" s="114"/>
      <c r="BA74" s="114"/>
      <c r="BB74" s="114"/>
      <c r="BC74" s="114"/>
      <c r="BD74" s="114"/>
      <c r="BE74" s="114"/>
      <c r="BF74" s="114"/>
      <c r="BG74" s="114"/>
      <c r="BH74" s="114"/>
      <c r="BI74" s="114"/>
      <c r="BJ74" s="114"/>
      <c r="BK74" s="114"/>
      <c r="BL74" s="114"/>
      <c r="BM74" s="114"/>
      <c r="BN74" s="114"/>
      <c r="BO74" s="114"/>
      <c r="BP74" s="114"/>
      <c r="BQ74" s="114"/>
      <c r="BR74" s="114"/>
      <c r="BS74" s="114"/>
      <c r="BT74" s="114"/>
      <c r="BU74" s="114"/>
      <c r="BV74" s="114"/>
      <c r="BW74" s="114"/>
      <c r="BX74" s="114"/>
      <c r="BY74" s="114"/>
      <c r="BZ74" s="114"/>
      <c r="CA74" s="114"/>
      <c r="CB74" s="114"/>
      <c r="CC74" s="114"/>
      <c r="CD74" s="114"/>
      <c r="CE74" s="114"/>
      <c r="CF74" s="114"/>
      <c r="CG74" s="114"/>
      <c r="CH74" s="114"/>
      <c r="CI74" s="114"/>
      <c r="CJ74" s="114"/>
      <c r="CK74" s="114"/>
    </row>
    <row r="75" spans="2:89" ht="15.75">
      <c r="B75" s="1625" t="s">
        <v>555</v>
      </c>
      <c r="C75" s="266" t="s">
        <v>556</v>
      </c>
      <c r="D75" s="275">
        <v>60</v>
      </c>
      <c r="E75" s="86"/>
      <c r="F75" s="175" t="s">
        <v>1095</v>
      </c>
      <c r="G75" s="292" t="s">
        <v>1094</v>
      </c>
      <c r="H75" s="3067">
        <v>250</v>
      </c>
      <c r="I75" s="608"/>
      <c r="N75" s="123"/>
      <c r="O75" s="109"/>
      <c r="P75" s="106"/>
      <c r="Q75" s="208"/>
      <c r="R75" s="11"/>
      <c r="S75" s="11"/>
      <c r="T75" s="11"/>
      <c r="U75" s="114"/>
      <c r="V75" s="114"/>
      <c r="W75" s="114"/>
      <c r="X75" s="197"/>
      <c r="Y75" s="427"/>
      <c r="Z75" s="188"/>
      <c r="AA75" s="426"/>
      <c r="AB75" s="114"/>
      <c r="AC75" s="114"/>
      <c r="AD75" s="114"/>
      <c r="AE75" s="114"/>
      <c r="AF75" s="123"/>
      <c r="AG75" s="109"/>
      <c r="AH75" s="108"/>
      <c r="AI75" s="114"/>
      <c r="AJ75" s="114"/>
      <c r="AK75" s="114"/>
      <c r="AL75" s="114"/>
      <c r="AM75" s="114"/>
      <c r="AN75" s="114"/>
      <c r="AO75" s="114"/>
      <c r="AP75" s="114"/>
      <c r="AQ75" s="114"/>
      <c r="AR75" s="114"/>
      <c r="AS75" s="114"/>
      <c r="AT75" s="114"/>
      <c r="AU75" s="114"/>
      <c r="AV75" s="114"/>
      <c r="AW75" s="114"/>
      <c r="AX75" s="114"/>
      <c r="AY75" s="114"/>
      <c r="AZ75" s="114"/>
      <c r="BA75" s="114"/>
      <c r="BB75" s="114"/>
      <c r="BC75" s="114"/>
      <c r="BD75" s="114"/>
      <c r="BE75" s="114"/>
      <c r="BF75" s="114"/>
      <c r="BG75" s="114"/>
      <c r="BH75" s="114"/>
      <c r="BI75" s="114"/>
      <c r="BJ75" s="114"/>
      <c r="BK75" s="114"/>
      <c r="BL75" s="114"/>
      <c r="BM75" s="114"/>
      <c r="BN75" s="114"/>
      <c r="BO75" s="114"/>
      <c r="BP75" s="114"/>
      <c r="BQ75" s="114"/>
      <c r="BR75" s="114"/>
      <c r="BS75" s="114"/>
      <c r="BT75" s="114"/>
      <c r="BU75" s="114"/>
      <c r="BV75" s="114"/>
      <c r="BW75" s="114"/>
      <c r="BX75" s="114"/>
      <c r="BY75" s="114"/>
      <c r="BZ75" s="114"/>
      <c r="CA75" s="114"/>
      <c r="CB75" s="114"/>
      <c r="CC75" s="114"/>
      <c r="CD75" s="114"/>
      <c r="CE75" s="114"/>
      <c r="CF75" s="114"/>
      <c r="CG75" s="114"/>
      <c r="CH75" s="114"/>
      <c r="CI75" s="114"/>
      <c r="CJ75" s="114"/>
      <c r="CK75" s="114"/>
    </row>
    <row r="76" spans="2:89" ht="17.25" customHeight="1">
      <c r="B76" s="1924" t="s">
        <v>660</v>
      </c>
      <c r="C76" s="252" t="s">
        <v>774</v>
      </c>
      <c r="D76" s="277">
        <v>250</v>
      </c>
      <c r="E76" s="86"/>
      <c r="F76" s="175" t="s">
        <v>1086</v>
      </c>
      <c r="G76" s="2617" t="s">
        <v>1046</v>
      </c>
      <c r="H76" s="180">
        <v>100</v>
      </c>
      <c r="I76" s="584"/>
      <c r="N76" s="123"/>
      <c r="O76" s="109"/>
      <c r="P76" s="106"/>
      <c r="Q76" s="152"/>
      <c r="R76" s="11"/>
      <c r="S76" s="11"/>
      <c r="T76" s="11"/>
      <c r="U76" s="114"/>
      <c r="V76" s="114"/>
      <c r="W76" s="114"/>
      <c r="X76" s="197"/>
      <c r="Y76" s="427"/>
      <c r="Z76" s="188"/>
      <c r="AA76" s="426"/>
      <c r="AB76" s="114"/>
      <c r="AC76" s="114"/>
      <c r="AD76" s="114"/>
      <c r="AE76" s="114"/>
      <c r="AF76" s="148"/>
      <c r="AG76" s="114"/>
      <c r="AH76" s="114"/>
      <c r="AI76" s="114"/>
      <c r="AJ76" s="114"/>
      <c r="AK76" s="114"/>
      <c r="AL76" s="114"/>
      <c r="AM76" s="114"/>
      <c r="AN76" s="114"/>
      <c r="AO76" s="114"/>
      <c r="AP76" s="114"/>
      <c r="AQ76" s="114"/>
      <c r="AR76" s="114"/>
      <c r="AS76" s="114"/>
      <c r="AT76" s="114"/>
      <c r="AU76" s="114"/>
      <c r="AV76" s="114"/>
      <c r="AW76" s="114"/>
      <c r="AX76" s="114"/>
      <c r="AY76" s="114"/>
      <c r="AZ76" s="114"/>
      <c r="BA76" s="114"/>
      <c r="BB76" s="114"/>
      <c r="BC76" s="114"/>
      <c r="BD76" s="114"/>
      <c r="BE76" s="114"/>
      <c r="BF76" s="114"/>
      <c r="BG76" s="114"/>
      <c r="BH76" s="114"/>
      <c r="BI76" s="114"/>
      <c r="BJ76" s="114"/>
      <c r="BK76" s="114"/>
      <c r="BL76" s="114"/>
      <c r="BM76" s="114"/>
      <c r="BN76" s="114"/>
      <c r="BO76" s="114"/>
      <c r="BP76" s="114"/>
      <c r="BQ76" s="114"/>
      <c r="BR76" s="114"/>
      <c r="BS76" s="114"/>
      <c r="BT76" s="114"/>
      <c r="BU76" s="114"/>
      <c r="BV76" s="114"/>
      <c r="BW76" s="114"/>
      <c r="BX76" s="114"/>
      <c r="BY76" s="114"/>
      <c r="BZ76" s="114"/>
      <c r="CA76" s="114"/>
      <c r="CB76" s="114"/>
      <c r="CC76" s="114"/>
      <c r="CD76" s="114"/>
      <c r="CE76" s="114"/>
      <c r="CF76" s="114"/>
      <c r="CG76" s="114"/>
      <c r="CH76" s="114"/>
      <c r="CI76" s="114"/>
      <c r="CJ76" s="114"/>
      <c r="CK76" s="114"/>
    </row>
    <row r="77" spans="2:89" ht="15.75">
      <c r="B77" s="1924" t="s">
        <v>684</v>
      </c>
      <c r="C77" s="266" t="s">
        <v>595</v>
      </c>
      <c r="D77" s="277">
        <v>190</v>
      </c>
      <c r="E77" s="86"/>
      <c r="F77" s="3073"/>
      <c r="G77" s="181" t="s">
        <v>1087</v>
      </c>
      <c r="H77" s="3119"/>
      <c r="I77" s="584"/>
      <c r="N77" s="123"/>
      <c r="O77" s="109"/>
      <c r="P77" s="106"/>
      <c r="Q77" s="152"/>
      <c r="R77" s="11"/>
      <c r="S77" s="11"/>
      <c r="T77" s="11"/>
      <c r="U77" s="114"/>
      <c r="V77" s="114"/>
      <c r="W77" s="114"/>
      <c r="X77" s="197"/>
      <c r="Y77" s="427"/>
      <c r="Z77" s="188"/>
      <c r="AA77" s="426"/>
      <c r="AB77" s="114"/>
      <c r="AC77" s="114"/>
      <c r="AD77" s="114"/>
      <c r="AE77" s="114"/>
      <c r="AF77" s="229"/>
      <c r="AG77" s="207"/>
      <c r="AH77" s="208"/>
      <c r="AI77" s="215"/>
      <c r="AJ77" s="114"/>
      <c r="AK77" s="114"/>
      <c r="AL77" s="114"/>
      <c r="AM77" s="114"/>
      <c r="AN77" s="114"/>
      <c r="AO77" s="114"/>
      <c r="AP77" s="114"/>
      <c r="AQ77" s="114"/>
      <c r="AR77" s="114"/>
      <c r="AS77" s="114"/>
      <c r="AT77" s="114"/>
      <c r="AU77" s="114"/>
      <c r="AV77" s="114"/>
      <c r="AW77" s="114"/>
      <c r="AX77" s="114"/>
      <c r="AY77" s="114"/>
      <c r="AZ77" s="114"/>
      <c r="BA77" s="114"/>
      <c r="BB77" s="114"/>
      <c r="BC77" s="114"/>
      <c r="BD77" s="114"/>
      <c r="BE77" s="114"/>
      <c r="BF77" s="114"/>
      <c r="BG77" s="114"/>
      <c r="BH77" s="114"/>
      <c r="BI77" s="114"/>
      <c r="BJ77" s="114"/>
      <c r="BK77" s="114"/>
      <c r="BL77" s="114"/>
      <c r="BM77" s="114"/>
      <c r="BN77" s="114"/>
      <c r="BO77" s="114"/>
      <c r="BP77" s="114"/>
      <c r="BQ77" s="114"/>
      <c r="BR77" s="114"/>
      <c r="BS77" s="114"/>
      <c r="BT77" s="114"/>
      <c r="BU77" s="114"/>
      <c r="BV77" s="114"/>
      <c r="BW77" s="114"/>
      <c r="BX77" s="114"/>
      <c r="BY77" s="114"/>
      <c r="BZ77" s="114"/>
      <c r="CA77" s="114"/>
      <c r="CB77" s="114"/>
      <c r="CC77" s="114"/>
      <c r="CD77" s="114"/>
      <c r="CE77" s="114"/>
      <c r="CF77" s="114"/>
      <c r="CG77" s="114"/>
      <c r="CH77" s="114"/>
      <c r="CI77" s="114"/>
      <c r="CJ77" s="114"/>
      <c r="CK77" s="114"/>
    </row>
    <row r="78" spans="2:89" ht="15.75">
      <c r="B78" s="3099" t="s">
        <v>685</v>
      </c>
      <c r="C78" s="1991" t="s">
        <v>776</v>
      </c>
      <c r="D78" s="364">
        <v>120</v>
      </c>
      <c r="E78" s="86"/>
      <c r="F78" s="175" t="s">
        <v>1050</v>
      </c>
      <c r="G78" s="2617" t="s">
        <v>1047</v>
      </c>
      <c r="H78" s="180" t="s">
        <v>1051</v>
      </c>
      <c r="I78" s="584"/>
      <c r="N78" s="123"/>
      <c r="O78" s="109"/>
      <c r="P78" s="106"/>
      <c r="Q78" s="152"/>
      <c r="R78" s="11"/>
      <c r="S78" s="11"/>
      <c r="T78" s="11"/>
      <c r="U78" s="114"/>
      <c r="V78" s="114"/>
      <c r="W78" s="114"/>
      <c r="X78" s="197"/>
      <c r="Y78" s="427"/>
      <c r="Z78" s="188"/>
      <c r="AA78" s="426"/>
      <c r="AB78" s="114"/>
      <c r="AC78" s="114"/>
      <c r="AD78" s="114"/>
      <c r="AE78" s="114"/>
      <c r="AF78" s="109"/>
      <c r="AG78" s="108"/>
      <c r="AH78" s="146"/>
      <c r="AI78" s="229"/>
      <c r="AJ78" s="207"/>
      <c r="AK78" s="208"/>
      <c r="AL78" s="114"/>
      <c r="AM78" s="114"/>
      <c r="AN78" s="114"/>
      <c r="AO78" s="114"/>
      <c r="AP78" s="114"/>
      <c r="AQ78" s="114"/>
      <c r="AR78" s="114"/>
      <c r="AS78" s="114"/>
      <c r="AT78" s="114"/>
      <c r="AU78" s="114"/>
      <c r="AV78" s="114"/>
      <c r="AW78" s="114"/>
      <c r="AX78" s="114"/>
      <c r="AY78" s="114"/>
      <c r="AZ78" s="114"/>
      <c r="BA78" s="114"/>
      <c r="BB78" s="114"/>
      <c r="BC78" s="114"/>
      <c r="BD78" s="114"/>
      <c r="BE78" s="114"/>
      <c r="BF78" s="114"/>
      <c r="BG78" s="114"/>
      <c r="BH78" s="114"/>
      <c r="BI78" s="114"/>
      <c r="BJ78" s="114"/>
      <c r="BK78" s="114"/>
      <c r="BL78" s="114"/>
      <c r="BM78" s="114"/>
      <c r="BN78" s="114"/>
      <c r="BO78" s="114"/>
      <c r="BP78" s="114"/>
      <c r="BQ78" s="114"/>
      <c r="BR78" s="114"/>
      <c r="BS78" s="114"/>
      <c r="BT78" s="114"/>
      <c r="BU78" s="114"/>
      <c r="BV78" s="114"/>
      <c r="BW78" s="114"/>
      <c r="BX78" s="114"/>
      <c r="BY78" s="114"/>
      <c r="BZ78" s="114"/>
      <c r="CA78" s="114"/>
      <c r="CB78" s="114"/>
      <c r="CC78" s="114"/>
      <c r="CD78" s="114"/>
      <c r="CE78" s="114"/>
      <c r="CF78" s="114"/>
      <c r="CG78" s="114"/>
      <c r="CH78" s="114"/>
      <c r="CI78" s="114"/>
      <c r="CJ78" s="114"/>
      <c r="CK78" s="114"/>
    </row>
    <row r="79" spans="2:89">
      <c r="B79" s="445" t="s">
        <v>682</v>
      </c>
      <c r="C79" s="252" t="s">
        <v>779</v>
      </c>
      <c r="D79" s="364">
        <v>200</v>
      </c>
      <c r="E79" s="86"/>
      <c r="F79" s="3073" t="s">
        <v>1049</v>
      </c>
      <c r="G79" s="181" t="s">
        <v>1048</v>
      </c>
      <c r="H79" s="3119"/>
      <c r="I79" s="581"/>
      <c r="N79" s="123"/>
      <c r="O79" s="7"/>
      <c r="P79" s="106"/>
      <c r="Q79" s="152"/>
      <c r="R79" s="11"/>
      <c r="S79" s="11"/>
      <c r="T79" s="11"/>
      <c r="U79" s="114"/>
      <c r="V79" s="114"/>
      <c r="W79" s="114"/>
      <c r="X79" s="114"/>
      <c r="Y79" s="114"/>
      <c r="Z79" s="114"/>
      <c r="AA79" s="114"/>
      <c r="AB79" s="114"/>
      <c r="AC79" s="114"/>
      <c r="AD79" s="123"/>
      <c r="AE79" s="119"/>
      <c r="AF79" s="109"/>
      <c r="AG79" s="108"/>
      <c r="AH79" s="146"/>
      <c r="AI79" s="109"/>
      <c r="AJ79" s="108"/>
      <c r="AK79" s="146"/>
      <c r="AL79" s="114"/>
      <c r="AM79" s="114"/>
      <c r="AN79" s="114"/>
      <c r="AO79" s="114"/>
      <c r="AP79" s="114"/>
      <c r="AQ79" s="114"/>
      <c r="AR79" s="114"/>
      <c r="AS79" s="114"/>
      <c r="AT79" s="114"/>
      <c r="AU79" s="114"/>
      <c r="AV79" s="114"/>
      <c r="AW79" s="114"/>
      <c r="AX79" s="114"/>
      <c r="AY79" s="114"/>
      <c r="AZ79" s="114"/>
      <c r="BA79" s="114"/>
      <c r="BB79" s="114"/>
      <c r="BC79" s="114"/>
      <c r="BD79" s="114"/>
      <c r="BE79" s="114"/>
      <c r="BF79" s="114"/>
      <c r="BG79" s="114"/>
      <c r="BH79" s="114"/>
      <c r="BI79" s="114"/>
      <c r="BJ79" s="114"/>
      <c r="BK79" s="114"/>
      <c r="BL79" s="114"/>
      <c r="BM79" s="114"/>
      <c r="BN79" s="114"/>
      <c r="BO79" s="114"/>
      <c r="BP79" s="114"/>
      <c r="BQ79" s="114"/>
      <c r="BR79" s="114"/>
      <c r="BS79" s="114"/>
      <c r="BT79" s="114"/>
      <c r="BU79" s="114"/>
      <c r="BV79" s="114"/>
      <c r="BW79" s="114"/>
      <c r="BX79" s="114"/>
      <c r="BY79" s="114"/>
      <c r="BZ79" s="114"/>
      <c r="CA79" s="114"/>
      <c r="CB79" s="114"/>
      <c r="CC79" s="114"/>
      <c r="CD79" s="114"/>
      <c r="CE79" s="114"/>
      <c r="CF79" s="114"/>
      <c r="CG79" s="114"/>
      <c r="CH79" s="114"/>
      <c r="CI79" s="114"/>
      <c r="CJ79" s="114"/>
      <c r="CK79" s="114"/>
    </row>
    <row r="80" spans="2:89">
      <c r="B80" s="1627" t="s">
        <v>9</v>
      </c>
      <c r="C80" s="266" t="s">
        <v>10</v>
      </c>
      <c r="D80" s="364">
        <v>45</v>
      </c>
      <c r="E80" s="86"/>
      <c r="F80" s="3073" t="s">
        <v>419</v>
      </c>
      <c r="G80" s="181" t="s">
        <v>291</v>
      </c>
      <c r="H80" s="3119">
        <v>200</v>
      </c>
      <c r="I80" s="581"/>
      <c r="N80" s="11"/>
      <c r="O80" s="11"/>
      <c r="P80" s="11"/>
      <c r="Q80" s="114"/>
      <c r="R80" s="11"/>
      <c r="S80" s="11"/>
      <c r="T80" s="11"/>
      <c r="U80" s="114"/>
      <c r="V80" s="114"/>
      <c r="W80" s="114"/>
      <c r="X80" s="114"/>
      <c r="Y80" s="114"/>
      <c r="Z80" s="114"/>
      <c r="AA80" s="224"/>
      <c r="AB80" s="114"/>
      <c r="AC80" s="114"/>
      <c r="AD80" s="123"/>
      <c r="AE80" s="109"/>
      <c r="AF80" s="109"/>
      <c r="AG80" s="108"/>
      <c r="AH80" s="146"/>
      <c r="AI80" s="109"/>
      <c r="AJ80" s="108"/>
      <c r="AK80" s="146"/>
      <c r="AL80" s="114"/>
      <c r="AM80" s="114"/>
      <c r="AN80" s="114"/>
      <c r="AO80" s="114"/>
      <c r="AP80" s="114"/>
      <c r="AQ80" s="114"/>
      <c r="AR80" s="114"/>
      <c r="AS80" s="114"/>
      <c r="AT80" s="114"/>
      <c r="AU80" s="114"/>
      <c r="AV80" s="114"/>
      <c r="AW80" s="114"/>
      <c r="AX80" s="114"/>
      <c r="AY80" s="114"/>
      <c r="AZ80" s="114"/>
      <c r="BA80" s="114"/>
      <c r="BB80" s="114"/>
      <c r="BC80" s="114"/>
      <c r="BD80" s="114"/>
      <c r="BE80" s="114"/>
      <c r="BF80" s="114"/>
      <c r="BG80" s="114"/>
      <c r="BH80" s="114"/>
      <c r="BI80" s="114"/>
      <c r="BJ80" s="114"/>
      <c r="BK80" s="114"/>
      <c r="BL80" s="114"/>
      <c r="BM80" s="114"/>
      <c r="BN80" s="114"/>
      <c r="BO80" s="114"/>
      <c r="BP80" s="114"/>
      <c r="BQ80" s="114"/>
      <c r="BR80" s="114"/>
      <c r="BS80" s="114"/>
      <c r="BT80" s="114"/>
      <c r="BU80" s="114"/>
      <c r="BV80" s="114"/>
      <c r="BW80" s="114"/>
      <c r="BX80" s="114"/>
      <c r="BY80" s="114"/>
      <c r="BZ80" s="114"/>
      <c r="CA80" s="114"/>
      <c r="CB80" s="114"/>
      <c r="CC80" s="114"/>
      <c r="CD80" s="114"/>
      <c r="CE80" s="114"/>
      <c r="CF80" s="114"/>
      <c r="CG80" s="114"/>
      <c r="CH80" s="114"/>
      <c r="CI80" s="114"/>
      <c r="CJ80" s="114"/>
      <c r="CK80" s="114"/>
    </row>
    <row r="81" spans="2:89">
      <c r="B81" s="1627" t="s">
        <v>9</v>
      </c>
      <c r="C81" s="266" t="s">
        <v>387</v>
      </c>
      <c r="D81" s="364">
        <v>30</v>
      </c>
      <c r="E81" s="3010"/>
      <c r="F81" s="202" t="s">
        <v>9</v>
      </c>
      <c r="G81" s="266" t="s">
        <v>10</v>
      </c>
      <c r="H81" s="276">
        <v>70</v>
      </c>
      <c r="I81" s="584"/>
      <c r="N81" s="11"/>
      <c r="O81" s="49"/>
      <c r="P81" s="11"/>
      <c r="Q81" s="114"/>
      <c r="R81" s="11"/>
      <c r="S81" s="11"/>
      <c r="T81" s="11"/>
      <c r="U81" s="114"/>
      <c r="V81" s="114"/>
      <c r="W81" s="114"/>
      <c r="X81" s="139"/>
      <c r="Y81" s="114"/>
      <c r="Z81" s="114"/>
      <c r="AA81" s="114"/>
      <c r="AB81" s="114"/>
      <c r="AC81" s="114"/>
      <c r="AD81" s="114"/>
      <c r="AE81" s="114"/>
      <c r="AF81" s="109"/>
      <c r="AG81" s="310"/>
      <c r="AH81" s="311"/>
      <c r="AI81" s="109"/>
      <c r="AJ81" s="108"/>
      <c r="AK81" s="146"/>
      <c r="AL81" s="114"/>
      <c r="AM81" s="114"/>
      <c r="AN81" s="114"/>
      <c r="AO81" s="114"/>
      <c r="AP81" s="114"/>
      <c r="AQ81" s="114"/>
      <c r="AR81" s="114"/>
      <c r="AS81" s="114"/>
      <c r="AT81" s="114"/>
      <c r="AU81" s="114"/>
      <c r="AV81" s="114"/>
      <c r="AW81" s="114"/>
      <c r="AX81" s="114"/>
      <c r="AY81" s="114"/>
      <c r="AZ81" s="114"/>
      <c r="BA81" s="114"/>
      <c r="BB81" s="114"/>
      <c r="BC81" s="114"/>
      <c r="BD81" s="114"/>
      <c r="BE81" s="114"/>
      <c r="BF81" s="114"/>
      <c r="BG81" s="114"/>
      <c r="BH81" s="114"/>
      <c r="BI81" s="114"/>
      <c r="BJ81" s="114"/>
      <c r="BK81" s="114"/>
      <c r="BL81" s="114"/>
      <c r="BM81" s="114"/>
      <c r="BN81" s="114"/>
      <c r="BO81" s="114"/>
      <c r="BP81" s="114"/>
      <c r="BQ81" s="114"/>
      <c r="BR81" s="114"/>
      <c r="BS81" s="114"/>
      <c r="BT81" s="114"/>
      <c r="BU81" s="114"/>
      <c r="BV81" s="114"/>
      <c r="BW81" s="114"/>
      <c r="BX81" s="114"/>
      <c r="BY81" s="114"/>
      <c r="BZ81" s="114"/>
      <c r="CA81" s="114"/>
      <c r="CB81" s="114"/>
      <c r="CC81" s="114"/>
      <c r="CD81" s="114"/>
      <c r="CE81" s="114"/>
      <c r="CF81" s="114"/>
      <c r="CG81" s="114"/>
      <c r="CH81" s="114"/>
      <c r="CI81" s="114"/>
      <c r="CJ81" s="114"/>
      <c r="CK81" s="114"/>
    </row>
    <row r="82" spans="2:89" ht="13.5" customHeight="1">
      <c r="B82" s="3100" t="s">
        <v>438</v>
      </c>
      <c r="C82" s="266" t="s">
        <v>677</v>
      </c>
      <c r="D82" s="367">
        <v>105</v>
      </c>
      <c r="E82" s="3010"/>
      <c r="F82" s="202" t="s">
        <v>9</v>
      </c>
      <c r="G82" s="266" t="s">
        <v>387</v>
      </c>
      <c r="H82" s="251">
        <v>44</v>
      </c>
      <c r="I82" s="584"/>
      <c r="N82" s="41"/>
      <c r="O82" s="109"/>
      <c r="P82" s="14"/>
      <c r="Q82" s="114"/>
      <c r="R82" s="11"/>
      <c r="S82" s="11"/>
      <c r="T82" s="11"/>
      <c r="U82" s="114"/>
      <c r="V82" s="114"/>
      <c r="W82" s="114"/>
      <c r="X82" s="139"/>
      <c r="Y82" s="114"/>
      <c r="Z82" s="114"/>
      <c r="AA82" s="114"/>
      <c r="AB82" s="114"/>
      <c r="AC82" s="114"/>
      <c r="AD82" s="114"/>
      <c r="AE82" s="114"/>
      <c r="AF82" s="109"/>
      <c r="AG82" s="310"/>
      <c r="AH82" s="311"/>
      <c r="AI82" s="109"/>
      <c r="AJ82" s="108"/>
      <c r="AK82" s="152"/>
      <c r="AL82" s="114"/>
      <c r="AM82" s="114"/>
      <c r="AN82" s="114"/>
      <c r="AO82" s="114"/>
      <c r="AP82" s="114"/>
      <c r="AQ82" s="114"/>
      <c r="AR82" s="114"/>
      <c r="AS82" s="114"/>
      <c r="AT82" s="114"/>
      <c r="AU82" s="114"/>
      <c r="AV82" s="114"/>
      <c r="AW82" s="114"/>
      <c r="AX82" s="114"/>
      <c r="AY82" s="114"/>
      <c r="AZ82" s="114"/>
      <c r="BA82" s="114"/>
      <c r="BB82" s="114"/>
      <c r="BC82" s="114"/>
      <c r="BD82" s="114"/>
      <c r="BE82" s="114"/>
      <c r="BF82" s="114"/>
      <c r="BG82" s="114"/>
      <c r="BH82" s="114"/>
      <c r="BI82" s="114"/>
      <c r="BJ82" s="114"/>
      <c r="BK82" s="114"/>
      <c r="BL82" s="114"/>
      <c r="BM82" s="114"/>
      <c r="BN82" s="114"/>
      <c r="BO82" s="114"/>
      <c r="BP82" s="114"/>
      <c r="BQ82" s="114"/>
      <c r="BR82" s="114"/>
      <c r="BS82" s="114"/>
      <c r="BT82" s="114"/>
      <c r="BU82" s="114"/>
      <c r="BV82" s="114"/>
      <c r="BW82" s="114"/>
      <c r="BX82" s="114"/>
      <c r="BY82" s="114"/>
      <c r="BZ82" s="114"/>
      <c r="CA82" s="114"/>
      <c r="CB82" s="114"/>
      <c r="CC82" s="114"/>
      <c r="CD82" s="114"/>
      <c r="CE82" s="114"/>
      <c r="CF82" s="114"/>
      <c r="CG82" s="114"/>
      <c r="CH82" s="114"/>
      <c r="CI82" s="114"/>
      <c r="CJ82" s="114"/>
      <c r="CK82" s="114"/>
    </row>
    <row r="83" spans="2:89" ht="12.75" customHeight="1" thickBot="1">
      <c r="B83" s="1472" t="s">
        <v>361</v>
      </c>
      <c r="C83" s="1635"/>
      <c r="D83" s="512">
        <f>SUM(D75:D82)</f>
        <v>1000</v>
      </c>
      <c r="E83" s="86"/>
      <c r="F83" s="3076" t="s">
        <v>678</v>
      </c>
      <c r="G83" s="266" t="s">
        <v>442</v>
      </c>
      <c r="H83" s="3077">
        <v>120</v>
      </c>
      <c r="I83" s="582"/>
      <c r="N83" s="41"/>
      <c r="O83" s="114"/>
      <c r="P83" s="14"/>
      <c r="Q83" s="114"/>
      <c r="R83" s="11"/>
      <c r="S83" s="11"/>
      <c r="T83" s="11"/>
      <c r="U83" s="114"/>
      <c r="V83" s="114"/>
      <c r="W83" s="114"/>
      <c r="X83" s="139"/>
      <c r="Y83" s="114"/>
      <c r="Z83" s="114"/>
      <c r="AA83" s="114"/>
      <c r="AB83" s="114"/>
      <c r="AC83" s="114"/>
      <c r="AD83" s="114"/>
      <c r="AE83" s="114"/>
      <c r="AF83" s="109"/>
      <c r="AG83" s="284"/>
      <c r="AH83" s="146"/>
      <c r="AI83" s="109"/>
      <c r="AJ83" s="108"/>
      <c r="AK83" s="146"/>
      <c r="AL83" s="114"/>
      <c r="AM83" s="114"/>
      <c r="AN83" s="114"/>
      <c r="AO83" s="114"/>
      <c r="AP83" s="114"/>
      <c r="AQ83" s="114"/>
      <c r="AR83" s="114"/>
      <c r="AS83" s="114"/>
      <c r="AT83" s="114"/>
      <c r="AU83" s="114"/>
      <c r="AV83" s="114"/>
      <c r="AW83" s="114"/>
      <c r="AX83" s="114"/>
      <c r="AY83" s="114"/>
      <c r="AZ83" s="114"/>
      <c r="BA83" s="114"/>
      <c r="BB83" s="114"/>
      <c r="BC83" s="114"/>
      <c r="BD83" s="114"/>
      <c r="BE83" s="114"/>
      <c r="BF83" s="114"/>
      <c r="BG83" s="114"/>
      <c r="BH83" s="114"/>
      <c r="BI83" s="114"/>
      <c r="BJ83" s="114"/>
      <c r="BK83" s="114"/>
      <c r="BL83" s="114"/>
      <c r="BM83" s="114"/>
      <c r="BN83" s="114"/>
      <c r="BO83" s="114"/>
      <c r="BP83" s="114"/>
      <c r="BQ83" s="114"/>
      <c r="BR83" s="114"/>
      <c r="BS83" s="114"/>
      <c r="BT83" s="114"/>
      <c r="BU83" s="114"/>
      <c r="BV83" s="114"/>
      <c r="BW83" s="114"/>
      <c r="BX83" s="114"/>
      <c r="BY83" s="114"/>
      <c r="BZ83" s="114"/>
      <c r="CA83" s="114"/>
      <c r="CB83" s="114"/>
      <c r="CC83" s="114"/>
      <c r="CD83" s="114"/>
      <c r="CE83" s="114"/>
      <c r="CF83" s="114"/>
      <c r="CG83" s="114"/>
      <c r="CH83" s="114"/>
      <c r="CI83" s="114"/>
      <c r="CJ83" s="114"/>
      <c r="CK83" s="114"/>
    </row>
    <row r="84" spans="2:89" ht="16.5" thickBot="1">
      <c r="B84" s="387"/>
      <c r="C84" s="177" t="s">
        <v>232</v>
      </c>
      <c r="D84" s="707"/>
      <c r="F84" s="1472" t="s">
        <v>361</v>
      </c>
      <c r="G84" s="1635"/>
      <c r="H84" s="2209">
        <f>H74+H75+H76+H80+H81+H82+H83+100+80</f>
        <v>1024</v>
      </c>
      <c r="I84" s="582"/>
      <c r="J84" s="1"/>
      <c r="K84" s="1"/>
      <c r="L84" s="1"/>
      <c r="N84" s="771"/>
      <c r="O84" s="114"/>
      <c r="P84" s="11"/>
      <c r="Q84" s="114"/>
      <c r="R84" s="11"/>
      <c r="S84" s="11"/>
      <c r="T84" s="11"/>
      <c r="U84" s="114"/>
      <c r="V84" s="114"/>
      <c r="W84" s="114"/>
      <c r="X84" s="139"/>
      <c r="Y84" s="114"/>
      <c r="Z84" s="114"/>
      <c r="AA84" s="114"/>
      <c r="AB84" s="114"/>
      <c r="AC84" s="114"/>
      <c r="AD84" s="114"/>
      <c r="AE84" s="114"/>
      <c r="AF84" s="109"/>
      <c r="AG84" s="108"/>
      <c r="AH84" s="146"/>
      <c r="AI84" s="109"/>
      <c r="AJ84" s="123"/>
      <c r="AK84" s="152"/>
      <c r="AL84" s="114"/>
      <c r="AM84" s="114"/>
      <c r="AN84" s="114"/>
      <c r="AO84" s="114"/>
      <c r="AP84" s="114"/>
      <c r="AQ84" s="114"/>
      <c r="AR84" s="114"/>
      <c r="AS84" s="114"/>
      <c r="AT84" s="114"/>
      <c r="AU84" s="114"/>
      <c r="AV84" s="114"/>
      <c r="AW84" s="114"/>
      <c r="AX84" s="114"/>
      <c r="AY84" s="114"/>
      <c r="AZ84" s="114"/>
      <c r="BA84" s="114"/>
      <c r="BB84" s="114"/>
      <c r="BC84" s="114"/>
      <c r="BD84" s="114"/>
      <c r="BE84" s="114"/>
      <c r="BF84" s="114"/>
      <c r="BG84" s="114"/>
      <c r="BH84" s="114"/>
      <c r="BI84" s="114"/>
      <c r="BJ84" s="114"/>
      <c r="BK84" s="114"/>
      <c r="BL84" s="114"/>
      <c r="BM84" s="114"/>
      <c r="BN84" s="114"/>
      <c r="BO84" s="114"/>
      <c r="BP84" s="114"/>
      <c r="BQ84" s="114"/>
      <c r="BR84" s="114"/>
      <c r="BS84" s="114"/>
      <c r="BT84" s="114"/>
      <c r="BU84" s="114"/>
      <c r="BV84" s="114"/>
      <c r="BW84" s="114"/>
      <c r="BX84" s="114"/>
      <c r="BY84" s="114"/>
      <c r="BZ84" s="114"/>
      <c r="CA84" s="114"/>
      <c r="CB84" s="114"/>
      <c r="CC84" s="114"/>
      <c r="CD84" s="114"/>
      <c r="CE84" s="114"/>
      <c r="CF84" s="114"/>
      <c r="CG84" s="114"/>
      <c r="CH84" s="114"/>
      <c r="CI84" s="114"/>
      <c r="CJ84" s="114"/>
      <c r="CK84" s="114"/>
    </row>
    <row r="85" spans="2:89">
      <c r="B85" s="257" t="s">
        <v>690</v>
      </c>
      <c r="C85" s="252" t="s">
        <v>233</v>
      </c>
      <c r="D85" s="402">
        <v>200</v>
      </c>
      <c r="F85" s="387"/>
      <c r="G85" s="177" t="s">
        <v>232</v>
      </c>
      <c r="H85" s="707"/>
      <c r="I85" s="582"/>
      <c r="J85" s="11"/>
      <c r="K85" s="49"/>
      <c r="L85" s="11"/>
      <c r="N85" s="114"/>
      <c r="O85" s="188"/>
      <c r="P85" s="114"/>
      <c r="Q85" s="146"/>
      <c r="R85" s="11"/>
      <c r="S85" s="122"/>
      <c r="T85" s="11"/>
      <c r="U85" s="114"/>
      <c r="V85" s="114"/>
      <c r="W85" s="114"/>
      <c r="X85" s="207"/>
      <c r="Y85" s="306"/>
      <c r="Z85" s="207"/>
      <c r="AA85" s="306"/>
      <c r="AB85" s="114"/>
      <c r="AC85" s="112"/>
      <c r="AD85" s="203"/>
      <c r="AE85" s="114"/>
      <c r="AF85" s="112"/>
      <c r="AG85" s="108"/>
      <c r="AH85" s="139"/>
      <c r="AI85" s="109"/>
      <c r="AJ85" s="108"/>
      <c r="AK85" s="146"/>
      <c r="AL85" s="114"/>
      <c r="AM85" s="114"/>
      <c r="AN85" s="114"/>
      <c r="AO85" s="114"/>
      <c r="AP85" s="114"/>
      <c r="AQ85" s="114"/>
      <c r="AR85" s="114"/>
      <c r="AS85" s="114"/>
      <c r="AT85" s="114"/>
      <c r="AU85" s="114"/>
      <c r="AV85" s="114"/>
      <c r="AW85" s="114"/>
      <c r="AX85" s="114"/>
      <c r="AY85" s="114"/>
      <c r="AZ85" s="114"/>
      <c r="BA85" s="114"/>
      <c r="BB85" s="114"/>
      <c r="BC85" s="114"/>
      <c r="BD85" s="114"/>
      <c r="BE85" s="114"/>
      <c r="BF85" s="114"/>
      <c r="BG85" s="114"/>
      <c r="BH85" s="114"/>
      <c r="BI85" s="114"/>
      <c r="BJ85" s="114"/>
      <c r="BK85" s="114"/>
      <c r="BL85" s="114"/>
      <c r="BM85" s="114"/>
      <c r="BN85" s="114"/>
      <c r="BO85" s="114"/>
      <c r="BP85" s="114"/>
      <c r="BQ85" s="114"/>
      <c r="BR85" s="114"/>
      <c r="BS85" s="114"/>
      <c r="BT85" s="114"/>
      <c r="BU85" s="114"/>
      <c r="BV85" s="114"/>
      <c r="BW85" s="114"/>
      <c r="BX85" s="114"/>
      <c r="BY85" s="114"/>
      <c r="BZ85" s="114"/>
      <c r="CA85" s="114"/>
      <c r="CB85" s="114"/>
      <c r="CC85" s="114"/>
      <c r="CD85" s="114"/>
      <c r="CE85" s="114"/>
      <c r="CF85" s="114"/>
      <c r="CG85" s="114"/>
      <c r="CH85" s="114"/>
      <c r="CI85" s="114"/>
      <c r="CJ85" s="114"/>
      <c r="CK85" s="114"/>
    </row>
    <row r="86" spans="2:89" ht="12.75" customHeight="1">
      <c r="B86" s="257" t="s">
        <v>706</v>
      </c>
      <c r="C86" s="2676" t="s">
        <v>707</v>
      </c>
      <c r="D86" s="402" t="s">
        <v>738</v>
      </c>
      <c r="F86" s="1124" t="s">
        <v>351</v>
      </c>
      <c r="G86" s="266" t="s">
        <v>90</v>
      </c>
      <c r="H86" s="276">
        <v>200</v>
      </c>
      <c r="I86" s="582"/>
      <c r="J86" s="11"/>
      <c r="K86" s="49"/>
      <c r="L86" s="11"/>
      <c r="N86" s="123"/>
      <c r="O86" s="109"/>
      <c r="P86" s="123"/>
      <c r="Q86" s="152"/>
      <c r="R86" s="3"/>
      <c r="S86" s="122"/>
      <c r="T86" s="11"/>
      <c r="U86" s="114"/>
      <c r="V86" s="114"/>
      <c r="W86" s="316"/>
      <c r="X86" s="108"/>
      <c r="Y86" s="152"/>
      <c r="Z86" s="425"/>
      <c r="AA86" s="426"/>
      <c r="AB86" s="114"/>
      <c r="AC86" s="114"/>
      <c r="AD86" s="114"/>
      <c r="AE86" s="114"/>
      <c r="AF86" s="109"/>
      <c r="AG86" s="108"/>
      <c r="AH86" s="152"/>
      <c r="AI86" s="109"/>
      <c r="AJ86" s="108"/>
      <c r="AK86" s="152"/>
      <c r="AL86" s="114"/>
      <c r="AM86" s="114"/>
      <c r="AN86" s="114"/>
      <c r="AO86" s="114"/>
      <c r="AP86" s="114"/>
      <c r="AQ86" s="114"/>
      <c r="AR86" s="114"/>
      <c r="AS86" s="114"/>
      <c r="AT86" s="114"/>
      <c r="AU86" s="114"/>
      <c r="AV86" s="114"/>
      <c r="AW86" s="114"/>
      <c r="AX86" s="114"/>
      <c r="AY86" s="114"/>
      <c r="AZ86" s="114"/>
      <c r="BA86" s="114"/>
      <c r="BB86" s="114"/>
      <c r="BC86" s="114"/>
      <c r="BD86" s="114"/>
      <c r="BE86" s="114"/>
      <c r="BF86" s="114"/>
      <c r="BG86" s="114"/>
      <c r="BH86" s="114"/>
      <c r="BI86" s="114"/>
      <c r="BJ86" s="114"/>
      <c r="BK86" s="114"/>
      <c r="BL86" s="114"/>
      <c r="BM86" s="114"/>
      <c r="BN86" s="114"/>
      <c r="BO86" s="114"/>
      <c r="BP86" s="114"/>
      <c r="BQ86" s="114"/>
      <c r="BR86" s="114"/>
      <c r="BS86" s="114"/>
      <c r="BT86" s="114"/>
      <c r="BU86" s="114"/>
      <c r="BV86" s="114"/>
      <c r="BW86" s="114"/>
      <c r="BX86" s="114"/>
      <c r="BY86" s="114"/>
      <c r="BZ86" s="114"/>
      <c r="CA86" s="114"/>
      <c r="CB86" s="114"/>
      <c r="CC86" s="114"/>
      <c r="CD86" s="114"/>
      <c r="CE86" s="114"/>
      <c r="CF86" s="114"/>
      <c r="CG86" s="114"/>
      <c r="CH86" s="114"/>
      <c r="CI86" s="114"/>
      <c r="CJ86" s="114"/>
      <c r="CK86" s="114"/>
    </row>
    <row r="87" spans="2:89" ht="13.5" customHeight="1">
      <c r="B87" s="182"/>
      <c r="C87" s="2657" t="s">
        <v>708</v>
      </c>
      <c r="D87" s="298"/>
      <c r="F87" s="257" t="s">
        <v>1058</v>
      </c>
      <c r="G87" s="2617" t="s">
        <v>1059</v>
      </c>
      <c r="H87" s="402">
        <v>90</v>
      </c>
      <c r="I87" s="582"/>
      <c r="J87" s="11"/>
      <c r="K87" s="49"/>
      <c r="L87" s="11"/>
      <c r="N87" s="133"/>
      <c r="O87" s="109"/>
      <c r="P87" s="114"/>
      <c r="Q87" s="114"/>
      <c r="R87" s="41"/>
      <c r="S87" s="7"/>
      <c r="T87" s="14"/>
      <c r="U87" s="114"/>
      <c r="V87" s="114"/>
      <c r="W87" s="316"/>
      <c r="X87" s="108"/>
      <c r="Y87" s="152"/>
      <c r="Z87" s="188"/>
      <c r="AA87" s="426"/>
      <c r="AB87" s="114"/>
      <c r="AC87" s="114"/>
      <c r="AD87" s="114"/>
      <c r="AE87" s="114"/>
      <c r="AF87" s="109"/>
      <c r="AG87" s="108"/>
      <c r="AH87" s="152"/>
      <c r="AI87" s="114"/>
      <c r="AJ87" s="114"/>
      <c r="AK87" s="114"/>
      <c r="AL87" s="114"/>
      <c r="AM87" s="114"/>
      <c r="AN87" s="114"/>
      <c r="AO87" s="114"/>
      <c r="AP87" s="114"/>
      <c r="AQ87" s="114"/>
      <c r="AR87" s="114"/>
      <c r="AS87" s="114"/>
      <c r="AT87" s="114"/>
      <c r="AU87" s="114"/>
      <c r="AV87" s="114"/>
      <c r="AW87" s="114"/>
      <c r="AX87" s="114"/>
      <c r="AY87" s="114"/>
      <c r="AZ87" s="114"/>
      <c r="BA87" s="114"/>
      <c r="BB87" s="114"/>
      <c r="BC87" s="114"/>
      <c r="BD87" s="114"/>
      <c r="BE87" s="114"/>
      <c r="BF87" s="114"/>
      <c r="BG87" s="114"/>
      <c r="BH87" s="114"/>
      <c r="BI87" s="114"/>
      <c r="BJ87" s="114"/>
      <c r="BK87" s="114"/>
      <c r="BL87" s="114"/>
      <c r="BM87" s="114"/>
      <c r="BN87" s="114"/>
      <c r="BO87" s="114"/>
      <c r="BP87" s="114"/>
      <c r="BQ87" s="114"/>
      <c r="BR87" s="114"/>
      <c r="BS87" s="114"/>
      <c r="BT87" s="114"/>
      <c r="BU87" s="114"/>
      <c r="BV87" s="114"/>
      <c r="BW87" s="114"/>
      <c r="BX87" s="114"/>
      <c r="BY87" s="114"/>
      <c r="BZ87" s="114"/>
      <c r="CA87" s="114"/>
      <c r="CB87" s="114"/>
      <c r="CC87" s="114"/>
      <c r="CD87" s="114"/>
      <c r="CE87" s="114"/>
      <c r="CF87" s="114"/>
      <c r="CG87" s="114"/>
      <c r="CH87" s="114"/>
      <c r="CI87" s="114"/>
      <c r="CJ87" s="114"/>
      <c r="CK87" s="114"/>
    </row>
    <row r="88" spans="2:89" ht="14.25" customHeight="1">
      <c r="B88" s="259" t="s">
        <v>9</v>
      </c>
      <c r="C88" s="266" t="s">
        <v>10</v>
      </c>
      <c r="D88" s="275">
        <v>30</v>
      </c>
      <c r="F88" s="3014" t="s">
        <v>842</v>
      </c>
      <c r="G88" s="266" t="s">
        <v>845</v>
      </c>
      <c r="H88" s="275">
        <v>10</v>
      </c>
      <c r="I88" s="582"/>
      <c r="J88" s="98"/>
      <c r="K88" s="183"/>
      <c r="L88" s="4"/>
      <c r="N88" s="123"/>
      <c r="O88" s="109"/>
      <c r="P88" s="104"/>
      <c r="Q88" s="114"/>
      <c r="R88" s="41"/>
      <c r="S88" s="11"/>
      <c r="T88" s="14"/>
      <c r="U88" s="106"/>
      <c r="V88" s="114"/>
      <c r="W88" s="109"/>
      <c r="X88" s="108"/>
      <c r="Y88" s="152"/>
      <c r="Z88" s="188"/>
      <c r="AA88" s="426"/>
      <c r="AB88" s="114"/>
      <c r="AC88" s="114"/>
      <c r="AD88" s="114"/>
      <c r="AE88" s="114"/>
      <c r="AF88" s="109"/>
      <c r="AG88" s="108"/>
      <c r="AH88" s="152"/>
      <c r="AI88" s="114"/>
      <c r="AJ88" s="114"/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  <c r="AU88" s="114"/>
      <c r="AV88" s="114"/>
      <c r="AW88" s="114"/>
      <c r="AX88" s="114"/>
      <c r="AY88" s="114"/>
      <c r="AZ88" s="114"/>
      <c r="BA88" s="114"/>
      <c r="BB88" s="114"/>
      <c r="BC88" s="114"/>
      <c r="BD88" s="114"/>
      <c r="BE88" s="114"/>
      <c r="BF88" s="114"/>
      <c r="BG88" s="114"/>
      <c r="BH88" s="114"/>
      <c r="BI88" s="114"/>
      <c r="BJ88" s="114"/>
      <c r="BK88" s="114"/>
      <c r="BL88" s="114"/>
      <c r="BM88" s="114"/>
      <c r="BN88" s="114"/>
      <c r="BO88" s="114"/>
      <c r="BP88" s="114"/>
      <c r="BQ88" s="114"/>
      <c r="BR88" s="114"/>
      <c r="BS88" s="114"/>
      <c r="BT88" s="114"/>
      <c r="BU88" s="114"/>
      <c r="BV88" s="114"/>
      <c r="BW88" s="114"/>
      <c r="BX88" s="114"/>
      <c r="BY88" s="114"/>
      <c r="BZ88" s="114"/>
      <c r="CA88" s="114"/>
      <c r="CB88" s="114"/>
      <c r="CC88" s="114"/>
      <c r="CD88" s="114"/>
      <c r="CE88" s="114"/>
      <c r="CF88" s="114"/>
      <c r="CG88" s="114"/>
      <c r="CH88" s="114"/>
      <c r="CI88" s="114"/>
      <c r="CJ88" s="114"/>
      <c r="CK88" s="114"/>
    </row>
    <row r="89" spans="2:89" ht="14.25" customHeight="1" thickBot="1">
      <c r="B89" s="1472" t="s">
        <v>362</v>
      </c>
      <c r="C89" s="1635"/>
      <c r="D89" s="2209">
        <f>D85+D88+100+20</f>
        <v>350</v>
      </c>
      <c r="E89" s="441"/>
      <c r="F89" s="259" t="s">
        <v>9</v>
      </c>
      <c r="G89" s="266" t="s">
        <v>713</v>
      </c>
      <c r="H89" s="275">
        <v>30</v>
      </c>
      <c r="I89" s="582"/>
      <c r="J89" s="1"/>
      <c r="K89" s="1"/>
      <c r="L89" s="1"/>
      <c r="N89" s="714"/>
      <c r="O89" s="7"/>
      <c r="P89" s="15"/>
      <c r="Q89" s="114"/>
      <c r="R89" s="11"/>
      <c r="S89" s="11"/>
      <c r="T89" s="11"/>
      <c r="U89" s="112"/>
      <c r="V89" s="114"/>
      <c r="W89" s="109"/>
      <c r="X89" s="108"/>
      <c r="Y89" s="152"/>
      <c r="Z89" s="188"/>
      <c r="AA89" s="426"/>
      <c r="AB89" s="114"/>
      <c r="AC89" s="114"/>
      <c r="AD89" s="114"/>
      <c r="AE89" s="114"/>
      <c r="AF89" s="109"/>
      <c r="AG89" s="113"/>
      <c r="AH89" s="139"/>
      <c r="AI89" s="114"/>
      <c r="AJ89" s="114"/>
      <c r="AK89" s="114"/>
      <c r="AL89" s="114"/>
      <c r="AM89" s="114"/>
      <c r="AN89" s="114"/>
      <c r="AO89" s="114"/>
      <c r="AP89" s="114"/>
      <c r="AQ89" s="114"/>
      <c r="AR89" s="114"/>
      <c r="AS89" s="114"/>
      <c r="AT89" s="114"/>
      <c r="AU89" s="114"/>
      <c r="AV89" s="114"/>
      <c r="AW89" s="114"/>
      <c r="AX89" s="114"/>
      <c r="AY89" s="114"/>
      <c r="AZ89" s="114"/>
      <c r="BA89" s="114"/>
      <c r="BB89" s="114"/>
      <c r="BC89" s="114"/>
      <c r="BD89" s="114"/>
      <c r="BE89" s="114"/>
      <c r="BF89" s="114"/>
      <c r="BG89" s="114"/>
      <c r="BH89" s="114"/>
      <c r="BI89" s="114"/>
      <c r="BJ89" s="114"/>
      <c r="BK89" s="114"/>
      <c r="BL89" s="114"/>
      <c r="BM89" s="114"/>
      <c r="BN89" s="114"/>
      <c r="BO89" s="114"/>
      <c r="BP89" s="114"/>
      <c r="BQ89" s="114"/>
      <c r="BR89" s="114"/>
      <c r="BS89" s="114"/>
      <c r="BT89" s="114"/>
      <c r="BU89" s="114"/>
      <c r="BV89" s="114"/>
      <c r="BW89" s="114"/>
      <c r="BX89" s="114"/>
      <c r="BY89" s="114"/>
      <c r="BZ89" s="114"/>
      <c r="CA89" s="114"/>
      <c r="CB89" s="114"/>
      <c r="CC89" s="114"/>
      <c r="CD89" s="114"/>
      <c r="CE89" s="114"/>
      <c r="CF89" s="114"/>
      <c r="CG89" s="114"/>
      <c r="CH89" s="114"/>
      <c r="CI89" s="114"/>
      <c r="CJ89" s="114"/>
      <c r="CK89" s="114"/>
    </row>
    <row r="90" spans="2:89" ht="12.75" customHeight="1">
      <c r="B90" s="11"/>
      <c r="C90" s="95"/>
      <c r="D90" s="11"/>
      <c r="F90" s="1929" t="s">
        <v>9</v>
      </c>
      <c r="G90" s="1854" t="s">
        <v>466</v>
      </c>
      <c r="H90" s="367">
        <v>21</v>
      </c>
      <c r="I90" s="584"/>
      <c r="J90" s="1"/>
      <c r="K90" s="1"/>
      <c r="L90" s="1"/>
      <c r="N90" s="123"/>
      <c r="O90" s="109"/>
      <c r="P90" s="106"/>
      <c r="Q90" s="114"/>
      <c r="R90" s="11"/>
      <c r="S90" s="11"/>
      <c r="T90" s="11"/>
      <c r="U90" s="112"/>
      <c r="V90" s="114"/>
      <c r="W90" s="115"/>
      <c r="X90" s="317"/>
      <c r="Y90" s="318"/>
      <c r="Z90" s="188"/>
      <c r="AA90" s="426"/>
      <c r="AB90" s="114"/>
      <c r="AC90" s="114"/>
      <c r="AD90" s="114"/>
      <c r="AE90" s="114"/>
      <c r="AF90" s="109"/>
      <c r="AG90" s="232"/>
      <c r="AH90" s="312"/>
      <c r="AI90" s="114"/>
      <c r="AJ90" s="114"/>
      <c r="AK90" s="114"/>
      <c r="AL90" s="114"/>
      <c r="AM90" s="114"/>
      <c r="AN90" s="114"/>
      <c r="AO90" s="114"/>
      <c r="AP90" s="114"/>
      <c r="AQ90" s="114"/>
      <c r="AR90" s="114"/>
      <c r="AS90" s="114"/>
      <c r="AT90" s="114"/>
      <c r="AU90" s="114"/>
      <c r="AV90" s="114"/>
      <c r="AW90" s="114"/>
      <c r="AX90" s="114"/>
      <c r="AY90" s="114"/>
      <c r="AZ90" s="114"/>
      <c r="BA90" s="114"/>
      <c r="BB90" s="114"/>
      <c r="BC90" s="114"/>
      <c r="BD90" s="114"/>
      <c r="BE90" s="114"/>
      <c r="BF90" s="114"/>
      <c r="BG90" s="114"/>
      <c r="BH90" s="114"/>
      <c r="BI90" s="114"/>
      <c r="BJ90" s="114"/>
      <c r="BK90" s="114"/>
      <c r="BL90" s="114"/>
      <c r="BM90" s="114"/>
      <c r="BN90" s="114"/>
      <c r="BO90" s="114"/>
      <c r="BP90" s="114"/>
      <c r="BQ90" s="114"/>
      <c r="BR90" s="114"/>
      <c r="BS90" s="114"/>
      <c r="BT90" s="114"/>
      <c r="BU90" s="114"/>
      <c r="BV90" s="114"/>
      <c r="BW90" s="114"/>
      <c r="BX90" s="114"/>
      <c r="BY90" s="114"/>
      <c r="BZ90" s="114"/>
      <c r="CA90" s="114"/>
      <c r="CB90" s="114"/>
      <c r="CC90" s="114"/>
      <c r="CD90" s="114"/>
      <c r="CE90" s="114"/>
      <c r="CF90" s="114"/>
      <c r="CG90" s="114"/>
      <c r="CH90" s="114"/>
      <c r="CI90" s="114"/>
      <c r="CJ90" s="114"/>
      <c r="CK90" s="114"/>
    </row>
    <row r="91" spans="2:89" ht="13.5" customHeight="1" thickBot="1">
      <c r="B91" s="41"/>
      <c r="D91" s="3179" t="s">
        <v>140</v>
      </c>
      <c r="F91" s="1472" t="s">
        <v>362</v>
      </c>
      <c r="G91" s="1473"/>
      <c r="H91" s="2209">
        <f>SUM(H86:H90)</f>
        <v>351</v>
      </c>
      <c r="I91" s="582"/>
      <c r="J91" s="1"/>
      <c r="K91" s="1"/>
      <c r="L91" s="1"/>
      <c r="N91" s="127"/>
      <c r="O91" s="109"/>
      <c r="P91" s="106"/>
      <c r="Q91" s="114"/>
      <c r="R91" s="11"/>
      <c r="S91" s="11"/>
      <c r="T91" s="11"/>
      <c r="U91" s="112"/>
      <c r="V91" s="114"/>
      <c r="W91" s="115"/>
      <c r="X91" s="116"/>
      <c r="Y91" s="150"/>
      <c r="Z91" s="433"/>
      <c r="AA91" s="426"/>
      <c r="AB91" s="114"/>
      <c r="AC91" s="114"/>
      <c r="AD91" s="114"/>
      <c r="AE91" s="114"/>
      <c r="AF91" s="114"/>
      <c r="AG91" s="114"/>
      <c r="AH91" s="114"/>
      <c r="AI91" s="114"/>
      <c r="AJ91" s="114"/>
      <c r="AK91" s="114"/>
      <c r="AL91" s="114"/>
      <c r="AM91" s="114"/>
      <c r="AN91" s="114"/>
      <c r="AO91" s="114"/>
      <c r="AP91" s="114"/>
      <c r="AQ91" s="114"/>
      <c r="AR91" s="114"/>
      <c r="AS91" s="114"/>
      <c r="AT91" s="114"/>
      <c r="AU91" s="114"/>
      <c r="AV91" s="114"/>
      <c r="AW91" s="114"/>
      <c r="AX91" s="114"/>
      <c r="AY91" s="114"/>
      <c r="AZ91" s="114"/>
      <c r="BA91" s="114"/>
      <c r="BB91" s="114"/>
      <c r="BC91" s="114"/>
      <c r="BD91" s="114"/>
      <c r="BE91" s="114"/>
      <c r="BF91" s="114"/>
      <c r="BG91" s="114"/>
      <c r="BH91" s="114"/>
      <c r="BI91" s="114"/>
      <c r="BJ91" s="114"/>
      <c r="BK91" s="114"/>
      <c r="BL91" s="114"/>
      <c r="BM91" s="114"/>
      <c r="BN91" s="114"/>
      <c r="BO91" s="114"/>
      <c r="BP91" s="114"/>
      <c r="BQ91" s="114"/>
      <c r="BR91" s="114"/>
      <c r="BS91" s="114"/>
      <c r="BT91" s="114"/>
      <c r="BU91" s="114"/>
      <c r="BV91" s="114"/>
      <c r="BW91" s="114"/>
      <c r="BX91" s="114"/>
      <c r="BY91" s="114"/>
      <c r="BZ91" s="114"/>
      <c r="CA91" s="114"/>
      <c r="CB91" s="114"/>
      <c r="CC91" s="114"/>
      <c r="CD91" s="114"/>
      <c r="CE91" s="114"/>
      <c r="CF91" s="114"/>
      <c r="CG91" s="114"/>
      <c r="CH91" s="114"/>
      <c r="CI91" s="114"/>
      <c r="CJ91" s="114"/>
      <c r="CK91" s="114"/>
    </row>
    <row r="92" spans="2:89" ht="16.5" customHeight="1" thickBot="1">
      <c r="B92" s="813" t="s">
        <v>1022</v>
      </c>
      <c r="C92" s="78"/>
      <c r="D92" s="442"/>
      <c r="F92" s="1928"/>
      <c r="G92" s="3179" t="s">
        <v>140</v>
      </c>
      <c r="H92" s="49"/>
      <c r="I92" s="609"/>
      <c r="J92" s="1"/>
      <c r="K92" s="1"/>
      <c r="L92" s="1"/>
      <c r="N92" s="98"/>
      <c r="O92" s="188"/>
      <c r="P92" s="11"/>
      <c r="Q92" s="114"/>
      <c r="R92" s="11"/>
      <c r="S92" s="11"/>
      <c r="T92" s="11"/>
      <c r="U92" s="109"/>
      <c r="V92" s="114"/>
      <c r="W92" s="115"/>
      <c r="X92" s="284"/>
      <c r="Y92" s="146"/>
      <c r="Z92" s="188"/>
      <c r="AA92" s="426"/>
      <c r="AB92" s="114"/>
      <c r="AC92" s="114"/>
      <c r="AD92" s="114"/>
      <c r="AE92" s="114"/>
      <c r="AF92" s="114"/>
      <c r="AG92" s="114"/>
      <c r="AH92" s="114"/>
      <c r="AI92" s="114"/>
      <c r="AJ92" s="114"/>
      <c r="AK92" s="114"/>
      <c r="AL92" s="114"/>
      <c r="AM92" s="114"/>
      <c r="AN92" s="114"/>
      <c r="AO92" s="114"/>
      <c r="AP92" s="114"/>
      <c r="AQ92" s="114"/>
      <c r="AR92" s="114"/>
      <c r="AS92" s="114"/>
      <c r="AT92" s="114"/>
      <c r="AU92" s="114"/>
      <c r="AV92" s="114"/>
      <c r="AW92" s="114"/>
      <c r="AX92" s="114"/>
      <c r="AY92" s="114"/>
      <c r="AZ92" s="114"/>
      <c r="BA92" s="114"/>
      <c r="BB92" s="114"/>
      <c r="BC92" s="114"/>
      <c r="BD92" s="114"/>
      <c r="BE92" s="114"/>
      <c r="BF92" s="114"/>
      <c r="BG92" s="114"/>
      <c r="BH92" s="114"/>
      <c r="BI92" s="114"/>
      <c r="BJ92" s="114"/>
      <c r="BK92" s="114"/>
      <c r="BL92" s="114"/>
      <c r="BM92" s="114"/>
      <c r="BN92" s="114"/>
      <c r="BO92" s="114"/>
      <c r="BP92" s="114"/>
      <c r="BQ92" s="114"/>
      <c r="BR92" s="114"/>
      <c r="BS92" s="114"/>
      <c r="BT92" s="114"/>
      <c r="BU92" s="114"/>
      <c r="BV92" s="114"/>
      <c r="BW92" s="114"/>
      <c r="BX92" s="114"/>
      <c r="BY92" s="114"/>
      <c r="BZ92" s="114"/>
      <c r="CA92" s="114"/>
      <c r="CB92" s="114"/>
      <c r="CC92" s="114"/>
      <c r="CD92" s="114"/>
      <c r="CE92" s="114"/>
      <c r="CF92" s="114"/>
      <c r="CG92" s="114"/>
      <c r="CH92" s="114"/>
      <c r="CI92" s="114"/>
      <c r="CJ92" s="114"/>
      <c r="CK92" s="114"/>
    </row>
    <row r="93" spans="2:89" ht="12" customHeight="1" thickBot="1">
      <c r="B93" s="1563"/>
      <c r="C93" s="178" t="s">
        <v>154</v>
      </c>
      <c r="D93" s="143"/>
      <c r="F93" s="3007" t="s">
        <v>1023</v>
      </c>
      <c r="G93" s="120"/>
      <c r="H93" s="3138"/>
      <c r="I93" s="605"/>
      <c r="J93" s="1"/>
      <c r="K93" s="1"/>
      <c r="L93" s="1"/>
      <c r="N93" s="98"/>
      <c r="O93" s="109"/>
      <c r="P93" s="696"/>
      <c r="Q93" s="114"/>
      <c r="R93" s="11"/>
      <c r="S93" s="11"/>
      <c r="T93" s="11"/>
      <c r="U93" s="109"/>
      <c r="V93" s="114"/>
      <c r="W93" s="115"/>
      <c r="X93" s="108"/>
      <c r="Y93" s="146"/>
      <c r="Z93" s="188"/>
      <c r="AA93" s="426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  <c r="AT93" s="114"/>
      <c r="AU93" s="114"/>
      <c r="AV93" s="114"/>
      <c r="AW93" s="114"/>
      <c r="AX93" s="114"/>
      <c r="AY93" s="114"/>
      <c r="AZ93" s="114"/>
      <c r="BA93" s="114"/>
      <c r="BB93" s="114"/>
      <c r="BC93" s="114"/>
      <c r="BD93" s="114"/>
      <c r="BE93" s="114"/>
      <c r="BF93" s="114"/>
      <c r="BG93" s="114"/>
      <c r="BH93" s="114"/>
      <c r="BI93" s="114"/>
      <c r="BJ93" s="114"/>
      <c r="BK93" s="114"/>
      <c r="BL93" s="114"/>
      <c r="BM93" s="114"/>
      <c r="BN93" s="114"/>
      <c r="BO93" s="114"/>
      <c r="BP93" s="114"/>
      <c r="BQ93" s="114"/>
      <c r="BR93" s="114"/>
      <c r="BS93" s="114"/>
      <c r="BT93" s="114"/>
      <c r="BU93" s="114"/>
      <c r="BV93" s="114"/>
      <c r="BW93" s="114"/>
      <c r="BX93" s="114"/>
      <c r="BY93" s="114"/>
      <c r="BZ93" s="114"/>
      <c r="CA93" s="114"/>
      <c r="CB93" s="114"/>
      <c r="CC93" s="114"/>
      <c r="CD93" s="114"/>
      <c r="CE93" s="114"/>
      <c r="CF93" s="114"/>
      <c r="CG93" s="114"/>
      <c r="CH93" s="114"/>
      <c r="CI93" s="114"/>
      <c r="CJ93" s="114"/>
      <c r="CK93" s="114"/>
    </row>
    <row r="94" spans="2:89" ht="12" customHeight="1">
      <c r="B94" s="449" t="s">
        <v>344</v>
      </c>
      <c r="C94" s="265" t="s">
        <v>331</v>
      </c>
      <c r="D94" s="395">
        <v>70</v>
      </c>
      <c r="F94" s="92"/>
      <c r="G94" s="177" t="s">
        <v>154</v>
      </c>
      <c r="H94" s="63"/>
      <c r="I94" s="584"/>
      <c r="J94" s="1"/>
      <c r="K94" s="1"/>
      <c r="L94" s="1"/>
      <c r="N94" s="64"/>
      <c r="O94" s="109"/>
      <c r="P94" s="15"/>
      <c r="Q94" s="114"/>
      <c r="R94" s="11"/>
      <c r="S94" s="11"/>
      <c r="T94" s="11"/>
      <c r="U94" s="109"/>
      <c r="V94" s="114"/>
      <c r="W94" s="112"/>
      <c r="X94" s="108"/>
      <c r="Y94" s="139"/>
      <c r="Z94" s="428"/>
      <c r="AA94" s="426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  <c r="AV94" s="114"/>
      <c r="AW94" s="114"/>
      <c r="AX94" s="114"/>
      <c r="AY94" s="114"/>
      <c r="AZ94" s="114"/>
      <c r="BA94" s="114"/>
      <c r="BB94" s="114"/>
      <c r="BC94" s="114"/>
      <c r="BD94" s="114"/>
      <c r="BE94" s="114"/>
      <c r="BF94" s="114"/>
      <c r="BG94" s="114"/>
      <c r="BH94" s="114"/>
      <c r="BI94" s="114"/>
      <c r="BJ94" s="114"/>
      <c r="BK94" s="114"/>
      <c r="BL94" s="114"/>
      <c r="BM94" s="114"/>
      <c r="BN94" s="114"/>
      <c r="BO94" s="114"/>
      <c r="BP94" s="114"/>
      <c r="BQ94" s="114"/>
      <c r="BR94" s="114"/>
      <c r="BS94" s="114"/>
      <c r="BT94" s="114"/>
      <c r="BU94" s="114"/>
      <c r="BV94" s="114"/>
      <c r="BW94" s="114"/>
      <c r="BX94" s="114"/>
      <c r="BY94" s="114"/>
      <c r="BZ94" s="114"/>
      <c r="CA94" s="114"/>
      <c r="CB94" s="114"/>
      <c r="CC94" s="114"/>
      <c r="CD94" s="114"/>
      <c r="CE94" s="114"/>
      <c r="CF94" s="114"/>
      <c r="CG94" s="114"/>
      <c r="CH94" s="114"/>
      <c r="CI94" s="114"/>
      <c r="CJ94" s="114"/>
      <c r="CK94" s="114"/>
    </row>
    <row r="95" spans="2:89" ht="12" customHeight="1">
      <c r="B95" s="449" t="s">
        <v>503</v>
      </c>
      <c r="C95" s="292" t="s">
        <v>592</v>
      </c>
      <c r="D95" s="277" t="s">
        <v>787</v>
      </c>
      <c r="E95" s="2244"/>
      <c r="F95" s="1924" t="s">
        <v>498</v>
      </c>
      <c r="G95" s="2668" t="s">
        <v>665</v>
      </c>
      <c r="H95" s="402">
        <v>60</v>
      </c>
      <c r="I95" s="583"/>
      <c r="J95" s="1"/>
      <c r="K95" s="1"/>
      <c r="L95" s="1"/>
      <c r="N95" s="41"/>
      <c r="O95" s="360"/>
      <c r="P95" s="696"/>
      <c r="Q95" s="114"/>
      <c r="R95" s="11"/>
      <c r="S95" s="11"/>
      <c r="T95" s="11"/>
      <c r="U95" s="109"/>
      <c r="V95" s="114"/>
      <c r="W95" s="109"/>
      <c r="X95" s="108"/>
      <c r="Y95" s="152"/>
      <c r="Z95" s="188"/>
      <c r="AA95" s="426"/>
      <c r="AB95" s="114"/>
      <c r="AC95" s="114"/>
      <c r="AD95" s="114"/>
      <c r="AE95" s="114"/>
      <c r="AF95" s="114"/>
      <c r="AG95" s="114"/>
      <c r="AH95" s="109"/>
      <c r="AI95" s="109"/>
      <c r="AJ95" s="109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114"/>
      <c r="AV95" s="114"/>
      <c r="AW95" s="114"/>
      <c r="AX95" s="114"/>
      <c r="AY95" s="114"/>
      <c r="AZ95" s="114"/>
      <c r="BA95" s="114"/>
      <c r="BB95" s="114"/>
      <c r="BC95" s="114"/>
      <c r="BD95" s="114"/>
      <c r="BE95" s="114"/>
      <c r="BF95" s="114"/>
      <c r="BG95" s="114"/>
      <c r="BH95" s="114"/>
      <c r="BI95" s="114"/>
      <c r="BJ95" s="114"/>
      <c r="BK95" s="114"/>
      <c r="BL95" s="114"/>
      <c r="BM95" s="114"/>
      <c r="BN95" s="114"/>
      <c r="BO95" s="114"/>
      <c r="BP95" s="114"/>
      <c r="BQ95" s="114"/>
      <c r="BR95" s="114"/>
      <c r="BS95" s="114"/>
      <c r="BT95" s="114"/>
      <c r="BU95" s="114"/>
      <c r="BV95" s="114"/>
      <c r="BW95" s="114"/>
      <c r="BX95" s="114"/>
      <c r="BY95" s="114"/>
      <c r="BZ95" s="114"/>
      <c r="CA95" s="114"/>
      <c r="CB95" s="114"/>
      <c r="CC95" s="114"/>
      <c r="CD95" s="114"/>
      <c r="CE95" s="114"/>
      <c r="CF95" s="114"/>
      <c r="CG95" s="114"/>
      <c r="CH95" s="114"/>
      <c r="CI95" s="114"/>
      <c r="CJ95" s="114"/>
      <c r="CK95" s="114"/>
    </row>
    <row r="96" spans="2:89" ht="10.5" customHeight="1">
      <c r="B96" s="320" t="s">
        <v>500</v>
      </c>
      <c r="C96" s="2657" t="s">
        <v>502</v>
      </c>
      <c r="D96" s="81"/>
      <c r="E96" s="1429"/>
      <c r="F96" s="388"/>
      <c r="G96" s="2657" t="s">
        <v>666</v>
      </c>
      <c r="H96" s="81"/>
      <c r="I96" s="584"/>
      <c r="J96" s="1"/>
      <c r="K96" s="1"/>
      <c r="L96" s="1"/>
      <c r="N96" s="41"/>
      <c r="O96" s="7"/>
      <c r="P96" s="15"/>
      <c r="Q96" s="208"/>
      <c r="R96" s="11"/>
      <c r="S96" s="11"/>
      <c r="T96" s="11"/>
      <c r="U96" s="109"/>
      <c r="V96" s="114"/>
      <c r="W96" s="109"/>
      <c r="X96" s="108"/>
      <c r="Y96" s="152"/>
      <c r="Z96" s="188"/>
      <c r="AA96" s="426"/>
      <c r="AB96" s="114"/>
      <c r="AC96" s="114"/>
      <c r="AD96" s="114"/>
      <c r="AE96" s="114"/>
      <c r="AF96" s="114"/>
      <c r="AG96" s="114"/>
      <c r="AH96" s="114"/>
      <c r="AI96" s="114"/>
      <c r="AJ96" s="134"/>
      <c r="AK96" s="112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114"/>
      <c r="AW96" s="114"/>
      <c r="AX96" s="114"/>
      <c r="AY96" s="114"/>
      <c r="AZ96" s="114"/>
      <c r="BA96" s="114"/>
      <c r="BB96" s="114"/>
      <c r="BC96" s="114"/>
      <c r="BD96" s="114"/>
      <c r="BE96" s="114"/>
      <c r="BF96" s="114"/>
      <c r="BG96" s="114"/>
      <c r="BH96" s="114"/>
      <c r="BI96" s="114"/>
      <c r="BJ96" s="114"/>
      <c r="BK96" s="114"/>
      <c r="BL96" s="114"/>
      <c r="BM96" s="114"/>
      <c r="BN96" s="114"/>
      <c r="BO96" s="114"/>
      <c r="BP96" s="114"/>
      <c r="BQ96" s="114"/>
      <c r="BR96" s="114"/>
      <c r="BS96" s="114"/>
      <c r="BT96" s="114"/>
      <c r="BU96" s="114"/>
      <c r="BV96" s="114"/>
      <c r="BW96" s="114"/>
      <c r="BX96" s="114"/>
      <c r="BY96" s="114"/>
      <c r="BZ96" s="114"/>
      <c r="CA96" s="114"/>
      <c r="CB96" s="114"/>
      <c r="CC96" s="114"/>
      <c r="CD96" s="114"/>
      <c r="CE96" s="114"/>
      <c r="CF96" s="114"/>
      <c r="CG96" s="114"/>
      <c r="CH96" s="114"/>
      <c r="CI96" s="114"/>
      <c r="CJ96" s="114"/>
      <c r="CK96" s="114"/>
    </row>
    <row r="97" spans="2:89" ht="11.25" customHeight="1">
      <c r="B97" s="1834" t="s">
        <v>454</v>
      </c>
      <c r="C97" s="252" t="s">
        <v>235</v>
      </c>
      <c r="D97" s="819">
        <v>200</v>
      </c>
      <c r="E97" s="71"/>
      <c r="F97" s="259" t="s">
        <v>506</v>
      </c>
      <c r="G97" s="181" t="s">
        <v>147</v>
      </c>
      <c r="H97" s="251" t="s">
        <v>910</v>
      </c>
      <c r="I97" s="584"/>
      <c r="K97" s="84"/>
      <c r="N97" s="41"/>
      <c r="O97" s="7"/>
      <c r="P97" s="15"/>
      <c r="Q97" s="152"/>
      <c r="R97" s="11"/>
      <c r="S97" s="11"/>
      <c r="T97" s="11"/>
      <c r="U97" s="109"/>
      <c r="V97" s="114"/>
      <c r="W97" s="109"/>
      <c r="X97" s="108"/>
      <c r="Y97" s="152"/>
      <c r="Z97" s="188"/>
      <c r="AA97" s="426"/>
      <c r="AB97" s="114"/>
      <c r="AC97" s="114"/>
      <c r="AD97" s="114"/>
      <c r="AE97" s="114"/>
      <c r="AF97" s="114"/>
      <c r="AG97" s="114"/>
      <c r="AH97" s="114"/>
      <c r="AI97" s="114"/>
      <c r="AJ97" s="134"/>
      <c r="AK97" s="112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114"/>
      <c r="AW97" s="114"/>
      <c r="AX97" s="114"/>
      <c r="AY97" s="114"/>
      <c r="AZ97" s="114"/>
      <c r="BA97" s="114"/>
      <c r="BB97" s="114"/>
      <c r="BC97" s="114"/>
      <c r="BD97" s="114"/>
      <c r="BE97" s="114"/>
      <c r="BF97" s="114"/>
      <c r="BG97" s="114"/>
      <c r="BH97" s="114"/>
      <c r="BI97" s="114"/>
      <c r="BJ97" s="114"/>
      <c r="BK97" s="114"/>
      <c r="BL97" s="114"/>
      <c r="BM97" s="114"/>
      <c r="BN97" s="114"/>
      <c r="BO97" s="114"/>
      <c r="BP97" s="114"/>
      <c r="BQ97" s="114"/>
      <c r="BR97" s="114"/>
      <c r="BS97" s="114"/>
      <c r="BT97" s="114"/>
      <c r="BU97" s="114"/>
      <c r="BV97" s="114"/>
      <c r="BW97" s="114"/>
      <c r="BX97" s="114"/>
      <c r="BY97" s="114"/>
      <c r="BZ97" s="114"/>
      <c r="CA97" s="114"/>
      <c r="CB97" s="114"/>
      <c r="CC97" s="114"/>
      <c r="CD97" s="114"/>
      <c r="CE97" s="114"/>
      <c r="CF97" s="114"/>
      <c r="CG97" s="114"/>
      <c r="CH97" s="114"/>
      <c r="CI97" s="114"/>
      <c r="CJ97" s="114"/>
      <c r="CK97" s="114"/>
    </row>
    <row r="98" spans="2:89" ht="12.75" customHeight="1">
      <c r="B98" s="259" t="s">
        <v>9</v>
      </c>
      <c r="C98" s="266" t="s">
        <v>10</v>
      </c>
      <c r="D98" s="275">
        <v>70</v>
      </c>
      <c r="E98" s="71"/>
      <c r="F98" s="257" t="s">
        <v>519</v>
      </c>
      <c r="G98" s="252" t="s">
        <v>158</v>
      </c>
      <c r="H98" s="402">
        <v>200</v>
      </c>
      <c r="I98" s="584"/>
      <c r="J98" s="11"/>
      <c r="K98" s="1"/>
      <c r="L98" s="1"/>
      <c r="N98" s="41"/>
      <c r="O98" s="7"/>
      <c r="P98" s="15"/>
      <c r="Q98" s="146"/>
      <c r="R98" s="11"/>
      <c r="S98" s="11"/>
      <c r="T98" s="11"/>
      <c r="U98" s="109"/>
      <c r="V98" s="114"/>
      <c r="W98" s="115"/>
      <c r="X98" s="232"/>
      <c r="Y98" s="312"/>
      <c r="Z98" s="188"/>
      <c r="AA98" s="426"/>
      <c r="AB98" s="114"/>
      <c r="AC98" s="114"/>
      <c r="AD98" s="114"/>
      <c r="AE98" s="114"/>
      <c r="AF98" s="114"/>
      <c r="AG98" s="114"/>
      <c r="AH98" s="114"/>
      <c r="AI98" s="114"/>
      <c r="AJ98" s="13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X98" s="114"/>
      <c r="AY98" s="114"/>
      <c r="AZ98" s="114"/>
      <c r="BA98" s="114"/>
      <c r="BB98" s="114"/>
      <c r="BC98" s="114"/>
      <c r="BD98" s="114"/>
      <c r="BE98" s="114"/>
      <c r="BF98" s="114"/>
      <c r="BG98" s="114"/>
      <c r="BH98" s="114"/>
      <c r="BI98" s="114"/>
      <c r="BJ98" s="114"/>
      <c r="BK98" s="114"/>
      <c r="BL98" s="114"/>
      <c r="BM98" s="114"/>
      <c r="BN98" s="114"/>
      <c r="BO98" s="114"/>
      <c r="BP98" s="114"/>
      <c r="BQ98" s="114"/>
      <c r="BR98" s="114"/>
      <c r="BS98" s="114"/>
      <c r="BT98" s="114"/>
      <c r="BU98" s="114"/>
      <c r="BV98" s="114"/>
      <c r="BW98" s="114"/>
      <c r="BX98" s="114"/>
      <c r="BY98" s="114"/>
      <c r="BZ98" s="114"/>
      <c r="CA98" s="114"/>
      <c r="CB98" s="114"/>
      <c r="CC98" s="114"/>
      <c r="CD98" s="114"/>
      <c r="CE98" s="114"/>
      <c r="CF98" s="114"/>
      <c r="CG98" s="114"/>
      <c r="CH98" s="114"/>
      <c r="CI98" s="114"/>
      <c r="CJ98" s="114"/>
      <c r="CK98" s="114"/>
    </row>
    <row r="99" spans="2:89" ht="11.25" customHeight="1">
      <c r="B99" s="259" t="s">
        <v>9</v>
      </c>
      <c r="C99" s="266" t="s">
        <v>387</v>
      </c>
      <c r="D99" s="275">
        <v>40</v>
      </c>
      <c r="E99" s="86"/>
      <c r="F99" s="283" t="s">
        <v>9</v>
      </c>
      <c r="G99" s="266" t="s">
        <v>10</v>
      </c>
      <c r="H99" s="275">
        <v>60</v>
      </c>
      <c r="I99" s="584"/>
      <c r="J99" s="5"/>
      <c r="K99" s="1"/>
      <c r="L99" s="1"/>
      <c r="N99" s="54"/>
      <c r="O99" s="109"/>
      <c r="P99" s="15"/>
      <c r="Q99" s="152"/>
      <c r="R99" s="11"/>
      <c r="S99" s="11"/>
      <c r="T99" s="11"/>
      <c r="U99" s="109"/>
      <c r="V99" s="224"/>
      <c r="W99" s="119"/>
      <c r="X99" s="113"/>
      <c r="Y99" s="139"/>
      <c r="Z99" s="188"/>
      <c r="AA99" s="426"/>
      <c r="AB99" s="114"/>
      <c r="AC99" s="114"/>
      <c r="AD99" s="114"/>
      <c r="AE99" s="114"/>
      <c r="AF99" s="114"/>
      <c r="AG99" s="114"/>
      <c r="AH99" s="114"/>
      <c r="AI99" s="114"/>
      <c r="AJ99" s="142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  <c r="AZ99" s="114"/>
      <c r="BA99" s="114"/>
      <c r="BB99" s="114"/>
      <c r="BC99" s="114"/>
      <c r="BD99" s="114"/>
      <c r="BE99" s="114"/>
      <c r="BF99" s="114"/>
      <c r="BG99" s="114"/>
      <c r="BH99" s="114"/>
      <c r="BI99" s="114"/>
      <c r="BJ99" s="114"/>
      <c r="BK99" s="114"/>
      <c r="BL99" s="114"/>
      <c r="BM99" s="114"/>
      <c r="BN99" s="114"/>
      <c r="BO99" s="114"/>
      <c r="BP99" s="114"/>
      <c r="BQ99" s="114"/>
      <c r="BR99" s="114"/>
      <c r="BS99" s="114"/>
      <c r="BT99" s="114"/>
      <c r="BU99" s="114"/>
      <c r="BV99" s="114"/>
      <c r="BW99" s="114"/>
      <c r="BX99" s="114"/>
      <c r="BY99" s="114"/>
      <c r="BZ99" s="114"/>
      <c r="CA99" s="114"/>
      <c r="CB99" s="114"/>
      <c r="CC99" s="114"/>
      <c r="CD99" s="114"/>
      <c r="CE99" s="114"/>
      <c r="CF99" s="114"/>
      <c r="CG99" s="114"/>
      <c r="CH99" s="114"/>
      <c r="CI99" s="114"/>
      <c r="CJ99" s="114"/>
      <c r="CK99" s="114"/>
    </row>
    <row r="100" spans="2:89" ht="12" customHeight="1">
      <c r="B100" s="2054" t="s">
        <v>678</v>
      </c>
      <c r="C100" s="252" t="s">
        <v>442</v>
      </c>
      <c r="D100" s="421">
        <v>100</v>
      </c>
      <c r="E100" s="71"/>
      <c r="F100" s="283" t="s">
        <v>9</v>
      </c>
      <c r="G100" s="266" t="s">
        <v>387</v>
      </c>
      <c r="H100" s="275">
        <v>40</v>
      </c>
      <c r="I100" s="609"/>
      <c r="J100" s="5"/>
      <c r="K100" s="1"/>
      <c r="L100" s="1"/>
      <c r="N100" s="54"/>
      <c r="O100" s="7"/>
      <c r="P100" s="15"/>
      <c r="Q100" s="152"/>
      <c r="R100" s="11"/>
      <c r="S100" s="11"/>
      <c r="T100" s="11"/>
      <c r="U100" s="135"/>
      <c r="V100" s="114"/>
      <c r="W100" s="109"/>
      <c r="X100" s="108"/>
      <c r="Y100" s="146"/>
      <c r="Z100" s="188"/>
      <c r="AA100" s="426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114"/>
      <c r="BC100" s="114"/>
      <c r="BD100" s="114"/>
      <c r="BE100" s="114"/>
      <c r="BF100" s="114"/>
      <c r="BG100" s="114"/>
      <c r="BH100" s="114"/>
      <c r="BI100" s="114"/>
      <c r="BJ100" s="114"/>
      <c r="BK100" s="114"/>
      <c r="BL100" s="114"/>
      <c r="BM100" s="114"/>
      <c r="BN100" s="114"/>
      <c r="BO100" s="114"/>
      <c r="BP100" s="114"/>
      <c r="BQ100" s="114"/>
      <c r="BR100" s="114"/>
      <c r="BS100" s="114"/>
      <c r="BT100" s="114"/>
      <c r="BU100" s="114"/>
      <c r="BV100" s="114"/>
      <c r="BW100" s="114"/>
      <c r="BX100" s="114"/>
      <c r="BY100" s="114"/>
      <c r="BZ100" s="114"/>
      <c r="CA100" s="114"/>
      <c r="CB100" s="114"/>
      <c r="CC100" s="114"/>
      <c r="CD100" s="114"/>
      <c r="CE100" s="114"/>
      <c r="CF100" s="114"/>
      <c r="CG100" s="114"/>
      <c r="CH100" s="114"/>
      <c r="CI100" s="114"/>
      <c r="CJ100" s="114"/>
      <c r="CK100" s="114"/>
    </row>
    <row r="101" spans="2:89" ht="15.75" customHeight="1" thickBot="1">
      <c r="B101" s="1472" t="s">
        <v>360</v>
      </c>
      <c r="C101" s="1473"/>
      <c r="D101" s="3139">
        <f>D94+D97+D98+D99+120+80+D100</f>
        <v>680</v>
      </c>
      <c r="E101" s="86"/>
      <c r="F101" s="1472" t="s">
        <v>360</v>
      </c>
      <c r="G101" s="1473"/>
      <c r="H101" s="1753">
        <f>H95+H98+H99+H100+50+155</f>
        <v>565</v>
      </c>
      <c r="I101" s="605"/>
      <c r="J101" s="5"/>
      <c r="K101" s="1"/>
      <c r="L101" s="1"/>
      <c r="N101" s="11"/>
      <c r="O101" s="11"/>
      <c r="P101" s="11"/>
      <c r="Q101" s="114"/>
      <c r="R101" s="11"/>
      <c r="S101" s="11"/>
      <c r="T101" s="11"/>
      <c r="U101" s="114"/>
      <c r="V101" s="114"/>
      <c r="W101" s="109"/>
      <c r="X101" s="108"/>
      <c r="Y101" s="146"/>
      <c r="Z101" s="188"/>
      <c r="AA101" s="426"/>
      <c r="AB101" s="114"/>
      <c r="AC101" s="114"/>
      <c r="AD101" s="114"/>
      <c r="AE101" s="109"/>
      <c r="AF101" s="114"/>
      <c r="AG101" s="114"/>
      <c r="AH101" s="114"/>
      <c r="AI101" s="114"/>
      <c r="AJ101" s="434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114"/>
      <c r="AV101" s="114"/>
      <c r="AW101" s="114"/>
      <c r="AX101" s="114"/>
      <c r="AY101" s="114"/>
      <c r="AZ101" s="114"/>
      <c r="BA101" s="114"/>
      <c r="BB101" s="114"/>
      <c r="BC101" s="114"/>
      <c r="BD101" s="114"/>
      <c r="BE101" s="114"/>
      <c r="BF101" s="114"/>
      <c r="BG101" s="114"/>
      <c r="BH101" s="114"/>
      <c r="BI101" s="114"/>
      <c r="BJ101" s="114"/>
      <c r="BK101" s="114"/>
      <c r="BL101" s="114"/>
      <c r="BM101" s="114"/>
      <c r="BN101" s="114"/>
      <c r="BO101" s="114"/>
      <c r="BP101" s="114"/>
      <c r="BQ101" s="114"/>
      <c r="BR101" s="114"/>
      <c r="BS101" s="114"/>
      <c r="BT101" s="114"/>
      <c r="BU101" s="114"/>
      <c r="BV101" s="114"/>
      <c r="BW101" s="114"/>
      <c r="BX101" s="114"/>
      <c r="BY101" s="114"/>
      <c r="BZ101" s="114"/>
      <c r="CA101" s="114"/>
      <c r="CB101" s="114"/>
      <c r="CC101" s="114"/>
      <c r="CD101" s="114"/>
      <c r="CE101" s="114"/>
      <c r="CF101" s="114"/>
      <c r="CG101" s="114"/>
      <c r="CH101" s="114"/>
      <c r="CI101" s="114"/>
      <c r="CJ101" s="114"/>
      <c r="CK101" s="114"/>
    </row>
    <row r="102" spans="2:89" ht="12.75" customHeight="1">
      <c r="B102" s="387"/>
      <c r="C102" s="177" t="s">
        <v>123</v>
      </c>
      <c r="D102" s="63"/>
      <c r="E102" s="157"/>
      <c r="F102" s="387"/>
      <c r="G102" s="177" t="s">
        <v>123</v>
      </c>
      <c r="H102" s="63"/>
      <c r="I102" s="584"/>
      <c r="J102" s="5"/>
      <c r="K102" s="1"/>
      <c r="L102" s="1"/>
      <c r="N102" s="11"/>
      <c r="O102" s="11"/>
      <c r="P102" s="11"/>
      <c r="Q102" s="114"/>
      <c r="R102" s="11"/>
      <c r="S102" s="11"/>
      <c r="T102" s="11"/>
      <c r="U102" s="114"/>
      <c r="V102" s="114"/>
      <c r="W102" s="109"/>
      <c r="X102" s="108"/>
      <c r="Y102" s="146"/>
      <c r="Z102" s="188"/>
      <c r="AA102" s="426"/>
      <c r="AB102" s="114"/>
      <c r="AC102" s="114"/>
      <c r="AD102" s="114"/>
      <c r="AE102" s="112"/>
      <c r="AF102" s="114"/>
      <c r="AG102" s="114"/>
      <c r="AH102" s="114"/>
      <c r="AI102" s="114"/>
      <c r="AJ102" s="113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  <c r="AV102" s="114"/>
      <c r="AW102" s="114"/>
      <c r="AX102" s="114"/>
      <c r="AY102" s="114"/>
      <c r="AZ102" s="114"/>
      <c r="BA102" s="114"/>
      <c r="BB102" s="114"/>
      <c r="BC102" s="114"/>
      <c r="BD102" s="114"/>
      <c r="BE102" s="114"/>
      <c r="BF102" s="114"/>
      <c r="BG102" s="114"/>
      <c r="BH102" s="114"/>
      <c r="BI102" s="114"/>
      <c r="BJ102" s="114"/>
      <c r="BK102" s="114"/>
      <c r="BL102" s="114"/>
      <c r="BM102" s="114"/>
      <c r="BN102" s="114"/>
      <c r="BO102" s="114"/>
      <c r="BP102" s="114"/>
      <c r="BQ102" s="114"/>
      <c r="BR102" s="114"/>
      <c r="BS102" s="114"/>
      <c r="BT102" s="114"/>
      <c r="BU102" s="114"/>
      <c r="BV102" s="114"/>
      <c r="BW102" s="114"/>
      <c r="BX102" s="114"/>
      <c r="BY102" s="114"/>
      <c r="BZ102" s="114"/>
      <c r="CA102" s="114"/>
      <c r="CB102" s="114"/>
      <c r="CC102" s="114"/>
      <c r="CD102" s="114"/>
      <c r="CE102" s="114"/>
      <c r="CF102" s="114"/>
      <c r="CG102" s="114"/>
      <c r="CH102" s="114"/>
      <c r="CI102" s="114"/>
      <c r="CJ102" s="114"/>
      <c r="CK102" s="114"/>
    </row>
    <row r="103" spans="2:89" ht="12.75" customHeight="1">
      <c r="B103" s="1981" t="s">
        <v>670</v>
      </c>
      <c r="C103" s="1854" t="s">
        <v>669</v>
      </c>
      <c r="D103" s="278">
        <v>60</v>
      </c>
      <c r="E103" s="71"/>
      <c r="F103" s="449" t="s">
        <v>668</v>
      </c>
      <c r="G103" s="2664" t="s">
        <v>667</v>
      </c>
      <c r="H103" s="395">
        <v>60</v>
      </c>
      <c r="I103" s="583"/>
      <c r="J103" s="5"/>
      <c r="K103" s="1"/>
      <c r="L103" s="1"/>
      <c r="N103" s="11"/>
      <c r="O103" s="11"/>
      <c r="P103" s="11"/>
      <c r="Q103" s="114"/>
      <c r="R103" s="11"/>
      <c r="S103" s="11"/>
      <c r="T103" s="11"/>
      <c r="U103" s="114"/>
      <c r="V103" s="114"/>
      <c r="W103" s="109"/>
      <c r="X103" s="108"/>
      <c r="Y103" s="146"/>
      <c r="Z103" s="188"/>
      <c r="AA103" s="426"/>
      <c r="AB103" s="114"/>
      <c r="AC103" s="114"/>
      <c r="AD103" s="114"/>
      <c r="AE103" s="108"/>
      <c r="AF103" s="114"/>
      <c r="AG103" s="114"/>
      <c r="AH103" s="114"/>
      <c r="AI103" s="114"/>
      <c r="AJ103" s="108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  <c r="AU103" s="114"/>
      <c r="AV103" s="114"/>
      <c r="AW103" s="114"/>
      <c r="AX103" s="114"/>
      <c r="AY103" s="114"/>
      <c r="AZ103" s="114"/>
      <c r="BA103" s="114"/>
      <c r="BB103" s="114"/>
      <c r="BC103" s="114"/>
      <c r="BD103" s="114"/>
      <c r="BE103" s="114"/>
      <c r="BF103" s="114"/>
      <c r="BG103" s="114"/>
      <c r="BH103" s="114"/>
      <c r="BI103" s="114"/>
      <c r="BJ103" s="114"/>
      <c r="BK103" s="114"/>
      <c r="BL103" s="114"/>
      <c r="BM103" s="114"/>
      <c r="BN103" s="114"/>
      <c r="BO103" s="114"/>
      <c r="BP103" s="114"/>
      <c r="BQ103" s="114"/>
      <c r="BR103" s="114"/>
      <c r="BS103" s="114"/>
      <c r="BT103" s="114"/>
      <c r="BU103" s="114"/>
      <c r="BV103" s="114"/>
      <c r="BW103" s="114"/>
      <c r="BX103" s="114"/>
      <c r="BY103" s="114"/>
      <c r="BZ103" s="114"/>
      <c r="CA103" s="114"/>
      <c r="CB103" s="114"/>
      <c r="CC103" s="114"/>
      <c r="CD103" s="114"/>
      <c r="CE103" s="114"/>
      <c r="CF103" s="114"/>
      <c r="CG103" s="114"/>
      <c r="CH103" s="114"/>
      <c r="CI103" s="114"/>
      <c r="CJ103" s="114"/>
      <c r="CK103" s="114"/>
    </row>
    <row r="104" spans="2:89" ht="14.25" customHeight="1">
      <c r="B104" s="1858" t="s">
        <v>863</v>
      </c>
      <c r="C104" s="292" t="s">
        <v>657</v>
      </c>
      <c r="D104" s="395">
        <v>250</v>
      </c>
      <c r="E104" s="86"/>
      <c r="F104" s="259" t="s">
        <v>655</v>
      </c>
      <c r="G104" s="2617" t="s">
        <v>606</v>
      </c>
      <c r="H104" s="397">
        <v>250</v>
      </c>
      <c r="I104" s="584"/>
      <c r="J104" s="5"/>
      <c r="K104" s="1"/>
      <c r="L104" s="1"/>
      <c r="N104" s="11"/>
      <c r="O104" s="11"/>
      <c r="P104" s="11"/>
      <c r="Q104" s="119"/>
      <c r="R104" s="11"/>
      <c r="S104" s="11"/>
      <c r="T104" s="11"/>
      <c r="U104" s="109"/>
      <c r="V104" s="108"/>
      <c r="W104" s="112"/>
      <c r="X104" s="197"/>
      <c r="Y104" s="427"/>
      <c r="Z104" s="188"/>
      <c r="AA104" s="426"/>
      <c r="AB104" s="114"/>
      <c r="AC104" s="114"/>
      <c r="AD104" s="114"/>
      <c r="AE104" s="108"/>
      <c r="AF104" s="114"/>
      <c r="AG104" s="114"/>
      <c r="AH104" s="114"/>
      <c r="AI104" s="114"/>
      <c r="AJ104" s="113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  <c r="AV104" s="114"/>
      <c r="AW104" s="114"/>
      <c r="AX104" s="114"/>
      <c r="AY104" s="114"/>
      <c r="AZ104" s="114"/>
      <c r="BA104" s="114"/>
      <c r="BB104" s="114"/>
      <c r="BC104" s="114"/>
      <c r="BD104" s="114"/>
      <c r="BE104" s="114"/>
      <c r="BF104" s="114"/>
      <c r="BG104" s="114"/>
      <c r="BH104" s="114"/>
      <c r="BI104" s="114"/>
      <c r="BJ104" s="114"/>
      <c r="BK104" s="114"/>
      <c r="BL104" s="114"/>
      <c r="BM104" s="114"/>
      <c r="BN104" s="114"/>
      <c r="BO104" s="114"/>
      <c r="BP104" s="114"/>
      <c r="BQ104" s="114"/>
      <c r="BR104" s="114"/>
      <c r="BS104" s="114"/>
      <c r="BT104" s="114"/>
      <c r="BU104" s="114"/>
      <c r="BV104" s="114"/>
      <c r="BW104" s="114"/>
      <c r="BX104" s="114"/>
      <c r="BY104" s="114"/>
      <c r="BZ104" s="114"/>
      <c r="CA104" s="114"/>
      <c r="CB104" s="114"/>
      <c r="CC104" s="114"/>
      <c r="CD104" s="114"/>
      <c r="CE104" s="114"/>
      <c r="CF104" s="114"/>
      <c r="CG104" s="114"/>
      <c r="CH104" s="114"/>
      <c r="CI104" s="114"/>
      <c r="CJ104" s="114"/>
      <c r="CK104" s="114"/>
    </row>
    <row r="105" spans="2:89" ht="10.5" customHeight="1">
      <c r="B105" s="182"/>
      <c r="C105" s="2657" t="s">
        <v>658</v>
      </c>
      <c r="D105" s="298"/>
      <c r="E105" s="3013"/>
      <c r="F105" s="259" t="s">
        <v>610</v>
      </c>
      <c r="G105" s="266" t="s">
        <v>611</v>
      </c>
      <c r="H105" s="295" t="s">
        <v>925</v>
      </c>
      <c r="I105" s="584"/>
      <c r="J105" s="1"/>
      <c r="K105" s="1"/>
      <c r="L105" s="1"/>
      <c r="N105" s="11"/>
      <c r="O105" s="11"/>
      <c r="P105" s="11"/>
      <c r="Q105" s="119"/>
      <c r="R105" s="11"/>
      <c r="S105" s="11"/>
      <c r="T105" s="11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08"/>
      <c r="AF105" s="114"/>
      <c r="AG105" s="114"/>
      <c r="AH105" s="114"/>
      <c r="AI105" s="114"/>
      <c r="AJ105" s="113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  <c r="AV105" s="114"/>
      <c r="AW105" s="114"/>
      <c r="AX105" s="114"/>
      <c r="AY105" s="114"/>
      <c r="AZ105" s="114"/>
      <c r="BA105" s="114"/>
      <c r="BB105" s="114"/>
      <c r="BC105" s="114"/>
      <c r="BD105" s="114"/>
      <c r="BE105" s="114"/>
      <c r="BF105" s="114"/>
      <c r="BG105" s="114"/>
      <c r="BH105" s="114"/>
      <c r="BI105" s="114"/>
      <c r="BJ105" s="114"/>
      <c r="BK105" s="114"/>
      <c r="BL105" s="114"/>
      <c r="BM105" s="114"/>
      <c r="BN105" s="114"/>
      <c r="BO105" s="114"/>
      <c r="BP105" s="114"/>
      <c r="BQ105" s="114"/>
      <c r="BR105" s="114"/>
      <c r="BS105" s="114"/>
      <c r="BT105" s="114"/>
      <c r="BU105" s="114"/>
      <c r="BV105" s="114"/>
      <c r="BW105" s="114"/>
      <c r="BX105" s="114"/>
      <c r="BY105" s="114"/>
      <c r="BZ105" s="114"/>
      <c r="CA105" s="114"/>
      <c r="CB105" s="114"/>
      <c r="CC105" s="114"/>
      <c r="CD105" s="114"/>
      <c r="CE105" s="114"/>
      <c r="CF105" s="114"/>
      <c r="CG105" s="114"/>
      <c r="CH105" s="114"/>
      <c r="CI105" s="114"/>
      <c r="CJ105" s="114"/>
      <c r="CK105" s="114"/>
    </row>
    <row r="106" spans="2:89" ht="12.75" customHeight="1">
      <c r="B106" s="257" t="s">
        <v>664</v>
      </c>
      <c r="C106" s="1854" t="s">
        <v>872</v>
      </c>
      <c r="D106" s="277">
        <v>120</v>
      </c>
      <c r="E106" s="1429"/>
      <c r="F106" s="259" t="s">
        <v>736</v>
      </c>
      <c r="G106" s="266" t="s">
        <v>735</v>
      </c>
      <c r="H106" s="278">
        <v>200</v>
      </c>
      <c r="I106" s="581"/>
      <c r="J106" s="5"/>
      <c r="K106" s="5"/>
      <c r="L106" s="5"/>
      <c r="N106" s="11"/>
      <c r="O106" s="11"/>
      <c r="P106" s="11"/>
      <c r="Q106" s="208"/>
      <c r="R106" s="11"/>
      <c r="S106" s="11"/>
      <c r="T106" s="11"/>
      <c r="U106" s="109"/>
      <c r="V106" s="109"/>
      <c r="W106" s="123"/>
      <c r="X106" s="109"/>
      <c r="Y106" s="114"/>
      <c r="Z106" s="114"/>
      <c r="AA106" s="114"/>
      <c r="AB106" s="114"/>
      <c r="AC106" s="114"/>
      <c r="AD106" s="114"/>
      <c r="AE106" s="108"/>
      <c r="AF106" s="114"/>
      <c r="AG106" s="114"/>
      <c r="AH106" s="114"/>
      <c r="AI106" s="114"/>
      <c r="AJ106" s="113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X106" s="114"/>
      <c r="AY106" s="114"/>
      <c r="AZ106" s="114"/>
      <c r="BA106" s="114"/>
      <c r="BB106" s="114"/>
      <c r="BC106" s="114"/>
      <c r="BD106" s="114"/>
      <c r="BE106" s="114"/>
      <c r="BF106" s="114"/>
      <c r="BG106" s="114"/>
      <c r="BH106" s="114"/>
      <c r="BI106" s="114"/>
      <c r="BJ106" s="114"/>
      <c r="BK106" s="114"/>
      <c r="BL106" s="114"/>
      <c r="BM106" s="114"/>
      <c r="BN106" s="114"/>
      <c r="BO106" s="114"/>
      <c r="BP106" s="114"/>
      <c r="BQ106" s="114"/>
      <c r="BR106" s="114"/>
      <c r="BS106" s="114"/>
      <c r="BT106" s="114"/>
      <c r="BU106" s="114"/>
      <c r="BV106" s="114"/>
      <c r="BW106" s="114"/>
      <c r="BX106" s="114"/>
      <c r="BY106" s="114"/>
      <c r="BZ106" s="114"/>
      <c r="CA106" s="114"/>
      <c r="CB106" s="114"/>
      <c r="CC106" s="114"/>
      <c r="CD106" s="114"/>
      <c r="CE106" s="114"/>
      <c r="CF106" s="114"/>
      <c r="CG106" s="114"/>
      <c r="CH106" s="114"/>
      <c r="CI106" s="114"/>
      <c r="CJ106" s="114"/>
      <c r="CK106" s="114"/>
    </row>
    <row r="107" spans="2:89" ht="11.25" customHeight="1">
      <c r="B107" s="257" t="s">
        <v>663</v>
      </c>
      <c r="C107" s="292" t="s">
        <v>662</v>
      </c>
      <c r="D107" s="277">
        <v>180</v>
      </c>
      <c r="E107" s="86"/>
      <c r="F107" s="1929" t="s">
        <v>9</v>
      </c>
      <c r="G107" s="1854" t="s">
        <v>466</v>
      </c>
      <c r="H107" s="367">
        <v>50</v>
      </c>
      <c r="I107" s="610"/>
      <c r="J107" s="5"/>
      <c r="K107" s="5"/>
      <c r="L107" s="5"/>
      <c r="N107" s="11"/>
      <c r="O107" s="11"/>
      <c r="P107" s="11"/>
      <c r="Q107" s="146"/>
      <c r="R107" s="11"/>
      <c r="S107" s="11"/>
      <c r="T107" s="11"/>
      <c r="U107" s="114"/>
      <c r="V107" s="114"/>
      <c r="W107" s="135"/>
      <c r="X107" s="114"/>
      <c r="Y107" s="114"/>
      <c r="Z107" s="114"/>
      <c r="AA107" s="114"/>
      <c r="AB107" s="114"/>
      <c r="AC107" s="114"/>
      <c r="AD107" s="114"/>
      <c r="AE107" s="108"/>
      <c r="AF107" s="114"/>
      <c r="AG107" s="114"/>
      <c r="AH107" s="114"/>
      <c r="AI107" s="114"/>
      <c r="AJ107" s="109"/>
      <c r="AK107" s="114"/>
      <c r="AL107" s="114"/>
      <c r="AM107" s="114"/>
      <c r="AN107" s="114"/>
      <c r="AO107" s="114"/>
      <c r="AP107" s="114"/>
      <c r="AQ107" s="114"/>
      <c r="AR107" s="114"/>
      <c r="AS107" s="114"/>
      <c r="AT107" s="114"/>
      <c r="AU107" s="114"/>
      <c r="AV107" s="114"/>
      <c r="AW107" s="114"/>
      <c r="AX107" s="114"/>
      <c r="AY107" s="114"/>
      <c r="AZ107" s="114"/>
      <c r="BA107" s="114"/>
      <c r="BB107" s="114"/>
      <c r="BC107" s="114"/>
      <c r="BD107" s="114"/>
      <c r="BE107" s="114"/>
      <c r="BF107" s="114"/>
      <c r="BG107" s="114"/>
      <c r="BH107" s="114"/>
      <c r="BI107" s="114"/>
      <c r="BJ107" s="114"/>
      <c r="BK107" s="114"/>
      <c r="BL107" s="114"/>
      <c r="BM107" s="114"/>
      <c r="BN107" s="114"/>
      <c r="BO107" s="114"/>
      <c r="BP107" s="114"/>
      <c r="BQ107" s="114"/>
      <c r="BR107" s="114"/>
      <c r="BS107" s="114"/>
      <c r="BT107" s="114"/>
      <c r="BU107" s="114"/>
      <c r="BV107" s="114"/>
      <c r="BW107" s="114"/>
      <c r="BX107" s="114"/>
      <c r="BY107" s="114"/>
      <c r="BZ107" s="114"/>
      <c r="CA107" s="114"/>
      <c r="CB107" s="114"/>
      <c r="CC107" s="114"/>
      <c r="CD107" s="114"/>
      <c r="CE107" s="114"/>
      <c r="CF107" s="114"/>
      <c r="CG107" s="114"/>
      <c r="CH107" s="114"/>
      <c r="CI107" s="114"/>
      <c r="CJ107" s="114"/>
      <c r="CK107" s="114"/>
    </row>
    <row r="108" spans="2:89" ht="12.75" customHeight="1">
      <c r="B108" s="259" t="s">
        <v>522</v>
      </c>
      <c r="C108" s="266" t="s">
        <v>295</v>
      </c>
      <c r="D108" s="275">
        <v>200</v>
      </c>
      <c r="E108" s="86"/>
      <c r="F108" s="259" t="s">
        <v>9</v>
      </c>
      <c r="G108" s="266" t="s">
        <v>10</v>
      </c>
      <c r="H108" s="275">
        <v>70</v>
      </c>
      <c r="I108" s="584"/>
      <c r="J108" s="5"/>
      <c r="K108" s="5"/>
      <c r="L108" s="49"/>
      <c r="N108" s="11"/>
      <c r="O108" s="11"/>
      <c r="P108" s="11"/>
      <c r="Q108" s="146"/>
      <c r="R108" s="11"/>
      <c r="S108" s="11"/>
      <c r="T108" s="11"/>
      <c r="U108" s="114"/>
      <c r="V108" s="114"/>
      <c r="W108" s="142"/>
      <c r="X108" s="142"/>
      <c r="Y108" s="142"/>
      <c r="Z108" s="142"/>
      <c r="AA108" s="142"/>
      <c r="AB108" s="142"/>
      <c r="AC108" s="142"/>
      <c r="AD108" s="114"/>
      <c r="AE108" s="142"/>
      <c r="AF108" s="114"/>
      <c r="AG108" s="113"/>
      <c r="AH108" s="114"/>
      <c r="AI108" s="114"/>
      <c r="AJ108" s="109"/>
      <c r="AK108" s="114"/>
      <c r="AL108" s="114"/>
      <c r="AM108" s="114"/>
      <c r="AN108" s="114"/>
      <c r="AO108" s="114"/>
      <c r="AP108" s="114"/>
      <c r="AQ108" s="114"/>
      <c r="AR108" s="114"/>
      <c r="AS108" s="114"/>
      <c r="AT108" s="114"/>
      <c r="AU108" s="114"/>
      <c r="AV108" s="114"/>
      <c r="AW108" s="114"/>
      <c r="AX108" s="114"/>
      <c r="AY108" s="114"/>
      <c r="AZ108" s="114"/>
      <c r="BA108" s="114"/>
      <c r="BB108" s="114"/>
      <c r="BC108" s="114"/>
      <c r="BD108" s="114"/>
      <c r="BE108" s="114"/>
      <c r="BF108" s="114"/>
      <c r="BG108" s="114"/>
      <c r="BH108" s="114"/>
      <c r="BI108" s="114"/>
      <c r="BJ108" s="114"/>
      <c r="BK108" s="114"/>
      <c r="BL108" s="114"/>
      <c r="BM108" s="114"/>
      <c r="BN108" s="114"/>
      <c r="BO108" s="114"/>
      <c r="BP108" s="114"/>
      <c r="BQ108" s="114"/>
      <c r="BR108" s="114"/>
      <c r="BS108" s="114"/>
      <c r="BT108" s="114"/>
      <c r="BU108" s="114"/>
      <c r="BV108" s="114"/>
      <c r="BW108" s="114"/>
      <c r="BX108" s="114"/>
      <c r="BY108" s="114"/>
      <c r="BZ108" s="114"/>
      <c r="CA108" s="114"/>
      <c r="CB108" s="114"/>
      <c r="CC108" s="114"/>
      <c r="CD108" s="114"/>
      <c r="CE108" s="114"/>
      <c r="CF108" s="114"/>
      <c r="CG108" s="114"/>
      <c r="CH108" s="114"/>
      <c r="CI108" s="114"/>
      <c r="CJ108" s="114"/>
      <c r="CK108" s="114"/>
    </row>
    <row r="109" spans="2:89" ht="11.25" customHeight="1">
      <c r="B109" s="259" t="s">
        <v>9</v>
      </c>
      <c r="C109" s="266" t="s">
        <v>10</v>
      </c>
      <c r="D109" s="278">
        <v>70</v>
      </c>
      <c r="E109" s="86"/>
      <c r="F109" s="259" t="s">
        <v>9</v>
      </c>
      <c r="G109" s="266" t="s">
        <v>387</v>
      </c>
      <c r="H109" s="275">
        <v>40</v>
      </c>
      <c r="I109" s="584"/>
      <c r="J109" s="5"/>
      <c r="K109" s="5"/>
      <c r="L109" s="11"/>
      <c r="N109" s="11"/>
      <c r="O109" s="11"/>
      <c r="P109" s="11"/>
      <c r="Q109" s="146"/>
      <c r="R109" s="11"/>
      <c r="S109" s="122"/>
      <c r="T109" s="11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424"/>
      <c r="AF109" s="114"/>
      <c r="AG109" s="108"/>
      <c r="AH109" s="114"/>
      <c r="AI109" s="114"/>
      <c r="AJ109" s="109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K109" s="114"/>
      <c r="BL109" s="114"/>
      <c r="BM109" s="114"/>
      <c r="BN109" s="114"/>
      <c r="BO109" s="114"/>
      <c r="BP109" s="114"/>
      <c r="BQ109" s="114"/>
      <c r="BR109" s="114"/>
      <c r="BS109" s="114"/>
      <c r="BT109" s="114"/>
      <c r="BU109" s="114"/>
      <c r="BV109" s="114"/>
      <c r="BW109" s="114"/>
      <c r="BX109" s="114"/>
      <c r="BY109" s="114"/>
      <c r="BZ109" s="114"/>
      <c r="CA109" s="114"/>
      <c r="CB109" s="114"/>
      <c r="CC109" s="114"/>
      <c r="CD109" s="114"/>
      <c r="CE109" s="114"/>
      <c r="CF109" s="114"/>
      <c r="CG109" s="114"/>
      <c r="CH109" s="114"/>
      <c r="CI109" s="114"/>
      <c r="CJ109" s="114"/>
      <c r="CK109" s="114"/>
    </row>
    <row r="110" spans="2:89" ht="12.75" customHeight="1">
      <c r="B110" s="259" t="s">
        <v>9</v>
      </c>
      <c r="C110" s="266" t="s">
        <v>387</v>
      </c>
      <c r="D110" s="275">
        <v>50</v>
      </c>
      <c r="E110" s="86"/>
      <c r="F110" s="1731" t="s">
        <v>439</v>
      </c>
      <c r="G110" s="252" t="s">
        <v>290</v>
      </c>
      <c r="H110" s="275">
        <v>100</v>
      </c>
      <c r="I110" s="581"/>
      <c r="J110" s="239"/>
      <c r="K110" s="7"/>
      <c r="L110" s="15"/>
      <c r="N110" s="11"/>
      <c r="O110" s="11"/>
      <c r="P110" s="11"/>
      <c r="Q110" s="152"/>
      <c r="R110" s="11"/>
      <c r="S110" s="122"/>
      <c r="T110" s="11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424"/>
      <c r="AF110" s="114"/>
      <c r="AG110" s="108"/>
      <c r="AH110" s="114"/>
      <c r="AI110" s="114"/>
      <c r="AJ110" s="109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BI110" s="114"/>
      <c r="BJ110" s="114"/>
      <c r="BK110" s="114"/>
      <c r="BL110" s="114"/>
      <c r="BM110" s="114"/>
      <c r="BN110" s="114"/>
      <c r="BO110" s="114"/>
      <c r="BP110" s="114"/>
      <c r="BQ110" s="114"/>
      <c r="BR110" s="114"/>
      <c r="BS110" s="114"/>
      <c r="BT110" s="114"/>
      <c r="BU110" s="114"/>
      <c r="BV110" s="114"/>
      <c r="BW110" s="114"/>
      <c r="BX110" s="114"/>
      <c r="BY110" s="114"/>
      <c r="BZ110" s="114"/>
      <c r="CA110" s="114"/>
      <c r="CB110" s="114"/>
      <c r="CC110" s="114"/>
      <c r="CD110" s="114"/>
      <c r="CE110" s="114"/>
      <c r="CF110" s="114"/>
      <c r="CG110" s="114"/>
      <c r="CH110" s="114"/>
      <c r="CI110" s="114"/>
      <c r="CJ110" s="114"/>
      <c r="CK110" s="114"/>
    </row>
    <row r="111" spans="2:89" ht="11.25" customHeight="1" thickBot="1">
      <c r="B111" s="1472" t="s">
        <v>361</v>
      </c>
      <c r="C111" s="5"/>
      <c r="D111" s="3136">
        <f>SUM(D103:D110)</f>
        <v>930</v>
      </c>
      <c r="E111" s="86"/>
      <c r="F111" s="1472" t="s">
        <v>361</v>
      </c>
      <c r="G111" s="1635"/>
      <c r="H111" s="1711">
        <f>H103+H104+H106+H107+H108+H109+H110+80+130</f>
        <v>980</v>
      </c>
      <c r="I111" s="581"/>
      <c r="J111" s="11"/>
      <c r="K111" s="7"/>
      <c r="L111" s="11"/>
      <c r="N111" s="11"/>
      <c r="O111" s="11"/>
      <c r="P111" s="11"/>
      <c r="Q111" s="312"/>
      <c r="R111" s="11"/>
      <c r="S111" s="49"/>
      <c r="T111" s="11"/>
      <c r="U111" s="114"/>
      <c r="V111" s="114"/>
      <c r="W111" s="114"/>
      <c r="X111" s="114"/>
      <c r="Y111" s="114"/>
      <c r="Z111" s="114"/>
      <c r="AA111" s="114"/>
      <c r="AB111" s="114"/>
      <c r="AC111" s="168"/>
      <c r="AD111" s="206"/>
      <c r="AE111" s="424"/>
      <c r="AF111" s="114"/>
      <c r="AG111" s="114"/>
      <c r="AH111" s="114"/>
      <c r="AI111" s="114"/>
      <c r="AJ111" s="109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/>
      <c r="AX111" s="114"/>
      <c r="AY111" s="114"/>
      <c r="AZ111" s="114"/>
      <c r="BA111" s="114"/>
      <c r="BB111" s="114"/>
      <c r="BC111" s="114"/>
      <c r="BD111" s="114"/>
      <c r="BE111" s="114"/>
      <c r="BF111" s="114"/>
      <c r="BG111" s="114"/>
      <c r="BH111" s="114"/>
      <c r="BI111" s="114"/>
      <c r="BJ111" s="114"/>
      <c r="BK111" s="114"/>
      <c r="BL111" s="114"/>
      <c r="BM111" s="114"/>
      <c r="BN111" s="114"/>
      <c r="BO111" s="114"/>
      <c r="BP111" s="114"/>
      <c r="BQ111" s="114"/>
      <c r="BR111" s="114"/>
      <c r="BS111" s="114"/>
      <c r="BT111" s="114"/>
      <c r="BU111" s="114"/>
      <c r="BV111" s="114"/>
      <c r="BW111" s="114"/>
      <c r="BX111" s="114"/>
      <c r="BY111" s="114"/>
      <c r="BZ111" s="114"/>
      <c r="CA111" s="114"/>
      <c r="CB111" s="114"/>
      <c r="CC111" s="114"/>
      <c r="CD111" s="114"/>
      <c r="CE111" s="114"/>
      <c r="CF111" s="114"/>
      <c r="CG111" s="114"/>
      <c r="CH111" s="114"/>
      <c r="CI111" s="114"/>
      <c r="CJ111" s="114"/>
      <c r="CK111" s="114"/>
    </row>
    <row r="112" spans="2:89" ht="15" customHeight="1">
      <c r="B112" s="387"/>
      <c r="C112" s="177" t="s">
        <v>232</v>
      </c>
      <c r="D112" s="707"/>
      <c r="E112" s="3010"/>
      <c r="F112" s="799"/>
      <c r="G112" s="177" t="s">
        <v>232</v>
      </c>
      <c r="H112" s="2103"/>
      <c r="I112" s="584"/>
      <c r="J112" s="889"/>
      <c r="K112" s="49"/>
      <c r="L112" s="23"/>
      <c r="N112" s="114"/>
      <c r="O112" s="114"/>
      <c r="P112" s="114"/>
      <c r="Q112" s="592"/>
      <c r="R112" s="11"/>
      <c r="S112" s="49"/>
      <c r="T112" s="11"/>
      <c r="U112" s="114"/>
      <c r="V112" s="114"/>
      <c r="W112" s="114"/>
      <c r="X112" s="114"/>
      <c r="Y112" s="114"/>
      <c r="Z112" s="114"/>
      <c r="AA112" s="168"/>
      <c r="AB112" s="168"/>
      <c r="AC112" s="168"/>
      <c r="AD112" s="114"/>
      <c r="AE112" s="424"/>
      <c r="AF112" s="114"/>
      <c r="AG112" s="114"/>
      <c r="AH112" s="114"/>
      <c r="AI112" s="114"/>
      <c r="AJ112" s="109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  <c r="BH112" s="114"/>
      <c r="BI112" s="114"/>
      <c r="BJ112" s="114"/>
      <c r="BK112" s="114"/>
      <c r="BL112" s="114"/>
      <c r="BM112" s="114"/>
      <c r="BN112" s="114"/>
      <c r="BO112" s="114"/>
      <c r="BP112" s="114"/>
      <c r="BQ112" s="114"/>
      <c r="BR112" s="114"/>
      <c r="BS112" s="114"/>
      <c r="BT112" s="114"/>
      <c r="BU112" s="114"/>
      <c r="BV112" s="114"/>
      <c r="BW112" s="114"/>
      <c r="BX112" s="114"/>
      <c r="BY112" s="114"/>
      <c r="BZ112" s="114"/>
      <c r="CA112" s="114"/>
      <c r="CB112" s="114"/>
      <c r="CC112" s="114"/>
      <c r="CD112" s="114"/>
      <c r="CE112" s="114"/>
      <c r="CF112" s="114"/>
      <c r="CG112" s="114"/>
      <c r="CH112" s="114"/>
      <c r="CI112" s="114"/>
      <c r="CJ112" s="114"/>
      <c r="CK112" s="114"/>
    </row>
    <row r="113" spans="2:89" ht="12" customHeight="1">
      <c r="B113" s="257" t="s">
        <v>484</v>
      </c>
      <c r="C113" s="274" t="s">
        <v>485</v>
      </c>
      <c r="D113" s="402">
        <v>200</v>
      </c>
      <c r="E113" s="3010"/>
      <c r="F113" s="257" t="s">
        <v>690</v>
      </c>
      <c r="G113" s="252" t="s">
        <v>233</v>
      </c>
      <c r="H113" s="402">
        <v>200</v>
      </c>
      <c r="I113" s="582"/>
      <c r="J113" s="11"/>
      <c r="K113" s="183"/>
      <c r="L113" s="11"/>
      <c r="N113" s="159"/>
      <c r="O113" s="109"/>
      <c r="P113" s="108"/>
      <c r="Q113" s="139"/>
      <c r="R113" s="11"/>
      <c r="S113" s="49"/>
      <c r="T113" s="11"/>
      <c r="U113" s="114"/>
      <c r="V113" s="114"/>
      <c r="W113" s="114"/>
      <c r="X113" s="114"/>
      <c r="Y113" s="114"/>
      <c r="Z113" s="114"/>
      <c r="AA113" s="168"/>
      <c r="AB113" s="168"/>
      <c r="AC113" s="168"/>
      <c r="AD113" s="114"/>
      <c r="AE113" s="424"/>
      <c r="AF113" s="114"/>
      <c r="AG113" s="114"/>
      <c r="AH113" s="114"/>
      <c r="AI113" s="114"/>
      <c r="AJ113" s="109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  <c r="BC113" s="114"/>
      <c r="BD113" s="114"/>
      <c r="BE113" s="114"/>
      <c r="BF113" s="114"/>
      <c r="BG113" s="114"/>
      <c r="BH113" s="114"/>
      <c r="BI113" s="114"/>
      <c r="BJ113" s="114"/>
      <c r="BK113" s="114"/>
      <c r="BL113" s="114"/>
      <c r="BM113" s="114"/>
      <c r="BN113" s="114"/>
      <c r="BO113" s="114"/>
      <c r="BP113" s="114"/>
      <c r="BQ113" s="114"/>
      <c r="BR113" s="114"/>
      <c r="BS113" s="114"/>
      <c r="BT113" s="114"/>
      <c r="BU113" s="114"/>
      <c r="BV113" s="114"/>
      <c r="BW113" s="114"/>
      <c r="BX113" s="114"/>
      <c r="BY113" s="114"/>
      <c r="BZ113" s="114"/>
      <c r="CA113" s="114"/>
      <c r="CB113" s="114"/>
      <c r="CC113" s="114"/>
      <c r="CD113" s="114"/>
      <c r="CE113" s="114"/>
      <c r="CF113" s="114"/>
      <c r="CG113" s="114"/>
      <c r="CH113" s="114"/>
      <c r="CI113" s="114"/>
      <c r="CJ113" s="114"/>
      <c r="CK113" s="114"/>
    </row>
    <row r="114" spans="2:89" ht="10.5" customHeight="1">
      <c r="B114" s="320"/>
      <c r="C114" s="357" t="s">
        <v>486</v>
      </c>
      <c r="D114" s="298"/>
      <c r="E114" s="86"/>
      <c r="F114" s="449" t="s">
        <v>711</v>
      </c>
      <c r="G114" s="2100" t="s">
        <v>793</v>
      </c>
      <c r="H114" s="402" t="s">
        <v>927</v>
      </c>
      <c r="I114" s="582"/>
      <c r="N114" s="11"/>
      <c r="O114" s="122"/>
      <c r="P114" s="114"/>
      <c r="Q114" s="139"/>
      <c r="R114" s="11"/>
      <c r="S114" s="593"/>
      <c r="T114" s="11"/>
      <c r="U114" s="114"/>
      <c r="V114" s="114"/>
      <c r="W114" s="114"/>
      <c r="X114" s="114"/>
      <c r="Y114" s="114"/>
      <c r="Z114" s="114"/>
      <c r="AA114" s="168"/>
      <c r="AB114" s="168"/>
      <c r="AC114" s="168"/>
      <c r="AD114" s="114"/>
      <c r="AE114" s="424"/>
      <c r="AF114" s="114"/>
      <c r="AG114" s="114"/>
      <c r="AH114" s="114"/>
      <c r="AI114" s="114"/>
      <c r="AJ114" s="109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X114" s="114"/>
      <c r="AY114" s="114"/>
      <c r="AZ114" s="114"/>
      <c r="BA114" s="114"/>
      <c r="BB114" s="114"/>
      <c r="BC114" s="114"/>
      <c r="BD114" s="114"/>
      <c r="BE114" s="114"/>
      <c r="BF114" s="114"/>
      <c r="BG114" s="114"/>
      <c r="BH114" s="114"/>
      <c r="BI114" s="114"/>
      <c r="BJ114" s="114"/>
      <c r="BK114" s="114"/>
      <c r="BL114" s="114"/>
      <c r="BM114" s="114"/>
      <c r="BN114" s="114"/>
      <c r="BO114" s="114"/>
      <c r="BP114" s="114"/>
      <c r="BQ114" s="114"/>
      <c r="BR114" s="114"/>
      <c r="BS114" s="114"/>
      <c r="BT114" s="114"/>
      <c r="BU114" s="114"/>
      <c r="BV114" s="114"/>
      <c r="BW114" s="114"/>
      <c r="BX114" s="114"/>
      <c r="BY114" s="114"/>
      <c r="BZ114" s="114"/>
      <c r="CA114" s="114"/>
      <c r="CB114" s="114"/>
      <c r="CC114" s="114"/>
      <c r="CD114" s="114"/>
      <c r="CE114" s="114"/>
      <c r="CF114" s="114"/>
      <c r="CG114" s="114"/>
      <c r="CH114" s="114"/>
      <c r="CI114" s="114"/>
      <c r="CJ114" s="114"/>
      <c r="CK114" s="114"/>
    </row>
    <row r="115" spans="2:89" ht="12" customHeight="1">
      <c r="B115" s="257" t="s">
        <v>729</v>
      </c>
      <c r="C115" s="2617" t="s">
        <v>726</v>
      </c>
      <c r="D115" s="402">
        <v>120</v>
      </c>
      <c r="F115" s="320" t="s">
        <v>876</v>
      </c>
      <c r="G115" s="3137" t="s">
        <v>794</v>
      </c>
      <c r="H115" s="2106"/>
      <c r="I115" s="582"/>
      <c r="N115" s="11"/>
      <c r="O115" s="109"/>
      <c r="P115" s="108"/>
      <c r="Q115" s="114"/>
      <c r="R115" s="11"/>
      <c r="S115" s="49"/>
      <c r="T115" s="11"/>
      <c r="U115" s="114"/>
      <c r="V115" s="114"/>
      <c r="W115" s="114"/>
      <c r="X115" s="129"/>
      <c r="Y115" s="123"/>
      <c r="Z115" s="109"/>
      <c r="AA115" s="106"/>
      <c r="AB115" s="114"/>
      <c r="AC115" s="114"/>
      <c r="AD115" s="114"/>
      <c r="AE115" s="114"/>
      <c r="AF115" s="114"/>
      <c r="AG115" s="114"/>
      <c r="AH115" s="114"/>
      <c r="AI115" s="114"/>
      <c r="AJ115" s="109"/>
      <c r="AK115" s="114"/>
      <c r="AL115" s="114"/>
      <c r="AM115" s="114"/>
      <c r="AN115" s="114"/>
      <c r="AO115" s="114"/>
      <c r="AP115" s="114"/>
      <c r="AQ115" s="114"/>
      <c r="AR115" s="114"/>
      <c r="AS115" s="114"/>
      <c r="AT115" s="114"/>
      <c r="AU115" s="114"/>
      <c r="AV115" s="114"/>
      <c r="AW115" s="114"/>
      <c r="AX115" s="114"/>
      <c r="AY115" s="114"/>
      <c r="AZ115" s="114"/>
      <c r="BA115" s="114"/>
      <c r="BB115" s="114"/>
      <c r="BC115" s="114"/>
      <c r="BD115" s="114"/>
      <c r="BE115" s="114"/>
      <c r="BF115" s="114"/>
      <c r="BG115" s="114"/>
      <c r="BH115" s="114"/>
      <c r="BI115" s="114"/>
      <c r="BJ115" s="114"/>
      <c r="BK115" s="114"/>
      <c r="BL115" s="114"/>
      <c r="BM115" s="114"/>
      <c r="BN115" s="114"/>
      <c r="BO115" s="114"/>
      <c r="BP115" s="114"/>
      <c r="BQ115" s="114"/>
      <c r="BR115" s="114"/>
      <c r="BS115" s="114"/>
      <c r="BT115" s="114"/>
      <c r="BU115" s="114"/>
      <c r="BV115" s="114"/>
      <c r="BW115" s="114"/>
      <c r="BX115" s="114"/>
      <c r="BY115" s="114"/>
      <c r="BZ115" s="114"/>
      <c r="CA115" s="114"/>
      <c r="CB115" s="114"/>
      <c r="CC115" s="114"/>
      <c r="CD115" s="114"/>
      <c r="CE115" s="114"/>
      <c r="CF115" s="114"/>
      <c r="CG115" s="114"/>
      <c r="CH115" s="114"/>
      <c r="CI115" s="114"/>
      <c r="CJ115" s="114"/>
      <c r="CK115" s="114"/>
    </row>
    <row r="116" spans="2:89" ht="13.5" customHeight="1">
      <c r="B116" s="259" t="s">
        <v>9</v>
      </c>
      <c r="C116" s="266" t="s">
        <v>10</v>
      </c>
      <c r="D116" s="275">
        <v>30</v>
      </c>
      <c r="F116" s="257" t="s">
        <v>9</v>
      </c>
      <c r="G116" s="292" t="s">
        <v>713</v>
      </c>
      <c r="H116" s="277">
        <v>20</v>
      </c>
      <c r="I116" s="582"/>
      <c r="N116" s="11"/>
      <c r="O116" s="122"/>
      <c r="P116" s="114"/>
      <c r="Q116" s="152"/>
      <c r="R116" s="11"/>
      <c r="S116" s="49"/>
      <c r="T116" s="580"/>
      <c r="U116" s="114"/>
      <c r="V116" s="114"/>
      <c r="W116" s="114"/>
      <c r="X116" s="114"/>
      <c r="Y116" s="231"/>
      <c r="Z116" s="114"/>
      <c r="AA116" s="114"/>
      <c r="AB116" s="114"/>
      <c r="AC116" s="114"/>
      <c r="AD116" s="114"/>
      <c r="AE116" s="114"/>
      <c r="AF116" s="114"/>
      <c r="AG116" s="114"/>
      <c r="AH116" s="114"/>
      <c r="AI116" s="114"/>
      <c r="AJ116" s="114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  <c r="AU116" s="114"/>
      <c r="AV116" s="114"/>
      <c r="AW116" s="114"/>
      <c r="AX116" s="114"/>
      <c r="AY116" s="114"/>
      <c r="AZ116" s="114"/>
      <c r="BA116" s="114"/>
      <c r="BB116" s="114"/>
      <c r="BC116" s="114"/>
      <c r="BD116" s="114"/>
      <c r="BE116" s="114"/>
      <c r="BF116" s="114"/>
      <c r="BG116" s="114"/>
      <c r="BH116" s="114"/>
      <c r="BI116" s="114"/>
      <c r="BJ116" s="114"/>
      <c r="BK116" s="114"/>
      <c r="BL116" s="114"/>
      <c r="BM116" s="114"/>
      <c r="BN116" s="114"/>
      <c r="BO116" s="114"/>
      <c r="BP116" s="114"/>
      <c r="BQ116" s="114"/>
      <c r="BR116" s="114"/>
      <c r="BS116" s="114"/>
      <c r="BT116" s="114"/>
      <c r="BU116" s="114"/>
      <c r="BV116" s="114"/>
      <c r="BW116" s="114"/>
      <c r="BX116" s="114"/>
      <c r="BY116" s="114"/>
      <c r="BZ116" s="114"/>
      <c r="CA116" s="114"/>
      <c r="CB116" s="114"/>
      <c r="CC116" s="114"/>
      <c r="CD116" s="114"/>
      <c r="CE116" s="114"/>
      <c r="CF116" s="114"/>
      <c r="CG116" s="114"/>
      <c r="CH116" s="114"/>
      <c r="CI116" s="114"/>
      <c r="CJ116" s="114"/>
      <c r="CK116" s="114"/>
    </row>
    <row r="117" spans="2:89" ht="11.25" customHeight="1" thickBot="1">
      <c r="B117" s="1472" t="s">
        <v>362</v>
      </c>
      <c r="C117" s="1635"/>
      <c r="D117" s="2209">
        <f>SUM(D113:D116)</f>
        <v>350</v>
      </c>
      <c r="F117" s="1229" t="s">
        <v>362</v>
      </c>
      <c r="G117" s="1230"/>
      <c r="H117" s="1231">
        <f>H113+H116+110+20</f>
        <v>350</v>
      </c>
      <c r="I117" s="582"/>
      <c r="N117" s="11"/>
      <c r="O117" s="122"/>
      <c r="P117" s="114"/>
      <c r="Q117" s="152"/>
      <c r="R117" s="11"/>
      <c r="S117" s="49"/>
      <c r="T117" s="11"/>
      <c r="U117" s="114"/>
      <c r="V117" s="114"/>
      <c r="W117" s="114"/>
      <c r="X117" s="114"/>
      <c r="Y117" s="231"/>
      <c r="Z117" s="114"/>
      <c r="AA117" s="114"/>
      <c r="AB117" s="114"/>
      <c r="AC117" s="114"/>
      <c r="AD117" s="114"/>
      <c r="AE117" s="114"/>
      <c r="AF117" s="114"/>
      <c r="AG117" s="114"/>
      <c r="AH117" s="115"/>
      <c r="AI117" s="109"/>
      <c r="AJ117" s="109"/>
      <c r="AK117" s="109"/>
      <c r="AL117" s="114"/>
      <c r="AM117" s="114"/>
      <c r="AN117" s="114"/>
      <c r="AO117" s="114"/>
      <c r="AP117" s="114"/>
      <c r="AQ117" s="114"/>
      <c r="AR117" s="114"/>
      <c r="AS117" s="114"/>
      <c r="AT117" s="114"/>
      <c r="AU117" s="114"/>
      <c r="AV117" s="114"/>
      <c r="AW117" s="114"/>
      <c r="AX117" s="114"/>
      <c r="AY117" s="114"/>
      <c r="AZ117" s="114"/>
      <c r="BA117" s="114"/>
      <c r="BB117" s="114"/>
      <c r="BC117" s="114"/>
      <c r="BD117" s="114"/>
      <c r="BE117" s="114"/>
      <c r="BF117" s="114"/>
      <c r="BG117" s="114"/>
      <c r="BH117" s="114"/>
      <c r="BI117" s="114"/>
      <c r="BJ117" s="114"/>
      <c r="BK117" s="114"/>
      <c r="BL117" s="114"/>
      <c r="BM117" s="114"/>
      <c r="BN117" s="114"/>
      <c r="BO117" s="114"/>
      <c r="BP117" s="114"/>
      <c r="BQ117" s="114"/>
      <c r="BR117" s="114"/>
      <c r="BS117" s="114"/>
      <c r="BT117" s="114"/>
      <c r="BU117" s="114"/>
      <c r="BV117" s="114"/>
      <c r="BW117" s="114"/>
      <c r="BX117" s="114"/>
      <c r="BY117" s="114"/>
      <c r="BZ117" s="114"/>
      <c r="CA117" s="114"/>
      <c r="CB117" s="114"/>
      <c r="CC117" s="114"/>
      <c r="CD117" s="114"/>
      <c r="CE117" s="114"/>
      <c r="CF117" s="114"/>
      <c r="CG117" s="114"/>
      <c r="CH117" s="114"/>
      <c r="CI117" s="114"/>
      <c r="CJ117" s="114"/>
      <c r="CK117" s="114"/>
    </row>
    <row r="118" spans="2:89" ht="15.75" customHeight="1">
      <c r="B118" s="11"/>
      <c r="C118" s="49"/>
      <c r="D118" s="11"/>
      <c r="E118" s="3180"/>
      <c r="F118" s="11"/>
      <c r="G118" s="49"/>
      <c r="H118" s="11"/>
      <c r="I118" s="582"/>
      <c r="N118" s="11"/>
      <c r="O118" s="109"/>
      <c r="P118" s="108"/>
      <c r="Q118" s="152"/>
      <c r="R118" s="3"/>
      <c r="S118" s="3"/>
      <c r="T118" s="594"/>
      <c r="U118" s="114"/>
      <c r="V118" s="114"/>
      <c r="W118" s="109"/>
      <c r="X118" s="114"/>
      <c r="Y118" s="229"/>
      <c r="Z118" s="207"/>
      <c r="AA118" s="208"/>
      <c r="AB118" s="114"/>
      <c r="AC118" s="114"/>
      <c r="AD118" s="114"/>
      <c r="AE118" s="114"/>
      <c r="AF118" s="114"/>
      <c r="AG118" s="114"/>
      <c r="AH118" s="114"/>
      <c r="AI118" s="114"/>
      <c r="AJ118" s="109"/>
      <c r="AK118" s="109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  <c r="AV118" s="114"/>
      <c r="AW118" s="114"/>
      <c r="AX118" s="114"/>
      <c r="AY118" s="114"/>
      <c r="AZ118" s="114"/>
      <c r="BA118" s="114"/>
      <c r="BB118" s="114"/>
      <c r="BC118" s="114"/>
      <c r="BD118" s="114"/>
      <c r="BE118" s="114"/>
      <c r="BF118" s="114"/>
      <c r="BG118" s="114"/>
      <c r="BH118" s="114"/>
      <c r="BI118" s="114"/>
      <c r="BJ118" s="114"/>
      <c r="BK118" s="114"/>
      <c r="BL118" s="114"/>
      <c r="BM118" s="114"/>
      <c r="BN118" s="114"/>
      <c r="BO118" s="114"/>
      <c r="BP118" s="114"/>
      <c r="BQ118" s="114"/>
      <c r="BR118" s="114"/>
      <c r="BS118" s="114"/>
      <c r="BT118" s="114"/>
      <c r="BU118" s="114"/>
      <c r="BV118" s="114"/>
      <c r="BW118" s="114"/>
      <c r="BX118" s="114"/>
      <c r="BY118" s="114"/>
      <c r="BZ118" s="114"/>
      <c r="CA118" s="114"/>
      <c r="CB118" s="114"/>
      <c r="CC118" s="114"/>
      <c r="CD118" s="114"/>
      <c r="CE118" s="114"/>
      <c r="CF118" s="114"/>
      <c r="CG118" s="114"/>
      <c r="CH118" s="114"/>
      <c r="CI118" s="114"/>
      <c r="CJ118" s="114"/>
      <c r="CK118" s="114"/>
    </row>
    <row r="119" spans="2:89" ht="15" customHeight="1">
      <c r="B119" s="3181"/>
      <c r="C119" s="95"/>
      <c r="D119" s="11"/>
      <c r="E119" s="11"/>
      <c r="F119" s="95"/>
      <c r="G119" s="3"/>
      <c r="H119" s="594"/>
      <c r="I119" s="582"/>
      <c r="N119" s="11"/>
      <c r="O119" s="109"/>
      <c r="P119" s="114"/>
      <c r="Q119" s="152"/>
      <c r="R119" s="11"/>
      <c r="S119" s="49"/>
      <c r="T119" s="11"/>
      <c r="U119" s="114"/>
      <c r="V119" s="114"/>
      <c r="W119" s="109"/>
      <c r="X119" s="108"/>
      <c r="Y119" s="109"/>
      <c r="Z119" s="217"/>
      <c r="AA119" s="147"/>
      <c r="AB119" s="114"/>
      <c r="AC119" s="114"/>
      <c r="AD119" s="114"/>
      <c r="AE119" s="114"/>
      <c r="AF119" s="114"/>
      <c r="AG119" s="114"/>
      <c r="AH119" s="114"/>
      <c r="AI119" s="114"/>
      <c r="AJ119" s="109"/>
      <c r="AK119" s="114"/>
      <c r="AL119" s="114"/>
      <c r="AM119" s="114"/>
      <c r="AN119" s="114"/>
      <c r="AO119" s="114"/>
      <c r="AP119" s="114"/>
      <c r="AQ119" s="114"/>
      <c r="AR119" s="114"/>
      <c r="AS119" s="114"/>
      <c r="AT119" s="114"/>
      <c r="AU119" s="114"/>
      <c r="AV119" s="114"/>
      <c r="AW119" s="114"/>
      <c r="AX119" s="114"/>
      <c r="AY119" s="114"/>
      <c r="AZ119" s="114"/>
      <c r="BA119" s="114"/>
      <c r="BB119" s="114"/>
      <c r="BC119" s="114"/>
      <c r="BD119" s="114"/>
      <c r="BE119" s="114"/>
      <c r="BF119" s="114"/>
      <c r="BG119" s="114"/>
      <c r="BH119" s="114"/>
      <c r="BI119" s="114"/>
      <c r="BJ119" s="114"/>
      <c r="BK119" s="114"/>
      <c r="BL119" s="114"/>
      <c r="BM119" s="114"/>
      <c r="BN119" s="114"/>
      <c r="BO119" s="114"/>
      <c r="BP119" s="114"/>
      <c r="BQ119" s="114"/>
      <c r="BR119" s="114"/>
      <c r="BS119" s="114"/>
      <c r="BT119" s="114"/>
      <c r="BU119" s="114"/>
      <c r="BV119" s="114"/>
      <c r="BW119" s="114"/>
      <c r="BX119" s="114"/>
      <c r="BY119" s="114"/>
      <c r="BZ119" s="114"/>
      <c r="CA119" s="114"/>
      <c r="CB119" s="114"/>
      <c r="CC119" s="114"/>
      <c r="CD119" s="114"/>
      <c r="CE119" s="114"/>
      <c r="CF119" s="114"/>
      <c r="CG119" s="114"/>
      <c r="CH119" s="114"/>
      <c r="CI119" s="114"/>
      <c r="CJ119" s="114"/>
      <c r="CK119" s="114"/>
    </row>
    <row r="120" spans="2:89" ht="15" customHeight="1">
      <c r="B120" s="184" t="s">
        <v>1137</v>
      </c>
      <c r="G120" s="2"/>
      <c r="H120" s="2"/>
      <c r="I120" s="582"/>
      <c r="N120" s="11"/>
      <c r="O120" s="109"/>
      <c r="P120" s="108"/>
      <c r="Q120" s="312"/>
      <c r="R120" s="41"/>
      <c r="S120" s="109"/>
      <c r="T120" s="14"/>
      <c r="U120" s="114"/>
      <c r="V120" s="114"/>
      <c r="W120" s="114"/>
      <c r="X120" s="129"/>
      <c r="Y120" s="288"/>
      <c r="Z120" s="121"/>
      <c r="AA120" s="149"/>
      <c r="AB120" s="114"/>
      <c r="AC120" s="114"/>
      <c r="AD120" s="114"/>
      <c r="AE120" s="114"/>
      <c r="AF120" s="114"/>
      <c r="AG120" s="114"/>
      <c r="AH120" s="114"/>
      <c r="AI120" s="114"/>
      <c r="AJ120" s="109"/>
      <c r="AK120" s="114"/>
      <c r="AL120" s="114"/>
      <c r="AM120" s="114"/>
      <c r="AN120" s="114"/>
      <c r="AO120" s="114"/>
      <c r="AP120" s="114"/>
      <c r="AQ120" s="114"/>
      <c r="AR120" s="114"/>
      <c r="AS120" s="114"/>
      <c r="AT120" s="114"/>
      <c r="AU120" s="114"/>
      <c r="AV120" s="114"/>
      <c r="AW120" s="114"/>
      <c r="AX120" s="114"/>
      <c r="AY120" s="114"/>
      <c r="AZ120" s="114"/>
      <c r="BA120" s="114"/>
      <c r="BB120" s="114"/>
      <c r="BC120" s="114"/>
      <c r="BD120" s="114"/>
      <c r="BE120" s="114"/>
      <c r="BF120" s="114"/>
      <c r="BG120" s="114"/>
      <c r="BH120" s="114"/>
      <c r="BI120" s="114"/>
      <c r="BJ120" s="114"/>
      <c r="BK120" s="114"/>
      <c r="BL120" s="114"/>
      <c r="BM120" s="114"/>
      <c r="BN120" s="114"/>
      <c r="BO120" s="114"/>
      <c r="BP120" s="114"/>
      <c r="BQ120" s="114"/>
      <c r="BR120" s="114"/>
      <c r="BS120" s="114"/>
      <c r="BT120" s="114"/>
      <c r="BU120" s="114"/>
      <c r="BV120" s="114"/>
      <c r="BW120" s="114"/>
      <c r="BX120" s="114"/>
      <c r="BY120" s="114"/>
      <c r="BZ120" s="114"/>
      <c r="CA120" s="114"/>
      <c r="CB120" s="114"/>
      <c r="CC120" s="114"/>
      <c r="CD120" s="114"/>
      <c r="CE120" s="114"/>
      <c r="CF120" s="114"/>
      <c r="CG120" s="114"/>
      <c r="CH120" s="114"/>
      <c r="CI120" s="114"/>
      <c r="CJ120" s="114"/>
      <c r="CK120" s="114"/>
    </row>
    <row r="121" spans="2:89" ht="14.25" customHeight="1" thickBot="1">
      <c r="B121" s="107" t="s">
        <v>886</v>
      </c>
      <c r="E121" s="441" t="s">
        <v>140</v>
      </c>
      <c r="F121" s="87"/>
      <c r="G121" t="s">
        <v>887</v>
      </c>
      <c r="I121" s="582"/>
      <c r="N121" s="11"/>
      <c r="O121" s="109"/>
      <c r="P121" s="114"/>
      <c r="Q121" s="139"/>
      <c r="R121" s="41"/>
      <c r="S121" s="114"/>
      <c r="T121" s="14"/>
      <c r="U121" s="106"/>
      <c r="V121" s="114"/>
      <c r="W121" s="114"/>
      <c r="X121" s="114"/>
      <c r="Y121" s="109"/>
      <c r="Z121" s="108"/>
      <c r="AA121" s="152"/>
      <c r="AB121" s="114"/>
      <c r="AC121" s="114"/>
      <c r="AD121" s="114"/>
      <c r="AE121" s="114"/>
      <c r="AF121" s="114"/>
      <c r="AG121" s="114"/>
      <c r="AH121" s="114"/>
      <c r="AI121" s="114"/>
      <c r="AJ121" s="109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114"/>
      <c r="AV121" s="114"/>
      <c r="AW121" s="114"/>
      <c r="AX121" s="114"/>
      <c r="AY121" s="114"/>
      <c r="AZ121" s="114"/>
      <c r="BA121" s="114"/>
      <c r="BB121" s="114"/>
      <c r="BC121" s="114"/>
      <c r="BD121" s="114"/>
      <c r="BE121" s="114"/>
      <c r="BF121" s="114"/>
      <c r="BG121" s="114"/>
      <c r="BH121" s="114"/>
      <c r="BI121" s="114"/>
      <c r="BJ121" s="114"/>
      <c r="BK121" s="114"/>
      <c r="BL121" s="114"/>
      <c r="BM121" s="114"/>
      <c r="BN121" s="114"/>
      <c r="BO121" s="114"/>
      <c r="BP121" s="114"/>
      <c r="BQ121" s="114"/>
      <c r="BR121" s="114"/>
      <c r="BS121" s="114"/>
      <c r="BT121" s="114"/>
      <c r="BU121" s="114"/>
      <c r="BV121" s="114"/>
      <c r="BW121" s="114"/>
      <c r="BX121" s="114"/>
      <c r="BY121" s="114"/>
      <c r="BZ121" s="114"/>
      <c r="CA121" s="114"/>
      <c r="CB121" s="114"/>
      <c r="CC121" s="114"/>
      <c r="CD121" s="114"/>
      <c r="CE121" s="114"/>
      <c r="CF121" s="114"/>
      <c r="CG121" s="114"/>
      <c r="CH121" s="114"/>
      <c r="CI121" s="114"/>
      <c r="CJ121" s="114"/>
      <c r="CK121" s="114"/>
    </row>
    <row r="122" spans="2:89" ht="14.25" customHeight="1">
      <c r="B122" s="34" t="s">
        <v>2</v>
      </c>
      <c r="C122" s="89" t="s">
        <v>3</v>
      </c>
      <c r="D122" s="268" t="s">
        <v>4</v>
      </c>
      <c r="F122" s="34" t="s">
        <v>2</v>
      </c>
      <c r="G122" s="89" t="s">
        <v>3</v>
      </c>
      <c r="H122" s="268" t="s">
        <v>4</v>
      </c>
      <c r="I122" s="611"/>
      <c r="N122" s="11"/>
      <c r="O122" s="122"/>
      <c r="P122" s="114"/>
      <c r="Q122" s="114"/>
      <c r="R122" s="11"/>
      <c r="S122" s="11"/>
      <c r="T122" s="11"/>
      <c r="U122" s="112"/>
      <c r="V122" s="114"/>
      <c r="W122" s="114"/>
      <c r="X122" s="114"/>
      <c r="Y122" s="115"/>
      <c r="Z122" s="118"/>
      <c r="AA122" s="209"/>
      <c r="AB122" s="114"/>
      <c r="AC122" s="114"/>
      <c r="AD122" s="114"/>
      <c r="AE122" s="114"/>
      <c r="AF122" s="114"/>
      <c r="AG122" s="114"/>
      <c r="AH122" s="114"/>
      <c r="AI122" s="114"/>
      <c r="AJ122" s="109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X122" s="114"/>
      <c r="AY122" s="114"/>
      <c r="AZ122" s="114"/>
      <c r="BA122" s="114"/>
      <c r="BB122" s="114"/>
      <c r="BC122" s="114"/>
      <c r="BD122" s="114"/>
      <c r="BE122" s="114"/>
      <c r="BF122" s="114"/>
      <c r="BG122" s="114"/>
      <c r="BH122" s="114"/>
      <c r="BI122" s="114"/>
      <c r="BJ122" s="114"/>
      <c r="BK122" s="114"/>
      <c r="BL122" s="114"/>
      <c r="BM122" s="114"/>
      <c r="BN122" s="114"/>
      <c r="BO122" s="114"/>
      <c r="BP122" s="114"/>
      <c r="BQ122" s="114"/>
      <c r="BR122" s="114"/>
      <c r="BS122" s="114"/>
      <c r="BT122" s="114"/>
      <c r="BU122" s="114"/>
      <c r="BV122" s="114"/>
      <c r="BW122" s="114"/>
      <c r="BX122" s="114"/>
      <c r="BY122" s="114"/>
      <c r="BZ122" s="114"/>
      <c r="CA122" s="114"/>
      <c r="CB122" s="114"/>
      <c r="CC122" s="114"/>
      <c r="CD122" s="114"/>
      <c r="CE122" s="114"/>
      <c r="CF122" s="114"/>
      <c r="CG122" s="114"/>
      <c r="CH122" s="114"/>
      <c r="CI122" s="114"/>
      <c r="CJ122" s="114"/>
      <c r="CK122" s="114"/>
    </row>
    <row r="123" spans="2:89" ht="10.5" customHeight="1" thickBot="1">
      <c r="B123" s="281" t="s">
        <v>5</v>
      </c>
      <c r="C123"/>
      <c r="D123" s="296" t="s">
        <v>62</v>
      </c>
      <c r="E123" s="25"/>
      <c r="F123" s="281" t="s">
        <v>5</v>
      </c>
      <c r="H123" s="296" t="s">
        <v>62</v>
      </c>
      <c r="I123" s="612"/>
      <c r="N123" s="11"/>
      <c r="O123" s="122"/>
      <c r="P123" s="114"/>
      <c r="Q123" s="114"/>
      <c r="R123" s="11"/>
      <c r="S123" s="11"/>
      <c r="T123" s="11"/>
      <c r="U123" s="112"/>
      <c r="V123" s="114"/>
      <c r="W123" s="114"/>
      <c r="X123" s="114"/>
      <c r="Y123" s="109"/>
      <c r="Z123" s="108"/>
      <c r="AA123" s="152"/>
      <c r="AB123" s="114"/>
      <c r="AC123" s="114"/>
      <c r="AD123" s="114"/>
      <c r="AE123" s="114"/>
      <c r="AF123" s="114"/>
      <c r="AG123" s="114"/>
      <c r="AH123" s="114"/>
      <c r="AI123" s="114"/>
      <c r="AJ123" s="114"/>
      <c r="AK123" s="114"/>
      <c r="AL123" s="114"/>
      <c r="AM123" s="299"/>
      <c r="AN123" s="114"/>
      <c r="AO123" s="135"/>
      <c r="AP123" s="114"/>
      <c r="AQ123" s="114"/>
      <c r="AR123" s="114"/>
      <c r="AS123" s="148"/>
      <c r="AT123" s="112"/>
      <c r="AU123" s="114"/>
      <c r="AV123" s="114"/>
      <c r="AW123" s="114"/>
      <c r="AX123" s="114"/>
      <c r="AY123" s="114"/>
      <c r="AZ123" s="114"/>
      <c r="BA123" s="114"/>
      <c r="BB123" s="114"/>
      <c r="BC123" s="114"/>
      <c r="BD123" s="114"/>
      <c r="BE123" s="114"/>
      <c r="BF123" s="114"/>
      <c r="BG123" s="114"/>
      <c r="BH123" s="114"/>
      <c r="BI123" s="114"/>
      <c r="BJ123" s="114"/>
      <c r="BK123" s="114"/>
      <c r="BL123" s="114"/>
      <c r="BM123" s="114"/>
      <c r="BN123" s="114"/>
      <c r="BO123" s="114"/>
      <c r="BP123" s="114"/>
      <c r="BQ123" s="114"/>
      <c r="BR123" s="114"/>
      <c r="BS123" s="114"/>
      <c r="BT123" s="114"/>
      <c r="BU123" s="114"/>
      <c r="BV123" s="114"/>
      <c r="BW123" s="114"/>
      <c r="BX123" s="114"/>
      <c r="BY123" s="114"/>
      <c r="BZ123" s="114"/>
      <c r="CA123" s="114"/>
      <c r="CB123" s="114"/>
      <c r="CC123" s="114"/>
      <c r="CD123" s="114"/>
      <c r="CE123" s="114"/>
      <c r="CF123" s="114"/>
      <c r="CG123" s="114"/>
      <c r="CH123" s="114"/>
      <c r="CI123" s="114"/>
      <c r="CJ123" s="114"/>
      <c r="CK123" s="114"/>
    </row>
    <row r="124" spans="2:89" ht="14.25" customHeight="1" thickBot="1">
      <c r="B124" s="2228" t="s">
        <v>1024</v>
      </c>
      <c r="C124" s="47"/>
      <c r="D124" s="2229"/>
      <c r="E124" s="57"/>
      <c r="F124" s="815" t="s">
        <v>1025</v>
      </c>
      <c r="G124" s="1690"/>
      <c r="H124" s="444"/>
      <c r="I124" s="584"/>
      <c r="N124" s="11"/>
      <c r="O124" s="188"/>
      <c r="P124" s="114"/>
      <c r="Q124" s="114"/>
      <c r="R124" s="11"/>
      <c r="S124" s="11"/>
      <c r="T124" s="11"/>
      <c r="U124" s="112"/>
      <c r="V124" s="114"/>
      <c r="W124" s="114"/>
      <c r="X124" s="114"/>
      <c r="Y124" s="119"/>
      <c r="Z124" s="121"/>
      <c r="AA124" s="426"/>
      <c r="AB124" s="114"/>
      <c r="AC124" s="114"/>
      <c r="AD124" s="114"/>
      <c r="AE124" s="114"/>
      <c r="AF124" s="114"/>
      <c r="AG124" s="114"/>
      <c r="AH124" s="114"/>
      <c r="AI124" s="114"/>
      <c r="AJ124" s="127"/>
      <c r="AK124" s="109"/>
      <c r="AL124" s="108"/>
      <c r="AM124" s="109"/>
      <c r="AN124" s="109"/>
      <c r="AO124" s="115"/>
      <c r="AP124" s="115"/>
      <c r="AQ124" s="435"/>
      <c r="AR124" s="435"/>
      <c r="AS124" s="109"/>
      <c r="AT124" s="109"/>
      <c r="AU124" s="114"/>
      <c r="AV124" s="114"/>
      <c r="AW124" s="114"/>
      <c r="AX124" s="114"/>
      <c r="AY124" s="114"/>
      <c r="AZ124" s="114"/>
      <c r="BA124" s="114"/>
      <c r="BB124" s="114"/>
      <c r="BC124" s="114"/>
      <c r="BD124" s="114"/>
      <c r="BE124" s="114"/>
      <c r="BF124" s="114"/>
      <c r="BG124" s="114"/>
      <c r="BH124" s="114"/>
      <c r="BI124" s="114"/>
      <c r="BJ124" s="114"/>
      <c r="BK124" s="114"/>
      <c r="BL124" s="114"/>
      <c r="BM124" s="114"/>
      <c r="BN124" s="114"/>
      <c r="BO124" s="114"/>
      <c r="BP124" s="114"/>
      <c r="BQ124" s="114"/>
      <c r="BR124" s="114"/>
      <c r="BS124" s="114"/>
      <c r="BT124" s="114"/>
      <c r="BU124" s="114"/>
      <c r="BV124" s="114"/>
      <c r="BW124" s="114"/>
      <c r="BX124" s="114"/>
      <c r="BY124" s="114"/>
      <c r="BZ124" s="114"/>
      <c r="CA124" s="114"/>
      <c r="CB124" s="114"/>
      <c r="CC124" s="114"/>
      <c r="CD124" s="114"/>
      <c r="CE124" s="114"/>
      <c r="CF124" s="114"/>
      <c r="CG124" s="114"/>
      <c r="CH124" s="114"/>
      <c r="CI124" s="114"/>
      <c r="CJ124" s="114"/>
      <c r="CK124" s="114"/>
    </row>
    <row r="125" spans="2:89" ht="15.75" customHeight="1">
      <c r="B125" s="70"/>
      <c r="C125" s="183" t="s">
        <v>154</v>
      </c>
      <c r="D125" s="81"/>
      <c r="E125" s="7"/>
      <c r="F125" s="92"/>
      <c r="G125" s="177" t="s">
        <v>154</v>
      </c>
      <c r="H125" s="63"/>
      <c r="I125" s="584"/>
      <c r="N125" s="11"/>
      <c r="O125" s="113"/>
      <c r="P125" s="114"/>
      <c r="Q125" s="229"/>
      <c r="R125" s="11"/>
      <c r="S125" s="11"/>
      <c r="T125" s="11"/>
      <c r="U125" s="109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09"/>
      <c r="AL125" s="108"/>
      <c r="AM125" s="109"/>
      <c r="AN125" s="109"/>
      <c r="AO125" s="115"/>
      <c r="AP125" s="436"/>
      <c r="AQ125" s="435"/>
      <c r="AR125" s="435"/>
      <c r="AS125" s="109"/>
      <c r="AT125" s="109"/>
      <c r="AU125" s="114"/>
      <c r="AV125" s="114"/>
      <c r="AW125" s="114"/>
      <c r="AX125" s="114"/>
      <c r="AY125" s="114"/>
      <c r="AZ125" s="114"/>
      <c r="BA125" s="114"/>
      <c r="BB125" s="114"/>
      <c r="BC125" s="114"/>
      <c r="BD125" s="114"/>
      <c r="BE125" s="114"/>
      <c r="BF125" s="114"/>
      <c r="BG125" s="114"/>
      <c r="BH125" s="114"/>
      <c r="BI125" s="114"/>
      <c r="BJ125" s="114"/>
      <c r="BK125" s="114"/>
      <c r="BL125" s="114"/>
      <c r="BM125" s="114"/>
      <c r="BN125" s="114"/>
      <c r="BO125" s="114"/>
      <c r="BP125" s="114"/>
      <c r="BQ125" s="114"/>
      <c r="BR125" s="114"/>
      <c r="BS125" s="114"/>
      <c r="BT125" s="114"/>
      <c r="BU125" s="114"/>
      <c r="BV125" s="114"/>
      <c r="BW125" s="114"/>
      <c r="BX125" s="114"/>
      <c r="BY125" s="114"/>
      <c r="BZ125" s="114"/>
      <c r="CA125" s="114"/>
      <c r="CB125" s="114"/>
      <c r="CC125" s="114"/>
      <c r="CD125" s="114"/>
      <c r="CE125" s="114"/>
      <c r="CF125" s="114"/>
      <c r="CG125" s="114"/>
      <c r="CH125" s="114"/>
      <c r="CI125" s="114"/>
      <c r="CJ125" s="114"/>
      <c r="CK125" s="114"/>
    </row>
    <row r="126" spans="2:89" ht="16.5" customHeight="1">
      <c r="B126" s="385" t="s">
        <v>408</v>
      </c>
      <c r="C126" s="252" t="s">
        <v>480</v>
      </c>
      <c r="D126" s="277">
        <v>230</v>
      </c>
      <c r="E126" s="7"/>
      <c r="F126" s="257" t="s">
        <v>467</v>
      </c>
      <c r="G126" s="252" t="s">
        <v>465</v>
      </c>
      <c r="H126" s="277">
        <v>60</v>
      </c>
      <c r="I126" s="584"/>
      <c r="N126" s="11"/>
      <c r="O126" s="113"/>
      <c r="P126" s="114"/>
      <c r="Q126" s="139"/>
      <c r="R126" s="11"/>
      <c r="S126" s="11"/>
      <c r="T126" s="11"/>
      <c r="U126" s="109"/>
      <c r="V126" s="224"/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09"/>
      <c r="AL126" s="108"/>
      <c r="AM126" s="109"/>
      <c r="AN126" s="109"/>
      <c r="AO126" s="115"/>
      <c r="AP126" s="115"/>
      <c r="AQ126" s="435"/>
      <c r="AR126" s="435"/>
      <c r="AS126" s="109"/>
      <c r="AT126" s="109"/>
      <c r="AU126" s="114"/>
      <c r="AV126" s="114"/>
      <c r="AW126" s="114"/>
      <c r="AX126" s="114"/>
      <c r="AY126" s="114"/>
      <c r="AZ126" s="114"/>
      <c r="BA126" s="114"/>
      <c r="BB126" s="114"/>
      <c r="BC126" s="114"/>
      <c r="BD126" s="114"/>
      <c r="BE126" s="114"/>
      <c r="BF126" s="114"/>
      <c r="BG126" s="114"/>
      <c r="BH126" s="114"/>
      <c r="BI126" s="114"/>
      <c r="BJ126" s="114"/>
      <c r="BK126" s="114"/>
      <c r="BL126" s="114"/>
      <c r="BM126" s="114"/>
      <c r="BN126" s="114"/>
      <c r="BO126" s="114"/>
      <c r="BP126" s="114"/>
      <c r="BQ126" s="114"/>
      <c r="BR126" s="114"/>
      <c r="BS126" s="114"/>
      <c r="BT126" s="114"/>
      <c r="BU126" s="114"/>
      <c r="BV126" s="114"/>
      <c r="BW126" s="114"/>
      <c r="BX126" s="114"/>
      <c r="BY126" s="114"/>
      <c r="BZ126" s="114"/>
      <c r="CA126" s="114"/>
      <c r="CB126" s="114"/>
      <c r="CC126" s="114"/>
      <c r="CD126" s="114"/>
      <c r="CE126" s="114"/>
      <c r="CF126" s="114"/>
      <c r="CG126" s="114"/>
      <c r="CH126" s="114"/>
      <c r="CI126" s="114"/>
      <c r="CJ126" s="114"/>
      <c r="CK126" s="114"/>
    </row>
    <row r="127" spans="2:89" ht="15.75" customHeight="1">
      <c r="B127" s="3014" t="s">
        <v>842</v>
      </c>
      <c r="C127" s="266" t="s">
        <v>845</v>
      </c>
      <c r="D127" s="275">
        <v>15</v>
      </c>
      <c r="E127" s="7"/>
      <c r="F127" s="362" t="s">
        <v>836</v>
      </c>
      <c r="G127" s="1105" t="s">
        <v>44</v>
      </c>
      <c r="H127" s="2319" t="s">
        <v>908</v>
      </c>
      <c r="I127" s="584"/>
      <c r="N127" s="11"/>
      <c r="O127" s="109"/>
      <c r="P127" s="114"/>
      <c r="Q127" s="152"/>
      <c r="R127" s="11"/>
      <c r="S127" s="11"/>
      <c r="T127" s="11"/>
      <c r="U127" s="109"/>
      <c r="V127" s="224"/>
      <c r="W127" s="114"/>
      <c r="X127" s="114"/>
      <c r="Y127" s="114"/>
      <c r="Z127" s="114"/>
      <c r="AA127" s="114"/>
      <c r="AB127" s="114"/>
      <c r="AC127" s="114"/>
      <c r="AD127" s="114"/>
      <c r="AE127" s="114"/>
      <c r="AF127" s="114"/>
      <c r="AG127" s="114"/>
      <c r="AH127" s="114"/>
      <c r="AI127" s="114"/>
      <c r="AJ127" s="114"/>
      <c r="AK127" s="109"/>
      <c r="AL127" s="112"/>
      <c r="AM127" s="109"/>
      <c r="AN127" s="109"/>
      <c r="AO127" s="115"/>
      <c r="AP127" s="115"/>
      <c r="AQ127" s="435"/>
      <c r="AR127" s="435"/>
      <c r="AS127" s="114"/>
      <c r="AT127" s="114"/>
      <c r="AU127" s="114"/>
      <c r="AV127" s="114"/>
      <c r="AW127" s="114"/>
      <c r="AX127" s="114"/>
      <c r="AY127" s="114"/>
      <c r="AZ127" s="114"/>
      <c r="BA127" s="114"/>
      <c r="BB127" s="114"/>
      <c r="BC127" s="114"/>
      <c r="BD127" s="114"/>
      <c r="BE127" s="114"/>
      <c r="BF127" s="114"/>
      <c r="BG127" s="114"/>
      <c r="BH127" s="114"/>
      <c r="BI127" s="114"/>
      <c r="BJ127" s="114"/>
      <c r="BK127" s="114"/>
      <c r="BL127" s="114"/>
      <c r="BM127" s="114"/>
      <c r="BN127" s="114"/>
      <c r="BO127" s="114"/>
      <c r="BP127" s="114"/>
      <c r="BQ127" s="114"/>
      <c r="BR127" s="114"/>
      <c r="BS127" s="114"/>
      <c r="BT127" s="114"/>
      <c r="BU127" s="114"/>
      <c r="BV127" s="114"/>
      <c r="BW127" s="114"/>
      <c r="BX127" s="114"/>
      <c r="BY127" s="114"/>
      <c r="BZ127" s="114"/>
      <c r="CA127" s="114"/>
      <c r="CB127" s="114"/>
      <c r="CC127" s="114"/>
      <c r="CD127" s="114"/>
      <c r="CE127" s="114"/>
      <c r="CF127" s="114"/>
      <c r="CG127" s="114"/>
      <c r="CH127" s="114"/>
      <c r="CI127" s="114"/>
      <c r="CJ127" s="114"/>
      <c r="CK127" s="114"/>
    </row>
    <row r="128" spans="2:89" ht="15" customHeight="1">
      <c r="B128" s="257" t="s">
        <v>1027</v>
      </c>
      <c r="C128" s="292" t="s">
        <v>779</v>
      </c>
      <c r="D128" s="277">
        <v>200</v>
      </c>
      <c r="E128" s="170"/>
      <c r="F128" s="1465" t="s">
        <v>421</v>
      </c>
      <c r="G128" s="181" t="s">
        <v>835</v>
      </c>
      <c r="H128" s="81"/>
      <c r="I128" s="609"/>
      <c r="N128" s="11"/>
      <c r="O128" s="109"/>
      <c r="P128" s="114"/>
      <c r="Q128" s="152"/>
      <c r="R128" s="11"/>
      <c r="S128" s="11"/>
      <c r="T128" s="11"/>
      <c r="U128" s="109"/>
      <c r="V128" s="226"/>
      <c r="W128" s="114"/>
      <c r="X128" s="114"/>
      <c r="Y128" s="114"/>
      <c r="Z128" s="305"/>
      <c r="AA128" s="114"/>
      <c r="AB128" s="114"/>
      <c r="AC128" s="114"/>
      <c r="AD128" s="114"/>
      <c r="AE128" s="114"/>
      <c r="AF128" s="114"/>
      <c r="AG128" s="114"/>
      <c r="AH128" s="114"/>
      <c r="AI128" s="114"/>
      <c r="AJ128" s="114"/>
      <c r="AK128" s="109"/>
      <c r="AL128" s="108"/>
      <c r="AM128" s="109"/>
      <c r="AN128" s="109"/>
      <c r="AO128" s="115"/>
      <c r="AP128" s="115"/>
      <c r="AQ128" s="435"/>
      <c r="AR128" s="435"/>
      <c r="AS128" s="114"/>
      <c r="AT128" s="114"/>
      <c r="AU128" s="114"/>
      <c r="AV128" s="114"/>
      <c r="AW128" s="114"/>
      <c r="AX128" s="114"/>
      <c r="AY128" s="114"/>
      <c r="AZ128" s="114"/>
      <c r="BA128" s="114"/>
      <c r="BB128" s="114"/>
      <c r="BC128" s="114"/>
      <c r="BD128" s="114"/>
      <c r="BE128" s="114"/>
      <c r="BF128" s="114"/>
      <c r="BG128" s="114"/>
      <c r="BH128" s="114"/>
      <c r="BI128" s="114"/>
      <c r="BJ128" s="114"/>
      <c r="BK128" s="114"/>
      <c r="BL128" s="114"/>
      <c r="BM128" s="114"/>
      <c r="BN128" s="114"/>
      <c r="BO128" s="114"/>
      <c r="BP128" s="114"/>
      <c r="BQ128" s="114"/>
      <c r="BR128" s="114"/>
      <c r="BS128" s="114"/>
      <c r="BT128" s="114"/>
      <c r="BU128" s="114"/>
      <c r="BV128" s="114"/>
      <c r="BW128" s="114"/>
      <c r="BX128" s="114"/>
      <c r="BY128" s="114"/>
      <c r="BZ128" s="114"/>
      <c r="CA128" s="114"/>
      <c r="CB128" s="114"/>
      <c r="CC128" s="114"/>
      <c r="CD128" s="114"/>
      <c r="CE128" s="114"/>
      <c r="CF128" s="114"/>
      <c r="CG128" s="114"/>
      <c r="CH128" s="114"/>
      <c r="CI128" s="114"/>
      <c r="CJ128" s="114"/>
      <c r="CK128" s="114"/>
    </row>
    <row r="129" spans="2:89" ht="15" customHeight="1">
      <c r="B129" s="297" t="s">
        <v>9</v>
      </c>
      <c r="C129" s="266" t="s">
        <v>10</v>
      </c>
      <c r="D129" s="275">
        <v>50</v>
      </c>
      <c r="E129" s="95"/>
      <c r="F129" s="270" t="s">
        <v>576</v>
      </c>
      <c r="G129" s="2656" t="s">
        <v>432</v>
      </c>
      <c r="H129" s="421">
        <v>120</v>
      </c>
      <c r="I129" s="605"/>
      <c r="N129" s="11"/>
      <c r="O129" s="122"/>
      <c r="P129" s="114"/>
      <c r="Q129" s="152"/>
      <c r="R129" s="11"/>
      <c r="S129" s="11"/>
      <c r="T129" s="11"/>
      <c r="U129" s="109"/>
      <c r="V129" s="114"/>
      <c r="W129" s="114"/>
      <c r="X129" s="114"/>
      <c r="Y129" s="229"/>
      <c r="Z129" s="207"/>
      <c r="AA129" s="306"/>
      <c r="AB129" s="229"/>
      <c r="AC129" s="207"/>
      <c r="AD129" s="306"/>
      <c r="AE129" s="114"/>
      <c r="AF129" s="114"/>
      <c r="AG129" s="114"/>
      <c r="AH129" s="114"/>
      <c r="AI129" s="114"/>
      <c r="AJ129" s="106"/>
      <c r="AK129" s="109"/>
      <c r="AL129" s="108"/>
      <c r="AM129" s="112"/>
      <c r="AN129" s="112"/>
      <c r="AO129" s="115"/>
      <c r="AP129" s="115"/>
      <c r="AQ129" s="435"/>
      <c r="AR129" s="437"/>
      <c r="AS129" s="114"/>
      <c r="AT129" s="114"/>
      <c r="AU129" s="114"/>
      <c r="AV129" s="114"/>
      <c r="AW129" s="114"/>
      <c r="AX129" s="114"/>
      <c r="AY129" s="114"/>
      <c r="AZ129" s="114"/>
      <c r="BA129" s="114"/>
      <c r="BB129" s="114"/>
      <c r="BC129" s="114"/>
      <c r="BD129" s="114"/>
      <c r="BE129" s="114"/>
      <c r="BF129" s="114"/>
      <c r="BG129" s="114"/>
      <c r="BH129" s="114"/>
      <c r="BI129" s="114"/>
      <c r="BJ129" s="114"/>
      <c r="BK129" s="114"/>
      <c r="BL129" s="114"/>
      <c r="BM129" s="114"/>
      <c r="BN129" s="114"/>
      <c r="BO129" s="114"/>
      <c r="BP129" s="114"/>
      <c r="BQ129" s="114"/>
      <c r="BR129" s="114"/>
      <c r="BS129" s="114"/>
      <c r="BT129" s="114"/>
      <c r="BU129" s="114"/>
      <c r="BV129" s="114"/>
      <c r="BW129" s="114"/>
      <c r="BX129" s="114"/>
      <c r="BY129" s="114"/>
      <c r="BZ129" s="114"/>
      <c r="CA129" s="114"/>
      <c r="CB129" s="114"/>
      <c r="CC129" s="114"/>
      <c r="CD129" s="114"/>
      <c r="CE129" s="114"/>
      <c r="CF129" s="114"/>
      <c r="CG129" s="114"/>
      <c r="CH129" s="114"/>
      <c r="CI129" s="114"/>
      <c r="CJ129" s="114"/>
      <c r="CK129" s="114"/>
    </row>
    <row r="130" spans="2:89" ht="12.75" customHeight="1">
      <c r="B130" s="297" t="s">
        <v>9</v>
      </c>
      <c r="C130" s="266" t="s">
        <v>387</v>
      </c>
      <c r="D130" s="275">
        <v>30</v>
      </c>
      <c r="E130" s="389"/>
      <c r="F130" s="1731" t="s">
        <v>477</v>
      </c>
      <c r="G130" s="266" t="s">
        <v>478</v>
      </c>
      <c r="H130" s="278">
        <v>200</v>
      </c>
      <c r="I130" s="583"/>
      <c r="N130" s="11"/>
      <c r="O130" s="122"/>
      <c r="P130" s="114"/>
      <c r="Q130" s="114"/>
      <c r="R130" s="11"/>
      <c r="S130" s="11"/>
      <c r="T130" s="11"/>
      <c r="U130" s="109"/>
      <c r="V130" s="114"/>
      <c r="W130" s="114"/>
      <c r="X130" s="114"/>
      <c r="Y130" s="109"/>
      <c r="Z130" s="117"/>
      <c r="AA130" s="307"/>
      <c r="AB130" s="109"/>
      <c r="AC130" s="108"/>
      <c r="AD130" s="146"/>
      <c r="AE130" s="114"/>
      <c r="AF130" s="114"/>
      <c r="AG130" s="114"/>
      <c r="AH130" s="114"/>
      <c r="AI130" s="114"/>
      <c r="AJ130" s="114"/>
      <c r="AK130" s="114"/>
      <c r="AL130" s="122"/>
      <c r="AM130" s="109"/>
      <c r="AN130" s="109"/>
      <c r="AO130" s="109"/>
      <c r="AP130" s="109"/>
      <c r="AQ130" s="114"/>
      <c r="AR130" s="114"/>
      <c r="AS130" s="213"/>
      <c r="AT130" s="112"/>
      <c r="AU130" s="114"/>
      <c r="AV130" s="114"/>
      <c r="AW130" s="114"/>
      <c r="AX130" s="114"/>
      <c r="AY130" s="114"/>
      <c r="AZ130" s="114"/>
      <c r="BA130" s="114"/>
      <c r="BB130" s="114"/>
      <c r="BC130" s="114"/>
      <c r="BD130" s="114"/>
      <c r="BE130" s="114"/>
      <c r="BF130" s="114"/>
      <c r="BG130" s="114"/>
      <c r="BH130" s="114"/>
      <c r="BI130" s="114"/>
      <c r="BJ130" s="114"/>
      <c r="BK130" s="114"/>
      <c r="BL130" s="114"/>
      <c r="BM130" s="114"/>
      <c r="BN130" s="114"/>
      <c r="BO130" s="114"/>
      <c r="BP130" s="114"/>
      <c r="BQ130" s="114"/>
      <c r="BR130" s="114"/>
      <c r="BS130" s="114"/>
      <c r="BT130" s="114"/>
      <c r="BU130" s="114"/>
      <c r="BV130" s="114"/>
      <c r="BW130" s="114"/>
      <c r="BX130" s="114"/>
      <c r="BY130" s="114"/>
      <c r="BZ130" s="114"/>
      <c r="CA130" s="114"/>
      <c r="CB130" s="114"/>
      <c r="CC130" s="114"/>
      <c r="CD130" s="114"/>
      <c r="CE130" s="114"/>
      <c r="CF130" s="114"/>
      <c r="CG130" s="114"/>
      <c r="CH130" s="114"/>
      <c r="CI130" s="114"/>
      <c r="CJ130" s="114"/>
      <c r="CK130" s="114"/>
    </row>
    <row r="131" spans="2:89" ht="17.25" customHeight="1">
      <c r="B131" s="270" t="s">
        <v>438</v>
      </c>
      <c r="C131" s="274" t="s">
        <v>292</v>
      </c>
      <c r="D131" s="277">
        <v>100</v>
      </c>
      <c r="E131" s="7"/>
      <c r="F131" s="289" t="s">
        <v>9</v>
      </c>
      <c r="G131" s="181" t="s">
        <v>10</v>
      </c>
      <c r="H131" s="400">
        <v>40</v>
      </c>
      <c r="I131" s="607"/>
      <c r="N131" s="11"/>
      <c r="O131" s="109"/>
      <c r="P131" s="114"/>
      <c r="Q131" s="208"/>
      <c r="R131" s="11"/>
      <c r="S131" s="11"/>
      <c r="T131" s="11"/>
      <c r="U131" s="109"/>
      <c r="V131" s="114"/>
      <c r="W131" s="114"/>
      <c r="X131" s="114"/>
      <c r="Y131" s="109"/>
      <c r="Z131" s="108"/>
      <c r="AA131" s="152"/>
      <c r="AB131" s="109"/>
      <c r="AC131" s="113"/>
      <c r="AD131" s="139"/>
      <c r="AE131" s="114"/>
      <c r="AF131" s="114"/>
      <c r="AG131" s="114"/>
      <c r="AH131" s="114"/>
      <c r="AI131" s="114"/>
      <c r="AJ131" s="114"/>
      <c r="AK131" s="114"/>
      <c r="AL131" s="114"/>
      <c r="AM131" s="109"/>
      <c r="AN131" s="109"/>
      <c r="AO131" s="114"/>
      <c r="AP131" s="114"/>
      <c r="AQ131" s="114"/>
      <c r="AR131" s="114"/>
      <c r="AS131" s="112"/>
      <c r="AT131" s="438"/>
      <c r="AU131" s="114"/>
      <c r="AV131" s="114"/>
      <c r="AW131" s="114"/>
      <c r="AX131" s="114"/>
      <c r="AY131" s="114"/>
      <c r="AZ131" s="114"/>
      <c r="BA131" s="114"/>
      <c r="BB131" s="114"/>
      <c r="BC131" s="114"/>
      <c r="BD131" s="114"/>
      <c r="BE131" s="114"/>
      <c r="BF131" s="114"/>
      <c r="BG131" s="114"/>
      <c r="BH131" s="114"/>
      <c r="BI131" s="114"/>
      <c r="BJ131" s="114"/>
      <c r="BK131" s="114"/>
      <c r="BL131" s="114"/>
      <c r="BM131" s="114"/>
      <c r="BN131" s="114"/>
      <c r="BO131" s="114"/>
      <c r="BP131" s="114"/>
      <c r="BQ131" s="114"/>
      <c r="BR131" s="114"/>
      <c r="BS131" s="114"/>
      <c r="BT131" s="114"/>
      <c r="BU131" s="114"/>
      <c r="BV131" s="114"/>
      <c r="BW131" s="114"/>
      <c r="BX131" s="114"/>
      <c r="BY131" s="114"/>
      <c r="BZ131" s="114"/>
      <c r="CA131" s="114"/>
      <c r="CB131" s="114"/>
      <c r="CC131" s="114"/>
      <c r="CD131" s="114"/>
      <c r="CE131" s="114"/>
      <c r="CF131" s="114"/>
      <c r="CG131" s="114"/>
      <c r="CH131" s="114"/>
      <c r="CI131" s="114"/>
      <c r="CJ131" s="114"/>
      <c r="CK131" s="114"/>
    </row>
    <row r="132" spans="2:89" ht="14.25" customHeight="1" thickBot="1">
      <c r="B132" s="1229" t="s">
        <v>360</v>
      </c>
      <c r="C132" s="1230"/>
      <c r="D132" s="1231">
        <f>SUM(D126:D131)</f>
        <v>625</v>
      </c>
      <c r="E132" s="7"/>
      <c r="F132" s="259" t="s">
        <v>9</v>
      </c>
      <c r="G132" s="266" t="s">
        <v>387</v>
      </c>
      <c r="H132" s="275">
        <v>30</v>
      </c>
      <c r="I132" s="605"/>
      <c r="N132" s="11"/>
      <c r="O132" s="114"/>
      <c r="P132" s="114"/>
      <c r="Q132" s="152"/>
      <c r="R132" s="11"/>
      <c r="S132" s="11"/>
      <c r="T132" s="11"/>
      <c r="U132" s="109"/>
      <c r="V132" s="114"/>
      <c r="W132" s="114"/>
      <c r="X132" s="114"/>
      <c r="Y132" s="109"/>
      <c r="Z132" s="108"/>
      <c r="AA132" s="152"/>
      <c r="AB132" s="109"/>
      <c r="AC132" s="108"/>
      <c r="AD132" s="146"/>
      <c r="AE132" s="114"/>
      <c r="AF132" s="114"/>
      <c r="AG132" s="114"/>
      <c r="AH132" s="114"/>
      <c r="AI132" s="114"/>
      <c r="AJ132" s="109"/>
      <c r="AK132" s="114"/>
      <c r="AL132" s="114"/>
      <c r="AM132" s="114"/>
      <c r="AN132" s="114"/>
      <c r="AO132" s="114"/>
      <c r="AP132" s="114"/>
      <c r="AQ132" s="114"/>
      <c r="AR132" s="114"/>
      <c r="AS132" s="114"/>
      <c r="AT132" s="114"/>
      <c r="AU132" s="114"/>
      <c r="AV132" s="114"/>
      <c r="AW132" s="114"/>
      <c r="AX132" s="114"/>
      <c r="AY132" s="114"/>
      <c r="AZ132" s="114"/>
      <c r="BA132" s="114"/>
      <c r="BB132" s="114"/>
      <c r="BC132" s="114"/>
      <c r="BD132" s="114"/>
      <c r="BE132" s="114"/>
      <c r="BF132" s="114"/>
      <c r="BG132" s="114"/>
      <c r="BH132" s="114"/>
      <c r="BI132" s="114"/>
      <c r="BJ132" s="114"/>
      <c r="BK132" s="114"/>
      <c r="BL132" s="114"/>
      <c r="BM132" s="114"/>
      <c r="BN132" s="114"/>
      <c r="BO132" s="114"/>
      <c r="BP132" s="114"/>
      <c r="BQ132" s="114"/>
      <c r="BR132" s="114"/>
      <c r="BS132" s="114"/>
      <c r="BT132" s="114"/>
      <c r="BU132" s="114"/>
      <c r="BV132" s="114"/>
      <c r="BW132" s="114"/>
      <c r="BX132" s="114"/>
      <c r="BY132" s="114"/>
      <c r="BZ132" s="114"/>
      <c r="CA132" s="114"/>
      <c r="CB132" s="114"/>
      <c r="CC132" s="114"/>
      <c r="CD132" s="114"/>
      <c r="CE132" s="114"/>
      <c r="CF132" s="114"/>
      <c r="CG132" s="114"/>
      <c r="CH132" s="114"/>
      <c r="CI132" s="114"/>
      <c r="CJ132" s="114"/>
      <c r="CK132" s="114"/>
    </row>
    <row r="133" spans="2:89" ht="15" customHeight="1" thickBot="1">
      <c r="B133" s="387"/>
      <c r="C133" s="177" t="s">
        <v>123</v>
      </c>
      <c r="D133" s="63"/>
      <c r="E133" s="7"/>
      <c r="F133" s="1472" t="s">
        <v>360</v>
      </c>
      <c r="G133" s="1473"/>
      <c r="H133" s="1753">
        <f>H126+H129+H130+H131+H132+150+40</f>
        <v>640</v>
      </c>
      <c r="I133" s="584"/>
      <c r="N133" s="11"/>
      <c r="O133" s="169"/>
      <c r="P133" s="114"/>
      <c r="Q133" s="146"/>
      <c r="R133" s="11"/>
      <c r="S133" s="11"/>
      <c r="T133" s="11"/>
      <c r="U133" s="135"/>
      <c r="V133" s="114"/>
      <c r="W133" s="174"/>
      <c r="X133" s="114"/>
      <c r="Y133" s="109"/>
      <c r="Z133" s="108"/>
      <c r="AA133" s="146"/>
      <c r="AB133" s="109"/>
      <c r="AC133" s="108"/>
      <c r="AD133" s="152"/>
      <c r="AE133" s="114"/>
      <c r="AF133" s="114"/>
      <c r="AG133" s="114"/>
      <c r="AH133" s="115"/>
      <c r="AI133" s="109"/>
      <c r="AJ133" s="109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114"/>
      <c r="AU133" s="114"/>
      <c r="AV133" s="114"/>
      <c r="AW133" s="114"/>
      <c r="AX133" s="114"/>
      <c r="AY133" s="114"/>
      <c r="AZ133" s="114"/>
      <c r="BA133" s="114"/>
      <c r="BB133" s="114"/>
      <c r="BC133" s="114"/>
      <c r="BD133" s="114"/>
      <c r="BE133" s="114"/>
      <c r="BF133" s="114"/>
      <c r="BG133" s="114"/>
      <c r="BH133" s="114"/>
      <c r="BI133" s="114"/>
      <c r="BJ133" s="114"/>
      <c r="BK133" s="114"/>
      <c r="BL133" s="114"/>
      <c r="BM133" s="114"/>
      <c r="BN133" s="114"/>
      <c r="BO133" s="114"/>
      <c r="BP133" s="114"/>
      <c r="BQ133" s="114"/>
      <c r="BR133" s="114"/>
      <c r="BS133" s="114"/>
      <c r="BT133" s="114"/>
      <c r="BU133" s="114"/>
      <c r="BV133" s="114"/>
      <c r="BW133" s="114"/>
      <c r="BX133" s="114"/>
      <c r="BY133" s="114"/>
      <c r="BZ133" s="114"/>
      <c r="CA133" s="114"/>
      <c r="CB133" s="114"/>
      <c r="CC133" s="114"/>
      <c r="CD133" s="114"/>
      <c r="CE133" s="114"/>
      <c r="CF133" s="114"/>
      <c r="CG133" s="114"/>
      <c r="CH133" s="114"/>
      <c r="CI133" s="114"/>
      <c r="CJ133" s="114"/>
      <c r="CK133" s="114"/>
    </row>
    <row r="134" spans="2:89" ht="16.5" customHeight="1">
      <c r="B134" s="2048" t="s">
        <v>621</v>
      </c>
      <c r="C134" s="266" t="s">
        <v>622</v>
      </c>
      <c r="D134" s="277">
        <v>60</v>
      </c>
      <c r="E134" s="7"/>
      <c r="F134" s="387"/>
      <c r="G134" s="177" t="s">
        <v>123</v>
      </c>
      <c r="H134" s="63"/>
      <c r="I134" s="584"/>
      <c r="N134" s="11"/>
      <c r="O134" s="109"/>
      <c r="P134" s="114"/>
      <c r="Q134" s="152"/>
      <c r="R134" s="11"/>
      <c r="S134" s="11"/>
      <c r="T134" s="11"/>
      <c r="U134" s="109"/>
      <c r="V134" s="114"/>
      <c r="W134" s="109"/>
      <c r="X134" s="114"/>
      <c r="Y134" s="114"/>
      <c r="Z134" s="114"/>
      <c r="AA134" s="114"/>
      <c r="AB134" s="109"/>
      <c r="AC134" s="108"/>
      <c r="AD134" s="152"/>
      <c r="AE134" s="114"/>
      <c r="AF134" s="114"/>
      <c r="AG134" s="114"/>
      <c r="AH134" s="115"/>
      <c r="AI134" s="109"/>
      <c r="AJ134" s="109"/>
      <c r="AK134" s="114"/>
      <c r="AL134" s="114"/>
      <c r="AM134" s="114"/>
      <c r="AN134" s="114"/>
      <c r="AO134" s="114"/>
      <c r="AP134" s="114"/>
      <c r="AQ134" s="114"/>
      <c r="AR134" s="114"/>
      <c r="AS134" s="114"/>
      <c r="AT134" s="114"/>
      <c r="AU134" s="114"/>
      <c r="AV134" s="114"/>
      <c r="AW134" s="114"/>
      <c r="AX134" s="114"/>
      <c r="AY134" s="114"/>
      <c r="AZ134" s="114"/>
      <c r="BA134" s="114"/>
      <c r="BB134" s="114"/>
      <c r="BC134" s="114"/>
      <c r="BD134" s="114"/>
      <c r="BE134" s="114"/>
      <c r="BF134" s="114"/>
      <c r="BG134" s="114"/>
      <c r="BH134" s="114"/>
      <c r="BI134" s="114"/>
      <c r="BJ134" s="114"/>
      <c r="BK134" s="114"/>
      <c r="BL134" s="114"/>
      <c r="BM134" s="114"/>
      <c r="BN134" s="114"/>
      <c r="BO134" s="114"/>
      <c r="BP134" s="114"/>
      <c r="BQ134" s="114"/>
      <c r="BR134" s="114"/>
      <c r="BS134" s="114"/>
      <c r="BT134" s="114"/>
      <c r="BU134" s="114"/>
      <c r="BV134" s="114"/>
      <c r="BW134" s="114"/>
      <c r="BX134" s="114"/>
      <c r="BY134" s="114"/>
      <c r="BZ134" s="114"/>
      <c r="CA134" s="114"/>
      <c r="CB134" s="114"/>
      <c r="CC134" s="114"/>
      <c r="CD134" s="114"/>
      <c r="CE134" s="114"/>
      <c r="CF134" s="114"/>
      <c r="CG134" s="114"/>
      <c r="CH134" s="114"/>
      <c r="CI134" s="114"/>
      <c r="CJ134" s="114"/>
      <c r="CK134" s="114"/>
    </row>
    <row r="135" spans="2:89" ht="16.5" customHeight="1">
      <c r="B135" s="2049" t="s">
        <v>625</v>
      </c>
      <c r="C135" s="266" t="s">
        <v>624</v>
      </c>
      <c r="D135" s="397">
        <v>250</v>
      </c>
      <c r="E135" s="7"/>
      <c r="F135" s="1924" t="s">
        <v>659</v>
      </c>
      <c r="G135" s="292" t="s">
        <v>332</v>
      </c>
      <c r="H135" s="277">
        <v>60</v>
      </c>
      <c r="I135" s="584"/>
      <c r="N135" s="11"/>
      <c r="O135" s="134"/>
      <c r="P135" s="114"/>
      <c r="Q135" s="149"/>
      <c r="R135" s="11"/>
      <c r="S135" s="11"/>
      <c r="T135" s="11"/>
      <c r="U135" s="114"/>
      <c r="V135" s="114"/>
      <c r="W135" s="231"/>
      <c r="X135" s="114"/>
      <c r="Y135" s="114"/>
      <c r="Z135" s="114"/>
      <c r="AA135" s="114"/>
      <c r="AB135" s="114"/>
      <c r="AC135" s="114"/>
      <c r="AD135" s="114"/>
      <c r="AE135" s="114"/>
      <c r="AF135" s="114"/>
      <c r="AG135" s="114"/>
      <c r="AH135" s="115"/>
      <c r="AI135" s="109"/>
      <c r="AJ135" s="109"/>
      <c r="AK135" s="114"/>
      <c r="AL135" s="114"/>
      <c r="AM135" s="114"/>
      <c r="AN135" s="114"/>
      <c r="AO135" s="114"/>
      <c r="AP135" s="114"/>
      <c r="AQ135" s="114"/>
      <c r="AR135" s="114"/>
      <c r="AS135" s="114"/>
      <c r="AT135" s="114"/>
      <c r="AU135" s="114"/>
      <c r="AV135" s="114"/>
      <c r="AW135" s="114"/>
      <c r="AX135" s="114"/>
      <c r="AY135" s="114"/>
      <c r="AZ135" s="114"/>
      <c r="BA135" s="114"/>
      <c r="BB135" s="114"/>
      <c r="BC135" s="114"/>
      <c r="BD135" s="114"/>
      <c r="BE135" s="114"/>
      <c r="BF135" s="114"/>
      <c r="BG135" s="114"/>
      <c r="BH135" s="114"/>
      <c r="BI135" s="114"/>
      <c r="BJ135" s="114"/>
      <c r="BK135" s="114"/>
      <c r="BL135" s="114"/>
      <c r="BM135" s="114"/>
      <c r="BN135" s="114"/>
      <c r="BO135" s="114"/>
      <c r="BP135" s="114"/>
      <c r="BQ135" s="114"/>
      <c r="BR135" s="114"/>
      <c r="BS135" s="114"/>
      <c r="BT135" s="114"/>
      <c r="BU135" s="114"/>
      <c r="BV135" s="114"/>
      <c r="BW135" s="114"/>
      <c r="BX135" s="114"/>
      <c r="BY135" s="114"/>
      <c r="BZ135" s="114"/>
      <c r="CA135" s="114"/>
      <c r="CB135" s="114"/>
      <c r="CC135" s="114"/>
      <c r="CD135" s="114"/>
      <c r="CE135" s="114"/>
      <c r="CF135" s="114"/>
      <c r="CG135" s="114"/>
      <c r="CH135" s="114"/>
      <c r="CI135" s="114"/>
      <c r="CJ135" s="114"/>
      <c r="CK135" s="114"/>
    </row>
    <row r="136" spans="2:89" ht="15.75" customHeight="1">
      <c r="B136" s="388" t="s">
        <v>617</v>
      </c>
      <c r="C136" s="2655" t="s">
        <v>875</v>
      </c>
      <c r="D136" s="277">
        <v>120</v>
      </c>
      <c r="E136" s="7"/>
      <c r="F136" s="449" t="s">
        <v>864</v>
      </c>
      <c r="G136" s="2628" t="s">
        <v>150</v>
      </c>
      <c r="H136" s="275">
        <v>250</v>
      </c>
      <c r="I136" s="584"/>
      <c r="N136" s="11"/>
      <c r="O136" s="114"/>
      <c r="P136" s="114"/>
      <c r="Q136" s="152"/>
      <c r="R136" s="11"/>
      <c r="S136" s="11"/>
      <c r="T136" s="11"/>
      <c r="U136" s="114"/>
      <c r="V136" s="114"/>
      <c r="W136" s="174"/>
      <c r="X136" s="419"/>
      <c r="Y136" s="228"/>
      <c r="Z136" s="139"/>
      <c r="AA136" s="114"/>
      <c r="AB136" s="231"/>
      <c r="AC136" s="114"/>
      <c r="AD136" s="114"/>
      <c r="AE136" s="114"/>
      <c r="AF136" s="114"/>
      <c r="AG136" s="114"/>
      <c r="AH136" s="114"/>
      <c r="AI136" s="114"/>
      <c r="AJ136" s="109"/>
      <c r="AK136" s="114"/>
      <c r="AL136" s="114"/>
      <c r="AM136" s="114"/>
      <c r="AN136" s="114"/>
      <c r="AO136" s="114"/>
      <c r="AP136" s="114"/>
      <c r="AQ136" s="114"/>
      <c r="AR136" s="114"/>
      <c r="AS136" s="114"/>
      <c r="AT136" s="114"/>
      <c r="AU136" s="114"/>
      <c r="AV136" s="114"/>
      <c r="AW136" s="114"/>
      <c r="AX136" s="114"/>
      <c r="AY136" s="114"/>
      <c r="AZ136" s="114"/>
      <c r="BA136" s="114"/>
      <c r="BB136" s="114"/>
      <c r="BC136" s="114"/>
      <c r="BD136" s="114"/>
      <c r="BE136" s="114"/>
      <c r="BF136" s="114"/>
      <c r="BG136" s="114"/>
      <c r="BH136" s="114"/>
      <c r="BI136" s="114"/>
      <c r="BJ136" s="114"/>
      <c r="BK136" s="114"/>
      <c r="BL136" s="114"/>
      <c r="BM136" s="114"/>
      <c r="BN136" s="114"/>
      <c r="BO136" s="114"/>
      <c r="BP136" s="114"/>
      <c r="BQ136" s="114"/>
      <c r="BR136" s="114"/>
      <c r="BS136" s="114"/>
      <c r="BT136" s="114"/>
      <c r="BU136" s="114"/>
      <c r="BV136" s="114"/>
      <c r="BW136" s="114"/>
      <c r="BX136" s="114"/>
      <c r="BY136" s="114"/>
      <c r="BZ136" s="114"/>
      <c r="CA136" s="114"/>
      <c r="CB136" s="114"/>
      <c r="CC136" s="114"/>
      <c r="CD136" s="114"/>
      <c r="CE136" s="114"/>
      <c r="CF136" s="114"/>
      <c r="CG136" s="114"/>
      <c r="CH136" s="114"/>
      <c r="CI136" s="114"/>
      <c r="CJ136" s="114"/>
      <c r="CK136" s="114"/>
    </row>
    <row r="137" spans="2:89" ht="13.5" customHeight="1">
      <c r="B137" s="257" t="s">
        <v>627</v>
      </c>
      <c r="C137" s="2007" t="s">
        <v>630</v>
      </c>
      <c r="D137" s="277">
        <v>180</v>
      </c>
      <c r="E137" s="7"/>
      <c r="F137" s="2087" t="s">
        <v>868</v>
      </c>
      <c r="G137" s="181" t="s">
        <v>652</v>
      </c>
      <c r="H137" s="2030">
        <v>100</v>
      </c>
      <c r="I137" s="581"/>
      <c r="N137" s="11"/>
      <c r="O137" s="188"/>
      <c r="P137" s="114"/>
      <c r="Q137" s="152"/>
      <c r="R137" s="11"/>
      <c r="S137" s="11"/>
      <c r="T137" s="11"/>
      <c r="U137" s="114"/>
      <c r="V137" s="114"/>
      <c r="W137" s="142"/>
      <c r="X137" s="109"/>
      <c r="Y137" s="108"/>
      <c r="Z137" s="152"/>
      <c r="AA137" s="114"/>
      <c r="AB137" s="229"/>
      <c r="AC137" s="207"/>
      <c r="AD137" s="208"/>
      <c r="AE137" s="114"/>
      <c r="AF137" s="126"/>
      <c r="AG137" s="125"/>
      <c r="AH137" s="108"/>
      <c r="AI137" s="114"/>
      <c r="AJ137" s="114"/>
      <c r="AK137" s="114"/>
      <c r="AL137" s="114"/>
      <c r="AM137" s="114"/>
      <c r="AN137" s="114"/>
      <c r="AO137" s="114"/>
      <c r="AP137" s="114"/>
      <c r="AQ137" s="114"/>
      <c r="AR137" s="114"/>
      <c r="AS137" s="114"/>
      <c r="AT137" s="114"/>
      <c r="AU137" s="114"/>
      <c r="AV137" s="114"/>
      <c r="AW137" s="114"/>
      <c r="AX137" s="114"/>
      <c r="AY137" s="114"/>
      <c r="AZ137" s="114"/>
      <c r="BA137" s="114"/>
      <c r="BB137" s="114"/>
      <c r="BC137" s="114"/>
      <c r="BD137" s="114"/>
      <c r="BE137" s="114"/>
      <c r="BF137" s="114"/>
      <c r="BG137" s="114"/>
      <c r="BH137" s="114"/>
      <c r="BI137" s="114"/>
      <c r="BJ137" s="114"/>
      <c r="BK137" s="114"/>
      <c r="BL137" s="114"/>
      <c r="BM137" s="114"/>
      <c r="BN137" s="114"/>
      <c r="BO137" s="114"/>
      <c r="BP137" s="114"/>
      <c r="BQ137" s="114"/>
      <c r="BR137" s="114"/>
      <c r="BS137" s="114"/>
      <c r="BT137" s="114"/>
      <c r="BU137" s="114"/>
      <c r="BV137" s="114"/>
      <c r="BW137" s="114"/>
      <c r="BX137" s="114"/>
      <c r="BY137" s="114"/>
      <c r="BZ137" s="114"/>
      <c r="CA137" s="114"/>
      <c r="CB137" s="114"/>
      <c r="CC137" s="114"/>
      <c r="CD137" s="114"/>
      <c r="CE137" s="114"/>
      <c r="CF137" s="114"/>
      <c r="CG137" s="114"/>
      <c r="CH137" s="114"/>
      <c r="CI137" s="114"/>
      <c r="CJ137" s="114"/>
      <c r="CK137" s="114"/>
    </row>
    <row r="138" spans="2:89" ht="17.25" customHeight="1">
      <c r="B138" s="3046" t="s">
        <v>881</v>
      </c>
      <c r="C138" s="292" t="s">
        <v>797</v>
      </c>
      <c r="D138" s="277">
        <v>200</v>
      </c>
      <c r="E138" s="94"/>
      <c r="F138" s="257" t="s">
        <v>643</v>
      </c>
      <c r="G138" s="1991" t="s">
        <v>644</v>
      </c>
      <c r="H138" s="402">
        <v>180</v>
      </c>
      <c r="I138" s="581"/>
      <c r="N138" s="11"/>
      <c r="O138" s="121"/>
      <c r="P138" s="114"/>
      <c r="Q138" s="152"/>
      <c r="R138" s="11"/>
      <c r="S138" s="11"/>
      <c r="T138" s="11"/>
      <c r="U138" s="109"/>
      <c r="V138" s="108"/>
      <c r="W138" s="114"/>
      <c r="X138" s="112"/>
      <c r="Y138" s="113"/>
      <c r="Z138" s="139"/>
      <c r="AA138" s="114"/>
      <c r="AB138" s="109"/>
      <c r="AC138" s="121"/>
      <c r="AD138" s="149"/>
      <c r="AE138" s="123"/>
      <c r="AF138" s="114"/>
      <c r="AG138" s="114"/>
      <c r="AH138" s="109"/>
      <c r="AI138" s="114"/>
      <c r="AJ138" s="114"/>
      <c r="AK138" s="114"/>
      <c r="AL138" s="114"/>
      <c r="AM138" s="114"/>
      <c r="AN138" s="114"/>
      <c r="AO138" s="114"/>
      <c r="AP138" s="114"/>
      <c r="AQ138" s="114"/>
      <c r="AR138" s="114"/>
      <c r="AS138" s="114"/>
      <c r="AT138" s="114"/>
      <c r="AU138" s="114"/>
      <c r="AV138" s="114"/>
      <c r="AW138" s="114"/>
      <c r="AX138" s="114"/>
      <c r="AY138" s="114"/>
      <c r="AZ138" s="114"/>
      <c r="BA138" s="114"/>
      <c r="BB138" s="114"/>
      <c r="BC138" s="114"/>
      <c r="BD138" s="114"/>
      <c r="BE138" s="114"/>
      <c r="BF138" s="114"/>
      <c r="BG138" s="114"/>
      <c r="BH138" s="114"/>
      <c r="BI138" s="114"/>
      <c r="BJ138" s="114"/>
      <c r="BK138" s="114"/>
      <c r="BL138" s="114"/>
      <c r="BM138" s="114"/>
      <c r="BN138" s="114"/>
      <c r="BO138" s="114"/>
      <c r="BP138" s="114"/>
      <c r="BQ138" s="114"/>
      <c r="BR138" s="114"/>
      <c r="BS138" s="114"/>
      <c r="BT138" s="114"/>
      <c r="BU138" s="114"/>
      <c r="BV138" s="114"/>
      <c r="BW138" s="114"/>
      <c r="BX138" s="114"/>
      <c r="BY138" s="114"/>
      <c r="BZ138" s="114"/>
      <c r="CA138" s="114"/>
      <c r="CB138" s="114"/>
      <c r="CC138" s="114"/>
      <c r="CD138" s="114"/>
      <c r="CE138" s="114"/>
      <c r="CF138" s="114"/>
      <c r="CG138" s="114"/>
      <c r="CH138" s="114"/>
      <c r="CI138" s="114"/>
      <c r="CJ138" s="114"/>
      <c r="CK138" s="114"/>
    </row>
    <row r="139" spans="2:89" ht="18" customHeight="1">
      <c r="B139" s="70"/>
      <c r="C139" s="2657" t="s">
        <v>798</v>
      </c>
      <c r="D139" s="81"/>
      <c r="E139" s="7"/>
      <c r="F139" s="2306" t="s">
        <v>352</v>
      </c>
      <c r="G139" s="252" t="s">
        <v>158</v>
      </c>
      <c r="H139" s="402">
        <v>200</v>
      </c>
      <c r="I139" s="584"/>
      <c r="N139" s="11"/>
      <c r="O139" s="122"/>
      <c r="P139" s="114"/>
      <c r="Q139" s="152"/>
      <c r="R139" s="11"/>
      <c r="S139" s="11"/>
      <c r="T139" s="11"/>
      <c r="U139" s="114"/>
      <c r="V139" s="114"/>
      <c r="W139" s="114"/>
      <c r="X139" s="112"/>
      <c r="Y139" s="132"/>
      <c r="Z139" s="152"/>
      <c r="AA139" s="114"/>
      <c r="AB139" s="109"/>
      <c r="AC139" s="284"/>
      <c r="AD139" s="146"/>
      <c r="AE139" s="114"/>
      <c r="AF139" s="109"/>
      <c r="AG139" s="109"/>
      <c r="AH139" s="114"/>
      <c r="AI139" s="203"/>
      <c r="AJ139" s="114"/>
      <c r="AK139" s="109"/>
      <c r="AL139" s="114"/>
      <c r="AM139" s="114"/>
      <c r="AN139" s="114"/>
      <c r="AO139" s="114"/>
      <c r="AP139" s="114"/>
      <c r="AQ139" s="114"/>
      <c r="AR139" s="114"/>
      <c r="AS139" s="114"/>
      <c r="AT139" s="114"/>
      <c r="AU139" s="114"/>
      <c r="AV139" s="114"/>
      <c r="AW139" s="114"/>
      <c r="AX139" s="114"/>
      <c r="AY139" s="114"/>
      <c r="AZ139" s="114"/>
      <c r="BA139" s="114"/>
      <c r="BB139" s="114"/>
      <c r="BC139" s="114"/>
      <c r="BD139" s="114"/>
      <c r="BE139" s="114"/>
      <c r="BF139" s="114"/>
      <c r="BG139" s="114"/>
      <c r="BH139" s="114"/>
      <c r="BI139" s="114"/>
      <c r="BJ139" s="114"/>
      <c r="BK139" s="114"/>
      <c r="BL139" s="114"/>
      <c r="BM139" s="114"/>
      <c r="BN139" s="114"/>
      <c r="BO139" s="114"/>
      <c r="BP139" s="114"/>
      <c r="BQ139" s="114"/>
      <c r="BR139" s="114"/>
      <c r="BS139" s="114"/>
      <c r="BT139" s="114"/>
      <c r="BU139" s="114"/>
      <c r="BV139" s="114"/>
      <c r="BW139" s="114"/>
      <c r="BX139" s="114"/>
      <c r="BY139" s="114"/>
      <c r="BZ139" s="114"/>
      <c r="CA139" s="114"/>
      <c r="CB139" s="114"/>
      <c r="CC139" s="114"/>
      <c r="CD139" s="114"/>
      <c r="CE139" s="114"/>
      <c r="CF139" s="114"/>
      <c r="CG139" s="114"/>
      <c r="CH139" s="114"/>
      <c r="CI139" s="114"/>
      <c r="CJ139" s="114"/>
      <c r="CK139" s="114"/>
    </row>
    <row r="140" spans="2:89" ht="18" customHeight="1">
      <c r="B140" s="855" t="s">
        <v>9</v>
      </c>
      <c r="C140" s="266" t="s">
        <v>10</v>
      </c>
      <c r="D140" s="275">
        <v>70</v>
      </c>
      <c r="E140" s="57"/>
      <c r="F140" s="257" t="s">
        <v>9</v>
      </c>
      <c r="G140" s="292" t="s">
        <v>10</v>
      </c>
      <c r="H140" s="277">
        <v>60</v>
      </c>
      <c r="I140" s="606"/>
      <c r="J140" s="114"/>
      <c r="K140" s="122"/>
      <c r="L140" s="114"/>
      <c r="N140" s="11"/>
      <c r="O140" s="109"/>
      <c r="P140" s="114"/>
      <c r="Q140" s="114"/>
      <c r="R140" s="11"/>
      <c r="S140" s="11"/>
      <c r="T140" s="11"/>
      <c r="U140" s="114"/>
      <c r="V140" s="114"/>
      <c r="W140" s="114"/>
      <c r="X140" s="112"/>
      <c r="Y140" s="113"/>
      <c r="Z140" s="150"/>
      <c r="AA140" s="114"/>
      <c r="AB140" s="109"/>
      <c r="AC140" s="108"/>
      <c r="AD140" s="139"/>
      <c r="AE140" s="114"/>
      <c r="AF140" s="114"/>
      <c r="AG140" s="114"/>
      <c r="AH140" s="112"/>
      <c r="AI140" s="203"/>
      <c r="AJ140" s="114"/>
      <c r="AK140" s="109"/>
      <c r="AL140" s="114"/>
      <c r="AM140" s="114"/>
      <c r="AN140" s="114"/>
      <c r="AO140" s="114"/>
      <c r="AP140" s="114"/>
      <c r="AQ140" s="114"/>
      <c r="AR140" s="114"/>
      <c r="AS140" s="114"/>
      <c r="AT140" s="114"/>
      <c r="AU140" s="114"/>
      <c r="AV140" s="114"/>
      <c r="AW140" s="114"/>
      <c r="AX140" s="114"/>
      <c r="AY140" s="114"/>
      <c r="AZ140" s="114"/>
      <c r="BA140" s="114"/>
      <c r="BB140" s="114"/>
      <c r="BC140" s="114"/>
      <c r="BD140" s="114"/>
      <c r="BE140" s="114"/>
      <c r="BF140" s="114"/>
      <c r="BG140" s="114"/>
      <c r="BH140" s="114"/>
      <c r="BI140" s="114"/>
      <c r="BJ140" s="114"/>
      <c r="BK140" s="114"/>
      <c r="BL140" s="114"/>
      <c r="BM140" s="114"/>
      <c r="BN140" s="114"/>
      <c r="BO140" s="114"/>
      <c r="BP140" s="114"/>
      <c r="BQ140" s="114"/>
      <c r="BR140" s="114"/>
      <c r="BS140" s="114"/>
      <c r="BT140" s="114"/>
      <c r="BU140" s="114"/>
      <c r="BV140" s="114"/>
      <c r="BW140" s="114"/>
      <c r="BX140" s="114"/>
      <c r="BY140" s="114"/>
      <c r="BZ140" s="114"/>
      <c r="CA140" s="114"/>
      <c r="CB140" s="114"/>
      <c r="CC140" s="114"/>
      <c r="CD140" s="114"/>
      <c r="CE140" s="114"/>
      <c r="CF140" s="114"/>
      <c r="CG140" s="114"/>
      <c r="CH140" s="114"/>
      <c r="CI140" s="114"/>
      <c r="CJ140" s="114"/>
      <c r="CK140" s="114"/>
    </row>
    <row r="141" spans="2:89" ht="15" customHeight="1">
      <c r="B141" s="855" t="s">
        <v>9</v>
      </c>
      <c r="C141" s="266" t="s">
        <v>387</v>
      </c>
      <c r="D141" s="364">
        <v>40</v>
      </c>
      <c r="E141" s="7"/>
      <c r="F141" s="259" t="s">
        <v>9</v>
      </c>
      <c r="G141" s="266" t="s">
        <v>387</v>
      </c>
      <c r="H141" s="275">
        <v>40</v>
      </c>
      <c r="I141" s="613"/>
      <c r="J141" s="114"/>
      <c r="K141" s="122"/>
      <c r="L141" s="114"/>
      <c r="N141" s="11"/>
      <c r="O141" s="122"/>
      <c r="P141" s="114"/>
      <c r="Q141" s="208"/>
      <c r="R141" s="11"/>
      <c r="S141" s="11"/>
      <c r="T141" s="11"/>
      <c r="U141" s="114"/>
      <c r="V141" s="114"/>
      <c r="W141" s="114"/>
      <c r="X141" s="112"/>
      <c r="Y141" s="113"/>
      <c r="Z141" s="150"/>
      <c r="AA141" s="114"/>
      <c r="AB141" s="109"/>
      <c r="AC141" s="108"/>
      <c r="AD141" s="139"/>
      <c r="AE141" s="109"/>
      <c r="AF141" s="121"/>
      <c r="AG141" s="204"/>
      <c r="AH141" s="114"/>
      <c r="AI141" s="114"/>
      <c r="AJ141" s="114"/>
      <c r="AK141" s="135"/>
      <c r="AL141" s="114"/>
      <c r="AM141" s="114"/>
      <c r="AN141" s="114"/>
      <c r="AO141" s="114"/>
      <c r="AP141" s="114"/>
      <c r="AQ141" s="114"/>
      <c r="AR141" s="114"/>
      <c r="AS141" s="114"/>
      <c r="AT141" s="114"/>
      <c r="AU141" s="114"/>
      <c r="AV141" s="114"/>
      <c r="AW141" s="114"/>
      <c r="AX141" s="114"/>
      <c r="AY141" s="114"/>
      <c r="AZ141" s="114"/>
      <c r="BA141" s="114"/>
      <c r="BB141" s="114"/>
      <c r="BC141" s="114"/>
      <c r="BD141" s="114"/>
      <c r="BE141" s="114"/>
      <c r="BF141" s="114"/>
      <c r="BG141" s="114"/>
      <c r="BH141" s="114"/>
      <c r="BI141" s="114"/>
      <c r="BJ141" s="114"/>
      <c r="BK141" s="114"/>
      <c r="BL141" s="114"/>
      <c r="BM141" s="114"/>
      <c r="BN141" s="114"/>
      <c r="BO141" s="114"/>
      <c r="BP141" s="114"/>
      <c r="BQ141" s="114"/>
      <c r="BR141" s="114"/>
      <c r="BS141" s="114"/>
      <c r="BT141" s="114"/>
      <c r="BU141" s="114"/>
      <c r="BV141" s="114"/>
      <c r="BW141" s="114"/>
      <c r="BX141" s="114"/>
      <c r="BY141" s="114"/>
      <c r="BZ141" s="114"/>
      <c r="CA141" s="114"/>
      <c r="CB141" s="114"/>
      <c r="CC141" s="114"/>
      <c r="CD141" s="114"/>
      <c r="CE141" s="114"/>
      <c r="CF141" s="114"/>
      <c r="CG141" s="114"/>
      <c r="CH141" s="114"/>
      <c r="CI141" s="114"/>
      <c r="CJ141" s="114"/>
      <c r="CK141" s="114"/>
    </row>
    <row r="142" spans="2:89" ht="15.75" customHeight="1" thickBot="1">
      <c r="B142" s="1472" t="s">
        <v>361</v>
      </c>
      <c r="C142" s="1635"/>
      <c r="D142" s="2209">
        <f>SUM(D134:D141)</f>
        <v>920</v>
      </c>
      <c r="E142" s="11"/>
      <c r="F142" s="2054" t="s">
        <v>678</v>
      </c>
      <c r="G142" s="252" t="s">
        <v>442</v>
      </c>
      <c r="H142" s="275">
        <v>120</v>
      </c>
      <c r="I142" s="584"/>
      <c r="J142" s="5"/>
      <c r="K142" s="5"/>
      <c r="L142" s="5"/>
      <c r="N142" s="11"/>
      <c r="O142" s="122"/>
      <c r="P142" s="114"/>
      <c r="Q142" s="152"/>
      <c r="R142" s="11"/>
      <c r="S142" s="11"/>
      <c r="T142" s="11"/>
      <c r="U142" s="114"/>
      <c r="V142" s="114"/>
      <c r="W142" s="114"/>
      <c r="X142" s="115"/>
      <c r="Y142" s="116"/>
      <c r="Z142" s="150"/>
      <c r="AA142" s="114"/>
      <c r="AB142" s="109"/>
      <c r="AC142" s="108"/>
      <c r="AD142" s="139"/>
      <c r="AE142" s="109"/>
      <c r="AF142" s="117"/>
      <c r="AG142" s="129"/>
      <c r="AH142" s="114"/>
      <c r="AI142" s="114"/>
      <c r="AJ142" s="114"/>
      <c r="AK142" s="112"/>
      <c r="AL142" s="113"/>
      <c r="AM142" s="114"/>
      <c r="AN142" s="114"/>
      <c r="AO142" s="114"/>
      <c r="AP142" s="114"/>
      <c r="AQ142" s="114"/>
      <c r="AR142" s="114"/>
      <c r="AS142" s="114"/>
      <c r="AT142" s="114"/>
      <c r="AU142" s="114"/>
      <c r="AV142" s="114"/>
      <c r="AW142" s="114"/>
      <c r="AX142" s="114"/>
      <c r="AY142" s="114"/>
      <c r="AZ142" s="114"/>
      <c r="BA142" s="114"/>
      <c r="BB142" s="114"/>
      <c r="BC142" s="114"/>
      <c r="BD142" s="114"/>
      <c r="BE142" s="114"/>
      <c r="BF142" s="114"/>
      <c r="BG142" s="114"/>
      <c r="BH142" s="114"/>
      <c r="BI142" s="114"/>
      <c r="BJ142" s="114"/>
      <c r="BK142" s="114"/>
      <c r="BL142" s="114"/>
      <c r="BM142" s="114"/>
      <c r="BN142" s="114"/>
      <c r="BO142" s="114"/>
      <c r="BP142" s="114"/>
      <c r="BQ142" s="114"/>
      <c r="BR142" s="114"/>
      <c r="BS142" s="114"/>
      <c r="BT142" s="114"/>
      <c r="BU142" s="114"/>
      <c r="BV142" s="114"/>
      <c r="BW142" s="114"/>
      <c r="BX142" s="114"/>
      <c r="BY142" s="114"/>
      <c r="BZ142" s="114"/>
      <c r="CA142" s="114"/>
      <c r="CB142" s="114"/>
      <c r="CC142" s="114"/>
      <c r="CD142" s="114"/>
      <c r="CE142" s="114"/>
      <c r="CF142" s="114"/>
      <c r="CG142" s="114"/>
      <c r="CH142" s="114"/>
      <c r="CI142" s="114"/>
      <c r="CJ142" s="114"/>
      <c r="CK142" s="114"/>
    </row>
    <row r="143" spans="2:89" ht="15.75" customHeight="1" thickBot="1">
      <c r="B143" s="807"/>
      <c r="C143" s="386" t="s">
        <v>232</v>
      </c>
      <c r="D143" s="913"/>
      <c r="E143" s="11"/>
      <c r="F143" s="1920" t="s">
        <v>361</v>
      </c>
      <c r="G143" s="5"/>
      <c r="H143" s="3136">
        <f>SUM(H135:H142)</f>
        <v>1010</v>
      </c>
      <c r="I143" s="606"/>
      <c r="J143" s="11"/>
      <c r="K143" s="49"/>
      <c r="L143" s="11"/>
      <c r="N143" s="11"/>
      <c r="O143" s="122"/>
      <c r="P143" s="114"/>
      <c r="Q143" s="152"/>
      <c r="R143" s="11"/>
      <c r="S143" s="11"/>
      <c r="T143" s="11"/>
      <c r="U143" s="114"/>
      <c r="V143" s="114"/>
      <c r="W143" s="114"/>
      <c r="X143" s="112"/>
      <c r="Y143" s="113"/>
      <c r="Z143" s="150"/>
      <c r="AA143" s="114"/>
      <c r="AB143" s="109"/>
      <c r="AC143" s="123"/>
      <c r="AD143" s="152"/>
      <c r="AE143" s="114"/>
      <c r="AF143" s="114"/>
      <c r="AG143" s="114"/>
      <c r="AH143" s="114"/>
      <c r="AI143" s="114"/>
      <c r="AJ143" s="113"/>
      <c r="AK143" s="112"/>
      <c r="AL143" s="112"/>
      <c r="AM143" s="114"/>
      <c r="AN143" s="114"/>
      <c r="AO143" s="114"/>
      <c r="AP143" s="114"/>
      <c r="AQ143" s="114"/>
      <c r="AR143" s="114"/>
      <c r="AS143" s="114"/>
      <c r="AT143" s="114"/>
      <c r="AU143" s="114"/>
      <c r="AV143" s="114"/>
      <c r="AW143" s="114"/>
      <c r="AX143" s="114"/>
      <c r="AY143" s="114"/>
      <c r="AZ143" s="114"/>
      <c r="BA143" s="114"/>
      <c r="BB143" s="114"/>
      <c r="BC143" s="114"/>
      <c r="BD143" s="114"/>
      <c r="BE143" s="114"/>
      <c r="BF143" s="114"/>
      <c r="BG143" s="114"/>
      <c r="BH143" s="114"/>
      <c r="BI143" s="114"/>
      <c r="BJ143" s="114"/>
      <c r="BK143" s="114"/>
      <c r="BL143" s="114"/>
      <c r="BM143" s="114"/>
      <c r="BN143" s="114"/>
      <c r="BO143" s="114"/>
      <c r="BP143" s="114"/>
      <c r="BQ143" s="114"/>
      <c r="BR143" s="114"/>
      <c r="BS143" s="114"/>
      <c r="BT143" s="114"/>
      <c r="BU143" s="114"/>
      <c r="BV143" s="114"/>
      <c r="BW143" s="114"/>
      <c r="BX143" s="114"/>
      <c r="BY143" s="114"/>
      <c r="BZ143" s="114"/>
      <c r="CA143" s="114"/>
      <c r="CB143" s="114"/>
      <c r="CC143" s="114"/>
      <c r="CD143" s="114"/>
      <c r="CE143" s="114"/>
      <c r="CF143" s="114"/>
      <c r="CG143" s="114"/>
      <c r="CH143" s="114"/>
      <c r="CI143" s="114"/>
      <c r="CJ143" s="114"/>
      <c r="CK143" s="114"/>
    </row>
    <row r="144" spans="2:89" ht="18" customHeight="1">
      <c r="B144" s="202" t="s">
        <v>522</v>
      </c>
      <c r="C144" s="266" t="s">
        <v>122</v>
      </c>
      <c r="D144" s="251">
        <v>200</v>
      </c>
      <c r="E144" s="11"/>
      <c r="F144" s="807"/>
      <c r="G144" s="386" t="s">
        <v>232</v>
      </c>
      <c r="H144" s="913"/>
      <c r="I144" s="584"/>
      <c r="J144" s="11"/>
      <c r="K144" s="49"/>
      <c r="L144" s="11"/>
      <c r="N144" s="11"/>
      <c r="O144" s="188"/>
      <c r="P144" s="114"/>
      <c r="Q144" s="152"/>
      <c r="R144" s="11"/>
      <c r="S144" s="49"/>
      <c r="T144" s="11"/>
      <c r="U144" s="114"/>
      <c r="V144" s="114"/>
      <c r="W144" s="109"/>
      <c r="X144" s="109"/>
      <c r="Y144" s="108"/>
      <c r="Z144" s="152"/>
      <c r="AA144" s="114"/>
      <c r="AB144" s="109"/>
      <c r="AC144" s="108"/>
      <c r="AD144" s="139"/>
      <c r="AE144" s="114"/>
      <c r="AF144" s="114"/>
      <c r="AG144" s="114"/>
      <c r="AH144" s="114"/>
      <c r="AI144" s="114"/>
      <c r="AJ144" s="233"/>
      <c r="AK144" s="114"/>
      <c r="AL144" s="114"/>
      <c r="AM144" s="114"/>
      <c r="AN144" s="114"/>
      <c r="AO144" s="114"/>
      <c r="AP144" s="114"/>
      <c r="AQ144" s="114"/>
      <c r="AR144" s="114"/>
      <c r="AS144" s="114"/>
      <c r="AT144" s="114"/>
      <c r="AU144" s="114"/>
      <c r="AV144" s="114"/>
      <c r="AW144" s="114"/>
      <c r="AX144" s="114"/>
      <c r="AY144" s="114"/>
      <c r="AZ144" s="114"/>
      <c r="BA144" s="114"/>
      <c r="BB144" s="114"/>
      <c r="BC144" s="114"/>
      <c r="BD144" s="114"/>
      <c r="BE144" s="114"/>
      <c r="BF144" s="114"/>
      <c r="BG144" s="114"/>
      <c r="BH144" s="114"/>
      <c r="BI144" s="114"/>
      <c r="BJ144" s="114"/>
      <c r="BK144" s="114"/>
      <c r="BL144" s="114"/>
      <c r="BM144" s="114"/>
      <c r="BN144" s="114"/>
      <c r="BO144" s="114"/>
      <c r="BP144" s="114"/>
      <c r="BQ144" s="114"/>
      <c r="BR144" s="114"/>
      <c r="BS144" s="114"/>
      <c r="BT144" s="114"/>
      <c r="BU144" s="114"/>
      <c r="BV144" s="114"/>
      <c r="BW144" s="114"/>
      <c r="BX144" s="114"/>
      <c r="BY144" s="114"/>
      <c r="BZ144" s="114"/>
      <c r="CA144" s="114"/>
      <c r="CB144" s="114"/>
      <c r="CC144" s="114"/>
      <c r="CD144" s="114"/>
      <c r="CE144" s="114"/>
      <c r="CF144" s="114"/>
      <c r="CG144" s="114"/>
      <c r="CH144" s="114"/>
      <c r="CI144" s="114"/>
      <c r="CJ144" s="114"/>
      <c r="CK144" s="114"/>
    </row>
    <row r="145" spans="2:89" ht="15" customHeight="1">
      <c r="B145" s="175" t="s">
        <v>412</v>
      </c>
      <c r="C145" s="2119" t="s">
        <v>718</v>
      </c>
      <c r="D145" s="911" t="s">
        <v>931</v>
      </c>
      <c r="E145" s="11"/>
      <c r="F145" s="257" t="s">
        <v>690</v>
      </c>
      <c r="G145" s="252" t="s">
        <v>233</v>
      </c>
      <c r="H145" s="402">
        <v>200</v>
      </c>
      <c r="I145" s="606"/>
      <c r="J145" s="5"/>
      <c r="K145" s="49"/>
      <c r="L145" s="697"/>
      <c r="N145" s="11"/>
      <c r="O145" s="109"/>
      <c r="P145" s="114"/>
      <c r="Q145" s="152"/>
      <c r="R145" s="11"/>
      <c r="S145" s="49"/>
      <c r="T145" s="11"/>
      <c r="U145" s="114"/>
      <c r="V145" s="114"/>
      <c r="W145" s="114"/>
      <c r="X145" s="123"/>
      <c r="Y145" s="109"/>
      <c r="Z145" s="106"/>
      <c r="AA145" s="114"/>
      <c r="AB145" s="109"/>
      <c r="AC145" s="108"/>
      <c r="AD145" s="139"/>
      <c r="AE145" s="114"/>
      <c r="AF145" s="114"/>
      <c r="AG145" s="114"/>
      <c r="AH145" s="114"/>
      <c r="AI145" s="114"/>
      <c r="AJ145" s="113"/>
      <c r="AK145" s="114"/>
      <c r="AL145" s="114"/>
      <c r="AM145" s="114"/>
      <c r="AN145" s="114"/>
      <c r="AO145" s="114"/>
      <c r="AP145" s="114"/>
      <c r="AQ145" s="114"/>
      <c r="AR145" s="114"/>
      <c r="AS145" s="114"/>
      <c r="AT145" s="114"/>
      <c r="AU145" s="114"/>
      <c r="AV145" s="114"/>
      <c r="AW145" s="114"/>
      <c r="AX145" s="114"/>
      <c r="AY145" s="114"/>
      <c r="AZ145" s="114"/>
      <c r="BA145" s="114"/>
      <c r="BB145" s="114"/>
      <c r="BC145" s="114"/>
      <c r="BD145" s="114"/>
      <c r="BE145" s="114"/>
      <c r="BF145" s="114"/>
      <c r="BG145" s="114"/>
      <c r="BH145" s="114"/>
      <c r="BI145" s="114"/>
      <c r="BJ145" s="114"/>
      <c r="BK145" s="114"/>
      <c r="BL145" s="114"/>
      <c r="BM145" s="114"/>
      <c r="BN145" s="114"/>
      <c r="BO145" s="114"/>
      <c r="BP145" s="114"/>
      <c r="BQ145" s="114"/>
      <c r="BR145" s="114"/>
      <c r="BS145" s="114"/>
      <c r="BT145" s="114"/>
      <c r="BU145" s="114"/>
      <c r="BV145" s="114"/>
      <c r="BW145" s="114"/>
      <c r="BX145" s="114"/>
      <c r="BY145" s="114"/>
      <c r="BZ145" s="114"/>
      <c r="CA145" s="114"/>
      <c r="CB145" s="114"/>
      <c r="CC145" s="114"/>
      <c r="CD145" s="114"/>
      <c r="CE145" s="114"/>
      <c r="CF145" s="114"/>
      <c r="CG145" s="114"/>
      <c r="CH145" s="114"/>
      <c r="CI145" s="114"/>
      <c r="CJ145" s="114"/>
      <c r="CK145" s="114"/>
    </row>
    <row r="146" spans="2:89" ht="15.75" customHeight="1">
      <c r="B146" s="70"/>
      <c r="C146" s="2657" t="s">
        <v>795</v>
      </c>
      <c r="D146" s="81"/>
      <c r="E146" s="389"/>
      <c r="F146" s="175" t="s">
        <v>691</v>
      </c>
      <c r="G146" s="292" t="s">
        <v>269</v>
      </c>
      <c r="H146" s="180" t="s">
        <v>912</v>
      </c>
      <c r="I146" s="604"/>
      <c r="J146" s="1"/>
      <c r="K146" s="1"/>
      <c r="L146" s="1"/>
      <c r="N146" s="11"/>
      <c r="O146" s="109"/>
      <c r="P146" s="114"/>
      <c r="Q146" s="152"/>
      <c r="R146" s="11"/>
      <c r="S146" s="49"/>
      <c r="T146" s="11"/>
      <c r="U146" s="106"/>
      <c r="V146" s="114"/>
      <c r="W146" s="174"/>
      <c r="X146" s="135"/>
      <c r="Y146" s="114"/>
      <c r="Z146" s="114"/>
      <c r="AA146" s="114"/>
      <c r="AB146" s="109"/>
      <c r="AC146" s="116"/>
      <c r="AD146" s="150"/>
      <c r="AE146" s="109"/>
      <c r="AF146" s="108"/>
      <c r="AG146" s="146"/>
      <c r="AH146" s="114"/>
      <c r="AI146" s="114"/>
      <c r="AJ146" s="113"/>
      <c r="AK146" s="114"/>
      <c r="AL146" s="114"/>
      <c r="AM146" s="112"/>
      <c r="AN146" s="114"/>
      <c r="AO146" s="114"/>
      <c r="AP146" s="114"/>
      <c r="AQ146" s="114"/>
      <c r="AR146" s="114"/>
      <c r="AS146" s="114"/>
      <c r="AT146" s="114"/>
      <c r="AU146" s="114"/>
      <c r="AV146" s="114"/>
      <c r="AW146" s="114"/>
      <c r="AX146" s="114"/>
      <c r="AY146" s="114"/>
      <c r="AZ146" s="114"/>
      <c r="BA146" s="114"/>
      <c r="BB146" s="114"/>
      <c r="BC146" s="114"/>
      <c r="BD146" s="114"/>
      <c r="BE146" s="114"/>
      <c r="BF146" s="114"/>
      <c r="BG146" s="114"/>
      <c r="BH146" s="114"/>
      <c r="BI146" s="114"/>
      <c r="BJ146" s="114"/>
      <c r="BK146" s="114"/>
      <c r="BL146" s="114"/>
      <c r="BM146" s="114"/>
      <c r="BN146" s="114"/>
      <c r="BO146" s="114"/>
      <c r="BP146" s="114"/>
      <c r="BQ146" s="114"/>
      <c r="BR146" s="114"/>
      <c r="BS146" s="114"/>
      <c r="BT146" s="114"/>
      <c r="BU146" s="114"/>
      <c r="BV146" s="114"/>
      <c r="BW146" s="114"/>
      <c r="BX146" s="114"/>
      <c r="BY146" s="114"/>
      <c r="BZ146" s="114"/>
      <c r="CA146" s="114"/>
      <c r="CB146" s="114"/>
      <c r="CC146" s="114"/>
      <c r="CD146" s="114"/>
      <c r="CE146" s="114"/>
      <c r="CF146" s="114"/>
      <c r="CG146" s="114"/>
      <c r="CH146" s="114"/>
      <c r="CI146" s="114"/>
      <c r="CJ146" s="114"/>
      <c r="CK146" s="114"/>
    </row>
    <row r="147" spans="2:89" ht="14.25" customHeight="1">
      <c r="B147" s="202" t="s">
        <v>9</v>
      </c>
      <c r="C147" s="266" t="s">
        <v>387</v>
      </c>
      <c r="D147" s="2231">
        <v>30</v>
      </c>
      <c r="E147" s="94"/>
      <c r="F147" s="713"/>
      <c r="G147" s="1105" t="s">
        <v>801</v>
      </c>
      <c r="H147" s="110"/>
      <c r="I147" s="605"/>
      <c r="J147" s="1"/>
      <c r="K147" s="1"/>
      <c r="L147" s="1"/>
      <c r="N147" s="11"/>
      <c r="O147" s="122"/>
      <c r="P147" s="114"/>
      <c r="Q147" s="114"/>
      <c r="R147" s="11"/>
      <c r="S147" s="11"/>
      <c r="T147" s="11"/>
      <c r="U147" s="112"/>
      <c r="V147" s="114"/>
      <c r="W147" s="114"/>
      <c r="X147" s="109"/>
      <c r="Y147" s="108"/>
      <c r="Z147" s="152"/>
      <c r="AA147" s="114"/>
      <c r="AB147" s="114"/>
      <c r="AC147" s="114"/>
      <c r="AD147" s="114"/>
      <c r="AE147" s="109"/>
      <c r="AF147" s="108"/>
      <c r="AG147" s="146"/>
      <c r="AH147" s="114"/>
      <c r="AI147" s="114"/>
      <c r="AJ147" s="129"/>
      <c r="AK147" s="114"/>
      <c r="AL147" s="114"/>
      <c r="AM147" s="114"/>
      <c r="AN147" s="207"/>
      <c r="AO147" s="114"/>
      <c r="AP147" s="114"/>
      <c r="AQ147" s="114"/>
      <c r="AR147" s="114"/>
      <c r="AS147" s="114"/>
      <c r="AT147" s="114"/>
      <c r="AU147" s="114"/>
      <c r="AV147" s="114"/>
      <c r="AW147" s="114"/>
      <c r="AX147" s="114"/>
      <c r="AY147" s="114"/>
      <c r="AZ147" s="114"/>
      <c r="BA147" s="114"/>
      <c r="BB147" s="114"/>
      <c r="BC147" s="114"/>
      <c r="BD147" s="114"/>
      <c r="BE147" s="114"/>
      <c r="BF147" s="114"/>
      <c r="BG147" s="114"/>
      <c r="BH147" s="114"/>
      <c r="BI147" s="114"/>
      <c r="BJ147" s="114"/>
      <c r="BK147" s="114"/>
      <c r="BL147" s="114"/>
      <c r="BM147" s="114"/>
      <c r="BN147" s="114"/>
      <c r="BO147" s="114"/>
      <c r="BP147" s="114"/>
      <c r="BQ147" s="114"/>
      <c r="BR147" s="114"/>
      <c r="BS147" s="114"/>
      <c r="BT147" s="114"/>
      <c r="BU147" s="114"/>
      <c r="BV147" s="114"/>
      <c r="BW147" s="114"/>
      <c r="BX147" s="114"/>
      <c r="BY147" s="114"/>
      <c r="BZ147" s="114"/>
      <c r="CA147" s="114"/>
      <c r="CB147" s="114"/>
      <c r="CC147" s="114"/>
      <c r="CD147" s="114"/>
      <c r="CE147" s="114"/>
      <c r="CF147" s="114"/>
      <c r="CG147" s="114"/>
      <c r="CH147" s="114"/>
      <c r="CI147" s="114"/>
      <c r="CJ147" s="114"/>
      <c r="CK147" s="114"/>
    </row>
    <row r="148" spans="2:89" ht="15.75" customHeight="1" thickBot="1">
      <c r="B148" s="1472" t="s">
        <v>362</v>
      </c>
      <c r="C148" s="2130"/>
      <c r="D148" s="2239">
        <f>D144+D147+105+20</f>
        <v>355</v>
      </c>
      <c r="E148" s="94"/>
      <c r="F148" s="202" t="s">
        <v>9</v>
      </c>
      <c r="G148" s="266" t="s">
        <v>723</v>
      </c>
      <c r="H148" s="251">
        <v>30</v>
      </c>
      <c r="I148" s="583"/>
      <c r="J148" s="1"/>
      <c r="K148" s="1"/>
      <c r="L148" s="1"/>
      <c r="N148" s="11"/>
      <c r="O148" s="122"/>
      <c r="P148" s="114"/>
      <c r="Q148" s="114"/>
      <c r="R148" s="11"/>
      <c r="S148" s="11"/>
      <c r="T148" s="11"/>
      <c r="U148" s="112"/>
      <c r="V148" s="114"/>
      <c r="W148" s="114"/>
      <c r="X148" s="109"/>
      <c r="Y148" s="108"/>
      <c r="Z148" s="152"/>
      <c r="AA148" s="114"/>
      <c r="AB148" s="114"/>
      <c r="AC148" s="114"/>
      <c r="AD148" s="114"/>
      <c r="AE148" s="114"/>
      <c r="AF148" s="114"/>
      <c r="AG148" s="114"/>
      <c r="AH148" s="114"/>
      <c r="AI148" s="114"/>
      <c r="AJ148" s="114"/>
      <c r="AK148" s="114"/>
      <c r="AL148" s="114"/>
      <c r="AM148" s="125"/>
      <c r="AN148" s="112"/>
      <c r="AO148" s="112"/>
      <c r="AP148" s="114"/>
      <c r="AQ148" s="114"/>
      <c r="AR148" s="114"/>
      <c r="AS148" s="114"/>
      <c r="AT148" s="114"/>
      <c r="AU148" s="114"/>
      <c r="AV148" s="114"/>
      <c r="AW148" s="114"/>
      <c r="AX148" s="114"/>
      <c r="AY148" s="114"/>
      <c r="AZ148" s="114"/>
      <c r="BA148" s="114"/>
      <c r="BB148" s="114"/>
      <c r="BC148" s="114"/>
      <c r="BD148" s="114"/>
      <c r="BE148" s="114"/>
      <c r="BF148" s="114"/>
      <c r="BG148" s="114"/>
      <c r="BH148" s="114"/>
      <c r="BI148" s="114"/>
      <c r="BJ148" s="114"/>
      <c r="BK148" s="114"/>
      <c r="BL148" s="114"/>
      <c r="BM148" s="114"/>
      <c r="BN148" s="114"/>
      <c r="BO148" s="114"/>
      <c r="BP148" s="114"/>
      <c r="BQ148" s="114"/>
      <c r="BR148" s="114"/>
      <c r="BS148" s="114"/>
      <c r="BT148" s="114"/>
      <c r="BU148" s="114"/>
      <c r="BV148" s="114"/>
      <c r="BW148" s="114"/>
      <c r="BX148" s="114"/>
      <c r="BY148" s="114"/>
      <c r="BZ148" s="114"/>
      <c r="CA148" s="114"/>
      <c r="CB148" s="114"/>
      <c r="CC148" s="114"/>
      <c r="CD148" s="114"/>
      <c r="CE148" s="114"/>
      <c r="CF148" s="114"/>
      <c r="CG148" s="114"/>
      <c r="CH148" s="114"/>
      <c r="CI148" s="114"/>
      <c r="CJ148" s="114"/>
      <c r="CK148" s="114"/>
    </row>
    <row r="149" spans="2:89" ht="18" customHeight="1" thickBot="1">
      <c r="B149" s="41"/>
      <c r="C149" s="7"/>
      <c r="D149" s="103"/>
      <c r="E149" s="94"/>
      <c r="F149" s="2169" t="s">
        <v>362</v>
      </c>
      <c r="G149" s="2170"/>
      <c r="H149" s="2171">
        <f>H145+H148+110+20</f>
        <v>360</v>
      </c>
      <c r="I149" s="583"/>
      <c r="J149" s="1"/>
      <c r="K149" s="1"/>
      <c r="L149" s="1"/>
      <c r="N149" s="11"/>
      <c r="O149" s="122"/>
      <c r="P149" s="114"/>
      <c r="Q149" s="114"/>
      <c r="R149" s="11"/>
      <c r="S149" s="11"/>
      <c r="T149" s="11"/>
      <c r="U149" s="112"/>
      <c r="V149" s="114"/>
      <c r="W149" s="114"/>
      <c r="X149" s="109"/>
      <c r="Y149" s="108"/>
      <c r="Z149" s="152"/>
      <c r="AA149" s="114"/>
      <c r="AB149" s="114"/>
      <c r="AC149" s="114"/>
      <c r="AD149" s="114"/>
      <c r="AE149" s="114"/>
      <c r="AF149" s="114"/>
      <c r="AG149" s="114"/>
      <c r="AH149" s="114"/>
      <c r="AI149" s="114"/>
      <c r="AJ149" s="109"/>
      <c r="AK149" s="109"/>
      <c r="AL149" s="109"/>
      <c r="AM149" s="109"/>
      <c r="AN149" s="109"/>
      <c r="AO149" s="109"/>
      <c r="AP149" s="114"/>
      <c r="AQ149" s="114"/>
      <c r="AR149" s="114"/>
      <c r="AS149" s="114"/>
      <c r="AT149" s="114"/>
      <c r="AU149" s="114"/>
      <c r="AV149" s="114"/>
      <c r="AW149" s="114"/>
      <c r="AX149" s="114"/>
      <c r="AY149" s="114"/>
      <c r="AZ149" s="114"/>
      <c r="BA149" s="114"/>
      <c r="BB149" s="114"/>
      <c r="BC149" s="114"/>
      <c r="BD149" s="114"/>
      <c r="BE149" s="114"/>
      <c r="BF149" s="114"/>
      <c r="BG149" s="114"/>
      <c r="BH149" s="114"/>
      <c r="BI149" s="114"/>
      <c r="BJ149" s="114"/>
      <c r="BK149" s="114"/>
      <c r="BL149" s="114"/>
      <c r="BM149" s="114"/>
      <c r="BN149" s="114"/>
      <c r="BO149" s="114"/>
      <c r="BP149" s="114"/>
      <c r="BQ149" s="114"/>
      <c r="BR149" s="114"/>
      <c r="BS149" s="114"/>
      <c r="BT149" s="114"/>
      <c r="BU149" s="114"/>
      <c r="BV149" s="114"/>
      <c r="BW149" s="114"/>
      <c r="BX149" s="114"/>
      <c r="BY149" s="114"/>
      <c r="BZ149" s="114"/>
      <c r="CA149" s="114"/>
      <c r="CB149" s="114"/>
      <c r="CC149" s="114"/>
      <c r="CD149" s="114"/>
      <c r="CE149" s="114"/>
      <c r="CF149" s="114"/>
      <c r="CG149" s="114"/>
      <c r="CH149" s="114"/>
      <c r="CI149" s="114"/>
      <c r="CJ149" s="114"/>
      <c r="CK149" s="114"/>
    </row>
    <row r="150" spans="2:89" ht="16.5" customHeight="1" thickBot="1">
      <c r="B150" s="815" t="s">
        <v>1026</v>
      </c>
      <c r="C150" s="78"/>
      <c r="D150" s="442"/>
      <c r="E150" s="94"/>
      <c r="F150" s="3182"/>
      <c r="G150" s="49"/>
      <c r="H150" s="11"/>
      <c r="I150" s="582"/>
      <c r="J150" s="1"/>
      <c r="K150" s="1"/>
      <c r="L150" s="1"/>
      <c r="N150" s="11"/>
      <c r="O150" s="122"/>
      <c r="P150" s="114"/>
      <c r="Q150" s="114"/>
      <c r="R150" s="11"/>
      <c r="S150" s="11"/>
      <c r="T150" s="11"/>
      <c r="U150" s="109"/>
      <c r="V150" s="114"/>
      <c r="W150" s="114"/>
      <c r="X150" s="109"/>
      <c r="Y150" s="108"/>
      <c r="Z150" s="152"/>
      <c r="AA150" s="114"/>
      <c r="AB150" s="114"/>
      <c r="AC150" s="114"/>
      <c r="AD150" s="114"/>
      <c r="AE150" s="109"/>
      <c r="AF150" s="284"/>
      <c r="AG150" s="146"/>
      <c r="AH150" s="114"/>
      <c r="AI150" s="114"/>
      <c r="AJ150" s="109"/>
      <c r="AK150" s="109"/>
      <c r="AL150" s="109"/>
      <c r="AM150" s="109"/>
      <c r="AN150" s="112"/>
      <c r="AO150" s="113"/>
      <c r="AP150" s="114"/>
      <c r="AQ150" s="114"/>
      <c r="AR150" s="114"/>
      <c r="AS150" s="114"/>
      <c r="AT150" s="114"/>
      <c r="AU150" s="114"/>
      <c r="AV150" s="114"/>
      <c r="AW150" s="114"/>
      <c r="AX150" s="114"/>
      <c r="AY150" s="114"/>
      <c r="AZ150" s="114"/>
      <c r="BA150" s="114"/>
      <c r="BB150" s="114"/>
      <c r="BC150" s="114"/>
      <c r="BD150" s="114"/>
      <c r="BE150" s="114"/>
      <c r="BF150" s="114"/>
      <c r="BG150" s="114"/>
      <c r="BH150" s="114"/>
      <c r="BI150" s="114"/>
      <c r="BJ150" s="114"/>
      <c r="BK150" s="114"/>
      <c r="BL150" s="114"/>
      <c r="BM150" s="114"/>
      <c r="BN150" s="114"/>
      <c r="BO150" s="114"/>
      <c r="BP150" s="114"/>
      <c r="BQ150" s="114"/>
      <c r="BR150" s="114"/>
      <c r="BS150" s="114"/>
      <c r="BT150" s="114"/>
      <c r="BU150" s="114"/>
      <c r="BV150" s="114"/>
      <c r="BW150" s="114"/>
      <c r="BX150" s="114"/>
      <c r="BY150" s="114"/>
      <c r="BZ150" s="114"/>
      <c r="CA150" s="114"/>
      <c r="CB150" s="114"/>
      <c r="CC150" s="114"/>
      <c r="CD150" s="114"/>
      <c r="CE150" s="114"/>
      <c r="CF150" s="114"/>
      <c r="CG150" s="114"/>
      <c r="CH150" s="114"/>
      <c r="CI150" s="114"/>
      <c r="CJ150" s="114"/>
      <c r="CK150" s="114"/>
    </row>
    <row r="151" spans="2:89" ht="15" customHeight="1" thickBot="1">
      <c r="B151" s="92"/>
      <c r="C151" s="177" t="s">
        <v>154</v>
      </c>
      <c r="D151" s="63"/>
      <c r="E151" s="94"/>
      <c r="F151" s="813" t="s">
        <v>1005</v>
      </c>
      <c r="G151" s="78"/>
      <c r="H151" s="1690"/>
      <c r="I151" s="582"/>
      <c r="J151" s="1"/>
      <c r="K151" s="1"/>
      <c r="L151" s="1"/>
      <c r="N151" s="11"/>
      <c r="O151" s="109"/>
      <c r="P151" s="114"/>
      <c r="Q151" s="114"/>
      <c r="R151" s="11"/>
      <c r="S151" s="49"/>
      <c r="T151" s="11"/>
      <c r="U151" s="109"/>
      <c r="V151" s="114"/>
      <c r="W151" s="114"/>
      <c r="X151" s="114"/>
      <c r="Y151" s="114"/>
      <c r="Z151" s="114"/>
      <c r="AA151" s="114"/>
      <c r="AB151" s="114"/>
      <c r="AC151" s="114"/>
      <c r="AD151" s="114"/>
      <c r="AE151" s="114"/>
      <c r="AF151" s="114"/>
      <c r="AG151" s="114"/>
      <c r="AH151" s="114"/>
      <c r="AI151" s="114"/>
      <c r="AJ151" s="115"/>
      <c r="AK151" s="115"/>
      <c r="AL151" s="109"/>
      <c r="AM151" s="109"/>
      <c r="AN151" s="109"/>
      <c r="AO151" s="108"/>
      <c r="AP151" s="114"/>
      <c r="AQ151" s="114"/>
      <c r="AR151" s="114"/>
      <c r="AS151" s="114"/>
      <c r="AT151" s="114"/>
      <c r="AU151" s="114"/>
      <c r="AV151" s="114"/>
      <c r="AW151" s="114"/>
      <c r="AX151" s="114"/>
      <c r="AY151" s="114"/>
      <c r="AZ151" s="114"/>
      <c r="BA151" s="114"/>
      <c r="BB151" s="114"/>
      <c r="BC151" s="114"/>
      <c r="BD151" s="114"/>
      <c r="BE151" s="114"/>
      <c r="BF151" s="114"/>
      <c r="BG151" s="114"/>
      <c r="BH151" s="114"/>
      <c r="BI151" s="114"/>
      <c r="BJ151" s="114"/>
      <c r="BK151" s="114"/>
      <c r="BL151" s="114"/>
      <c r="BM151" s="114"/>
      <c r="BN151" s="114"/>
      <c r="BO151" s="114"/>
      <c r="BP151" s="114"/>
      <c r="BQ151" s="114"/>
      <c r="BR151" s="114"/>
      <c r="BS151" s="114"/>
      <c r="BT151" s="114"/>
      <c r="BU151" s="114"/>
      <c r="BV151" s="114"/>
      <c r="BW151" s="114"/>
      <c r="BX151" s="114"/>
      <c r="BY151" s="114"/>
      <c r="BZ151" s="114"/>
      <c r="CA151" s="114"/>
      <c r="CB151" s="114"/>
      <c r="CC151" s="114"/>
      <c r="CD151" s="114"/>
      <c r="CE151" s="114"/>
      <c r="CF151" s="114"/>
      <c r="CG151" s="114"/>
      <c r="CH151" s="114"/>
      <c r="CI151" s="114"/>
      <c r="CJ151" s="114"/>
      <c r="CK151" s="114"/>
    </row>
    <row r="152" spans="2:89" ht="17.25" customHeight="1">
      <c r="B152" s="1625" t="s">
        <v>345</v>
      </c>
      <c r="C152" s="280" t="s">
        <v>335</v>
      </c>
      <c r="D152" s="397">
        <v>60</v>
      </c>
      <c r="E152" s="11"/>
      <c r="F152" s="1563"/>
      <c r="G152" s="178" t="s">
        <v>154</v>
      </c>
      <c r="H152" s="143"/>
      <c r="I152" s="605"/>
      <c r="J152" s="1"/>
      <c r="K152" s="1"/>
      <c r="L152" s="1"/>
      <c r="N152" s="11"/>
      <c r="O152" s="109"/>
      <c r="P152" s="114"/>
      <c r="Q152" s="114"/>
      <c r="R152" s="11"/>
      <c r="S152" s="49"/>
      <c r="T152" s="11"/>
      <c r="U152" s="109"/>
      <c r="V152" s="114"/>
      <c r="W152" s="114"/>
      <c r="X152" s="207"/>
      <c r="Y152" s="306"/>
      <c r="Z152" s="207"/>
      <c r="AA152" s="306"/>
      <c r="AB152" s="114"/>
      <c r="AC152" s="112"/>
      <c r="AD152" s="203"/>
      <c r="AE152" s="114"/>
      <c r="AF152" s="114"/>
      <c r="AG152" s="114"/>
      <c r="AH152" s="114"/>
      <c r="AI152" s="114"/>
      <c r="AJ152" s="115"/>
      <c r="AK152" s="234"/>
      <c r="AL152" s="114"/>
      <c r="AM152" s="114"/>
      <c r="AN152" s="109"/>
      <c r="AO152" s="108"/>
      <c r="AP152" s="114"/>
      <c r="AQ152" s="114"/>
      <c r="AR152" s="114"/>
      <c r="AS152" s="114"/>
      <c r="AT152" s="114"/>
      <c r="AU152" s="114"/>
      <c r="AV152" s="114"/>
      <c r="AW152" s="114"/>
      <c r="AX152" s="114"/>
      <c r="AY152" s="114"/>
      <c r="AZ152" s="114"/>
      <c r="BA152" s="114"/>
      <c r="BB152" s="114"/>
      <c r="BC152" s="114"/>
      <c r="BD152" s="114"/>
      <c r="BE152" s="114"/>
      <c r="BF152" s="114"/>
      <c r="BG152" s="114"/>
      <c r="BH152" s="114"/>
      <c r="BI152" s="114"/>
      <c r="BJ152" s="114"/>
      <c r="BK152" s="114"/>
      <c r="BL152" s="114"/>
      <c r="BM152" s="114"/>
      <c r="BN152" s="114"/>
      <c r="BO152" s="114"/>
      <c r="BP152" s="114"/>
      <c r="BQ152" s="114"/>
      <c r="BR152" s="114"/>
      <c r="BS152" s="114"/>
      <c r="BT152" s="114"/>
      <c r="BU152" s="114"/>
      <c r="BV152" s="114"/>
      <c r="BW152" s="114"/>
      <c r="BX152" s="114"/>
      <c r="BY152" s="114"/>
      <c r="BZ152" s="114"/>
      <c r="CA152" s="114"/>
      <c r="CB152" s="114"/>
      <c r="CC152" s="114"/>
      <c r="CD152" s="114"/>
      <c r="CE152" s="114"/>
      <c r="CF152" s="114"/>
      <c r="CG152" s="114"/>
      <c r="CH152" s="114"/>
      <c r="CI152" s="114"/>
      <c r="CJ152" s="114"/>
      <c r="CK152" s="114"/>
    </row>
    <row r="153" spans="2:89" ht="17.25" customHeight="1">
      <c r="B153" s="257" t="s">
        <v>871</v>
      </c>
      <c r="C153" s="2674" t="s">
        <v>450</v>
      </c>
      <c r="D153" s="295">
        <v>235</v>
      </c>
      <c r="E153" s="889"/>
      <c r="F153" s="449" t="s">
        <v>1125</v>
      </c>
      <c r="G153" s="2664" t="s">
        <v>1123</v>
      </c>
      <c r="H153" s="395">
        <v>250</v>
      </c>
      <c r="I153" s="583"/>
      <c r="J153" s="1"/>
      <c r="K153" s="1"/>
      <c r="L153" s="1"/>
      <c r="N153" s="11"/>
      <c r="O153" s="109"/>
      <c r="P153" s="114"/>
      <c r="Q153" s="114"/>
      <c r="R153" s="11"/>
      <c r="S153" s="49"/>
      <c r="T153" s="11"/>
      <c r="U153" s="109"/>
      <c r="V153" s="114"/>
      <c r="W153" s="109"/>
      <c r="X153" s="108"/>
      <c r="Y153" s="146"/>
      <c r="Z153" s="428"/>
      <c r="AA153" s="426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09"/>
      <c r="AO153" s="108"/>
      <c r="AP153" s="114"/>
      <c r="AQ153" s="114"/>
      <c r="AR153" s="114"/>
      <c r="AS153" s="114"/>
      <c r="AT153" s="114"/>
      <c r="AU153" s="114"/>
      <c r="AV153" s="114"/>
      <c r="AW153" s="114"/>
      <c r="AX153" s="114"/>
      <c r="AY153" s="114"/>
      <c r="AZ153" s="114"/>
      <c r="BA153" s="114"/>
      <c r="BB153" s="114"/>
      <c r="BC153" s="114"/>
      <c r="BD153" s="114"/>
      <c r="BE153" s="114"/>
      <c r="BF153" s="114"/>
      <c r="BG153" s="114"/>
      <c r="BH153" s="114"/>
      <c r="BI153" s="114"/>
      <c r="BJ153" s="114"/>
      <c r="BK153" s="114"/>
      <c r="BL153" s="114"/>
      <c r="BM153" s="114"/>
      <c r="BN153" s="114"/>
      <c r="BO153" s="114"/>
      <c r="BP153" s="114"/>
      <c r="BQ153" s="114"/>
      <c r="BR153" s="114"/>
      <c r="BS153" s="114"/>
      <c r="BT153" s="114"/>
      <c r="BU153" s="114"/>
      <c r="BV153" s="114"/>
      <c r="BW153" s="114"/>
      <c r="BX153" s="114"/>
      <c r="BY153" s="114"/>
      <c r="BZ153" s="114"/>
      <c r="CA153" s="114"/>
      <c r="CB153" s="114"/>
      <c r="CC153" s="114"/>
      <c r="CD153" s="114"/>
      <c r="CE153" s="114"/>
      <c r="CF153" s="114"/>
      <c r="CG153" s="114"/>
      <c r="CH153" s="114"/>
      <c r="CI153" s="114"/>
      <c r="CJ153" s="114"/>
      <c r="CK153" s="114"/>
    </row>
    <row r="154" spans="2:89" ht="16.5" customHeight="1">
      <c r="B154" s="259" t="s">
        <v>419</v>
      </c>
      <c r="C154" s="266" t="s">
        <v>122</v>
      </c>
      <c r="D154" s="278">
        <v>200</v>
      </c>
      <c r="E154" s="389"/>
      <c r="F154" s="1567" t="s">
        <v>347</v>
      </c>
      <c r="G154" s="2679" t="s">
        <v>346</v>
      </c>
      <c r="H154" s="364">
        <v>10</v>
      </c>
      <c r="I154" s="584"/>
      <c r="J154" s="1"/>
      <c r="K154" s="1"/>
      <c r="L154" s="1"/>
      <c r="N154" s="11"/>
      <c r="O154" s="122"/>
      <c r="P154" s="114"/>
      <c r="Q154" s="114"/>
      <c r="R154" s="11"/>
      <c r="S154" s="49"/>
      <c r="T154" s="11"/>
      <c r="U154" s="109"/>
      <c r="V154" s="114"/>
      <c r="W154" s="109"/>
      <c r="X154" s="108"/>
      <c r="Y154" s="146"/>
      <c r="Z154" s="188"/>
      <c r="AA154" s="426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9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114"/>
      <c r="AX154" s="114"/>
      <c r="AY154" s="114"/>
      <c r="AZ154" s="114"/>
      <c r="BA154" s="114"/>
      <c r="BB154" s="114"/>
      <c r="BC154" s="114"/>
      <c r="BD154" s="114"/>
      <c r="BE154" s="114"/>
      <c r="BF154" s="114"/>
      <c r="BG154" s="114"/>
      <c r="BH154" s="114"/>
      <c r="BI154" s="114"/>
      <c r="BJ154" s="114"/>
      <c r="BK154" s="114"/>
      <c r="BL154" s="114"/>
      <c r="BM154" s="114"/>
      <c r="BN154" s="114"/>
      <c r="BO154" s="114"/>
      <c r="BP154" s="114"/>
      <c r="BQ154" s="114"/>
      <c r="BR154" s="114"/>
      <c r="BS154" s="114"/>
      <c r="BT154" s="114"/>
      <c r="BU154" s="114"/>
      <c r="BV154" s="114"/>
      <c r="BW154" s="114"/>
      <c r="BX154" s="114"/>
      <c r="BY154" s="114"/>
      <c r="BZ154" s="114"/>
      <c r="CA154" s="114"/>
      <c r="CB154" s="114"/>
      <c r="CC154" s="114"/>
      <c r="CD154" s="114"/>
      <c r="CE154" s="114"/>
      <c r="CF154" s="114"/>
      <c r="CG154" s="114"/>
      <c r="CH154" s="114"/>
      <c r="CI154" s="114"/>
      <c r="CJ154" s="114"/>
      <c r="CK154" s="114"/>
    </row>
    <row r="155" spans="2:89" ht="13.5" customHeight="1">
      <c r="B155" s="259" t="s">
        <v>9</v>
      </c>
      <c r="C155" s="266" t="s">
        <v>10</v>
      </c>
      <c r="D155" s="278">
        <v>60</v>
      </c>
      <c r="E155" s="7"/>
      <c r="F155" s="449" t="s">
        <v>1057</v>
      </c>
      <c r="G155" s="292" t="s">
        <v>235</v>
      </c>
      <c r="H155" s="819">
        <v>200</v>
      </c>
      <c r="I155" s="584"/>
      <c r="K155" s="84"/>
      <c r="N155" s="11"/>
      <c r="O155" s="122"/>
      <c r="P155" s="114"/>
      <c r="Q155" s="114"/>
      <c r="R155" s="11"/>
      <c r="S155" s="49"/>
      <c r="T155" s="11"/>
      <c r="U155" s="109"/>
      <c r="V155" s="114"/>
      <c r="W155" s="109"/>
      <c r="X155" s="108"/>
      <c r="Y155" s="146"/>
      <c r="Z155" s="188"/>
      <c r="AA155" s="426"/>
      <c r="AB155" s="114"/>
      <c r="AC155" s="114"/>
      <c r="AD155" s="114"/>
      <c r="AE155" s="109"/>
      <c r="AF155" s="108"/>
      <c r="AG155" s="152"/>
      <c r="AH155" s="114"/>
      <c r="AI155" s="114"/>
      <c r="AJ155" s="108"/>
      <c r="AK155" s="114"/>
      <c r="AL155" s="114"/>
      <c r="AM155" s="114"/>
      <c r="AN155" s="114"/>
      <c r="AO155" s="114"/>
      <c r="AP155" s="114"/>
      <c r="AQ155" s="114"/>
      <c r="AR155" s="114"/>
      <c r="AS155" s="114"/>
      <c r="AT155" s="114"/>
      <c r="AU155" s="114"/>
      <c r="AV155" s="114"/>
      <c r="AW155" s="114"/>
      <c r="AX155" s="114"/>
      <c r="AY155" s="114"/>
      <c r="AZ155" s="114"/>
      <c r="BA155" s="114"/>
      <c r="BB155" s="114"/>
      <c r="BC155" s="114"/>
      <c r="BD155" s="114"/>
      <c r="BE155" s="114"/>
      <c r="BF155" s="114"/>
      <c r="BG155" s="114"/>
      <c r="BH155" s="114"/>
      <c r="BI155" s="114"/>
      <c r="BJ155" s="114"/>
      <c r="BK155" s="114"/>
      <c r="BL155" s="114"/>
      <c r="BM155" s="114"/>
      <c r="BN155" s="114"/>
      <c r="BO155" s="114"/>
      <c r="BP155" s="114"/>
      <c r="BQ155" s="114"/>
      <c r="BR155" s="114"/>
      <c r="BS155" s="114"/>
      <c r="BT155" s="114"/>
      <c r="BU155" s="114"/>
      <c r="BV155" s="114"/>
      <c r="BW155" s="114"/>
      <c r="BX155" s="114"/>
      <c r="BY155" s="114"/>
      <c r="BZ155" s="114"/>
      <c r="CA155" s="114"/>
      <c r="CB155" s="114"/>
      <c r="CC155" s="114"/>
      <c r="CD155" s="114"/>
      <c r="CE155" s="114"/>
      <c r="CF155" s="114"/>
      <c r="CG155" s="114"/>
      <c r="CH155" s="114"/>
      <c r="CI155" s="114"/>
      <c r="CJ155" s="114"/>
      <c r="CK155" s="114"/>
    </row>
    <row r="156" spans="2:89" ht="16.5" customHeight="1">
      <c r="B156" s="259" t="s">
        <v>9</v>
      </c>
      <c r="C156" s="266" t="s">
        <v>387</v>
      </c>
      <c r="D156" s="275">
        <v>40</v>
      </c>
      <c r="E156" s="7"/>
      <c r="F156" s="259" t="s">
        <v>9</v>
      </c>
      <c r="G156" s="266" t="s">
        <v>10</v>
      </c>
      <c r="H156" s="275">
        <v>60</v>
      </c>
      <c r="I156" s="582"/>
      <c r="J156" s="5"/>
      <c r="K156" s="1"/>
      <c r="L156" s="1"/>
      <c r="N156" s="11"/>
      <c r="O156" s="122"/>
      <c r="P156" s="114"/>
      <c r="Q156" s="114"/>
      <c r="R156" s="11"/>
      <c r="S156" s="49"/>
      <c r="T156" s="11"/>
      <c r="U156" s="109"/>
      <c r="V156" s="114"/>
      <c r="W156" s="109"/>
      <c r="X156" s="310"/>
      <c r="Y156" s="311"/>
      <c r="Z156" s="188"/>
      <c r="AA156" s="426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  <c r="AU156" s="114"/>
      <c r="AV156" s="114"/>
      <c r="AW156" s="114"/>
      <c r="AX156" s="114"/>
      <c r="AY156" s="114"/>
      <c r="AZ156" s="114"/>
      <c r="BA156" s="114"/>
      <c r="BB156" s="114"/>
      <c r="BC156" s="114"/>
      <c r="BD156" s="114"/>
      <c r="BE156" s="114"/>
      <c r="BF156" s="114"/>
      <c r="BG156" s="114"/>
      <c r="BH156" s="114"/>
      <c r="BI156" s="114"/>
      <c r="BJ156" s="114"/>
      <c r="BK156" s="114"/>
      <c r="BL156" s="114"/>
      <c r="BM156" s="114"/>
      <c r="BN156" s="114"/>
      <c r="BO156" s="114"/>
      <c r="BP156" s="114"/>
      <c r="BQ156" s="114"/>
      <c r="BR156" s="114"/>
      <c r="BS156" s="114"/>
      <c r="BT156" s="114"/>
      <c r="BU156" s="114"/>
      <c r="BV156" s="114"/>
      <c r="BW156" s="114"/>
      <c r="BX156" s="114"/>
      <c r="BY156" s="114"/>
      <c r="BZ156" s="114"/>
      <c r="CA156" s="114"/>
      <c r="CB156" s="114"/>
      <c r="CC156" s="114"/>
      <c r="CD156" s="114"/>
      <c r="CE156" s="114"/>
      <c r="CF156" s="114"/>
      <c r="CG156" s="114"/>
      <c r="CH156" s="114"/>
      <c r="CI156" s="114"/>
      <c r="CJ156" s="114"/>
      <c r="CK156" s="114"/>
    </row>
    <row r="157" spans="2:89" ht="14.25" customHeight="1" thickBot="1">
      <c r="B157" s="1472" t="s">
        <v>360</v>
      </c>
      <c r="C157" s="1473"/>
      <c r="D157" s="3139">
        <f>SUM(D152:D156)</f>
        <v>595</v>
      </c>
      <c r="E157" s="7"/>
      <c r="F157" s="259" t="s">
        <v>9</v>
      </c>
      <c r="G157" s="266" t="s">
        <v>387</v>
      </c>
      <c r="H157" s="275">
        <v>40</v>
      </c>
      <c r="I157" s="611"/>
      <c r="J157" s="5"/>
      <c r="K157" s="1"/>
      <c r="L157" s="1"/>
      <c r="N157" s="11"/>
      <c r="O157" s="122"/>
      <c r="P157" s="114"/>
      <c r="Q157" s="114"/>
      <c r="R157" s="11"/>
      <c r="S157" s="49"/>
      <c r="T157" s="11"/>
      <c r="U157" s="109"/>
      <c r="V157" s="224"/>
      <c r="W157" s="109"/>
      <c r="X157" s="310"/>
      <c r="Y157" s="311"/>
      <c r="Z157" s="188"/>
      <c r="AA157" s="426"/>
      <c r="AB157" s="114"/>
      <c r="AC157" s="114"/>
      <c r="AD157" s="114"/>
      <c r="AE157" s="114"/>
      <c r="AF157" s="114"/>
      <c r="AG157" s="114"/>
      <c r="AH157" s="114"/>
      <c r="AI157" s="114"/>
      <c r="AJ157" s="114"/>
      <c r="AK157" s="114"/>
      <c r="AL157" s="114"/>
      <c r="AM157" s="114"/>
      <c r="AN157" s="114"/>
      <c r="AO157" s="114"/>
      <c r="AP157" s="114"/>
      <c r="AQ157" s="114"/>
      <c r="AR157" s="114"/>
      <c r="AS157" s="114"/>
      <c r="AT157" s="114"/>
      <c r="AU157" s="114"/>
      <c r="AV157" s="114"/>
      <c r="AW157" s="114"/>
      <c r="AX157" s="114"/>
      <c r="AY157" s="114"/>
      <c r="AZ157" s="114"/>
      <c r="BA157" s="114"/>
      <c r="BB157" s="114"/>
      <c r="BC157" s="114"/>
      <c r="BD157" s="114"/>
      <c r="BE157" s="114"/>
      <c r="BF157" s="114"/>
      <c r="BG157" s="114"/>
      <c r="BH157" s="114"/>
      <c r="BI157" s="114"/>
      <c r="BJ157" s="114"/>
      <c r="BK157" s="114"/>
      <c r="BL157" s="114"/>
      <c r="BM157" s="114"/>
      <c r="BN157" s="114"/>
      <c r="BO157" s="114"/>
      <c r="BP157" s="114"/>
      <c r="BQ157" s="114"/>
      <c r="BR157" s="114"/>
      <c r="BS157" s="114"/>
      <c r="BT157" s="114"/>
      <c r="BU157" s="114"/>
      <c r="BV157" s="114"/>
      <c r="BW157" s="114"/>
      <c r="BX157" s="114"/>
      <c r="BY157" s="114"/>
      <c r="BZ157" s="114"/>
      <c r="CA157" s="114"/>
      <c r="CB157" s="114"/>
      <c r="CC157" s="114"/>
      <c r="CD157" s="114"/>
      <c r="CE157" s="114"/>
      <c r="CF157" s="114"/>
      <c r="CG157" s="114"/>
      <c r="CH157" s="114"/>
      <c r="CI157" s="114"/>
      <c r="CJ157" s="114"/>
      <c r="CK157" s="114"/>
    </row>
    <row r="158" spans="2:89" ht="17.25" customHeight="1">
      <c r="B158" s="387"/>
      <c r="C158" s="177" t="s">
        <v>123</v>
      </c>
      <c r="D158" s="63"/>
      <c r="E158" s="7"/>
      <c r="F158" s="2054" t="s">
        <v>678</v>
      </c>
      <c r="G158" s="252" t="s">
        <v>442</v>
      </c>
      <c r="H158" s="421">
        <v>110</v>
      </c>
      <c r="I158" s="611"/>
      <c r="J158" s="5"/>
      <c r="K158" s="1"/>
      <c r="L158" s="1"/>
      <c r="N158" s="11"/>
      <c r="O158" s="122"/>
      <c r="P158" s="108"/>
      <c r="Q158" s="114"/>
      <c r="R158" s="11"/>
      <c r="S158" s="49"/>
      <c r="T158" s="11"/>
      <c r="U158" s="135"/>
      <c r="V158" s="114"/>
      <c r="W158" s="109"/>
      <c r="X158" s="284"/>
      <c r="Y158" s="146"/>
      <c r="Z158" s="188"/>
      <c r="AA158" s="426"/>
      <c r="AB158" s="114"/>
      <c r="AC158" s="114"/>
      <c r="AD158" s="114"/>
      <c r="AE158" s="109"/>
      <c r="AF158" s="116"/>
      <c r="AG158" s="150"/>
      <c r="AH158" s="114"/>
      <c r="AI158" s="114"/>
      <c r="AJ158" s="114"/>
      <c r="AK158" s="114"/>
      <c r="AL158" s="114"/>
      <c r="AM158" s="114"/>
      <c r="AN158" s="114"/>
      <c r="AO158" s="114"/>
      <c r="AP158" s="114"/>
      <c r="AQ158" s="114"/>
      <c r="AR158" s="114"/>
      <c r="AS158" s="114"/>
      <c r="AT158" s="114"/>
      <c r="AU158" s="114"/>
      <c r="AV158" s="114"/>
      <c r="AW158" s="114"/>
      <c r="AX158" s="114"/>
      <c r="AY158" s="114"/>
      <c r="AZ158" s="114"/>
      <c r="BA158" s="114"/>
      <c r="BB158" s="114"/>
      <c r="BC158" s="114"/>
      <c r="BD158" s="114"/>
      <c r="BE158" s="114"/>
      <c r="BF158" s="114"/>
      <c r="BG158" s="114"/>
      <c r="BH158" s="114"/>
      <c r="BI158" s="114"/>
      <c r="BJ158" s="114"/>
      <c r="BK158" s="114"/>
      <c r="BL158" s="114"/>
      <c r="BM158" s="114"/>
      <c r="BN158" s="114"/>
      <c r="BO158" s="114"/>
      <c r="BP158" s="114"/>
      <c r="BQ158" s="114"/>
      <c r="BR158" s="114"/>
      <c r="BS158" s="114"/>
      <c r="BT158" s="114"/>
      <c r="BU158" s="114"/>
      <c r="BV158" s="114"/>
      <c r="BW158" s="114"/>
      <c r="BX158" s="114"/>
      <c r="BY158" s="114"/>
      <c r="BZ158" s="114"/>
      <c r="CA158" s="114"/>
      <c r="CB158" s="114"/>
      <c r="CC158" s="114"/>
      <c r="CD158" s="114"/>
      <c r="CE158" s="114"/>
      <c r="CF158" s="114"/>
      <c r="CG158" s="114"/>
      <c r="CH158" s="114"/>
      <c r="CI158" s="114"/>
      <c r="CJ158" s="114"/>
      <c r="CK158" s="114"/>
    </row>
    <row r="159" spans="2:89" ht="15" customHeight="1" thickBot="1">
      <c r="B159" s="1625" t="s">
        <v>555</v>
      </c>
      <c r="C159" s="266" t="s">
        <v>556</v>
      </c>
      <c r="D159" s="275">
        <v>60</v>
      </c>
      <c r="E159" s="7"/>
      <c r="F159" s="1472" t="s">
        <v>360</v>
      </c>
      <c r="G159" s="1473"/>
      <c r="H159" s="1753">
        <f>SUM(H153:H158)</f>
        <v>670</v>
      </c>
      <c r="I159" s="605"/>
      <c r="J159" s="5"/>
      <c r="K159" s="1"/>
      <c r="L159" s="1"/>
      <c r="N159" s="11"/>
      <c r="O159" s="122"/>
      <c r="P159" s="114"/>
      <c r="Q159" s="114"/>
      <c r="R159" s="11"/>
      <c r="S159" s="49"/>
      <c r="T159" s="11"/>
      <c r="U159" s="114"/>
      <c r="V159" s="114"/>
      <c r="W159" s="109"/>
      <c r="X159" s="108"/>
      <c r="Y159" s="146"/>
      <c r="Z159" s="188"/>
      <c r="AA159" s="426"/>
      <c r="AB159" s="114"/>
      <c r="AC159" s="114"/>
      <c r="AD159" s="114"/>
      <c r="AE159" s="109"/>
      <c r="AF159" s="116"/>
      <c r="AG159" s="150"/>
      <c r="AH159" s="114"/>
      <c r="AI159" s="114"/>
      <c r="AJ159" s="114"/>
      <c r="AK159" s="114"/>
      <c r="AL159" s="114"/>
      <c r="AM159" s="114"/>
      <c r="AN159" s="114"/>
      <c r="AO159" s="114"/>
      <c r="AP159" s="114"/>
      <c r="AQ159" s="114"/>
      <c r="AR159" s="114"/>
      <c r="AS159" s="114"/>
      <c r="AT159" s="114"/>
      <c r="AU159" s="114"/>
      <c r="AV159" s="114"/>
      <c r="AW159" s="114"/>
      <c r="AX159" s="114"/>
      <c r="AY159" s="114"/>
      <c r="AZ159" s="114"/>
      <c r="BA159" s="114"/>
      <c r="BB159" s="114"/>
      <c r="BC159" s="114"/>
      <c r="BD159" s="114"/>
      <c r="BE159" s="114"/>
      <c r="BF159" s="114"/>
      <c r="BG159" s="114"/>
      <c r="BH159" s="114"/>
      <c r="BI159" s="114"/>
      <c r="BJ159" s="114"/>
      <c r="BK159" s="114"/>
      <c r="BL159" s="114"/>
      <c r="BM159" s="114"/>
      <c r="BN159" s="114"/>
      <c r="BO159" s="114"/>
      <c r="BP159" s="114"/>
      <c r="BQ159" s="114"/>
      <c r="BR159" s="114"/>
      <c r="BS159" s="114"/>
      <c r="BT159" s="114"/>
      <c r="BU159" s="114"/>
      <c r="BV159" s="114"/>
      <c r="BW159" s="114"/>
      <c r="BX159" s="114"/>
      <c r="BY159" s="114"/>
      <c r="BZ159" s="114"/>
      <c r="CA159" s="114"/>
      <c r="CB159" s="114"/>
      <c r="CC159" s="114"/>
      <c r="CD159" s="114"/>
      <c r="CE159" s="114"/>
      <c r="CF159" s="114"/>
      <c r="CG159" s="114"/>
      <c r="CH159" s="114"/>
      <c r="CI159" s="114"/>
      <c r="CJ159" s="114"/>
      <c r="CK159" s="114"/>
    </row>
    <row r="160" spans="2:89" ht="12.75" customHeight="1">
      <c r="B160" s="2015" t="s">
        <v>636</v>
      </c>
      <c r="C160" s="252" t="s">
        <v>805</v>
      </c>
      <c r="D160" s="402">
        <v>250</v>
      </c>
      <c r="E160" s="7"/>
      <c r="F160" s="387"/>
      <c r="G160" s="177" t="s">
        <v>123</v>
      </c>
      <c r="H160" s="63"/>
      <c r="I160" s="584"/>
      <c r="J160" s="5"/>
      <c r="K160" s="1"/>
      <c r="L160" s="1"/>
      <c r="N160" s="11"/>
      <c r="O160" s="122"/>
      <c r="P160" s="114"/>
      <c r="Q160" s="114"/>
      <c r="R160" s="11"/>
      <c r="S160" s="49"/>
      <c r="T160" s="11"/>
      <c r="U160" s="114"/>
      <c r="V160" s="114"/>
      <c r="W160" s="112"/>
      <c r="X160" s="108"/>
      <c r="Y160" s="139"/>
      <c r="Z160" s="188"/>
      <c r="AA160" s="426"/>
      <c r="AB160" s="114"/>
      <c r="AC160" s="114"/>
      <c r="AD160" s="114"/>
      <c r="AE160" s="114"/>
      <c r="AF160" s="114"/>
      <c r="AG160" s="109"/>
      <c r="AH160" s="108"/>
      <c r="AI160" s="109"/>
      <c r="AJ160" s="114"/>
      <c r="AK160" s="114"/>
      <c r="AL160" s="114"/>
      <c r="AM160" s="114"/>
      <c r="AN160" s="114"/>
      <c r="AO160" s="114"/>
      <c r="AP160" s="114"/>
      <c r="AQ160" s="114"/>
      <c r="AR160" s="114"/>
      <c r="AS160" s="114"/>
      <c r="AT160" s="114"/>
      <c r="AU160" s="114"/>
      <c r="AV160" s="114"/>
      <c r="AW160" s="114"/>
      <c r="AX160" s="114"/>
      <c r="AY160" s="114"/>
      <c r="AZ160" s="114"/>
      <c r="BA160" s="114"/>
      <c r="BB160" s="114"/>
      <c r="BC160" s="114"/>
      <c r="BD160" s="114"/>
      <c r="BE160" s="114"/>
      <c r="BF160" s="114"/>
      <c r="BG160" s="114"/>
      <c r="BH160" s="114"/>
      <c r="BI160" s="114"/>
      <c r="BJ160" s="114"/>
      <c r="BK160" s="114"/>
      <c r="BL160" s="114"/>
      <c r="BM160" s="114"/>
      <c r="BN160" s="114"/>
      <c r="BO160" s="114"/>
      <c r="BP160" s="114"/>
      <c r="BQ160" s="114"/>
      <c r="BR160" s="114"/>
      <c r="BS160" s="114"/>
      <c r="BT160" s="114"/>
      <c r="BU160" s="114"/>
      <c r="BV160" s="114"/>
      <c r="BW160" s="114"/>
      <c r="BX160" s="114"/>
      <c r="BY160" s="114"/>
      <c r="BZ160" s="114"/>
      <c r="CA160" s="114"/>
      <c r="CB160" s="114"/>
      <c r="CC160" s="114"/>
      <c r="CD160" s="114"/>
      <c r="CE160" s="114"/>
      <c r="CF160" s="114"/>
      <c r="CG160" s="114"/>
      <c r="CH160" s="114"/>
      <c r="CI160" s="114"/>
      <c r="CJ160" s="114"/>
      <c r="CK160" s="114"/>
    </row>
    <row r="161" spans="2:89" ht="12.75" customHeight="1">
      <c r="B161" s="259" t="s">
        <v>642</v>
      </c>
      <c r="C161" s="2655" t="s">
        <v>641</v>
      </c>
      <c r="D161" s="364">
        <v>120</v>
      </c>
      <c r="E161" s="7"/>
      <c r="F161" s="257" t="s">
        <v>1101</v>
      </c>
      <c r="G161" s="292" t="s">
        <v>1102</v>
      </c>
      <c r="H161" s="395">
        <v>60</v>
      </c>
      <c r="I161" s="584"/>
      <c r="J161" s="5"/>
      <c r="K161" s="1"/>
      <c r="L161" s="1"/>
      <c r="N161" s="11"/>
      <c r="O161" s="122"/>
      <c r="P161" s="114"/>
      <c r="Q161" s="114"/>
      <c r="R161" s="11"/>
      <c r="S161" s="49"/>
      <c r="T161" s="11"/>
      <c r="U161" s="114"/>
      <c r="V161" s="114"/>
      <c r="W161" s="109"/>
      <c r="X161" s="108"/>
      <c r="Y161" s="152"/>
      <c r="Z161" s="428"/>
      <c r="AA161" s="426"/>
      <c r="AB161" s="114"/>
      <c r="AC161" s="114"/>
      <c r="AD161" s="114"/>
      <c r="AE161" s="194"/>
      <c r="AF161" s="114"/>
      <c r="AG161" s="114"/>
      <c r="AH161" s="108"/>
      <c r="AI161" s="112"/>
      <c r="AJ161" s="114"/>
      <c r="AK161" s="114"/>
      <c r="AL161" s="114"/>
      <c r="AM161" s="114"/>
      <c r="AN161" s="114"/>
      <c r="AO161" s="114"/>
      <c r="AP161" s="114"/>
      <c r="AQ161" s="114"/>
      <c r="AR161" s="114"/>
      <c r="AS161" s="114"/>
      <c r="AT161" s="114"/>
      <c r="AU161" s="114"/>
      <c r="AV161" s="114"/>
      <c r="AW161" s="114"/>
      <c r="AX161" s="114"/>
      <c r="AY161" s="114"/>
      <c r="AZ161" s="114"/>
      <c r="BA161" s="114"/>
      <c r="BB161" s="114"/>
      <c r="BC161" s="114"/>
      <c r="BD161" s="114"/>
      <c r="BE161" s="114"/>
      <c r="BF161" s="114"/>
      <c r="BG161" s="114"/>
      <c r="BH161" s="114"/>
      <c r="BI161" s="114"/>
      <c r="BJ161" s="114"/>
      <c r="BK161" s="114"/>
      <c r="BL161" s="114"/>
      <c r="BM161" s="114"/>
      <c r="BN161" s="114"/>
      <c r="BO161" s="114"/>
      <c r="BP161" s="114"/>
      <c r="BQ161" s="114"/>
      <c r="BR161" s="114"/>
      <c r="BS161" s="114"/>
      <c r="BT161" s="114"/>
      <c r="BU161" s="114"/>
      <c r="BV161" s="114"/>
      <c r="BW161" s="114"/>
      <c r="BX161" s="114"/>
      <c r="BY161" s="114"/>
      <c r="BZ161" s="114"/>
      <c r="CA161" s="114"/>
      <c r="CB161" s="114"/>
      <c r="CC161" s="114"/>
      <c r="CD161" s="114"/>
      <c r="CE161" s="114"/>
      <c r="CF161" s="114"/>
      <c r="CG161" s="114"/>
      <c r="CH161" s="114"/>
      <c r="CI161" s="114"/>
      <c r="CJ161" s="114"/>
      <c r="CK161" s="114"/>
    </row>
    <row r="162" spans="2:89" ht="15" customHeight="1">
      <c r="B162" s="257" t="s">
        <v>570</v>
      </c>
      <c r="C162" s="2680" t="s">
        <v>637</v>
      </c>
      <c r="D162" s="402">
        <v>180</v>
      </c>
      <c r="E162" s="94"/>
      <c r="F162" s="2246" t="s">
        <v>1077</v>
      </c>
      <c r="G162" s="292" t="s">
        <v>1076</v>
      </c>
      <c r="H162" s="395">
        <v>250</v>
      </c>
      <c r="I162" s="584"/>
      <c r="J162" s="5"/>
      <c r="K162" s="1"/>
      <c r="L162" s="1"/>
      <c r="N162" s="11"/>
      <c r="O162" s="122"/>
      <c r="P162" s="114"/>
      <c r="Q162" s="114"/>
      <c r="R162" s="11"/>
      <c r="S162" s="49"/>
      <c r="T162" s="11"/>
      <c r="U162" s="114"/>
      <c r="V162" s="114"/>
      <c r="W162" s="109"/>
      <c r="X162" s="108"/>
      <c r="Y162" s="152"/>
      <c r="Z162" s="188"/>
      <c r="AA162" s="426"/>
      <c r="AB162" s="114"/>
      <c r="AC162" s="114"/>
      <c r="AD162" s="114"/>
      <c r="AE162" s="174"/>
      <c r="AF162" s="207"/>
      <c r="AG162" s="306"/>
      <c r="AH162" s="108"/>
      <c r="AI162" s="114"/>
      <c r="AJ162" s="114"/>
      <c r="AK162" s="205"/>
      <c r="AL162" s="205"/>
      <c r="AM162" s="114"/>
      <c r="AN162" s="114"/>
      <c r="AO162" s="114"/>
      <c r="AP162" s="114"/>
      <c r="AQ162" s="114"/>
      <c r="AR162" s="114"/>
      <c r="AS162" s="114"/>
      <c r="AT162" s="114"/>
      <c r="AU162" s="114"/>
      <c r="AV162" s="114"/>
      <c r="AW162" s="114"/>
      <c r="AX162" s="114"/>
      <c r="AY162" s="114"/>
      <c r="AZ162" s="114"/>
      <c r="BA162" s="114"/>
      <c r="BB162" s="114"/>
      <c r="BC162" s="114"/>
      <c r="BD162" s="114"/>
      <c r="BE162" s="114"/>
      <c r="BF162" s="114"/>
      <c r="BG162" s="114"/>
      <c r="BH162" s="114"/>
      <c r="BI162" s="114"/>
      <c r="BJ162" s="114"/>
      <c r="BK162" s="114"/>
      <c r="BL162" s="114"/>
      <c r="BM162" s="114"/>
      <c r="BN162" s="114"/>
      <c r="BO162" s="114"/>
      <c r="BP162" s="114"/>
      <c r="BQ162" s="114"/>
      <c r="BR162" s="114"/>
      <c r="BS162" s="114"/>
      <c r="BT162" s="114"/>
      <c r="BU162" s="114"/>
      <c r="BV162" s="114"/>
      <c r="BW162" s="114"/>
      <c r="BX162" s="114"/>
      <c r="BY162" s="114"/>
      <c r="BZ162" s="114"/>
      <c r="CA162" s="114"/>
      <c r="CB162" s="114"/>
      <c r="CC162" s="114"/>
      <c r="CD162" s="114"/>
      <c r="CE162" s="114"/>
      <c r="CF162" s="114"/>
      <c r="CG162" s="114"/>
      <c r="CH162" s="114"/>
      <c r="CI162" s="114"/>
      <c r="CJ162" s="114"/>
      <c r="CK162" s="114"/>
    </row>
    <row r="163" spans="2:89" ht="14.25" customHeight="1">
      <c r="B163" s="1962" t="s">
        <v>554</v>
      </c>
      <c r="C163" s="252" t="s">
        <v>235</v>
      </c>
      <c r="D163" s="277">
        <v>200</v>
      </c>
      <c r="E163" s="57"/>
      <c r="F163" s="257" t="s">
        <v>1079</v>
      </c>
      <c r="G163" s="1854" t="s">
        <v>237</v>
      </c>
      <c r="H163" s="277">
        <v>200</v>
      </c>
      <c r="I163" s="584"/>
      <c r="J163" s="5"/>
      <c r="K163" s="1"/>
      <c r="L163" s="1"/>
      <c r="N163" s="11"/>
      <c r="O163" s="122"/>
      <c r="P163" s="114"/>
      <c r="Q163" s="114"/>
      <c r="R163" s="11"/>
      <c r="S163" s="49"/>
      <c r="T163" s="11"/>
      <c r="U163" s="109"/>
      <c r="V163" s="108"/>
      <c r="W163" s="109"/>
      <c r="X163" s="108"/>
      <c r="Y163" s="152"/>
      <c r="Z163" s="188"/>
      <c r="AA163" s="426"/>
      <c r="AB163" s="114"/>
      <c r="AC163" s="114"/>
      <c r="AD163" s="114"/>
      <c r="AE163" s="109"/>
      <c r="AF163" s="108"/>
      <c r="AG163" s="146"/>
      <c r="AH163" s="108"/>
      <c r="AI163" s="114"/>
      <c r="AJ163" s="114"/>
      <c r="AK163" s="205"/>
      <c r="AL163" s="205"/>
      <c r="AM163" s="114"/>
      <c r="AN163" s="114"/>
      <c r="AO163" s="114"/>
      <c r="AP163" s="114"/>
      <c r="AQ163" s="114"/>
      <c r="AR163" s="114"/>
      <c r="AS163" s="114"/>
      <c r="AT163" s="114"/>
      <c r="AU163" s="114"/>
      <c r="AV163" s="114"/>
      <c r="AW163" s="114"/>
      <c r="AX163" s="114"/>
      <c r="AY163" s="114"/>
      <c r="AZ163" s="114"/>
      <c r="BA163" s="114"/>
      <c r="BB163" s="114"/>
      <c r="BC163" s="114"/>
      <c r="BD163" s="114"/>
      <c r="BE163" s="114"/>
      <c r="BF163" s="114"/>
      <c r="BG163" s="114"/>
      <c r="BH163" s="114"/>
      <c r="BI163" s="114"/>
      <c r="BJ163" s="114"/>
      <c r="BK163" s="114"/>
      <c r="BL163" s="114"/>
      <c r="BM163" s="114"/>
      <c r="BN163" s="114"/>
      <c r="BO163" s="114"/>
      <c r="BP163" s="114"/>
      <c r="BQ163" s="114"/>
      <c r="BR163" s="114"/>
      <c r="BS163" s="114"/>
      <c r="BT163" s="114"/>
      <c r="BU163" s="114"/>
      <c r="BV163" s="114"/>
      <c r="BW163" s="114"/>
      <c r="BX163" s="114"/>
      <c r="BY163" s="114"/>
      <c r="BZ163" s="114"/>
      <c r="CA163" s="114"/>
      <c r="CB163" s="114"/>
      <c r="CC163" s="114"/>
      <c r="CD163" s="114"/>
      <c r="CE163" s="114"/>
      <c r="CF163" s="114"/>
      <c r="CG163" s="114"/>
      <c r="CH163" s="114"/>
      <c r="CI163" s="114"/>
      <c r="CJ163" s="114"/>
      <c r="CK163" s="114"/>
    </row>
    <row r="164" spans="2:89" ht="13.5" customHeight="1">
      <c r="B164" s="259" t="s">
        <v>9</v>
      </c>
      <c r="C164" s="266" t="s">
        <v>10</v>
      </c>
      <c r="D164" s="275">
        <v>70</v>
      </c>
      <c r="E164" s="7"/>
      <c r="F164" s="257" t="s">
        <v>1085</v>
      </c>
      <c r="G164" s="292" t="s">
        <v>1084</v>
      </c>
      <c r="H164" s="395">
        <v>200</v>
      </c>
      <c r="I164" s="581"/>
      <c r="J164" s="889"/>
      <c r="K164" s="11"/>
      <c r="L164" s="49"/>
      <c r="N164" s="11"/>
      <c r="O164" s="122"/>
      <c r="P164" s="114"/>
      <c r="Q164" s="114"/>
      <c r="R164" s="11"/>
      <c r="S164" s="49"/>
      <c r="T164" s="11"/>
      <c r="U164" s="114"/>
      <c r="V164" s="114"/>
      <c r="W164" s="109"/>
      <c r="X164" s="113"/>
      <c r="Y164" s="139"/>
      <c r="Z164" s="188"/>
      <c r="AA164" s="426"/>
      <c r="AB164" s="114"/>
      <c r="AC164" s="114"/>
      <c r="AD164" s="114"/>
      <c r="AE164" s="114"/>
      <c r="AF164" s="114"/>
      <c r="AG164" s="114"/>
      <c r="AH164" s="109"/>
      <c r="AI164" s="109"/>
      <c r="AJ164" s="114"/>
      <c r="AK164" s="205"/>
      <c r="AL164" s="205"/>
      <c r="AM164" s="114"/>
      <c r="AN164" s="114"/>
      <c r="AO164" s="114"/>
      <c r="AP164" s="114"/>
      <c r="AQ164" s="114"/>
      <c r="AR164" s="114"/>
      <c r="AS164" s="114"/>
      <c r="AT164" s="114"/>
      <c r="AU164" s="114"/>
      <c r="AV164" s="114"/>
      <c r="AW164" s="114"/>
      <c r="AX164" s="114"/>
      <c r="AY164" s="114"/>
      <c r="AZ164" s="114"/>
      <c r="BA164" s="114"/>
      <c r="BB164" s="114"/>
      <c r="BC164" s="114"/>
      <c r="BD164" s="114"/>
      <c r="BE164" s="114"/>
      <c r="BF164" s="114"/>
      <c r="BG164" s="114"/>
      <c r="BH164" s="114"/>
      <c r="BI164" s="114"/>
      <c r="BJ164" s="114"/>
      <c r="BK164" s="114"/>
      <c r="BL164" s="114"/>
      <c r="BM164" s="114"/>
      <c r="BN164" s="114"/>
      <c r="BO164" s="114"/>
      <c r="BP164" s="114"/>
      <c r="BQ164" s="114"/>
      <c r="BR164" s="114"/>
      <c r="BS164" s="114"/>
      <c r="BT164" s="114"/>
      <c r="BU164" s="114"/>
      <c r="BV164" s="114"/>
      <c r="BW164" s="114"/>
      <c r="BX164" s="114"/>
      <c r="BY164" s="114"/>
      <c r="BZ164" s="114"/>
      <c r="CA164" s="114"/>
      <c r="CB164" s="114"/>
      <c r="CC164" s="114"/>
      <c r="CD164" s="114"/>
      <c r="CE164" s="114"/>
      <c r="CF164" s="114"/>
      <c r="CG164" s="114"/>
      <c r="CH164" s="114"/>
      <c r="CI164" s="114"/>
      <c r="CJ164" s="114"/>
      <c r="CK164" s="114"/>
    </row>
    <row r="165" spans="2:89" ht="13.5" customHeight="1">
      <c r="B165" s="259" t="s">
        <v>9</v>
      </c>
      <c r="C165" s="266" t="s">
        <v>387</v>
      </c>
      <c r="D165" s="275">
        <v>40</v>
      </c>
      <c r="E165" s="94"/>
      <c r="F165" s="259" t="s">
        <v>9</v>
      </c>
      <c r="G165" s="266" t="s">
        <v>10</v>
      </c>
      <c r="H165" s="278">
        <v>70</v>
      </c>
      <c r="I165" s="581"/>
      <c r="J165" s="11"/>
      <c r="K165" s="183"/>
      <c r="L165" s="11"/>
      <c r="N165" s="11"/>
      <c r="O165" s="122"/>
      <c r="P165" s="114"/>
      <c r="Q165" s="109"/>
      <c r="R165" s="11"/>
      <c r="S165" s="49"/>
      <c r="T165" s="11"/>
      <c r="U165" s="114"/>
      <c r="V165" s="114"/>
      <c r="W165" s="109"/>
      <c r="X165" s="232"/>
      <c r="Y165" s="312"/>
      <c r="Z165" s="188"/>
      <c r="AA165" s="426"/>
      <c r="AB165" s="114"/>
      <c r="AC165" s="114"/>
      <c r="AD165" s="114"/>
      <c r="AE165" s="114"/>
      <c r="AF165" s="114"/>
      <c r="AG165" s="114"/>
      <c r="AH165" s="109"/>
      <c r="AI165" s="109"/>
      <c r="AJ165" s="114"/>
      <c r="AK165" s="109"/>
      <c r="AL165" s="109"/>
      <c r="AM165" s="114"/>
      <c r="AN165" s="114"/>
      <c r="AO165" s="114"/>
      <c r="AP165" s="114"/>
      <c r="AQ165" s="114"/>
      <c r="AR165" s="114"/>
      <c r="AS165" s="114"/>
      <c r="AT165" s="114"/>
      <c r="AU165" s="114"/>
      <c r="AV165" s="114"/>
      <c r="AW165" s="114"/>
      <c r="AX165" s="114"/>
      <c r="AY165" s="114"/>
      <c r="AZ165" s="114"/>
      <c r="BA165" s="114"/>
      <c r="BB165" s="114"/>
      <c r="BC165" s="114"/>
      <c r="BD165" s="114"/>
      <c r="BE165" s="114"/>
      <c r="BF165" s="114"/>
      <c r="BG165" s="114"/>
      <c r="BH165" s="114"/>
      <c r="BI165" s="114"/>
      <c r="BJ165" s="114"/>
      <c r="BK165" s="114"/>
      <c r="BL165" s="114"/>
      <c r="BM165" s="114"/>
      <c r="BN165" s="114"/>
      <c r="BO165" s="114"/>
      <c r="BP165" s="114"/>
      <c r="BQ165" s="114"/>
      <c r="BR165" s="114"/>
      <c r="BS165" s="114"/>
      <c r="BT165" s="114"/>
      <c r="BU165" s="114"/>
      <c r="BV165" s="114"/>
      <c r="BW165" s="114"/>
      <c r="BX165" s="114"/>
      <c r="BY165" s="114"/>
      <c r="BZ165" s="114"/>
      <c r="CA165" s="114"/>
      <c r="CB165" s="114"/>
      <c r="CC165" s="114"/>
      <c r="CD165" s="114"/>
      <c r="CE165" s="114"/>
      <c r="CF165" s="114"/>
      <c r="CG165" s="114"/>
      <c r="CH165" s="114"/>
      <c r="CI165" s="114"/>
      <c r="CJ165" s="114"/>
      <c r="CK165" s="114"/>
    </row>
    <row r="166" spans="2:89" ht="12.75" customHeight="1">
      <c r="B166" s="270" t="s">
        <v>439</v>
      </c>
      <c r="C166" s="252" t="s">
        <v>290</v>
      </c>
      <c r="D166" s="275">
        <v>100</v>
      </c>
      <c r="E166" s="94"/>
      <c r="F166" s="259" t="s">
        <v>9</v>
      </c>
      <c r="G166" s="266" t="s">
        <v>387</v>
      </c>
      <c r="H166" s="275">
        <v>54</v>
      </c>
      <c r="I166" s="581"/>
      <c r="J166" s="64"/>
      <c r="K166" s="360"/>
      <c r="L166" s="4"/>
      <c r="N166" s="11"/>
      <c r="O166" s="122"/>
      <c r="P166" s="114"/>
      <c r="Q166" s="306"/>
      <c r="R166" s="11"/>
      <c r="S166" s="49"/>
      <c r="T166" s="11"/>
      <c r="U166" s="114"/>
      <c r="V166" s="114"/>
      <c r="W166" s="109"/>
      <c r="X166" s="197"/>
      <c r="Y166" s="427"/>
      <c r="Z166" s="188"/>
      <c r="AA166" s="426"/>
      <c r="AB166" s="114"/>
      <c r="AC166" s="114"/>
      <c r="AD166" s="114"/>
      <c r="AE166" s="114"/>
      <c r="AF166" s="114"/>
      <c r="AG166" s="114"/>
      <c r="AH166" s="194"/>
      <c r="AI166" s="114"/>
      <c r="AJ166" s="114"/>
      <c r="AK166" s="114"/>
      <c r="AL166" s="114"/>
      <c r="AM166" s="114"/>
      <c r="AN166" s="114"/>
      <c r="AO166" s="114"/>
      <c r="AP166" s="114"/>
      <c r="AQ166" s="114"/>
      <c r="AR166" s="114"/>
      <c r="AS166" s="114"/>
      <c r="AT166" s="114"/>
      <c r="AU166" s="114"/>
      <c r="AV166" s="114"/>
      <c r="AW166" s="114"/>
      <c r="AX166" s="114"/>
      <c r="AY166" s="114"/>
      <c r="AZ166" s="114"/>
      <c r="BA166" s="114"/>
      <c r="BB166" s="114"/>
      <c r="BC166" s="114"/>
      <c r="BD166" s="114"/>
      <c r="BE166" s="114"/>
      <c r="BF166" s="114"/>
      <c r="BG166" s="114"/>
      <c r="BH166" s="114"/>
      <c r="BI166" s="114"/>
      <c r="BJ166" s="114"/>
      <c r="BK166" s="114"/>
      <c r="BL166" s="114"/>
      <c r="BM166" s="114"/>
      <c r="BN166" s="114"/>
      <c r="BO166" s="114"/>
      <c r="BP166" s="114"/>
      <c r="BQ166" s="114"/>
      <c r="BR166" s="114"/>
      <c r="BS166" s="114"/>
      <c r="BT166" s="114"/>
      <c r="BU166" s="114"/>
      <c r="BV166" s="114"/>
      <c r="BW166" s="114"/>
      <c r="BX166" s="114"/>
      <c r="BY166" s="114"/>
      <c r="BZ166" s="114"/>
      <c r="CA166" s="114"/>
      <c r="CB166" s="114"/>
      <c r="CC166" s="114"/>
      <c r="CD166" s="114"/>
      <c r="CE166" s="114"/>
      <c r="CF166" s="114"/>
      <c r="CG166" s="114"/>
      <c r="CH166" s="114"/>
      <c r="CI166" s="114"/>
      <c r="CJ166" s="114"/>
      <c r="CK166" s="114"/>
    </row>
    <row r="167" spans="2:89" ht="14.25" customHeight="1" thickBot="1">
      <c r="B167" s="1920" t="s">
        <v>361</v>
      </c>
      <c r="C167" s="5"/>
      <c r="D167" s="3136">
        <f>SUM(D159:D166)</f>
        <v>1020</v>
      </c>
      <c r="E167" s="7"/>
      <c r="F167" s="1472" t="s">
        <v>361</v>
      </c>
      <c r="G167" s="1635"/>
      <c r="H167" s="83">
        <f>SUM(H161:H166)</f>
        <v>834</v>
      </c>
      <c r="I167" s="583"/>
      <c r="J167" s="889"/>
      <c r="K167" s="11"/>
      <c r="L167" s="49"/>
      <c r="N167" s="11"/>
      <c r="O167" s="122"/>
      <c r="P167" s="114"/>
      <c r="Q167" s="152"/>
      <c r="R167" s="11"/>
      <c r="S167" s="49"/>
      <c r="T167" s="11"/>
      <c r="U167" s="114"/>
      <c r="V167" s="114"/>
      <c r="W167" s="112"/>
      <c r="X167" s="197"/>
      <c r="Y167" s="427"/>
      <c r="Z167" s="188"/>
      <c r="AA167" s="426"/>
      <c r="AB167" s="114"/>
      <c r="AC167" s="114"/>
      <c r="AD167" s="114"/>
      <c r="AE167" s="114"/>
      <c r="AF167" s="114"/>
      <c r="AG167" s="114"/>
      <c r="AH167" s="109"/>
      <c r="AI167" s="108"/>
      <c r="AJ167" s="114"/>
      <c r="AK167" s="114"/>
      <c r="AL167" s="114"/>
      <c r="AM167" s="114"/>
      <c r="AN167" s="114"/>
      <c r="AO167" s="114"/>
      <c r="AP167" s="114"/>
      <c r="AQ167" s="114"/>
      <c r="AR167" s="114"/>
      <c r="AS167" s="114"/>
      <c r="AT167" s="114"/>
      <c r="AU167" s="114"/>
      <c r="AV167" s="114"/>
      <c r="AW167" s="114"/>
      <c r="AX167" s="114"/>
      <c r="AY167" s="114"/>
      <c r="AZ167" s="114"/>
      <c r="BA167" s="114"/>
      <c r="BB167" s="114"/>
      <c r="BC167" s="114"/>
      <c r="BD167" s="114"/>
      <c r="BE167" s="114"/>
      <c r="BF167" s="114"/>
      <c r="BG167" s="114"/>
      <c r="BH167" s="114"/>
      <c r="BI167" s="114"/>
      <c r="BJ167" s="114"/>
      <c r="BK167" s="114"/>
      <c r="BL167" s="114"/>
      <c r="BM167" s="114"/>
      <c r="BN167" s="114"/>
      <c r="BO167" s="114"/>
      <c r="BP167" s="114"/>
      <c r="BQ167" s="114"/>
      <c r="BR167" s="114"/>
      <c r="BS167" s="114"/>
      <c r="BT167" s="114"/>
      <c r="BU167" s="114"/>
      <c r="BV167" s="114"/>
      <c r="BW167" s="114"/>
      <c r="BX167" s="114"/>
      <c r="BY167" s="114"/>
      <c r="BZ167" s="114"/>
      <c r="CA167" s="114"/>
      <c r="CB167" s="114"/>
      <c r="CC167" s="114"/>
      <c r="CD167" s="114"/>
      <c r="CE167" s="114"/>
      <c r="CF167" s="114"/>
      <c r="CG167" s="114"/>
      <c r="CH167" s="114"/>
      <c r="CI167" s="114"/>
      <c r="CJ167" s="114"/>
      <c r="CK167" s="114"/>
    </row>
    <row r="168" spans="2:89" ht="14.25" customHeight="1">
      <c r="B168" s="799"/>
      <c r="C168" s="178" t="s">
        <v>232</v>
      </c>
      <c r="D168" s="2103"/>
      <c r="E168" s="11"/>
      <c r="F168" s="387"/>
      <c r="G168" s="177" t="s">
        <v>232</v>
      </c>
      <c r="H168" s="707"/>
      <c r="I168" s="584"/>
      <c r="N168" s="11"/>
      <c r="O168" s="49"/>
      <c r="P168" s="114"/>
      <c r="Q168" s="139"/>
      <c r="R168" s="11"/>
      <c r="S168" s="49"/>
      <c r="T168" s="11"/>
      <c r="U168" s="114"/>
      <c r="V168" s="114"/>
      <c r="W168" s="112"/>
      <c r="X168" s="197"/>
      <c r="Y168" s="427"/>
      <c r="Z168" s="188"/>
      <c r="AA168" s="426"/>
      <c r="AB168" s="114"/>
      <c r="AC168" s="114"/>
      <c r="AD168" s="114"/>
      <c r="AE168" s="134"/>
      <c r="AF168" s="108"/>
      <c r="AG168" s="210"/>
      <c r="AH168" s="109"/>
      <c r="AI168" s="108"/>
      <c r="AJ168" s="114"/>
      <c r="AK168" s="114"/>
      <c r="AL168" s="114"/>
      <c r="AM168" s="114"/>
      <c r="AN168" s="114"/>
      <c r="AO168" s="114"/>
      <c r="AP168" s="114"/>
      <c r="AQ168" s="114"/>
      <c r="AR168" s="114"/>
      <c r="AS168" s="114"/>
      <c r="AT168" s="114"/>
      <c r="AU168" s="114"/>
      <c r="AV168" s="114"/>
      <c r="AW168" s="114"/>
      <c r="AX168" s="114"/>
      <c r="AY168" s="114"/>
      <c r="AZ168" s="114"/>
      <c r="BA168" s="114"/>
      <c r="BB168" s="114"/>
      <c r="BC168" s="114"/>
      <c r="BD168" s="114"/>
      <c r="BE168" s="114"/>
      <c r="BF168" s="114"/>
      <c r="BG168" s="114"/>
      <c r="BH168" s="114"/>
      <c r="BI168" s="114"/>
      <c r="BJ168" s="114"/>
      <c r="BK168" s="114"/>
      <c r="BL168" s="114"/>
      <c r="BM168" s="114"/>
      <c r="BN168" s="114"/>
      <c r="BO168" s="114"/>
      <c r="BP168" s="114"/>
      <c r="BQ168" s="114"/>
      <c r="BR168" s="114"/>
      <c r="BS168" s="114"/>
      <c r="BT168" s="114"/>
      <c r="BU168" s="114"/>
      <c r="BV168" s="114"/>
      <c r="BW168" s="114"/>
      <c r="BX168" s="114"/>
      <c r="BY168" s="114"/>
      <c r="BZ168" s="114"/>
      <c r="CA168" s="114"/>
      <c r="CB168" s="114"/>
      <c r="CC168" s="114"/>
      <c r="CD168" s="114"/>
      <c r="CE168" s="114"/>
      <c r="CF168" s="114"/>
      <c r="CG168" s="114"/>
      <c r="CH168" s="114"/>
      <c r="CI168" s="114"/>
      <c r="CJ168" s="114"/>
      <c r="CK168" s="114"/>
    </row>
    <row r="169" spans="2:89" ht="15" customHeight="1">
      <c r="B169" s="2660" t="s">
        <v>880</v>
      </c>
      <c r="C169" s="2101" t="s">
        <v>696</v>
      </c>
      <c r="D169" s="2102">
        <v>200</v>
      </c>
      <c r="E169" s="11"/>
      <c r="F169" s="257" t="s">
        <v>882</v>
      </c>
      <c r="G169" s="292" t="s">
        <v>14</v>
      </c>
      <c r="H169" s="277">
        <v>200</v>
      </c>
      <c r="I169" s="622"/>
      <c r="N169" s="11"/>
      <c r="O169" s="49"/>
      <c r="P169" s="114"/>
      <c r="Q169" s="152"/>
      <c r="R169" s="11"/>
      <c r="S169" s="593"/>
      <c r="T169" s="11"/>
      <c r="U169" s="114"/>
      <c r="V169" s="114"/>
      <c r="W169" s="112"/>
      <c r="X169" s="197"/>
      <c r="Y169" s="427"/>
      <c r="Z169" s="188"/>
      <c r="AA169" s="426"/>
      <c r="AB169" s="114"/>
      <c r="AC169" s="114"/>
      <c r="AD169" s="114"/>
      <c r="AE169" s="112"/>
      <c r="AF169" s="108"/>
      <c r="AG169" s="146"/>
      <c r="AH169" s="109"/>
      <c r="AI169" s="108"/>
      <c r="AJ169" s="114"/>
      <c r="AK169" s="114"/>
      <c r="AL169" s="114"/>
      <c r="AM169" s="114"/>
      <c r="AN169" s="114"/>
      <c r="AO169" s="114"/>
      <c r="AP169" s="114"/>
      <c r="AQ169" s="114"/>
      <c r="AR169" s="114"/>
      <c r="AS169" s="114"/>
      <c r="AT169" s="114"/>
      <c r="AU169" s="114"/>
      <c r="AV169" s="114"/>
      <c r="AW169" s="114"/>
      <c r="AX169" s="114"/>
      <c r="AY169" s="114"/>
      <c r="AZ169" s="114"/>
      <c r="BA169" s="114"/>
      <c r="BB169" s="114"/>
      <c r="BC169" s="114"/>
      <c r="BD169" s="114"/>
      <c r="BE169" s="114"/>
      <c r="BF169" s="114"/>
      <c r="BG169" s="114"/>
      <c r="BH169" s="114"/>
      <c r="BI169" s="114"/>
      <c r="BJ169" s="114"/>
      <c r="BK169" s="114"/>
      <c r="BL169" s="114"/>
      <c r="BM169" s="114"/>
      <c r="BN169" s="114"/>
      <c r="BO169" s="114"/>
      <c r="BP169" s="114"/>
      <c r="BQ169" s="114"/>
      <c r="BR169" s="114"/>
      <c r="BS169" s="114"/>
      <c r="BT169" s="114"/>
      <c r="BU169" s="114"/>
      <c r="BV169" s="114"/>
      <c r="BW169" s="114"/>
      <c r="BX169" s="114"/>
      <c r="BY169" s="114"/>
      <c r="BZ169" s="114"/>
      <c r="CA169" s="114"/>
      <c r="CB169" s="114"/>
      <c r="CC169" s="114"/>
      <c r="CD169" s="114"/>
      <c r="CE169" s="114"/>
      <c r="CF169" s="114"/>
      <c r="CG169" s="114"/>
      <c r="CH169" s="114"/>
      <c r="CI169" s="114"/>
      <c r="CJ169" s="114"/>
      <c r="CK169" s="114"/>
    </row>
    <row r="170" spans="2:89" ht="15" customHeight="1">
      <c r="B170" s="1923" t="s">
        <v>837</v>
      </c>
      <c r="C170" s="292" t="s">
        <v>701</v>
      </c>
      <c r="D170" s="2096" t="s">
        <v>926</v>
      </c>
      <c r="E170" s="11"/>
      <c r="F170" s="257" t="s">
        <v>1071</v>
      </c>
      <c r="G170" s="292" t="s">
        <v>1070</v>
      </c>
      <c r="H170" s="277">
        <v>200</v>
      </c>
      <c r="I170" s="584"/>
      <c r="N170" s="11"/>
      <c r="O170" s="49"/>
      <c r="P170" s="114"/>
      <c r="Q170" s="152"/>
      <c r="R170" s="11"/>
      <c r="S170" s="49"/>
      <c r="T170" s="11"/>
      <c r="U170" s="114"/>
      <c r="V170" s="114"/>
      <c r="W170" s="112"/>
      <c r="X170" s="197"/>
      <c r="Y170" s="427"/>
      <c r="Z170" s="188"/>
      <c r="AA170" s="426"/>
      <c r="AB170" s="114"/>
      <c r="AC170" s="114"/>
      <c r="AD170" s="114"/>
      <c r="AE170" s="114"/>
      <c r="AF170" s="114"/>
      <c r="AG170" s="114"/>
      <c r="AH170" s="109"/>
      <c r="AI170" s="108"/>
      <c r="AJ170" s="114"/>
      <c r="AK170" s="114"/>
      <c r="AL170" s="114"/>
      <c r="AM170" s="114"/>
      <c r="AN170" s="114"/>
      <c r="AO170" s="114"/>
      <c r="AP170" s="114"/>
      <c r="AQ170" s="114"/>
      <c r="AR170" s="114"/>
      <c r="AS170" s="114"/>
      <c r="AT170" s="114"/>
      <c r="AU170" s="114"/>
      <c r="AV170" s="114"/>
      <c r="AW170" s="114"/>
      <c r="AX170" s="114"/>
      <c r="AY170" s="114"/>
      <c r="AZ170" s="114"/>
      <c r="BA170" s="114"/>
      <c r="BB170" s="114"/>
      <c r="BC170" s="114"/>
      <c r="BD170" s="114"/>
      <c r="BE170" s="114"/>
      <c r="BF170" s="114"/>
      <c r="BG170" s="114"/>
      <c r="BH170" s="114"/>
      <c r="BI170" s="114"/>
      <c r="BJ170" s="114"/>
      <c r="BK170" s="114"/>
      <c r="BL170" s="114"/>
      <c r="BM170" s="114"/>
      <c r="BN170" s="114"/>
      <c r="BO170" s="114"/>
      <c r="BP170" s="114"/>
      <c r="BQ170" s="114"/>
      <c r="BR170" s="114"/>
      <c r="BS170" s="114"/>
      <c r="BT170" s="114"/>
      <c r="BU170" s="114"/>
      <c r="BV170" s="114"/>
      <c r="BW170" s="114"/>
      <c r="BX170" s="114"/>
      <c r="BY170" s="114"/>
      <c r="BZ170" s="114"/>
      <c r="CA170" s="114"/>
      <c r="CB170" s="114"/>
      <c r="CC170" s="114"/>
      <c r="CD170" s="114"/>
      <c r="CE170" s="114"/>
      <c r="CF170" s="114"/>
      <c r="CG170" s="114"/>
      <c r="CH170" s="114"/>
      <c r="CI170" s="114"/>
      <c r="CJ170" s="114"/>
      <c r="CK170" s="114"/>
    </row>
    <row r="171" spans="2:89" ht="15" customHeight="1">
      <c r="B171" s="70"/>
      <c r="C171" s="2659" t="s">
        <v>704</v>
      </c>
      <c r="D171" s="81"/>
      <c r="E171" s="11"/>
      <c r="F171" s="320"/>
      <c r="G171" s="357" t="s">
        <v>1069</v>
      </c>
      <c r="H171" s="298"/>
      <c r="I171" s="583"/>
      <c r="N171" s="11"/>
      <c r="O171" s="49"/>
      <c r="P171" s="114"/>
      <c r="Q171" s="209"/>
      <c r="R171" s="11"/>
      <c r="S171" s="49"/>
      <c r="T171" s="580"/>
      <c r="U171" s="114"/>
      <c r="V171" s="114"/>
      <c r="W171" s="112"/>
      <c r="X171" s="197"/>
      <c r="Y171" s="427"/>
      <c r="Z171" s="188"/>
      <c r="AA171" s="426"/>
      <c r="AB171" s="114"/>
      <c r="AC171" s="114"/>
      <c r="AD171" s="114"/>
      <c r="AE171" s="109"/>
      <c r="AF171" s="108"/>
      <c r="AG171" s="108"/>
      <c r="AH171" s="115"/>
      <c r="AI171" s="116"/>
      <c r="AJ171" s="114"/>
      <c r="AK171" s="114"/>
      <c r="AL171" s="114"/>
      <c r="AM171" s="114"/>
      <c r="AN171" s="114"/>
      <c r="AO171" s="114"/>
      <c r="AP171" s="114"/>
      <c r="AQ171" s="114"/>
      <c r="AR171" s="114"/>
      <c r="AS171" s="114"/>
      <c r="AT171" s="114"/>
      <c r="AU171" s="114"/>
      <c r="AV171" s="114"/>
      <c r="AW171" s="114"/>
      <c r="AX171" s="114"/>
      <c r="AY171" s="114"/>
      <c r="AZ171" s="114"/>
      <c r="BA171" s="114"/>
      <c r="BB171" s="114"/>
      <c r="BC171" s="114"/>
      <c r="BD171" s="114"/>
      <c r="BE171" s="114"/>
      <c r="BF171" s="114"/>
      <c r="BG171" s="114"/>
      <c r="BH171" s="114"/>
      <c r="BI171" s="114"/>
      <c r="BJ171" s="114"/>
      <c r="BK171" s="114"/>
      <c r="BL171" s="114"/>
      <c r="BM171" s="114"/>
      <c r="BN171" s="114"/>
      <c r="BO171" s="114"/>
      <c r="BP171" s="114"/>
      <c r="BQ171" s="114"/>
      <c r="BR171" s="114"/>
      <c r="BS171" s="114"/>
      <c r="BT171" s="114"/>
      <c r="BU171" s="114"/>
      <c r="BV171" s="114"/>
      <c r="BW171" s="114"/>
      <c r="BX171" s="114"/>
      <c r="BY171" s="114"/>
      <c r="BZ171" s="114"/>
      <c r="CA171" s="114"/>
      <c r="CB171" s="114"/>
      <c r="CC171" s="114"/>
      <c r="CD171" s="114"/>
      <c r="CE171" s="114"/>
      <c r="CF171" s="114"/>
      <c r="CG171" s="114"/>
      <c r="CH171" s="114"/>
      <c r="CI171" s="114"/>
      <c r="CJ171" s="114"/>
      <c r="CK171" s="114"/>
    </row>
    <row r="172" spans="2:89" ht="18" customHeight="1" thickBot="1">
      <c r="B172" s="259" t="s">
        <v>9</v>
      </c>
      <c r="C172" s="266" t="s">
        <v>387</v>
      </c>
      <c r="D172" s="275">
        <v>30</v>
      </c>
      <c r="E172" s="11"/>
      <c r="F172" s="1472" t="s">
        <v>362</v>
      </c>
      <c r="G172" s="1473"/>
      <c r="H172" s="2209">
        <f>SUM(H169:H171)</f>
        <v>400</v>
      </c>
      <c r="I172" s="584"/>
      <c r="N172" s="11"/>
      <c r="O172" s="49"/>
      <c r="P172" s="114"/>
      <c r="Q172" s="150"/>
      <c r="R172" s="11"/>
      <c r="S172" s="49"/>
      <c r="T172" s="11"/>
      <c r="U172" s="114"/>
      <c r="V172" s="114"/>
      <c r="W172" s="112"/>
      <c r="X172" s="113"/>
      <c r="Y172" s="139"/>
      <c r="Z172" s="112"/>
      <c r="AA172" s="104"/>
      <c r="AB172" s="114"/>
      <c r="AC172" s="114"/>
      <c r="AD172" s="114"/>
      <c r="AE172" s="114"/>
      <c r="AF172" s="114"/>
      <c r="AG172" s="113"/>
      <c r="AH172" s="115"/>
      <c r="AI172" s="116"/>
      <c r="AJ172" s="114"/>
      <c r="AK172" s="114"/>
      <c r="AL172" s="114"/>
      <c r="AM172" s="114"/>
      <c r="AN172" s="114"/>
      <c r="AO172" s="114"/>
      <c r="AP172" s="114"/>
      <c r="AQ172" s="114"/>
      <c r="AR172" s="114"/>
      <c r="AS172" s="114"/>
      <c r="AT172" s="114"/>
      <c r="AU172" s="114"/>
      <c r="AV172" s="114"/>
      <c r="AW172" s="114"/>
      <c r="AX172" s="114"/>
      <c r="AY172" s="114"/>
      <c r="AZ172" s="114"/>
      <c r="BA172" s="114"/>
      <c r="BB172" s="114"/>
      <c r="BC172" s="114"/>
      <c r="BD172" s="114"/>
      <c r="BE172" s="114"/>
      <c r="BF172" s="114"/>
      <c r="BG172" s="114"/>
      <c r="BH172" s="114"/>
      <c r="BI172" s="114"/>
      <c r="BJ172" s="114"/>
      <c r="BK172" s="114"/>
      <c r="BL172" s="114"/>
      <c r="BM172" s="114"/>
      <c r="BN172" s="114"/>
      <c r="BO172" s="114"/>
      <c r="BP172" s="114"/>
      <c r="BQ172" s="114"/>
      <c r="BR172" s="114"/>
      <c r="BS172" s="114"/>
      <c r="BT172" s="114"/>
      <c r="BU172" s="114"/>
      <c r="BV172" s="114"/>
      <c r="BW172" s="114"/>
      <c r="BX172" s="114"/>
      <c r="BY172" s="114"/>
      <c r="BZ172" s="114"/>
      <c r="CA172" s="114"/>
      <c r="CB172" s="114"/>
      <c r="CC172" s="114"/>
      <c r="CD172" s="114"/>
      <c r="CE172" s="114"/>
      <c r="CF172" s="114"/>
      <c r="CG172" s="114"/>
      <c r="CH172" s="114"/>
      <c r="CI172" s="114"/>
      <c r="CJ172" s="114"/>
      <c r="CK172" s="114"/>
    </row>
    <row r="173" spans="2:89" ht="14.25" customHeight="1" thickBot="1">
      <c r="B173" s="1472" t="s">
        <v>362</v>
      </c>
      <c r="C173" s="1473"/>
      <c r="D173" s="1753">
        <f>D169+D172+100+20</f>
        <v>350</v>
      </c>
      <c r="E173" s="11"/>
      <c r="F173" s="11"/>
      <c r="G173" s="49"/>
      <c r="H173" s="11"/>
      <c r="I173" s="582"/>
      <c r="N173" s="11"/>
      <c r="O173" s="49"/>
      <c r="P173" s="114"/>
      <c r="Q173" s="152"/>
      <c r="R173" s="3"/>
      <c r="S173" s="3"/>
      <c r="T173" s="594"/>
      <c r="U173" s="114"/>
      <c r="V173" s="114"/>
      <c r="W173" s="112"/>
      <c r="X173" s="113"/>
      <c r="Y173" s="139"/>
      <c r="Z173" s="112"/>
      <c r="AA173" s="113"/>
      <c r="AB173" s="139"/>
      <c r="AC173" s="114"/>
      <c r="AD173" s="114"/>
      <c r="AE173" s="194"/>
      <c r="AF173" s="114"/>
      <c r="AG173" s="114"/>
      <c r="AH173" s="114"/>
      <c r="AI173" s="114"/>
      <c r="AJ173" s="114"/>
      <c r="AK173" s="114"/>
      <c r="AL173" s="114"/>
      <c r="AM173" s="114"/>
      <c r="AN173" s="114"/>
      <c r="AO173" s="114"/>
      <c r="AP173" s="114"/>
      <c r="AQ173" s="114"/>
      <c r="AR173" s="114"/>
      <c r="AS173" s="114"/>
      <c r="AT173" s="114"/>
      <c r="AU173" s="114"/>
      <c r="AV173" s="114"/>
      <c r="AW173" s="114"/>
      <c r="AX173" s="114"/>
      <c r="AY173" s="114"/>
      <c r="AZ173" s="114"/>
      <c r="BA173" s="114"/>
      <c r="BB173" s="114"/>
      <c r="BC173" s="114"/>
      <c r="BD173" s="114"/>
      <c r="BE173" s="114"/>
      <c r="BF173" s="114"/>
      <c r="BG173" s="114"/>
      <c r="BH173" s="114"/>
      <c r="BI173" s="114"/>
      <c r="BJ173" s="114"/>
      <c r="BK173" s="114"/>
      <c r="BL173" s="114"/>
      <c r="BM173" s="114"/>
      <c r="BN173" s="114"/>
      <c r="BO173" s="114"/>
      <c r="BP173" s="114"/>
      <c r="BQ173" s="114"/>
      <c r="BR173" s="114"/>
      <c r="BS173" s="114"/>
      <c r="BT173" s="114"/>
      <c r="BU173" s="114"/>
      <c r="BV173" s="114"/>
      <c r="BW173" s="114"/>
      <c r="BX173" s="114"/>
      <c r="BY173" s="114"/>
      <c r="BZ173" s="114"/>
      <c r="CA173" s="114"/>
      <c r="CB173" s="114"/>
      <c r="CC173" s="114"/>
      <c r="CD173" s="114"/>
      <c r="CE173" s="114"/>
      <c r="CF173" s="114"/>
      <c r="CG173" s="114"/>
      <c r="CH173" s="114"/>
      <c r="CI173" s="114"/>
      <c r="CJ173" s="114"/>
      <c r="CK173" s="114"/>
    </row>
    <row r="174" spans="2:89" ht="15" customHeight="1">
      <c r="B174" s="41"/>
      <c r="C174" s="11"/>
      <c r="D174" s="14"/>
      <c r="E174" s="11"/>
      <c r="F174" s="11"/>
      <c r="G174" s="49"/>
      <c r="H174" s="11"/>
      <c r="I174" s="582"/>
      <c r="N174" s="11"/>
      <c r="O174" s="49"/>
      <c r="P174" s="114"/>
      <c r="Q174" s="152"/>
      <c r="R174" s="11"/>
      <c r="S174" s="49"/>
      <c r="T174" s="11"/>
      <c r="U174" s="114"/>
      <c r="V174" s="114"/>
      <c r="W174" s="112"/>
      <c r="X174" s="113"/>
      <c r="Y174" s="139"/>
      <c r="Z174" s="112"/>
      <c r="AA174" s="113"/>
      <c r="AB174" s="139"/>
      <c r="AC174" s="114"/>
      <c r="AD174" s="114"/>
      <c r="AE174" s="174"/>
      <c r="AF174" s="207"/>
      <c r="AG174" s="306"/>
      <c r="AH174" s="114"/>
      <c r="AI174" s="114"/>
      <c r="AJ174" s="114"/>
      <c r="AK174" s="114"/>
      <c r="AL174" s="114"/>
      <c r="AM174" s="114"/>
      <c r="AN174" s="114"/>
      <c r="AO174" s="114"/>
      <c r="AP174" s="114"/>
      <c r="AQ174" s="114"/>
      <c r="AR174" s="114"/>
      <c r="AS174" s="114"/>
      <c r="AT174" s="114"/>
      <c r="AU174" s="114"/>
      <c r="AV174" s="114"/>
      <c r="AW174" s="114"/>
      <c r="AX174" s="114"/>
      <c r="AY174" s="114"/>
      <c r="AZ174" s="114"/>
      <c r="BA174" s="114"/>
      <c r="BB174" s="114"/>
      <c r="BC174" s="114"/>
      <c r="BD174" s="114"/>
      <c r="BE174" s="114"/>
      <c r="BF174" s="114"/>
      <c r="BG174" s="114"/>
      <c r="BH174" s="114"/>
      <c r="BI174" s="114"/>
      <c r="BJ174" s="114"/>
      <c r="BK174" s="114"/>
      <c r="BL174" s="114"/>
      <c r="BM174" s="114"/>
      <c r="BN174" s="114"/>
      <c r="BO174" s="114"/>
      <c r="BP174" s="114"/>
      <c r="BQ174" s="114"/>
      <c r="BR174" s="114"/>
      <c r="BS174" s="114"/>
      <c r="BT174" s="114"/>
      <c r="BU174" s="114"/>
      <c r="BV174" s="114"/>
      <c r="BW174" s="114"/>
      <c r="BX174" s="114"/>
      <c r="BY174" s="114"/>
      <c r="BZ174" s="114"/>
      <c r="CA174" s="114"/>
      <c r="CB174" s="114"/>
      <c r="CC174" s="114"/>
      <c r="CD174" s="114"/>
      <c r="CE174" s="114"/>
      <c r="CF174" s="114"/>
      <c r="CG174" s="114"/>
      <c r="CH174" s="114"/>
      <c r="CI174" s="114"/>
      <c r="CJ174" s="114"/>
      <c r="CK174" s="114"/>
    </row>
    <row r="175" spans="2:89" ht="14.25" customHeight="1">
      <c r="B175" s="11"/>
      <c r="C175" s="49"/>
      <c r="D175" s="11"/>
      <c r="E175" s="11"/>
      <c r="F175" s="11"/>
      <c r="G175" s="49"/>
      <c r="H175" s="11"/>
      <c r="I175" s="582"/>
      <c r="N175" s="11"/>
      <c r="O175" s="49"/>
      <c r="P175" s="121"/>
      <c r="Q175" s="152"/>
      <c r="R175" s="41"/>
      <c r="S175" s="109"/>
      <c r="T175" s="14"/>
      <c r="U175" s="114"/>
      <c r="V175" s="114"/>
      <c r="W175" s="112"/>
      <c r="X175" s="113"/>
      <c r="Y175" s="139"/>
      <c r="Z175" s="114"/>
      <c r="AA175" s="114"/>
      <c r="AB175" s="114"/>
      <c r="AC175" s="114"/>
      <c r="AD175" s="114"/>
      <c r="AE175" s="109"/>
      <c r="AF175" s="108"/>
      <c r="AG175" s="146"/>
      <c r="AH175" s="123"/>
      <c r="AI175" s="109"/>
      <c r="AJ175" s="106"/>
      <c r="AK175" s="114"/>
      <c r="AL175" s="114"/>
      <c r="AM175" s="114"/>
      <c r="AN175" s="114"/>
      <c r="AO175" s="114"/>
      <c r="AP175" s="114"/>
      <c r="AQ175" s="114"/>
      <c r="AR175" s="114"/>
      <c r="AS175" s="114"/>
      <c r="AT175" s="114"/>
      <c r="AU175" s="114"/>
      <c r="AV175" s="114"/>
      <c r="AW175" s="114"/>
      <c r="AX175" s="114"/>
      <c r="AY175" s="114"/>
      <c r="AZ175" s="114"/>
      <c r="BA175" s="114"/>
      <c r="BB175" s="114"/>
      <c r="BC175" s="114"/>
      <c r="BD175" s="114"/>
      <c r="BE175" s="114"/>
      <c r="BF175" s="114"/>
      <c r="BG175" s="114"/>
      <c r="BH175" s="114"/>
      <c r="BI175" s="114"/>
      <c r="BJ175" s="114"/>
      <c r="BK175" s="114"/>
      <c r="BL175" s="114"/>
      <c r="BM175" s="114"/>
      <c r="BN175" s="114"/>
      <c r="BO175" s="114"/>
      <c r="BP175" s="114"/>
      <c r="BQ175" s="114"/>
      <c r="BR175" s="114"/>
      <c r="BS175" s="114"/>
      <c r="BT175" s="114"/>
      <c r="BU175" s="114"/>
      <c r="BV175" s="114"/>
      <c r="BW175" s="114"/>
      <c r="BX175" s="114"/>
      <c r="BY175" s="114"/>
      <c r="BZ175" s="114"/>
      <c r="CA175" s="114"/>
      <c r="CB175" s="114"/>
      <c r="CC175" s="114"/>
      <c r="CD175" s="114"/>
      <c r="CE175" s="114"/>
      <c r="CF175" s="114"/>
      <c r="CG175" s="114"/>
      <c r="CH175" s="114"/>
      <c r="CI175" s="114"/>
      <c r="CJ175" s="114"/>
      <c r="CK175" s="114"/>
    </row>
    <row r="176" spans="2:89" ht="17.25" customHeight="1">
      <c r="B176" s="11"/>
      <c r="C176" s="49"/>
      <c r="D176" s="11"/>
      <c r="E176" s="11"/>
      <c r="F176" s="11"/>
      <c r="G176" s="49"/>
      <c r="H176" s="11"/>
      <c r="I176" s="582"/>
      <c r="N176" s="11"/>
      <c r="O176" s="49"/>
      <c r="P176" s="108"/>
      <c r="Q176" s="209"/>
      <c r="R176" s="41"/>
      <c r="S176" s="114"/>
      <c r="T176" s="14"/>
      <c r="U176" s="114"/>
      <c r="V176" s="114"/>
      <c r="W176" s="109"/>
      <c r="X176" s="113"/>
      <c r="Y176" s="139"/>
      <c r="Z176" s="215"/>
      <c r="AA176" s="114"/>
      <c r="AB176" s="114"/>
      <c r="AC176" s="114"/>
      <c r="AD176" s="114"/>
      <c r="AE176" s="109"/>
      <c r="AF176" s="108"/>
      <c r="AG176" s="152"/>
      <c r="AH176" s="125"/>
      <c r="AI176" s="109"/>
      <c r="AJ176" s="168"/>
      <c r="AK176" s="114"/>
      <c r="AL176" s="114"/>
      <c r="AM176" s="114"/>
      <c r="AN176" s="114"/>
      <c r="AO176" s="114"/>
      <c r="AP176" s="114"/>
      <c r="AQ176" s="114"/>
      <c r="AR176" s="114"/>
      <c r="AS176" s="114"/>
      <c r="AT176" s="114"/>
      <c r="AU176" s="114"/>
      <c r="AV176" s="114"/>
      <c r="AW176" s="114"/>
      <c r="AX176" s="114"/>
      <c r="AY176" s="114"/>
      <c r="AZ176" s="114"/>
      <c r="BA176" s="114"/>
      <c r="BB176" s="114"/>
      <c r="BC176" s="114"/>
      <c r="BD176" s="114"/>
      <c r="BE176" s="114"/>
      <c r="BF176" s="114"/>
      <c r="BG176" s="114"/>
      <c r="BH176" s="114"/>
      <c r="BI176" s="114"/>
      <c r="BJ176" s="114"/>
      <c r="BK176" s="114"/>
      <c r="BL176" s="114"/>
      <c r="BM176" s="114"/>
      <c r="BN176" s="114"/>
      <c r="BO176" s="114"/>
      <c r="BP176" s="114"/>
      <c r="BQ176" s="114"/>
      <c r="BR176" s="114"/>
      <c r="BS176" s="114"/>
      <c r="BT176" s="114"/>
      <c r="BU176" s="114"/>
      <c r="BV176" s="114"/>
      <c r="BW176" s="114"/>
      <c r="BX176" s="114"/>
      <c r="BY176" s="114"/>
      <c r="BZ176" s="114"/>
      <c r="CA176" s="114"/>
      <c r="CB176" s="114"/>
      <c r="CC176" s="114"/>
      <c r="CD176" s="114"/>
      <c r="CE176" s="114"/>
      <c r="CF176" s="114"/>
      <c r="CG176" s="114"/>
      <c r="CH176" s="114"/>
      <c r="CI176" s="114"/>
      <c r="CJ176" s="114"/>
      <c r="CK176" s="114"/>
    </row>
    <row r="177" spans="2:89">
      <c r="B177" s="11"/>
      <c r="C177" s="49"/>
      <c r="D177" s="11"/>
      <c r="E177" s="11"/>
      <c r="F177" s="11"/>
      <c r="G177" s="49"/>
      <c r="H177" s="11"/>
      <c r="I177" s="582"/>
      <c r="N177" s="11"/>
      <c r="O177" s="49"/>
      <c r="P177" s="108"/>
      <c r="Q177" s="152"/>
      <c r="R177" s="11"/>
      <c r="S177" s="11"/>
      <c r="T177" s="11"/>
      <c r="U177" s="106"/>
      <c r="V177" s="114"/>
      <c r="W177" s="115"/>
      <c r="X177" s="116"/>
      <c r="Y177" s="150"/>
      <c r="Z177" s="174"/>
      <c r="AA177" s="207"/>
      <c r="AB177" s="229"/>
      <c r="AC177" s="114"/>
      <c r="AD177" s="114"/>
      <c r="AE177" s="109"/>
      <c r="AF177" s="108"/>
      <c r="AG177" s="152"/>
      <c r="AH177" s="109"/>
      <c r="AI177" s="114"/>
      <c r="AJ177" s="114"/>
      <c r="AK177" s="114"/>
      <c r="AL177" s="114"/>
      <c r="AM177" s="114"/>
      <c r="AN177" s="114"/>
      <c r="AO177" s="114"/>
      <c r="AP177" s="114"/>
      <c r="AQ177" s="114"/>
      <c r="AR177" s="114"/>
      <c r="AS177" s="114"/>
      <c r="AT177" s="114"/>
      <c r="AU177" s="114"/>
      <c r="AV177" s="114"/>
      <c r="AW177" s="114"/>
      <c r="AX177" s="114"/>
      <c r="AY177" s="114"/>
      <c r="AZ177" s="114"/>
      <c r="BA177" s="114"/>
      <c r="BB177" s="114"/>
      <c r="BC177" s="114"/>
      <c r="BD177" s="114"/>
      <c r="BE177" s="114"/>
      <c r="BF177" s="114"/>
      <c r="BG177" s="114"/>
      <c r="BH177" s="114"/>
      <c r="BI177" s="114"/>
      <c r="BJ177" s="114"/>
      <c r="BK177" s="114"/>
      <c r="BL177" s="114"/>
      <c r="BM177" s="114"/>
      <c r="BN177" s="114"/>
      <c r="BO177" s="114"/>
      <c r="BP177" s="114"/>
      <c r="BQ177" s="114"/>
      <c r="BR177" s="114"/>
      <c r="BS177" s="114"/>
      <c r="BT177" s="114"/>
      <c r="BU177" s="114"/>
      <c r="BV177" s="114"/>
      <c r="BW177" s="114"/>
      <c r="BX177" s="114"/>
      <c r="BY177" s="114"/>
      <c r="BZ177" s="114"/>
      <c r="CA177" s="114"/>
      <c r="CB177" s="114"/>
      <c r="CC177" s="114"/>
      <c r="CD177" s="114"/>
      <c r="CE177" s="114"/>
      <c r="CF177" s="114"/>
      <c r="CG177" s="114"/>
      <c r="CH177" s="114"/>
      <c r="CI177" s="114"/>
      <c r="CJ177" s="114"/>
      <c r="CK177" s="114"/>
    </row>
    <row r="178" spans="2:89" ht="12.75" customHeight="1">
      <c r="B178" s="11"/>
      <c r="C178" s="49"/>
      <c r="D178" s="11"/>
      <c r="E178" s="11"/>
      <c r="F178" s="11"/>
      <c r="G178" s="49"/>
      <c r="H178" s="11"/>
      <c r="I178" s="582"/>
      <c r="N178" s="11"/>
      <c r="O178" s="49"/>
      <c r="P178" s="108"/>
      <c r="Q178" s="114"/>
      <c r="R178" s="11"/>
      <c r="S178" s="11"/>
      <c r="T178" s="11"/>
      <c r="U178" s="112"/>
      <c r="V178" s="114"/>
      <c r="W178" s="109"/>
      <c r="X178" s="108"/>
      <c r="Y178" s="146"/>
      <c r="Z178" s="112"/>
      <c r="AA178" s="113"/>
      <c r="AB178" s="139"/>
      <c r="AC178" s="114"/>
      <c r="AD178" s="114"/>
      <c r="AE178" s="109"/>
      <c r="AF178" s="108"/>
      <c r="AG178" s="152"/>
      <c r="AH178" s="114"/>
      <c r="AI178" s="114"/>
      <c r="AJ178" s="114"/>
      <c r="AK178" s="114"/>
      <c r="AL178" s="114"/>
      <c r="AM178" s="114"/>
      <c r="AN178" s="114"/>
      <c r="AO178" s="114"/>
      <c r="AP178" s="114"/>
      <c r="AQ178" s="114"/>
      <c r="AR178" s="114"/>
      <c r="AS178" s="114"/>
      <c r="AT178" s="114"/>
      <c r="AU178" s="114"/>
      <c r="AV178" s="114"/>
      <c r="AW178" s="114"/>
      <c r="AX178" s="114"/>
      <c r="AY178" s="114"/>
      <c r="AZ178" s="114"/>
      <c r="BA178" s="114"/>
      <c r="BB178" s="114"/>
      <c r="BC178" s="114"/>
      <c r="BD178" s="114"/>
      <c r="BE178" s="114"/>
      <c r="BF178" s="114"/>
      <c r="BG178" s="114"/>
      <c r="BH178" s="114"/>
      <c r="BI178" s="114"/>
      <c r="BJ178" s="114"/>
      <c r="BK178" s="114"/>
      <c r="BL178" s="114"/>
      <c r="BM178" s="114"/>
      <c r="BN178" s="114"/>
      <c r="BO178" s="114"/>
      <c r="BP178" s="114"/>
      <c r="BQ178" s="114"/>
      <c r="BR178" s="114"/>
      <c r="BS178" s="114"/>
      <c r="BT178" s="114"/>
      <c r="BU178" s="114"/>
      <c r="BV178" s="114"/>
      <c r="BW178" s="114"/>
      <c r="BX178" s="114"/>
      <c r="BY178" s="114"/>
      <c r="BZ178" s="114"/>
      <c r="CA178" s="114"/>
      <c r="CB178" s="114"/>
      <c r="CC178" s="114"/>
      <c r="CD178" s="114"/>
      <c r="CE178" s="114"/>
      <c r="CF178" s="114"/>
      <c r="CG178" s="114"/>
      <c r="CH178" s="114"/>
      <c r="CI178" s="114"/>
      <c r="CJ178" s="114"/>
      <c r="CK178" s="114"/>
    </row>
    <row r="179" spans="2:89" ht="15" customHeight="1">
      <c r="B179" s="11"/>
      <c r="C179" s="49"/>
      <c r="D179" s="11"/>
      <c r="E179" s="11"/>
      <c r="F179" s="11"/>
      <c r="G179" s="49"/>
      <c r="H179" s="11"/>
      <c r="I179" s="582"/>
      <c r="N179" s="11"/>
      <c r="O179" s="49"/>
      <c r="P179" s="108"/>
      <c r="Q179" s="208"/>
      <c r="R179" s="11"/>
      <c r="S179" s="11"/>
      <c r="T179" s="11"/>
      <c r="U179" s="112"/>
      <c r="V179" s="114"/>
      <c r="W179" s="114"/>
      <c r="X179" s="114"/>
      <c r="Y179" s="114"/>
      <c r="Z179" s="112"/>
      <c r="AA179" s="108"/>
      <c r="AB179" s="152"/>
      <c r="AC179" s="104"/>
      <c r="AD179" s="114"/>
      <c r="AE179" s="109"/>
      <c r="AF179" s="108"/>
      <c r="AG179" s="146"/>
      <c r="AH179" s="114"/>
      <c r="AI179" s="114"/>
      <c r="AJ179" s="114"/>
      <c r="AK179" s="114"/>
      <c r="AL179" s="114"/>
      <c r="AM179" s="114"/>
      <c r="AN179" s="114"/>
      <c r="AO179" s="114"/>
      <c r="AP179" s="114"/>
      <c r="AQ179" s="114"/>
      <c r="AR179" s="114"/>
      <c r="AS179" s="114"/>
      <c r="AT179" s="114"/>
      <c r="AU179" s="114"/>
      <c r="AV179" s="114"/>
      <c r="AW179" s="114"/>
      <c r="AX179" s="114"/>
      <c r="AY179" s="114"/>
      <c r="AZ179" s="114"/>
      <c r="BA179" s="114"/>
      <c r="BB179" s="114"/>
      <c r="BC179" s="114"/>
      <c r="BD179" s="114"/>
      <c r="BE179" s="114"/>
      <c r="BF179" s="114"/>
      <c r="BG179" s="114"/>
      <c r="BH179" s="114"/>
      <c r="BI179" s="114"/>
      <c r="BJ179" s="114"/>
      <c r="BK179" s="114"/>
      <c r="BL179" s="114"/>
      <c r="BM179" s="114"/>
      <c r="BN179" s="114"/>
      <c r="BO179" s="114"/>
      <c r="BP179" s="114"/>
      <c r="BQ179" s="114"/>
      <c r="BR179" s="114"/>
      <c r="BS179" s="114"/>
      <c r="BT179" s="114"/>
      <c r="BU179" s="114"/>
      <c r="BV179" s="114"/>
      <c r="BW179" s="114"/>
      <c r="BX179" s="114"/>
      <c r="BY179" s="114"/>
      <c r="BZ179" s="114"/>
      <c r="CA179" s="114"/>
      <c r="CB179" s="114"/>
      <c r="CC179" s="114"/>
      <c r="CD179" s="114"/>
      <c r="CE179" s="114"/>
      <c r="CF179" s="114"/>
      <c r="CG179" s="114"/>
      <c r="CH179" s="114"/>
      <c r="CI179" s="114"/>
      <c r="CJ179" s="114"/>
      <c r="CK179" s="114"/>
    </row>
    <row r="180" spans="2:89" ht="15.75" customHeight="1">
      <c r="B180" s="11"/>
      <c r="C180" s="49"/>
      <c r="D180" s="11"/>
      <c r="E180" s="11"/>
      <c r="F180" s="11"/>
      <c r="G180" s="49"/>
      <c r="H180" s="11"/>
      <c r="I180" s="582"/>
      <c r="N180" s="11"/>
      <c r="O180" s="49"/>
      <c r="P180" s="114"/>
      <c r="Q180" s="114"/>
      <c r="R180" s="11"/>
      <c r="S180" s="11"/>
      <c r="T180" s="11"/>
      <c r="U180" s="112"/>
      <c r="V180" s="114"/>
      <c r="W180" s="112"/>
      <c r="X180" s="113"/>
      <c r="Y180" s="139"/>
      <c r="Z180" s="114"/>
      <c r="AA180" s="218"/>
      <c r="AB180" s="129"/>
      <c r="AC180" s="129"/>
      <c r="AD180" s="114"/>
      <c r="AE180" s="134"/>
      <c r="AF180" s="108"/>
      <c r="AG180" s="210"/>
      <c r="AH180" s="114"/>
      <c r="AI180" s="114"/>
      <c r="AJ180" s="114"/>
      <c r="AK180" s="114"/>
      <c r="AL180" s="114"/>
      <c r="AM180" s="114"/>
      <c r="AN180" s="114"/>
      <c r="AO180" s="114"/>
      <c r="AP180" s="114"/>
      <c r="AQ180" s="114"/>
      <c r="AR180" s="114"/>
      <c r="AS180" s="114"/>
      <c r="AT180" s="114"/>
      <c r="AU180" s="114"/>
      <c r="AV180" s="114"/>
      <c r="AW180" s="114"/>
      <c r="AX180" s="114"/>
      <c r="AY180" s="114"/>
      <c r="AZ180" s="114"/>
      <c r="BA180" s="114"/>
      <c r="BB180" s="114"/>
      <c r="BC180" s="114"/>
      <c r="BD180" s="114"/>
      <c r="BE180" s="114"/>
      <c r="BF180" s="114"/>
      <c r="BG180" s="114"/>
      <c r="BH180" s="114"/>
      <c r="BI180" s="114"/>
      <c r="BJ180" s="114"/>
      <c r="BK180" s="114"/>
      <c r="BL180" s="114"/>
      <c r="BM180" s="114"/>
      <c r="BN180" s="114"/>
      <c r="BO180" s="114"/>
      <c r="BP180" s="114"/>
      <c r="BQ180" s="114"/>
      <c r="BR180" s="114"/>
      <c r="BS180" s="114"/>
      <c r="BT180" s="114"/>
      <c r="BU180" s="114"/>
      <c r="BV180" s="114"/>
      <c r="BW180" s="114"/>
      <c r="BX180" s="114"/>
      <c r="BY180" s="114"/>
      <c r="BZ180" s="114"/>
      <c r="CA180" s="114"/>
      <c r="CB180" s="114"/>
      <c r="CC180" s="114"/>
      <c r="CD180" s="114"/>
      <c r="CE180" s="114"/>
      <c r="CF180" s="114"/>
      <c r="CG180" s="114"/>
      <c r="CH180" s="114"/>
      <c r="CI180" s="114"/>
      <c r="CJ180" s="114"/>
      <c r="CK180" s="114"/>
    </row>
    <row r="181" spans="2:89" ht="15" customHeight="1">
      <c r="B181" s="11"/>
      <c r="C181" s="49"/>
      <c r="D181" s="11"/>
      <c r="E181" s="11"/>
      <c r="F181" s="11"/>
      <c r="G181" s="49"/>
      <c r="H181" s="11"/>
      <c r="I181" s="582"/>
      <c r="N181" s="11"/>
      <c r="O181" s="49"/>
      <c r="P181" s="114"/>
      <c r="Q181" s="114"/>
      <c r="R181" s="11"/>
      <c r="S181" s="11"/>
      <c r="T181" s="11"/>
      <c r="U181" s="109"/>
      <c r="V181" s="114"/>
      <c r="W181" s="112"/>
      <c r="X181" s="113"/>
      <c r="Y181" s="139"/>
      <c r="Z181" s="114"/>
      <c r="AA181" s="229"/>
      <c r="AB181" s="207"/>
      <c r="AC181" s="208"/>
      <c r="AD181" s="114"/>
      <c r="AE181" s="112"/>
      <c r="AF181" s="108"/>
      <c r="AG181" s="146"/>
      <c r="AH181" s="114"/>
      <c r="AI181" s="114"/>
      <c r="AJ181" s="114"/>
      <c r="AK181" s="114"/>
      <c r="AL181" s="114"/>
      <c r="AM181" s="114"/>
      <c r="AN181" s="114"/>
      <c r="AO181" s="114"/>
      <c r="AP181" s="114"/>
      <c r="AQ181" s="114"/>
      <c r="AR181" s="114"/>
      <c r="AS181" s="114"/>
      <c r="AT181" s="114"/>
      <c r="AU181" s="114"/>
      <c r="AV181" s="114"/>
      <c r="AW181" s="114"/>
      <c r="AX181" s="114"/>
      <c r="AY181" s="114"/>
      <c r="AZ181" s="114"/>
      <c r="BA181" s="114"/>
      <c r="BB181" s="114"/>
      <c r="BC181" s="114"/>
      <c r="BD181" s="114"/>
      <c r="BE181" s="114"/>
      <c r="BF181" s="114"/>
      <c r="BG181" s="114"/>
      <c r="BH181" s="114"/>
      <c r="BI181" s="114"/>
      <c r="BJ181" s="114"/>
      <c r="BK181" s="114"/>
      <c r="BL181" s="114"/>
      <c r="BM181" s="114"/>
      <c r="BN181" s="114"/>
      <c r="BO181" s="114"/>
      <c r="BP181" s="114"/>
      <c r="BQ181" s="114"/>
      <c r="BR181" s="114"/>
      <c r="BS181" s="114"/>
      <c r="BT181" s="114"/>
      <c r="BU181" s="114"/>
      <c r="BV181" s="114"/>
      <c r="BW181" s="114"/>
      <c r="BX181" s="114"/>
      <c r="BY181" s="114"/>
      <c r="BZ181" s="114"/>
      <c r="CA181" s="114"/>
      <c r="CB181" s="114"/>
      <c r="CC181" s="114"/>
      <c r="CD181" s="114"/>
      <c r="CE181" s="114"/>
      <c r="CF181" s="114"/>
      <c r="CG181" s="114"/>
      <c r="CH181" s="114"/>
      <c r="CI181" s="114"/>
      <c r="CJ181" s="114"/>
      <c r="CK181" s="114"/>
    </row>
    <row r="182" spans="2:89" ht="15.75" customHeight="1">
      <c r="B182" s="11"/>
      <c r="C182" s="49"/>
      <c r="D182" s="11"/>
      <c r="E182" s="11"/>
      <c r="F182" s="11"/>
      <c r="G182" s="49"/>
      <c r="H182" s="11"/>
      <c r="I182" s="582"/>
      <c r="N182" s="11"/>
      <c r="O182" s="49"/>
      <c r="P182" s="104"/>
      <c r="Q182" s="114"/>
      <c r="R182" s="11"/>
      <c r="S182" s="11"/>
      <c r="T182" s="11"/>
      <c r="U182" s="109"/>
      <c r="V182" s="114"/>
      <c r="W182" s="112"/>
      <c r="X182" s="113"/>
      <c r="Y182" s="139"/>
      <c r="Z182" s="114"/>
      <c r="AA182" s="112"/>
      <c r="AB182" s="113"/>
      <c r="AC182" s="139"/>
      <c r="AD182" s="114"/>
      <c r="AE182" s="114"/>
      <c r="AF182" s="114"/>
      <c r="AG182" s="114"/>
      <c r="AH182" s="114"/>
      <c r="AI182" s="114"/>
      <c r="AJ182" s="114"/>
      <c r="AK182" s="114"/>
      <c r="AL182" s="114"/>
      <c r="AM182" s="114"/>
      <c r="AN182" s="114"/>
      <c r="AO182" s="114"/>
      <c r="AP182" s="114"/>
      <c r="AQ182" s="114"/>
      <c r="AR182" s="114"/>
      <c r="AS182" s="114"/>
      <c r="AT182" s="114"/>
      <c r="AU182" s="114"/>
      <c r="AV182" s="114"/>
      <c r="AW182" s="114"/>
      <c r="AX182" s="114"/>
      <c r="AY182" s="114"/>
      <c r="AZ182" s="114"/>
      <c r="BA182" s="114"/>
      <c r="BB182" s="114"/>
      <c r="BC182" s="114"/>
      <c r="BD182" s="114"/>
      <c r="BE182" s="114"/>
      <c r="BF182" s="114"/>
      <c r="BG182" s="114"/>
      <c r="BH182" s="114"/>
      <c r="BI182" s="114"/>
      <c r="BJ182" s="114"/>
      <c r="BK182" s="114"/>
      <c r="BL182" s="114"/>
      <c r="BM182" s="114"/>
      <c r="BN182" s="114"/>
      <c r="BO182" s="114"/>
      <c r="BP182" s="114"/>
      <c r="BQ182" s="114"/>
      <c r="BR182" s="114"/>
      <c r="BS182" s="114"/>
      <c r="BT182" s="114"/>
      <c r="BU182" s="114"/>
      <c r="BV182" s="114"/>
      <c r="BW182" s="114"/>
      <c r="BX182" s="114"/>
      <c r="BY182" s="114"/>
      <c r="BZ182" s="114"/>
      <c r="CA182" s="114"/>
      <c r="CB182" s="114"/>
      <c r="CC182" s="114"/>
      <c r="CD182" s="114"/>
      <c r="CE182" s="114"/>
      <c r="CF182" s="114"/>
      <c r="CG182" s="114"/>
      <c r="CH182" s="114"/>
      <c r="CI182" s="114"/>
      <c r="CJ182" s="114"/>
      <c r="CK182" s="114"/>
    </row>
    <row r="183" spans="2:89">
      <c r="B183" s="11"/>
      <c r="C183" s="49"/>
      <c r="D183" s="11"/>
      <c r="E183" s="11"/>
      <c r="F183" s="11"/>
      <c r="G183" s="49"/>
      <c r="H183" s="11"/>
      <c r="I183" s="582"/>
      <c r="N183" s="11"/>
      <c r="O183" s="49"/>
      <c r="P183" s="104"/>
      <c r="Q183" s="114"/>
      <c r="R183" s="11"/>
      <c r="S183" s="11"/>
      <c r="T183" s="11"/>
      <c r="U183" s="109"/>
      <c r="V183" s="114"/>
      <c r="W183" s="112"/>
      <c r="X183" s="113"/>
      <c r="Y183" s="139"/>
      <c r="Z183" s="114"/>
      <c r="AA183" s="112"/>
      <c r="AB183" s="113"/>
      <c r="AC183" s="139"/>
      <c r="AD183" s="114"/>
      <c r="AE183" s="114"/>
      <c r="AF183" s="114"/>
      <c r="AG183" s="114"/>
      <c r="AH183" s="114"/>
      <c r="AI183" s="114"/>
      <c r="AJ183" s="114"/>
      <c r="AK183" s="114"/>
      <c r="AL183" s="114"/>
      <c r="AM183" s="114"/>
      <c r="AN183" s="114"/>
      <c r="AO183" s="114"/>
      <c r="AP183" s="114"/>
      <c r="AQ183" s="114"/>
      <c r="AR183" s="114"/>
      <c r="AS183" s="114"/>
      <c r="AT183" s="114"/>
      <c r="AU183" s="114"/>
      <c r="AV183" s="114"/>
      <c r="AW183" s="114"/>
      <c r="AX183" s="114"/>
      <c r="AY183" s="114"/>
      <c r="AZ183" s="114"/>
      <c r="BA183" s="114"/>
      <c r="BB183" s="114"/>
      <c r="BC183" s="114"/>
      <c r="BD183" s="114"/>
      <c r="BE183" s="114"/>
      <c r="BF183" s="114"/>
      <c r="BG183" s="114"/>
      <c r="BH183" s="114"/>
      <c r="BI183" s="114"/>
      <c r="BJ183" s="114"/>
      <c r="BK183" s="114"/>
      <c r="BL183" s="114"/>
      <c r="BM183" s="114"/>
      <c r="BN183" s="114"/>
      <c r="BO183" s="114"/>
      <c r="BP183" s="114"/>
      <c r="BQ183" s="114"/>
      <c r="BR183" s="114"/>
      <c r="BS183" s="114"/>
      <c r="BT183" s="114"/>
      <c r="BU183" s="114"/>
      <c r="BV183" s="114"/>
      <c r="BW183" s="114"/>
      <c r="BX183" s="114"/>
      <c r="BY183" s="114"/>
      <c r="BZ183" s="114"/>
      <c r="CA183" s="114"/>
      <c r="CB183" s="114"/>
      <c r="CC183" s="114"/>
      <c r="CD183" s="114"/>
      <c r="CE183" s="114"/>
      <c r="CF183" s="114"/>
      <c r="CG183" s="114"/>
      <c r="CH183" s="114"/>
      <c r="CI183" s="114"/>
      <c r="CJ183" s="114"/>
      <c r="CK183" s="114"/>
    </row>
    <row r="184" spans="2:89" ht="12.75" customHeight="1">
      <c r="B184" s="11"/>
      <c r="C184" s="49"/>
      <c r="D184" s="11"/>
      <c r="E184" s="11"/>
      <c r="F184" s="11"/>
      <c r="G184" s="49"/>
      <c r="H184" s="11"/>
      <c r="I184" s="582"/>
      <c r="N184" s="11"/>
      <c r="O184" s="49"/>
      <c r="P184" s="106"/>
      <c r="Q184" s="114"/>
      <c r="R184" s="11"/>
      <c r="S184" s="11"/>
      <c r="T184" s="11"/>
      <c r="U184" s="109"/>
      <c r="V184" s="114"/>
      <c r="W184" s="109"/>
      <c r="X184" s="113"/>
      <c r="Y184" s="139"/>
      <c r="Z184" s="114"/>
      <c r="AA184" s="112"/>
      <c r="AB184" s="113"/>
      <c r="AC184" s="139"/>
      <c r="AD184" s="114"/>
      <c r="AE184" s="114"/>
      <c r="AF184" s="114"/>
      <c r="AG184" s="114"/>
      <c r="AH184" s="114"/>
      <c r="AI184" s="114"/>
      <c r="AJ184" s="114"/>
      <c r="AK184" s="114"/>
      <c r="AL184" s="114"/>
      <c r="AM184" s="114"/>
      <c r="AN184" s="114"/>
      <c r="AO184" s="114"/>
      <c r="AP184" s="114"/>
      <c r="AQ184" s="114"/>
      <c r="AR184" s="114"/>
      <c r="AS184" s="114"/>
      <c r="AT184" s="114"/>
      <c r="AU184" s="114"/>
      <c r="AV184" s="114"/>
      <c r="AW184" s="114"/>
      <c r="AX184" s="114"/>
      <c r="AY184" s="114"/>
      <c r="AZ184" s="114"/>
      <c r="BA184" s="114"/>
      <c r="BB184" s="114"/>
      <c r="BC184" s="114"/>
      <c r="BD184" s="114"/>
      <c r="BE184" s="114"/>
      <c r="BF184" s="114"/>
      <c r="BG184" s="114"/>
      <c r="BH184" s="114"/>
      <c r="BI184" s="114"/>
      <c r="BJ184" s="114"/>
      <c r="BK184" s="114"/>
      <c r="BL184" s="114"/>
      <c r="BM184" s="114"/>
      <c r="BN184" s="114"/>
      <c r="BO184" s="114"/>
      <c r="BP184" s="114"/>
      <c r="BQ184" s="114"/>
      <c r="BR184" s="114"/>
      <c r="BS184" s="114"/>
      <c r="BT184" s="114"/>
      <c r="BU184" s="114"/>
      <c r="BV184" s="114"/>
      <c r="BW184" s="114"/>
      <c r="BX184" s="114"/>
      <c r="BY184" s="114"/>
      <c r="BZ184" s="114"/>
      <c r="CA184" s="114"/>
      <c r="CB184" s="114"/>
      <c r="CC184" s="114"/>
      <c r="CD184" s="114"/>
      <c r="CE184" s="114"/>
      <c r="CF184" s="114"/>
      <c r="CG184" s="114"/>
      <c r="CH184" s="114"/>
      <c r="CI184" s="114"/>
      <c r="CJ184" s="114"/>
      <c r="CK184" s="114"/>
    </row>
    <row r="185" spans="2:89" ht="15.75" customHeight="1">
      <c r="B185" s="11"/>
      <c r="C185" s="49"/>
      <c r="D185" s="11"/>
      <c r="E185" s="11"/>
      <c r="F185" s="41"/>
      <c r="G185" s="7"/>
      <c r="H185" s="14"/>
      <c r="I185" s="605"/>
      <c r="N185" s="11"/>
      <c r="O185" s="49"/>
      <c r="P185" s="114"/>
      <c r="Q185" s="114"/>
      <c r="R185" s="11"/>
      <c r="S185" s="11"/>
      <c r="T185" s="11"/>
      <c r="U185" s="109"/>
      <c r="V185" s="114"/>
      <c r="W185" s="115"/>
      <c r="X185" s="116"/>
      <c r="Y185" s="150"/>
      <c r="Z185" s="114"/>
      <c r="AA185" s="112"/>
      <c r="AB185" s="113"/>
      <c r="AC185" s="139"/>
      <c r="AD185" s="114"/>
      <c r="AE185" s="114"/>
      <c r="AF185" s="114"/>
      <c r="AG185" s="114"/>
      <c r="AH185" s="114"/>
      <c r="AI185" s="114"/>
      <c r="AJ185" s="114"/>
      <c r="AK185" s="114"/>
      <c r="AL185" s="114"/>
      <c r="AM185" s="114"/>
      <c r="AN185" s="114"/>
      <c r="AO185" s="114"/>
      <c r="AP185" s="114"/>
      <c r="AQ185" s="114"/>
      <c r="AR185" s="114"/>
      <c r="AS185" s="114"/>
      <c r="AT185" s="114"/>
      <c r="AU185" s="114"/>
      <c r="AV185" s="114"/>
      <c r="AW185" s="114"/>
      <c r="AX185" s="114"/>
      <c r="AY185" s="114"/>
      <c r="AZ185" s="114"/>
      <c r="BA185" s="114"/>
      <c r="BB185" s="114"/>
      <c r="BC185" s="114"/>
      <c r="BD185" s="114"/>
      <c r="BE185" s="114"/>
      <c r="BF185" s="114"/>
      <c r="BG185" s="114"/>
      <c r="BH185" s="114"/>
      <c r="BI185" s="114"/>
      <c r="BJ185" s="114"/>
      <c r="BK185" s="114"/>
      <c r="BL185" s="114"/>
      <c r="BM185" s="114"/>
      <c r="BN185" s="114"/>
      <c r="BO185" s="114"/>
      <c r="BP185" s="114"/>
      <c r="BQ185" s="114"/>
      <c r="BR185" s="114"/>
      <c r="BS185" s="114"/>
      <c r="BT185" s="114"/>
      <c r="BU185" s="114"/>
      <c r="BV185" s="114"/>
      <c r="BW185" s="114"/>
      <c r="BX185" s="114"/>
      <c r="BY185" s="114"/>
      <c r="BZ185" s="114"/>
      <c r="CA185" s="114"/>
      <c r="CB185" s="114"/>
      <c r="CC185" s="114"/>
      <c r="CD185" s="114"/>
      <c r="CE185" s="114"/>
      <c r="CF185" s="114"/>
      <c r="CG185" s="114"/>
      <c r="CH185" s="114"/>
      <c r="CI185" s="114"/>
      <c r="CJ185" s="114"/>
      <c r="CK185" s="114"/>
    </row>
    <row r="186" spans="2:89" ht="13.5" customHeight="1">
      <c r="B186" s="11"/>
      <c r="C186" s="49"/>
      <c r="D186" s="11"/>
      <c r="E186" s="11"/>
      <c r="F186" s="11"/>
      <c r="G186" s="49"/>
      <c r="H186" s="11"/>
      <c r="I186" s="584"/>
      <c r="N186" s="11"/>
      <c r="O186" s="49"/>
      <c r="P186" s="114"/>
      <c r="Q186" s="114"/>
      <c r="R186" s="11"/>
      <c r="S186" s="11"/>
      <c r="T186" s="11"/>
      <c r="U186" s="109"/>
      <c r="V186" s="114"/>
      <c r="W186" s="109"/>
      <c r="X186" s="108"/>
      <c r="Y186" s="146"/>
      <c r="Z186" s="114"/>
      <c r="AA186" s="109"/>
      <c r="AB186" s="113"/>
      <c r="AC186" s="139"/>
      <c r="AD186" s="114"/>
      <c r="AE186" s="114"/>
      <c r="AF186" s="114"/>
      <c r="AG186" s="114"/>
      <c r="AH186" s="114"/>
      <c r="AI186" s="114"/>
      <c r="AJ186" s="114"/>
      <c r="AK186" s="114"/>
      <c r="AL186" s="114"/>
      <c r="AM186" s="114"/>
      <c r="AN186" s="114"/>
      <c r="AO186" s="114"/>
      <c r="AP186" s="114"/>
      <c r="AQ186" s="114"/>
      <c r="AR186" s="114"/>
      <c r="AS186" s="114"/>
      <c r="AT186" s="114"/>
      <c r="AU186" s="114"/>
      <c r="AV186" s="114"/>
      <c r="AW186" s="114"/>
      <c r="AX186" s="114"/>
      <c r="AY186" s="114"/>
      <c r="AZ186" s="114"/>
      <c r="BA186" s="114"/>
      <c r="BB186" s="114"/>
      <c r="BC186" s="114"/>
      <c r="BD186" s="114"/>
      <c r="BE186" s="114"/>
      <c r="BF186" s="114"/>
      <c r="BG186" s="114"/>
      <c r="BH186" s="114"/>
      <c r="BI186" s="114"/>
      <c r="BJ186" s="114"/>
      <c r="BK186" s="114"/>
      <c r="BL186" s="114"/>
      <c r="BM186" s="114"/>
      <c r="BN186" s="114"/>
      <c r="BO186" s="114"/>
      <c r="BP186" s="114"/>
      <c r="BQ186" s="114"/>
      <c r="BR186" s="114"/>
      <c r="BS186" s="114"/>
      <c r="BT186" s="114"/>
      <c r="BU186" s="114"/>
      <c r="BV186" s="114"/>
      <c r="BW186" s="114"/>
      <c r="BX186" s="114"/>
      <c r="BY186" s="114"/>
      <c r="BZ186" s="114"/>
      <c r="CA186" s="114"/>
      <c r="CB186" s="114"/>
      <c r="CC186" s="114"/>
      <c r="CD186" s="114"/>
      <c r="CE186" s="114"/>
      <c r="CF186" s="114"/>
      <c r="CG186" s="114"/>
      <c r="CH186" s="114"/>
      <c r="CI186" s="114"/>
      <c r="CJ186" s="114"/>
      <c r="CK186" s="114"/>
    </row>
    <row r="187" spans="2:89" ht="13.5" customHeight="1">
      <c r="B187" s="11"/>
      <c r="C187" s="49"/>
      <c r="D187" s="11"/>
      <c r="E187" s="11"/>
      <c r="F187" s="11"/>
      <c r="G187" s="49"/>
      <c r="H187" s="11"/>
      <c r="I187" s="584"/>
      <c r="N187" s="11"/>
      <c r="O187" s="49"/>
      <c r="P187" s="114"/>
      <c r="Q187" s="114"/>
      <c r="R187" s="11"/>
      <c r="S187" s="11"/>
      <c r="T187" s="11"/>
      <c r="U187" s="109"/>
      <c r="V187" s="114"/>
      <c r="W187" s="112"/>
      <c r="X187" s="104"/>
      <c r="Y187" s="114"/>
      <c r="Z187" s="112"/>
      <c r="AA187" s="115"/>
      <c r="AB187" s="116"/>
      <c r="AC187" s="150"/>
      <c r="AD187" s="114"/>
      <c r="AE187" s="114"/>
      <c r="AF187" s="114"/>
      <c r="AG187" s="114"/>
      <c r="AH187" s="114"/>
      <c r="AI187" s="114"/>
      <c r="AJ187" s="114"/>
      <c r="AK187" s="114"/>
      <c r="AL187" s="114"/>
      <c r="AM187" s="114"/>
      <c r="AN187" s="114"/>
      <c r="AO187" s="114"/>
      <c r="AP187" s="114"/>
      <c r="AQ187" s="114"/>
      <c r="AR187" s="114"/>
      <c r="AS187" s="114"/>
      <c r="AT187" s="114"/>
      <c r="AU187" s="114"/>
      <c r="AV187" s="114"/>
      <c r="AW187" s="114"/>
      <c r="AX187" s="114"/>
      <c r="AY187" s="114"/>
      <c r="AZ187" s="114"/>
      <c r="BA187" s="114"/>
      <c r="BB187" s="114"/>
      <c r="BC187" s="114"/>
      <c r="BD187" s="114"/>
      <c r="BE187" s="114"/>
      <c r="BF187" s="114"/>
      <c r="BG187" s="114"/>
      <c r="BH187" s="114"/>
      <c r="BI187" s="114"/>
      <c r="BJ187" s="114"/>
      <c r="BK187" s="114"/>
      <c r="BL187" s="114"/>
      <c r="BM187" s="114"/>
      <c r="BN187" s="114"/>
      <c r="BO187" s="114"/>
      <c r="BP187" s="114"/>
      <c r="BQ187" s="114"/>
      <c r="BR187" s="114"/>
      <c r="BS187" s="114"/>
      <c r="BT187" s="114"/>
      <c r="BU187" s="114"/>
      <c r="BV187" s="114"/>
      <c r="BW187" s="114"/>
      <c r="BX187" s="114"/>
      <c r="BY187" s="114"/>
      <c r="BZ187" s="114"/>
      <c r="CA187" s="114"/>
      <c r="CB187" s="114"/>
      <c r="CC187" s="114"/>
      <c r="CD187" s="114"/>
      <c r="CE187" s="114"/>
      <c r="CF187" s="114"/>
      <c r="CG187" s="114"/>
      <c r="CH187" s="114"/>
      <c r="CI187" s="114"/>
      <c r="CJ187" s="114"/>
      <c r="CK187" s="114"/>
    </row>
    <row r="188" spans="2:89" ht="13.5" customHeight="1">
      <c r="B188" s="11"/>
      <c r="C188" s="49"/>
      <c r="D188" s="11"/>
      <c r="E188" s="11"/>
      <c r="F188" s="11"/>
      <c r="G188" s="49"/>
      <c r="H188" s="11"/>
      <c r="I188" s="584"/>
      <c r="N188" s="11"/>
      <c r="O188" s="122"/>
      <c r="P188" s="114"/>
      <c r="Q188" s="114"/>
      <c r="R188" s="11"/>
      <c r="S188" s="11"/>
      <c r="T188" s="11"/>
      <c r="U188" s="109"/>
      <c r="V188" s="224"/>
      <c r="W188" s="112"/>
      <c r="X188" s="113"/>
      <c r="Y188" s="139"/>
      <c r="Z188" s="114"/>
      <c r="AA188" s="109"/>
      <c r="AB188" s="108"/>
      <c r="AC188" s="146"/>
      <c r="AD188" s="114"/>
      <c r="AE188" s="114"/>
      <c r="AF188" s="114"/>
      <c r="AG188" s="114"/>
      <c r="AH188" s="114"/>
      <c r="AI188" s="114"/>
      <c r="AJ188" s="114"/>
      <c r="AK188" s="114"/>
      <c r="AL188" s="114"/>
      <c r="AM188" s="114"/>
      <c r="AN188" s="114"/>
      <c r="AO188" s="114"/>
      <c r="AP188" s="114"/>
      <c r="AQ188" s="114"/>
      <c r="AR188" s="114"/>
      <c r="AS188" s="114"/>
      <c r="AT188" s="114"/>
      <c r="AU188" s="114"/>
      <c r="AV188" s="114"/>
      <c r="AW188" s="114"/>
      <c r="AX188" s="114"/>
      <c r="AY188" s="114"/>
      <c r="AZ188" s="114"/>
      <c r="BA188" s="114"/>
      <c r="BB188" s="114"/>
      <c r="BC188" s="114"/>
      <c r="BD188" s="114"/>
      <c r="BE188" s="114"/>
      <c r="BF188" s="114"/>
      <c r="BG188" s="114"/>
      <c r="BH188" s="114"/>
      <c r="BI188" s="114"/>
      <c r="BJ188" s="114"/>
      <c r="BK188" s="114"/>
      <c r="BL188" s="114"/>
      <c r="BM188" s="114"/>
      <c r="BN188" s="114"/>
      <c r="BO188" s="114"/>
      <c r="BP188" s="114"/>
      <c r="BQ188" s="114"/>
      <c r="BR188" s="114"/>
      <c r="BS188" s="114"/>
      <c r="BT188" s="114"/>
      <c r="BU188" s="114"/>
      <c r="BV188" s="114"/>
      <c r="BW188" s="114"/>
      <c r="BX188" s="114"/>
      <c r="BY188" s="114"/>
      <c r="BZ188" s="114"/>
      <c r="CA188" s="114"/>
      <c r="CB188" s="114"/>
      <c r="CC188" s="114"/>
      <c r="CD188" s="114"/>
      <c r="CE188" s="114"/>
      <c r="CF188" s="114"/>
      <c r="CG188" s="114"/>
      <c r="CH188" s="114"/>
      <c r="CI188" s="114"/>
      <c r="CJ188" s="114"/>
      <c r="CK188" s="114"/>
    </row>
    <row r="189" spans="2:89" ht="13.5" customHeight="1">
      <c r="B189" s="11"/>
      <c r="C189" s="49"/>
      <c r="D189" s="11"/>
      <c r="E189" s="11"/>
      <c r="F189" s="11"/>
      <c r="G189" s="183"/>
      <c r="H189" s="11"/>
      <c r="I189" s="584"/>
      <c r="N189" s="11"/>
      <c r="O189" s="122"/>
      <c r="P189" s="114"/>
      <c r="Q189" s="114"/>
      <c r="R189" s="11"/>
      <c r="S189" s="11"/>
      <c r="T189" s="11"/>
      <c r="U189" s="135"/>
      <c r="V189" s="114"/>
      <c r="W189" s="112"/>
      <c r="X189" s="113"/>
      <c r="Y189" s="139"/>
      <c r="Z189" s="114"/>
      <c r="AA189" s="112"/>
      <c r="AB189" s="104"/>
      <c r="AC189" s="114"/>
      <c r="AD189" s="114"/>
      <c r="AE189" s="114"/>
      <c r="AF189" s="114"/>
      <c r="AG189" s="114"/>
      <c r="AH189" s="114"/>
      <c r="AI189" s="114"/>
      <c r="AJ189" s="114"/>
      <c r="AK189" s="114"/>
      <c r="AL189" s="114"/>
      <c r="AM189" s="114"/>
      <c r="AN189" s="114"/>
      <c r="AO189" s="114"/>
      <c r="AP189" s="114"/>
      <c r="AQ189" s="114"/>
      <c r="AR189" s="114"/>
      <c r="AS189" s="114"/>
      <c r="AT189" s="114"/>
      <c r="AU189" s="114"/>
      <c r="AV189" s="114"/>
      <c r="AW189" s="114"/>
      <c r="AX189" s="114"/>
      <c r="AY189" s="114"/>
      <c r="AZ189" s="114"/>
      <c r="BA189" s="114"/>
      <c r="BB189" s="114"/>
      <c r="BC189" s="114"/>
      <c r="BD189" s="114"/>
      <c r="BE189" s="114"/>
      <c r="BF189" s="114"/>
      <c r="BG189" s="114"/>
      <c r="BH189" s="114"/>
      <c r="BI189" s="114"/>
      <c r="BJ189" s="114"/>
      <c r="BK189" s="114"/>
      <c r="BL189" s="114"/>
      <c r="BM189" s="114"/>
      <c r="BN189" s="114"/>
      <c r="BO189" s="114"/>
      <c r="BP189" s="114"/>
      <c r="BQ189" s="114"/>
      <c r="BR189" s="114"/>
      <c r="BS189" s="114"/>
      <c r="BT189" s="114"/>
      <c r="BU189" s="114"/>
      <c r="BV189" s="114"/>
      <c r="BW189" s="114"/>
      <c r="BX189" s="114"/>
      <c r="BY189" s="114"/>
      <c r="BZ189" s="114"/>
      <c r="CA189" s="114"/>
      <c r="CB189" s="114"/>
      <c r="CC189" s="114"/>
      <c r="CD189" s="114"/>
      <c r="CE189" s="114"/>
      <c r="CF189" s="114"/>
      <c r="CG189" s="114"/>
      <c r="CH189" s="114"/>
      <c r="CI189" s="114"/>
      <c r="CJ189" s="114"/>
      <c r="CK189" s="114"/>
    </row>
    <row r="190" spans="2:89" ht="13.5" customHeight="1">
      <c r="B190" s="11"/>
      <c r="C190" s="49"/>
      <c r="D190" s="11"/>
      <c r="E190" s="11"/>
      <c r="F190" s="11"/>
      <c r="G190" s="49"/>
      <c r="H190" s="11"/>
      <c r="I190" s="581"/>
      <c r="N190" s="11"/>
      <c r="O190" s="122"/>
      <c r="P190" s="114"/>
      <c r="Q190" s="114"/>
      <c r="R190" s="11"/>
      <c r="S190" s="11"/>
      <c r="T190" s="11"/>
      <c r="U190" s="114"/>
      <c r="V190" s="114"/>
      <c r="W190" s="109"/>
      <c r="X190" s="108"/>
      <c r="Y190" s="129"/>
      <c r="Z190" s="114"/>
      <c r="AA190" s="112"/>
      <c r="AB190" s="113"/>
      <c r="AC190" s="139"/>
      <c r="AD190" s="114"/>
      <c r="AE190" s="114"/>
      <c r="AF190" s="114"/>
      <c r="AG190" s="114"/>
      <c r="AH190" s="114"/>
      <c r="AI190" s="114"/>
      <c r="AJ190" s="114"/>
      <c r="AK190" s="114"/>
      <c r="AL190" s="114"/>
      <c r="AM190" s="114"/>
      <c r="AN190" s="114"/>
      <c r="AO190" s="114"/>
      <c r="AP190" s="114"/>
      <c r="AQ190" s="114"/>
      <c r="AR190" s="114"/>
      <c r="AS190" s="114"/>
      <c r="AT190" s="114"/>
      <c r="AU190" s="114"/>
      <c r="AV190" s="114"/>
      <c r="AW190" s="114"/>
      <c r="AX190" s="114"/>
      <c r="AY190" s="114"/>
      <c r="AZ190" s="114"/>
      <c r="BA190" s="114"/>
      <c r="BB190" s="114"/>
      <c r="BC190" s="114"/>
      <c r="BD190" s="114"/>
      <c r="BE190" s="114"/>
      <c r="BF190" s="114"/>
      <c r="BG190" s="114"/>
      <c r="BH190" s="114"/>
      <c r="BI190" s="114"/>
      <c r="BJ190" s="114"/>
      <c r="BK190" s="114"/>
      <c r="BL190" s="114"/>
      <c r="BM190" s="114"/>
      <c r="BN190" s="114"/>
      <c r="BO190" s="114"/>
      <c r="BP190" s="114"/>
      <c r="BQ190" s="114"/>
      <c r="BR190" s="114"/>
      <c r="BS190" s="114"/>
      <c r="BT190" s="114"/>
      <c r="BU190" s="114"/>
      <c r="BV190" s="114"/>
      <c r="BW190" s="114"/>
      <c r="BX190" s="114"/>
      <c r="BY190" s="114"/>
      <c r="BZ190" s="114"/>
      <c r="CA190" s="114"/>
      <c r="CB190" s="114"/>
      <c r="CC190" s="114"/>
      <c r="CD190" s="114"/>
      <c r="CE190" s="114"/>
      <c r="CF190" s="114"/>
      <c r="CG190" s="114"/>
      <c r="CH190" s="114"/>
      <c r="CI190" s="114"/>
      <c r="CJ190" s="114"/>
      <c r="CK190" s="114"/>
    </row>
    <row r="191" spans="2:89" ht="12.75" customHeight="1">
      <c r="B191" s="11"/>
      <c r="C191" s="49"/>
      <c r="D191" s="11"/>
      <c r="E191" s="11"/>
      <c r="F191" s="64"/>
      <c r="G191" s="56"/>
      <c r="H191" s="11"/>
      <c r="I191" s="581"/>
      <c r="N191" s="11"/>
      <c r="O191" s="122"/>
      <c r="P191" s="108"/>
      <c r="Q191" s="114"/>
      <c r="R191" s="11"/>
      <c r="S191" s="11"/>
      <c r="T191" s="11"/>
      <c r="U191" s="114"/>
      <c r="V191" s="114"/>
      <c r="W191" s="109"/>
      <c r="X191" s="108"/>
      <c r="Y191" s="129"/>
      <c r="Z191" s="114"/>
      <c r="AA191" s="112"/>
      <c r="AB191" s="113"/>
      <c r="AC191" s="139"/>
      <c r="AD191" s="114"/>
      <c r="AE191" s="114"/>
      <c r="AF191" s="114"/>
      <c r="AG191" s="114"/>
      <c r="AH191" s="114"/>
      <c r="AI191" s="114"/>
      <c r="AJ191" s="114"/>
      <c r="AK191" s="114"/>
      <c r="AL191" s="114"/>
      <c r="AM191" s="114"/>
      <c r="AN191" s="114"/>
      <c r="AO191" s="114"/>
      <c r="AP191" s="114"/>
      <c r="AQ191" s="114"/>
      <c r="AR191" s="114"/>
      <c r="AS191" s="114"/>
      <c r="AT191" s="114"/>
      <c r="AU191" s="114"/>
      <c r="AV191" s="114"/>
      <c r="AW191" s="114"/>
      <c r="AX191" s="114"/>
      <c r="AY191" s="114"/>
      <c r="AZ191" s="114"/>
      <c r="BA191" s="114"/>
      <c r="BB191" s="114"/>
      <c r="BC191" s="114"/>
      <c r="BD191" s="114"/>
      <c r="BE191" s="114"/>
      <c r="BF191" s="114"/>
      <c r="BG191" s="114"/>
      <c r="BH191" s="114"/>
      <c r="BI191" s="114"/>
      <c r="BJ191" s="114"/>
      <c r="BK191" s="114"/>
      <c r="BL191" s="114"/>
      <c r="BM191" s="114"/>
      <c r="BN191" s="114"/>
      <c r="BO191" s="114"/>
      <c r="BP191" s="114"/>
      <c r="BQ191" s="114"/>
      <c r="BR191" s="114"/>
      <c r="BS191" s="114"/>
      <c r="BT191" s="114"/>
      <c r="BU191" s="114"/>
      <c r="BV191" s="114"/>
      <c r="BW191" s="114"/>
      <c r="BX191" s="114"/>
      <c r="BY191" s="114"/>
      <c r="BZ191" s="114"/>
      <c r="CA191" s="114"/>
      <c r="CB191" s="114"/>
      <c r="CC191" s="114"/>
      <c r="CD191" s="114"/>
      <c r="CE191" s="114"/>
      <c r="CF191" s="114"/>
      <c r="CG191" s="114"/>
      <c r="CH191" s="114"/>
      <c r="CI191" s="114"/>
      <c r="CJ191" s="114"/>
      <c r="CK191" s="114"/>
    </row>
    <row r="192" spans="2:89" ht="15" customHeight="1">
      <c r="B192" s="11"/>
      <c r="C192" s="49"/>
      <c r="D192" s="11"/>
      <c r="E192" s="11"/>
      <c r="F192" s="42"/>
      <c r="G192" s="7"/>
      <c r="H192" s="11"/>
      <c r="I192" s="581"/>
      <c r="J192" s="11"/>
      <c r="K192" s="49"/>
      <c r="L192" s="11"/>
      <c r="N192" s="11"/>
      <c r="O192" s="49"/>
      <c r="P192" s="108"/>
      <c r="Q192" s="114"/>
      <c r="R192" s="11"/>
      <c r="S192" s="11"/>
      <c r="T192" s="11"/>
      <c r="U192" s="114"/>
      <c r="V192" s="114"/>
      <c r="W192" s="109"/>
      <c r="X192" s="108"/>
      <c r="Y192" s="129"/>
      <c r="Z192" s="114"/>
      <c r="AA192" s="114"/>
      <c r="AB192" s="114"/>
      <c r="AC192" s="114"/>
      <c r="AD192" s="114"/>
      <c r="AE192" s="114"/>
      <c r="AF192" s="114"/>
      <c r="AG192" s="114"/>
      <c r="AH192" s="114"/>
      <c r="AI192" s="114"/>
      <c r="AJ192" s="114"/>
      <c r="AK192" s="114"/>
      <c r="AL192" s="114"/>
      <c r="AM192" s="114"/>
      <c r="AN192" s="114"/>
      <c r="AO192" s="114"/>
      <c r="AP192" s="114"/>
      <c r="AQ192" s="114"/>
      <c r="AR192" s="114"/>
      <c r="AS192" s="114"/>
      <c r="AT192" s="114"/>
      <c r="AU192" s="114"/>
      <c r="AV192" s="114"/>
      <c r="AW192" s="114"/>
      <c r="AX192" s="114"/>
      <c r="AY192" s="114"/>
      <c r="AZ192" s="114"/>
      <c r="BA192" s="114"/>
      <c r="BB192" s="114"/>
      <c r="BC192" s="114"/>
      <c r="BD192" s="114"/>
      <c r="BE192" s="114"/>
      <c r="BF192" s="114"/>
      <c r="BG192" s="114"/>
      <c r="BH192" s="114"/>
      <c r="BI192" s="114"/>
      <c r="BJ192" s="114"/>
      <c r="BK192" s="114"/>
      <c r="BL192" s="114"/>
      <c r="BM192" s="114"/>
      <c r="BN192" s="114"/>
      <c r="BO192" s="114"/>
      <c r="BP192" s="114"/>
      <c r="BQ192" s="114"/>
      <c r="BR192" s="114"/>
      <c r="BS192" s="114"/>
      <c r="BT192" s="114"/>
      <c r="BU192" s="114"/>
      <c r="BV192" s="114"/>
      <c r="BW192" s="114"/>
      <c r="BX192" s="114"/>
      <c r="BY192" s="114"/>
      <c r="BZ192" s="114"/>
      <c r="CA192" s="114"/>
      <c r="CB192" s="114"/>
      <c r="CC192" s="114"/>
      <c r="CD192" s="114"/>
      <c r="CE192" s="114"/>
      <c r="CF192" s="114"/>
      <c r="CG192" s="114"/>
      <c r="CH192" s="114"/>
      <c r="CI192" s="114"/>
      <c r="CJ192" s="114"/>
      <c r="CK192" s="114"/>
    </row>
    <row r="193" spans="1:89" ht="15.75" customHeight="1">
      <c r="B193" s="11"/>
      <c r="C193" s="49"/>
      <c r="D193" s="11"/>
      <c r="E193" s="11"/>
      <c r="F193" s="11"/>
      <c r="G193" s="49"/>
      <c r="H193" s="11"/>
      <c r="I193" s="582"/>
      <c r="J193" s="11"/>
      <c r="K193" s="49"/>
      <c r="L193" s="11"/>
      <c r="N193" s="11"/>
      <c r="O193" s="49"/>
      <c r="P193" s="122"/>
      <c r="Q193" s="114"/>
      <c r="R193" s="11"/>
      <c r="S193" s="11"/>
      <c r="T193" s="11"/>
      <c r="U193" s="114"/>
      <c r="V193" s="114"/>
      <c r="W193" s="114"/>
      <c r="X193" s="114"/>
      <c r="Y193" s="114"/>
      <c r="Z193" s="114"/>
      <c r="AA193" s="114"/>
      <c r="AB193" s="114"/>
      <c r="AC193" s="114"/>
      <c r="AD193" s="114"/>
      <c r="AE193" s="114"/>
      <c r="AF193" s="114"/>
      <c r="AG193" s="114"/>
      <c r="AH193" s="114"/>
      <c r="AI193" s="114"/>
      <c r="AJ193" s="114"/>
      <c r="AK193" s="114"/>
      <c r="AL193" s="114"/>
      <c r="AM193" s="114"/>
      <c r="AN193" s="114"/>
      <c r="AO193" s="114"/>
      <c r="AP193" s="114"/>
      <c r="AQ193" s="114"/>
      <c r="AR193" s="114"/>
      <c r="AS193" s="114"/>
      <c r="AT193" s="114"/>
      <c r="AU193" s="114"/>
      <c r="AV193" s="114"/>
      <c r="AW193" s="114"/>
      <c r="AX193" s="114"/>
      <c r="AY193" s="114"/>
      <c r="AZ193" s="114"/>
      <c r="BA193" s="114"/>
      <c r="BB193" s="114"/>
      <c r="BC193" s="114"/>
      <c r="BD193" s="114"/>
      <c r="BE193" s="114"/>
      <c r="BF193" s="114"/>
      <c r="BG193" s="114"/>
      <c r="BH193" s="114"/>
      <c r="BI193" s="114"/>
      <c r="BJ193" s="114"/>
      <c r="BK193" s="114"/>
      <c r="BL193" s="114"/>
      <c r="BM193" s="114"/>
      <c r="BN193" s="114"/>
      <c r="BO193" s="114"/>
      <c r="BP193" s="114"/>
      <c r="BQ193" s="114"/>
      <c r="BR193" s="114"/>
      <c r="BS193" s="114"/>
      <c r="BT193" s="114"/>
      <c r="BU193" s="114"/>
      <c r="BV193" s="114"/>
      <c r="BW193" s="114"/>
      <c r="BX193" s="114"/>
      <c r="BY193" s="114"/>
      <c r="BZ193" s="114"/>
      <c r="CA193" s="114"/>
      <c r="CB193" s="114"/>
      <c r="CC193" s="114"/>
      <c r="CD193" s="114"/>
      <c r="CE193" s="114"/>
      <c r="CF193" s="114"/>
      <c r="CG193" s="114"/>
      <c r="CH193" s="114"/>
      <c r="CI193" s="114"/>
      <c r="CJ193" s="114"/>
      <c r="CK193" s="114"/>
    </row>
    <row r="194" spans="1:89" ht="13.5" customHeight="1">
      <c r="B194" s="11"/>
      <c r="C194" s="49"/>
      <c r="D194" s="11"/>
      <c r="E194" s="11"/>
      <c r="F194" s="11"/>
      <c r="G194" s="49"/>
      <c r="H194" s="11"/>
      <c r="I194" s="582"/>
      <c r="J194" s="11"/>
      <c r="K194" s="49"/>
      <c r="L194" s="11"/>
      <c r="N194" s="11"/>
      <c r="O194" s="49"/>
      <c r="P194" s="114"/>
      <c r="Q194" s="114"/>
      <c r="R194" s="11"/>
      <c r="S194" s="11"/>
      <c r="T194" s="11"/>
      <c r="U194" s="109"/>
      <c r="V194" s="108"/>
      <c r="W194" s="174"/>
      <c r="X194" s="207"/>
      <c r="Y194" s="208"/>
      <c r="Z194" s="114"/>
      <c r="AA194" s="114"/>
      <c r="AB194" s="114"/>
      <c r="AC194" s="114"/>
      <c r="AD194" s="114"/>
      <c r="AE194" s="114"/>
      <c r="AF194" s="114"/>
      <c r="AG194" s="114"/>
      <c r="AH194" s="114"/>
      <c r="AI194" s="114"/>
      <c r="AJ194" s="114"/>
      <c r="AK194" s="114"/>
      <c r="AL194" s="114"/>
      <c r="AM194" s="114"/>
      <c r="AN194" s="114"/>
      <c r="AO194" s="114"/>
      <c r="AP194" s="114"/>
      <c r="AQ194" s="114"/>
      <c r="AR194" s="114"/>
      <c r="AS194" s="114"/>
      <c r="AT194" s="114"/>
      <c r="AU194" s="114"/>
      <c r="AV194" s="114"/>
      <c r="AW194" s="114"/>
      <c r="AX194" s="114"/>
      <c r="AY194" s="114"/>
      <c r="AZ194" s="114"/>
      <c r="BA194" s="114"/>
      <c r="BB194" s="114"/>
      <c r="BC194" s="114"/>
      <c r="BD194" s="114"/>
      <c r="BE194" s="114"/>
      <c r="BF194" s="114"/>
      <c r="BG194" s="114"/>
      <c r="BH194" s="114"/>
      <c r="BI194" s="114"/>
      <c r="BJ194" s="114"/>
      <c r="BK194" s="114"/>
      <c r="BL194" s="114"/>
      <c r="BM194" s="114"/>
      <c r="BN194" s="114"/>
      <c r="BO194" s="114"/>
      <c r="BP194" s="114"/>
      <c r="BQ194" s="114"/>
      <c r="BR194" s="114"/>
      <c r="BS194" s="114"/>
      <c r="BT194" s="114"/>
      <c r="BU194" s="114"/>
      <c r="BV194" s="114"/>
      <c r="BW194" s="114"/>
      <c r="BX194" s="114"/>
      <c r="BY194" s="114"/>
      <c r="BZ194" s="114"/>
      <c r="CA194" s="114"/>
      <c r="CB194" s="114"/>
      <c r="CC194" s="114"/>
      <c r="CD194" s="114"/>
      <c r="CE194" s="114"/>
      <c r="CF194" s="114"/>
      <c r="CG194" s="114"/>
      <c r="CH194" s="114"/>
      <c r="CI194" s="114"/>
      <c r="CJ194" s="114"/>
      <c r="CK194" s="114"/>
    </row>
    <row r="195" spans="1:89">
      <c r="B195" s="11"/>
      <c r="C195" s="49"/>
      <c r="D195" s="11"/>
      <c r="E195" s="11"/>
      <c r="F195" s="11"/>
      <c r="G195" s="49"/>
      <c r="H195" s="11"/>
      <c r="I195" s="582"/>
      <c r="J195" s="5"/>
      <c r="K195" s="5"/>
      <c r="L195" s="5"/>
      <c r="N195" s="11"/>
      <c r="O195" s="49"/>
      <c r="P195" s="121"/>
      <c r="Q195" s="208"/>
      <c r="R195" s="11"/>
      <c r="S195" s="11"/>
      <c r="T195" s="11"/>
      <c r="U195" s="114"/>
      <c r="V195" s="114"/>
      <c r="W195" s="114"/>
      <c r="X195" s="114"/>
      <c r="Y195" s="114"/>
      <c r="Z195" s="114"/>
      <c r="AA195" s="114"/>
      <c r="AB195" s="114"/>
      <c r="AC195" s="114"/>
      <c r="AD195" s="114"/>
      <c r="AE195" s="114"/>
      <c r="AF195" s="114"/>
      <c r="AG195" s="114"/>
      <c r="AH195" s="114"/>
      <c r="AI195" s="114"/>
      <c r="AJ195" s="114"/>
      <c r="AK195" s="114"/>
      <c r="AL195" s="114"/>
      <c r="AM195" s="114"/>
      <c r="AN195" s="114"/>
      <c r="AO195" s="114"/>
      <c r="AP195" s="114"/>
      <c r="AQ195" s="114"/>
      <c r="AR195" s="114"/>
      <c r="AS195" s="114"/>
      <c r="AT195" s="114"/>
      <c r="AU195" s="114"/>
      <c r="AV195" s="114"/>
      <c r="AW195" s="114"/>
      <c r="AX195" s="114"/>
      <c r="AY195" s="114"/>
      <c r="AZ195" s="114"/>
      <c r="BA195" s="114"/>
      <c r="BB195" s="114"/>
      <c r="BC195" s="114"/>
      <c r="BD195" s="114"/>
      <c r="BE195" s="114"/>
      <c r="BF195" s="114"/>
      <c r="BG195" s="114"/>
      <c r="BH195" s="114"/>
      <c r="BI195" s="114"/>
      <c r="BJ195" s="114"/>
      <c r="BK195" s="114"/>
      <c r="BL195" s="114"/>
      <c r="BM195" s="114"/>
      <c r="BN195" s="114"/>
      <c r="BO195" s="114"/>
      <c r="BP195" s="114"/>
      <c r="BQ195" s="114"/>
      <c r="BR195" s="114"/>
      <c r="BS195" s="114"/>
      <c r="BT195" s="114"/>
      <c r="BU195" s="114"/>
      <c r="BV195" s="114"/>
      <c r="BW195" s="114"/>
      <c r="BX195" s="114"/>
      <c r="BY195" s="114"/>
      <c r="BZ195" s="114"/>
      <c r="CA195" s="114"/>
      <c r="CB195" s="114"/>
      <c r="CC195" s="114"/>
      <c r="CD195" s="114"/>
      <c r="CE195" s="114"/>
      <c r="CF195" s="114"/>
      <c r="CG195" s="114"/>
      <c r="CH195" s="114"/>
      <c r="CI195" s="114"/>
      <c r="CJ195" s="114"/>
      <c r="CK195" s="114"/>
    </row>
    <row r="196" spans="1:89" ht="15" customHeight="1">
      <c r="B196" s="11"/>
      <c r="C196" s="49"/>
      <c r="D196" s="11"/>
      <c r="E196" s="11"/>
      <c r="F196" s="11"/>
      <c r="G196" s="49"/>
      <c r="H196" s="11"/>
      <c r="I196" s="605"/>
      <c r="J196" s="11"/>
      <c r="K196" s="49"/>
      <c r="L196" s="11"/>
      <c r="N196" s="11"/>
      <c r="O196" s="49"/>
      <c r="P196" s="114"/>
      <c r="Q196" s="139"/>
      <c r="R196" s="11"/>
      <c r="S196" s="11"/>
      <c r="T196" s="11"/>
      <c r="U196" s="114"/>
      <c r="V196" s="114"/>
      <c r="W196" s="109"/>
      <c r="X196" s="108"/>
      <c r="Y196" s="152"/>
      <c r="Z196" s="114"/>
      <c r="AA196" s="114"/>
      <c r="AB196" s="114"/>
      <c r="AC196" s="114"/>
      <c r="AD196" s="114"/>
      <c r="AE196" s="114"/>
      <c r="AF196" s="114"/>
      <c r="AG196" s="114"/>
      <c r="AH196" s="114"/>
      <c r="AI196" s="114"/>
      <c r="AJ196" s="114"/>
      <c r="AK196" s="114"/>
      <c r="AL196" s="114"/>
      <c r="AM196" s="114"/>
      <c r="AN196" s="114"/>
      <c r="AO196" s="114"/>
      <c r="AP196" s="114"/>
      <c r="AQ196" s="114"/>
      <c r="AR196" s="114"/>
      <c r="AS196" s="114"/>
      <c r="AT196" s="114"/>
      <c r="AU196" s="114"/>
      <c r="AV196" s="114"/>
      <c r="AW196" s="114"/>
      <c r="AX196" s="114"/>
      <c r="AY196" s="114"/>
      <c r="AZ196" s="114"/>
      <c r="BA196" s="114"/>
      <c r="BB196" s="114"/>
      <c r="BC196" s="114"/>
      <c r="BD196" s="114"/>
      <c r="BE196" s="114"/>
      <c r="BF196" s="114"/>
      <c r="BG196" s="114"/>
      <c r="BH196" s="114"/>
      <c r="BI196" s="114"/>
      <c r="BJ196" s="114"/>
      <c r="BK196" s="114"/>
      <c r="BL196" s="114"/>
      <c r="BM196" s="114"/>
      <c r="BN196" s="114"/>
      <c r="BO196" s="114"/>
      <c r="BP196" s="114"/>
      <c r="BQ196" s="114"/>
      <c r="BR196" s="114"/>
      <c r="BS196" s="114"/>
      <c r="BT196" s="114"/>
      <c r="BU196" s="114"/>
      <c r="BV196" s="114"/>
      <c r="BW196" s="114"/>
      <c r="BX196" s="114"/>
      <c r="BY196" s="114"/>
      <c r="BZ196" s="114"/>
      <c r="CA196" s="114"/>
      <c r="CB196" s="114"/>
      <c r="CC196" s="114"/>
      <c r="CD196" s="114"/>
      <c r="CE196" s="114"/>
      <c r="CF196" s="114"/>
      <c r="CG196" s="114"/>
      <c r="CH196" s="114"/>
      <c r="CI196" s="114"/>
      <c r="CJ196" s="114"/>
      <c r="CK196" s="114"/>
    </row>
    <row r="197" spans="1:89" ht="12.75" customHeight="1">
      <c r="B197" s="11"/>
      <c r="C197" s="49"/>
      <c r="D197" s="11"/>
      <c r="E197" s="11"/>
      <c r="F197" s="5"/>
      <c r="G197" s="49"/>
      <c r="H197" s="11"/>
      <c r="I197" s="584"/>
      <c r="J197" s="11"/>
      <c r="K197" s="49"/>
      <c r="L197" s="11"/>
      <c r="N197" s="11"/>
      <c r="O197" s="49"/>
      <c r="P197" s="108"/>
      <c r="Q197" s="152"/>
      <c r="R197" s="11"/>
      <c r="S197" s="11"/>
      <c r="T197" s="11"/>
      <c r="U197" s="114"/>
      <c r="V197" s="114"/>
      <c r="W197" s="114"/>
      <c r="X197" s="114"/>
      <c r="Y197" s="114"/>
      <c r="Z197" s="114"/>
      <c r="AA197" s="114"/>
      <c r="AB197" s="114"/>
      <c r="AC197" s="114"/>
      <c r="AD197" s="114"/>
      <c r="AE197" s="114"/>
      <c r="AF197" s="114"/>
      <c r="AG197" s="114"/>
      <c r="AH197" s="114"/>
      <c r="AI197" s="114"/>
      <c r="AJ197" s="114"/>
      <c r="AK197" s="114"/>
      <c r="AL197" s="114"/>
      <c r="AM197" s="114"/>
      <c r="AN197" s="114"/>
      <c r="AO197" s="114"/>
      <c r="AP197" s="114"/>
      <c r="AQ197" s="114"/>
      <c r="AR197" s="114"/>
      <c r="AS197" s="114"/>
      <c r="AT197" s="114"/>
      <c r="AU197" s="114"/>
      <c r="AV197" s="114"/>
      <c r="AW197" s="114"/>
      <c r="AX197" s="114"/>
      <c r="AY197" s="114"/>
      <c r="AZ197" s="114"/>
      <c r="BA197" s="114"/>
      <c r="BB197" s="114"/>
      <c r="BC197" s="114"/>
      <c r="BD197" s="114"/>
      <c r="BE197" s="114"/>
      <c r="BF197" s="114"/>
      <c r="BG197" s="114"/>
      <c r="BH197" s="114"/>
      <c r="BI197" s="114"/>
      <c r="BJ197" s="114"/>
      <c r="BK197" s="114"/>
      <c r="BL197" s="114"/>
      <c r="BM197" s="114"/>
      <c r="BN197" s="114"/>
      <c r="BO197" s="114"/>
      <c r="BP197" s="114"/>
      <c r="BQ197" s="114"/>
      <c r="BR197" s="114"/>
      <c r="BS197" s="114"/>
      <c r="BT197" s="114"/>
      <c r="BU197" s="114"/>
      <c r="BV197" s="114"/>
      <c r="BW197" s="114"/>
      <c r="BX197" s="114"/>
      <c r="BY197" s="114"/>
      <c r="BZ197" s="114"/>
      <c r="CA197" s="114"/>
      <c r="CB197" s="114"/>
      <c r="CC197" s="114"/>
      <c r="CD197" s="114"/>
      <c r="CE197" s="114"/>
      <c r="CF197" s="114"/>
      <c r="CG197" s="114"/>
      <c r="CH197" s="114"/>
      <c r="CI197" s="114"/>
      <c r="CJ197" s="114"/>
      <c r="CK197" s="114"/>
    </row>
    <row r="198" spans="1:89" ht="15" customHeight="1">
      <c r="B198" s="11"/>
      <c r="C198" s="49"/>
      <c r="D198" s="11"/>
      <c r="E198" s="11"/>
      <c r="F198" s="41"/>
      <c r="G198" s="49"/>
      <c r="H198" s="11"/>
      <c r="I198" s="581"/>
      <c r="J198" s="11"/>
      <c r="K198" s="49"/>
      <c r="L198" s="11"/>
      <c r="N198" s="11"/>
      <c r="O198" s="49"/>
      <c r="P198" s="108"/>
      <c r="Q198" s="149"/>
      <c r="R198" s="11"/>
      <c r="S198" s="11"/>
      <c r="T198" s="11"/>
      <c r="U198" s="114"/>
      <c r="V198" s="114"/>
      <c r="W198" s="109"/>
      <c r="X198" s="108"/>
      <c r="Y198" s="152"/>
      <c r="Z198" s="114"/>
      <c r="AA198" s="114"/>
      <c r="AB198" s="114"/>
      <c r="AC198" s="114"/>
      <c r="AD198" s="114"/>
      <c r="AE198" s="114"/>
      <c r="AF198" s="114"/>
      <c r="AG198" s="114"/>
      <c r="AH198" s="114"/>
      <c r="AI198" s="114"/>
      <c r="AJ198" s="114"/>
      <c r="AK198" s="114"/>
      <c r="AL198" s="114"/>
      <c r="AM198" s="114"/>
      <c r="AN198" s="114"/>
      <c r="AO198" s="114"/>
      <c r="AP198" s="114"/>
      <c r="AQ198" s="114"/>
      <c r="AR198" s="114"/>
      <c r="AS198" s="114"/>
      <c r="AT198" s="114"/>
      <c r="AU198" s="114"/>
      <c r="AV198" s="114"/>
      <c r="AW198" s="114"/>
      <c r="AX198" s="114"/>
      <c r="AY198" s="114"/>
      <c r="AZ198" s="114"/>
      <c r="BA198" s="114"/>
      <c r="BB198" s="114"/>
      <c r="BC198" s="114"/>
      <c r="BD198" s="114"/>
      <c r="BE198" s="114"/>
      <c r="BF198" s="114"/>
      <c r="BG198" s="114"/>
      <c r="BH198" s="114"/>
      <c r="BI198" s="114"/>
      <c r="BJ198" s="114"/>
      <c r="BK198" s="114"/>
      <c r="BL198" s="114"/>
      <c r="BM198" s="114"/>
      <c r="BN198" s="114"/>
      <c r="BO198" s="114"/>
      <c r="BP198" s="114"/>
      <c r="BQ198" s="114"/>
      <c r="BR198" s="114"/>
      <c r="BS198" s="114"/>
      <c r="BT198" s="114"/>
      <c r="BU198" s="114"/>
      <c r="BV198" s="114"/>
      <c r="BW198" s="114"/>
      <c r="BX198" s="114"/>
      <c r="BY198" s="114"/>
      <c r="BZ198" s="114"/>
      <c r="CA198" s="114"/>
      <c r="CB198" s="114"/>
      <c r="CC198" s="114"/>
      <c r="CD198" s="114"/>
      <c r="CE198" s="114"/>
      <c r="CF198" s="114"/>
      <c r="CG198" s="114"/>
      <c r="CH198" s="114"/>
      <c r="CI198" s="114"/>
      <c r="CJ198" s="114"/>
      <c r="CK198" s="114"/>
    </row>
    <row r="199" spans="1:89" ht="15" customHeight="1">
      <c r="B199" s="11"/>
      <c r="C199" s="49"/>
      <c r="D199" s="11"/>
      <c r="E199" s="11"/>
      <c r="F199" s="41"/>
      <c r="G199" s="7"/>
      <c r="H199" s="11"/>
      <c r="I199" s="584"/>
      <c r="J199" s="2222"/>
      <c r="K199" s="49"/>
      <c r="L199" s="11"/>
      <c r="N199" s="11"/>
      <c r="O199" s="49"/>
      <c r="P199" s="114"/>
      <c r="Q199" s="209"/>
      <c r="R199" s="11"/>
      <c r="S199" s="11"/>
      <c r="T199" s="11"/>
      <c r="U199" s="114"/>
      <c r="V199" s="114"/>
      <c r="W199" s="119"/>
      <c r="X199" s="121"/>
      <c r="Y199" s="129"/>
      <c r="Z199" s="114"/>
      <c r="AA199" s="114"/>
      <c r="AB199" s="114"/>
      <c r="AC199" s="114"/>
      <c r="AD199" s="114"/>
      <c r="AE199" s="114"/>
      <c r="AF199" s="114"/>
      <c r="AG199" s="114"/>
      <c r="AH199" s="114"/>
      <c r="AI199" s="114"/>
      <c r="AJ199" s="114"/>
      <c r="AK199" s="114"/>
      <c r="AL199" s="114"/>
      <c r="AM199" s="114"/>
      <c r="AN199" s="114"/>
      <c r="AO199" s="114"/>
      <c r="AP199" s="114"/>
      <c r="AQ199" s="114"/>
      <c r="AR199" s="114"/>
      <c r="AS199" s="114"/>
      <c r="AT199" s="114"/>
      <c r="AU199" s="114"/>
      <c r="AV199" s="114"/>
      <c r="AW199" s="114"/>
      <c r="AX199" s="114"/>
      <c r="AY199" s="114"/>
      <c r="AZ199" s="114"/>
      <c r="BA199" s="114"/>
      <c r="BB199" s="114"/>
      <c r="BC199" s="114"/>
      <c r="BD199" s="114"/>
      <c r="BE199" s="114"/>
      <c r="BF199" s="114"/>
      <c r="BG199" s="114"/>
      <c r="BH199" s="114"/>
      <c r="BI199" s="114"/>
      <c r="BJ199" s="114"/>
      <c r="BK199" s="114"/>
      <c r="BL199" s="114"/>
      <c r="BM199" s="114"/>
      <c r="BN199" s="114"/>
      <c r="BO199" s="114"/>
      <c r="BP199" s="114"/>
      <c r="BQ199" s="114"/>
      <c r="BR199" s="114"/>
      <c r="BS199" s="114"/>
      <c r="BT199" s="114"/>
      <c r="BU199" s="114"/>
      <c r="BV199" s="114"/>
      <c r="BW199" s="114"/>
      <c r="BX199" s="114"/>
      <c r="BY199" s="114"/>
      <c r="BZ199" s="114"/>
      <c r="CA199" s="114"/>
      <c r="CB199" s="114"/>
      <c r="CC199" s="114"/>
      <c r="CD199" s="114"/>
      <c r="CE199" s="114"/>
      <c r="CF199" s="114"/>
      <c r="CG199" s="114"/>
      <c r="CH199" s="114"/>
      <c r="CI199" s="114"/>
      <c r="CJ199" s="114"/>
      <c r="CK199" s="114"/>
    </row>
    <row r="200" spans="1:89" ht="16.5" customHeight="1">
      <c r="B200" s="11"/>
      <c r="C200" s="49"/>
      <c r="D200" s="11"/>
      <c r="E200" s="11"/>
      <c r="F200" s="30"/>
      <c r="G200" s="22"/>
      <c r="H200" s="11"/>
      <c r="I200" s="583"/>
      <c r="J200" s="5"/>
      <c r="K200" s="49"/>
      <c r="L200" s="697"/>
      <c r="N200" s="11"/>
      <c r="O200" s="49"/>
      <c r="P200" s="114"/>
      <c r="Q200" s="150"/>
      <c r="R200" s="11"/>
      <c r="S200" s="122"/>
      <c r="T200" s="11"/>
      <c r="U200" s="114"/>
      <c r="V200" s="114"/>
      <c r="W200" s="119"/>
      <c r="X200" s="121"/>
      <c r="Y200" s="129"/>
      <c r="Z200" s="114"/>
      <c r="AA200" s="114"/>
      <c r="AB200" s="114"/>
      <c r="AC200" s="114"/>
      <c r="AD200" s="114"/>
      <c r="AE200" s="114"/>
      <c r="AF200" s="114"/>
      <c r="AG200" s="114"/>
      <c r="AH200" s="114"/>
      <c r="AI200" s="114"/>
      <c r="AJ200" s="114"/>
      <c r="AK200" s="114"/>
      <c r="AL200" s="114"/>
      <c r="AM200" s="114"/>
      <c r="AN200" s="114"/>
      <c r="AO200" s="114"/>
      <c r="AP200" s="114"/>
      <c r="AQ200" s="114"/>
      <c r="AR200" s="114"/>
      <c r="AS200" s="114"/>
      <c r="AT200" s="114"/>
      <c r="AU200" s="114"/>
      <c r="AV200" s="114"/>
      <c r="AW200" s="114"/>
      <c r="AX200" s="114"/>
      <c r="AY200" s="114"/>
      <c r="AZ200" s="114"/>
      <c r="BA200" s="114"/>
      <c r="BB200" s="114"/>
      <c r="BC200" s="114"/>
      <c r="BD200" s="114"/>
      <c r="BE200" s="114"/>
      <c r="BF200" s="114"/>
      <c r="BG200" s="114"/>
      <c r="BH200" s="114"/>
      <c r="BI200" s="114"/>
      <c r="BJ200" s="114"/>
      <c r="BK200" s="114"/>
      <c r="BL200" s="114"/>
      <c r="BM200" s="114"/>
      <c r="BN200" s="114"/>
      <c r="BO200" s="114"/>
      <c r="BP200" s="114"/>
      <c r="BQ200" s="114"/>
      <c r="BR200" s="114"/>
      <c r="BS200" s="114"/>
      <c r="BT200" s="114"/>
      <c r="BU200" s="114"/>
      <c r="BV200" s="114"/>
      <c r="BW200" s="114"/>
      <c r="BX200" s="114"/>
      <c r="BY200" s="114"/>
      <c r="BZ200" s="114"/>
      <c r="CA200" s="114"/>
      <c r="CB200" s="114"/>
      <c r="CC200" s="114"/>
      <c r="CD200" s="114"/>
      <c r="CE200" s="114"/>
      <c r="CF200" s="114"/>
      <c r="CG200" s="114"/>
      <c r="CH200" s="114"/>
      <c r="CI200" s="114"/>
      <c r="CJ200" s="114"/>
      <c r="CK200" s="114"/>
    </row>
    <row r="201" spans="1:89" ht="14.25" customHeight="1">
      <c r="B201" s="11"/>
      <c r="C201" s="49"/>
      <c r="D201" s="11"/>
      <c r="E201" s="11"/>
      <c r="F201" s="11"/>
      <c r="G201" s="183"/>
      <c r="H201" s="11"/>
      <c r="I201" s="583"/>
      <c r="J201" s="5"/>
      <c r="K201" s="5"/>
      <c r="L201" s="5"/>
      <c r="N201" s="11"/>
      <c r="O201" s="49"/>
      <c r="P201" s="114"/>
      <c r="Q201" s="147"/>
      <c r="R201" s="11"/>
      <c r="S201" s="49"/>
      <c r="T201" s="11"/>
      <c r="U201" s="114"/>
      <c r="V201" s="114"/>
      <c r="W201" s="109"/>
      <c r="X201" s="197"/>
      <c r="Y201" s="129"/>
      <c r="Z201" s="114"/>
      <c r="AA201" s="114"/>
      <c r="AB201" s="114"/>
      <c r="AC201" s="114"/>
      <c r="AD201" s="114"/>
      <c r="AE201" s="114"/>
      <c r="AF201" s="114"/>
      <c r="AG201" s="114"/>
      <c r="AH201" s="114"/>
      <c r="AI201" s="114"/>
      <c r="AJ201" s="114"/>
      <c r="AK201" s="114"/>
      <c r="AL201" s="114"/>
      <c r="AM201" s="114"/>
      <c r="AN201" s="114"/>
      <c r="AO201" s="114"/>
      <c r="AP201" s="114"/>
      <c r="AQ201" s="114"/>
      <c r="AR201" s="114"/>
      <c r="AS201" s="114"/>
      <c r="AT201" s="114"/>
      <c r="AU201" s="114"/>
      <c r="AV201" s="114"/>
      <c r="AW201" s="114"/>
      <c r="AX201" s="114"/>
      <c r="AY201" s="114"/>
      <c r="AZ201" s="114"/>
      <c r="BA201" s="114"/>
      <c r="BB201" s="114"/>
      <c r="BC201" s="114"/>
      <c r="BD201" s="114"/>
      <c r="BE201" s="114"/>
      <c r="BF201" s="114"/>
      <c r="BG201" s="114"/>
      <c r="BH201" s="114"/>
      <c r="BI201" s="114"/>
      <c r="BJ201" s="114"/>
      <c r="BK201" s="114"/>
      <c r="BL201" s="114"/>
      <c r="BM201" s="114"/>
      <c r="BN201" s="114"/>
      <c r="BO201" s="114"/>
      <c r="BP201" s="114"/>
      <c r="BQ201" s="114"/>
      <c r="BR201" s="114"/>
      <c r="BS201" s="114"/>
      <c r="BT201" s="114"/>
      <c r="BU201" s="114"/>
      <c r="BV201" s="114"/>
      <c r="BW201" s="114"/>
      <c r="BX201" s="114"/>
      <c r="BY201" s="114"/>
      <c r="BZ201" s="114"/>
      <c r="CA201" s="114"/>
      <c r="CB201" s="114"/>
      <c r="CC201" s="114"/>
      <c r="CD201" s="114"/>
      <c r="CE201" s="114"/>
      <c r="CF201" s="114"/>
      <c r="CG201" s="114"/>
      <c r="CH201" s="114"/>
      <c r="CI201" s="114"/>
      <c r="CJ201" s="114"/>
      <c r="CK201" s="114"/>
    </row>
    <row r="202" spans="1:89" ht="15" customHeight="1">
      <c r="B202" s="11"/>
      <c r="C202" s="49"/>
      <c r="D202" s="11"/>
      <c r="E202" s="11"/>
      <c r="F202" s="98"/>
      <c r="G202" s="360"/>
      <c r="H202" s="360"/>
      <c r="I202" s="584"/>
      <c r="J202" s="1"/>
      <c r="K202" s="1"/>
      <c r="L202" s="1"/>
      <c r="N202" s="11"/>
      <c r="O202" s="49"/>
      <c r="P202" s="114"/>
      <c r="Q202" s="139"/>
      <c r="R202" s="11"/>
      <c r="S202" s="49"/>
      <c r="T202" s="11"/>
      <c r="U202" s="114"/>
      <c r="V202" s="114"/>
      <c r="W202" s="114"/>
      <c r="X202" s="207"/>
      <c r="Y202" s="306"/>
      <c r="Z202" s="207"/>
      <c r="AA202" s="306"/>
      <c r="AB202" s="114"/>
      <c r="AC202" s="112"/>
      <c r="AD202" s="203"/>
      <c r="AE202" s="109"/>
      <c r="AF202" s="114"/>
      <c r="AG202" s="114"/>
      <c r="AH202" s="114"/>
      <c r="AI202" s="114"/>
      <c r="AJ202" s="114"/>
      <c r="AK202" s="114"/>
      <c r="AL202" s="114"/>
      <c r="AM202" s="114"/>
      <c r="AN202" s="114"/>
      <c r="AO202" s="114"/>
      <c r="AP202" s="114"/>
      <c r="AQ202" s="114"/>
      <c r="AR202" s="114"/>
      <c r="AS202" s="114"/>
      <c r="AT202" s="114"/>
      <c r="AU202" s="114"/>
      <c r="AV202" s="114"/>
      <c r="AW202" s="114"/>
      <c r="AX202" s="114"/>
      <c r="AY202" s="114"/>
      <c r="AZ202" s="114"/>
      <c r="BA202" s="114"/>
      <c r="BB202" s="114"/>
      <c r="BC202" s="114"/>
      <c r="BD202" s="114"/>
      <c r="BE202" s="114"/>
      <c r="BF202" s="114"/>
      <c r="BG202" s="114"/>
      <c r="BH202" s="114"/>
      <c r="BI202" s="114"/>
      <c r="BJ202" s="114"/>
      <c r="BK202" s="114"/>
      <c r="BL202" s="114"/>
      <c r="BM202" s="114"/>
      <c r="BN202" s="114"/>
      <c r="BO202" s="114"/>
      <c r="BP202" s="114"/>
      <c r="BQ202" s="114"/>
      <c r="BR202" s="114"/>
      <c r="BS202" s="114"/>
      <c r="BT202" s="114"/>
      <c r="BU202" s="114"/>
      <c r="BV202" s="114"/>
      <c r="BW202" s="114"/>
      <c r="BX202" s="114"/>
      <c r="BY202" s="114"/>
      <c r="BZ202" s="114"/>
      <c r="CA202" s="114"/>
      <c r="CB202" s="114"/>
      <c r="CC202" s="114"/>
      <c r="CD202" s="114"/>
      <c r="CE202" s="114"/>
      <c r="CF202" s="114"/>
      <c r="CG202" s="114"/>
      <c r="CH202" s="114"/>
      <c r="CI202" s="114"/>
      <c r="CJ202" s="114"/>
      <c r="CK202" s="114"/>
    </row>
    <row r="203" spans="1:89" ht="18" customHeight="1">
      <c r="A203" s="11"/>
      <c r="B203" s="11"/>
      <c r="C203" s="49"/>
      <c r="D203" s="11"/>
      <c r="E203" s="11"/>
      <c r="F203" s="41"/>
      <c r="G203" s="7"/>
      <c r="H203" s="14"/>
      <c r="I203" s="584"/>
      <c r="J203" s="1"/>
      <c r="K203" s="1"/>
      <c r="L203" s="1"/>
      <c r="N203" s="11"/>
      <c r="O203" s="49"/>
      <c r="P203" s="114"/>
      <c r="Q203" s="114"/>
      <c r="R203" s="11"/>
      <c r="S203" s="49"/>
      <c r="T203" s="11"/>
      <c r="U203" s="114"/>
      <c r="V203" s="114"/>
      <c r="W203" s="316"/>
      <c r="X203" s="108"/>
      <c r="Y203" s="152"/>
      <c r="Z203" s="425"/>
      <c r="AA203" s="426"/>
      <c r="AB203" s="114"/>
      <c r="AC203" s="114"/>
      <c r="AD203" s="114"/>
      <c r="AE203" s="114"/>
      <c r="AF203" s="207"/>
      <c r="AG203" s="306"/>
      <c r="AH203" s="114"/>
      <c r="AI203" s="114"/>
      <c r="AJ203" s="114"/>
      <c r="AK203" s="114"/>
      <c r="AL203" s="114"/>
      <c r="AM203" s="114"/>
      <c r="AN203" s="114"/>
      <c r="AO203" s="114"/>
      <c r="AP203" s="114"/>
      <c r="AQ203" s="114"/>
      <c r="AR203" s="114"/>
      <c r="AS203" s="114"/>
      <c r="AT203" s="114"/>
      <c r="AU203" s="114"/>
      <c r="AV203" s="114"/>
      <c r="AW203" s="114"/>
      <c r="AX203" s="114"/>
      <c r="AY203" s="114"/>
      <c r="AZ203" s="114"/>
      <c r="BA203" s="114"/>
      <c r="BB203" s="114"/>
      <c r="BC203" s="114"/>
      <c r="BD203" s="114"/>
      <c r="BE203" s="114"/>
      <c r="BF203" s="114"/>
      <c r="BG203" s="114"/>
      <c r="BH203" s="114"/>
      <c r="BI203" s="114"/>
      <c r="BJ203" s="114"/>
      <c r="BK203" s="114"/>
      <c r="BL203" s="114"/>
      <c r="BM203" s="114"/>
      <c r="BN203" s="114"/>
      <c r="BO203" s="114"/>
      <c r="BP203" s="114"/>
      <c r="BQ203" s="114"/>
      <c r="BR203" s="114"/>
      <c r="BS203" s="114"/>
      <c r="BT203" s="114"/>
      <c r="BU203" s="114"/>
      <c r="BV203" s="114"/>
      <c r="BW203" s="114"/>
      <c r="BX203" s="114"/>
      <c r="BY203" s="114"/>
      <c r="BZ203" s="114"/>
      <c r="CA203" s="114"/>
      <c r="CB203" s="114"/>
      <c r="CC203" s="114"/>
      <c r="CD203" s="114"/>
      <c r="CE203" s="114"/>
      <c r="CF203" s="114"/>
      <c r="CG203" s="114"/>
      <c r="CH203" s="114"/>
      <c r="CI203" s="114"/>
      <c r="CJ203" s="114"/>
      <c r="CK203" s="114"/>
    </row>
    <row r="204" spans="1:89" ht="16.5" customHeight="1">
      <c r="B204" s="11"/>
      <c r="C204" s="49"/>
      <c r="D204" s="11"/>
      <c r="E204" s="11"/>
      <c r="F204" s="41"/>
      <c r="G204" s="7"/>
      <c r="H204" s="14"/>
      <c r="I204" s="584"/>
      <c r="J204" s="1"/>
      <c r="K204" s="1"/>
      <c r="L204" s="1"/>
      <c r="N204" s="11"/>
      <c r="O204" s="49"/>
      <c r="P204" s="114"/>
      <c r="Q204" s="208"/>
      <c r="R204" s="11"/>
      <c r="S204" s="49"/>
      <c r="T204" s="11"/>
      <c r="U204" s="109"/>
      <c r="V204" s="109"/>
      <c r="W204" s="316"/>
      <c r="X204" s="108"/>
      <c r="Y204" s="152"/>
      <c r="Z204" s="188"/>
      <c r="AA204" s="426"/>
      <c r="AB204" s="114"/>
      <c r="AC204" s="114"/>
      <c r="AD204" s="114"/>
      <c r="AE204" s="109"/>
      <c r="AF204" s="108"/>
      <c r="AG204" s="152"/>
      <c r="AH204" s="109"/>
      <c r="AI204" s="108"/>
      <c r="AJ204" s="114"/>
      <c r="AK204" s="114"/>
      <c r="AL204" s="114"/>
      <c r="AM204" s="114"/>
      <c r="AN204" s="114"/>
      <c r="AO204" s="114"/>
      <c r="AP204" s="114"/>
      <c r="AQ204" s="114"/>
      <c r="AR204" s="114"/>
      <c r="AS204" s="114"/>
      <c r="AT204" s="114"/>
      <c r="AU204" s="114"/>
      <c r="AV204" s="114"/>
      <c r="AW204" s="114"/>
      <c r="AX204" s="114"/>
      <c r="AY204" s="114"/>
      <c r="AZ204" s="114"/>
      <c r="BA204" s="114"/>
      <c r="BB204" s="114"/>
      <c r="BC204" s="114"/>
      <c r="BD204" s="114"/>
      <c r="BE204" s="114"/>
      <c r="BF204" s="114"/>
      <c r="BG204" s="114"/>
      <c r="BH204" s="114"/>
      <c r="BI204" s="114"/>
      <c r="BJ204" s="114"/>
      <c r="BK204" s="114"/>
      <c r="BL204" s="114"/>
      <c r="BM204" s="114"/>
      <c r="BN204" s="114"/>
      <c r="BO204" s="114"/>
      <c r="BP204" s="114"/>
      <c r="BQ204" s="114"/>
      <c r="BR204" s="114"/>
      <c r="BS204" s="114"/>
      <c r="BT204" s="114"/>
      <c r="BU204" s="114"/>
      <c r="BV204" s="114"/>
      <c r="BW204" s="114"/>
      <c r="BX204" s="114"/>
      <c r="BY204" s="114"/>
      <c r="BZ204" s="114"/>
      <c r="CA204" s="114"/>
      <c r="CB204" s="114"/>
      <c r="CC204" s="114"/>
      <c r="CD204" s="114"/>
      <c r="CE204" s="114"/>
      <c r="CF204" s="114"/>
      <c r="CG204" s="114"/>
      <c r="CH204" s="114"/>
      <c r="CI204" s="114"/>
      <c r="CJ204" s="114"/>
      <c r="CK204" s="114"/>
    </row>
    <row r="205" spans="1:89" ht="13.5" customHeight="1">
      <c r="B205" s="11"/>
      <c r="C205" s="49"/>
      <c r="D205" s="11"/>
      <c r="E205" s="11"/>
      <c r="F205" s="54"/>
      <c r="G205" s="7"/>
      <c r="H205" s="14"/>
      <c r="I205" s="584"/>
      <c r="J205" s="1"/>
      <c r="K205" s="1"/>
      <c r="L205" s="1"/>
      <c r="N205" s="11"/>
      <c r="O205" s="49"/>
      <c r="P205" s="114"/>
      <c r="Q205" s="152"/>
      <c r="R205" s="11"/>
      <c r="S205" s="49"/>
      <c r="T205" s="11"/>
      <c r="U205" s="106"/>
      <c r="V205" s="114"/>
      <c r="W205" s="109"/>
      <c r="X205" s="108"/>
      <c r="Y205" s="152"/>
      <c r="Z205" s="188"/>
      <c r="AA205" s="426"/>
      <c r="AB205" s="114"/>
      <c r="AC205" s="114"/>
      <c r="AD205" s="114"/>
      <c r="AE205" s="125"/>
      <c r="AF205" s="285"/>
      <c r="AG205" s="139"/>
      <c r="AH205" s="114"/>
      <c r="AI205" s="114"/>
      <c r="AJ205" s="114"/>
      <c r="AK205" s="114"/>
      <c r="AL205" s="114"/>
      <c r="AM205" s="114"/>
      <c r="AN205" s="114"/>
      <c r="AO205" s="114"/>
      <c r="AP205" s="114"/>
      <c r="AQ205" s="114"/>
      <c r="AR205" s="114"/>
      <c r="AS205" s="114"/>
      <c r="AT205" s="114"/>
      <c r="AU205" s="114"/>
      <c r="AV205" s="114"/>
      <c r="AW205" s="114"/>
      <c r="AX205" s="114"/>
      <c r="AY205" s="114"/>
      <c r="AZ205" s="114"/>
      <c r="BA205" s="114"/>
      <c r="BB205" s="114"/>
      <c r="BC205" s="114"/>
      <c r="BD205" s="114"/>
      <c r="BE205" s="114"/>
      <c r="BF205" s="114"/>
      <c r="BG205" s="114"/>
      <c r="BH205" s="114"/>
      <c r="BI205" s="114"/>
      <c r="BJ205" s="114"/>
      <c r="BK205" s="114"/>
      <c r="BL205" s="114"/>
      <c r="BM205" s="114"/>
      <c r="BN205" s="114"/>
      <c r="BO205" s="114"/>
      <c r="BP205" s="114"/>
      <c r="BQ205" s="114"/>
      <c r="BR205" s="114"/>
      <c r="BS205" s="114"/>
      <c r="BT205" s="114"/>
      <c r="BU205" s="114"/>
      <c r="BV205" s="114"/>
      <c r="BW205" s="114"/>
      <c r="BX205" s="114"/>
      <c r="BY205" s="114"/>
      <c r="BZ205" s="114"/>
      <c r="CA205" s="114"/>
      <c r="CB205" s="114"/>
      <c r="CC205" s="114"/>
      <c r="CD205" s="114"/>
      <c r="CE205" s="114"/>
      <c r="CF205" s="114"/>
      <c r="CG205" s="114"/>
      <c r="CH205" s="114"/>
      <c r="CI205" s="114"/>
      <c r="CJ205" s="114"/>
      <c r="CK205" s="114"/>
    </row>
    <row r="206" spans="1:89" ht="15" customHeight="1">
      <c r="B206" s="11"/>
      <c r="C206" s="49"/>
      <c r="D206" s="11"/>
      <c r="E206" s="11"/>
      <c r="F206" s="54"/>
      <c r="G206" s="7"/>
      <c r="H206" s="14"/>
      <c r="I206" s="583"/>
      <c r="J206" s="1"/>
      <c r="K206" s="1"/>
      <c r="L206" s="1"/>
      <c r="N206" s="11"/>
      <c r="O206" s="49"/>
      <c r="P206" s="196"/>
      <c r="Q206" s="152"/>
      <c r="R206" s="11"/>
      <c r="S206" s="49"/>
      <c r="T206" s="11"/>
      <c r="U206" s="112"/>
      <c r="V206" s="114"/>
      <c r="W206" s="109"/>
      <c r="X206" s="108"/>
      <c r="Y206" s="152"/>
      <c r="Z206" s="188"/>
      <c r="AA206" s="426"/>
      <c r="AB206" s="114"/>
      <c r="AC206" s="114"/>
      <c r="AD206" s="114"/>
      <c r="AE206" s="109"/>
      <c r="AF206" s="108"/>
      <c r="AG206" s="152"/>
      <c r="AH206" s="217"/>
      <c r="AI206" s="147"/>
      <c r="AJ206" s="114"/>
      <c r="AK206" s="114"/>
      <c r="AL206" s="114"/>
      <c r="AM206" s="114"/>
      <c r="AN206" s="114"/>
      <c r="AO206" s="114"/>
      <c r="AP206" s="114"/>
      <c r="AQ206" s="114"/>
      <c r="AR206" s="114"/>
      <c r="AS206" s="114"/>
      <c r="AT206" s="114"/>
      <c r="AU206" s="114"/>
      <c r="AV206" s="114"/>
      <c r="AW206" s="114"/>
      <c r="AX206" s="114"/>
      <c r="AY206" s="114"/>
      <c r="AZ206" s="114"/>
      <c r="BA206" s="114"/>
      <c r="BB206" s="114"/>
      <c r="BC206" s="114"/>
      <c r="BD206" s="114"/>
      <c r="BE206" s="114"/>
      <c r="BF206" s="114"/>
      <c r="BG206" s="114"/>
      <c r="BH206" s="114"/>
      <c r="BI206" s="114"/>
      <c r="BJ206" s="114"/>
      <c r="BK206" s="114"/>
      <c r="BL206" s="114"/>
      <c r="BM206" s="114"/>
      <c r="BN206" s="114"/>
      <c r="BO206" s="114"/>
      <c r="BP206" s="114"/>
      <c r="BQ206" s="114"/>
      <c r="BR206" s="114"/>
      <c r="BS206" s="114"/>
      <c r="BT206" s="114"/>
      <c r="BU206" s="114"/>
      <c r="BV206" s="114"/>
      <c r="BW206" s="114"/>
      <c r="BX206" s="114"/>
      <c r="BY206" s="114"/>
      <c r="BZ206" s="114"/>
      <c r="CA206" s="114"/>
      <c r="CB206" s="114"/>
      <c r="CC206" s="114"/>
      <c r="CD206" s="114"/>
      <c r="CE206" s="114"/>
      <c r="CF206" s="114"/>
      <c r="CG206" s="114"/>
      <c r="CH206" s="114"/>
      <c r="CI206" s="114"/>
      <c r="CJ206" s="114"/>
      <c r="CK206" s="114"/>
    </row>
    <row r="207" spans="1:89" ht="15" customHeight="1">
      <c r="B207" s="11"/>
      <c r="C207" s="49"/>
      <c r="D207" s="11"/>
      <c r="E207" s="11"/>
      <c r="F207" s="11"/>
      <c r="G207" s="49"/>
      <c r="H207" s="11"/>
      <c r="I207" s="606"/>
      <c r="J207" s="1"/>
      <c r="K207" s="1"/>
      <c r="L207" s="1"/>
      <c r="N207" s="11"/>
      <c r="O207" s="49"/>
      <c r="P207" s="114"/>
      <c r="Q207" s="152"/>
      <c r="R207" s="11"/>
      <c r="S207" s="11"/>
      <c r="T207" s="11"/>
      <c r="U207" s="112"/>
      <c r="V207" s="114"/>
      <c r="W207" s="109"/>
      <c r="X207" s="116"/>
      <c r="Y207" s="150"/>
      <c r="Z207" s="188"/>
      <c r="AA207" s="426"/>
      <c r="AB207" s="114"/>
      <c r="AC207" s="114"/>
      <c r="AD207" s="114"/>
      <c r="AE207" s="109"/>
      <c r="AF207" s="123"/>
      <c r="AG207" s="152"/>
      <c r="AH207" s="114"/>
      <c r="AI207" s="147"/>
      <c r="AJ207" s="114"/>
      <c r="AK207" s="114"/>
      <c r="AL207" s="114"/>
      <c r="AM207" s="114"/>
      <c r="AN207" s="114"/>
      <c r="AO207" s="114"/>
      <c r="AP207" s="114"/>
      <c r="AQ207" s="114"/>
      <c r="AR207" s="114"/>
      <c r="AS207" s="114"/>
      <c r="AT207" s="114"/>
      <c r="AU207" s="114"/>
      <c r="AV207" s="114"/>
      <c r="AW207" s="114"/>
      <c r="AX207" s="114"/>
      <c r="AY207" s="114"/>
      <c r="AZ207" s="114"/>
      <c r="BA207" s="114"/>
      <c r="BB207" s="114"/>
      <c r="BC207" s="114"/>
      <c r="BD207" s="114"/>
      <c r="BE207" s="114"/>
      <c r="BF207" s="114"/>
      <c r="BG207" s="114"/>
      <c r="BH207" s="114"/>
      <c r="BI207" s="114"/>
      <c r="BJ207" s="114"/>
      <c r="BK207" s="114"/>
      <c r="BL207" s="114"/>
      <c r="BM207" s="114"/>
      <c r="BN207" s="114"/>
      <c r="BO207" s="114"/>
      <c r="BP207" s="114"/>
      <c r="BQ207" s="114"/>
      <c r="BR207" s="114"/>
      <c r="BS207" s="114"/>
      <c r="BT207" s="114"/>
      <c r="BU207" s="114"/>
      <c r="BV207" s="114"/>
      <c r="BW207" s="114"/>
      <c r="BX207" s="114"/>
      <c r="BY207" s="114"/>
      <c r="BZ207" s="114"/>
      <c r="CA207" s="114"/>
      <c r="CB207" s="114"/>
      <c r="CC207" s="114"/>
      <c r="CD207" s="114"/>
      <c r="CE207" s="114"/>
      <c r="CF207" s="114"/>
      <c r="CG207" s="114"/>
      <c r="CH207" s="114"/>
      <c r="CI207" s="114"/>
      <c r="CJ207" s="114"/>
      <c r="CK207" s="114"/>
    </row>
    <row r="208" spans="1:89" ht="14.25" customHeight="1">
      <c r="B208" s="11"/>
      <c r="C208" s="49"/>
      <c r="D208" s="11"/>
      <c r="E208" s="11"/>
      <c r="F208" s="11"/>
      <c r="G208" s="183"/>
      <c r="H208" s="11"/>
      <c r="I208" s="584"/>
      <c r="J208" s="1"/>
      <c r="K208" s="1"/>
      <c r="L208" s="1"/>
      <c r="N208" s="11"/>
      <c r="O208" s="49"/>
      <c r="P208" s="206"/>
      <c r="Q208" s="114"/>
      <c r="R208" s="11"/>
      <c r="S208" s="11"/>
      <c r="T208" s="11"/>
      <c r="U208" s="112"/>
      <c r="V208" s="114"/>
      <c r="W208" s="109"/>
      <c r="X208" s="108"/>
      <c r="Y208" s="146"/>
      <c r="Z208" s="188"/>
      <c r="AA208" s="426"/>
      <c r="AB208" s="114"/>
      <c r="AC208" s="114"/>
      <c r="AD208" s="114"/>
      <c r="AE208" s="115"/>
      <c r="AF208" s="118"/>
      <c r="AG208" s="209"/>
      <c r="AH208" s="114"/>
      <c r="AI208" s="147"/>
      <c r="AJ208" s="114"/>
      <c r="AK208" s="114"/>
      <c r="AL208" s="114"/>
      <c r="AM208" s="114"/>
      <c r="AN208" s="114"/>
      <c r="AO208" s="114"/>
      <c r="AP208" s="114"/>
      <c r="AQ208" s="114"/>
      <c r="AR208" s="114"/>
      <c r="AS208" s="114"/>
      <c r="AT208" s="114"/>
      <c r="AU208" s="114"/>
      <c r="AV208" s="114"/>
      <c r="AW208" s="114"/>
      <c r="AX208" s="114"/>
      <c r="AY208" s="114"/>
      <c r="AZ208" s="114"/>
      <c r="BA208" s="114"/>
      <c r="BB208" s="114"/>
      <c r="BC208" s="114"/>
      <c r="BD208" s="114"/>
      <c r="BE208" s="114"/>
      <c r="BF208" s="114"/>
      <c r="BG208" s="114"/>
      <c r="BH208" s="114"/>
      <c r="BI208" s="114"/>
      <c r="BJ208" s="114"/>
      <c r="BK208" s="114"/>
      <c r="BL208" s="114"/>
      <c r="BM208" s="114"/>
      <c r="BN208" s="114"/>
      <c r="BO208" s="114"/>
      <c r="BP208" s="114"/>
      <c r="BQ208" s="114"/>
      <c r="BR208" s="114"/>
      <c r="BS208" s="114"/>
      <c r="BT208" s="114"/>
      <c r="BU208" s="114"/>
      <c r="BV208" s="114"/>
      <c r="BW208" s="114"/>
      <c r="BX208" s="114"/>
      <c r="BY208" s="114"/>
      <c r="BZ208" s="114"/>
      <c r="CA208" s="114"/>
      <c r="CB208" s="114"/>
      <c r="CC208" s="114"/>
      <c r="CD208" s="114"/>
      <c r="CE208" s="114"/>
      <c r="CF208" s="114"/>
      <c r="CG208" s="114"/>
      <c r="CH208" s="114"/>
      <c r="CI208" s="114"/>
      <c r="CJ208" s="114"/>
      <c r="CK208" s="114"/>
    </row>
    <row r="209" spans="2:89" ht="12.75" customHeight="1">
      <c r="B209" s="11"/>
      <c r="C209" s="49"/>
      <c r="D209" s="11"/>
      <c r="E209" s="11"/>
      <c r="F209" s="41"/>
      <c r="G209" s="7"/>
      <c r="H209" s="103"/>
      <c r="I209" s="581"/>
      <c r="J209" s="1"/>
      <c r="K209" s="1"/>
      <c r="L209" s="1"/>
      <c r="N209" s="11"/>
      <c r="O209" s="49"/>
      <c r="P209" s="206"/>
      <c r="Q209" s="114"/>
      <c r="R209" s="11"/>
      <c r="S209" s="11"/>
      <c r="T209" s="11"/>
      <c r="U209" s="109"/>
      <c r="V209" s="114"/>
      <c r="W209" s="109"/>
      <c r="X209" s="108"/>
      <c r="Y209" s="146"/>
      <c r="Z209" s="188"/>
      <c r="AA209" s="426"/>
      <c r="AB209" s="114"/>
      <c r="AC209" s="114"/>
      <c r="AD209" s="114"/>
      <c r="AE209" s="109"/>
      <c r="AF209" s="116"/>
      <c r="AG209" s="150"/>
      <c r="AH209" s="114"/>
      <c r="AI209" s="147"/>
      <c r="AJ209" s="114"/>
      <c r="AK209" s="114"/>
      <c r="AL209" s="114"/>
      <c r="AM209" s="114"/>
      <c r="AN209" s="114"/>
      <c r="AO209" s="114"/>
      <c r="AP209" s="114"/>
      <c r="AQ209" s="114"/>
      <c r="AR209" s="114"/>
      <c r="AS209" s="114"/>
      <c r="AT209" s="114"/>
      <c r="AU209" s="114"/>
      <c r="AV209" s="114"/>
      <c r="AW209" s="114"/>
      <c r="AX209" s="114"/>
      <c r="AY209" s="114"/>
      <c r="AZ209" s="114"/>
      <c r="BA209" s="114"/>
      <c r="BB209" s="114"/>
      <c r="BC209" s="114"/>
      <c r="BD209" s="114"/>
      <c r="BE209" s="114"/>
      <c r="BF209" s="114"/>
      <c r="BG209" s="114"/>
      <c r="BH209" s="114"/>
      <c r="BI209" s="114"/>
      <c r="BJ209" s="114"/>
      <c r="BK209" s="114"/>
      <c r="BL209" s="114"/>
      <c r="BM209" s="114"/>
      <c r="BN209" s="114"/>
      <c r="BO209" s="114"/>
      <c r="BP209" s="114"/>
      <c r="BQ209" s="114"/>
      <c r="BR209" s="114"/>
      <c r="BS209" s="114"/>
      <c r="BT209" s="114"/>
      <c r="BU209" s="114"/>
      <c r="BV209" s="114"/>
      <c r="BW209" s="114"/>
      <c r="BX209" s="114"/>
      <c r="BY209" s="114"/>
      <c r="BZ209" s="114"/>
      <c r="CA209" s="114"/>
      <c r="CB209" s="114"/>
      <c r="CC209" s="114"/>
      <c r="CD209" s="114"/>
      <c r="CE209" s="114"/>
      <c r="CF209" s="114"/>
      <c r="CG209" s="114"/>
      <c r="CH209" s="114"/>
      <c r="CI209" s="114"/>
      <c r="CJ209" s="114"/>
      <c r="CK209" s="114"/>
    </row>
    <row r="210" spans="2:89" ht="14.25" customHeight="1">
      <c r="B210" s="11"/>
      <c r="C210" s="49"/>
      <c r="D210" s="11"/>
      <c r="E210" s="11"/>
      <c r="F210" s="64"/>
      <c r="G210" s="56"/>
      <c r="H210" s="103"/>
      <c r="I210" s="581"/>
      <c r="J210" s="1"/>
      <c r="K210" s="1"/>
      <c r="L210" s="1"/>
      <c r="N210" s="11"/>
      <c r="O210" s="49"/>
      <c r="P210" s="114"/>
      <c r="Q210" s="114"/>
      <c r="R210" s="11"/>
      <c r="S210" s="11"/>
      <c r="T210" s="11"/>
      <c r="U210" s="109"/>
      <c r="V210" s="114"/>
      <c r="W210" s="115"/>
      <c r="X210" s="317"/>
      <c r="Y210" s="318"/>
      <c r="Z210" s="188"/>
      <c r="AA210" s="426"/>
      <c r="AB210" s="114"/>
      <c r="AC210" s="114"/>
      <c r="AD210" s="114"/>
      <c r="AE210" s="115"/>
      <c r="AF210" s="108"/>
      <c r="AG210" s="152"/>
      <c r="AH210" s="114"/>
      <c r="AI210" s="129"/>
      <c r="AJ210" s="114"/>
      <c r="AK210" s="114"/>
      <c r="AL210" s="114"/>
      <c r="AM210" s="114"/>
      <c r="AN210" s="114"/>
      <c r="AO210" s="114"/>
      <c r="AP210" s="114"/>
      <c r="AQ210" s="114"/>
      <c r="AR210" s="114"/>
      <c r="AS210" s="114"/>
      <c r="AT210" s="114"/>
      <c r="AU210" s="114"/>
      <c r="AV210" s="114"/>
      <c r="AW210" s="114"/>
      <c r="AX210" s="114"/>
      <c r="AY210" s="114"/>
      <c r="AZ210" s="114"/>
      <c r="BA210" s="114"/>
      <c r="BB210" s="114"/>
      <c r="BC210" s="114"/>
      <c r="BD210" s="114"/>
      <c r="BE210" s="114"/>
      <c r="BF210" s="114"/>
      <c r="BG210" s="114"/>
      <c r="BH210" s="114"/>
      <c r="BI210" s="114"/>
      <c r="BJ210" s="114"/>
      <c r="BK210" s="114"/>
      <c r="BL210" s="114"/>
      <c r="BM210" s="114"/>
      <c r="BN210" s="114"/>
      <c r="BO210" s="114"/>
      <c r="BP210" s="114"/>
      <c r="BQ210" s="114"/>
      <c r="BR210" s="114"/>
      <c r="BS210" s="114"/>
      <c r="BT210" s="114"/>
      <c r="BU210" s="114"/>
      <c r="BV210" s="114"/>
      <c r="BW210" s="114"/>
      <c r="BX210" s="114"/>
      <c r="BY210" s="114"/>
      <c r="BZ210" s="114"/>
      <c r="CA210" s="114"/>
      <c r="CB210" s="114"/>
      <c r="CC210" s="114"/>
      <c r="CD210" s="114"/>
      <c r="CE210" s="114"/>
      <c r="CF210" s="114"/>
      <c r="CG210" s="114"/>
      <c r="CH210" s="114"/>
      <c r="CI210" s="114"/>
      <c r="CJ210" s="114"/>
      <c r="CK210" s="114"/>
    </row>
    <row r="211" spans="2:89" ht="15.75" customHeight="1">
      <c r="B211" s="11"/>
      <c r="C211" s="49"/>
      <c r="D211" s="11"/>
      <c r="E211" s="11"/>
      <c r="F211" s="39"/>
      <c r="G211" s="7"/>
      <c r="H211" s="15"/>
      <c r="I211" s="584"/>
      <c r="K211" s="84"/>
      <c r="N211" s="11"/>
      <c r="O211" s="49"/>
      <c r="P211" s="114"/>
      <c r="Q211" s="114"/>
      <c r="R211" s="11"/>
      <c r="S211" s="11"/>
      <c r="T211" s="11"/>
      <c r="U211" s="109"/>
      <c r="V211" s="114"/>
      <c r="W211" s="109"/>
      <c r="X211" s="123"/>
      <c r="Y211" s="291"/>
      <c r="Z211" s="428"/>
      <c r="AA211" s="426"/>
      <c r="AB211" s="114"/>
      <c r="AC211" s="114"/>
      <c r="AD211" s="114"/>
      <c r="AE211" s="109"/>
      <c r="AF211" s="108"/>
      <c r="AG211" s="152"/>
      <c r="AH211" s="217"/>
      <c r="AI211" s="147"/>
      <c r="AJ211" s="114"/>
      <c r="AK211" s="114"/>
      <c r="AL211" s="114"/>
      <c r="AM211" s="114"/>
      <c r="AN211" s="114"/>
      <c r="AO211" s="114"/>
      <c r="AP211" s="114"/>
      <c r="AQ211" s="114"/>
      <c r="AR211" s="114"/>
      <c r="AS211" s="114"/>
      <c r="AT211" s="114"/>
      <c r="AU211" s="114"/>
      <c r="AV211" s="114"/>
      <c r="AW211" s="114"/>
      <c r="AX211" s="114"/>
      <c r="AY211" s="114"/>
      <c r="AZ211" s="114"/>
      <c r="BA211" s="114"/>
      <c r="BB211" s="114"/>
      <c r="BC211" s="114"/>
      <c r="BD211" s="114"/>
      <c r="BE211" s="114"/>
      <c r="BF211" s="114"/>
      <c r="BG211" s="114"/>
      <c r="BH211" s="114"/>
      <c r="BI211" s="114"/>
      <c r="BJ211" s="114"/>
      <c r="BK211" s="114"/>
      <c r="BL211" s="114"/>
      <c r="BM211" s="114"/>
      <c r="BN211" s="114"/>
      <c r="BO211" s="114"/>
      <c r="BP211" s="114"/>
      <c r="BQ211" s="114"/>
      <c r="BR211" s="114"/>
      <c r="BS211" s="114"/>
      <c r="BT211" s="114"/>
      <c r="BU211" s="114"/>
      <c r="BV211" s="114"/>
      <c r="BW211" s="114"/>
      <c r="BX211" s="114"/>
      <c r="BY211" s="114"/>
      <c r="BZ211" s="114"/>
      <c r="CA211" s="114"/>
      <c r="CB211" s="114"/>
      <c r="CC211" s="114"/>
      <c r="CD211" s="114"/>
      <c r="CE211" s="114"/>
      <c r="CF211" s="114"/>
      <c r="CG211" s="114"/>
      <c r="CH211" s="114"/>
      <c r="CI211" s="114"/>
      <c r="CJ211" s="114"/>
      <c r="CK211" s="114"/>
    </row>
    <row r="212" spans="2:89" ht="12.75" customHeight="1">
      <c r="B212" s="11"/>
      <c r="C212" s="49"/>
      <c r="D212" s="11"/>
      <c r="E212" s="11"/>
      <c r="F212" s="11"/>
      <c r="G212" s="49"/>
      <c r="H212" s="11"/>
      <c r="I212" s="584"/>
      <c r="J212" s="5"/>
      <c r="K212" s="1"/>
      <c r="L212" s="1"/>
      <c r="N212" s="11"/>
      <c r="O212" s="49"/>
      <c r="P212" s="114"/>
      <c r="Q212" s="114"/>
      <c r="R212" s="11"/>
      <c r="S212" s="49"/>
      <c r="T212" s="11"/>
      <c r="U212" s="109"/>
      <c r="V212" s="114"/>
      <c r="W212" s="109"/>
      <c r="X212" s="123"/>
      <c r="Y212" s="152"/>
      <c r="Z212" s="188"/>
      <c r="AA212" s="426"/>
      <c r="AB212" s="114"/>
      <c r="AC212" s="114"/>
      <c r="AD212" s="114"/>
      <c r="AE212" s="109"/>
      <c r="AF212" s="108"/>
      <c r="AG212" s="152"/>
      <c r="AH212" s="121"/>
      <c r="AI212" s="149"/>
      <c r="AJ212" s="114"/>
      <c r="AK212" s="114"/>
      <c r="AL212" s="114"/>
      <c r="AM212" s="114"/>
      <c r="AN212" s="114"/>
      <c r="AO212" s="114"/>
      <c r="AP212" s="114"/>
      <c r="AQ212" s="114"/>
      <c r="AR212" s="114"/>
      <c r="AS212" s="114"/>
      <c r="AT212" s="114"/>
      <c r="AU212" s="114"/>
      <c r="AV212" s="114"/>
      <c r="AW212" s="114"/>
      <c r="AX212" s="114"/>
      <c r="AY212" s="114"/>
      <c r="AZ212" s="114"/>
      <c r="BA212" s="114"/>
      <c r="BB212" s="114"/>
      <c r="BC212" s="114"/>
      <c r="BD212" s="114"/>
      <c r="BE212" s="114"/>
      <c r="BF212" s="114"/>
      <c r="BG212" s="114"/>
      <c r="BH212" s="114"/>
      <c r="BI212" s="114"/>
      <c r="BJ212" s="114"/>
      <c r="BK212" s="114"/>
      <c r="BL212" s="114"/>
      <c r="BM212" s="114"/>
      <c r="BN212" s="114"/>
      <c r="BO212" s="114"/>
      <c r="BP212" s="114"/>
      <c r="BQ212" s="114"/>
      <c r="BR212" s="114"/>
      <c r="BS212" s="114"/>
      <c r="BT212" s="114"/>
      <c r="BU212" s="114"/>
      <c r="BV212" s="114"/>
      <c r="BW212" s="114"/>
      <c r="BX212" s="114"/>
      <c r="BY212" s="114"/>
      <c r="BZ212" s="114"/>
      <c r="CA212" s="114"/>
      <c r="CB212" s="114"/>
      <c r="CC212" s="114"/>
      <c r="CD212" s="114"/>
      <c r="CE212" s="114"/>
      <c r="CF212" s="114"/>
      <c r="CG212" s="114"/>
      <c r="CH212" s="114"/>
      <c r="CI212" s="114"/>
      <c r="CJ212" s="114"/>
      <c r="CK212" s="114"/>
    </row>
    <row r="213" spans="2:89" ht="15" customHeight="1">
      <c r="B213" s="11"/>
      <c r="C213" s="49"/>
      <c r="D213" s="11"/>
      <c r="E213" s="11"/>
      <c r="F213" s="11"/>
      <c r="G213" s="49"/>
      <c r="H213" s="11"/>
      <c r="I213" s="582"/>
      <c r="J213" s="5"/>
      <c r="K213" s="5"/>
      <c r="L213" s="5"/>
      <c r="N213" s="11"/>
      <c r="O213" s="49"/>
      <c r="P213" s="114"/>
      <c r="Q213" s="114"/>
      <c r="R213" s="11"/>
      <c r="S213" s="49"/>
      <c r="T213" s="11"/>
      <c r="U213" s="109"/>
      <c r="V213" s="114"/>
      <c r="W213" s="115"/>
      <c r="X213" s="118"/>
      <c r="Y213" s="209"/>
      <c r="Z213" s="188"/>
      <c r="AA213" s="426"/>
      <c r="AB213" s="114"/>
      <c r="AC213" s="114"/>
      <c r="AD213" s="114"/>
      <c r="AE213" s="109"/>
      <c r="AF213" s="123"/>
      <c r="AG213" s="152"/>
      <c r="AH213" s="114"/>
      <c r="AI213" s="147"/>
      <c r="AJ213" s="114"/>
      <c r="AK213" s="114"/>
      <c r="AL213" s="114"/>
      <c r="AM213" s="114"/>
      <c r="AN213" s="114"/>
      <c r="AO213" s="114"/>
      <c r="AP213" s="114"/>
      <c r="AQ213" s="114"/>
      <c r="AR213" s="114"/>
      <c r="AS213" s="114"/>
      <c r="AT213" s="114"/>
      <c r="AU213" s="114"/>
      <c r="AV213" s="114"/>
      <c r="AW213" s="114"/>
      <c r="AX213" s="114"/>
      <c r="AY213" s="114"/>
      <c r="AZ213" s="114"/>
      <c r="BA213" s="114"/>
      <c r="BB213" s="114"/>
      <c r="BC213" s="114"/>
      <c r="BD213" s="114"/>
      <c r="BE213" s="114"/>
      <c r="BF213" s="114"/>
      <c r="BG213" s="114"/>
      <c r="BH213" s="114"/>
      <c r="BI213" s="114"/>
      <c r="BJ213" s="114"/>
      <c r="BK213" s="114"/>
      <c r="BL213" s="114"/>
      <c r="BM213" s="114"/>
      <c r="BN213" s="114"/>
      <c r="BO213" s="114"/>
      <c r="BP213" s="114"/>
      <c r="BQ213" s="114"/>
      <c r="BR213" s="114"/>
      <c r="BS213" s="114"/>
      <c r="BT213" s="114"/>
      <c r="BU213" s="114"/>
      <c r="BV213" s="114"/>
      <c r="BW213" s="114"/>
      <c r="BX213" s="114"/>
      <c r="BY213" s="114"/>
      <c r="BZ213" s="114"/>
      <c r="CA213" s="114"/>
      <c r="CB213" s="114"/>
      <c r="CC213" s="114"/>
      <c r="CD213" s="114"/>
      <c r="CE213" s="114"/>
      <c r="CF213" s="114"/>
      <c r="CG213" s="114"/>
      <c r="CH213" s="114"/>
      <c r="CI213" s="114"/>
      <c r="CJ213" s="114"/>
      <c r="CK213" s="114"/>
    </row>
    <row r="214" spans="2:89" ht="15" customHeight="1">
      <c r="B214" s="11"/>
      <c r="C214" s="49"/>
      <c r="D214" s="11"/>
      <c r="E214" s="11"/>
      <c r="F214" s="11"/>
      <c r="G214" s="49"/>
      <c r="H214" s="11"/>
      <c r="I214" s="614"/>
      <c r="J214" s="5"/>
      <c r="K214" s="5"/>
      <c r="L214" s="5"/>
      <c r="N214" s="11"/>
      <c r="O214" s="49"/>
      <c r="P214" s="108"/>
      <c r="Q214" s="114"/>
      <c r="R214" s="11"/>
      <c r="S214" s="49"/>
      <c r="T214" s="11"/>
      <c r="U214" s="109"/>
      <c r="V214" s="114"/>
      <c r="W214" s="112"/>
      <c r="X214" s="197"/>
      <c r="Y214" s="197"/>
      <c r="Z214" s="188"/>
      <c r="AA214" s="426"/>
      <c r="AB214" s="114"/>
      <c r="AC214" s="114"/>
      <c r="AD214" s="114"/>
      <c r="AE214" s="115"/>
      <c r="AF214" s="118"/>
      <c r="AG214" s="209"/>
      <c r="AH214" s="113"/>
      <c r="AI214" s="139"/>
      <c r="AJ214" s="114"/>
      <c r="AK214" s="114"/>
      <c r="AL214" s="114"/>
      <c r="AM214" s="114"/>
      <c r="AN214" s="114"/>
      <c r="AO214" s="114"/>
      <c r="AP214" s="114"/>
      <c r="AQ214" s="114"/>
      <c r="AR214" s="114"/>
      <c r="AS214" s="114"/>
      <c r="AT214" s="114"/>
      <c r="AU214" s="114"/>
      <c r="AV214" s="114"/>
      <c r="AW214" s="114"/>
      <c r="AX214" s="114"/>
      <c r="AY214" s="114"/>
      <c r="AZ214" s="114"/>
      <c r="BA214" s="114"/>
      <c r="BB214" s="114"/>
      <c r="BC214" s="114"/>
      <c r="BD214" s="114"/>
      <c r="BE214" s="114"/>
      <c r="BF214" s="114"/>
      <c r="BG214" s="114"/>
      <c r="BH214" s="114"/>
      <c r="BI214" s="114"/>
      <c r="BJ214" s="114"/>
      <c r="BK214" s="114"/>
      <c r="BL214" s="114"/>
      <c r="BM214" s="114"/>
      <c r="BN214" s="114"/>
      <c r="BO214" s="114"/>
      <c r="BP214" s="114"/>
      <c r="BQ214" s="114"/>
      <c r="BR214" s="114"/>
      <c r="BS214" s="114"/>
      <c r="BT214" s="114"/>
      <c r="BU214" s="114"/>
      <c r="BV214" s="114"/>
      <c r="BW214" s="114"/>
      <c r="BX214" s="114"/>
      <c r="BY214" s="114"/>
      <c r="BZ214" s="114"/>
      <c r="CA214" s="114"/>
      <c r="CB214" s="114"/>
      <c r="CC214" s="114"/>
      <c r="CD214" s="114"/>
      <c r="CE214" s="114"/>
      <c r="CF214" s="114"/>
      <c r="CG214" s="114"/>
      <c r="CH214" s="114"/>
      <c r="CI214" s="114"/>
      <c r="CJ214" s="114"/>
      <c r="CK214" s="114"/>
    </row>
    <row r="215" spans="2:89" ht="12.75" customHeight="1">
      <c r="B215" s="11"/>
      <c r="C215" s="49"/>
      <c r="D215" s="11"/>
      <c r="E215" s="11"/>
      <c r="F215" s="11"/>
      <c r="G215" s="3183"/>
      <c r="H215" s="11"/>
      <c r="I215" s="582"/>
      <c r="J215" s="1"/>
      <c r="K215" s="1"/>
      <c r="L215" s="1"/>
      <c r="N215" s="11"/>
      <c r="O215" s="49"/>
      <c r="P215" s="108"/>
      <c r="Q215" s="114"/>
      <c r="R215" s="11"/>
      <c r="S215" s="49"/>
      <c r="T215" s="11"/>
      <c r="U215" s="109"/>
      <c r="V215" s="114"/>
      <c r="W215" s="115"/>
      <c r="X215" s="197"/>
      <c r="Y215" s="114"/>
      <c r="Z215" s="188"/>
      <c r="AA215" s="426"/>
      <c r="AB215" s="114"/>
      <c r="AC215" s="114"/>
      <c r="AD215" s="114"/>
      <c r="AE215" s="114"/>
      <c r="AF215" s="114"/>
      <c r="AG215" s="114"/>
      <c r="AH215" s="114"/>
      <c r="AI215" s="114"/>
      <c r="AJ215" s="114"/>
      <c r="AK215" s="114"/>
      <c r="AL215" s="114"/>
      <c r="AM215" s="114"/>
      <c r="AN215" s="114"/>
      <c r="AO215" s="114"/>
      <c r="AP215" s="114"/>
      <c r="AQ215" s="114"/>
      <c r="AR215" s="114"/>
      <c r="AS215" s="114"/>
      <c r="AT215" s="114"/>
      <c r="AU215" s="114"/>
      <c r="AV215" s="114"/>
      <c r="AW215" s="114"/>
      <c r="AX215" s="114"/>
      <c r="AY215" s="114"/>
      <c r="AZ215" s="114"/>
      <c r="BA215" s="114"/>
      <c r="BB215" s="114"/>
      <c r="BC215" s="114"/>
      <c r="BD215" s="114"/>
      <c r="BE215" s="114"/>
      <c r="BF215" s="114"/>
      <c r="BG215" s="114"/>
      <c r="BH215" s="114"/>
      <c r="BI215" s="114"/>
      <c r="BJ215" s="114"/>
      <c r="BK215" s="114"/>
      <c r="BL215" s="114"/>
      <c r="BM215" s="114"/>
      <c r="BN215" s="114"/>
      <c r="BO215" s="114"/>
      <c r="BP215" s="114"/>
      <c r="BQ215" s="114"/>
      <c r="BR215" s="114"/>
      <c r="BS215" s="114"/>
      <c r="BT215" s="114"/>
      <c r="BU215" s="114"/>
      <c r="BV215" s="114"/>
      <c r="BW215" s="114"/>
      <c r="BX215" s="114"/>
      <c r="BY215" s="114"/>
      <c r="BZ215" s="114"/>
      <c r="CA215" s="114"/>
      <c r="CB215" s="114"/>
      <c r="CC215" s="114"/>
      <c r="CD215" s="114"/>
      <c r="CE215" s="114"/>
      <c r="CF215" s="114"/>
      <c r="CG215" s="114"/>
      <c r="CH215" s="114"/>
      <c r="CI215" s="114"/>
      <c r="CJ215" s="114"/>
      <c r="CK215" s="114"/>
    </row>
    <row r="216" spans="2:89" ht="12.75" customHeight="1">
      <c r="B216" s="11"/>
      <c r="C216" s="49"/>
      <c r="D216" s="11"/>
      <c r="E216" s="11"/>
      <c r="F216" s="114"/>
      <c r="G216" s="122"/>
      <c r="H216" s="114"/>
      <c r="I216" s="615"/>
      <c r="J216" s="1"/>
      <c r="K216" s="1"/>
      <c r="L216" s="1"/>
      <c r="N216" s="11"/>
      <c r="O216" s="49"/>
      <c r="P216" s="122"/>
      <c r="Q216" s="114"/>
      <c r="R216" s="11"/>
      <c r="S216" s="49"/>
      <c r="T216" s="11"/>
      <c r="U216" s="109"/>
      <c r="V216" s="114"/>
      <c r="W216" s="109"/>
      <c r="X216" s="197"/>
      <c r="Y216" s="197"/>
      <c r="Z216" s="188"/>
      <c r="AA216" s="426"/>
      <c r="AB216" s="114"/>
      <c r="AC216" s="114"/>
      <c r="AD216" s="114"/>
      <c r="AE216" s="114"/>
      <c r="AF216" s="114"/>
      <c r="AG216" s="109"/>
      <c r="AH216" s="217"/>
      <c r="AI216" s="147"/>
      <c r="AJ216" s="114"/>
      <c r="AK216" s="114"/>
      <c r="AL216" s="114"/>
      <c r="AM216" s="114"/>
      <c r="AN216" s="114"/>
      <c r="AO216" s="114"/>
      <c r="AP216" s="114"/>
      <c r="AQ216" s="114"/>
      <c r="AR216" s="114"/>
      <c r="AS216" s="114"/>
      <c r="AT216" s="114"/>
      <c r="AU216" s="114"/>
      <c r="AV216" s="114"/>
      <c r="AW216" s="114"/>
      <c r="AX216" s="114"/>
      <c r="AY216" s="114"/>
      <c r="AZ216" s="114"/>
      <c r="BA216" s="114"/>
      <c r="BB216" s="114"/>
      <c r="BC216" s="114"/>
      <c r="BD216" s="114"/>
      <c r="BE216" s="114"/>
      <c r="BF216" s="114"/>
      <c r="BG216" s="114"/>
      <c r="BH216" s="114"/>
      <c r="BI216" s="114"/>
      <c r="BJ216" s="114"/>
      <c r="BK216" s="114"/>
      <c r="BL216" s="114"/>
      <c r="BM216" s="114"/>
      <c r="BN216" s="114"/>
      <c r="BO216" s="114"/>
      <c r="BP216" s="114"/>
      <c r="BQ216" s="114"/>
      <c r="BR216" s="114"/>
      <c r="BS216" s="114"/>
      <c r="BT216" s="114"/>
      <c r="BU216" s="114"/>
      <c r="BV216" s="114"/>
      <c r="BW216" s="114"/>
      <c r="BX216" s="114"/>
      <c r="BY216" s="114"/>
      <c r="BZ216" s="114"/>
      <c r="CA216" s="114"/>
      <c r="CB216" s="114"/>
      <c r="CC216" s="114"/>
      <c r="CD216" s="114"/>
      <c r="CE216" s="114"/>
      <c r="CF216" s="114"/>
      <c r="CG216" s="114"/>
      <c r="CH216" s="114"/>
      <c r="CI216" s="114"/>
      <c r="CJ216" s="114"/>
      <c r="CK216" s="114"/>
    </row>
    <row r="217" spans="2:89" ht="12" customHeight="1">
      <c r="B217" s="11"/>
      <c r="C217" s="49"/>
      <c r="D217" s="11"/>
      <c r="E217" s="11"/>
      <c r="F217" s="169"/>
      <c r="G217" s="122"/>
      <c r="H217" s="114"/>
      <c r="I217" s="582"/>
      <c r="J217" s="1"/>
      <c r="K217" s="1"/>
      <c r="L217" s="1"/>
      <c r="N217" s="11"/>
      <c r="O217" s="49"/>
      <c r="P217" s="114"/>
      <c r="Q217" s="114"/>
      <c r="R217" s="11"/>
      <c r="S217" s="49"/>
      <c r="T217" s="11"/>
      <c r="U217" s="135"/>
      <c r="V217" s="114"/>
      <c r="W217" s="112"/>
      <c r="X217" s="197"/>
      <c r="Y217" s="440"/>
      <c r="Z217" s="188"/>
      <c r="AA217" s="426"/>
      <c r="AB217" s="114"/>
      <c r="AC217" s="114"/>
      <c r="AD217" s="114"/>
      <c r="AE217" s="114"/>
      <c r="AF217" s="114"/>
      <c r="AG217" s="109"/>
      <c r="AH217" s="217"/>
      <c r="AI217" s="147"/>
      <c r="AJ217" s="114"/>
      <c r="AK217" s="114"/>
      <c r="AL217" s="114"/>
      <c r="AM217" s="114"/>
      <c r="AN217" s="114"/>
      <c r="AO217" s="114"/>
      <c r="AP217" s="114"/>
      <c r="AQ217" s="114"/>
      <c r="AR217" s="114"/>
      <c r="AS217" s="114"/>
      <c r="AT217" s="114"/>
      <c r="AU217" s="114"/>
      <c r="AV217" s="114"/>
      <c r="AW217" s="114"/>
      <c r="AX217" s="114"/>
      <c r="AY217" s="114"/>
      <c r="AZ217" s="114"/>
      <c r="BA217" s="114"/>
      <c r="BB217" s="114"/>
      <c r="BC217" s="114"/>
      <c r="BD217" s="114"/>
      <c r="BE217" s="114"/>
      <c r="BF217" s="114"/>
      <c r="BG217" s="114"/>
      <c r="BH217" s="114"/>
      <c r="BI217" s="114"/>
      <c r="BJ217" s="114"/>
      <c r="BK217" s="114"/>
      <c r="BL217" s="114"/>
      <c r="BM217" s="114"/>
      <c r="BN217" s="114"/>
      <c r="BO217" s="114"/>
      <c r="BP217" s="114"/>
      <c r="BQ217" s="114"/>
      <c r="BR217" s="114"/>
      <c r="BS217" s="114"/>
      <c r="BT217" s="114"/>
      <c r="BU217" s="114"/>
      <c r="BV217" s="114"/>
      <c r="BW217" s="114"/>
      <c r="BX217" s="114"/>
      <c r="BY217" s="114"/>
      <c r="BZ217" s="114"/>
      <c r="CA217" s="114"/>
      <c r="CB217" s="114"/>
      <c r="CC217" s="114"/>
      <c r="CD217" s="114"/>
      <c r="CE217" s="114"/>
      <c r="CF217" s="114"/>
      <c r="CG217" s="114"/>
      <c r="CH217" s="114"/>
      <c r="CI217" s="114"/>
      <c r="CJ217" s="114"/>
      <c r="CK217" s="114"/>
    </row>
    <row r="218" spans="2:89" ht="12.75" customHeight="1">
      <c r="B218" s="11"/>
      <c r="C218" s="49"/>
      <c r="D218" s="11"/>
      <c r="E218" s="11"/>
      <c r="F218" s="123"/>
      <c r="G218" s="122"/>
      <c r="H218" s="108"/>
      <c r="I218" s="616"/>
      <c r="J218" s="1"/>
      <c r="K218" s="1"/>
      <c r="L218" s="1"/>
      <c r="N218" s="11"/>
      <c r="O218" s="49"/>
      <c r="P218" s="113"/>
      <c r="Q218" s="114"/>
      <c r="R218" s="11"/>
      <c r="S218" s="49"/>
      <c r="T218" s="11"/>
      <c r="U218" s="114"/>
      <c r="V218" s="114"/>
      <c r="W218" s="112"/>
      <c r="X218" s="197"/>
      <c r="Y218" s="427"/>
      <c r="Z218" s="188"/>
      <c r="AA218" s="426"/>
      <c r="AB218" s="114"/>
      <c r="AC218" s="114"/>
      <c r="AD218" s="114"/>
      <c r="AE218" s="114"/>
      <c r="AF218" s="114"/>
      <c r="AG218" s="109"/>
      <c r="AH218" s="114"/>
      <c r="AI218" s="114"/>
      <c r="AJ218" s="114"/>
      <c r="AK218" s="114"/>
      <c r="AL218" s="114"/>
      <c r="AM218" s="114"/>
      <c r="AN218" s="114"/>
      <c r="AO218" s="114"/>
      <c r="AP218" s="114"/>
      <c r="AQ218" s="114"/>
      <c r="AR218" s="114"/>
      <c r="AS218" s="114"/>
      <c r="AT218" s="114"/>
      <c r="AU218" s="114"/>
      <c r="AV218" s="114"/>
      <c r="AW218" s="114"/>
      <c r="AX218" s="114"/>
      <c r="AY218" s="114"/>
      <c r="AZ218" s="114"/>
      <c r="BA218" s="114"/>
      <c r="BB218" s="114"/>
      <c r="BC218" s="114"/>
      <c r="BD218" s="114"/>
      <c r="BE218" s="114"/>
      <c r="BF218" s="114"/>
      <c r="BG218" s="114"/>
      <c r="BH218" s="114"/>
      <c r="BI218" s="114"/>
      <c r="BJ218" s="114"/>
      <c r="BK218" s="114"/>
      <c r="BL218" s="114"/>
      <c r="BM218" s="114"/>
      <c r="BN218" s="114"/>
      <c r="BO218" s="114"/>
      <c r="BP218" s="114"/>
      <c r="BQ218" s="114"/>
      <c r="BR218" s="114"/>
      <c r="BS218" s="114"/>
      <c r="BT218" s="114"/>
      <c r="BU218" s="114"/>
      <c r="BV218" s="114"/>
      <c r="BW218" s="114"/>
      <c r="BX218" s="114"/>
      <c r="BY218" s="114"/>
      <c r="BZ218" s="114"/>
      <c r="CA218" s="114"/>
      <c r="CB218" s="114"/>
      <c r="CC218" s="114"/>
      <c r="CD218" s="114"/>
      <c r="CE218" s="114"/>
      <c r="CF218" s="114"/>
      <c r="CG218" s="114"/>
      <c r="CH218" s="114"/>
      <c r="CI218" s="114"/>
      <c r="CJ218" s="114"/>
      <c r="CK218" s="114"/>
    </row>
    <row r="219" spans="2:89" ht="14.25" customHeight="1">
      <c r="B219" s="11"/>
      <c r="C219" s="49"/>
      <c r="D219" s="11"/>
      <c r="E219" s="11"/>
      <c r="F219" s="123"/>
      <c r="G219" s="109"/>
      <c r="H219" s="108"/>
      <c r="I219" s="582"/>
      <c r="J219" s="1"/>
      <c r="K219" s="1"/>
      <c r="L219" s="1"/>
      <c r="N219" s="11"/>
      <c r="O219" s="49"/>
      <c r="P219" s="108"/>
      <c r="Q219" s="114"/>
      <c r="R219" s="11"/>
      <c r="S219" s="49"/>
      <c r="T219" s="11"/>
      <c r="U219" s="114"/>
      <c r="V219" s="114"/>
      <c r="W219" s="112"/>
      <c r="X219" s="197"/>
      <c r="Y219" s="427"/>
      <c r="Z219" s="188"/>
      <c r="AA219" s="426"/>
      <c r="AB219" s="114"/>
      <c r="AC219" s="114"/>
      <c r="AD219" s="114"/>
      <c r="AE219" s="114"/>
      <c r="AF219" s="114"/>
      <c r="AG219" s="115"/>
      <c r="AH219" s="118"/>
      <c r="AI219" s="114"/>
      <c r="AJ219" s="114"/>
      <c r="AK219" s="114"/>
      <c r="AL219" s="114"/>
      <c r="AM219" s="114"/>
      <c r="AN219" s="114"/>
      <c r="AO219" s="114"/>
      <c r="AP219" s="114"/>
      <c r="AQ219" s="114"/>
      <c r="AR219" s="114"/>
      <c r="AS219" s="114"/>
      <c r="AT219" s="114"/>
      <c r="AU219" s="114"/>
      <c r="AV219" s="114"/>
      <c r="AW219" s="114"/>
      <c r="AX219" s="114"/>
      <c r="AY219" s="114"/>
      <c r="AZ219" s="114"/>
      <c r="BA219" s="114"/>
      <c r="BB219" s="114"/>
      <c r="BC219" s="114"/>
      <c r="BD219" s="114"/>
      <c r="BE219" s="114"/>
      <c r="BF219" s="114"/>
      <c r="BG219" s="114"/>
      <c r="BH219" s="114"/>
      <c r="BI219" s="114"/>
      <c r="BJ219" s="114"/>
      <c r="BK219" s="114"/>
      <c r="BL219" s="114"/>
      <c r="BM219" s="114"/>
      <c r="BN219" s="114"/>
      <c r="BO219" s="114"/>
      <c r="BP219" s="114"/>
      <c r="BQ219" s="114"/>
      <c r="BR219" s="114"/>
      <c r="BS219" s="114"/>
      <c r="BT219" s="114"/>
      <c r="BU219" s="114"/>
      <c r="BV219" s="114"/>
      <c r="BW219" s="114"/>
      <c r="BX219" s="114"/>
      <c r="BY219" s="114"/>
      <c r="BZ219" s="114"/>
      <c r="CA219" s="114"/>
      <c r="CB219" s="114"/>
      <c r="CC219" s="114"/>
      <c r="CD219" s="114"/>
      <c r="CE219" s="114"/>
      <c r="CF219" s="114"/>
      <c r="CG219" s="114"/>
      <c r="CH219" s="114"/>
      <c r="CI219" s="114"/>
      <c r="CJ219" s="114"/>
      <c r="CK219" s="114"/>
    </row>
    <row r="220" spans="2:89" ht="15.75">
      <c r="B220" s="11"/>
      <c r="C220" s="49"/>
      <c r="D220" s="11"/>
      <c r="E220" s="11"/>
      <c r="F220" s="128"/>
      <c r="G220" s="109"/>
      <c r="H220" s="122"/>
      <c r="I220" s="582"/>
      <c r="J220" s="1"/>
      <c r="K220" s="1"/>
      <c r="L220" s="1"/>
      <c r="N220" s="11"/>
      <c r="O220" s="11"/>
      <c r="P220" s="114"/>
      <c r="Q220" s="114"/>
      <c r="R220" s="11"/>
      <c r="S220" s="49"/>
      <c r="T220" s="11"/>
      <c r="U220" s="114"/>
      <c r="V220" s="114"/>
      <c r="W220" s="112"/>
      <c r="X220" s="197"/>
      <c r="Y220" s="427"/>
      <c r="Z220" s="188"/>
      <c r="AA220" s="426"/>
      <c r="AB220" s="114"/>
      <c r="AC220" s="114"/>
      <c r="AD220" s="114"/>
      <c r="AE220" s="114"/>
      <c r="AF220" s="114"/>
      <c r="AG220" s="115"/>
      <c r="AH220" s="116"/>
      <c r="AI220" s="149"/>
      <c r="AJ220" s="114"/>
      <c r="AK220" s="114"/>
      <c r="AL220" s="114"/>
      <c r="AM220" s="114"/>
      <c r="AN220" s="114"/>
      <c r="AO220" s="114"/>
      <c r="AP220" s="114"/>
      <c r="AQ220" s="114"/>
      <c r="AR220" s="114"/>
      <c r="AS220" s="114"/>
      <c r="AT220" s="114"/>
      <c r="AU220" s="114"/>
      <c r="AV220" s="114"/>
      <c r="AW220" s="114"/>
      <c r="AX220" s="114"/>
      <c r="AY220" s="114"/>
      <c r="AZ220" s="114"/>
      <c r="BA220" s="114"/>
      <c r="BB220" s="114"/>
      <c r="BC220" s="114"/>
      <c r="BD220" s="114"/>
      <c r="BE220" s="114"/>
      <c r="BF220" s="114"/>
      <c r="BG220" s="114"/>
      <c r="BH220" s="114"/>
      <c r="BI220" s="114"/>
      <c r="BJ220" s="114"/>
      <c r="BK220" s="114"/>
      <c r="BL220" s="114"/>
      <c r="BM220" s="114"/>
      <c r="BN220" s="114"/>
      <c r="BO220" s="114"/>
      <c r="BP220" s="114"/>
      <c r="BQ220" s="114"/>
      <c r="BR220" s="114"/>
      <c r="BS220" s="114"/>
      <c r="BT220" s="114"/>
      <c r="BU220" s="114"/>
      <c r="BV220" s="114"/>
      <c r="BW220" s="114"/>
      <c r="BX220" s="114"/>
      <c r="BY220" s="114"/>
      <c r="BZ220" s="114"/>
      <c r="CA220" s="114"/>
      <c r="CB220" s="114"/>
      <c r="CC220" s="114"/>
      <c r="CD220" s="114"/>
      <c r="CE220" s="114"/>
      <c r="CF220" s="114"/>
      <c r="CG220" s="114"/>
      <c r="CH220" s="114"/>
      <c r="CI220" s="114"/>
      <c r="CJ220" s="114"/>
      <c r="CK220" s="114"/>
    </row>
    <row r="221" spans="2:89" ht="15.75">
      <c r="B221" s="11"/>
      <c r="C221" s="49"/>
      <c r="D221" s="11"/>
      <c r="E221" s="11"/>
      <c r="F221" s="114"/>
      <c r="G221" s="188"/>
      <c r="H221" s="114"/>
      <c r="I221" s="582"/>
      <c r="J221" s="1"/>
      <c r="K221" s="1"/>
      <c r="L221" s="1"/>
      <c r="N221" s="11"/>
      <c r="O221" s="11"/>
      <c r="P221" s="119"/>
      <c r="Q221" s="114"/>
      <c r="R221" s="11"/>
      <c r="S221" s="49"/>
      <c r="T221" s="11"/>
      <c r="U221" s="114"/>
      <c r="V221" s="114"/>
      <c r="W221" s="112"/>
      <c r="X221" s="197"/>
      <c r="Y221" s="427"/>
      <c r="Z221" s="188"/>
      <c r="AA221" s="426"/>
      <c r="AB221" s="114"/>
      <c r="AC221" s="114"/>
      <c r="AD221" s="114"/>
      <c r="AE221" s="114"/>
      <c r="AF221" s="114"/>
      <c r="AG221" s="109"/>
      <c r="AH221" s="121"/>
      <c r="AI221" s="149"/>
      <c r="AJ221" s="114"/>
      <c r="AK221" s="114"/>
      <c r="AL221" s="114"/>
      <c r="AM221" s="114"/>
      <c r="AN221" s="114"/>
      <c r="AO221" s="114"/>
      <c r="AP221" s="114"/>
      <c r="AQ221" s="114"/>
      <c r="AR221" s="114"/>
      <c r="AS221" s="114"/>
      <c r="AT221" s="114"/>
      <c r="AU221" s="114"/>
      <c r="AV221" s="114"/>
      <c r="AW221" s="114"/>
      <c r="AX221" s="114"/>
      <c r="AY221" s="114"/>
      <c r="AZ221" s="114"/>
      <c r="BA221" s="114"/>
      <c r="BB221" s="114"/>
      <c r="BC221" s="114"/>
      <c r="BD221" s="114"/>
      <c r="BE221" s="114"/>
      <c r="BF221" s="114"/>
      <c r="BG221" s="114"/>
      <c r="BH221" s="114"/>
      <c r="BI221" s="114"/>
      <c r="BJ221" s="114"/>
      <c r="BK221" s="114"/>
      <c r="BL221" s="114"/>
      <c r="BM221" s="114"/>
      <c r="BN221" s="114"/>
      <c r="BO221" s="114"/>
      <c r="BP221" s="114"/>
      <c r="BQ221" s="114"/>
      <c r="BR221" s="114"/>
      <c r="BS221" s="114"/>
      <c r="BT221" s="114"/>
      <c r="BU221" s="114"/>
      <c r="BV221" s="114"/>
      <c r="BW221" s="114"/>
      <c r="BX221" s="114"/>
      <c r="BY221" s="114"/>
      <c r="BZ221" s="114"/>
      <c r="CA221" s="114"/>
      <c r="CB221" s="114"/>
      <c r="CC221" s="114"/>
      <c r="CD221" s="114"/>
      <c r="CE221" s="114"/>
      <c r="CF221" s="114"/>
      <c r="CG221" s="114"/>
      <c r="CH221" s="114"/>
      <c r="CI221" s="114"/>
      <c r="CJ221" s="114"/>
      <c r="CK221" s="114"/>
    </row>
    <row r="222" spans="2:89" ht="15" customHeight="1">
      <c r="B222" s="11"/>
      <c r="C222" s="49"/>
      <c r="D222" s="11"/>
      <c r="E222" s="11"/>
      <c r="F222" s="133"/>
      <c r="G222" s="121"/>
      <c r="H222" s="121"/>
      <c r="I222" s="582"/>
      <c r="J222" s="1"/>
      <c r="K222" s="1"/>
      <c r="L222" s="1"/>
      <c r="N222" s="11"/>
      <c r="O222" s="11"/>
      <c r="P222" s="108"/>
      <c r="Q222" s="114"/>
      <c r="R222" s="11"/>
      <c r="S222" s="49"/>
      <c r="T222" s="11"/>
      <c r="U222" s="109"/>
      <c r="V222" s="108"/>
      <c r="W222" s="114"/>
      <c r="X222" s="114"/>
      <c r="Y222" s="114"/>
      <c r="Z222" s="114"/>
      <c r="AA222" s="114"/>
      <c r="AB222" s="114"/>
      <c r="AC222" s="114"/>
      <c r="AD222" s="123"/>
      <c r="AE222" s="119"/>
      <c r="AF222" s="114"/>
      <c r="AG222" s="109"/>
      <c r="AH222" s="114"/>
      <c r="AI222" s="114"/>
      <c r="AJ222" s="114"/>
      <c r="AK222" s="114"/>
      <c r="AL222" s="114"/>
      <c r="AM222" s="114"/>
      <c r="AN222" s="114"/>
      <c r="AO222" s="114"/>
      <c r="AP222" s="114"/>
      <c r="AQ222" s="114"/>
      <c r="AR222" s="114"/>
      <c r="AS222" s="114"/>
      <c r="AT222" s="114"/>
      <c r="AU222" s="114"/>
      <c r="AV222" s="114"/>
      <c r="AW222" s="114"/>
      <c r="AX222" s="114"/>
      <c r="AY222" s="114"/>
      <c r="AZ222" s="114"/>
      <c r="BA222" s="114"/>
      <c r="BB222" s="114"/>
      <c r="BC222" s="114"/>
      <c r="BD222" s="114"/>
      <c r="BE222" s="114"/>
      <c r="BF222" s="114"/>
      <c r="BG222" s="114"/>
      <c r="BH222" s="114"/>
      <c r="BI222" s="114"/>
      <c r="BJ222" s="114"/>
      <c r="BK222" s="114"/>
      <c r="BL222" s="114"/>
      <c r="BM222" s="114"/>
      <c r="BN222" s="114"/>
      <c r="BO222" s="114"/>
      <c r="BP222" s="114"/>
      <c r="BQ222" s="114"/>
      <c r="BR222" s="114"/>
      <c r="BS222" s="114"/>
      <c r="BT222" s="114"/>
      <c r="BU222" s="114"/>
      <c r="BV222" s="114"/>
      <c r="BW222" s="114"/>
      <c r="BX222" s="114"/>
      <c r="BY222" s="114"/>
      <c r="BZ222" s="114"/>
      <c r="CA222" s="114"/>
      <c r="CB222" s="114"/>
      <c r="CC222" s="114"/>
      <c r="CD222" s="114"/>
      <c r="CE222" s="114"/>
      <c r="CF222" s="114"/>
      <c r="CG222" s="114"/>
      <c r="CH222" s="114"/>
      <c r="CI222" s="114"/>
      <c r="CJ222" s="114"/>
      <c r="CK222" s="114"/>
    </row>
    <row r="223" spans="2:89" ht="13.5" customHeight="1">
      <c r="B223" s="11"/>
      <c r="C223" s="49"/>
      <c r="D223" s="11"/>
      <c r="E223" s="11"/>
      <c r="F223" s="114"/>
      <c r="G223" s="122"/>
      <c r="H223" s="114"/>
      <c r="I223" s="582"/>
      <c r="J223" s="1"/>
      <c r="K223" s="1"/>
      <c r="L223" s="1"/>
      <c r="N223" s="11"/>
      <c r="O223" s="11"/>
      <c r="P223" s="113"/>
      <c r="Q223" s="114"/>
      <c r="R223" s="11"/>
      <c r="S223" s="49"/>
      <c r="T223" s="11"/>
      <c r="U223" s="114"/>
      <c r="V223" s="114"/>
      <c r="W223" s="114"/>
      <c r="X223" s="152"/>
      <c r="Y223" s="152"/>
      <c r="Z223" s="114"/>
      <c r="AA223" s="426"/>
      <c r="AB223" s="114"/>
      <c r="AC223" s="114"/>
      <c r="AD223" s="114"/>
      <c r="AE223" s="114"/>
      <c r="AF223" s="114"/>
      <c r="AG223" s="114"/>
      <c r="AH223" s="114"/>
      <c r="AI223" s="114"/>
      <c r="AJ223" s="114"/>
      <c r="AK223" s="114"/>
      <c r="AL223" s="114"/>
      <c r="AM223" s="114"/>
      <c r="AN223" s="114"/>
      <c r="AO223" s="114"/>
      <c r="AP223" s="114"/>
      <c r="AQ223" s="114"/>
      <c r="AR223" s="114"/>
      <c r="AS223" s="114"/>
      <c r="AT223" s="114"/>
      <c r="AU223" s="114"/>
      <c r="AV223" s="114"/>
      <c r="AW223" s="114"/>
      <c r="AX223" s="114"/>
      <c r="AY223" s="114"/>
      <c r="AZ223" s="114"/>
      <c r="BA223" s="114"/>
      <c r="BB223" s="114"/>
      <c r="BC223" s="114"/>
      <c r="BD223" s="114"/>
      <c r="BE223" s="114"/>
      <c r="BF223" s="114"/>
      <c r="BG223" s="114"/>
      <c r="BH223" s="114"/>
      <c r="BI223" s="114"/>
      <c r="BJ223" s="114"/>
      <c r="BK223" s="114"/>
      <c r="BL223" s="114"/>
      <c r="BM223" s="114"/>
      <c r="BN223" s="114"/>
      <c r="BO223" s="114"/>
      <c r="BP223" s="114"/>
      <c r="BQ223" s="114"/>
      <c r="BR223" s="114"/>
      <c r="BS223" s="114"/>
      <c r="BT223" s="114"/>
      <c r="BU223" s="114"/>
      <c r="BV223" s="114"/>
      <c r="BW223" s="114"/>
      <c r="BX223" s="114"/>
      <c r="BY223" s="114"/>
      <c r="BZ223" s="114"/>
      <c r="CA223" s="114"/>
      <c r="CB223" s="114"/>
      <c r="CC223" s="114"/>
      <c r="CD223" s="114"/>
      <c r="CE223" s="114"/>
      <c r="CF223" s="114"/>
      <c r="CG223" s="114"/>
      <c r="CH223" s="114"/>
      <c r="CI223" s="114"/>
      <c r="CJ223" s="114"/>
      <c r="CK223" s="114"/>
    </row>
    <row r="224" spans="2:89" ht="13.5" customHeight="1">
      <c r="B224" s="11"/>
      <c r="C224" s="49"/>
      <c r="D224" s="11"/>
      <c r="E224" s="11"/>
      <c r="F224" s="123"/>
      <c r="G224" s="109"/>
      <c r="H224" s="108"/>
      <c r="I224" s="582"/>
      <c r="J224" s="1"/>
      <c r="K224" s="1"/>
      <c r="L224" s="1"/>
      <c r="N224" s="11"/>
      <c r="O224" s="11"/>
      <c r="P224" s="114"/>
      <c r="Q224" s="114"/>
      <c r="R224" s="11"/>
      <c r="S224" s="49"/>
      <c r="T224" s="11"/>
      <c r="U224" s="114"/>
      <c r="V224" s="114"/>
      <c r="W224" s="114"/>
      <c r="X224" s="139"/>
      <c r="Y224" s="139"/>
      <c r="Z224" s="114"/>
      <c r="AA224" s="114"/>
      <c r="AB224" s="114"/>
      <c r="AC224" s="114"/>
      <c r="AD224" s="114"/>
      <c r="AE224" s="114"/>
      <c r="AF224" s="114"/>
      <c r="AG224" s="114"/>
      <c r="AH224" s="114"/>
      <c r="AI224" s="114"/>
      <c r="AJ224" s="114"/>
      <c r="AK224" s="114"/>
      <c r="AL224" s="114"/>
      <c r="AM224" s="114"/>
      <c r="AN224" s="114"/>
      <c r="AO224" s="114"/>
      <c r="AP224" s="114"/>
      <c r="AQ224" s="114"/>
      <c r="AR224" s="114"/>
      <c r="AS224" s="114"/>
      <c r="AT224" s="114"/>
      <c r="AU224" s="114"/>
      <c r="AV224" s="114"/>
      <c r="AW224" s="114"/>
      <c r="AX224" s="114"/>
      <c r="AY224" s="114"/>
      <c r="AZ224" s="114"/>
      <c r="BA224" s="114"/>
      <c r="BB224" s="114"/>
      <c r="BC224" s="114"/>
      <c r="BD224" s="114"/>
      <c r="BE224" s="114"/>
      <c r="BF224" s="114"/>
      <c r="BG224" s="114"/>
      <c r="BH224" s="114"/>
      <c r="BI224" s="114"/>
      <c r="BJ224" s="114"/>
      <c r="BK224" s="114"/>
      <c r="BL224" s="114"/>
      <c r="BM224" s="114"/>
      <c r="BN224" s="114"/>
      <c r="BO224" s="114"/>
      <c r="BP224" s="114"/>
      <c r="BQ224" s="114"/>
      <c r="BR224" s="114"/>
      <c r="BS224" s="114"/>
      <c r="BT224" s="114"/>
      <c r="BU224" s="114"/>
      <c r="BV224" s="114"/>
      <c r="BW224" s="114"/>
      <c r="BX224" s="114"/>
      <c r="BY224" s="114"/>
      <c r="BZ224" s="114"/>
      <c r="CA224" s="114"/>
      <c r="CB224" s="114"/>
      <c r="CC224" s="114"/>
      <c r="CD224" s="114"/>
      <c r="CE224" s="114"/>
      <c r="CF224" s="114"/>
      <c r="CG224" s="114"/>
      <c r="CH224" s="114"/>
      <c r="CI224" s="114"/>
      <c r="CJ224" s="114"/>
      <c r="CK224" s="114"/>
    </row>
    <row r="225" spans="2:89" ht="14.25" customHeight="1">
      <c r="B225" s="11"/>
      <c r="C225" s="49"/>
      <c r="D225" s="11"/>
      <c r="E225" s="11"/>
      <c r="F225" s="123"/>
      <c r="G225" s="109"/>
      <c r="H225" s="108"/>
      <c r="I225" s="582"/>
      <c r="J225" s="1"/>
      <c r="K225" s="1"/>
      <c r="L225" s="1"/>
      <c r="N225" s="11"/>
      <c r="O225" s="11"/>
      <c r="P225" s="114"/>
      <c r="Q225" s="114"/>
      <c r="R225" s="11"/>
      <c r="S225" s="49"/>
      <c r="T225" s="11"/>
      <c r="U225" s="114"/>
      <c r="V225" s="114"/>
      <c r="W225" s="114"/>
      <c r="X225" s="152"/>
      <c r="Y225" s="152"/>
      <c r="Z225" s="114"/>
      <c r="AA225" s="114"/>
      <c r="AB225" s="114"/>
      <c r="AC225" s="114"/>
      <c r="AD225" s="114"/>
      <c r="AE225" s="114"/>
      <c r="AF225" s="114"/>
      <c r="AG225" s="114"/>
      <c r="AH225" s="114"/>
      <c r="AI225" s="114"/>
      <c r="AJ225" s="114"/>
      <c r="AK225" s="114"/>
      <c r="AL225" s="114"/>
      <c r="AM225" s="114"/>
      <c r="AN225" s="114"/>
      <c r="AO225" s="114"/>
      <c r="AP225" s="114"/>
      <c r="AQ225" s="114"/>
      <c r="AR225" s="114"/>
      <c r="AS225" s="114"/>
      <c r="AT225" s="114"/>
      <c r="AU225" s="114"/>
      <c r="AV225" s="114"/>
      <c r="AW225" s="114"/>
      <c r="AX225" s="114"/>
      <c r="AY225" s="114"/>
      <c r="AZ225" s="114"/>
      <c r="BA225" s="114"/>
      <c r="BB225" s="114"/>
      <c r="BC225" s="114"/>
      <c r="BD225" s="114"/>
      <c r="BE225" s="114"/>
      <c r="BF225" s="114"/>
      <c r="BG225" s="114"/>
      <c r="BH225" s="114"/>
      <c r="BI225" s="114"/>
      <c r="BJ225" s="114"/>
      <c r="BK225" s="114"/>
      <c r="BL225" s="114"/>
      <c r="BM225" s="114"/>
      <c r="BN225" s="114"/>
      <c r="BO225" s="114"/>
      <c r="BP225" s="114"/>
      <c r="BQ225" s="114"/>
      <c r="BR225" s="114"/>
      <c r="BS225" s="114"/>
      <c r="BT225" s="114"/>
      <c r="BU225" s="114"/>
      <c r="BV225" s="114"/>
      <c r="BW225" s="114"/>
      <c r="BX225" s="114"/>
      <c r="BY225" s="114"/>
      <c r="BZ225" s="114"/>
      <c r="CA225" s="114"/>
      <c r="CB225" s="114"/>
      <c r="CC225" s="114"/>
      <c r="CD225" s="114"/>
      <c r="CE225" s="114"/>
      <c r="CF225" s="114"/>
      <c r="CG225" s="114"/>
      <c r="CH225" s="114"/>
      <c r="CI225" s="114"/>
      <c r="CJ225" s="114"/>
      <c r="CK225" s="114"/>
    </row>
    <row r="226" spans="2:89" ht="12.75" customHeight="1">
      <c r="B226" s="11"/>
      <c r="C226" s="49"/>
      <c r="D226" s="11"/>
      <c r="E226" s="11"/>
      <c r="F226" s="114"/>
      <c r="G226" s="122"/>
      <c r="H226" s="114"/>
      <c r="I226" s="582"/>
      <c r="N226" s="11"/>
      <c r="O226" s="11"/>
      <c r="P226" s="114"/>
      <c r="Q226" s="114"/>
      <c r="R226" s="11"/>
      <c r="S226" s="49"/>
      <c r="T226" s="11"/>
      <c r="U226" s="114"/>
      <c r="V226" s="114"/>
      <c r="W226" s="114"/>
      <c r="X226" s="152"/>
      <c r="Y226" s="152"/>
      <c r="Z226" s="114"/>
      <c r="AA226" s="114"/>
      <c r="AB226" s="114"/>
      <c r="AC226" s="114"/>
      <c r="AD226" s="114"/>
      <c r="AE226" s="114"/>
      <c r="AF226" s="114"/>
      <c r="AG226" s="114"/>
      <c r="AH226" s="114"/>
      <c r="AI226" s="114"/>
      <c r="AJ226" s="114"/>
      <c r="AK226" s="114"/>
      <c r="AL226" s="114"/>
      <c r="AM226" s="114"/>
      <c r="AN226" s="114"/>
      <c r="AO226" s="114"/>
      <c r="AP226" s="114"/>
      <c r="AQ226" s="114"/>
      <c r="AR226" s="114"/>
      <c r="AS226" s="114"/>
      <c r="AT226" s="114"/>
      <c r="AU226" s="114"/>
      <c r="AV226" s="114"/>
      <c r="AW226" s="114"/>
      <c r="AX226" s="114"/>
      <c r="AY226" s="114"/>
      <c r="AZ226" s="114"/>
      <c r="BA226" s="114"/>
      <c r="BB226" s="114"/>
      <c r="BC226" s="114"/>
      <c r="BD226" s="114"/>
      <c r="BE226" s="114"/>
      <c r="BF226" s="114"/>
      <c r="BG226" s="114"/>
      <c r="BH226" s="114"/>
      <c r="BI226" s="114"/>
      <c r="BJ226" s="114"/>
      <c r="BK226" s="114"/>
      <c r="BL226" s="114"/>
      <c r="BM226" s="114"/>
      <c r="BN226" s="114"/>
      <c r="BO226" s="114"/>
      <c r="BP226" s="114"/>
      <c r="BQ226" s="114"/>
      <c r="BR226" s="114"/>
      <c r="BS226" s="114"/>
      <c r="BT226" s="114"/>
      <c r="BU226" s="114"/>
      <c r="BV226" s="114"/>
      <c r="BW226" s="114"/>
      <c r="BX226" s="114"/>
      <c r="BY226" s="114"/>
      <c r="BZ226" s="114"/>
      <c r="CA226" s="114"/>
      <c r="CB226" s="114"/>
      <c r="CC226" s="114"/>
      <c r="CD226" s="114"/>
      <c r="CE226" s="114"/>
      <c r="CF226" s="114"/>
      <c r="CG226" s="114"/>
      <c r="CH226" s="114"/>
      <c r="CI226" s="114"/>
      <c r="CJ226" s="114"/>
      <c r="CK226" s="114"/>
    </row>
    <row r="227" spans="2:89" ht="14.25" customHeight="1">
      <c r="B227" s="11"/>
      <c r="C227" s="49"/>
      <c r="D227" s="11"/>
      <c r="E227" s="11"/>
      <c r="F227" s="114"/>
      <c r="G227" s="122"/>
      <c r="H227" s="114"/>
      <c r="I227" s="582"/>
      <c r="N227" s="11"/>
      <c r="O227" s="11"/>
      <c r="P227" s="114"/>
      <c r="Q227" s="114"/>
      <c r="R227" s="11"/>
      <c r="S227" s="593"/>
      <c r="T227" s="11"/>
      <c r="U227" s="114"/>
      <c r="V227" s="114"/>
      <c r="W227" s="142"/>
      <c r="X227" s="209"/>
      <c r="Y227" s="209"/>
      <c r="Z227" s="114"/>
      <c r="AA227" s="114"/>
      <c r="AB227" s="114"/>
      <c r="AC227" s="114"/>
      <c r="AD227" s="114"/>
      <c r="AE227" s="114"/>
      <c r="AF227" s="114"/>
      <c r="AG227" s="114"/>
      <c r="AH227" s="114"/>
      <c r="AI227" s="114"/>
      <c r="AJ227" s="114"/>
      <c r="AK227" s="114"/>
      <c r="AL227" s="114"/>
      <c r="AM227" s="114"/>
      <c r="AN227" s="114"/>
      <c r="AO227" s="114"/>
      <c r="AP227" s="114"/>
      <c r="AQ227" s="114"/>
      <c r="AR227" s="114"/>
      <c r="AS227" s="114"/>
      <c r="AT227" s="114"/>
      <c r="AU227" s="114"/>
      <c r="AV227" s="114"/>
      <c r="AW227" s="114"/>
      <c r="AX227" s="114"/>
      <c r="AY227" s="114"/>
      <c r="AZ227" s="114"/>
      <c r="BA227" s="114"/>
      <c r="BB227" s="114"/>
      <c r="BC227" s="114"/>
      <c r="BD227" s="114"/>
      <c r="BE227" s="114"/>
      <c r="BF227" s="114"/>
      <c r="BG227" s="114"/>
      <c r="BH227" s="114"/>
      <c r="BI227" s="114"/>
      <c r="BJ227" s="114"/>
      <c r="BK227" s="114"/>
      <c r="BL227" s="114"/>
      <c r="BM227" s="114"/>
      <c r="BN227" s="114"/>
      <c r="BO227" s="114"/>
      <c r="BP227" s="114"/>
      <c r="BQ227" s="114"/>
      <c r="BR227" s="114"/>
      <c r="BS227" s="114"/>
      <c r="BT227" s="114"/>
      <c r="BU227" s="114"/>
      <c r="BV227" s="114"/>
      <c r="BW227" s="114"/>
      <c r="BX227" s="114"/>
      <c r="BY227" s="114"/>
      <c r="BZ227" s="114"/>
      <c r="CA227" s="114"/>
      <c r="CB227" s="114"/>
      <c r="CC227" s="114"/>
      <c r="CD227" s="114"/>
      <c r="CE227" s="114"/>
      <c r="CF227" s="114"/>
      <c r="CG227" s="114"/>
      <c r="CH227" s="114"/>
      <c r="CI227" s="114"/>
      <c r="CJ227" s="114"/>
      <c r="CK227" s="114"/>
    </row>
    <row r="228" spans="2:89" ht="15.75" customHeight="1">
      <c r="B228" s="11"/>
      <c r="C228" s="49"/>
      <c r="D228" s="11"/>
      <c r="E228" s="11"/>
      <c r="F228" s="114"/>
      <c r="G228" s="122"/>
      <c r="H228" s="114"/>
      <c r="I228" s="611"/>
      <c r="N228" s="11"/>
      <c r="O228" s="11"/>
      <c r="P228" s="114"/>
      <c r="Q228" s="114"/>
      <c r="R228" s="11"/>
      <c r="S228" s="49"/>
      <c r="T228" s="11"/>
      <c r="U228" s="114"/>
      <c r="V228" s="114"/>
      <c r="W228" s="424"/>
      <c r="X228" s="150"/>
      <c r="Y228" s="150"/>
      <c r="Z228" s="114"/>
      <c r="AA228" s="114"/>
      <c r="AB228" s="114"/>
      <c r="AC228" s="114"/>
      <c r="AD228" s="114"/>
      <c r="AE228" s="114"/>
      <c r="AF228" s="114"/>
      <c r="AG228" s="114"/>
      <c r="AH228" s="114"/>
      <c r="AI228" s="114"/>
      <c r="AJ228" s="114"/>
      <c r="AK228" s="114"/>
      <c r="AL228" s="114"/>
      <c r="AM228" s="114"/>
      <c r="AN228" s="114"/>
      <c r="AO228" s="114"/>
      <c r="AP228" s="114"/>
      <c r="AQ228" s="114"/>
      <c r="AR228" s="114"/>
      <c r="AS228" s="114"/>
      <c r="AT228" s="114"/>
      <c r="AU228" s="114"/>
      <c r="AV228" s="114"/>
      <c r="AW228" s="114"/>
      <c r="AX228" s="114"/>
      <c r="AY228" s="114"/>
      <c r="AZ228" s="114"/>
      <c r="BA228" s="114"/>
      <c r="BB228" s="114"/>
      <c r="BC228" s="114"/>
      <c r="BD228" s="114"/>
      <c r="BE228" s="114"/>
      <c r="BF228" s="114"/>
      <c r="BG228" s="114"/>
      <c r="BH228" s="114"/>
      <c r="BI228" s="114"/>
      <c r="BJ228" s="114"/>
      <c r="BK228" s="114"/>
      <c r="BL228" s="114"/>
      <c r="BM228" s="114"/>
      <c r="BN228" s="114"/>
      <c r="BO228" s="114"/>
      <c r="BP228" s="114"/>
      <c r="BQ228" s="114"/>
      <c r="BR228" s="114"/>
      <c r="BS228" s="114"/>
      <c r="BT228" s="114"/>
      <c r="BU228" s="114"/>
      <c r="BV228" s="114"/>
      <c r="BW228" s="114"/>
      <c r="BX228" s="114"/>
      <c r="BY228" s="114"/>
      <c r="BZ228" s="114"/>
      <c r="CA228" s="114"/>
      <c r="CB228" s="114"/>
      <c r="CC228" s="114"/>
      <c r="CD228" s="114"/>
      <c r="CE228" s="114"/>
      <c r="CF228" s="114"/>
      <c r="CG228" s="114"/>
      <c r="CH228" s="114"/>
      <c r="CI228" s="114"/>
      <c r="CJ228" s="114"/>
      <c r="CK228" s="114"/>
    </row>
    <row r="229" spans="2:89" ht="15" customHeight="1">
      <c r="B229" s="11"/>
      <c r="C229" s="49"/>
      <c r="D229" s="11"/>
      <c r="E229" s="11"/>
      <c r="F229" s="114"/>
      <c r="G229" s="122"/>
      <c r="H229" s="114"/>
      <c r="I229" s="612"/>
      <c r="N229" s="11"/>
      <c r="O229" s="11"/>
      <c r="P229" s="108"/>
      <c r="Q229" s="114"/>
      <c r="R229" s="11"/>
      <c r="S229" s="49"/>
      <c r="T229" s="580"/>
      <c r="U229" s="114"/>
      <c r="V229" s="114"/>
      <c r="W229" s="424"/>
      <c r="X229" s="114"/>
      <c r="Y229" s="114"/>
      <c r="Z229" s="114"/>
      <c r="AA229" s="114"/>
      <c r="AB229" s="114"/>
      <c r="AC229" s="114"/>
      <c r="AD229" s="114"/>
      <c r="AE229" s="114"/>
      <c r="AF229" s="114"/>
      <c r="AG229" s="114"/>
      <c r="AH229" s="114"/>
      <c r="AI229" s="114"/>
      <c r="AJ229" s="114"/>
      <c r="AK229" s="114"/>
      <c r="AL229" s="114"/>
      <c r="AM229" s="114"/>
      <c r="AN229" s="114"/>
      <c r="AO229" s="114"/>
      <c r="AP229" s="114"/>
      <c r="AQ229" s="114"/>
      <c r="AR229" s="114"/>
      <c r="AS229" s="114"/>
      <c r="AT229" s="114"/>
      <c r="AU229" s="114"/>
      <c r="AV229" s="114"/>
      <c r="AW229" s="114"/>
      <c r="AX229" s="114"/>
      <c r="AY229" s="114"/>
      <c r="AZ229" s="114"/>
      <c r="BA229" s="114"/>
      <c r="BB229" s="114"/>
      <c r="BC229" s="114"/>
      <c r="BD229" s="114"/>
      <c r="BE229" s="114"/>
      <c r="BF229" s="114"/>
      <c r="BG229" s="114"/>
      <c r="BH229" s="114"/>
      <c r="BI229" s="114"/>
      <c r="BJ229" s="114"/>
      <c r="BK229" s="114"/>
      <c r="BL229" s="114"/>
      <c r="BM229" s="114"/>
      <c r="BN229" s="114"/>
      <c r="BO229" s="114"/>
      <c r="BP229" s="114"/>
      <c r="BQ229" s="114"/>
      <c r="BR229" s="114"/>
      <c r="BS229" s="114"/>
      <c r="BT229" s="114"/>
      <c r="BU229" s="114"/>
      <c r="BV229" s="114"/>
      <c r="BW229" s="114"/>
      <c r="BX229" s="114"/>
      <c r="BY229" s="114"/>
      <c r="BZ229" s="114"/>
      <c r="CA229" s="114"/>
      <c r="CB229" s="114"/>
      <c r="CC229" s="114"/>
      <c r="CD229" s="114"/>
      <c r="CE229" s="114"/>
      <c r="CF229" s="114"/>
      <c r="CG229" s="114"/>
      <c r="CH229" s="114"/>
      <c r="CI229" s="114"/>
      <c r="CJ229" s="114"/>
      <c r="CK229" s="114"/>
    </row>
    <row r="230" spans="2:89" ht="13.5" customHeight="1">
      <c r="B230" s="11"/>
      <c r="C230" s="49"/>
      <c r="D230" s="11"/>
      <c r="E230" s="11"/>
      <c r="F230" s="114"/>
      <c r="G230" s="122"/>
      <c r="H230" s="114"/>
      <c r="I230" s="584"/>
      <c r="N230" s="11"/>
      <c r="O230" s="11"/>
      <c r="P230" s="122"/>
      <c r="Q230" s="114"/>
      <c r="R230" s="11"/>
      <c r="S230" s="49"/>
      <c r="T230" s="11"/>
      <c r="U230" s="114"/>
      <c r="V230" s="114"/>
      <c r="W230" s="424"/>
      <c r="X230" s="114"/>
      <c r="Y230" s="114"/>
      <c r="Z230" s="114"/>
      <c r="AA230" s="114"/>
      <c r="AB230" s="114"/>
      <c r="AC230" s="114"/>
      <c r="AD230" s="114"/>
      <c r="AE230" s="114"/>
      <c r="AF230" s="114"/>
      <c r="AG230" s="114"/>
      <c r="AH230" s="114"/>
      <c r="AI230" s="114"/>
      <c r="AJ230" s="114"/>
      <c r="AK230" s="114"/>
      <c r="AL230" s="114"/>
      <c r="AM230" s="114"/>
      <c r="AN230" s="114"/>
      <c r="AO230" s="114"/>
      <c r="AP230" s="114"/>
      <c r="AQ230" s="114"/>
      <c r="AR230" s="114"/>
      <c r="AS230" s="114"/>
      <c r="AT230" s="114"/>
      <c r="AU230" s="114"/>
      <c r="AV230" s="114"/>
      <c r="AW230" s="114"/>
      <c r="AX230" s="114"/>
      <c r="AY230" s="114"/>
      <c r="AZ230" s="114"/>
      <c r="BA230" s="114"/>
      <c r="BB230" s="114"/>
      <c r="BC230" s="114"/>
      <c r="BD230" s="114"/>
      <c r="BE230" s="114"/>
      <c r="BF230" s="114"/>
      <c r="BG230" s="114"/>
      <c r="BH230" s="114"/>
      <c r="BI230" s="114"/>
      <c r="BJ230" s="114"/>
      <c r="BK230" s="114"/>
      <c r="BL230" s="114"/>
      <c r="BM230" s="114"/>
      <c r="BN230" s="114"/>
      <c r="BO230" s="114"/>
      <c r="BP230" s="114"/>
      <c r="BQ230" s="114"/>
      <c r="BR230" s="114"/>
      <c r="BS230" s="114"/>
      <c r="BT230" s="114"/>
      <c r="BU230" s="114"/>
      <c r="BV230" s="114"/>
      <c r="BW230" s="114"/>
      <c r="BX230" s="114"/>
      <c r="BY230" s="114"/>
      <c r="BZ230" s="114"/>
      <c r="CA230" s="114"/>
      <c r="CB230" s="114"/>
      <c r="CC230" s="114"/>
      <c r="CD230" s="114"/>
      <c r="CE230" s="114"/>
      <c r="CF230" s="114"/>
      <c r="CG230" s="114"/>
      <c r="CH230" s="114"/>
      <c r="CI230" s="114"/>
      <c r="CJ230" s="114"/>
      <c r="CK230" s="114"/>
    </row>
    <row r="231" spans="2:89" ht="13.5" customHeight="1">
      <c r="B231" s="11"/>
      <c r="C231" s="49"/>
      <c r="D231" s="11"/>
      <c r="E231" s="11"/>
      <c r="F231" s="114"/>
      <c r="G231" s="122"/>
      <c r="H231" s="114"/>
      <c r="I231" s="584"/>
      <c r="N231" s="11"/>
      <c r="O231" s="11"/>
      <c r="P231" s="196"/>
      <c r="Q231" s="114"/>
      <c r="R231" s="3"/>
      <c r="S231" s="3"/>
      <c r="T231" s="594"/>
      <c r="U231" s="152"/>
      <c r="V231" s="152"/>
      <c r="W231" s="227"/>
      <c r="X231" s="113"/>
      <c r="Y231" s="139"/>
      <c r="Z231" s="196"/>
      <c r="AA231" s="139"/>
      <c r="AB231" s="114"/>
      <c r="AC231" s="139"/>
      <c r="AD231" s="139"/>
      <c r="AE231" s="114"/>
      <c r="AF231" s="114"/>
      <c r="AG231" s="114"/>
      <c r="AH231" s="114"/>
      <c r="AI231" s="114"/>
      <c r="AJ231" s="114"/>
      <c r="AK231" s="114"/>
      <c r="AL231" s="114"/>
      <c r="AM231" s="114"/>
      <c r="AN231" s="114"/>
      <c r="AO231" s="114"/>
      <c r="AP231" s="114"/>
      <c r="AQ231" s="114"/>
      <c r="AR231" s="114"/>
      <c r="AS231" s="114"/>
      <c r="AT231" s="114"/>
      <c r="AU231" s="114"/>
      <c r="AV231" s="114"/>
      <c r="AW231" s="114"/>
      <c r="AX231" s="114"/>
      <c r="AY231" s="114"/>
      <c r="AZ231" s="114"/>
      <c r="BA231" s="114"/>
      <c r="BB231" s="114"/>
      <c r="BC231" s="114"/>
      <c r="BD231" s="114"/>
      <c r="BE231" s="114"/>
      <c r="BF231" s="114"/>
      <c r="BG231" s="114"/>
      <c r="BH231" s="114"/>
      <c r="BI231" s="114"/>
      <c r="BJ231" s="114"/>
      <c r="BK231" s="114"/>
      <c r="BL231" s="114"/>
      <c r="BM231" s="114"/>
      <c r="BN231" s="114"/>
      <c r="BO231" s="114"/>
      <c r="BP231" s="114"/>
      <c r="BQ231" s="114"/>
      <c r="BR231" s="114"/>
      <c r="BS231" s="114"/>
      <c r="BT231" s="114"/>
      <c r="BU231" s="114"/>
      <c r="BV231" s="114"/>
      <c r="BW231" s="114"/>
      <c r="BX231" s="114"/>
      <c r="BY231" s="114"/>
      <c r="BZ231" s="114"/>
      <c r="CA231" s="114"/>
      <c r="CB231" s="114"/>
      <c r="CC231" s="114"/>
      <c r="CD231" s="114"/>
      <c r="CE231" s="114"/>
      <c r="CF231" s="114"/>
      <c r="CG231" s="114"/>
      <c r="CH231" s="114"/>
      <c r="CI231" s="114"/>
      <c r="CJ231" s="114"/>
      <c r="CK231" s="114"/>
    </row>
    <row r="232" spans="2:89" ht="14.25" customHeight="1">
      <c r="B232" s="11"/>
      <c r="C232" s="49"/>
      <c r="D232" s="11"/>
      <c r="E232" s="11"/>
      <c r="F232" s="114"/>
      <c r="G232" s="188"/>
      <c r="H232" s="114"/>
      <c r="I232" s="584"/>
      <c r="N232" s="11"/>
      <c r="O232" s="11"/>
      <c r="P232" s="114"/>
      <c r="Q232" s="114"/>
      <c r="R232" s="11"/>
      <c r="S232" s="49"/>
      <c r="T232" s="11"/>
      <c r="U232" s="152"/>
      <c r="V232" s="152"/>
      <c r="W232" s="109"/>
      <c r="X232" s="114"/>
      <c r="Y232" s="207"/>
      <c r="Z232" s="306"/>
      <c r="AA232" s="207"/>
      <c r="AB232" s="306"/>
      <c r="AC232" s="114"/>
      <c r="AD232" s="112"/>
      <c r="AE232" s="203"/>
      <c r="AF232" s="114"/>
      <c r="AG232" s="114"/>
      <c r="AH232" s="114"/>
      <c r="AI232" s="114"/>
      <c r="AJ232" s="114"/>
      <c r="AK232" s="114"/>
      <c r="AL232" s="114"/>
      <c r="AM232" s="114"/>
      <c r="AN232" s="114"/>
      <c r="AO232" s="114"/>
      <c r="AP232" s="114"/>
      <c r="AQ232" s="114"/>
      <c r="AR232" s="114"/>
      <c r="AS232" s="114"/>
      <c r="AT232" s="114"/>
      <c r="AU232" s="114"/>
      <c r="AV232" s="114"/>
      <c r="AW232" s="114"/>
      <c r="AX232" s="114"/>
      <c r="AY232" s="114"/>
      <c r="AZ232" s="114"/>
      <c r="BA232" s="114"/>
      <c r="BB232" s="114"/>
      <c r="BC232" s="114"/>
      <c r="BD232" s="114"/>
      <c r="BE232" s="114"/>
      <c r="BF232" s="114"/>
      <c r="BG232" s="114"/>
      <c r="BH232" s="114"/>
      <c r="BI232" s="114"/>
      <c r="BJ232" s="114"/>
      <c r="BK232" s="114"/>
      <c r="BL232" s="114"/>
      <c r="BM232" s="114"/>
      <c r="BN232" s="114"/>
      <c r="BO232" s="114"/>
      <c r="BP232" s="114"/>
      <c r="BQ232" s="114"/>
      <c r="BR232" s="114"/>
      <c r="BS232" s="114"/>
      <c r="BT232" s="114"/>
      <c r="BU232" s="114"/>
      <c r="BV232" s="114"/>
      <c r="BW232" s="114"/>
      <c r="BX232" s="114"/>
      <c r="BY232" s="114"/>
      <c r="BZ232" s="114"/>
      <c r="CA232" s="114"/>
      <c r="CB232" s="114"/>
      <c r="CC232" s="114"/>
      <c r="CD232" s="114"/>
      <c r="CE232" s="114"/>
      <c r="CF232" s="114"/>
      <c r="CG232" s="114"/>
      <c r="CH232" s="114"/>
      <c r="CI232" s="114"/>
      <c r="CJ232" s="114"/>
      <c r="CK232" s="114"/>
    </row>
    <row r="233" spans="2:89" ht="15" customHeight="1">
      <c r="B233" s="11"/>
      <c r="C233" s="49"/>
      <c r="D233" s="11"/>
      <c r="E233" s="11"/>
      <c r="F233" s="123"/>
      <c r="G233" s="109"/>
      <c r="H233" s="196"/>
      <c r="I233" s="617"/>
      <c r="N233" s="11"/>
      <c r="O233" s="11"/>
      <c r="P233" s="114"/>
      <c r="Q233" s="114"/>
      <c r="R233" s="123"/>
      <c r="S233" s="109"/>
      <c r="T233" s="108"/>
      <c r="U233" s="152"/>
      <c r="V233" s="152"/>
      <c r="W233" s="112"/>
      <c r="X233" s="109"/>
      <c r="Y233" s="108"/>
      <c r="Z233" s="152"/>
      <c r="AA233" s="425"/>
      <c r="AB233" s="426"/>
      <c r="AC233" s="114"/>
      <c r="AD233" s="114"/>
      <c r="AE233" s="114"/>
      <c r="AF233" s="114"/>
      <c r="AG233" s="114"/>
      <c r="AH233" s="114"/>
      <c r="AI233" s="114"/>
      <c r="AJ233" s="114"/>
      <c r="AK233" s="114"/>
      <c r="AL233" s="114"/>
      <c r="AM233" s="114"/>
      <c r="AN233" s="114"/>
      <c r="AO233" s="114"/>
      <c r="AP233" s="114"/>
      <c r="AQ233" s="114"/>
      <c r="AR233" s="114"/>
      <c r="AS233" s="114"/>
      <c r="AT233" s="114"/>
      <c r="AU233" s="114"/>
      <c r="AV233" s="114"/>
      <c r="AW233" s="114"/>
      <c r="AX233" s="114"/>
      <c r="AY233" s="114"/>
      <c r="AZ233" s="114"/>
      <c r="BA233" s="114"/>
      <c r="BB233" s="114"/>
      <c r="BC233" s="114"/>
      <c r="BD233" s="114"/>
      <c r="BE233" s="114"/>
      <c r="BF233" s="114"/>
      <c r="BG233" s="114"/>
      <c r="BH233" s="114"/>
      <c r="BI233" s="114"/>
      <c r="BJ233" s="114"/>
      <c r="BK233" s="114"/>
      <c r="BL233" s="114"/>
      <c r="BM233" s="114"/>
      <c r="BN233" s="114"/>
      <c r="BO233" s="114"/>
      <c r="BP233" s="114"/>
      <c r="BQ233" s="114"/>
      <c r="BR233" s="114"/>
      <c r="BS233" s="114"/>
      <c r="BT233" s="114"/>
      <c r="BU233" s="114"/>
      <c r="BV233" s="114"/>
      <c r="BW233" s="114"/>
      <c r="BX233" s="114"/>
      <c r="BY233" s="114"/>
      <c r="BZ233" s="114"/>
      <c r="CA233" s="114"/>
      <c r="CB233" s="114"/>
      <c r="CC233" s="114"/>
      <c r="CD233" s="114"/>
      <c r="CE233" s="114"/>
      <c r="CF233" s="114"/>
      <c r="CG233" s="114"/>
      <c r="CH233" s="114"/>
      <c r="CI233" s="114"/>
      <c r="CJ233" s="114"/>
      <c r="CK233" s="114"/>
    </row>
    <row r="234" spans="2:89">
      <c r="B234" s="11"/>
      <c r="C234" s="49"/>
      <c r="D234" s="11"/>
      <c r="E234" s="11"/>
      <c r="F234" s="114"/>
      <c r="G234" s="122"/>
      <c r="H234" s="114"/>
      <c r="I234" s="612"/>
      <c r="N234" s="11"/>
      <c r="O234" s="11"/>
      <c r="P234" s="114"/>
      <c r="Q234" s="208"/>
      <c r="R234" s="123"/>
      <c r="S234" s="114"/>
      <c r="T234" s="108"/>
      <c r="U234" s="114"/>
      <c r="V234" s="114"/>
      <c r="W234" s="112"/>
      <c r="X234" s="112"/>
      <c r="Y234" s="113"/>
      <c r="Z234" s="139"/>
      <c r="AA234" s="188"/>
      <c r="AB234" s="426"/>
      <c r="AC234" s="114"/>
      <c r="AD234" s="114"/>
      <c r="AE234" s="114"/>
      <c r="AF234" s="114"/>
      <c r="AG234" s="114"/>
      <c r="AH234" s="114"/>
      <c r="AI234" s="114"/>
      <c r="AJ234" s="114"/>
      <c r="AK234" s="114"/>
      <c r="AL234" s="114"/>
      <c r="AM234" s="114"/>
      <c r="AN234" s="114"/>
      <c r="AO234" s="114"/>
      <c r="AP234" s="114"/>
      <c r="AQ234" s="114"/>
      <c r="AR234" s="114"/>
      <c r="AS234" s="114"/>
      <c r="AT234" s="114"/>
      <c r="AU234" s="114"/>
      <c r="AV234" s="114"/>
      <c r="AW234" s="114"/>
      <c r="AX234" s="114"/>
      <c r="AY234" s="114"/>
      <c r="AZ234" s="114"/>
      <c r="BA234" s="114"/>
      <c r="BB234" s="114"/>
      <c r="BC234" s="114"/>
      <c r="BD234" s="114"/>
      <c r="BE234" s="114"/>
      <c r="BF234" s="114"/>
      <c r="BG234" s="114"/>
      <c r="BH234" s="114"/>
      <c r="BI234" s="114"/>
      <c r="BJ234" s="114"/>
      <c r="BK234" s="114"/>
      <c r="BL234" s="114"/>
      <c r="BM234" s="114"/>
      <c r="BN234" s="114"/>
      <c r="BO234" s="114"/>
      <c r="BP234" s="114"/>
      <c r="BQ234" s="114"/>
      <c r="BR234" s="114"/>
      <c r="BS234" s="114"/>
      <c r="BT234" s="114"/>
      <c r="BU234" s="114"/>
      <c r="BV234" s="114"/>
      <c r="BW234" s="114"/>
      <c r="BX234" s="114"/>
      <c r="BY234" s="114"/>
      <c r="BZ234" s="114"/>
      <c r="CA234" s="114"/>
      <c r="CB234" s="114"/>
      <c r="CC234" s="114"/>
      <c r="CD234" s="114"/>
      <c r="CE234" s="114"/>
      <c r="CF234" s="114"/>
      <c r="CG234" s="114"/>
      <c r="CH234" s="114"/>
      <c r="CI234" s="114"/>
      <c r="CJ234" s="114"/>
      <c r="CK234" s="114"/>
    </row>
    <row r="235" spans="2:89">
      <c r="B235" s="11"/>
      <c r="C235" s="49"/>
      <c r="D235" s="11"/>
      <c r="E235" s="11"/>
      <c r="F235" s="206"/>
      <c r="G235" s="211"/>
      <c r="H235" s="206"/>
      <c r="I235" s="583"/>
      <c r="N235" s="11"/>
      <c r="O235" s="11"/>
      <c r="P235" s="114"/>
      <c r="Q235" s="152"/>
      <c r="R235" s="11"/>
      <c r="S235" s="11"/>
      <c r="T235" s="11"/>
      <c r="U235" s="114"/>
      <c r="V235" s="114"/>
      <c r="W235" s="112"/>
      <c r="X235" s="109"/>
      <c r="Y235" s="108"/>
      <c r="Z235" s="591"/>
      <c r="AA235" s="188"/>
      <c r="AB235" s="426"/>
      <c r="AC235" s="114"/>
      <c r="AD235" s="114"/>
      <c r="AE235" s="114"/>
      <c r="AF235" s="114"/>
      <c r="AG235" s="114"/>
      <c r="AH235" s="113"/>
      <c r="AI235" s="152"/>
      <c r="AJ235" s="196"/>
      <c r="AK235" s="152"/>
      <c r="AL235" s="114"/>
      <c r="AM235" s="139"/>
      <c r="AN235" s="114"/>
      <c r="AO235" s="114"/>
      <c r="AP235" s="114"/>
      <c r="AQ235" s="114"/>
      <c r="AR235" s="114"/>
      <c r="AS235" s="114"/>
      <c r="AT235" s="114"/>
      <c r="AU235" s="114"/>
      <c r="AV235" s="114"/>
      <c r="AW235" s="114"/>
      <c r="AX235" s="114"/>
      <c r="AY235" s="114"/>
      <c r="AZ235" s="114"/>
      <c r="BA235" s="114"/>
      <c r="BB235" s="114"/>
      <c r="BC235" s="114"/>
      <c r="BD235" s="114"/>
      <c r="BE235" s="114"/>
      <c r="BF235" s="114"/>
      <c r="BG235" s="114"/>
      <c r="BH235" s="114"/>
      <c r="BI235" s="114"/>
      <c r="BJ235" s="114"/>
      <c r="BK235" s="114"/>
      <c r="BL235" s="114"/>
      <c r="BM235" s="114"/>
      <c r="BN235" s="114"/>
      <c r="BO235" s="114"/>
      <c r="BP235" s="114"/>
      <c r="BQ235" s="114"/>
      <c r="BR235" s="114"/>
      <c r="BS235" s="114"/>
      <c r="BT235" s="114"/>
      <c r="BU235" s="114"/>
      <c r="BV235" s="114"/>
      <c r="BW235" s="114"/>
      <c r="BX235" s="114"/>
      <c r="BY235" s="114"/>
      <c r="BZ235" s="114"/>
      <c r="CA235" s="114"/>
      <c r="CB235" s="114"/>
      <c r="CC235" s="114"/>
      <c r="CD235" s="114"/>
      <c r="CE235" s="114"/>
      <c r="CF235" s="114"/>
      <c r="CG235" s="114"/>
      <c r="CH235" s="114"/>
      <c r="CI235" s="114"/>
      <c r="CJ235" s="114"/>
      <c r="CK235" s="114"/>
    </row>
    <row r="236" spans="2:89" ht="12.75" customHeight="1">
      <c r="B236" s="11"/>
      <c r="C236" s="49"/>
      <c r="D236" s="11"/>
      <c r="E236" s="11"/>
      <c r="F236" s="206"/>
      <c r="G236" s="211"/>
      <c r="H236" s="206"/>
      <c r="I236" s="583"/>
      <c r="N236" s="11"/>
      <c r="O236" s="11"/>
      <c r="P236" s="114"/>
      <c r="Q236" s="114"/>
      <c r="R236" s="11"/>
      <c r="S236" s="11"/>
      <c r="T236" s="11"/>
      <c r="U236" s="106"/>
      <c r="V236" s="114"/>
      <c r="W236" s="112"/>
      <c r="X236" s="115"/>
      <c r="Y236" s="116"/>
      <c r="Z236" s="150"/>
      <c r="AA236" s="188"/>
      <c r="AB236" s="426"/>
      <c r="AC236" s="114"/>
      <c r="AD236" s="114"/>
      <c r="AE236" s="114"/>
      <c r="AF236" s="114"/>
      <c r="AG236" s="114"/>
      <c r="AH236" s="215"/>
      <c r="AI236" s="114"/>
      <c r="AJ236" s="114"/>
      <c r="AK236" s="114"/>
      <c r="AL236" s="114"/>
      <c r="AM236" s="114"/>
      <c r="AN236" s="114"/>
      <c r="AO236" s="114"/>
      <c r="AP236" s="114"/>
      <c r="AQ236" s="114"/>
      <c r="AR236" s="114"/>
      <c r="AS236" s="114"/>
      <c r="AT236" s="114"/>
      <c r="AU236" s="114"/>
      <c r="AV236" s="114"/>
      <c r="AW236" s="114"/>
      <c r="AX236" s="114"/>
      <c r="AY236" s="114"/>
      <c r="AZ236" s="114"/>
      <c r="BA236" s="114"/>
      <c r="BB236" s="114"/>
      <c r="BC236" s="114"/>
      <c r="BD236" s="114"/>
      <c r="BE236" s="114"/>
      <c r="BF236" s="114"/>
      <c r="BG236" s="114"/>
      <c r="BH236" s="114"/>
      <c r="BI236" s="114"/>
      <c r="BJ236" s="114"/>
      <c r="BK236" s="114"/>
      <c r="BL236" s="114"/>
      <c r="BM236" s="114"/>
      <c r="BN236" s="114"/>
      <c r="BO236" s="114"/>
      <c r="BP236" s="114"/>
      <c r="BQ236" s="114"/>
      <c r="BR236" s="114"/>
      <c r="BS236" s="114"/>
      <c r="BT236" s="114"/>
      <c r="BU236" s="114"/>
      <c r="BV236" s="114"/>
      <c r="BW236" s="114"/>
      <c r="BX236" s="114"/>
      <c r="BY236" s="114"/>
      <c r="BZ236" s="114"/>
      <c r="CA236" s="114"/>
      <c r="CB236" s="114"/>
      <c r="CC236" s="114"/>
      <c r="CD236" s="114"/>
      <c r="CE236" s="114"/>
      <c r="CF236" s="114"/>
      <c r="CG236" s="114"/>
      <c r="CH236" s="114"/>
      <c r="CI236" s="114"/>
      <c r="CJ236" s="114"/>
      <c r="CK236" s="114"/>
    </row>
    <row r="237" spans="2:89">
      <c r="B237" s="11"/>
      <c r="C237" s="49"/>
      <c r="D237" s="11"/>
      <c r="E237" s="11"/>
      <c r="F237" s="114"/>
      <c r="G237" s="122"/>
      <c r="H237" s="114"/>
      <c r="I237" s="583"/>
      <c r="N237" s="11"/>
      <c r="O237" s="11"/>
      <c r="P237" s="114"/>
      <c r="Q237" s="114"/>
      <c r="R237" s="11"/>
      <c r="S237" s="11"/>
      <c r="T237" s="11"/>
      <c r="U237" s="112"/>
      <c r="V237" s="114"/>
      <c r="W237" s="109"/>
      <c r="X237" s="109"/>
      <c r="Y237" s="108"/>
      <c r="Z237" s="152"/>
      <c r="AA237" s="188"/>
      <c r="AB237" s="426"/>
      <c r="AC237" s="114"/>
      <c r="AD237" s="114"/>
      <c r="AE237" s="114"/>
      <c r="AF237" s="114"/>
      <c r="AG237" s="114"/>
      <c r="AH237" s="227"/>
      <c r="AI237" s="113"/>
      <c r="AJ237" s="139"/>
      <c r="AK237" s="119"/>
      <c r="AL237" s="113"/>
      <c r="AM237" s="149"/>
      <c r="AN237" s="114"/>
      <c r="AO237" s="114"/>
      <c r="AP237" s="114"/>
      <c r="AQ237" s="114"/>
      <c r="AR237" s="114"/>
      <c r="AS237" s="114"/>
      <c r="AT237" s="114"/>
      <c r="AU237" s="114"/>
      <c r="AV237" s="114"/>
      <c r="AW237" s="114"/>
      <c r="AX237" s="114"/>
      <c r="AY237" s="114"/>
      <c r="AZ237" s="114"/>
      <c r="BA237" s="114"/>
      <c r="BB237" s="114"/>
      <c r="BC237" s="114"/>
      <c r="BD237" s="114"/>
      <c r="BE237" s="114"/>
      <c r="BF237" s="114"/>
      <c r="BG237" s="114"/>
      <c r="BH237" s="114"/>
      <c r="BI237" s="114"/>
      <c r="BJ237" s="114"/>
      <c r="BK237" s="114"/>
      <c r="BL237" s="114"/>
      <c r="BM237" s="114"/>
      <c r="BN237" s="114"/>
      <c r="BO237" s="114"/>
      <c r="BP237" s="114"/>
      <c r="BQ237" s="114"/>
      <c r="BR237" s="114"/>
      <c r="BS237" s="114"/>
      <c r="BT237" s="114"/>
      <c r="BU237" s="114"/>
      <c r="BV237" s="114"/>
      <c r="BW237" s="114"/>
      <c r="BX237" s="114"/>
      <c r="BY237" s="114"/>
      <c r="BZ237" s="114"/>
      <c r="CA237" s="114"/>
      <c r="CB237" s="114"/>
      <c r="CC237" s="114"/>
      <c r="CD237" s="114"/>
      <c r="CE237" s="114"/>
      <c r="CF237" s="114"/>
      <c r="CG237" s="114"/>
      <c r="CH237" s="114"/>
      <c r="CI237" s="114"/>
      <c r="CJ237" s="114"/>
      <c r="CK237" s="114"/>
    </row>
    <row r="238" spans="2:89" ht="14.25" customHeight="1">
      <c r="B238" s="11"/>
      <c r="C238" s="49"/>
      <c r="D238" s="11"/>
      <c r="E238" s="11"/>
      <c r="F238" s="114"/>
      <c r="G238" s="122"/>
      <c r="H238" s="114"/>
      <c r="I238" s="583"/>
      <c r="N238" s="11"/>
      <c r="O238" s="11"/>
      <c r="P238" s="114"/>
      <c r="Q238" s="114"/>
      <c r="R238" s="11"/>
      <c r="S238" s="11"/>
      <c r="T238" s="11"/>
      <c r="U238" s="112"/>
      <c r="V238" s="114"/>
      <c r="W238" s="114"/>
      <c r="X238" s="119"/>
      <c r="Y238" s="121"/>
      <c r="Z238" s="426"/>
      <c r="AA238" s="188"/>
      <c r="AB238" s="426"/>
      <c r="AC238" s="114"/>
      <c r="AD238" s="114"/>
      <c r="AE238" s="114"/>
      <c r="AF238" s="114"/>
      <c r="AG238" s="213"/>
      <c r="AH238" s="196"/>
      <c r="AI238" s="196"/>
      <c r="AJ238" s="152"/>
      <c r="AK238" s="109"/>
      <c r="AL238" s="108"/>
      <c r="AM238" s="146"/>
      <c r="AN238" s="114"/>
      <c r="AO238" s="114"/>
      <c r="AP238" s="114"/>
      <c r="AQ238" s="114"/>
      <c r="AR238" s="114"/>
      <c r="AS238" s="114"/>
      <c r="AT238" s="114"/>
      <c r="AU238" s="114"/>
      <c r="AV238" s="114"/>
      <c r="AW238" s="114"/>
      <c r="AX238" s="114"/>
      <c r="AY238" s="114"/>
      <c r="AZ238" s="114"/>
      <c r="BA238" s="114"/>
      <c r="BB238" s="114"/>
      <c r="BC238" s="114"/>
      <c r="BD238" s="114"/>
      <c r="BE238" s="114"/>
      <c r="BF238" s="114"/>
      <c r="BG238" s="114"/>
      <c r="BH238" s="114"/>
      <c r="BI238" s="114"/>
      <c r="BJ238" s="114"/>
      <c r="BK238" s="114"/>
      <c r="BL238" s="114"/>
      <c r="BM238" s="114"/>
      <c r="BN238" s="114"/>
      <c r="BO238" s="114"/>
      <c r="BP238" s="114"/>
      <c r="BQ238" s="114"/>
      <c r="BR238" s="114"/>
      <c r="BS238" s="114"/>
      <c r="BT238" s="114"/>
      <c r="BU238" s="114"/>
      <c r="BV238" s="114"/>
      <c r="BW238" s="114"/>
      <c r="BX238" s="114"/>
      <c r="BY238" s="114"/>
      <c r="BZ238" s="114"/>
      <c r="CA238" s="114"/>
      <c r="CB238" s="114"/>
      <c r="CC238" s="114"/>
      <c r="CD238" s="114"/>
      <c r="CE238" s="114"/>
      <c r="CF238" s="114"/>
      <c r="CG238" s="114"/>
      <c r="CH238" s="114"/>
      <c r="CI238" s="114"/>
      <c r="CJ238" s="114"/>
      <c r="CK238" s="114"/>
    </row>
    <row r="239" spans="2:89" ht="12.75" customHeight="1">
      <c r="B239" s="11"/>
      <c r="C239" s="49"/>
      <c r="D239" s="11"/>
      <c r="E239" s="11"/>
      <c r="F239" s="114"/>
      <c r="G239" s="122"/>
      <c r="H239" s="114"/>
      <c r="I239" s="583"/>
      <c r="N239" s="11"/>
      <c r="O239" s="11"/>
      <c r="P239" s="114"/>
      <c r="Q239" s="114"/>
      <c r="R239" s="11"/>
      <c r="S239" s="11"/>
      <c r="T239" s="11"/>
      <c r="U239" s="112"/>
      <c r="V239" s="114"/>
      <c r="W239" s="114"/>
      <c r="X239" s="109"/>
      <c r="Y239" s="108"/>
      <c r="Z239" s="146"/>
      <c r="AA239" s="188"/>
      <c r="AB239" s="426"/>
      <c r="AC239" s="114"/>
      <c r="AD239" s="114"/>
      <c r="AE239" s="114"/>
      <c r="AF239" s="174"/>
      <c r="AG239" s="207"/>
      <c r="AH239" s="114"/>
      <c r="AI239" s="112"/>
      <c r="AJ239" s="114"/>
      <c r="AK239" s="585"/>
      <c r="AL239" s="108"/>
      <c r="AM239" s="152"/>
      <c r="AN239" s="114"/>
      <c r="AO239" s="114"/>
      <c r="AP239" s="114"/>
      <c r="AQ239" s="114"/>
      <c r="AR239" s="114"/>
      <c r="AS239" s="114"/>
      <c r="AT239" s="114"/>
      <c r="AU239" s="114"/>
      <c r="AV239" s="114"/>
      <c r="AW239" s="114"/>
      <c r="AX239" s="114"/>
      <c r="AY239" s="114"/>
      <c r="AZ239" s="114"/>
      <c r="BA239" s="114"/>
      <c r="BB239" s="114"/>
      <c r="BC239" s="114"/>
      <c r="BD239" s="114"/>
      <c r="BE239" s="114"/>
      <c r="BF239" s="114"/>
      <c r="BG239" s="114"/>
      <c r="BH239" s="114"/>
      <c r="BI239" s="114"/>
      <c r="BJ239" s="114"/>
      <c r="BK239" s="114"/>
      <c r="BL239" s="114"/>
      <c r="BM239" s="114"/>
      <c r="BN239" s="114"/>
      <c r="BO239" s="114"/>
      <c r="BP239" s="114"/>
      <c r="BQ239" s="114"/>
      <c r="BR239" s="114"/>
      <c r="BS239" s="114"/>
      <c r="BT239" s="114"/>
      <c r="BU239" s="114"/>
      <c r="BV239" s="114"/>
      <c r="BW239" s="114"/>
      <c r="BX239" s="114"/>
      <c r="BY239" s="114"/>
      <c r="BZ239" s="114"/>
      <c r="CA239" s="114"/>
      <c r="CB239" s="114"/>
      <c r="CC239" s="114"/>
      <c r="CD239" s="114"/>
      <c r="CE239" s="114"/>
      <c r="CF239" s="114"/>
      <c r="CG239" s="114"/>
      <c r="CH239" s="114"/>
      <c r="CI239" s="114"/>
      <c r="CJ239" s="114"/>
      <c r="CK239" s="114"/>
    </row>
    <row r="240" spans="2:89" ht="13.5" customHeight="1">
      <c r="B240" s="11"/>
      <c r="C240" s="49"/>
      <c r="D240" s="11"/>
      <c r="E240" s="11"/>
      <c r="F240" s="114"/>
      <c r="G240" s="114"/>
      <c r="H240" s="114"/>
      <c r="I240" s="584"/>
      <c r="N240" s="11"/>
      <c r="O240" s="11"/>
      <c r="P240" s="114"/>
      <c r="Q240" s="114"/>
      <c r="R240" s="11"/>
      <c r="S240" s="11"/>
      <c r="T240" s="11"/>
      <c r="U240" s="112"/>
      <c r="V240" s="114"/>
      <c r="W240" s="114"/>
      <c r="X240" s="109"/>
      <c r="Y240" s="108"/>
      <c r="Z240" s="152"/>
      <c r="AA240" s="188"/>
      <c r="AB240" s="426"/>
      <c r="AC240" s="114"/>
      <c r="AD240" s="114"/>
      <c r="AE240" s="114"/>
      <c r="AF240" s="109"/>
      <c r="AG240" s="217"/>
      <c r="AH240" s="112"/>
      <c r="AI240" s="113"/>
      <c r="AJ240" s="139"/>
      <c r="AK240" s="109"/>
      <c r="AL240" s="108"/>
      <c r="AM240" s="146"/>
      <c r="AN240" s="114"/>
      <c r="AO240" s="114"/>
      <c r="AP240" s="114"/>
      <c r="AQ240" s="114"/>
      <c r="AR240" s="114"/>
      <c r="AS240" s="114"/>
      <c r="AT240" s="114"/>
      <c r="AU240" s="114"/>
      <c r="AV240" s="114"/>
      <c r="AW240" s="114"/>
      <c r="AX240" s="114"/>
      <c r="AY240" s="114"/>
      <c r="AZ240" s="114"/>
      <c r="BA240" s="114"/>
      <c r="BB240" s="114"/>
      <c r="BC240" s="114"/>
      <c r="BD240" s="114"/>
      <c r="BE240" s="114"/>
      <c r="BF240" s="114"/>
      <c r="BG240" s="114"/>
      <c r="BH240" s="114"/>
      <c r="BI240" s="114"/>
      <c r="BJ240" s="114"/>
      <c r="BK240" s="114"/>
      <c r="BL240" s="114"/>
      <c r="BM240" s="114"/>
      <c r="BN240" s="114"/>
      <c r="BO240" s="114"/>
      <c r="BP240" s="114"/>
      <c r="BQ240" s="114"/>
      <c r="BR240" s="114"/>
      <c r="BS240" s="114"/>
      <c r="BT240" s="114"/>
      <c r="BU240" s="114"/>
      <c r="BV240" s="114"/>
      <c r="BW240" s="114"/>
      <c r="BX240" s="114"/>
      <c r="BY240" s="114"/>
      <c r="BZ240" s="114"/>
      <c r="CA240" s="114"/>
      <c r="CB240" s="114"/>
      <c r="CC240" s="114"/>
      <c r="CD240" s="114"/>
      <c r="CE240" s="114"/>
      <c r="CF240" s="114"/>
      <c r="CG240" s="114"/>
      <c r="CH240" s="114"/>
      <c r="CI240" s="114"/>
      <c r="CJ240" s="114"/>
      <c r="CK240" s="114"/>
    </row>
    <row r="241" spans="2:89">
      <c r="B241" s="11"/>
      <c r="C241" s="49"/>
      <c r="D241" s="11"/>
      <c r="E241" s="11"/>
      <c r="F241" s="123"/>
      <c r="G241" s="122"/>
      <c r="H241" s="108"/>
      <c r="I241" s="616"/>
      <c r="N241" s="11"/>
      <c r="O241" s="11"/>
      <c r="P241" s="142"/>
      <c r="Q241" s="114"/>
      <c r="R241" s="11"/>
      <c r="S241" s="11"/>
      <c r="T241" s="11"/>
      <c r="U241" s="112"/>
      <c r="V241" s="114"/>
      <c r="W241" s="114"/>
      <c r="X241" s="109"/>
      <c r="Y241" s="108"/>
      <c r="Z241" s="152"/>
      <c r="AA241" s="428"/>
      <c r="AB241" s="426"/>
      <c r="AC241" s="114"/>
      <c r="AD241" s="114"/>
      <c r="AE241" s="114"/>
      <c r="AF241" s="109"/>
      <c r="AG241" s="230"/>
      <c r="AH241" s="109"/>
      <c r="AI241" s="108"/>
      <c r="AJ241" s="152"/>
      <c r="AK241" s="585"/>
      <c r="AL241" s="108"/>
      <c r="AM241" s="152"/>
      <c r="AN241" s="114"/>
      <c r="AO241" s="114"/>
      <c r="AP241" s="114"/>
      <c r="AQ241" s="114"/>
      <c r="AR241" s="114"/>
      <c r="AS241" s="114"/>
      <c r="AT241" s="114"/>
      <c r="AU241" s="114"/>
      <c r="AV241" s="114"/>
      <c r="AW241" s="114"/>
      <c r="AX241" s="114"/>
      <c r="AY241" s="114"/>
      <c r="AZ241" s="114"/>
      <c r="BA241" s="114"/>
      <c r="BB241" s="114"/>
      <c r="BC241" s="114"/>
      <c r="BD241" s="114"/>
      <c r="BE241" s="114"/>
      <c r="BF241" s="114"/>
      <c r="BG241" s="114"/>
      <c r="BH241" s="114"/>
      <c r="BI241" s="114"/>
      <c r="BJ241" s="114"/>
      <c r="BK241" s="114"/>
      <c r="BL241" s="114"/>
      <c r="BM241" s="114"/>
      <c r="BN241" s="114"/>
      <c r="BO241" s="114"/>
      <c r="BP241" s="114"/>
      <c r="BQ241" s="114"/>
      <c r="BR241" s="114"/>
      <c r="BS241" s="114"/>
      <c r="BT241" s="114"/>
      <c r="BU241" s="114"/>
      <c r="BV241" s="114"/>
      <c r="BW241" s="114"/>
      <c r="BX241" s="114"/>
      <c r="BY241" s="114"/>
      <c r="BZ241" s="114"/>
      <c r="CA241" s="114"/>
      <c r="CB241" s="114"/>
      <c r="CC241" s="114"/>
      <c r="CD241" s="114"/>
      <c r="CE241" s="114"/>
      <c r="CF241" s="114"/>
      <c r="CG241" s="114"/>
      <c r="CH241" s="114"/>
      <c r="CI241" s="114"/>
      <c r="CJ241" s="114"/>
      <c r="CK241" s="114"/>
    </row>
    <row r="242" spans="2:89">
      <c r="B242" s="11"/>
      <c r="C242" s="49"/>
      <c r="D242" s="11"/>
      <c r="E242" s="11"/>
      <c r="F242" s="123"/>
      <c r="G242" s="109"/>
      <c r="H242" s="108"/>
      <c r="I242" s="618"/>
      <c r="N242" s="11"/>
      <c r="O242" s="11"/>
      <c r="P242" s="114"/>
      <c r="Q242" s="114"/>
      <c r="R242" s="11"/>
      <c r="S242" s="11"/>
      <c r="T242" s="11"/>
      <c r="U242" s="109"/>
      <c r="V242" s="114"/>
      <c r="W242" s="114"/>
      <c r="X242" s="109"/>
      <c r="Y242" s="123"/>
      <c r="Z242" s="152"/>
      <c r="AA242" s="188"/>
      <c r="AB242" s="426"/>
      <c r="AC242" s="114"/>
      <c r="AD242" s="114"/>
      <c r="AE242" s="114"/>
      <c r="AF242" s="109"/>
      <c r="AG242" s="114"/>
      <c r="AH242" s="196"/>
      <c r="AI242" s="196"/>
      <c r="AJ242" s="152"/>
      <c r="AK242" s="114"/>
      <c r="AL242" s="114"/>
      <c r="AM242" s="114"/>
      <c r="AN242" s="114"/>
      <c r="AO242" s="114"/>
      <c r="AP242" s="114"/>
      <c r="AQ242" s="114"/>
      <c r="AR242" s="114"/>
      <c r="AS242" s="114"/>
      <c r="AT242" s="114"/>
      <c r="AU242" s="114"/>
      <c r="AV242" s="114"/>
      <c r="AW242" s="114"/>
      <c r="AX242" s="114"/>
      <c r="AY242" s="114"/>
      <c r="AZ242" s="114"/>
      <c r="BA242" s="114"/>
      <c r="BB242" s="114"/>
      <c r="BC242" s="114"/>
      <c r="BD242" s="114"/>
      <c r="BE242" s="114"/>
      <c r="BF242" s="114"/>
      <c r="BG242" s="114"/>
      <c r="BH242" s="114"/>
      <c r="BI242" s="114"/>
      <c r="BJ242" s="114"/>
      <c r="BK242" s="114"/>
      <c r="BL242" s="114"/>
      <c r="BM242" s="114"/>
      <c r="BN242" s="114"/>
      <c r="BO242" s="114"/>
      <c r="BP242" s="114"/>
      <c r="BQ242" s="114"/>
      <c r="BR242" s="114"/>
      <c r="BS242" s="114"/>
      <c r="BT242" s="114"/>
      <c r="BU242" s="114"/>
      <c r="BV242" s="114"/>
      <c r="BW242" s="114"/>
      <c r="BX242" s="114"/>
      <c r="BY242" s="114"/>
      <c r="BZ242" s="114"/>
      <c r="CA242" s="114"/>
      <c r="CB242" s="114"/>
      <c r="CC242" s="114"/>
      <c r="CD242" s="114"/>
      <c r="CE242" s="114"/>
      <c r="CF242" s="114"/>
      <c r="CG242" s="114"/>
      <c r="CH242" s="114"/>
      <c r="CI242" s="114"/>
      <c r="CJ242" s="114"/>
      <c r="CK242" s="114"/>
    </row>
    <row r="243" spans="2:89" ht="15.75">
      <c r="B243" s="11"/>
      <c r="C243" s="49"/>
      <c r="D243" s="11"/>
      <c r="E243" s="11"/>
      <c r="F243" s="128"/>
      <c r="G243" s="114"/>
      <c r="H243" s="122"/>
      <c r="I243" s="612"/>
      <c r="N243" s="11"/>
      <c r="O243" s="11"/>
      <c r="P243" s="114"/>
      <c r="Q243" s="114"/>
      <c r="R243" s="11"/>
      <c r="S243" s="11"/>
      <c r="T243" s="11"/>
      <c r="U243" s="109"/>
      <c r="V243" s="114"/>
      <c r="W243" s="114"/>
      <c r="X243" s="115"/>
      <c r="Y243" s="118"/>
      <c r="Z243" s="209"/>
      <c r="AA243" s="188"/>
      <c r="AB243" s="426"/>
      <c r="AC243" s="114"/>
      <c r="AD243" s="114"/>
      <c r="AE243" s="114"/>
      <c r="AF243" s="112"/>
      <c r="AG243" s="113"/>
      <c r="AH243" s="115"/>
      <c r="AI243" s="116"/>
      <c r="AJ243" s="150"/>
      <c r="AK243" s="123"/>
      <c r="AL243" s="109"/>
      <c r="AM243" s="108"/>
      <c r="AN243" s="114"/>
      <c r="AO243" s="114"/>
      <c r="AP243" s="114"/>
      <c r="AQ243" s="114"/>
      <c r="AR243" s="114"/>
      <c r="AS243" s="114"/>
      <c r="AT243" s="114"/>
      <c r="AU243" s="114"/>
      <c r="AV243" s="114"/>
      <c r="AW243" s="114"/>
      <c r="AX243" s="114"/>
      <c r="AY243" s="114"/>
      <c r="AZ243" s="114"/>
      <c r="BA243" s="114"/>
      <c r="BB243" s="114"/>
      <c r="BC243" s="114"/>
      <c r="BD243" s="114"/>
      <c r="BE243" s="114"/>
      <c r="BF243" s="114"/>
      <c r="BG243" s="114"/>
      <c r="BH243" s="114"/>
      <c r="BI243" s="114"/>
      <c r="BJ243" s="114"/>
      <c r="BK243" s="114"/>
      <c r="BL243" s="114"/>
      <c r="BM243" s="114"/>
      <c r="BN243" s="114"/>
      <c r="BO243" s="114"/>
      <c r="BP243" s="114"/>
      <c r="BQ243" s="114"/>
      <c r="BR243" s="114"/>
      <c r="BS243" s="114"/>
      <c r="BT243" s="114"/>
      <c r="BU243" s="114"/>
      <c r="BV243" s="114"/>
      <c r="BW243" s="114"/>
      <c r="BX243" s="114"/>
      <c r="BY243" s="114"/>
      <c r="BZ243" s="114"/>
      <c r="CA243" s="114"/>
      <c r="CB243" s="114"/>
      <c r="CC243" s="114"/>
      <c r="CD243" s="114"/>
      <c r="CE243" s="114"/>
      <c r="CF243" s="114"/>
      <c r="CG243" s="114"/>
      <c r="CH243" s="114"/>
      <c r="CI243" s="114"/>
      <c r="CJ243" s="114"/>
      <c r="CK243" s="114"/>
    </row>
    <row r="244" spans="2:89" ht="14.25" customHeight="1">
      <c r="B244" s="11"/>
      <c r="C244" s="49"/>
      <c r="D244" s="11"/>
      <c r="E244" s="11"/>
      <c r="F244" s="114"/>
      <c r="G244" s="188"/>
      <c r="H244" s="114"/>
      <c r="I244" s="619"/>
      <c r="N244" s="11"/>
      <c r="O244" s="11"/>
      <c r="P244" s="114"/>
      <c r="Q244" s="114"/>
      <c r="R244" s="11"/>
      <c r="S244" s="11"/>
      <c r="T244" s="11"/>
      <c r="U244" s="109"/>
      <c r="V244" s="226"/>
      <c r="W244" s="114"/>
      <c r="X244" s="112"/>
      <c r="Y244" s="197"/>
      <c r="Z244" s="197"/>
      <c r="AA244" s="188"/>
      <c r="AB244" s="426"/>
      <c r="AC244" s="114"/>
      <c r="AD244" s="114"/>
      <c r="AE244" s="114"/>
      <c r="AF244" s="109"/>
      <c r="AG244" s="114"/>
      <c r="AH244" s="109"/>
      <c r="AI244" s="108"/>
      <c r="AJ244" s="152"/>
      <c r="AK244" s="114"/>
      <c r="AL244" s="109"/>
      <c r="AM244" s="108"/>
      <c r="AN244" s="114"/>
      <c r="AO244" s="114"/>
      <c r="AP244" s="114"/>
      <c r="AQ244" s="114"/>
      <c r="AR244" s="114"/>
      <c r="AS244" s="114"/>
      <c r="AT244" s="114"/>
      <c r="AU244" s="114"/>
      <c r="AV244" s="114"/>
      <c r="AW244" s="114"/>
      <c r="AX244" s="114"/>
      <c r="AY244" s="114"/>
      <c r="AZ244" s="114"/>
      <c r="BA244" s="114"/>
      <c r="BB244" s="114"/>
      <c r="BC244" s="114"/>
      <c r="BD244" s="114"/>
      <c r="BE244" s="114"/>
      <c r="BF244" s="114"/>
      <c r="BG244" s="114"/>
      <c r="BH244" s="114"/>
      <c r="BI244" s="114"/>
      <c r="BJ244" s="114"/>
      <c r="BK244" s="114"/>
      <c r="BL244" s="114"/>
      <c r="BM244" s="114"/>
      <c r="BN244" s="114"/>
      <c r="BO244" s="114"/>
      <c r="BP244" s="114"/>
      <c r="BQ244" s="114"/>
      <c r="BR244" s="114"/>
      <c r="BS244" s="114"/>
      <c r="BT244" s="114"/>
      <c r="BU244" s="114"/>
      <c r="BV244" s="114"/>
      <c r="BW244" s="114"/>
      <c r="BX244" s="114"/>
      <c r="BY244" s="114"/>
      <c r="BZ244" s="114"/>
      <c r="CA244" s="114"/>
      <c r="CB244" s="114"/>
      <c r="CC244" s="114"/>
      <c r="CD244" s="114"/>
      <c r="CE244" s="114"/>
      <c r="CF244" s="114"/>
      <c r="CG244" s="114"/>
      <c r="CH244" s="114"/>
      <c r="CI244" s="114"/>
      <c r="CJ244" s="114"/>
      <c r="CK244" s="114"/>
    </row>
    <row r="245" spans="2:89" ht="13.5" customHeight="1">
      <c r="B245" s="11"/>
      <c r="C245" s="49"/>
      <c r="D245" s="11"/>
      <c r="E245" s="11"/>
      <c r="F245" s="132"/>
      <c r="G245" s="121"/>
      <c r="H245" s="113"/>
      <c r="I245" s="620"/>
      <c r="N245" s="11"/>
      <c r="O245" s="11"/>
      <c r="P245" s="114"/>
      <c r="Q245" s="114"/>
      <c r="R245" s="11"/>
      <c r="S245" s="11"/>
      <c r="T245" s="11"/>
      <c r="U245" s="109"/>
      <c r="V245" s="226"/>
      <c r="W245" s="114"/>
      <c r="X245" s="115"/>
      <c r="Y245" s="197"/>
      <c r="Z245" s="114"/>
      <c r="AA245" s="188"/>
      <c r="AB245" s="426"/>
      <c r="AC245" s="114"/>
      <c r="AD245" s="114"/>
      <c r="AE245" s="114"/>
      <c r="AF245" s="114"/>
      <c r="AG245" s="114"/>
      <c r="AH245" s="114"/>
      <c r="AI245" s="114"/>
      <c r="AJ245" s="114"/>
      <c r="AK245" s="114"/>
      <c r="AL245" s="114"/>
      <c r="AM245" s="114"/>
      <c r="AN245" s="114"/>
      <c r="AO245" s="114"/>
      <c r="AP245" s="114"/>
      <c r="AQ245" s="114"/>
      <c r="AR245" s="114"/>
      <c r="AS245" s="114"/>
      <c r="AT245" s="114"/>
      <c r="AU245" s="114"/>
      <c r="AV245" s="114"/>
      <c r="AW245" s="114"/>
      <c r="AX245" s="114"/>
      <c r="AY245" s="114"/>
      <c r="AZ245" s="114"/>
      <c r="BA245" s="114"/>
      <c r="BB245" s="114"/>
      <c r="BC245" s="114"/>
      <c r="BD245" s="114"/>
      <c r="BE245" s="114"/>
      <c r="BF245" s="114"/>
      <c r="BG245" s="114"/>
      <c r="BH245" s="114"/>
      <c r="BI245" s="114"/>
      <c r="BJ245" s="114"/>
      <c r="BK245" s="114"/>
      <c r="BL245" s="114"/>
      <c r="BM245" s="114"/>
      <c r="BN245" s="114"/>
      <c r="BO245" s="114"/>
      <c r="BP245" s="114"/>
      <c r="BQ245" s="114"/>
      <c r="BR245" s="114"/>
      <c r="BS245" s="114"/>
      <c r="BT245" s="114"/>
      <c r="BU245" s="114"/>
      <c r="BV245" s="114"/>
      <c r="BW245" s="114"/>
      <c r="BX245" s="114"/>
      <c r="BY245" s="114"/>
      <c r="BZ245" s="114"/>
      <c r="CA245" s="114"/>
      <c r="CB245" s="114"/>
      <c r="CC245" s="114"/>
      <c r="CD245" s="114"/>
      <c r="CE245" s="114"/>
      <c r="CF245" s="114"/>
      <c r="CG245" s="114"/>
      <c r="CH245" s="114"/>
      <c r="CI245" s="114"/>
      <c r="CJ245" s="114"/>
      <c r="CK245" s="114"/>
    </row>
    <row r="246" spans="2:89" ht="15.75">
      <c r="B246" s="11"/>
      <c r="C246" s="49"/>
      <c r="D246" s="11"/>
      <c r="E246" s="11"/>
      <c r="F246" s="123"/>
      <c r="G246" s="109"/>
      <c r="H246" s="108"/>
      <c r="I246" s="620"/>
      <c r="N246" s="11"/>
      <c r="O246" s="11"/>
      <c r="P246" s="114"/>
      <c r="Q246" s="114"/>
      <c r="R246" s="11"/>
      <c r="S246" s="11"/>
      <c r="T246" s="11"/>
      <c r="U246" s="109"/>
      <c r="V246" s="114"/>
      <c r="W246" s="114"/>
      <c r="X246" s="109"/>
      <c r="Y246" s="197"/>
      <c r="Z246" s="197"/>
      <c r="AA246" s="188"/>
      <c r="AB246" s="426"/>
      <c r="AC246" s="114"/>
      <c r="AD246" s="114"/>
      <c r="AE246" s="114"/>
      <c r="AF246" s="114"/>
      <c r="AG246" s="114"/>
      <c r="AH246" s="114"/>
      <c r="AI246" s="114"/>
      <c r="AJ246" s="114"/>
      <c r="AK246" s="114"/>
      <c r="AL246" s="114"/>
      <c r="AM246" s="114"/>
      <c r="AN246" s="114"/>
      <c r="AO246" s="114"/>
      <c r="AP246" s="114"/>
      <c r="AQ246" s="114"/>
      <c r="AR246" s="114"/>
      <c r="AS246" s="114"/>
      <c r="AT246" s="114"/>
      <c r="AU246" s="114"/>
      <c r="AV246" s="114"/>
      <c r="AW246" s="114"/>
      <c r="AX246" s="114"/>
      <c r="AY246" s="114"/>
      <c r="AZ246" s="114"/>
      <c r="BA246" s="114"/>
      <c r="BB246" s="114"/>
      <c r="BC246" s="114"/>
      <c r="BD246" s="114"/>
      <c r="BE246" s="114"/>
      <c r="BF246" s="114"/>
      <c r="BG246" s="114"/>
      <c r="BH246" s="114"/>
      <c r="BI246" s="114"/>
      <c r="BJ246" s="114"/>
      <c r="BK246" s="114"/>
      <c r="BL246" s="114"/>
      <c r="BM246" s="114"/>
      <c r="BN246" s="114"/>
      <c r="BO246" s="114"/>
      <c r="BP246" s="114"/>
      <c r="BQ246" s="114"/>
      <c r="BR246" s="114"/>
      <c r="BS246" s="114"/>
      <c r="BT246" s="114"/>
      <c r="BU246" s="114"/>
      <c r="BV246" s="114"/>
      <c r="BW246" s="114"/>
      <c r="BX246" s="114"/>
      <c r="BY246" s="114"/>
      <c r="BZ246" s="114"/>
      <c r="CA246" s="114"/>
      <c r="CB246" s="114"/>
      <c r="CC246" s="114"/>
      <c r="CD246" s="114"/>
      <c r="CE246" s="114"/>
      <c r="CF246" s="114"/>
      <c r="CG246" s="114"/>
      <c r="CH246" s="114"/>
      <c r="CI246" s="114"/>
      <c r="CJ246" s="114"/>
      <c r="CK246" s="114"/>
    </row>
    <row r="247" spans="2:89" ht="12.75" customHeight="1">
      <c r="B247" s="11"/>
      <c r="C247" s="49"/>
      <c r="D247" s="11"/>
      <c r="E247" s="11"/>
      <c r="F247" s="114"/>
      <c r="G247" s="109"/>
      <c r="H247" s="114"/>
      <c r="I247" s="584"/>
      <c r="N247" s="11"/>
      <c r="O247" s="11"/>
      <c r="P247" s="114"/>
      <c r="Q247" s="114"/>
      <c r="R247" s="11"/>
      <c r="S247" s="11"/>
      <c r="T247" s="11"/>
      <c r="U247" s="109"/>
      <c r="V247" s="114"/>
      <c r="W247" s="114"/>
      <c r="X247" s="112"/>
      <c r="Y247" s="197"/>
      <c r="Z247" s="440"/>
      <c r="AA247" s="188"/>
      <c r="AB247" s="426"/>
      <c r="AC247" s="114"/>
      <c r="AD247" s="114"/>
      <c r="AE247" s="114"/>
      <c r="AF247" s="114"/>
      <c r="AG247" s="114"/>
      <c r="AH247" s="114"/>
      <c r="AI247" s="114"/>
      <c r="AJ247" s="114"/>
      <c r="AK247" s="114"/>
      <c r="AL247" s="114"/>
      <c r="AM247" s="114"/>
      <c r="AN247" s="114"/>
      <c r="AO247" s="114"/>
      <c r="AP247" s="114"/>
      <c r="AQ247" s="114"/>
      <c r="AR247" s="114"/>
      <c r="AS247" s="114"/>
      <c r="AT247" s="114"/>
      <c r="AU247" s="114"/>
      <c r="AV247" s="114"/>
      <c r="AW247" s="114"/>
      <c r="AX247" s="114"/>
      <c r="AY247" s="114"/>
      <c r="AZ247" s="114"/>
      <c r="BA247" s="114"/>
      <c r="BB247" s="114"/>
      <c r="BC247" s="114"/>
      <c r="BD247" s="114"/>
      <c r="BE247" s="114"/>
      <c r="BF247" s="114"/>
      <c r="BG247" s="114"/>
      <c r="BH247" s="114"/>
      <c r="BI247" s="114"/>
      <c r="BJ247" s="114"/>
      <c r="BK247" s="114"/>
      <c r="BL247" s="114"/>
      <c r="BM247" s="114"/>
      <c r="BN247" s="114"/>
      <c r="BO247" s="114"/>
      <c r="BP247" s="114"/>
      <c r="BQ247" s="114"/>
      <c r="BR247" s="114"/>
      <c r="BS247" s="114"/>
      <c r="BT247" s="114"/>
      <c r="BU247" s="114"/>
      <c r="BV247" s="114"/>
      <c r="BW247" s="114"/>
      <c r="BX247" s="114"/>
      <c r="BY247" s="114"/>
      <c r="BZ247" s="114"/>
      <c r="CA247" s="114"/>
      <c r="CB247" s="114"/>
      <c r="CC247" s="114"/>
      <c r="CD247" s="114"/>
      <c r="CE247" s="114"/>
      <c r="CF247" s="114"/>
      <c r="CG247" s="114"/>
      <c r="CH247" s="114"/>
      <c r="CI247" s="114"/>
      <c r="CJ247" s="114"/>
      <c r="CK247" s="114"/>
    </row>
    <row r="248" spans="2:89" ht="15.75">
      <c r="B248" s="11"/>
      <c r="C248" s="49"/>
      <c r="D248" s="11"/>
      <c r="E248" s="11"/>
      <c r="F248" s="123"/>
      <c r="G248" s="119"/>
      <c r="H248" s="119"/>
      <c r="I248" s="584"/>
      <c r="J248" s="11"/>
      <c r="K248" s="49"/>
      <c r="L248" s="11"/>
      <c r="N248" s="11"/>
      <c r="O248" s="11"/>
      <c r="P248" s="114"/>
      <c r="Q248" s="114"/>
      <c r="R248" s="11"/>
      <c r="S248" s="11"/>
      <c r="T248" s="11"/>
      <c r="U248" s="109"/>
      <c r="V248" s="114"/>
      <c r="W248" s="114"/>
      <c r="X248" s="112"/>
      <c r="Y248" s="197"/>
      <c r="Z248" s="427"/>
      <c r="AA248" s="188"/>
      <c r="AB248" s="426"/>
      <c r="AC248" s="114"/>
      <c r="AD248" s="114"/>
      <c r="AE248" s="114"/>
      <c r="AF248" s="114"/>
      <c r="AG248" s="114"/>
      <c r="AH248" s="114"/>
      <c r="AI248" s="114"/>
      <c r="AJ248" s="114"/>
      <c r="AK248" s="114"/>
      <c r="AL248" s="114"/>
      <c r="AM248" s="114"/>
      <c r="AN248" s="114"/>
      <c r="AO248" s="114"/>
      <c r="AP248" s="114"/>
      <c r="AQ248" s="114"/>
      <c r="AR248" s="114"/>
      <c r="AS248" s="114"/>
      <c r="AT248" s="114"/>
      <c r="AU248" s="114"/>
      <c r="AV248" s="114"/>
      <c r="AW248" s="114"/>
      <c r="AX248" s="114"/>
      <c r="AY248" s="114"/>
      <c r="AZ248" s="114"/>
      <c r="BA248" s="114"/>
      <c r="BB248" s="114"/>
      <c r="BC248" s="114"/>
      <c r="BD248" s="114"/>
      <c r="BE248" s="114"/>
      <c r="BF248" s="114"/>
      <c r="BG248" s="114"/>
      <c r="BH248" s="114"/>
      <c r="BI248" s="114"/>
      <c r="BJ248" s="114"/>
      <c r="BK248" s="114"/>
      <c r="BL248" s="114"/>
      <c r="BM248" s="114"/>
      <c r="BN248" s="114"/>
      <c r="BO248" s="114"/>
      <c r="BP248" s="114"/>
      <c r="BQ248" s="114"/>
      <c r="BR248" s="114"/>
      <c r="BS248" s="114"/>
      <c r="BT248" s="114"/>
      <c r="BU248" s="114"/>
      <c r="BV248" s="114"/>
      <c r="BW248" s="114"/>
      <c r="BX248" s="114"/>
      <c r="BY248" s="114"/>
      <c r="BZ248" s="114"/>
      <c r="CA248" s="114"/>
      <c r="CB248" s="114"/>
      <c r="CC248" s="114"/>
      <c r="CD248" s="114"/>
      <c r="CE248" s="114"/>
      <c r="CF248" s="114"/>
      <c r="CG248" s="114"/>
      <c r="CH248" s="114"/>
      <c r="CI248" s="114"/>
      <c r="CJ248" s="114"/>
      <c r="CK248" s="114"/>
    </row>
    <row r="249" spans="2:89" ht="15.75">
      <c r="B249" s="11"/>
      <c r="C249" s="49"/>
      <c r="D249" s="11"/>
      <c r="E249" s="11"/>
      <c r="F249" s="123"/>
      <c r="G249" s="109"/>
      <c r="H249" s="108"/>
      <c r="I249" s="583"/>
      <c r="J249" s="11"/>
      <c r="K249" s="49"/>
      <c r="L249" s="11"/>
      <c r="N249" s="11"/>
      <c r="O249" s="11"/>
      <c r="P249" s="114"/>
      <c r="Q249" s="114"/>
      <c r="R249" s="11"/>
      <c r="S249" s="11"/>
      <c r="T249" s="11"/>
      <c r="U249" s="109"/>
      <c r="V249" s="224"/>
      <c r="W249" s="114"/>
      <c r="X249" s="112"/>
      <c r="Y249" s="197"/>
      <c r="Z249" s="427"/>
      <c r="AA249" s="188"/>
      <c r="AB249" s="426"/>
      <c r="AC249" s="114"/>
      <c r="AD249" s="114"/>
      <c r="AE249" s="114"/>
      <c r="AF249" s="114"/>
      <c r="AG249" s="114"/>
      <c r="AH249" s="114"/>
      <c r="AI249" s="114"/>
      <c r="AJ249" s="114"/>
      <c r="AK249" s="114"/>
      <c r="AL249" s="114"/>
      <c r="AM249" s="114"/>
      <c r="AN249" s="114"/>
      <c r="AO249" s="114"/>
      <c r="AP249" s="114"/>
      <c r="AQ249" s="114"/>
      <c r="AR249" s="114"/>
      <c r="AS249" s="114"/>
      <c r="AT249" s="114"/>
      <c r="AU249" s="114"/>
      <c r="AV249" s="114"/>
      <c r="AW249" s="114"/>
      <c r="AX249" s="114"/>
      <c r="AY249" s="114"/>
      <c r="AZ249" s="114"/>
      <c r="BA249" s="114"/>
      <c r="BB249" s="114"/>
      <c r="BC249" s="114"/>
      <c r="BD249" s="114"/>
      <c r="BE249" s="114"/>
      <c r="BF249" s="114"/>
      <c r="BG249" s="114"/>
      <c r="BH249" s="114"/>
      <c r="BI249" s="114"/>
      <c r="BJ249" s="114"/>
      <c r="BK249" s="114"/>
      <c r="BL249" s="114"/>
      <c r="BM249" s="114"/>
      <c r="BN249" s="114"/>
      <c r="BO249" s="114"/>
      <c r="BP249" s="114"/>
      <c r="BQ249" s="114"/>
      <c r="BR249" s="114"/>
      <c r="BS249" s="114"/>
      <c r="BT249" s="114"/>
      <c r="BU249" s="114"/>
      <c r="BV249" s="114"/>
      <c r="BW249" s="114"/>
      <c r="BX249" s="114"/>
      <c r="BY249" s="114"/>
      <c r="BZ249" s="114"/>
      <c r="CA249" s="114"/>
      <c r="CB249" s="114"/>
      <c r="CC249" s="114"/>
      <c r="CD249" s="114"/>
      <c r="CE249" s="114"/>
      <c r="CF249" s="114"/>
      <c r="CG249" s="114"/>
      <c r="CH249" s="114"/>
      <c r="CI249" s="114"/>
      <c r="CJ249" s="114"/>
      <c r="CK249" s="114"/>
    </row>
    <row r="250" spans="2:89" ht="15.75">
      <c r="B250" s="11"/>
      <c r="C250" s="49"/>
      <c r="D250" s="11"/>
      <c r="E250" s="11"/>
      <c r="F250" s="123"/>
      <c r="G250" s="109"/>
      <c r="H250" s="113"/>
      <c r="I250" s="620"/>
      <c r="J250" s="5"/>
      <c r="K250" s="5"/>
      <c r="L250" s="5"/>
      <c r="N250" s="11"/>
      <c r="O250" s="11"/>
      <c r="P250" s="108"/>
      <c r="Q250" s="114"/>
      <c r="R250" s="11"/>
      <c r="S250" s="11"/>
      <c r="T250" s="11"/>
      <c r="U250" s="135"/>
      <c r="V250" s="114"/>
      <c r="W250" s="114"/>
      <c r="X250" s="112"/>
      <c r="Y250" s="197"/>
      <c r="Z250" s="427"/>
      <c r="AA250" s="188"/>
      <c r="AB250" s="426"/>
      <c r="AC250" s="114"/>
      <c r="AD250" s="114"/>
      <c r="AE250" s="114"/>
      <c r="AF250" s="114"/>
      <c r="AG250" s="114"/>
      <c r="AH250" s="114"/>
      <c r="AI250" s="114"/>
      <c r="AJ250" s="114"/>
      <c r="AK250" s="114"/>
      <c r="AL250" s="114"/>
      <c r="AM250" s="114"/>
      <c r="AN250" s="114"/>
      <c r="AO250" s="114"/>
      <c r="AP250" s="114"/>
      <c r="AQ250" s="114"/>
      <c r="AR250" s="114"/>
      <c r="AS250" s="114"/>
      <c r="AT250" s="114"/>
      <c r="AU250" s="114"/>
      <c r="AV250" s="114"/>
      <c r="AW250" s="114"/>
      <c r="AX250" s="114"/>
      <c r="AY250" s="114"/>
      <c r="AZ250" s="114"/>
      <c r="BA250" s="114"/>
      <c r="BB250" s="114"/>
      <c r="BC250" s="114"/>
      <c r="BD250" s="114"/>
      <c r="BE250" s="114"/>
      <c r="BF250" s="114"/>
      <c r="BG250" s="114"/>
      <c r="BH250" s="114"/>
      <c r="BI250" s="114"/>
      <c r="BJ250" s="114"/>
      <c r="BK250" s="114"/>
      <c r="BL250" s="114"/>
      <c r="BM250" s="114"/>
      <c r="BN250" s="114"/>
      <c r="BO250" s="114"/>
      <c r="BP250" s="114"/>
      <c r="BQ250" s="114"/>
      <c r="BR250" s="114"/>
      <c r="BS250" s="114"/>
      <c r="BT250" s="114"/>
      <c r="BU250" s="114"/>
      <c r="BV250" s="114"/>
      <c r="BW250" s="114"/>
      <c r="BX250" s="114"/>
      <c r="BY250" s="114"/>
      <c r="BZ250" s="114"/>
      <c r="CA250" s="114"/>
      <c r="CB250" s="114"/>
      <c r="CC250" s="114"/>
      <c r="CD250" s="114"/>
      <c r="CE250" s="114"/>
      <c r="CF250" s="114"/>
      <c r="CG250" s="114"/>
      <c r="CH250" s="114"/>
      <c r="CI250" s="114"/>
      <c r="CJ250" s="114"/>
      <c r="CK250" s="114"/>
    </row>
    <row r="251" spans="2:89" ht="15.75">
      <c r="B251" s="11"/>
      <c r="C251" s="49"/>
      <c r="D251" s="11"/>
      <c r="E251" s="11"/>
      <c r="F251" s="114"/>
      <c r="G251" s="122"/>
      <c r="H251" s="114"/>
      <c r="I251" s="620"/>
      <c r="J251" s="5"/>
      <c r="K251" s="5"/>
      <c r="L251" s="5"/>
      <c r="N251" s="11"/>
      <c r="O251" s="11"/>
      <c r="P251" s="114"/>
      <c r="Q251" s="208"/>
      <c r="R251" s="11"/>
      <c r="S251" s="11"/>
      <c r="T251" s="11"/>
      <c r="U251" s="109"/>
      <c r="V251" s="114"/>
      <c r="W251" s="114"/>
      <c r="X251" s="112"/>
      <c r="Y251" s="197"/>
      <c r="Z251" s="427"/>
      <c r="AA251" s="188"/>
      <c r="AB251" s="426"/>
      <c r="AC251" s="114"/>
      <c r="AD251" s="114"/>
      <c r="AE251" s="114"/>
      <c r="AF251" s="114"/>
      <c r="AG251" s="114"/>
      <c r="AH251" s="114"/>
      <c r="AI251" s="114"/>
      <c r="AJ251" s="114"/>
      <c r="AK251" s="114"/>
      <c r="AL251" s="114"/>
      <c r="AM251" s="114"/>
      <c r="AN251" s="114"/>
      <c r="AO251" s="114"/>
      <c r="AP251" s="114"/>
      <c r="AQ251" s="114"/>
      <c r="AR251" s="114"/>
      <c r="AS251" s="114"/>
      <c r="AT251" s="114"/>
      <c r="AU251" s="114"/>
      <c r="AV251" s="114"/>
      <c r="AW251" s="114"/>
      <c r="AX251" s="114"/>
      <c r="AY251" s="114"/>
      <c r="AZ251" s="114"/>
      <c r="BA251" s="114"/>
      <c r="BB251" s="114"/>
      <c r="BC251" s="114"/>
      <c r="BD251" s="114"/>
      <c r="BE251" s="114"/>
      <c r="BF251" s="114"/>
      <c r="BG251" s="114"/>
      <c r="BH251" s="114"/>
      <c r="BI251" s="114"/>
      <c r="BJ251" s="114"/>
      <c r="BK251" s="114"/>
      <c r="BL251" s="114"/>
      <c r="BM251" s="114"/>
      <c r="BN251" s="114"/>
      <c r="BO251" s="114"/>
      <c r="BP251" s="114"/>
      <c r="BQ251" s="114"/>
      <c r="BR251" s="114"/>
      <c r="BS251" s="114"/>
      <c r="BT251" s="114"/>
      <c r="BU251" s="114"/>
      <c r="BV251" s="114"/>
      <c r="BW251" s="114"/>
      <c r="BX251" s="114"/>
      <c r="BY251" s="114"/>
      <c r="BZ251" s="114"/>
      <c r="CA251" s="114"/>
      <c r="CB251" s="114"/>
      <c r="CC251" s="114"/>
      <c r="CD251" s="114"/>
      <c r="CE251" s="114"/>
      <c r="CF251" s="114"/>
      <c r="CG251" s="114"/>
      <c r="CH251" s="114"/>
      <c r="CI251" s="114"/>
      <c r="CJ251" s="114"/>
      <c r="CK251" s="114"/>
    </row>
    <row r="252" spans="2:89" ht="14.25" customHeight="1">
      <c r="B252" s="11"/>
      <c r="C252" s="49"/>
      <c r="D252" s="11"/>
      <c r="E252" s="11"/>
      <c r="F252" s="114"/>
      <c r="G252" s="122"/>
      <c r="H252" s="114"/>
      <c r="I252" s="620"/>
      <c r="J252" s="5"/>
      <c r="K252" s="5"/>
      <c r="L252" s="5"/>
      <c r="N252" s="11"/>
      <c r="O252" s="11"/>
      <c r="P252" s="121"/>
      <c r="Q252" s="114"/>
      <c r="R252" s="114"/>
      <c r="S252" s="114"/>
      <c r="T252" s="114"/>
      <c r="U252" s="114"/>
      <c r="V252" s="114"/>
      <c r="W252" s="114"/>
      <c r="X252" s="216"/>
      <c r="Y252" s="114"/>
      <c r="Z252" s="114"/>
      <c r="AA252" s="589"/>
      <c r="AB252" s="114"/>
      <c r="AC252" s="114"/>
      <c r="AD252" s="218"/>
      <c r="AE252" s="114"/>
      <c r="AF252" s="114"/>
      <c r="AG252" s="216"/>
      <c r="AH252" s="114"/>
      <c r="AI252" s="114"/>
      <c r="AJ252" s="589"/>
      <c r="AK252" s="114"/>
      <c r="AL252" s="114"/>
      <c r="AM252" s="218"/>
      <c r="AN252" s="114"/>
      <c r="AO252" s="114"/>
      <c r="AP252" s="114"/>
      <c r="AQ252" s="114"/>
      <c r="AR252" s="114"/>
      <c r="AS252" s="114"/>
      <c r="AT252" s="114"/>
      <c r="AU252" s="114"/>
      <c r="AV252" s="114"/>
      <c r="AW252" s="114"/>
      <c r="AX252" s="114"/>
      <c r="AY252" s="114"/>
      <c r="AZ252" s="114"/>
      <c r="BA252" s="114"/>
      <c r="BB252" s="114"/>
      <c r="BC252" s="114"/>
      <c r="BD252" s="114"/>
      <c r="BE252" s="114"/>
      <c r="BF252" s="114"/>
      <c r="BG252" s="114"/>
      <c r="BH252" s="114"/>
      <c r="BI252" s="114"/>
      <c r="BJ252" s="114"/>
      <c r="BK252" s="114"/>
      <c r="BL252" s="114"/>
      <c r="BM252" s="114"/>
      <c r="BN252" s="114"/>
      <c r="BO252" s="114"/>
      <c r="BP252" s="114"/>
      <c r="BQ252" s="114"/>
      <c r="BR252" s="114"/>
      <c r="BS252" s="114"/>
      <c r="BT252" s="114"/>
      <c r="BU252" s="114"/>
      <c r="BV252" s="114"/>
      <c r="BW252" s="114"/>
      <c r="BX252" s="114"/>
      <c r="BY252" s="114"/>
      <c r="BZ252" s="114"/>
      <c r="CA252" s="114"/>
      <c r="CB252" s="114"/>
      <c r="CC252" s="114"/>
      <c r="CD252" s="114"/>
      <c r="CE252" s="114"/>
      <c r="CF252" s="114"/>
      <c r="CG252" s="114"/>
      <c r="CH252" s="114"/>
      <c r="CI252" s="114"/>
      <c r="CJ252" s="114"/>
      <c r="CK252" s="114"/>
    </row>
    <row r="253" spans="2:89" ht="12.75" customHeight="1">
      <c r="B253" s="11"/>
      <c r="C253" s="49"/>
      <c r="D253" s="11"/>
      <c r="E253" s="11"/>
      <c r="F253" s="114"/>
      <c r="G253" s="122"/>
      <c r="H253" s="114"/>
      <c r="I253" s="584"/>
      <c r="J253" s="5"/>
      <c r="K253" s="5"/>
      <c r="L253" s="5"/>
      <c r="N253" s="11"/>
      <c r="O253" s="11"/>
      <c r="P253" s="108"/>
      <c r="Q253" s="139"/>
      <c r="R253" s="114"/>
      <c r="S253" s="114"/>
      <c r="T253" s="114"/>
      <c r="U253" s="109"/>
      <c r="V253" s="108"/>
      <c r="W253" s="114"/>
      <c r="X253" s="229"/>
      <c r="Y253" s="207"/>
      <c r="Z253" s="208"/>
      <c r="AA253" s="229"/>
      <c r="AB253" s="207"/>
      <c r="AC253" s="208"/>
      <c r="AD253" s="229"/>
      <c r="AE253" s="207"/>
      <c r="AF253" s="208"/>
      <c r="AG253" s="229"/>
      <c r="AH253" s="207"/>
      <c r="AI253" s="208"/>
      <c r="AJ253" s="229"/>
      <c r="AK253" s="207"/>
      <c r="AL253" s="208"/>
      <c r="AM253" s="229"/>
      <c r="AN253" s="207"/>
      <c r="AO253" s="208"/>
      <c r="AP253" s="114"/>
      <c r="AQ253" s="114"/>
      <c r="AR253" s="114"/>
      <c r="AS253" s="114"/>
      <c r="AT253" s="114"/>
      <c r="AU253" s="114"/>
      <c r="AV253" s="114"/>
      <c r="AW253" s="114"/>
      <c r="AX253" s="114"/>
      <c r="AY253" s="114"/>
      <c r="AZ253" s="114"/>
      <c r="BA253" s="114"/>
      <c r="BB253" s="114"/>
      <c r="BC253" s="114"/>
      <c r="BD253" s="114"/>
      <c r="BE253" s="114"/>
      <c r="BF253" s="114"/>
      <c r="BG253" s="114"/>
      <c r="BH253" s="114"/>
      <c r="BI253" s="114"/>
      <c r="BJ253" s="114"/>
      <c r="BK253" s="114"/>
      <c r="BL253" s="114"/>
      <c r="BM253" s="114"/>
      <c r="BN253" s="114"/>
      <c r="BO253" s="114"/>
      <c r="BP253" s="114"/>
      <c r="BQ253" s="114"/>
      <c r="BR253" s="114"/>
      <c r="BS253" s="114"/>
      <c r="BT253" s="114"/>
      <c r="BU253" s="114"/>
      <c r="BV253" s="114"/>
      <c r="BW253" s="114"/>
      <c r="BX253" s="114"/>
      <c r="BY253" s="114"/>
      <c r="BZ253" s="114"/>
      <c r="CA253" s="114"/>
      <c r="CB253" s="114"/>
      <c r="CC253" s="114"/>
      <c r="CD253" s="114"/>
      <c r="CE253" s="114"/>
      <c r="CF253" s="114"/>
      <c r="CG253" s="114"/>
      <c r="CH253" s="114"/>
      <c r="CI253" s="114"/>
      <c r="CJ253" s="114"/>
      <c r="CK253" s="114"/>
    </row>
    <row r="254" spans="2:89" ht="14.25" customHeight="1">
      <c r="B254" s="11"/>
      <c r="C254" s="49"/>
      <c r="D254" s="11"/>
      <c r="E254" s="11"/>
      <c r="F254" s="114"/>
      <c r="G254" s="188"/>
      <c r="H254" s="114"/>
      <c r="I254" s="581"/>
      <c r="J254" s="5"/>
      <c r="K254" s="5"/>
      <c r="L254" s="5"/>
      <c r="N254" s="11"/>
      <c r="O254" s="11"/>
      <c r="P254" s="108"/>
      <c r="Q254" s="152"/>
      <c r="R254" s="114"/>
      <c r="S254" s="114"/>
      <c r="T254" s="114"/>
      <c r="U254" s="114"/>
      <c r="V254" s="114"/>
      <c r="W254" s="197"/>
      <c r="X254" s="113"/>
      <c r="Y254" s="233"/>
      <c r="Z254" s="139"/>
      <c r="AA254" s="196"/>
      <c r="AB254" s="196"/>
      <c r="AC254" s="139"/>
      <c r="AD254" s="227"/>
      <c r="AE254" s="113"/>
      <c r="AF254" s="139"/>
      <c r="AG254" s="113"/>
      <c r="AH254" s="233"/>
      <c r="AI254" s="139"/>
      <c r="AJ254" s="196"/>
      <c r="AK254" s="196"/>
      <c r="AL254" s="139"/>
      <c r="AM254" s="227"/>
      <c r="AN254" s="113"/>
      <c r="AO254" s="139"/>
      <c r="AP254" s="114"/>
      <c r="AQ254" s="114"/>
      <c r="AR254" s="114"/>
      <c r="AS254" s="114"/>
      <c r="AT254" s="114"/>
      <c r="AU254" s="114"/>
      <c r="AV254" s="114"/>
      <c r="AW254" s="114"/>
      <c r="AX254" s="114"/>
      <c r="AY254" s="114"/>
      <c r="AZ254" s="114"/>
      <c r="BA254" s="114"/>
      <c r="BB254" s="114"/>
      <c r="BC254" s="114"/>
      <c r="BD254" s="114"/>
      <c r="BE254" s="114"/>
      <c r="BF254" s="114"/>
      <c r="BG254" s="114"/>
      <c r="BH254" s="114"/>
      <c r="BI254" s="114"/>
      <c r="BJ254" s="114"/>
      <c r="BK254" s="114"/>
      <c r="BL254" s="114"/>
      <c r="BM254" s="114"/>
      <c r="BN254" s="114"/>
      <c r="BO254" s="114"/>
      <c r="BP254" s="114"/>
      <c r="BQ254" s="114"/>
      <c r="BR254" s="114"/>
      <c r="BS254" s="114"/>
      <c r="BT254" s="114"/>
      <c r="BU254" s="114"/>
      <c r="BV254" s="114"/>
      <c r="BW254" s="114"/>
      <c r="BX254" s="114"/>
      <c r="BY254" s="114"/>
      <c r="BZ254" s="114"/>
      <c r="CA254" s="114"/>
      <c r="CB254" s="114"/>
      <c r="CC254" s="114"/>
      <c r="CD254" s="114"/>
      <c r="CE254" s="114"/>
      <c r="CF254" s="114"/>
      <c r="CG254" s="114"/>
      <c r="CH254" s="114"/>
      <c r="CI254" s="114"/>
      <c r="CJ254" s="114"/>
      <c r="CK254" s="114"/>
    </row>
    <row r="255" spans="2:89" ht="14.25" customHeight="1">
      <c r="B255" s="11"/>
      <c r="C255" s="49"/>
      <c r="D255" s="11"/>
      <c r="E255" s="11"/>
      <c r="F255" s="114"/>
      <c r="G255" s="122"/>
      <c r="H255" s="114"/>
      <c r="I255" s="581"/>
      <c r="J255" s="5"/>
      <c r="K255" s="5"/>
      <c r="L255" s="5"/>
      <c r="N255" s="11"/>
      <c r="O255" s="11"/>
      <c r="P255" s="108"/>
      <c r="Q255" s="152"/>
      <c r="R255" s="114"/>
      <c r="S255" s="114"/>
      <c r="T255" s="114"/>
      <c r="U255" s="114"/>
      <c r="V255" s="114"/>
      <c r="W255" s="197"/>
      <c r="X255" s="108"/>
      <c r="Y255" s="108"/>
      <c r="Z255" s="149"/>
      <c r="AA255" s="196"/>
      <c r="AB255" s="196"/>
      <c r="AC255" s="152"/>
      <c r="AD255" s="109"/>
      <c r="AE255" s="108"/>
      <c r="AF255" s="152"/>
      <c r="AG255" s="108"/>
      <c r="AH255" s="108"/>
      <c r="AI255" s="149"/>
      <c r="AJ255" s="196"/>
      <c r="AK255" s="196"/>
      <c r="AL255" s="152"/>
      <c r="AM255" s="109"/>
      <c r="AN255" s="108"/>
      <c r="AO255" s="152"/>
      <c r="AP255" s="114"/>
      <c r="AQ255" s="114"/>
      <c r="AR255" s="114"/>
      <c r="AS255" s="114"/>
      <c r="AT255" s="114"/>
      <c r="AU255" s="114"/>
      <c r="AV255" s="114"/>
      <c r="AW255" s="114"/>
      <c r="AX255" s="114"/>
      <c r="AY255" s="114"/>
      <c r="AZ255" s="114"/>
      <c r="BA255" s="114"/>
      <c r="BB255" s="114"/>
      <c r="BC255" s="114"/>
      <c r="BD255" s="114"/>
      <c r="BE255" s="114"/>
      <c r="BF255" s="114"/>
      <c r="BG255" s="114"/>
      <c r="BH255" s="114"/>
      <c r="BI255" s="114"/>
      <c r="BJ255" s="114"/>
      <c r="BK255" s="114"/>
      <c r="BL255" s="114"/>
      <c r="BM255" s="114"/>
      <c r="BN255" s="114"/>
      <c r="BO255" s="114"/>
      <c r="BP255" s="114"/>
      <c r="BQ255" s="114"/>
      <c r="BR255" s="114"/>
      <c r="BS255" s="114"/>
      <c r="BT255" s="114"/>
      <c r="BU255" s="114"/>
      <c r="BV255" s="114"/>
      <c r="BW255" s="114"/>
      <c r="BX255" s="114"/>
      <c r="BY255" s="114"/>
      <c r="BZ255" s="114"/>
      <c r="CA255" s="114"/>
      <c r="CB255" s="114"/>
      <c r="CC255" s="114"/>
      <c r="CD255" s="114"/>
      <c r="CE255" s="114"/>
      <c r="CF255" s="114"/>
      <c r="CG255" s="114"/>
      <c r="CH255" s="114"/>
      <c r="CI255" s="114"/>
      <c r="CJ255" s="114"/>
      <c r="CK255" s="114"/>
    </row>
    <row r="256" spans="2:89" ht="13.5" customHeight="1">
      <c r="B256" s="11"/>
      <c r="C256" s="49"/>
      <c r="D256" s="11"/>
      <c r="E256" s="11"/>
      <c r="F256" s="123"/>
      <c r="G256" s="109"/>
      <c r="H256" s="108"/>
      <c r="I256" s="582"/>
      <c r="J256" s="5"/>
      <c r="K256" s="5"/>
      <c r="L256" s="5"/>
      <c r="N256" s="11"/>
      <c r="O256" s="11"/>
      <c r="P256" s="113"/>
      <c r="Q256" s="152"/>
      <c r="R256" s="114"/>
      <c r="S256" s="122"/>
      <c r="T256" s="114"/>
      <c r="U256" s="114"/>
      <c r="V256" s="114"/>
      <c r="W256" s="114"/>
      <c r="X256" s="108"/>
      <c r="Y256" s="108"/>
      <c r="Z256" s="139"/>
      <c r="AA256" s="109"/>
      <c r="AB256" s="108"/>
      <c r="AC256" s="152"/>
      <c r="AD256" s="112"/>
      <c r="AE256" s="113"/>
      <c r="AF256" s="139"/>
      <c r="AG256" s="108"/>
      <c r="AH256" s="108"/>
      <c r="AI256" s="139"/>
      <c r="AJ256" s="109"/>
      <c r="AK256" s="108"/>
      <c r="AL256" s="152"/>
      <c r="AM256" s="112"/>
      <c r="AN256" s="113"/>
      <c r="AO256" s="139"/>
      <c r="AP256" s="114"/>
      <c r="AQ256" s="114"/>
      <c r="AR256" s="114"/>
      <c r="AS256" s="114"/>
      <c r="AT256" s="114"/>
      <c r="AU256" s="114"/>
      <c r="AV256" s="114"/>
      <c r="AW256" s="114"/>
      <c r="AX256" s="114"/>
      <c r="AY256" s="114"/>
      <c r="AZ256" s="114"/>
      <c r="BA256" s="114"/>
      <c r="BB256" s="114"/>
      <c r="BC256" s="114"/>
      <c r="BD256" s="114"/>
      <c r="BE256" s="114"/>
      <c r="BF256" s="114"/>
      <c r="BG256" s="114"/>
      <c r="BH256" s="114"/>
      <c r="BI256" s="114"/>
      <c r="BJ256" s="114"/>
      <c r="BK256" s="114"/>
      <c r="BL256" s="114"/>
      <c r="BM256" s="114"/>
      <c r="BN256" s="114"/>
      <c r="BO256" s="114"/>
      <c r="BP256" s="114"/>
      <c r="BQ256" s="114"/>
      <c r="BR256" s="114"/>
      <c r="BS256" s="114"/>
      <c r="BT256" s="114"/>
      <c r="BU256" s="114"/>
      <c r="BV256" s="114"/>
      <c r="BW256" s="114"/>
      <c r="BX256" s="114"/>
      <c r="BY256" s="114"/>
      <c r="BZ256" s="114"/>
      <c r="CA256" s="114"/>
      <c r="CB256" s="114"/>
      <c r="CC256" s="114"/>
      <c r="CD256" s="114"/>
      <c r="CE256" s="114"/>
      <c r="CF256" s="114"/>
      <c r="CG256" s="114"/>
      <c r="CH256" s="114"/>
      <c r="CI256" s="114"/>
      <c r="CJ256" s="114"/>
      <c r="CK256" s="114"/>
    </row>
    <row r="257" spans="2:89" ht="14.25" customHeight="1">
      <c r="B257" s="11"/>
      <c r="C257" s="49"/>
      <c r="D257" s="11"/>
      <c r="E257" s="11"/>
      <c r="F257" s="114"/>
      <c r="G257" s="109"/>
      <c r="H257" s="122"/>
      <c r="I257" s="582"/>
      <c r="J257" s="5"/>
      <c r="K257" s="5"/>
      <c r="L257" s="5"/>
      <c r="N257" s="11"/>
      <c r="O257" s="11"/>
      <c r="P257" s="108"/>
      <c r="Q257" s="152"/>
      <c r="R257" s="114"/>
      <c r="S257" s="114"/>
      <c r="T257" s="114"/>
      <c r="U257" s="114"/>
      <c r="V257" s="114"/>
      <c r="W257" s="114"/>
      <c r="X257" s="196"/>
      <c r="Y257" s="196"/>
      <c r="Z257" s="139"/>
      <c r="AA257" s="109"/>
      <c r="AB257" s="108"/>
      <c r="AC257" s="152"/>
      <c r="AD257" s="112"/>
      <c r="AE257" s="113"/>
      <c r="AF257" s="152"/>
      <c r="AG257" s="196"/>
      <c r="AH257" s="196"/>
      <c r="AI257" s="139"/>
      <c r="AJ257" s="109"/>
      <c r="AK257" s="108"/>
      <c r="AL257" s="152"/>
      <c r="AM257" s="112"/>
      <c r="AN257" s="113"/>
      <c r="AO257" s="152"/>
      <c r="AP257" s="114"/>
      <c r="AQ257" s="114"/>
      <c r="AR257" s="114"/>
      <c r="AS257" s="114"/>
      <c r="AT257" s="114"/>
      <c r="AU257" s="114"/>
      <c r="AV257" s="114"/>
      <c r="AW257" s="114"/>
      <c r="AX257" s="114"/>
      <c r="AY257" s="114"/>
      <c r="AZ257" s="114"/>
      <c r="BA257" s="114"/>
      <c r="BB257" s="114"/>
      <c r="BC257" s="114"/>
      <c r="BD257" s="114"/>
      <c r="BE257" s="114"/>
      <c r="BF257" s="114"/>
      <c r="BG257" s="114"/>
      <c r="BH257" s="114"/>
      <c r="BI257" s="114"/>
      <c r="BJ257" s="114"/>
      <c r="BK257" s="114"/>
      <c r="BL257" s="114"/>
      <c r="BM257" s="114"/>
      <c r="BN257" s="114"/>
      <c r="BO257" s="114"/>
      <c r="BP257" s="114"/>
      <c r="BQ257" s="114"/>
      <c r="BR257" s="114"/>
      <c r="BS257" s="114"/>
      <c r="BT257" s="114"/>
      <c r="BU257" s="114"/>
      <c r="BV257" s="114"/>
      <c r="BW257" s="114"/>
      <c r="BX257" s="114"/>
      <c r="BY257" s="114"/>
      <c r="BZ257" s="114"/>
      <c r="CA257" s="114"/>
      <c r="CB257" s="114"/>
      <c r="CC257" s="114"/>
      <c r="CD257" s="114"/>
      <c r="CE257" s="114"/>
      <c r="CF257" s="114"/>
      <c r="CG257" s="114"/>
      <c r="CH257" s="114"/>
      <c r="CI257" s="114"/>
      <c r="CJ257" s="114"/>
      <c r="CK257" s="114"/>
    </row>
    <row r="258" spans="2:89">
      <c r="B258" s="11"/>
      <c r="C258" s="49"/>
      <c r="D258" s="11"/>
      <c r="E258" s="11"/>
      <c r="F258" s="123"/>
      <c r="G258" s="109"/>
      <c r="H258" s="196"/>
      <c r="I258" s="612"/>
      <c r="J258" s="5"/>
      <c r="K258" s="5"/>
      <c r="L258" s="5"/>
      <c r="N258" s="11"/>
      <c r="O258" s="11"/>
      <c r="P258" s="108"/>
      <c r="Q258" s="312"/>
      <c r="R258" s="114"/>
      <c r="S258" s="114"/>
      <c r="T258" s="114"/>
      <c r="U258" s="114"/>
      <c r="V258" s="114"/>
      <c r="W258" s="114"/>
      <c r="X258" s="196"/>
      <c r="Y258" s="196"/>
      <c r="Z258" s="152"/>
      <c r="AA258" s="114"/>
      <c r="AB258" s="114"/>
      <c r="AC258" s="114"/>
      <c r="AD258" s="112"/>
      <c r="AE258" s="113"/>
      <c r="AF258" s="150"/>
      <c r="AG258" s="196"/>
      <c r="AH258" s="196"/>
      <c r="AI258" s="152"/>
      <c r="AJ258" s="114"/>
      <c r="AK258" s="114"/>
      <c r="AL258" s="114"/>
      <c r="AM258" s="112"/>
      <c r="AN258" s="113"/>
      <c r="AO258" s="150"/>
      <c r="AP258" s="114"/>
      <c r="AQ258" s="114"/>
      <c r="AR258" s="114"/>
      <c r="AS258" s="114"/>
      <c r="AT258" s="114"/>
      <c r="AU258" s="114"/>
      <c r="AV258" s="114"/>
      <c r="AW258" s="114"/>
      <c r="AX258" s="114"/>
      <c r="AY258" s="114"/>
      <c r="AZ258" s="114"/>
      <c r="BA258" s="114"/>
      <c r="BB258" s="114"/>
      <c r="BC258" s="114"/>
      <c r="BD258" s="114"/>
      <c r="BE258" s="114"/>
      <c r="BF258" s="114"/>
      <c r="BG258" s="114"/>
      <c r="BH258" s="114"/>
      <c r="BI258" s="114"/>
      <c r="BJ258" s="114"/>
      <c r="BK258" s="114"/>
      <c r="BL258" s="114"/>
      <c r="BM258" s="114"/>
      <c r="BN258" s="114"/>
      <c r="BO258" s="114"/>
      <c r="BP258" s="114"/>
      <c r="BQ258" s="114"/>
      <c r="BR258" s="114"/>
      <c r="BS258" s="114"/>
      <c r="BT258" s="114"/>
      <c r="BU258" s="114"/>
      <c r="BV258" s="114"/>
      <c r="BW258" s="114"/>
      <c r="BX258" s="114"/>
      <c r="BY258" s="114"/>
      <c r="BZ258" s="114"/>
      <c r="CA258" s="114"/>
      <c r="CB258" s="114"/>
      <c r="CC258" s="114"/>
      <c r="CD258" s="114"/>
      <c r="CE258" s="114"/>
      <c r="CF258" s="114"/>
      <c r="CG258" s="114"/>
      <c r="CH258" s="114"/>
      <c r="CI258" s="114"/>
      <c r="CJ258" s="114"/>
      <c r="CK258" s="114"/>
    </row>
    <row r="259" spans="2:89" ht="14.25" customHeight="1">
      <c r="B259" s="11"/>
      <c r="C259" s="49"/>
      <c r="D259" s="11"/>
      <c r="E259" s="11"/>
      <c r="F259" s="114"/>
      <c r="G259" s="122"/>
      <c r="H259" s="114"/>
      <c r="I259" s="584"/>
      <c r="J259" s="5"/>
      <c r="K259" s="5"/>
      <c r="L259" s="5"/>
      <c r="N259" s="11"/>
      <c r="O259" s="11"/>
      <c r="P259" s="114"/>
      <c r="Q259" s="114"/>
      <c r="R259" s="114"/>
      <c r="S259" s="114"/>
      <c r="T259" s="114"/>
      <c r="U259" s="114"/>
      <c r="V259" s="114"/>
      <c r="W259" s="114"/>
      <c r="X259" s="114"/>
      <c r="Y259" s="114"/>
      <c r="Z259" s="114"/>
      <c r="AA259" s="187"/>
      <c r="AB259" s="121"/>
      <c r="AC259" s="113"/>
      <c r="AD259" s="112"/>
      <c r="AE259" s="113"/>
      <c r="AF259" s="150"/>
      <c r="AG259" s="114"/>
      <c r="AH259" s="114"/>
      <c r="AI259" s="114"/>
      <c r="AJ259" s="114"/>
      <c r="AK259" s="114"/>
      <c r="AL259" s="114"/>
      <c r="AM259" s="112"/>
      <c r="AN259" s="113"/>
      <c r="AO259" s="150"/>
      <c r="AP259" s="114"/>
      <c r="AQ259" s="114"/>
      <c r="AR259" s="114"/>
      <c r="AS259" s="114"/>
      <c r="AT259" s="114"/>
      <c r="AU259" s="114"/>
      <c r="AV259" s="114"/>
      <c r="AW259" s="114"/>
      <c r="AX259" s="114"/>
      <c r="AY259" s="114"/>
      <c r="AZ259" s="114"/>
      <c r="BA259" s="114"/>
      <c r="BB259" s="114"/>
      <c r="BC259" s="114"/>
      <c r="BD259" s="114"/>
      <c r="BE259" s="114"/>
      <c r="BF259" s="114"/>
      <c r="BG259" s="114"/>
      <c r="BH259" s="114"/>
      <c r="BI259" s="114"/>
      <c r="BJ259" s="114"/>
      <c r="BK259" s="114"/>
      <c r="BL259" s="114"/>
      <c r="BM259" s="114"/>
      <c r="BN259" s="114"/>
      <c r="BO259" s="114"/>
      <c r="BP259" s="114"/>
      <c r="BQ259" s="114"/>
      <c r="BR259" s="114"/>
      <c r="BS259" s="114"/>
      <c r="BT259" s="114"/>
      <c r="BU259" s="114"/>
      <c r="BV259" s="114"/>
      <c r="BW259" s="114"/>
      <c r="BX259" s="114"/>
      <c r="BY259" s="114"/>
      <c r="BZ259" s="114"/>
      <c r="CA259" s="114"/>
      <c r="CB259" s="114"/>
      <c r="CC259" s="114"/>
      <c r="CD259" s="114"/>
      <c r="CE259" s="114"/>
      <c r="CF259" s="114"/>
      <c r="CG259" s="114"/>
      <c r="CH259" s="114"/>
      <c r="CI259" s="114"/>
      <c r="CJ259" s="114"/>
      <c r="CK259" s="114"/>
    </row>
    <row r="260" spans="2:89" ht="15" customHeight="1">
      <c r="B260" s="11"/>
      <c r="C260" s="49"/>
      <c r="D260" s="11"/>
      <c r="E260" s="11"/>
      <c r="F260" s="114"/>
      <c r="G260" s="122"/>
      <c r="H260" s="114"/>
      <c r="I260" s="584"/>
      <c r="J260" s="5"/>
      <c r="K260" s="5"/>
      <c r="L260" s="5"/>
      <c r="N260" s="11"/>
      <c r="O260" s="11"/>
      <c r="P260" s="114"/>
      <c r="Q260" s="114"/>
      <c r="R260" s="114"/>
      <c r="S260" s="114"/>
      <c r="T260" s="114"/>
      <c r="U260" s="109"/>
      <c r="V260" s="109"/>
      <c r="W260" s="114"/>
      <c r="X260" s="114"/>
      <c r="Y260" s="114"/>
      <c r="Z260" s="114"/>
      <c r="AA260" s="123"/>
      <c r="AB260" s="109"/>
      <c r="AC260" s="108"/>
      <c r="AD260" s="109"/>
      <c r="AE260" s="108"/>
      <c r="AF260" s="152"/>
      <c r="AG260" s="114"/>
      <c r="AH260" s="114"/>
      <c r="AI260" s="114"/>
      <c r="AJ260" s="114"/>
      <c r="AK260" s="114"/>
      <c r="AL260" s="114"/>
      <c r="AM260" s="109"/>
      <c r="AN260" s="108"/>
      <c r="AO260" s="152"/>
      <c r="AP260" s="114"/>
      <c r="AQ260" s="114"/>
      <c r="AR260" s="114"/>
      <c r="AS260" s="114"/>
      <c r="AT260" s="114"/>
      <c r="AU260" s="114"/>
      <c r="AV260" s="114"/>
      <c r="AW260" s="114"/>
      <c r="AX260" s="114"/>
      <c r="AY260" s="114"/>
      <c r="AZ260" s="114"/>
      <c r="BA260" s="114"/>
      <c r="BB260" s="114"/>
      <c r="BC260" s="114"/>
      <c r="BD260" s="114"/>
      <c r="BE260" s="114"/>
      <c r="BF260" s="114"/>
      <c r="BG260" s="114"/>
      <c r="BH260" s="114"/>
      <c r="BI260" s="114"/>
      <c r="BJ260" s="114"/>
      <c r="BK260" s="114"/>
      <c r="BL260" s="114"/>
      <c r="BM260" s="114"/>
      <c r="BN260" s="114"/>
      <c r="BO260" s="114"/>
      <c r="BP260" s="114"/>
      <c r="BQ260" s="114"/>
      <c r="BR260" s="114"/>
      <c r="BS260" s="114"/>
      <c r="BT260" s="114"/>
      <c r="BU260" s="114"/>
      <c r="BV260" s="114"/>
      <c r="BW260" s="114"/>
      <c r="BX260" s="114"/>
      <c r="BY260" s="114"/>
      <c r="BZ260" s="114"/>
      <c r="CA260" s="114"/>
      <c r="CB260" s="114"/>
      <c r="CC260" s="114"/>
      <c r="CD260" s="114"/>
      <c r="CE260" s="114"/>
      <c r="CF260" s="114"/>
      <c r="CG260" s="114"/>
      <c r="CH260" s="114"/>
      <c r="CI260" s="114"/>
      <c r="CJ260" s="114"/>
      <c r="CK260" s="114"/>
    </row>
    <row r="261" spans="2:89">
      <c r="B261" s="11"/>
      <c r="C261" s="49"/>
      <c r="D261" s="11"/>
      <c r="E261" s="11"/>
      <c r="F261" s="114"/>
      <c r="G261" s="122"/>
      <c r="H261" s="114"/>
      <c r="I261" s="584"/>
      <c r="J261" s="5"/>
      <c r="K261" s="5"/>
      <c r="L261" s="5"/>
      <c r="N261" s="11"/>
      <c r="O261" s="11"/>
      <c r="P261" s="114"/>
      <c r="Q261" s="114"/>
      <c r="R261" s="114"/>
      <c r="S261" s="122"/>
      <c r="T261" s="114"/>
      <c r="U261" s="106"/>
      <c r="V261" s="114"/>
      <c r="W261" s="114"/>
      <c r="X261" s="217"/>
      <c r="Y261" s="114"/>
      <c r="Z261" s="114"/>
      <c r="AA261" s="123"/>
      <c r="AB261" s="109"/>
      <c r="AC261" s="108"/>
      <c r="AD261" s="114"/>
      <c r="AE261" s="114"/>
      <c r="AF261" s="114"/>
      <c r="AG261" s="114"/>
      <c r="AH261" s="114"/>
      <c r="AI261" s="114"/>
      <c r="AJ261" s="114"/>
      <c r="AK261" s="114"/>
      <c r="AL261" s="114"/>
      <c r="AM261" s="114"/>
      <c r="AN261" s="114"/>
      <c r="AO261" s="114"/>
      <c r="AP261" s="114"/>
      <c r="AQ261" s="114"/>
      <c r="AR261" s="114"/>
      <c r="AS261" s="114"/>
      <c r="AT261" s="114"/>
      <c r="AU261" s="114"/>
      <c r="AV261" s="114"/>
      <c r="AW261" s="114"/>
      <c r="AX261" s="114"/>
      <c r="AY261" s="114"/>
      <c r="AZ261" s="114"/>
      <c r="BA261" s="114"/>
      <c r="BB261" s="114"/>
      <c r="BC261" s="114"/>
      <c r="BD261" s="114"/>
      <c r="BE261" s="114"/>
      <c r="BF261" s="114"/>
      <c r="BG261" s="114"/>
      <c r="BH261" s="114"/>
      <c r="BI261" s="114"/>
      <c r="BJ261" s="114"/>
      <c r="BK261" s="114"/>
      <c r="BL261" s="114"/>
      <c r="BM261" s="114"/>
      <c r="BN261" s="114"/>
      <c r="BO261" s="114"/>
      <c r="BP261" s="114"/>
      <c r="BQ261" s="114"/>
      <c r="BR261" s="114"/>
      <c r="BS261" s="114"/>
      <c r="BT261" s="114"/>
      <c r="BU261" s="114"/>
      <c r="BV261" s="114"/>
      <c r="BW261" s="114"/>
      <c r="BX261" s="114"/>
      <c r="BY261" s="114"/>
      <c r="BZ261" s="114"/>
      <c r="CA261" s="114"/>
      <c r="CB261" s="114"/>
      <c r="CC261" s="114"/>
      <c r="CD261" s="114"/>
      <c r="CE261" s="114"/>
      <c r="CF261" s="114"/>
      <c r="CG261" s="114"/>
      <c r="CH261" s="114"/>
      <c r="CI261" s="114"/>
      <c r="CJ261" s="114"/>
      <c r="CK261" s="114"/>
    </row>
    <row r="262" spans="2:89">
      <c r="B262" s="11"/>
      <c r="C262" s="49"/>
      <c r="D262" s="11"/>
      <c r="E262" s="11"/>
      <c r="F262" s="114"/>
      <c r="G262" s="122"/>
      <c r="H262" s="114"/>
      <c r="I262" s="584"/>
      <c r="J262" s="5"/>
      <c r="K262" s="5"/>
      <c r="L262" s="5"/>
      <c r="N262" s="11"/>
      <c r="O262" s="11"/>
      <c r="P262" s="114"/>
      <c r="Q262" s="114"/>
      <c r="R262" s="114"/>
      <c r="S262" s="122"/>
      <c r="T262" s="114"/>
      <c r="U262" s="112"/>
      <c r="V262" s="114"/>
      <c r="W262" s="114"/>
      <c r="X262" s="119"/>
      <c r="Y262" s="114"/>
      <c r="Z262" s="114"/>
      <c r="AA262" s="126"/>
      <c r="AB262" s="109"/>
      <c r="AC262" s="113"/>
      <c r="AD262" s="114"/>
      <c r="AE262" s="114"/>
      <c r="AF262" s="114"/>
      <c r="AG262" s="114"/>
      <c r="AH262" s="114"/>
      <c r="AI262" s="114"/>
      <c r="AJ262" s="114"/>
      <c r="AK262" s="114"/>
      <c r="AL262" s="114"/>
      <c r="AM262" s="114"/>
      <c r="AN262" s="114"/>
      <c r="AO262" s="114"/>
      <c r="AP262" s="114"/>
      <c r="AQ262" s="114"/>
      <c r="AR262" s="114"/>
      <c r="AS262" s="114"/>
      <c r="AT262" s="114"/>
      <c r="AU262" s="114"/>
      <c r="AV262" s="114"/>
      <c r="AW262" s="114"/>
      <c r="AX262" s="114"/>
      <c r="AY262" s="114"/>
      <c r="AZ262" s="114"/>
      <c r="BA262" s="114"/>
      <c r="BB262" s="114"/>
      <c r="BC262" s="114"/>
      <c r="BD262" s="114"/>
      <c r="BE262" s="114"/>
      <c r="BF262" s="114"/>
      <c r="BG262" s="114"/>
      <c r="BH262" s="114"/>
      <c r="BI262" s="114"/>
      <c r="BJ262" s="114"/>
      <c r="BK262" s="114"/>
      <c r="BL262" s="114"/>
      <c r="BM262" s="114"/>
      <c r="BN262" s="114"/>
      <c r="BO262" s="114"/>
      <c r="BP262" s="114"/>
      <c r="BQ262" s="114"/>
      <c r="BR262" s="114"/>
      <c r="BS262" s="114"/>
      <c r="BT262" s="114"/>
      <c r="BU262" s="114"/>
      <c r="BV262" s="114"/>
      <c r="BW262" s="114"/>
      <c r="BX262" s="114"/>
      <c r="BY262" s="114"/>
      <c r="BZ262" s="114"/>
      <c r="CA262" s="114"/>
      <c r="CB262" s="114"/>
      <c r="CC262" s="114"/>
      <c r="CD262" s="114"/>
      <c r="CE262" s="114"/>
      <c r="CF262" s="114"/>
      <c r="CG262" s="114"/>
      <c r="CH262" s="114"/>
      <c r="CI262" s="114"/>
      <c r="CJ262" s="114"/>
      <c r="CK262" s="114"/>
    </row>
    <row r="263" spans="2:89">
      <c r="B263" s="11"/>
      <c r="C263" s="49"/>
      <c r="D263" s="11"/>
      <c r="E263" s="11"/>
      <c r="F263" s="114"/>
      <c r="G263" s="122"/>
      <c r="H263" s="114"/>
      <c r="I263" s="582"/>
      <c r="J263" s="5"/>
      <c r="K263" s="5"/>
      <c r="L263" s="5"/>
      <c r="N263" s="11"/>
      <c r="O263" s="11"/>
      <c r="P263" s="114"/>
      <c r="Q263" s="208"/>
      <c r="R263" s="114"/>
      <c r="S263" s="122"/>
      <c r="T263" s="114"/>
      <c r="U263" s="112"/>
      <c r="V263" s="114"/>
      <c r="W263" s="114"/>
      <c r="X263" s="119"/>
      <c r="Y263" s="129"/>
      <c r="Z263" s="114"/>
      <c r="AA263" s="413"/>
      <c r="AB263" s="109"/>
      <c r="AC263" s="113"/>
      <c r="AD263" s="114"/>
      <c r="AE263" s="114"/>
      <c r="AF263" s="114"/>
      <c r="AG263" s="114"/>
      <c r="AH263" s="114"/>
      <c r="AI263" s="114"/>
      <c r="AJ263" s="114"/>
      <c r="AK263" s="114"/>
      <c r="AL263" s="114"/>
      <c r="AM263" s="114"/>
      <c r="AN263" s="114"/>
      <c r="AO263" s="114"/>
      <c r="AP263" s="114"/>
      <c r="AQ263" s="114"/>
      <c r="AR263" s="114"/>
      <c r="AS263" s="114"/>
      <c r="AT263" s="114"/>
      <c r="AU263" s="114"/>
      <c r="AV263" s="114"/>
      <c r="AW263" s="114"/>
      <c r="AX263" s="114"/>
      <c r="AY263" s="114"/>
      <c r="AZ263" s="114"/>
      <c r="BA263" s="114"/>
      <c r="BB263" s="114"/>
      <c r="BC263" s="114"/>
      <c r="BD263" s="114"/>
      <c r="BE263" s="114"/>
      <c r="BF263" s="114"/>
      <c r="BG263" s="114"/>
      <c r="BH263" s="114"/>
      <c r="BI263" s="114"/>
      <c r="BJ263" s="114"/>
      <c r="BK263" s="114"/>
      <c r="BL263" s="114"/>
      <c r="BM263" s="114"/>
      <c r="BN263" s="114"/>
      <c r="BO263" s="114"/>
      <c r="BP263" s="114"/>
      <c r="BQ263" s="114"/>
      <c r="BR263" s="114"/>
      <c r="BS263" s="114"/>
      <c r="BT263" s="114"/>
      <c r="BU263" s="114"/>
      <c r="BV263" s="114"/>
      <c r="BW263" s="114"/>
      <c r="BX263" s="114"/>
      <c r="BY263" s="114"/>
      <c r="BZ263" s="114"/>
      <c r="CA263" s="114"/>
      <c r="CB263" s="114"/>
      <c r="CC263" s="114"/>
      <c r="CD263" s="114"/>
      <c r="CE263" s="114"/>
      <c r="CF263" s="114"/>
      <c r="CG263" s="114"/>
      <c r="CH263" s="114"/>
      <c r="CI263" s="114"/>
      <c r="CJ263" s="114"/>
      <c r="CK263" s="114"/>
    </row>
    <row r="264" spans="2:89">
      <c r="B264" s="11"/>
      <c r="C264" s="49"/>
      <c r="D264" s="11"/>
      <c r="E264" s="11"/>
      <c r="F264" s="114"/>
      <c r="G264" s="122"/>
      <c r="H264" s="114"/>
      <c r="I264" s="582"/>
      <c r="J264" s="5"/>
      <c r="K264" s="5"/>
      <c r="L264" s="5"/>
      <c r="N264" s="11"/>
      <c r="O264" s="11"/>
      <c r="P264" s="113"/>
      <c r="Q264" s="147"/>
      <c r="R264" s="114"/>
      <c r="S264" s="122"/>
      <c r="T264" s="114"/>
      <c r="U264" s="112"/>
      <c r="V264" s="144"/>
      <c r="W264" s="114"/>
      <c r="X264" s="119"/>
      <c r="Y264" s="129"/>
      <c r="Z264" s="114"/>
      <c r="AA264" s="124"/>
      <c r="AB264" s="109"/>
      <c r="AC264" s="108"/>
      <c r="AD264" s="114"/>
      <c r="AE264" s="114"/>
      <c r="AF264" s="114"/>
      <c r="AG264" s="114"/>
      <c r="AH264" s="114"/>
      <c r="AI264" s="114"/>
      <c r="AJ264" s="114"/>
      <c r="AK264" s="114"/>
      <c r="AL264" s="114"/>
      <c r="AM264" s="114"/>
      <c r="AN264" s="114"/>
      <c r="AO264" s="114"/>
      <c r="AP264" s="114"/>
      <c r="AQ264" s="114"/>
      <c r="AR264" s="114"/>
      <c r="AS264" s="114"/>
      <c r="AT264" s="114"/>
      <c r="AU264" s="114"/>
      <c r="AV264" s="114"/>
      <c r="AW264" s="114"/>
      <c r="AX264" s="114"/>
      <c r="AY264" s="114"/>
      <c r="AZ264" s="114"/>
      <c r="BA264" s="114"/>
      <c r="BB264" s="114"/>
      <c r="BC264" s="114"/>
      <c r="BD264" s="114"/>
      <c r="BE264" s="114"/>
      <c r="BF264" s="114"/>
      <c r="BG264" s="114"/>
      <c r="BH264" s="114"/>
      <c r="BI264" s="114"/>
      <c r="BJ264" s="114"/>
      <c r="BK264" s="114"/>
      <c r="BL264" s="114"/>
      <c r="BM264" s="114"/>
      <c r="BN264" s="114"/>
      <c r="BO264" s="114"/>
      <c r="BP264" s="114"/>
      <c r="BQ264" s="114"/>
      <c r="BR264" s="114"/>
      <c r="BS264" s="114"/>
      <c r="BT264" s="114"/>
      <c r="BU264" s="114"/>
      <c r="BV264" s="114"/>
      <c r="BW264" s="114"/>
      <c r="BX264" s="114"/>
      <c r="BY264" s="114"/>
      <c r="BZ264" s="114"/>
      <c r="CA264" s="114"/>
      <c r="CB264" s="114"/>
      <c r="CC264" s="114"/>
      <c r="CD264" s="114"/>
      <c r="CE264" s="114"/>
      <c r="CF264" s="114"/>
      <c r="CG264" s="114"/>
      <c r="CH264" s="114"/>
      <c r="CI264" s="114"/>
      <c r="CJ264" s="114"/>
      <c r="CK264" s="114"/>
    </row>
    <row r="265" spans="2:89">
      <c r="B265" s="11"/>
      <c r="C265" s="49"/>
      <c r="D265" s="11"/>
      <c r="E265" s="11"/>
      <c r="F265" s="114"/>
      <c r="G265" s="122"/>
      <c r="H265" s="114"/>
      <c r="I265" s="582"/>
      <c r="J265" s="5"/>
      <c r="K265" s="5"/>
      <c r="L265" s="5"/>
      <c r="N265" s="11"/>
      <c r="O265" s="11"/>
      <c r="P265" s="113"/>
      <c r="Q265" s="146"/>
      <c r="R265" s="114"/>
      <c r="S265" s="122"/>
      <c r="T265" s="114"/>
      <c r="U265" s="109"/>
      <c r="V265" s="114"/>
      <c r="W265" s="114"/>
      <c r="X265" s="119"/>
      <c r="Y265" s="129"/>
      <c r="Z265" s="114"/>
      <c r="AA265" s="124"/>
      <c r="AB265" s="109"/>
      <c r="AC265" s="108"/>
      <c r="AD265" s="114"/>
      <c r="AE265" s="114"/>
      <c r="AF265" s="114"/>
      <c r="AG265" s="114"/>
      <c r="AH265" s="114"/>
      <c r="AI265" s="114"/>
      <c r="AJ265" s="114"/>
      <c r="AK265" s="114"/>
      <c r="AL265" s="114"/>
      <c r="AM265" s="114"/>
      <c r="AN265" s="114"/>
      <c r="AO265" s="114"/>
      <c r="AP265" s="114"/>
      <c r="AQ265" s="114"/>
      <c r="AR265" s="114"/>
      <c r="AS265" s="114"/>
      <c r="AT265" s="114"/>
      <c r="AU265" s="114"/>
      <c r="AV265" s="114"/>
      <c r="AW265" s="114"/>
      <c r="AX265" s="114"/>
      <c r="AY265" s="114"/>
      <c r="AZ265" s="114"/>
      <c r="BA265" s="114"/>
      <c r="BB265" s="114"/>
      <c r="BC265" s="114"/>
      <c r="BD265" s="114"/>
      <c r="BE265" s="114"/>
      <c r="BF265" s="114"/>
      <c r="BG265" s="114"/>
      <c r="BH265" s="114"/>
      <c r="BI265" s="114"/>
      <c r="BJ265" s="114"/>
      <c r="BK265" s="114"/>
      <c r="BL265" s="114"/>
      <c r="BM265" s="114"/>
      <c r="BN265" s="114"/>
      <c r="BO265" s="114"/>
      <c r="BP265" s="114"/>
      <c r="BQ265" s="114"/>
      <c r="BR265" s="114"/>
      <c r="BS265" s="114"/>
      <c r="BT265" s="114"/>
      <c r="BU265" s="114"/>
      <c r="BV265" s="114"/>
      <c r="BW265" s="114"/>
      <c r="BX265" s="114"/>
      <c r="BY265" s="114"/>
      <c r="BZ265" s="114"/>
      <c r="CA265" s="114"/>
      <c r="CB265" s="114"/>
      <c r="CC265" s="114"/>
      <c r="CD265" s="114"/>
      <c r="CE265" s="114"/>
      <c r="CF265" s="114"/>
      <c r="CG265" s="114"/>
      <c r="CH265" s="114"/>
      <c r="CI265" s="114"/>
      <c r="CJ265" s="114"/>
      <c r="CK265" s="114"/>
    </row>
    <row r="266" spans="2:89">
      <c r="B266" s="11"/>
      <c r="C266" s="49"/>
      <c r="D266" s="11"/>
      <c r="E266" s="11"/>
      <c r="F266" s="114"/>
      <c r="G266" s="122"/>
      <c r="H266" s="114"/>
      <c r="I266" s="582"/>
      <c r="J266" s="5"/>
      <c r="K266" s="5"/>
      <c r="L266" s="5"/>
      <c r="N266" s="11"/>
      <c r="O266" s="11"/>
      <c r="P266" s="108"/>
      <c r="Q266" s="152"/>
      <c r="R266" s="114"/>
      <c r="S266" s="122"/>
      <c r="T266" s="114"/>
      <c r="U266" s="109"/>
      <c r="V266" s="114"/>
      <c r="W266" s="114"/>
      <c r="X266" s="114"/>
      <c r="Y266" s="114"/>
      <c r="Z266" s="114"/>
      <c r="AA266" s="114"/>
      <c r="AB266" s="114"/>
      <c r="AC266" s="114"/>
      <c r="AD266" s="114"/>
      <c r="AE266" s="114"/>
      <c r="AF266" s="114"/>
      <c r="AG266" s="114"/>
      <c r="AH266" s="114"/>
      <c r="AI266" s="114"/>
      <c r="AJ266" s="114"/>
      <c r="AK266" s="114"/>
      <c r="AL266" s="114"/>
      <c r="AM266" s="114"/>
      <c r="AN266" s="114"/>
      <c r="AO266" s="114"/>
      <c r="AP266" s="114"/>
      <c r="AQ266" s="114"/>
      <c r="AR266" s="114"/>
      <c r="AS266" s="114"/>
      <c r="AT266" s="114"/>
      <c r="AU266" s="114"/>
      <c r="AV266" s="114"/>
      <c r="AW266" s="114"/>
      <c r="AX266" s="114"/>
      <c r="AY266" s="114"/>
      <c r="AZ266" s="114"/>
      <c r="BA266" s="114"/>
      <c r="BB266" s="114"/>
      <c r="BC266" s="114"/>
      <c r="BD266" s="114"/>
      <c r="BE266" s="114"/>
      <c r="BF266" s="114"/>
      <c r="BG266" s="114"/>
      <c r="BH266" s="114"/>
      <c r="BI266" s="114"/>
      <c r="BJ266" s="114"/>
      <c r="BK266" s="114"/>
      <c r="BL266" s="114"/>
      <c r="BM266" s="114"/>
      <c r="BN266" s="114"/>
      <c r="BO266" s="114"/>
      <c r="BP266" s="114"/>
      <c r="BQ266" s="114"/>
      <c r="BR266" s="114"/>
      <c r="BS266" s="114"/>
      <c r="BT266" s="114"/>
      <c r="BU266" s="114"/>
      <c r="BV266" s="114"/>
      <c r="BW266" s="114"/>
      <c r="BX266" s="114"/>
      <c r="BY266" s="114"/>
      <c r="BZ266" s="114"/>
      <c r="CA266" s="114"/>
      <c r="CB266" s="114"/>
      <c r="CC266" s="114"/>
      <c r="CD266" s="114"/>
      <c r="CE266" s="114"/>
      <c r="CF266" s="114"/>
      <c r="CG266" s="114"/>
      <c r="CH266" s="114"/>
      <c r="CI266" s="114"/>
      <c r="CJ266" s="114"/>
      <c r="CK266" s="114"/>
    </row>
    <row r="267" spans="2:89">
      <c r="B267" s="11"/>
      <c r="C267" s="49"/>
      <c r="D267" s="11"/>
      <c r="E267" s="11"/>
      <c r="F267" s="114"/>
      <c r="G267" s="122"/>
      <c r="H267" s="114"/>
      <c r="I267" s="582"/>
      <c r="J267" s="5"/>
      <c r="K267" s="5"/>
      <c r="L267" s="5"/>
      <c r="N267" s="11"/>
      <c r="O267" s="11"/>
      <c r="P267" s="108"/>
      <c r="Q267" s="152"/>
      <c r="R267" s="114"/>
      <c r="S267" s="122"/>
      <c r="T267" s="114"/>
      <c r="U267" s="109"/>
      <c r="V267" s="114"/>
      <c r="W267" s="114"/>
      <c r="X267" s="114"/>
      <c r="Y267" s="114"/>
      <c r="Z267" s="114"/>
      <c r="AA267" s="114"/>
      <c r="AB267" s="114"/>
      <c r="AC267" s="114"/>
      <c r="AD267" s="114"/>
      <c r="AE267" s="114"/>
      <c r="AF267" s="114"/>
      <c r="AG267" s="114"/>
      <c r="AH267" s="114"/>
      <c r="AI267" s="114"/>
      <c r="AJ267" s="114"/>
      <c r="AK267" s="114"/>
      <c r="AL267" s="114"/>
      <c r="AM267" s="114"/>
      <c r="AN267" s="114"/>
      <c r="AO267" s="114"/>
      <c r="AP267" s="114"/>
      <c r="AQ267" s="114"/>
      <c r="AR267" s="114"/>
      <c r="AS267" s="114"/>
      <c r="AT267" s="114"/>
      <c r="AU267" s="114"/>
      <c r="AV267" s="114"/>
      <c r="AW267" s="114"/>
      <c r="AX267" s="114"/>
      <c r="AY267" s="114"/>
      <c r="AZ267" s="114"/>
      <c r="BA267" s="114"/>
      <c r="BB267" s="114"/>
      <c r="BC267" s="114"/>
      <c r="BD267" s="114"/>
      <c r="BE267" s="114"/>
      <c r="BF267" s="114"/>
      <c r="BG267" s="114"/>
      <c r="BH267" s="114"/>
      <c r="BI267" s="114"/>
      <c r="BJ267" s="114"/>
      <c r="BK267" s="114"/>
      <c r="BL267" s="114"/>
      <c r="BM267" s="114"/>
      <c r="BN267" s="114"/>
      <c r="BO267" s="114"/>
      <c r="BP267" s="114"/>
      <c r="BQ267" s="114"/>
      <c r="BR267" s="114"/>
      <c r="BS267" s="114"/>
      <c r="BT267" s="114"/>
      <c r="BU267" s="114"/>
      <c r="BV267" s="114"/>
      <c r="BW267" s="114"/>
      <c r="BX267" s="114"/>
      <c r="BY267" s="114"/>
      <c r="BZ267" s="114"/>
      <c r="CA267" s="114"/>
      <c r="CB267" s="114"/>
      <c r="CC267" s="114"/>
      <c r="CD267" s="114"/>
      <c r="CE267" s="114"/>
      <c r="CF267" s="114"/>
      <c r="CG267" s="114"/>
      <c r="CH267" s="114"/>
      <c r="CI267" s="114"/>
      <c r="CJ267" s="114"/>
      <c r="CK267" s="114"/>
    </row>
    <row r="268" spans="2:89">
      <c r="B268" s="11"/>
      <c r="C268" s="49"/>
      <c r="D268" s="11"/>
      <c r="E268" s="11"/>
      <c r="F268" s="169"/>
      <c r="G268" s="169"/>
      <c r="H268" s="142"/>
      <c r="I268" s="582"/>
      <c r="J268" s="5"/>
      <c r="K268" s="5"/>
      <c r="L268" s="5"/>
      <c r="N268" s="11"/>
      <c r="O268" s="11"/>
      <c r="P268" s="114"/>
      <c r="Q268" s="152"/>
      <c r="R268" s="114"/>
      <c r="S268" s="122"/>
      <c r="T268" s="114"/>
      <c r="U268" s="109"/>
      <c r="V268" s="114"/>
      <c r="W268" s="114"/>
      <c r="X268" s="39"/>
      <c r="Y268" s="109"/>
      <c r="Z268" s="14"/>
      <c r="AA268" s="114"/>
      <c r="AB268" s="114"/>
      <c r="AC268" s="114"/>
      <c r="AD268" s="114"/>
      <c r="AE268" s="114"/>
      <c r="AF268" s="114"/>
      <c r="AG268" s="114"/>
      <c r="AH268" s="114"/>
      <c r="AI268" s="114"/>
      <c r="AJ268" s="114"/>
      <c r="AK268" s="114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11"/>
    </row>
    <row r="269" spans="2:89">
      <c r="B269" s="11"/>
      <c r="C269" s="49"/>
      <c r="D269" s="11"/>
      <c r="E269" s="11"/>
      <c r="F269" s="114"/>
      <c r="G269" s="212"/>
      <c r="H269" s="114"/>
      <c r="I269" s="582"/>
      <c r="J269" s="5"/>
      <c r="K269" s="5"/>
      <c r="L269" s="5"/>
      <c r="N269" s="11"/>
      <c r="O269" s="11"/>
      <c r="P269" s="114"/>
      <c r="Q269" s="147"/>
      <c r="R269" s="114"/>
      <c r="S269" s="122"/>
      <c r="T269" s="114"/>
      <c r="U269" s="109"/>
      <c r="V269" s="114"/>
      <c r="W269" s="114"/>
      <c r="X269" s="391"/>
      <c r="Y269" s="57"/>
      <c r="Z269" s="11"/>
      <c r="AA269" s="114"/>
      <c r="AB269" s="114"/>
      <c r="AC269" s="114"/>
      <c r="AD269" s="114"/>
      <c r="AE269" s="114"/>
      <c r="AF269" s="114"/>
      <c r="AG269" s="114"/>
      <c r="AH269" s="114"/>
      <c r="AI269" s="114"/>
      <c r="AJ269" s="114"/>
      <c r="AK269" s="114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11"/>
    </row>
    <row r="270" spans="2:89">
      <c r="B270" s="11"/>
      <c r="C270" s="49"/>
      <c r="D270" s="11"/>
      <c r="E270" s="11"/>
      <c r="F270" s="114"/>
      <c r="G270" s="122"/>
      <c r="H270" s="114"/>
      <c r="I270" s="582"/>
      <c r="J270" s="5"/>
      <c r="K270" s="5"/>
      <c r="L270" s="5"/>
      <c r="N270" s="11"/>
      <c r="O270" s="11"/>
      <c r="P270" s="114"/>
      <c r="Q270" s="149"/>
      <c r="R270" s="114"/>
      <c r="S270" s="122"/>
      <c r="T270" s="114"/>
      <c r="U270" s="109"/>
      <c r="V270" s="114"/>
      <c r="W270" s="114"/>
      <c r="X270" s="389"/>
      <c r="Y270" s="91"/>
      <c r="Z270" s="145"/>
      <c r="AA270" s="114"/>
      <c r="AB270" s="114"/>
      <c r="AC270" s="114"/>
      <c r="AD270" s="114"/>
      <c r="AE270" s="114"/>
      <c r="AF270" s="114"/>
      <c r="AG270" s="114"/>
      <c r="AH270" s="114"/>
      <c r="AI270" s="114"/>
      <c r="AJ270" s="114"/>
      <c r="AK270" s="114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</row>
    <row r="271" spans="2:89" ht="12" customHeight="1">
      <c r="B271" s="11"/>
      <c r="C271" s="49"/>
      <c r="D271" s="11"/>
      <c r="E271" s="11"/>
      <c r="F271" s="114"/>
      <c r="G271" s="122"/>
      <c r="H271" s="114"/>
      <c r="I271" s="583"/>
      <c r="J271" s="5"/>
      <c r="K271" s="5"/>
      <c r="L271" s="5"/>
      <c r="N271" s="11"/>
      <c r="O271" s="11"/>
      <c r="P271" s="114"/>
      <c r="Q271" s="149"/>
      <c r="R271" s="114"/>
      <c r="S271" s="122"/>
      <c r="T271" s="114"/>
      <c r="U271" s="109"/>
      <c r="V271" s="114"/>
      <c r="W271" s="114"/>
      <c r="X271" s="57"/>
      <c r="Y271" s="794"/>
      <c r="Z271" s="795"/>
      <c r="AA271" s="114"/>
      <c r="AB271" s="114"/>
      <c r="AC271" s="114"/>
      <c r="AD271" s="114"/>
      <c r="AE271" s="114"/>
      <c r="AF271" s="114"/>
      <c r="AG271" s="114"/>
      <c r="AH271" s="114"/>
      <c r="AI271" s="114"/>
      <c r="AJ271" s="114"/>
      <c r="AK271" s="114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</row>
    <row r="272" spans="2:89" ht="14.25" customHeight="1">
      <c r="B272" s="11"/>
      <c r="C272" s="49"/>
      <c r="D272" s="11"/>
      <c r="E272" s="11"/>
      <c r="F272" s="114"/>
      <c r="G272" s="122"/>
      <c r="H272" s="114"/>
      <c r="I272" s="584"/>
      <c r="J272" s="5"/>
      <c r="K272" s="5"/>
      <c r="L272" s="5"/>
      <c r="N272" s="11"/>
      <c r="O272" s="11"/>
      <c r="P272" s="114"/>
      <c r="Q272" s="152"/>
      <c r="R272" s="114"/>
      <c r="S272" s="122"/>
      <c r="T272" s="114"/>
      <c r="U272" s="109"/>
      <c r="V272" s="224"/>
      <c r="W272" s="114"/>
      <c r="X272" s="197"/>
      <c r="Y272" s="114"/>
      <c r="Z272" s="114"/>
      <c r="AA272" s="114"/>
      <c r="AB272" s="114"/>
      <c r="AC272" s="114"/>
      <c r="AD272" s="114"/>
      <c r="AE272" s="114"/>
      <c r="AF272" s="114"/>
      <c r="AG272" s="114"/>
      <c r="AH272" s="114"/>
      <c r="AI272" s="114"/>
      <c r="AJ272" s="114"/>
      <c r="AK272" s="114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</row>
    <row r="273" spans="2:60" ht="12" customHeight="1">
      <c r="B273" s="11"/>
      <c r="C273" s="49"/>
      <c r="D273" s="11"/>
      <c r="E273" s="11"/>
      <c r="F273" s="114"/>
      <c r="G273" s="122"/>
      <c r="H273" s="114"/>
      <c r="I273" s="582"/>
      <c r="J273" s="5"/>
      <c r="K273" s="5"/>
      <c r="L273" s="5"/>
      <c r="N273" s="11"/>
      <c r="O273" s="11"/>
      <c r="P273" s="114"/>
      <c r="Q273" s="114"/>
      <c r="R273" s="114"/>
      <c r="S273" s="122"/>
      <c r="T273" s="114"/>
      <c r="U273" s="135"/>
      <c r="V273" s="114"/>
      <c r="W273" s="114"/>
      <c r="X273" s="114"/>
      <c r="Y273" s="114"/>
      <c r="Z273" s="114"/>
      <c r="AA273" s="114"/>
      <c r="AB273" s="114"/>
      <c r="AC273" s="114"/>
      <c r="AD273" s="114"/>
      <c r="AE273" s="114"/>
      <c r="AF273" s="114"/>
      <c r="AG273" s="114"/>
      <c r="AH273" s="114"/>
      <c r="AI273" s="114"/>
      <c r="AJ273" s="114"/>
      <c r="AK273" s="114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</row>
    <row r="274" spans="2:60" ht="14.25" customHeight="1">
      <c r="B274" s="11"/>
      <c r="C274" s="49"/>
      <c r="D274" s="11"/>
      <c r="E274" s="11"/>
      <c r="F274" s="114"/>
      <c r="G274" s="122"/>
      <c r="H274" s="114"/>
      <c r="I274" s="582"/>
      <c r="J274" s="5"/>
      <c r="K274" s="5"/>
      <c r="L274" s="5"/>
      <c r="N274" s="11"/>
      <c r="O274" s="11"/>
      <c r="P274" s="114"/>
      <c r="Q274" s="114"/>
      <c r="R274" s="11"/>
      <c r="S274" s="49"/>
      <c r="T274" s="11"/>
      <c r="U274" s="11"/>
      <c r="V274" s="11"/>
      <c r="W274" s="11"/>
      <c r="X274" s="216"/>
      <c r="Y274" s="11"/>
      <c r="Z274" s="11"/>
      <c r="AA274" s="796"/>
      <c r="AB274" s="11"/>
      <c r="AC274" s="11"/>
      <c r="AD274" s="753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</row>
    <row r="275" spans="2:60" ht="14.25" customHeight="1">
      <c r="B275" s="11"/>
      <c r="C275" s="49"/>
      <c r="D275" s="11"/>
      <c r="E275" s="11"/>
      <c r="F275" s="114"/>
      <c r="G275" s="122"/>
      <c r="H275" s="114"/>
      <c r="I275" s="582"/>
      <c r="J275" s="5"/>
      <c r="K275" s="5"/>
      <c r="L275" s="5"/>
      <c r="N275" s="11"/>
      <c r="O275" s="11"/>
      <c r="P275" s="114"/>
      <c r="Q275" s="114"/>
      <c r="R275" s="11"/>
      <c r="S275" s="49"/>
      <c r="T275" s="11"/>
      <c r="U275" s="109"/>
      <c r="V275" s="11"/>
      <c r="W275" s="11"/>
      <c r="X275" s="229"/>
      <c r="Y275" s="207"/>
      <c r="Z275" s="208"/>
      <c r="AA275" s="229"/>
      <c r="AB275" s="207"/>
      <c r="AC275" s="208"/>
      <c r="AD275" s="389"/>
      <c r="AE275" s="91"/>
      <c r="AF275" s="145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</row>
    <row r="276" spans="2:60" ht="13.5" customHeight="1">
      <c r="B276" s="11"/>
      <c r="C276" s="49"/>
      <c r="D276" s="11"/>
      <c r="E276" s="11"/>
      <c r="F276" s="114"/>
      <c r="G276" s="122"/>
      <c r="H276" s="114"/>
      <c r="I276" s="582"/>
      <c r="J276" s="5"/>
      <c r="K276" s="5"/>
      <c r="L276" s="5"/>
      <c r="N276" s="11"/>
      <c r="O276" s="11"/>
      <c r="P276" s="108"/>
      <c r="Q276" s="139"/>
      <c r="R276" s="11"/>
      <c r="S276" s="49"/>
      <c r="T276" s="11"/>
      <c r="U276" s="11"/>
      <c r="V276" s="11"/>
      <c r="W276" s="11"/>
      <c r="X276" s="56"/>
      <c r="Y276" s="797"/>
      <c r="Z276" s="153"/>
      <c r="AA276" s="366"/>
      <c r="AB276" s="366"/>
      <c r="AC276" s="153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</row>
    <row r="277" spans="2:60" ht="15.75">
      <c r="B277" s="11"/>
      <c r="C277" s="49"/>
      <c r="D277" s="11"/>
      <c r="E277" s="11"/>
      <c r="F277" s="131"/>
      <c r="G277" s="109"/>
      <c r="H277" s="108"/>
      <c r="I277" s="604"/>
      <c r="J277" s="5"/>
      <c r="K277" s="5"/>
      <c r="L277" s="5"/>
      <c r="N277" s="11"/>
      <c r="O277" s="11"/>
      <c r="P277" s="108"/>
      <c r="Q277" s="152"/>
      <c r="R277" s="11"/>
      <c r="S277" s="49"/>
      <c r="T277" s="11"/>
      <c r="U277" s="11"/>
      <c r="V277" s="11"/>
      <c r="W277" s="11"/>
      <c r="X277" s="14"/>
      <c r="Y277" s="14"/>
      <c r="Z277" s="382"/>
      <c r="AA277" s="11"/>
      <c r="AB277" s="11"/>
      <c r="AC277" s="11"/>
      <c r="AD277" s="109"/>
      <c r="AE277" s="108"/>
      <c r="AF277" s="152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</row>
    <row r="278" spans="2:60">
      <c r="B278" s="11"/>
      <c r="C278" s="49"/>
      <c r="D278" s="11"/>
      <c r="E278" s="11"/>
      <c r="F278" s="114"/>
      <c r="G278" s="188"/>
      <c r="H278" s="114"/>
      <c r="I278" s="609"/>
      <c r="J278" s="5"/>
      <c r="K278" s="5"/>
      <c r="L278" s="5"/>
      <c r="N278" s="11"/>
      <c r="O278" s="11"/>
      <c r="P278" s="230"/>
      <c r="Q278" s="139"/>
      <c r="R278" s="11"/>
      <c r="S278" s="49"/>
      <c r="T278" s="11"/>
      <c r="U278" s="7"/>
      <c r="V278" s="14"/>
      <c r="W278" s="11"/>
      <c r="X278" s="14"/>
      <c r="Y278" s="14"/>
      <c r="Z278" s="153"/>
      <c r="AA278" s="109"/>
      <c r="AB278" s="108"/>
      <c r="AC278" s="152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</row>
    <row r="279" spans="2:60" ht="14.25" customHeight="1">
      <c r="B279" s="11"/>
      <c r="C279" s="49"/>
      <c r="D279" s="11"/>
      <c r="E279" s="11"/>
      <c r="F279" s="133"/>
      <c r="G279" s="109"/>
      <c r="H279" s="121"/>
      <c r="I279" s="612"/>
      <c r="J279" s="5"/>
      <c r="K279" s="5"/>
      <c r="L279" s="5"/>
      <c r="N279" s="11"/>
      <c r="O279" s="11"/>
      <c r="P279" s="108"/>
      <c r="Q279" s="152"/>
      <c r="R279" s="11"/>
      <c r="S279" s="49"/>
      <c r="T279" s="11"/>
      <c r="U279" s="11"/>
      <c r="V279" s="11"/>
      <c r="W279" s="11"/>
      <c r="X279" s="366"/>
      <c r="Y279" s="366"/>
      <c r="Z279" s="153"/>
      <c r="AA279" s="109"/>
      <c r="AB279" s="108"/>
      <c r="AC279" s="152"/>
      <c r="AD279" s="112"/>
      <c r="AE279" s="113"/>
      <c r="AF279" s="152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</row>
    <row r="280" spans="2:60">
      <c r="B280" s="11"/>
      <c r="C280" s="49"/>
      <c r="D280" s="11"/>
      <c r="E280" s="11"/>
      <c r="F280" s="127"/>
      <c r="G280" s="109"/>
      <c r="H280" s="108"/>
      <c r="I280" s="584"/>
      <c r="J280" s="5"/>
      <c r="K280" s="5"/>
      <c r="L280" s="5"/>
      <c r="O280" s="11"/>
      <c r="P280" s="108"/>
      <c r="Q280" s="150"/>
      <c r="R280" s="11"/>
      <c r="S280" s="49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2"/>
      <c r="AE280" s="113"/>
      <c r="AF280" s="150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</row>
    <row r="281" spans="2:60" ht="13.5" customHeight="1">
      <c r="B281" s="11"/>
      <c r="C281" s="49"/>
      <c r="D281" s="11"/>
      <c r="E281" s="11"/>
      <c r="F281" s="123"/>
      <c r="G281" s="109"/>
      <c r="H281" s="108"/>
      <c r="I281" s="584"/>
      <c r="J281" s="5"/>
      <c r="K281" s="5"/>
      <c r="L281" s="5"/>
      <c r="O281" s="11"/>
      <c r="P281" s="108"/>
      <c r="Q281" s="150"/>
      <c r="R281" s="11"/>
      <c r="S281" s="49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2"/>
      <c r="AE281" s="113"/>
      <c r="AF281" s="150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</row>
    <row r="282" spans="2:60" ht="14.25" customHeight="1">
      <c r="B282" s="11"/>
      <c r="C282" s="49"/>
      <c r="D282" s="11"/>
      <c r="E282" s="11"/>
      <c r="F282" s="108"/>
      <c r="G282" s="109"/>
      <c r="H282" s="108"/>
      <c r="I282" s="584"/>
      <c r="J282" s="5"/>
      <c r="K282" s="5"/>
      <c r="L282" s="5"/>
      <c r="O282" s="11"/>
      <c r="P282" s="114"/>
      <c r="Q282" s="150"/>
      <c r="R282" s="11"/>
      <c r="S282" s="49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09"/>
      <c r="AE282" s="108"/>
      <c r="AF282" s="152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11"/>
    </row>
    <row r="283" spans="2:60" ht="15" customHeight="1">
      <c r="B283" s="11"/>
      <c r="C283" s="49"/>
      <c r="D283" s="11"/>
      <c r="E283" s="11"/>
      <c r="F283" s="123"/>
      <c r="G283" s="109"/>
      <c r="H283" s="113"/>
      <c r="I283" s="584"/>
      <c r="J283" s="5"/>
      <c r="K283" s="5"/>
      <c r="L283" s="5"/>
      <c r="O283" s="11"/>
      <c r="P283" s="114"/>
      <c r="Q283" s="150"/>
      <c r="R283" s="11"/>
      <c r="S283" s="49"/>
      <c r="T283" s="11"/>
      <c r="U283" s="57"/>
      <c r="V283" s="97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11"/>
    </row>
    <row r="284" spans="2:60" ht="14.25" customHeight="1">
      <c r="B284" s="11"/>
      <c r="C284" s="49"/>
      <c r="D284" s="11"/>
      <c r="E284" s="11"/>
      <c r="F284" s="123"/>
      <c r="G284" s="109"/>
      <c r="H284" s="108"/>
      <c r="I284" s="584"/>
      <c r="J284" s="5"/>
      <c r="K284" s="5"/>
      <c r="L284" s="5"/>
      <c r="O284" s="11"/>
      <c r="P284" s="114"/>
      <c r="Q284" s="152"/>
      <c r="R284" s="11"/>
      <c r="S284" s="593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11"/>
    </row>
    <row r="285" spans="2:60" ht="15.75">
      <c r="B285" s="11"/>
      <c r="C285" s="49"/>
      <c r="D285" s="11"/>
      <c r="E285" s="11"/>
      <c r="F285" s="123"/>
      <c r="G285" s="109"/>
      <c r="H285" s="108"/>
      <c r="I285" s="581"/>
      <c r="J285" s="5"/>
      <c r="K285" s="5"/>
      <c r="L285" s="5"/>
      <c r="O285" s="11"/>
      <c r="P285" s="113"/>
      <c r="Q285" s="114"/>
      <c r="R285" s="11"/>
      <c r="S285" s="49"/>
      <c r="T285" s="580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11"/>
    </row>
    <row r="286" spans="2:60">
      <c r="B286" s="11"/>
      <c r="C286" s="49"/>
      <c r="D286" s="11"/>
      <c r="E286" s="11"/>
      <c r="F286" s="114"/>
      <c r="G286" s="122"/>
      <c r="H286" s="114"/>
      <c r="I286" s="581"/>
      <c r="J286" s="5"/>
      <c r="K286" s="5"/>
      <c r="L286" s="5"/>
      <c r="O286" s="11"/>
      <c r="P286" s="114"/>
      <c r="Q286" s="150"/>
      <c r="R286" s="3"/>
      <c r="S286" s="3"/>
      <c r="T286" s="594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/>
    </row>
    <row r="287" spans="2:60">
      <c r="B287" s="11"/>
      <c r="C287" s="49"/>
      <c r="D287" s="11"/>
      <c r="E287" s="11"/>
      <c r="F287" s="114"/>
      <c r="G287" s="122"/>
      <c r="H287" s="114"/>
      <c r="I287" s="584"/>
      <c r="J287" s="5"/>
      <c r="K287" s="5"/>
      <c r="L287" s="5"/>
      <c r="O287" s="11"/>
      <c r="P287" s="113"/>
      <c r="Q287" s="114"/>
      <c r="R287" s="41"/>
      <c r="S287" s="109"/>
      <c r="T287" s="14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11"/>
    </row>
    <row r="288" spans="2:60">
      <c r="B288" s="11"/>
      <c r="C288" s="49"/>
      <c r="D288" s="11"/>
      <c r="E288" s="11"/>
      <c r="F288" s="114"/>
      <c r="G288" s="122"/>
      <c r="H288" s="114"/>
      <c r="I288" s="584"/>
      <c r="J288" s="5"/>
      <c r="K288" s="5"/>
      <c r="L288" s="5"/>
      <c r="O288" s="11"/>
      <c r="P288" s="108"/>
      <c r="Q288" s="152"/>
      <c r="R288" s="41"/>
      <c r="S288" s="134"/>
      <c r="T288" s="14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</row>
    <row r="289" spans="2:60" ht="15.75">
      <c r="B289" s="11"/>
      <c r="C289" s="49"/>
      <c r="D289" s="11"/>
      <c r="E289" s="11"/>
      <c r="F289" s="114"/>
      <c r="G289" s="122"/>
      <c r="H289" s="114"/>
      <c r="I289" s="621"/>
      <c r="J289" s="5"/>
      <c r="K289" s="5"/>
      <c r="L289" s="5"/>
      <c r="O289" s="11"/>
      <c r="P289" s="114"/>
      <c r="Q289" s="152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</row>
    <row r="290" spans="2:60">
      <c r="B290" s="11"/>
      <c r="C290" s="49"/>
      <c r="D290" s="11"/>
      <c r="E290" s="11"/>
      <c r="F290" s="114"/>
      <c r="G290" s="192"/>
      <c r="H290" s="114"/>
      <c r="I290" s="612"/>
      <c r="J290" s="5"/>
      <c r="K290" s="5"/>
      <c r="L290" s="5"/>
      <c r="O290" s="11"/>
      <c r="P290" s="114"/>
      <c r="Q290" s="152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  <c r="BH290" s="11"/>
    </row>
    <row r="291" spans="2:60">
      <c r="B291" s="11"/>
      <c r="C291" s="49"/>
      <c r="D291" s="11"/>
      <c r="E291" s="11"/>
      <c r="F291" s="123"/>
      <c r="G291" s="109"/>
      <c r="H291" s="113"/>
      <c r="I291" s="584"/>
      <c r="J291" s="5"/>
      <c r="K291" s="5"/>
      <c r="L291" s="5"/>
      <c r="O291" s="11"/>
      <c r="P291" s="108"/>
      <c r="Q291" s="146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  <c r="AU291" s="11"/>
      <c r="AV291" s="11"/>
      <c r="AW291" s="11"/>
      <c r="AX291" s="11"/>
      <c r="AY291" s="11"/>
      <c r="AZ291" s="11"/>
      <c r="BA291" s="11"/>
      <c r="BB291" s="11"/>
      <c r="BC291" s="11"/>
      <c r="BD291" s="11"/>
      <c r="BE291" s="11"/>
      <c r="BF291" s="11"/>
      <c r="BG291" s="11"/>
      <c r="BH291" s="11"/>
    </row>
    <row r="292" spans="2:60">
      <c r="B292" s="11"/>
      <c r="C292" s="49"/>
      <c r="D292" s="11"/>
      <c r="E292" s="11"/>
      <c r="F292" s="187"/>
      <c r="G292" s="109"/>
      <c r="H292" s="113"/>
      <c r="I292" s="584"/>
      <c r="O292" s="11"/>
      <c r="P292" s="114"/>
      <c r="Q292" s="114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  <c r="AU292" s="11"/>
      <c r="AV292" s="11"/>
      <c r="AW292" s="11"/>
      <c r="AX292" s="11"/>
      <c r="AY292" s="11"/>
      <c r="AZ292" s="11"/>
      <c r="BA292" s="11"/>
      <c r="BB292" s="11"/>
      <c r="BC292" s="11"/>
      <c r="BD292" s="11"/>
      <c r="BE292" s="11"/>
      <c r="BF292" s="11"/>
      <c r="BG292" s="11"/>
      <c r="BH292" s="11"/>
    </row>
    <row r="293" spans="2:60">
      <c r="B293" s="11"/>
      <c r="C293" s="49"/>
      <c r="D293" s="11"/>
      <c r="E293" s="11"/>
      <c r="F293" s="123"/>
      <c r="G293" s="109"/>
      <c r="H293" s="108"/>
      <c r="I293" s="584"/>
      <c r="O293" s="11"/>
      <c r="P293" s="314"/>
      <c r="Q293" s="114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  <c r="AU293" s="11"/>
      <c r="AV293" s="11"/>
      <c r="AW293" s="11"/>
      <c r="AX293" s="11"/>
      <c r="AY293" s="11"/>
      <c r="AZ293" s="11"/>
      <c r="BA293" s="11"/>
      <c r="BB293" s="11"/>
      <c r="BC293" s="11"/>
      <c r="BD293" s="11"/>
      <c r="BE293" s="11"/>
      <c r="BF293" s="11"/>
      <c r="BG293" s="11"/>
      <c r="BH293" s="11"/>
    </row>
    <row r="294" spans="2:60">
      <c r="B294" s="11"/>
      <c r="C294" s="49"/>
      <c r="D294" s="11"/>
      <c r="E294" s="11"/>
      <c r="F294" s="127"/>
      <c r="G294" s="109"/>
      <c r="H294" s="108"/>
      <c r="I294" s="584"/>
      <c r="O294" s="11"/>
      <c r="P294" s="108"/>
      <c r="Q294" s="114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1"/>
      <c r="BD294" s="11"/>
      <c r="BE294" s="11"/>
      <c r="BF294" s="11"/>
      <c r="BG294" s="11"/>
      <c r="BH294" s="11"/>
    </row>
    <row r="295" spans="2:60">
      <c r="B295" s="11"/>
      <c r="C295" s="49"/>
      <c r="D295" s="11"/>
      <c r="E295" s="11"/>
      <c r="F295" s="114"/>
      <c r="G295" s="122"/>
      <c r="H295" s="114"/>
      <c r="I295" s="584"/>
      <c r="O295" s="11"/>
      <c r="P295" s="108"/>
      <c r="Q295" s="114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1"/>
      <c r="AT295" s="11"/>
      <c r="AU295" s="11"/>
      <c r="AV295" s="11"/>
      <c r="AW295" s="11"/>
      <c r="AX295" s="11"/>
      <c r="AY295" s="11"/>
      <c r="AZ295" s="11"/>
      <c r="BA295" s="11"/>
      <c r="BB295" s="11"/>
      <c r="BC295" s="11"/>
      <c r="BD295" s="11"/>
      <c r="BE295" s="11"/>
      <c r="BF295" s="11"/>
      <c r="BG295" s="11"/>
      <c r="BH295" s="11"/>
    </row>
    <row r="296" spans="2:60">
      <c r="B296" s="11"/>
      <c r="C296" s="49"/>
      <c r="D296" s="11"/>
      <c r="E296" s="11"/>
      <c r="F296" s="114"/>
      <c r="G296" s="122"/>
      <c r="H296" s="114"/>
      <c r="I296" s="584"/>
      <c r="O296" s="11"/>
      <c r="P296" s="122"/>
      <c r="Q296" s="208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11"/>
      <c r="AU296" s="11"/>
      <c r="AV296" s="11"/>
      <c r="AW296" s="11"/>
      <c r="AX296" s="11"/>
      <c r="AY296" s="11"/>
      <c r="AZ296" s="11"/>
      <c r="BA296" s="11"/>
      <c r="BB296" s="11"/>
      <c r="BC296" s="11"/>
      <c r="BD296" s="11"/>
      <c r="BE296" s="11"/>
      <c r="BF296" s="11"/>
      <c r="BG296" s="11"/>
      <c r="BH296" s="11"/>
    </row>
    <row r="297" spans="2:60">
      <c r="B297" s="11"/>
      <c r="C297" s="49"/>
      <c r="D297" s="11"/>
      <c r="E297" s="11"/>
      <c r="F297" s="114"/>
      <c r="G297" s="122"/>
      <c r="H297" s="114"/>
      <c r="I297" s="622"/>
      <c r="O297" s="11"/>
      <c r="P297" s="114"/>
      <c r="Q297" s="139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  <c r="AU297" s="11"/>
      <c r="AV297" s="11"/>
      <c r="AW297" s="11"/>
      <c r="AX297" s="11"/>
      <c r="AY297" s="11"/>
      <c r="AZ297" s="11"/>
      <c r="BA297" s="11"/>
      <c r="BB297" s="11"/>
      <c r="BC297" s="11"/>
      <c r="BD297" s="11"/>
      <c r="BE297" s="11"/>
      <c r="BF297" s="11"/>
      <c r="BG297" s="11"/>
      <c r="BH297" s="11"/>
    </row>
    <row r="298" spans="2:60">
      <c r="B298" s="11"/>
      <c r="C298" s="49"/>
      <c r="D298" s="11"/>
      <c r="E298" s="11"/>
      <c r="F298" s="114"/>
      <c r="G298" s="122"/>
      <c r="H298" s="114"/>
      <c r="I298" s="612"/>
      <c r="O298" s="11"/>
      <c r="P298" s="113"/>
      <c r="Q298" s="139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11"/>
      <c r="AU298" s="11"/>
      <c r="AV298" s="11"/>
      <c r="AW298" s="11"/>
      <c r="AX298" s="11"/>
      <c r="AY298" s="11"/>
      <c r="AZ298" s="11"/>
      <c r="BA298" s="11"/>
      <c r="BB298" s="11"/>
      <c r="BC298" s="11"/>
      <c r="BD298" s="11"/>
      <c r="BE298" s="11"/>
      <c r="BF298" s="11"/>
      <c r="BG298" s="11"/>
      <c r="BH298" s="11"/>
    </row>
    <row r="299" spans="2:60">
      <c r="B299" s="11"/>
      <c r="C299" s="49"/>
      <c r="D299" s="11"/>
      <c r="E299" s="11"/>
      <c r="F299" s="114"/>
      <c r="G299" s="122"/>
      <c r="H299" s="114"/>
      <c r="I299" s="583"/>
      <c r="O299" s="11"/>
      <c r="P299" s="114"/>
      <c r="Q299" s="139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11"/>
      <c r="AU299" s="11"/>
      <c r="AV299" s="11"/>
      <c r="AW299" s="11"/>
      <c r="AX299" s="11"/>
      <c r="AY299" s="11"/>
      <c r="AZ299" s="11"/>
      <c r="BA299" s="11"/>
      <c r="BB299" s="11"/>
      <c r="BC299" s="11"/>
      <c r="BD299" s="11"/>
      <c r="BE299" s="11"/>
      <c r="BF299" s="11"/>
      <c r="BG299" s="11"/>
      <c r="BH299" s="11"/>
    </row>
    <row r="300" spans="2:60">
      <c r="B300" s="11"/>
      <c r="C300" s="49"/>
      <c r="D300" s="11"/>
      <c r="E300" s="11"/>
      <c r="F300" s="114"/>
      <c r="G300" s="122"/>
      <c r="H300" s="114"/>
      <c r="I300" s="582"/>
      <c r="O300" s="11"/>
      <c r="P300" s="108"/>
      <c r="Q300" s="139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  <c r="AU300" s="11"/>
      <c r="AV300" s="11"/>
      <c r="AW300" s="11"/>
      <c r="AX300" s="11"/>
      <c r="AY300" s="11"/>
      <c r="AZ300" s="11"/>
      <c r="BA300" s="11"/>
      <c r="BB300" s="11"/>
      <c r="BC300" s="11"/>
      <c r="BD300" s="11"/>
      <c r="BE300" s="11"/>
      <c r="BF300" s="11"/>
      <c r="BG300" s="11"/>
      <c r="BH300" s="11"/>
    </row>
    <row r="301" spans="2:60">
      <c r="B301" s="11"/>
      <c r="C301" s="49"/>
      <c r="D301" s="11"/>
      <c r="E301" s="11"/>
      <c r="F301" s="114"/>
      <c r="G301" s="122"/>
      <c r="H301" s="114"/>
      <c r="I301" s="582"/>
      <c r="O301" s="11"/>
      <c r="P301" s="114"/>
      <c r="Q301" s="139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  <c r="AU301" s="11"/>
      <c r="AV301" s="11"/>
      <c r="AW301" s="11"/>
      <c r="AX301" s="11"/>
      <c r="AY301" s="11"/>
      <c r="AZ301" s="11"/>
      <c r="BA301" s="11"/>
      <c r="BB301" s="11"/>
      <c r="BC301" s="11"/>
      <c r="BD301" s="11"/>
      <c r="BE301" s="11"/>
      <c r="BF301" s="11"/>
      <c r="BG301" s="11"/>
      <c r="BH301" s="11"/>
    </row>
    <row r="302" spans="2:60">
      <c r="B302" s="11"/>
      <c r="C302" s="49"/>
      <c r="D302" s="11"/>
      <c r="E302" s="11"/>
      <c r="F302" s="114"/>
      <c r="G302" s="122"/>
      <c r="H302" s="114"/>
      <c r="I302" s="582"/>
      <c r="O302" s="11"/>
      <c r="P302" s="114"/>
      <c r="Q302" s="139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11"/>
      <c r="AU302" s="11"/>
      <c r="AV302" s="11"/>
      <c r="AW302" s="11"/>
      <c r="AX302" s="11"/>
      <c r="AY302" s="11"/>
      <c r="AZ302" s="11"/>
      <c r="BA302" s="11"/>
      <c r="BB302" s="11"/>
      <c r="BC302" s="11"/>
      <c r="BD302" s="11"/>
      <c r="BE302" s="11"/>
      <c r="BF302" s="11"/>
      <c r="BG302" s="11"/>
      <c r="BH302" s="11"/>
    </row>
    <row r="303" spans="2:60">
      <c r="B303" s="11"/>
      <c r="C303" s="49"/>
      <c r="D303" s="11"/>
      <c r="E303" s="11"/>
      <c r="F303" s="123"/>
      <c r="G303" s="109"/>
      <c r="H303" s="108"/>
      <c r="I303" s="584"/>
      <c r="O303" s="11"/>
      <c r="P303" s="114"/>
      <c r="Q303" s="209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S303" s="11"/>
      <c r="AT303" s="11"/>
      <c r="AU303" s="11"/>
      <c r="AV303" s="11"/>
      <c r="AW303" s="11"/>
      <c r="AX303" s="11"/>
      <c r="AY303" s="11"/>
      <c r="AZ303" s="11"/>
      <c r="BA303" s="11"/>
      <c r="BB303" s="11"/>
      <c r="BC303" s="11"/>
      <c r="BD303" s="11"/>
      <c r="BE303" s="11"/>
      <c r="BF303" s="11"/>
      <c r="BG303" s="11"/>
      <c r="BH303" s="11"/>
    </row>
    <row r="304" spans="2:60">
      <c r="B304" s="11"/>
      <c r="C304" s="49"/>
      <c r="D304" s="11"/>
      <c r="E304" s="11"/>
      <c r="F304" s="123"/>
      <c r="G304" s="109"/>
      <c r="H304" s="108"/>
      <c r="I304" s="584"/>
      <c r="O304" s="11"/>
      <c r="P304" s="114"/>
      <c r="Q304" s="152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S304" s="11"/>
      <c r="AT304" s="11"/>
      <c r="AU304" s="11"/>
      <c r="AV304" s="11"/>
      <c r="AW304" s="11"/>
      <c r="AX304" s="11"/>
      <c r="AY304" s="11"/>
      <c r="AZ304" s="11"/>
      <c r="BA304" s="11"/>
      <c r="BB304" s="11"/>
      <c r="BC304" s="11"/>
      <c r="BD304" s="11"/>
      <c r="BE304" s="11"/>
      <c r="BF304" s="11"/>
      <c r="BG304" s="11"/>
      <c r="BH304" s="11"/>
    </row>
    <row r="305" spans="2:60">
      <c r="B305" s="11"/>
      <c r="C305" s="49"/>
      <c r="D305" s="11"/>
      <c r="E305" s="11"/>
      <c r="F305" s="126"/>
      <c r="G305" s="109"/>
      <c r="H305" s="230"/>
      <c r="I305" s="584"/>
      <c r="O305" s="11"/>
      <c r="P305" s="108"/>
      <c r="Q305" s="152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S305" s="11"/>
      <c r="AT305" s="11"/>
      <c r="AU305" s="11"/>
      <c r="AV305" s="11"/>
      <c r="AW305" s="11"/>
      <c r="AX305" s="11"/>
      <c r="AY305" s="11"/>
      <c r="AZ305" s="11"/>
      <c r="BA305" s="11"/>
      <c r="BB305" s="11"/>
      <c r="BC305" s="11"/>
      <c r="BD305" s="11"/>
      <c r="BE305" s="11"/>
      <c r="BF305" s="11"/>
      <c r="BG305" s="11"/>
      <c r="BH305" s="11"/>
    </row>
    <row r="306" spans="2:60">
      <c r="B306" s="11"/>
      <c r="C306" s="49"/>
      <c r="D306" s="11"/>
      <c r="E306" s="11"/>
      <c r="F306" s="123"/>
      <c r="G306" s="109"/>
      <c r="H306" s="108"/>
      <c r="I306" s="584"/>
      <c r="O306" s="11"/>
      <c r="P306" s="196"/>
      <c r="Q306" s="114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1"/>
      <c r="BB306" s="11"/>
      <c r="BC306" s="11"/>
      <c r="BD306" s="11"/>
      <c r="BE306" s="11"/>
      <c r="BF306" s="11"/>
      <c r="BG306" s="11"/>
      <c r="BH306" s="11"/>
    </row>
    <row r="307" spans="2:60">
      <c r="B307" s="11"/>
      <c r="C307" s="49"/>
      <c r="D307" s="11"/>
      <c r="E307" s="11"/>
      <c r="F307" s="126"/>
      <c r="G307" s="109"/>
      <c r="H307" s="108"/>
      <c r="I307" s="584"/>
      <c r="O307" s="11"/>
      <c r="P307" s="114"/>
      <c r="Q307" s="139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S307" s="11"/>
      <c r="AT307" s="11"/>
      <c r="AU307" s="11"/>
      <c r="AV307" s="11"/>
      <c r="AW307" s="11"/>
      <c r="AX307" s="11"/>
      <c r="AY307" s="11"/>
      <c r="AZ307" s="11"/>
      <c r="BA307" s="11"/>
      <c r="BB307" s="11"/>
      <c r="BC307" s="11"/>
      <c r="BD307" s="11"/>
      <c r="BE307" s="11"/>
      <c r="BF307" s="11"/>
      <c r="BG307" s="11"/>
      <c r="BH307" s="11"/>
    </row>
    <row r="308" spans="2:60">
      <c r="B308" s="11"/>
      <c r="C308" s="49"/>
      <c r="D308" s="11"/>
      <c r="E308" s="11"/>
      <c r="F308" s="126"/>
      <c r="G308" s="109"/>
      <c r="H308" s="108"/>
      <c r="I308" s="581"/>
      <c r="O308" s="11"/>
      <c r="P308" s="114"/>
      <c r="Q308" s="139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  <c r="AS308" s="11"/>
      <c r="AT308" s="11"/>
      <c r="AU308" s="11"/>
      <c r="AV308" s="11"/>
      <c r="AW308" s="11"/>
      <c r="AX308" s="11"/>
      <c r="AY308" s="11"/>
      <c r="AZ308" s="11"/>
      <c r="BA308" s="11"/>
      <c r="BB308" s="11"/>
      <c r="BC308" s="11"/>
      <c r="BD308" s="11"/>
      <c r="BE308" s="11"/>
      <c r="BF308" s="11"/>
      <c r="BG308" s="11"/>
      <c r="BH308" s="11"/>
    </row>
    <row r="309" spans="2:60">
      <c r="B309" s="11"/>
      <c r="C309" s="49"/>
      <c r="D309" s="11"/>
      <c r="E309" s="11"/>
      <c r="F309" s="114"/>
      <c r="G309" s="122"/>
      <c r="H309" s="114"/>
      <c r="I309" s="581"/>
      <c r="O309" s="11"/>
      <c r="P309" s="114"/>
      <c r="Q309" s="152"/>
      <c r="R309" s="11"/>
      <c r="S309" s="49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S309" s="11"/>
      <c r="AT309" s="11"/>
      <c r="AU309" s="11"/>
      <c r="AV309" s="11"/>
      <c r="AW309" s="11"/>
      <c r="AX309" s="11"/>
      <c r="AY309" s="11"/>
      <c r="AZ309" s="11"/>
      <c r="BA309" s="11"/>
      <c r="BB309" s="11"/>
      <c r="BC309" s="11"/>
      <c r="BD309" s="11"/>
      <c r="BE309" s="11"/>
      <c r="BF309" s="11"/>
      <c r="BG309" s="11"/>
      <c r="BH309" s="11"/>
    </row>
    <row r="310" spans="2:60">
      <c r="B310" s="11"/>
      <c r="C310" s="49"/>
      <c r="D310" s="11"/>
      <c r="E310" s="11"/>
      <c r="F310" s="114"/>
      <c r="G310" s="122"/>
      <c r="H310" s="114"/>
      <c r="I310" s="583"/>
      <c r="O310" s="11"/>
      <c r="P310" s="114"/>
      <c r="Q310" s="139"/>
      <c r="R310" s="11"/>
      <c r="S310" s="49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  <c r="AS310" s="11"/>
      <c r="AT310" s="11"/>
      <c r="AU310" s="11"/>
      <c r="AV310" s="11"/>
      <c r="AW310" s="11"/>
      <c r="AX310" s="11"/>
      <c r="AY310" s="11"/>
      <c r="AZ310" s="11"/>
      <c r="BA310" s="11"/>
      <c r="BB310" s="11"/>
      <c r="BC310" s="11"/>
      <c r="BD310" s="11"/>
      <c r="BE310" s="11"/>
      <c r="BF310" s="11"/>
      <c r="BG310" s="11"/>
      <c r="BH310" s="11"/>
    </row>
    <row r="311" spans="2:60">
      <c r="B311" s="11"/>
      <c r="C311" s="49"/>
      <c r="D311" s="11"/>
      <c r="E311" s="11"/>
      <c r="F311" s="114"/>
      <c r="G311" s="188"/>
      <c r="H311" s="114"/>
      <c r="I311" s="582"/>
      <c r="O311" s="11"/>
      <c r="P311" s="108"/>
      <c r="Q311" s="152"/>
      <c r="R311" s="41"/>
      <c r="S311" s="109"/>
      <c r="T311" s="14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11"/>
      <c r="AU311" s="11"/>
      <c r="AV311" s="11"/>
      <c r="AW311" s="11"/>
      <c r="AX311" s="11"/>
      <c r="AY311" s="11"/>
      <c r="AZ311" s="11"/>
      <c r="BA311" s="11"/>
      <c r="BB311" s="11"/>
      <c r="BC311" s="11"/>
      <c r="BD311" s="11"/>
      <c r="BE311" s="11"/>
      <c r="BF311" s="11"/>
      <c r="BG311" s="11"/>
      <c r="BH311" s="11"/>
    </row>
    <row r="312" spans="2:60">
      <c r="B312" s="11"/>
      <c r="C312" s="49"/>
      <c r="D312" s="11"/>
      <c r="E312" s="11"/>
      <c r="F312" s="187"/>
      <c r="G312" s="113"/>
      <c r="H312" s="113"/>
      <c r="I312" s="584"/>
      <c r="O312" s="11"/>
      <c r="P312" s="108"/>
      <c r="Q312" s="150"/>
      <c r="R312" s="41"/>
      <c r="S312" s="134"/>
      <c r="T312" s="14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S312" s="11"/>
      <c r="AT312" s="11"/>
      <c r="AU312" s="11"/>
      <c r="AV312" s="11"/>
      <c r="AW312" s="11"/>
      <c r="AX312" s="11"/>
      <c r="AY312" s="11"/>
      <c r="AZ312" s="11"/>
      <c r="BA312" s="11"/>
      <c r="BB312" s="11"/>
      <c r="BC312" s="11"/>
      <c r="BD312" s="11"/>
      <c r="BE312" s="11"/>
      <c r="BF312" s="11"/>
      <c r="BG312" s="11"/>
      <c r="BH312" s="11"/>
    </row>
    <row r="313" spans="2:60">
      <c r="B313" s="11"/>
      <c r="C313" s="49"/>
      <c r="D313" s="11"/>
      <c r="E313" s="11"/>
      <c r="F313" s="114"/>
      <c r="G313" s="113"/>
      <c r="H313" s="114"/>
      <c r="I313" s="583"/>
      <c r="O313" s="11"/>
      <c r="P313" s="108"/>
      <c r="Q313" s="150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S313" s="11"/>
      <c r="AT313" s="11"/>
      <c r="AU313" s="11"/>
      <c r="AV313" s="11"/>
      <c r="AW313" s="11"/>
      <c r="AX313" s="11"/>
      <c r="AY313" s="11"/>
      <c r="AZ313" s="11"/>
      <c r="BA313" s="11"/>
      <c r="BB313" s="11"/>
      <c r="BC313" s="11"/>
      <c r="BD313" s="11"/>
      <c r="BE313" s="11"/>
      <c r="BF313" s="11"/>
      <c r="BG313" s="11"/>
      <c r="BH313" s="11"/>
    </row>
    <row r="314" spans="2:60">
      <c r="B314" s="11"/>
      <c r="C314" s="49"/>
      <c r="D314" s="11"/>
      <c r="E314" s="11"/>
      <c r="F314" s="123"/>
      <c r="G314" s="109"/>
      <c r="H314" s="113"/>
      <c r="I314" s="584"/>
      <c r="O314" s="11"/>
      <c r="P314" s="114"/>
      <c r="Q314" s="150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11"/>
    </row>
    <row r="315" spans="2:60">
      <c r="B315" s="11"/>
      <c r="C315" s="49"/>
      <c r="D315" s="11"/>
      <c r="E315" s="11"/>
      <c r="F315" s="159"/>
      <c r="G315" s="109"/>
      <c r="H315" s="108"/>
      <c r="I315" s="583"/>
      <c r="O315" s="11"/>
      <c r="P315" s="114"/>
      <c r="Q315" s="114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S315" s="11"/>
      <c r="AT315" s="11"/>
      <c r="AU315" s="11"/>
      <c r="AV315" s="11"/>
      <c r="AW315" s="11"/>
      <c r="AX315" s="11"/>
      <c r="AY315" s="11"/>
      <c r="AZ315" s="11"/>
      <c r="BA315" s="11"/>
      <c r="BB315" s="11"/>
      <c r="BC315" s="11"/>
      <c r="BD315" s="11"/>
      <c r="BE315" s="11"/>
      <c r="BF315" s="11"/>
      <c r="BG315" s="11"/>
      <c r="BH315" s="11"/>
    </row>
    <row r="316" spans="2:60">
      <c r="B316" s="11"/>
      <c r="C316" s="49"/>
      <c r="D316" s="11"/>
      <c r="E316" s="11"/>
      <c r="F316" s="114"/>
      <c r="G316" s="122"/>
      <c r="H316" s="114"/>
      <c r="I316" s="583"/>
      <c r="O316" s="11"/>
      <c r="P316" s="114"/>
      <c r="Q316" s="114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  <c r="AS316" s="11"/>
      <c r="AT316" s="11"/>
      <c r="AU316" s="11"/>
      <c r="AV316" s="11"/>
      <c r="AW316" s="11"/>
      <c r="AX316" s="11"/>
      <c r="AY316" s="11"/>
      <c r="AZ316" s="11"/>
      <c r="BA316" s="11"/>
      <c r="BB316" s="11"/>
      <c r="BC316" s="11"/>
      <c r="BD316" s="11"/>
      <c r="BE316" s="11"/>
      <c r="BF316" s="11"/>
      <c r="BG316" s="11"/>
      <c r="BH316" s="11"/>
    </row>
    <row r="317" spans="2:60">
      <c r="B317" s="11"/>
      <c r="C317" s="49"/>
      <c r="D317" s="11"/>
      <c r="E317" s="11"/>
      <c r="F317" s="114"/>
      <c r="G317" s="122"/>
      <c r="H317" s="114"/>
      <c r="I317" s="582"/>
      <c r="O317" s="11"/>
      <c r="P317" s="114"/>
      <c r="Q317" s="114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S317" s="11"/>
      <c r="AT317" s="11"/>
      <c r="AU317" s="11"/>
      <c r="AV317" s="11"/>
      <c r="AW317" s="11"/>
      <c r="AX317" s="11"/>
      <c r="AY317" s="11"/>
      <c r="AZ317" s="11"/>
      <c r="BA317" s="11"/>
      <c r="BB317" s="11"/>
      <c r="BC317" s="11"/>
      <c r="BD317" s="11"/>
      <c r="BE317" s="11"/>
      <c r="BF317" s="11"/>
      <c r="BG317" s="11"/>
      <c r="BH317" s="11"/>
    </row>
    <row r="318" spans="2:60">
      <c r="B318" s="11"/>
      <c r="C318" s="49"/>
      <c r="D318" s="11"/>
      <c r="E318" s="11"/>
      <c r="F318" s="124"/>
      <c r="G318" s="109"/>
      <c r="H318" s="108"/>
      <c r="I318" s="584"/>
      <c r="O318" s="11"/>
      <c r="P318" s="114"/>
      <c r="Q318" s="114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S318" s="11"/>
      <c r="AT318" s="11"/>
      <c r="AU318" s="11"/>
      <c r="AV318" s="11"/>
      <c r="AW318" s="11"/>
      <c r="AX318" s="11"/>
      <c r="AY318" s="11"/>
      <c r="AZ318" s="11"/>
      <c r="BA318" s="11"/>
      <c r="BB318" s="11"/>
      <c r="BC318" s="11"/>
      <c r="BD318" s="11"/>
      <c r="BE318" s="11"/>
      <c r="BF318" s="11"/>
      <c r="BG318" s="11"/>
      <c r="BH318" s="11"/>
    </row>
    <row r="319" spans="2:60">
      <c r="B319" s="11"/>
      <c r="C319" s="49"/>
      <c r="D319" s="11"/>
      <c r="E319" s="11"/>
      <c r="F319" s="114"/>
      <c r="G319" s="114"/>
      <c r="H319" s="114"/>
      <c r="I319" s="582"/>
      <c r="O319" s="11"/>
      <c r="P319" s="114"/>
      <c r="Q319" s="114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  <c r="AS319" s="11"/>
      <c r="AT319" s="11"/>
      <c r="AU319" s="11"/>
      <c r="AV319" s="11"/>
      <c r="AW319" s="11"/>
      <c r="AX319" s="11"/>
      <c r="AY319" s="11"/>
      <c r="AZ319" s="11"/>
      <c r="BA319" s="11"/>
      <c r="BB319" s="11"/>
      <c r="BC319" s="11"/>
      <c r="BD319" s="11"/>
      <c r="BE319" s="11"/>
      <c r="BF319" s="11"/>
      <c r="BG319" s="11"/>
      <c r="BH319" s="11"/>
    </row>
    <row r="320" spans="2:60" ht="15.75">
      <c r="B320" s="11"/>
      <c r="C320" s="49"/>
      <c r="D320" s="11"/>
      <c r="E320" s="11"/>
      <c r="F320" s="169"/>
      <c r="G320" s="169"/>
      <c r="H320" s="314"/>
      <c r="I320" s="582"/>
      <c r="O320" s="11"/>
      <c r="P320" s="114"/>
      <c r="Q320" s="114"/>
      <c r="R320" s="11"/>
      <c r="S320" s="11"/>
      <c r="T320" s="11"/>
      <c r="U320" s="11"/>
      <c r="V320" s="11"/>
      <c r="W320" s="11"/>
      <c r="X320" s="11"/>
      <c r="Y320" s="11"/>
      <c r="Z320" s="11"/>
      <c r="AA320" s="197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11"/>
      <c r="AU320" s="11"/>
      <c r="AV320" s="11"/>
      <c r="AW320" s="11"/>
      <c r="AX320" s="11"/>
      <c r="AY320" s="11"/>
      <c r="AZ320" s="11"/>
      <c r="BA320" s="11"/>
      <c r="BB320" s="11"/>
      <c r="BC320" s="11"/>
      <c r="BD320" s="11"/>
      <c r="BE320" s="11"/>
      <c r="BF320" s="11"/>
      <c r="BG320" s="11"/>
      <c r="BH320" s="11"/>
    </row>
    <row r="321" spans="2:60" ht="15.75">
      <c r="B321" s="11"/>
      <c r="C321" s="49"/>
      <c r="D321" s="11"/>
      <c r="E321" s="11"/>
      <c r="F321" s="123"/>
      <c r="G321" s="109"/>
      <c r="H321" s="108"/>
      <c r="I321" s="616"/>
      <c r="O321" s="11"/>
      <c r="P321" s="114"/>
      <c r="Q321" s="114"/>
      <c r="R321" s="11"/>
      <c r="S321" s="11"/>
      <c r="T321" s="11"/>
      <c r="U321" s="11"/>
      <c r="V321" s="11"/>
      <c r="W321" s="11"/>
      <c r="X321" s="11"/>
      <c r="Y321" s="11"/>
      <c r="Z321" s="11"/>
      <c r="AA321" s="197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  <c r="BH321" s="11"/>
    </row>
    <row r="322" spans="2:60" ht="15.75">
      <c r="B322" s="11"/>
      <c r="C322" s="49"/>
      <c r="D322" s="11"/>
      <c r="E322" s="11"/>
      <c r="F322" s="123"/>
      <c r="G322" s="134"/>
      <c r="H322" s="108"/>
      <c r="I322" s="582"/>
      <c r="O322" s="11"/>
      <c r="P322" s="114"/>
      <c r="Q322" s="114"/>
      <c r="R322" s="11"/>
      <c r="S322" s="11"/>
      <c r="T322" s="11"/>
      <c r="U322" s="11"/>
      <c r="V322" s="11"/>
      <c r="W322" s="11"/>
      <c r="X322" s="11"/>
      <c r="Y322" s="11"/>
      <c r="Z322" s="11"/>
      <c r="AA322" s="197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11"/>
    </row>
    <row r="323" spans="2:60" ht="15.75">
      <c r="B323" s="11"/>
      <c r="C323" s="49"/>
      <c r="D323" s="11"/>
      <c r="E323" s="11"/>
      <c r="F323" s="130"/>
      <c r="G323" s="114"/>
      <c r="H323" s="122"/>
      <c r="I323" s="582"/>
      <c r="O323" s="11"/>
      <c r="P323" s="114"/>
      <c r="Q323" s="114"/>
      <c r="R323" s="11"/>
      <c r="S323" s="11"/>
      <c r="T323" s="11"/>
      <c r="U323" s="11"/>
      <c r="V323" s="11"/>
      <c r="W323" s="11"/>
      <c r="X323" s="11"/>
      <c r="Y323" s="11"/>
      <c r="Z323" s="11"/>
      <c r="AA323" s="197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11"/>
      <c r="AU323" s="11"/>
      <c r="AV323" s="11"/>
      <c r="AW323" s="11"/>
      <c r="AX323" s="11"/>
      <c r="AY323" s="11"/>
      <c r="AZ323" s="11"/>
      <c r="BA323" s="11"/>
      <c r="BB323" s="11"/>
      <c r="BC323" s="11"/>
      <c r="BD323" s="11"/>
      <c r="BE323" s="11"/>
      <c r="BF323" s="11"/>
      <c r="BG323" s="11"/>
      <c r="BH323" s="11"/>
    </row>
    <row r="324" spans="2:60" ht="15.75">
      <c r="B324" s="11"/>
      <c r="C324" s="49"/>
      <c r="D324" s="11"/>
      <c r="E324" s="11"/>
      <c r="F324" s="114"/>
      <c r="G324" s="188"/>
      <c r="H324" s="114"/>
      <c r="I324" s="582"/>
      <c r="O324" s="11"/>
      <c r="P324" s="114"/>
      <c r="Q324" s="114"/>
      <c r="R324" s="11"/>
      <c r="S324" s="11"/>
      <c r="T324" s="11"/>
      <c r="U324" s="11"/>
      <c r="V324" s="11"/>
      <c r="W324" s="11"/>
      <c r="X324" s="11"/>
      <c r="Y324" s="11"/>
      <c r="Z324" s="11"/>
      <c r="AA324" s="197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  <c r="AU324" s="11"/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</row>
    <row r="325" spans="2:60">
      <c r="B325" s="11"/>
      <c r="C325" s="49"/>
      <c r="D325" s="11"/>
      <c r="E325" s="11"/>
      <c r="F325" s="133"/>
      <c r="G325" s="121"/>
      <c r="H325" s="113"/>
      <c r="I325" s="582"/>
      <c r="O325" s="11"/>
      <c r="P325" s="114"/>
      <c r="Q325" s="114"/>
      <c r="R325" s="11"/>
      <c r="S325" s="11"/>
      <c r="T325" s="11"/>
      <c r="U325" s="382"/>
      <c r="V325" s="11"/>
      <c r="W325" s="11"/>
      <c r="X325" s="11"/>
      <c r="Y325" s="11"/>
      <c r="Z325" s="11"/>
      <c r="AA325" s="109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/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</row>
    <row r="326" spans="2:60">
      <c r="B326" s="11"/>
      <c r="C326" s="49"/>
      <c r="D326" s="11"/>
      <c r="E326" s="11"/>
      <c r="F326" s="114"/>
      <c r="G326" s="122"/>
      <c r="H326" s="114"/>
      <c r="I326" s="582"/>
      <c r="O326" s="11"/>
      <c r="P326" s="114"/>
      <c r="Q326" s="114"/>
      <c r="R326" s="11"/>
      <c r="S326" s="11"/>
      <c r="T326" s="11"/>
      <c r="U326" s="382"/>
      <c r="V326" s="11"/>
      <c r="W326" s="11"/>
      <c r="X326" s="11"/>
      <c r="Y326" s="11"/>
      <c r="Z326" s="11"/>
      <c r="AA326" s="109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  <c r="BH326" s="11"/>
    </row>
    <row r="327" spans="2:60">
      <c r="B327" s="11"/>
      <c r="C327" s="49"/>
      <c r="D327" s="11"/>
      <c r="E327" s="11"/>
      <c r="F327" s="123"/>
      <c r="G327" s="109"/>
      <c r="H327" s="108"/>
      <c r="I327" s="582"/>
      <c r="O327" s="11"/>
      <c r="P327" s="114"/>
      <c r="Q327" s="114"/>
      <c r="R327" s="11"/>
      <c r="S327" s="11"/>
      <c r="T327" s="11"/>
      <c r="U327" s="393"/>
      <c r="V327" s="11"/>
      <c r="W327" s="11"/>
      <c r="X327" s="11"/>
      <c r="Y327" s="11"/>
      <c r="Z327" s="11"/>
      <c r="AA327" s="109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S327" s="11"/>
      <c r="AT327" s="11"/>
      <c r="AU327" s="11"/>
      <c r="AV327" s="11"/>
      <c r="AW327" s="11"/>
      <c r="AX327" s="11"/>
      <c r="AY327" s="11"/>
      <c r="AZ327" s="11"/>
      <c r="BA327" s="11"/>
      <c r="BB327" s="11"/>
      <c r="BC327" s="11"/>
      <c r="BD327" s="11"/>
      <c r="BE327" s="11"/>
      <c r="BF327" s="11"/>
      <c r="BG327" s="11"/>
      <c r="BH327" s="11"/>
    </row>
    <row r="328" spans="2:60">
      <c r="B328" s="11"/>
      <c r="C328" s="49"/>
      <c r="D328" s="11"/>
      <c r="E328" s="11"/>
      <c r="F328" s="114"/>
      <c r="G328" s="122"/>
      <c r="H328" s="114"/>
      <c r="I328" s="582"/>
      <c r="O328" s="11"/>
      <c r="P328" s="11"/>
      <c r="Q328" s="11"/>
      <c r="R328" s="11"/>
      <c r="S328" s="11"/>
      <c r="T328" s="11"/>
      <c r="U328" s="390"/>
      <c r="V328" s="11"/>
      <c r="W328" s="11"/>
      <c r="X328" s="11"/>
      <c r="Y328" s="11"/>
      <c r="Z328" s="11"/>
      <c r="AA328" s="109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  <c r="BH328" s="11"/>
    </row>
    <row r="329" spans="2:60">
      <c r="B329" s="11"/>
      <c r="C329" s="49"/>
      <c r="D329" s="11"/>
      <c r="E329" s="11"/>
      <c r="F329" s="114"/>
      <c r="G329" s="122"/>
      <c r="H329" s="114"/>
      <c r="I329" s="582"/>
      <c r="O329" s="11"/>
      <c r="P329" s="11"/>
      <c r="Q329" s="11"/>
      <c r="R329" s="11"/>
      <c r="S329" s="11"/>
      <c r="T329" s="11"/>
      <c r="U329" s="151"/>
      <c r="V329" s="11"/>
      <c r="W329" s="11"/>
      <c r="X329" s="11"/>
      <c r="Y329" s="11"/>
      <c r="Z329" s="11"/>
      <c r="AA329" s="109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  <c r="AU329" s="11"/>
      <c r="AV329" s="11"/>
      <c r="AW329" s="11"/>
      <c r="AX329" s="11"/>
      <c r="AY329" s="11"/>
      <c r="AZ329" s="11"/>
      <c r="BA329" s="11"/>
      <c r="BB329" s="11"/>
      <c r="BC329" s="11"/>
      <c r="BD329" s="11"/>
      <c r="BE329" s="11"/>
      <c r="BF329" s="11"/>
      <c r="BG329" s="11"/>
      <c r="BH329" s="11"/>
    </row>
    <row r="330" spans="2:60">
      <c r="B330" s="11"/>
      <c r="C330" s="49"/>
      <c r="D330" s="11"/>
      <c r="E330" s="11"/>
      <c r="F330" s="114"/>
      <c r="G330" s="122"/>
      <c r="H330" s="114"/>
      <c r="I330" s="582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09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  <c r="BH330" s="11"/>
    </row>
    <row r="331" spans="2:60">
      <c r="B331" s="11"/>
      <c r="C331" s="49"/>
      <c r="D331" s="11"/>
      <c r="E331" s="11"/>
      <c r="F331" s="114"/>
      <c r="G331" s="188"/>
      <c r="H331" s="114"/>
      <c r="I331" s="582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09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S331" s="11"/>
      <c r="AT331" s="11"/>
      <c r="AU331" s="11"/>
      <c r="AV331" s="11"/>
      <c r="AW331" s="11"/>
      <c r="AX331" s="11"/>
      <c r="AY331" s="11"/>
      <c r="AZ331" s="11"/>
      <c r="BA331" s="11"/>
      <c r="BB331" s="11"/>
      <c r="BC331" s="11"/>
      <c r="BD331" s="11"/>
      <c r="BE331" s="11"/>
      <c r="BF331" s="11"/>
      <c r="BG331" s="11"/>
      <c r="BH331" s="11"/>
    </row>
    <row r="332" spans="2:60">
      <c r="B332" s="11"/>
      <c r="C332" s="49"/>
      <c r="D332" s="11"/>
      <c r="E332" s="11"/>
      <c r="F332" s="123"/>
      <c r="G332" s="109"/>
      <c r="H332" s="108"/>
      <c r="I332" s="582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09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  <c r="BH332" s="11"/>
    </row>
    <row r="333" spans="2:60">
      <c r="B333" s="11"/>
      <c r="C333" s="49"/>
      <c r="D333" s="11"/>
      <c r="E333" s="11"/>
      <c r="F333" s="123"/>
      <c r="G333" s="109"/>
      <c r="H333" s="196"/>
      <c r="I333" s="582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09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  <c r="BH333" s="11"/>
    </row>
    <row r="334" spans="2:60">
      <c r="B334" s="11"/>
      <c r="C334" s="49"/>
      <c r="D334" s="11"/>
      <c r="E334" s="11"/>
      <c r="F334" s="114"/>
      <c r="G334" s="122"/>
      <c r="H334" s="114"/>
      <c r="I334" s="582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09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S334" s="11"/>
      <c r="AT334" s="11"/>
      <c r="AU334" s="11"/>
      <c r="AV334" s="11"/>
      <c r="AW334" s="11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  <c r="BH334" s="11"/>
    </row>
    <row r="335" spans="2:60">
      <c r="B335" s="11"/>
      <c r="C335" s="49"/>
      <c r="D335" s="11"/>
      <c r="E335" s="11"/>
      <c r="F335" s="114"/>
      <c r="G335" s="122"/>
      <c r="H335" s="114"/>
      <c r="I335" s="582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4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  <c r="BH335" s="11"/>
    </row>
    <row r="336" spans="2:60">
      <c r="B336" s="11"/>
      <c r="C336" s="49"/>
      <c r="D336" s="11"/>
      <c r="E336" s="11"/>
      <c r="F336" s="114"/>
      <c r="G336" s="122"/>
      <c r="H336" s="114"/>
      <c r="I336" s="582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4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  <c r="BH336" s="11"/>
    </row>
    <row r="337" spans="2:60">
      <c r="B337" s="11"/>
      <c r="C337" s="49"/>
      <c r="D337" s="11"/>
      <c r="E337" s="11"/>
      <c r="F337" s="114"/>
      <c r="G337" s="122"/>
      <c r="H337" s="114"/>
      <c r="I337" s="582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4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</row>
    <row r="338" spans="2:60">
      <c r="B338" s="11"/>
      <c r="C338" s="49"/>
      <c r="D338" s="11"/>
      <c r="E338" s="11"/>
      <c r="F338" s="125"/>
      <c r="G338" s="109"/>
      <c r="H338" s="108"/>
      <c r="I338" s="606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</row>
    <row r="339" spans="2:60">
      <c r="B339" s="11"/>
      <c r="C339" s="49"/>
      <c r="D339" s="11"/>
      <c r="E339" s="11"/>
      <c r="F339" s="124"/>
      <c r="G339" s="109"/>
      <c r="H339" s="108"/>
      <c r="I339" s="606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  <c r="BH339" s="11"/>
    </row>
    <row r="340" spans="2:60">
      <c r="B340" s="11"/>
      <c r="C340" s="49"/>
      <c r="D340" s="11"/>
      <c r="E340" s="11"/>
      <c r="F340" s="124"/>
      <c r="G340" s="109"/>
      <c r="H340" s="108"/>
      <c r="I340" s="606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S340" s="11"/>
      <c r="AT340" s="11"/>
      <c r="AU340" s="11"/>
      <c r="AV340" s="11"/>
      <c r="AW340" s="11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  <c r="BH340" s="11"/>
    </row>
    <row r="341" spans="2:60">
      <c r="B341" s="11"/>
      <c r="C341" s="49"/>
      <c r="D341" s="11"/>
      <c r="E341" s="11"/>
      <c r="F341" s="114"/>
      <c r="G341" s="122"/>
      <c r="H341" s="114"/>
      <c r="I341" s="606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  <c r="BH341" s="11"/>
    </row>
    <row r="342" spans="2:60">
      <c r="B342" s="11"/>
      <c r="C342" s="49"/>
      <c r="D342" s="11"/>
      <c r="E342" s="11"/>
      <c r="F342" s="114"/>
      <c r="G342" s="122"/>
      <c r="H342" s="114"/>
      <c r="I342" s="582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  <c r="BH342" s="11"/>
    </row>
    <row r="343" spans="2:60">
      <c r="B343" s="11"/>
      <c r="C343" s="49"/>
      <c r="D343" s="11"/>
      <c r="E343" s="11"/>
      <c r="F343" s="169"/>
      <c r="G343" s="122"/>
      <c r="H343" s="114"/>
      <c r="I343" s="582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  <c r="AU343" s="11"/>
      <c r="AV343" s="11"/>
      <c r="AW343" s="11"/>
      <c r="AX343" s="11"/>
      <c r="AY343" s="11"/>
      <c r="AZ343" s="11"/>
      <c r="BA343" s="11"/>
      <c r="BB343" s="11"/>
      <c r="BC343" s="11"/>
      <c r="BD343" s="11"/>
      <c r="BE343" s="11"/>
      <c r="BF343" s="11"/>
      <c r="BG343" s="11"/>
      <c r="BH343" s="11"/>
    </row>
    <row r="344" spans="2:60">
      <c r="B344" s="11"/>
      <c r="C344" s="49"/>
      <c r="D344" s="11"/>
      <c r="E344" s="11"/>
      <c r="F344" s="114"/>
      <c r="G344" s="122"/>
      <c r="H344" s="114"/>
      <c r="I344" s="582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1"/>
      <c r="BB344" s="11"/>
      <c r="BC344" s="11"/>
      <c r="BD344" s="11"/>
      <c r="BE344" s="11"/>
      <c r="BF344" s="11"/>
      <c r="BG344" s="11"/>
      <c r="BH344" s="11"/>
    </row>
    <row r="345" spans="2:60">
      <c r="B345" s="11"/>
      <c r="C345" s="49"/>
      <c r="D345" s="11"/>
      <c r="E345" s="11"/>
      <c r="F345" s="114"/>
      <c r="G345" s="122"/>
      <c r="H345" s="114"/>
      <c r="I345" s="582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  <c r="AS345" s="11"/>
      <c r="AT345" s="11"/>
      <c r="AU345" s="11"/>
      <c r="AV345" s="11"/>
      <c r="AW345" s="11"/>
      <c r="AX345" s="11"/>
      <c r="AY345" s="11"/>
      <c r="AZ345" s="11"/>
      <c r="BA345" s="11"/>
      <c r="BB345" s="11"/>
      <c r="BC345" s="11"/>
      <c r="BD345" s="11"/>
      <c r="BE345" s="11"/>
      <c r="BF345" s="11"/>
      <c r="BG345" s="11"/>
      <c r="BH345" s="11"/>
    </row>
    <row r="346" spans="2:60">
      <c r="B346" s="11"/>
      <c r="C346" s="49"/>
      <c r="D346" s="11"/>
      <c r="E346" s="11"/>
      <c r="F346" s="114"/>
      <c r="G346" s="122"/>
      <c r="H346" s="114"/>
      <c r="I346" s="582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  <c r="AS346" s="11"/>
      <c r="AT346" s="11"/>
      <c r="AU346" s="11"/>
      <c r="AV346" s="11"/>
      <c r="AW346" s="11"/>
      <c r="AX346" s="11"/>
      <c r="AY346" s="11"/>
      <c r="AZ346" s="11"/>
      <c r="BA346" s="11"/>
      <c r="BB346" s="11"/>
      <c r="BC346" s="11"/>
      <c r="BD346" s="11"/>
      <c r="BE346" s="11"/>
      <c r="BF346" s="11"/>
      <c r="BG346" s="11"/>
      <c r="BH346" s="11"/>
    </row>
    <row r="347" spans="2:60">
      <c r="B347" s="11"/>
      <c r="C347" s="49"/>
      <c r="D347" s="11"/>
      <c r="E347" s="11"/>
      <c r="F347" s="114"/>
      <c r="G347" s="122"/>
      <c r="H347" s="114"/>
      <c r="I347" s="582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/>
      <c r="AS347" s="11"/>
      <c r="AT347" s="11"/>
      <c r="AU347" s="11"/>
      <c r="AV347" s="11"/>
      <c r="AW347" s="11"/>
      <c r="AX347" s="11"/>
      <c r="AY347" s="11"/>
      <c r="AZ347" s="11"/>
      <c r="BA347" s="11"/>
      <c r="BB347" s="11"/>
      <c r="BC347" s="11"/>
      <c r="BD347" s="11"/>
      <c r="BE347" s="11"/>
      <c r="BF347" s="11"/>
      <c r="BG347" s="11"/>
      <c r="BH347" s="11"/>
    </row>
    <row r="348" spans="2:60">
      <c r="B348" s="11"/>
      <c r="C348" s="49"/>
      <c r="D348" s="11"/>
      <c r="E348" s="11"/>
      <c r="F348" s="114"/>
      <c r="G348" s="122"/>
      <c r="H348" s="114"/>
      <c r="I348" s="582"/>
      <c r="O348" s="11"/>
      <c r="P348" s="114"/>
      <c r="Q348" s="114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  <c r="AS348" s="11"/>
      <c r="AT348" s="11"/>
      <c r="AU348" s="11"/>
      <c r="AV348" s="11"/>
      <c r="AW348" s="11"/>
      <c r="AX348" s="11"/>
      <c r="AY348" s="11"/>
      <c r="AZ348" s="11"/>
      <c r="BA348" s="11"/>
      <c r="BB348" s="11"/>
      <c r="BC348" s="11"/>
      <c r="BD348" s="11"/>
      <c r="BE348" s="11"/>
      <c r="BF348" s="11"/>
      <c r="BG348" s="11"/>
      <c r="BH348" s="11"/>
    </row>
    <row r="349" spans="2:60">
      <c r="B349" s="11"/>
      <c r="C349" s="49"/>
      <c r="D349" s="11"/>
      <c r="E349" s="11"/>
      <c r="F349" s="114"/>
      <c r="G349" s="122"/>
      <c r="H349" s="114"/>
      <c r="I349" s="582"/>
      <c r="O349" s="11"/>
      <c r="P349" s="114"/>
      <c r="Q349" s="114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S349" s="11"/>
      <c r="AT349" s="11"/>
      <c r="AU349" s="11"/>
      <c r="AV349" s="11"/>
      <c r="AW349" s="11"/>
      <c r="AX349" s="11"/>
      <c r="AY349" s="11"/>
      <c r="AZ349" s="11"/>
      <c r="BA349" s="11"/>
      <c r="BB349" s="11"/>
      <c r="BC349" s="11"/>
      <c r="BD349" s="11"/>
      <c r="BE349" s="11"/>
      <c r="BF349" s="11"/>
      <c r="BG349" s="11"/>
      <c r="BH349" s="11"/>
    </row>
    <row r="350" spans="2:60">
      <c r="B350" s="11"/>
      <c r="C350" s="49"/>
      <c r="D350" s="11"/>
      <c r="E350" s="11"/>
      <c r="F350" s="114"/>
      <c r="G350" s="122"/>
      <c r="H350" s="114"/>
      <c r="I350" s="582"/>
      <c r="O350" s="11"/>
      <c r="P350" s="114"/>
      <c r="Q350" s="114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1"/>
      <c r="AS350" s="11"/>
      <c r="AT350" s="11"/>
      <c r="AU350" s="11"/>
      <c r="AV350" s="11"/>
      <c r="AW350" s="11"/>
      <c r="AX350" s="11"/>
      <c r="AY350" s="11"/>
      <c r="AZ350" s="11"/>
      <c r="BA350" s="11"/>
      <c r="BB350" s="11"/>
      <c r="BC350" s="11"/>
      <c r="BD350" s="11"/>
      <c r="BE350" s="11"/>
      <c r="BF350" s="11"/>
      <c r="BG350" s="11"/>
      <c r="BH350" s="11"/>
    </row>
    <row r="351" spans="2:60">
      <c r="B351" s="11"/>
      <c r="C351" s="49"/>
      <c r="D351" s="11"/>
      <c r="E351" s="11"/>
      <c r="F351" s="114"/>
      <c r="G351" s="122"/>
      <c r="H351" s="114"/>
      <c r="I351" s="582"/>
      <c r="O351" s="11"/>
      <c r="P351" s="114"/>
      <c r="Q351" s="114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  <c r="AS351" s="11"/>
      <c r="AT351" s="11"/>
      <c r="AU351" s="11"/>
      <c r="AV351" s="11"/>
      <c r="AW351" s="11"/>
      <c r="AX351" s="11"/>
      <c r="AY351" s="11"/>
      <c r="AZ351" s="11"/>
      <c r="BA351" s="11"/>
      <c r="BB351" s="11"/>
      <c r="BC351" s="11"/>
      <c r="BD351" s="11"/>
      <c r="BE351" s="11"/>
      <c r="BF351" s="11"/>
      <c r="BG351" s="11"/>
      <c r="BH351" s="11"/>
    </row>
    <row r="352" spans="2:60">
      <c r="B352" s="11"/>
      <c r="C352" s="49"/>
      <c r="D352" s="11"/>
      <c r="E352" s="11"/>
      <c r="F352" s="114"/>
      <c r="G352" s="122"/>
      <c r="H352" s="114"/>
      <c r="I352" s="582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/>
      <c r="AS352" s="11"/>
      <c r="AT352" s="11"/>
      <c r="AU352" s="11"/>
      <c r="AV352" s="11"/>
      <c r="AW352" s="11"/>
      <c r="AX352" s="11"/>
      <c r="AY352" s="11"/>
      <c r="AZ352" s="11"/>
      <c r="BA352" s="11"/>
      <c r="BB352" s="11"/>
      <c r="BC352" s="11"/>
      <c r="BD352" s="11"/>
      <c r="BE352" s="11"/>
      <c r="BF352" s="11"/>
      <c r="BG352" s="11"/>
      <c r="BH352" s="11"/>
    </row>
    <row r="353" spans="2:60">
      <c r="B353" s="11"/>
      <c r="C353" s="49"/>
      <c r="D353" s="11"/>
      <c r="E353" s="11"/>
      <c r="F353" s="114"/>
      <c r="G353" s="122"/>
      <c r="H353" s="114"/>
      <c r="I353" s="582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  <c r="AS353" s="11"/>
      <c r="AT353" s="11"/>
      <c r="AU353" s="11"/>
      <c r="AV353" s="11"/>
      <c r="AW353" s="11"/>
      <c r="AX353" s="11"/>
      <c r="AY353" s="11"/>
      <c r="AZ353" s="11"/>
      <c r="BA353" s="11"/>
      <c r="BB353" s="11"/>
      <c r="BC353" s="11"/>
      <c r="BD353" s="11"/>
      <c r="BE353" s="11"/>
      <c r="BF353" s="11"/>
      <c r="BG353" s="11"/>
      <c r="BH353" s="11"/>
    </row>
    <row r="354" spans="2:60">
      <c r="B354" s="11"/>
      <c r="C354" s="49"/>
      <c r="D354" s="11"/>
      <c r="E354" s="11"/>
      <c r="F354" s="114"/>
      <c r="G354" s="122"/>
      <c r="H354" s="114"/>
      <c r="I354" s="582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  <c r="AS354" s="11"/>
      <c r="AT354" s="11"/>
      <c r="AU354" s="11"/>
      <c r="AV354" s="11"/>
      <c r="AW354" s="11"/>
      <c r="AX354" s="11"/>
      <c r="AY354" s="11"/>
      <c r="AZ354" s="11"/>
      <c r="BA354" s="11"/>
      <c r="BB354" s="11"/>
      <c r="BC354" s="11"/>
      <c r="BD354" s="11"/>
      <c r="BE354" s="11"/>
      <c r="BF354" s="11"/>
      <c r="BG354" s="11"/>
      <c r="BH354" s="11"/>
    </row>
    <row r="355" spans="2:60">
      <c r="B355" s="11"/>
      <c r="C355" s="49"/>
      <c r="D355" s="11"/>
      <c r="E355" s="11"/>
      <c r="F355" s="11"/>
      <c r="G355" s="49"/>
      <c r="H355" s="11"/>
      <c r="I355" s="595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S355" s="11"/>
      <c r="AT355" s="11"/>
      <c r="AU355" s="11"/>
      <c r="AV355" s="11"/>
      <c r="AW355" s="11"/>
      <c r="AX355" s="11"/>
      <c r="AY355" s="11"/>
      <c r="AZ355" s="11"/>
      <c r="BA355" s="11"/>
      <c r="BB355" s="11"/>
      <c r="BC355" s="11"/>
      <c r="BD355" s="11"/>
      <c r="BE355" s="11"/>
      <c r="BF355" s="11"/>
      <c r="BG355" s="11"/>
      <c r="BH355" s="11"/>
    </row>
    <row r="356" spans="2:60">
      <c r="B356" s="11"/>
      <c r="C356" s="49"/>
      <c r="D356" s="11"/>
      <c r="E356" s="11"/>
      <c r="F356" s="11"/>
      <c r="G356" s="49"/>
      <c r="H356" s="11"/>
      <c r="I356" s="595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S356" s="11"/>
      <c r="AT356" s="11"/>
      <c r="AU356" s="11"/>
      <c r="AV356" s="11"/>
      <c r="AW356" s="11"/>
      <c r="AX356" s="11"/>
      <c r="AY356" s="11"/>
      <c r="AZ356" s="11"/>
      <c r="BA356" s="11"/>
      <c r="BB356" s="11"/>
      <c r="BC356" s="11"/>
      <c r="BD356" s="11"/>
      <c r="BE356" s="11"/>
      <c r="BF356" s="11"/>
      <c r="BG356" s="11"/>
      <c r="BH356" s="11"/>
    </row>
    <row r="357" spans="2:60">
      <c r="B357" s="11"/>
      <c r="C357" s="49"/>
      <c r="D357" s="11"/>
      <c r="E357" s="11"/>
      <c r="F357" s="11"/>
      <c r="G357" s="49"/>
      <c r="H357" s="11"/>
      <c r="I357" s="595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</row>
    <row r="358" spans="2:60">
      <c r="B358" s="11"/>
      <c r="C358" s="49"/>
      <c r="D358" s="11"/>
      <c r="E358" s="11"/>
      <c r="F358" s="11"/>
      <c r="G358" s="49"/>
      <c r="H358" s="11"/>
      <c r="I358" s="595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</row>
    <row r="359" spans="2:60">
      <c r="B359" s="11"/>
      <c r="C359" s="49"/>
      <c r="D359" s="11"/>
      <c r="E359" s="11"/>
      <c r="F359" s="11"/>
      <c r="G359" s="49"/>
      <c r="H359" s="11"/>
      <c r="I359" s="595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1"/>
      <c r="AZ359" s="11"/>
      <c r="BA359" s="11"/>
      <c r="BB359" s="11"/>
      <c r="BC359" s="11"/>
      <c r="BD359" s="11"/>
      <c r="BE359" s="11"/>
      <c r="BF359" s="11"/>
      <c r="BG359" s="11"/>
      <c r="BH359" s="11"/>
    </row>
    <row r="360" spans="2:60">
      <c r="B360" s="11"/>
      <c r="C360" s="49"/>
      <c r="D360" s="11"/>
      <c r="E360" s="11"/>
      <c r="F360" s="11"/>
      <c r="G360" s="49"/>
      <c r="H360" s="11"/>
      <c r="I360" s="595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1"/>
      <c r="AZ360" s="11"/>
      <c r="BA360" s="11"/>
      <c r="BB360" s="11"/>
      <c r="BC360" s="11"/>
      <c r="BD360" s="11"/>
      <c r="BE360" s="11"/>
      <c r="BF360" s="11"/>
      <c r="BG360" s="11"/>
      <c r="BH360" s="11"/>
    </row>
    <row r="361" spans="2:60">
      <c r="B361" s="11"/>
      <c r="C361" s="49"/>
      <c r="D361" s="11"/>
      <c r="E361" s="11"/>
      <c r="F361" s="11"/>
      <c r="G361" s="49"/>
      <c r="H361" s="11"/>
      <c r="I361" s="595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"/>
      <c r="BD361" s="11"/>
      <c r="BE361" s="11"/>
      <c r="BF361" s="11"/>
      <c r="BG361" s="11"/>
      <c r="BH361" s="11"/>
    </row>
    <row r="362" spans="2:60">
      <c r="B362" s="11"/>
      <c r="C362" s="49"/>
      <c r="D362" s="11"/>
      <c r="E362" s="11"/>
      <c r="F362" s="11"/>
      <c r="G362" s="49"/>
      <c r="H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  <c r="BH362" s="11"/>
    </row>
    <row r="363" spans="2:60">
      <c r="B363" s="11"/>
      <c r="C363" s="49"/>
      <c r="D363" s="11"/>
      <c r="E363" s="11"/>
      <c r="F363" s="11"/>
      <c r="G363" s="49"/>
      <c r="H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1"/>
      <c r="AZ363" s="11"/>
      <c r="BA363" s="11"/>
      <c r="BB363" s="11"/>
      <c r="BC363" s="11"/>
      <c r="BD363" s="11"/>
      <c r="BE363" s="11"/>
      <c r="BF363" s="11"/>
      <c r="BG363" s="11"/>
      <c r="BH363" s="11"/>
    </row>
    <row r="364" spans="2:60">
      <c r="B364" s="11"/>
      <c r="C364" s="49"/>
      <c r="D364" s="11"/>
      <c r="E364" s="11"/>
      <c r="F364" s="11"/>
      <c r="G364" s="49"/>
      <c r="H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1"/>
      <c r="AZ364" s="11"/>
      <c r="BA364" s="11"/>
      <c r="BB364" s="11"/>
      <c r="BC364" s="11"/>
      <c r="BD364" s="11"/>
      <c r="BE364" s="11"/>
      <c r="BF364" s="11"/>
      <c r="BG364" s="11"/>
      <c r="BH364" s="11"/>
    </row>
    <row r="365" spans="2:60">
      <c r="B365" s="11"/>
      <c r="C365" s="49"/>
      <c r="D365" s="11"/>
      <c r="E365" s="11"/>
      <c r="F365" s="11"/>
      <c r="G365" s="49"/>
      <c r="H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1"/>
      <c r="AZ365" s="11"/>
      <c r="BA365" s="11"/>
      <c r="BB365" s="11"/>
      <c r="BC365" s="11"/>
      <c r="BD365" s="11"/>
      <c r="BE365" s="11"/>
      <c r="BF365" s="11"/>
      <c r="BG365" s="11"/>
      <c r="BH365" s="11"/>
    </row>
    <row r="366" spans="2:60">
      <c r="B366" s="11"/>
      <c r="C366" s="49"/>
      <c r="D366" s="11"/>
      <c r="E366" s="11"/>
      <c r="F366" s="11"/>
      <c r="G366" s="49"/>
      <c r="H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1"/>
      <c r="BD366" s="11"/>
      <c r="BE366" s="11"/>
      <c r="BF366" s="11"/>
      <c r="BG366" s="11"/>
      <c r="BH366" s="11"/>
    </row>
    <row r="367" spans="2:60">
      <c r="B367" s="11"/>
      <c r="C367" s="49"/>
      <c r="D367" s="11"/>
      <c r="E367" s="11"/>
      <c r="F367" s="11"/>
      <c r="G367" s="49"/>
      <c r="H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  <c r="AZ367" s="11"/>
      <c r="BA367" s="11"/>
      <c r="BB367" s="11"/>
      <c r="BC367" s="11"/>
      <c r="BD367" s="11"/>
      <c r="BE367" s="11"/>
      <c r="BF367" s="11"/>
      <c r="BG367" s="11"/>
      <c r="BH367" s="11"/>
    </row>
    <row r="368" spans="2:60">
      <c r="B368" s="11"/>
      <c r="C368" s="49"/>
      <c r="D368" s="11"/>
      <c r="E368" s="11"/>
      <c r="F368" s="11"/>
      <c r="G368" s="49"/>
      <c r="H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/>
      <c r="BB368" s="11"/>
      <c r="BC368" s="11"/>
      <c r="BD368" s="11"/>
      <c r="BE368" s="11"/>
      <c r="BF368" s="11"/>
      <c r="BG368" s="11"/>
      <c r="BH368" s="11"/>
    </row>
    <row r="369" spans="2:60">
      <c r="B369" s="11"/>
      <c r="C369" s="49"/>
      <c r="D369" s="11"/>
      <c r="E369" s="11"/>
      <c r="F369" s="11"/>
      <c r="G369" s="49"/>
      <c r="H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11"/>
      <c r="BF369" s="11"/>
      <c r="BG369" s="11"/>
      <c r="BH369" s="11"/>
    </row>
    <row r="370" spans="2:60">
      <c r="B370" s="11"/>
      <c r="C370" s="49"/>
      <c r="D370" s="11"/>
      <c r="E370" s="11"/>
      <c r="F370" s="11"/>
      <c r="G370" s="49"/>
      <c r="H370" s="11"/>
      <c r="O370" s="11"/>
      <c r="P370" s="11"/>
      <c r="Q370" s="11"/>
      <c r="R370" s="11"/>
      <c r="S370" s="49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1"/>
      <c r="AZ370" s="11"/>
      <c r="BA370" s="11"/>
      <c r="BB370" s="11"/>
      <c r="BC370" s="11"/>
      <c r="BD370" s="11"/>
      <c r="BE370" s="11"/>
      <c r="BF370" s="11"/>
      <c r="BG370" s="11"/>
      <c r="BH370" s="11"/>
    </row>
    <row r="371" spans="2:60">
      <c r="B371" s="11"/>
      <c r="C371" s="49"/>
      <c r="D371" s="11"/>
      <c r="E371" s="11"/>
      <c r="F371" s="11"/>
      <c r="G371" s="49"/>
      <c r="H371" s="11"/>
      <c r="O371" s="11"/>
      <c r="P371" s="11"/>
      <c r="Q371" s="11"/>
      <c r="R371" s="11"/>
      <c r="S371" s="49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  <c r="AZ371" s="11"/>
      <c r="BA371" s="11"/>
      <c r="BB371" s="11"/>
      <c r="BC371" s="11"/>
      <c r="BD371" s="11"/>
      <c r="BE371" s="11"/>
      <c r="BF371" s="11"/>
      <c r="BG371" s="11"/>
      <c r="BH371" s="11"/>
    </row>
    <row r="372" spans="2:60">
      <c r="B372" s="11"/>
      <c r="C372" s="49"/>
      <c r="D372" s="11"/>
      <c r="E372" s="11"/>
      <c r="F372" s="11"/>
      <c r="G372" s="49"/>
      <c r="H372" s="11"/>
      <c r="O372" s="11"/>
      <c r="P372" s="11"/>
      <c r="Q372" s="11"/>
      <c r="R372" s="11"/>
      <c r="S372" s="49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  <c r="AS372" s="11"/>
      <c r="AT372" s="11"/>
      <c r="AU372" s="11"/>
      <c r="AV372" s="11"/>
      <c r="AW372" s="11"/>
      <c r="AX372" s="11"/>
      <c r="AY372" s="11"/>
      <c r="AZ372" s="11"/>
      <c r="BA372" s="11"/>
      <c r="BB372" s="11"/>
      <c r="BC372" s="11"/>
      <c r="BD372" s="11"/>
      <c r="BE372" s="11"/>
      <c r="BF372" s="11"/>
      <c r="BG372" s="11"/>
      <c r="BH372" s="11"/>
    </row>
    <row r="373" spans="2:60">
      <c r="B373" s="11"/>
      <c r="C373" s="49"/>
      <c r="D373" s="11"/>
      <c r="E373" s="11"/>
      <c r="F373" s="11"/>
      <c r="G373" s="49"/>
      <c r="H373" s="11"/>
      <c r="O373" s="11"/>
      <c r="P373" s="11"/>
      <c r="Q373" s="11"/>
      <c r="R373" s="11"/>
      <c r="S373" s="49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  <c r="AS373" s="11"/>
      <c r="AT373" s="11"/>
      <c r="AU373" s="11"/>
      <c r="AV373" s="11"/>
      <c r="AW373" s="11"/>
      <c r="AX373" s="11"/>
      <c r="AY373" s="11"/>
      <c r="AZ373" s="11"/>
      <c r="BA373" s="11"/>
      <c r="BB373" s="11"/>
      <c r="BC373" s="11"/>
      <c r="BD373" s="11"/>
      <c r="BE373" s="11"/>
      <c r="BF373" s="11"/>
      <c r="BG373" s="11"/>
      <c r="BH373" s="11"/>
    </row>
    <row r="374" spans="2:60">
      <c r="B374" s="11"/>
      <c r="C374" s="49"/>
      <c r="D374" s="11"/>
      <c r="E374" s="11"/>
      <c r="F374" s="11"/>
      <c r="G374" s="49"/>
      <c r="H374" s="11"/>
      <c r="O374" s="11"/>
      <c r="P374" s="11"/>
      <c r="Q374" s="11"/>
      <c r="R374" s="39"/>
      <c r="S374" s="7"/>
      <c r="T374" s="106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  <c r="AS374" s="11"/>
      <c r="AT374" s="11"/>
      <c r="AU374" s="11"/>
      <c r="AV374" s="11"/>
      <c r="AW374" s="11"/>
      <c r="AX374" s="11"/>
      <c r="AY374" s="11"/>
      <c r="AZ374" s="11"/>
      <c r="BA374" s="11"/>
      <c r="BB374" s="11"/>
      <c r="BC374" s="11"/>
      <c r="BD374" s="11"/>
      <c r="BE374" s="11"/>
      <c r="BF374" s="11"/>
      <c r="BG374" s="11"/>
      <c r="BH374" s="11"/>
    </row>
    <row r="375" spans="2:60">
      <c r="B375" s="11"/>
      <c r="C375" s="49"/>
      <c r="D375" s="11"/>
      <c r="E375" s="11"/>
      <c r="F375" s="114"/>
      <c r="G375" s="122"/>
      <c r="H375" s="114"/>
      <c r="I375" s="114"/>
      <c r="O375" s="11"/>
      <c r="P375" s="11"/>
      <c r="Q375" s="11"/>
      <c r="R375" s="11"/>
      <c r="S375" s="360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</row>
    <row r="376" spans="2:60">
      <c r="B376" s="11"/>
      <c r="C376" s="49"/>
      <c r="D376" s="11"/>
      <c r="E376" s="11"/>
      <c r="F376" s="114"/>
      <c r="G376" s="122"/>
      <c r="H376" s="114"/>
      <c r="I376" s="114"/>
      <c r="O376" s="11"/>
      <c r="P376" s="11"/>
      <c r="Q376" s="11"/>
      <c r="R376" s="11"/>
      <c r="S376" s="49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1"/>
      <c r="BA376" s="11"/>
      <c r="BB376" s="11"/>
      <c r="BC376" s="11"/>
      <c r="BD376" s="11"/>
      <c r="BE376" s="11"/>
      <c r="BF376" s="11"/>
      <c r="BG376" s="11"/>
      <c r="BH376" s="11"/>
    </row>
    <row r="377" spans="2:60">
      <c r="B377" s="11"/>
      <c r="C377" s="49"/>
      <c r="D377" s="11"/>
      <c r="E377" s="11"/>
      <c r="F377" s="114"/>
      <c r="G377" s="122"/>
      <c r="H377" s="114"/>
      <c r="I377" s="114"/>
      <c r="O377" s="11"/>
      <c r="P377" s="11"/>
      <c r="Q377" s="11"/>
      <c r="R377" s="11"/>
      <c r="S377" s="49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1"/>
      <c r="BG377" s="11"/>
      <c r="BH377" s="11"/>
    </row>
    <row r="378" spans="2:60">
      <c r="B378" s="11"/>
      <c r="C378" s="49"/>
      <c r="D378" s="11"/>
      <c r="E378" s="11"/>
      <c r="F378" s="114"/>
      <c r="G378" s="122"/>
      <c r="H378" s="114"/>
      <c r="I378" s="114"/>
      <c r="O378" s="11"/>
      <c r="P378" s="11"/>
      <c r="Q378" s="11"/>
      <c r="R378" s="11"/>
      <c r="S378" s="49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  <c r="BH378" s="11"/>
    </row>
    <row r="379" spans="2:60">
      <c r="B379" s="11"/>
      <c r="C379" s="49"/>
      <c r="D379" s="11"/>
      <c r="E379" s="11"/>
      <c r="F379" s="11"/>
      <c r="G379" s="49"/>
      <c r="H379" s="11"/>
      <c r="O379" s="11"/>
      <c r="P379" s="11"/>
      <c r="Q379" s="11"/>
      <c r="R379" s="11"/>
      <c r="S379" s="49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11"/>
    </row>
    <row r="380" spans="2:60">
      <c r="B380" s="11"/>
      <c r="C380" s="49"/>
      <c r="D380" s="11"/>
      <c r="E380" s="11"/>
      <c r="F380" s="11"/>
      <c r="G380" s="49"/>
      <c r="H380" s="11"/>
      <c r="O380" s="11"/>
      <c r="P380" s="11"/>
      <c r="Q380" s="11"/>
      <c r="R380" s="11"/>
      <c r="S380" s="49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"/>
      <c r="BD380" s="11"/>
      <c r="BE380" s="11"/>
      <c r="BF380" s="11"/>
      <c r="BG380" s="11"/>
      <c r="BH380" s="11"/>
    </row>
    <row r="381" spans="2:60">
      <c r="B381" s="11"/>
      <c r="C381" s="49"/>
      <c r="D381" s="11"/>
      <c r="E381" s="11"/>
      <c r="F381" s="11"/>
      <c r="G381" s="49"/>
      <c r="H381" s="11"/>
      <c r="O381" s="11"/>
      <c r="P381" s="11"/>
      <c r="Q381" s="11"/>
      <c r="R381" s="11"/>
      <c r="S381" s="49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"/>
      <c r="BD381" s="11"/>
      <c r="BE381" s="11"/>
      <c r="BF381" s="11"/>
      <c r="BG381" s="11"/>
      <c r="BH381" s="11"/>
    </row>
    <row r="382" spans="2:60">
      <c r="B382" s="11"/>
      <c r="C382" s="49"/>
      <c r="D382" s="11"/>
      <c r="E382" s="11"/>
      <c r="F382" s="11"/>
      <c r="G382" s="49"/>
      <c r="H382" s="11"/>
      <c r="O382" s="11"/>
      <c r="P382" s="11"/>
      <c r="Q382" s="11"/>
      <c r="R382" s="11"/>
      <c r="S382" s="49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1"/>
      <c r="BB382" s="11"/>
      <c r="BC382" s="11"/>
      <c r="BD382" s="11"/>
      <c r="BE382" s="11"/>
      <c r="BF382" s="11"/>
      <c r="BG382" s="11"/>
      <c r="BH382" s="11"/>
    </row>
    <row r="383" spans="2:60">
      <c r="B383" s="11"/>
      <c r="C383" s="49"/>
      <c r="D383" s="11"/>
      <c r="E383" s="11"/>
      <c r="F383" s="11"/>
      <c r="G383" s="49"/>
      <c r="H383" s="11"/>
      <c r="O383" s="11"/>
      <c r="P383" s="11"/>
      <c r="Q383" s="11"/>
      <c r="R383" s="11"/>
      <c r="S383" s="49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1"/>
      <c r="BA383" s="11"/>
      <c r="BB383" s="11"/>
      <c r="BC383" s="11"/>
      <c r="BD383" s="11"/>
      <c r="BE383" s="11"/>
      <c r="BF383" s="11"/>
      <c r="BG383" s="11"/>
      <c r="BH383" s="11"/>
    </row>
    <row r="384" spans="2:60">
      <c r="B384" s="11"/>
      <c r="C384" s="49"/>
      <c r="D384" s="11"/>
      <c r="E384" s="11"/>
      <c r="F384" s="11"/>
      <c r="G384" s="49"/>
      <c r="H384" s="11"/>
      <c r="O384" s="11"/>
      <c r="P384" s="11"/>
      <c r="Q384" s="11"/>
      <c r="R384" s="11"/>
      <c r="S384" s="49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1"/>
      <c r="BA384" s="11"/>
      <c r="BB384" s="11"/>
      <c r="BC384" s="11"/>
      <c r="BD384" s="11"/>
      <c r="BE384" s="11"/>
      <c r="BF384" s="11"/>
      <c r="BG384" s="11"/>
      <c r="BH384" s="11"/>
    </row>
    <row r="385" spans="2:60">
      <c r="B385" s="11"/>
      <c r="C385" s="49"/>
      <c r="D385" s="11"/>
      <c r="E385" s="11"/>
      <c r="F385" s="11"/>
      <c r="G385" s="49"/>
      <c r="H385" s="11"/>
      <c r="O385" s="11"/>
      <c r="P385" s="11"/>
      <c r="Q385" s="11"/>
      <c r="R385" s="11"/>
      <c r="S385" s="49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11"/>
    </row>
    <row r="386" spans="2:60">
      <c r="B386" s="11"/>
      <c r="C386" s="49"/>
      <c r="D386" s="11"/>
      <c r="E386" s="11"/>
      <c r="F386" s="11"/>
      <c r="G386" s="49"/>
      <c r="H386" s="11"/>
      <c r="O386" s="11"/>
      <c r="P386" s="11"/>
      <c r="Q386" s="11"/>
      <c r="R386" s="11"/>
      <c r="S386" s="49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1"/>
      <c r="BA386" s="11"/>
      <c r="BB386" s="11"/>
      <c r="BC386" s="11"/>
      <c r="BD386" s="11"/>
      <c r="BE386" s="11"/>
      <c r="BF386" s="11"/>
      <c r="BG386" s="11"/>
      <c r="BH386" s="11"/>
    </row>
    <row r="387" spans="2:60">
      <c r="B387" s="11"/>
      <c r="C387" s="49"/>
      <c r="D387" s="11"/>
      <c r="E387" s="11"/>
      <c r="F387" s="11"/>
      <c r="G387" s="49"/>
      <c r="H387" s="11"/>
      <c r="O387" s="11"/>
      <c r="P387" s="11"/>
      <c r="Q387" s="11"/>
      <c r="R387" s="11"/>
      <c r="S387" s="49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  <c r="BH387" s="11"/>
    </row>
    <row r="388" spans="2:60">
      <c r="B388" s="11"/>
      <c r="C388" s="49"/>
      <c r="D388" s="11"/>
      <c r="E388" s="11"/>
      <c r="F388" s="11"/>
      <c r="G388" s="49"/>
      <c r="H388" s="11"/>
      <c r="O388" s="11"/>
      <c r="P388" s="11"/>
      <c r="Q388" s="11"/>
      <c r="R388" s="11"/>
      <c r="S388" s="49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  <c r="BH388" s="11"/>
    </row>
    <row r="389" spans="2:60">
      <c r="B389" s="11"/>
      <c r="C389" s="49"/>
      <c r="D389" s="11"/>
      <c r="E389" s="11"/>
      <c r="F389" s="11"/>
      <c r="G389" s="49"/>
      <c r="H389" s="11"/>
      <c r="O389" s="11"/>
      <c r="P389" s="11"/>
      <c r="Q389" s="11"/>
      <c r="R389" s="11"/>
      <c r="S389" s="49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11"/>
      <c r="AU389" s="11"/>
      <c r="AV389" s="11"/>
      <c r="AW389" s="11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  <c r="BH389" s="11"/>
    </row>
    <row r="390" spans="2:60">
      <c r="B390" s="11"/>
      <c r="C390" s="49"/>
      <c r="D390" s="11"/>
      <c r="E390" s="11"/>
      <c r="F390" s="11"/>
      <c r="G390" s="49"/>
      <c r="H390" s="11"/>
      <c r="O390" s="11"/>
      <c r="P390" s="11"/>
      <c r="Q390" s="11"/>
      <c r="R390" s="11"/>
      <c r="S390" s="49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11"/>
    </row>
    <row r="391" spans="2:60">
      <c r="B391" s="11"/>
      <c r="C391" s="49"/>
      <c r="D391" s="11"/>
      <c r="E391" s="11"/>
      <c r="F391" s="11"/>
      <c r="G391" s="49"/>
      <c r="H391" s="11"/>
      <c r="O391" s="11"/>
      <c r="P391" s="11"/>
      <c r="Q391" s="11"/>
      <c r="R391" s="11"/>
      <c r="S391" s="49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11"/>
    </row>
    <row r="392" spans="2:60">
      <c r="B392" s="11"/>
      <c r="C392" s="49"/>
      <c r="D392" s="11"/>
      <c r="E392" s="11"/>
      <c r="F392" s="11"/>
      <c r="G392" s="49"/>
      <c r="H392" s="11"/>
      <c r="O392" s="11"/>
      <c r="P392" s="11"/>
      <c r="Q392" s="11"/>
      <c r="R392" s="11"/>
      <c r="S392" s="49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</row>
    <row r="393" spans="2:60">
      <c r="B393" s="11"/>
      <c r="C393" s="49"/>
      <c r="D393" s="11"/>
      <c r="E393" s="11"/>
      <c r="F393" s="11"/>
      <c r="G393" s="49"/>
      <c r="H393" s="11"/>
      <c r="O393" s="11"/>
      <c r="P393" s="11"/>
      <c r="Q393" s="11"/>
      <c r="R393" s="114"/>
      <c r="S393" s="122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11"/>
    </row>
    <row r="394" spans="2:60">
      <c r="B394" s="11"/>
      <c r="C394" s="49"/>
      <c r="D394" s="11"/>
      <c r="E394" s="11"/>
      <c r="F394" s="11"/>
      <c r="G394" s="49"/>
      <c r="H394" s="11"/>
      <c r="O394" s="11"/>
      <c r="P394" s="11"/>
      <c r="Q394" s="11"/>
      <c r="R394" s="129"/>
      <c r="S394" s="122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1"/>
      <c r="BA394" s="11"/>
      <c r="BB394" s="11"/>
      <c r="BC394" s="11"/>
      <c r="BD394" s="11"/>
      <c r="BE394" s="11"/>
      <c r="BF394" s="11"/>
      <c r="BG394" s="11"/>
      <c r="BH394" s="11"/>
    </row>
    <row r="395" spans="2:60">
      <c r="B395" s="11"/>
      <c r="C395" s="49"/>
      <c r="D395" s="11"/>
      <c r="E395" s="11"/>
      <c r="F395" s="11"/>
      <c r="G395" s="49"/>
      <c r="H395" s="11"/>
      <c r="O395" s="11"/>
      <c r="P395" s="11"/>
      <c r="Q395" s="11"/>
      <c r="R395" s="123"/>
      <c r="S395" s="122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1"/>
      <c r="BA395" s="11"/>
      <c r="BB395" s="11"/>
      <c r="BC395" s="11"/>
      <c r="BD395" s="11"/>
      <c r="BE395" s="11"/>
      <c r="BF395" s="11"/>
      <c r="BG395" s="11"/>
      <c r="BH395" s="11"/>
    </row>
    <row r="396" spans="2:60">
      <c r="B396" s="11"/>
      <c r="C396" s="49"/>
      <c r="D396" s="11"/>
      <c r="E396" s="11"/>
      <c r="F396" s="11"/>
      <c r="G396" s="49"/>
      <c r="H396" s="11"/>
      <c r="O396" s="11"/>
      <c r="P396" s="11"/>
      <c r="Q396" s="11"/>
      <c r="R396" s="123"/>
      <c r="S396" s="109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1"/>
      <c r="BA396" s="11"/>
      <c r="BB396" s="11"/>
      <c r="BC396" s="11"/>
      <c r="BD396" s="11"/>
      <c r="BE396" s="11"/>
      <c r="BF396" s="11"/>
      <c r="BG396" s="11"/>
      <c r="BH396" s="11"/>
    </row>
    <row r="397" spans="2:60">
      <c r="B397" s="11"/>
      <c r="C397" s="49"/>
      <c r="D397" s="11"/>
      <c r="E397" s="11"/>
      <c r="F397" s="11"/>
      <c r="G397" s="49"/>
      <c r="H397" s="11"/>
      <c r="O397" s="11"/>
      <c r="P397" s="11"/>
      <c r="Q397" s="11"/>
      <c r="R397" s="167"/>
      <c r="S397" s="135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1"/>
      <c r="BA397" s="11"/>
      <c r="BB397" s="11"/>
      <c r="BC397" s="11"/>
      <c r="BD397" s="11"/>
      <c r="BE397" s="11"/>
      <c r="BF397" s="11"/>
      <c r="BG397" s="11"/>
      <c r="BH397" s="11"/>
    </row>
    <row r="398" spans="2:60">
      <c r="B398" s="11"/>
      <c r="C398" s="49"/>
      <c r="D398" s="11"/>
      <c r="E398" s="11"/>
      <c r="F398" s="11"/>
      <c r="G398" s="49"/>
      <c r="H398" s="11"/>
      <c r="O398" s="11"/>
      <c r="P398" s="11"/>
      <c r="Q398" s="11"/>
      <c r="R398" s="114"/>
      <c r="S398" s="188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1"/>
      <c r="BA398" s="11"/>
      <c r="BB398" s="11"/>
      <c r="BC398" s="11"/>
      <c r="BD398" s="11"/>
      <c r="BE398" s="11"/>
      <c r="BF398" s="11"/>
      <c r="BG398" s="11"/>
      <c r="BH398" s="11"/>
    </row>
    <row r="399" spans="2:60">
      <c r="B399" s="11"/>
      <c r="C399" s="49"/>
      <c r="D399" s="11"/>
      <c r="E399" s="11"/>
      <c r="F399" s="11"/>
      <c r="G399" s="49"/>
      <c r="H399" s="11"/>
      <c r="O399" s="11"/>
      <c r="P399" s="11"/>
      <c r="Q399" s="11"/>
      <c r="R399" s="133"/>
      <c r="S399" s="121"/>
      <c r="T399" s="12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1"/>
      <c r="BA399" s="11"/>
      <c r="BB399" s="11"/>
      <c r="BC399" s="11"/>
      <c r="BD399" s="11"/>
      <c r="BE399" s="11"/>
      <c r="BF399" s="11"/>
      <c r="BG399" s="11"/>
      <c r="BH399" s="11"/>
    </row>
    <row r="400" spans="2:60">
      <c r="B400" s="11"/>
      <c r="C400" s="49"/>
      <c r="D400" s="11"/>
      <c r="E400" s="11"/>
      <c r="F400" s="11"/>
      <c r="G400" s="49"/>
      <c r="H400" s="11"/>
      <c r="O400" s="11"/>
      <c r="P400" s="11"/>
      <c r="Q400" s="11"/>
      <c r="R400" s="123"/>
      <c r="S400" s="109"/>
      <c r="T400" s="108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1"/>
      <c r="BA400" s="11"/>
      <c r="BB400" s="11"/>
      <c r="BC400" s="11"/>
      <c r="BD400" s="11"/>
      <c r="BE400" s="11"/>
      <c r="BF400" s="11"/>
      <c r="BG400" s="11"/>
      <c r="BH400" s="11"/>
    </row>
    <row r="401" spans="2:60">
      <c r="B401" s="11"/>
      <c r="C401" s="49"/>
      <c r="D401" s="11"/>
      <c r="E401" s="11"/>
      <c r="F401" s="11"/>
      <c r="G401" s="49"/>
      <c r="H401" s="11"/>
      <c r="O401" s="11"/>
      <c r="P401" s="11"/>
      <c r="Q401" s="11"/>
      <c r="R401" s="123"/>
      <c r="S401" s="109"/>
      <c r="T401" s="108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1"/>
      <c r="BA401" s="11"/>
      <c r="BB401" s="11"/>
      <c r="BC401" s="11"/>
      <c r="BD401" s="11"/>
      <c r="BE401" s="11"/>
      <c r="BF401" s="11"/>
      <c r="BG401" s="11"/>
      <c r="BH401" s="11"/>
    </row>
    <row r="402" spans="2:60">
      <c r="B402" s="11"/>
      <c r="C402" s="49"/>
      <c r="D402" s="11"/>
      <c r="E402" s="11"/>
      <c r="F402" s="11"/>
      <c r="G402" s="49"/>
      <c r="H402" s="11"/>
      <c r="O402" s="11"/>
      <c r="P402" s="11"/>
      <c r="Q402" s="11"/>
      <c r="R402" s="124"/>
      <c r="S402" s="109"/>
      <c r="T402" s="108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  <c r="BH402" s="11"/>
    </row>
    <row r="403" spans="2:60">
      <c r="B403" s="11"/>
      <c r="C403" s="49"/>
      <c r="D403" s="11"/>
      <c r="E403" s="11"/>
      <c r="F403" s="11"/>
      <c r="G403" s="49"/>
      <c r="H403" s="11"/>
      <c r="O403" s="11"/>
      <c r="P403" s="11"/>
      <c r="Q403" s="11"/>
      <c r="R403" s="124"/>
      <c r="S403" s="109"/>
      <c r="T403" s="108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  <c r="AS403" s="11"/>
      <c r="AT403" s="11"/>
      <c r="AU403" s="11"/>
      <c r="AV403" s="11"/>
      <c r="AW403" s="11"/>
      <c r="AX403" s="11"/>
      <c r="AY403" s="11"/>
      <c r="AZ403" s="11"/>
      <c r="BA403" s="11"/>
      <c r="BB403" s="11"/>
      <c r="BC403" s="11"/>
      <c r="BD403" s="11"/>
      <c r="BE403" s="11"/>
      <c r="BF403" s="11"/>
      <c r="BG403" s="11"/>
      <c r="BH403" s="11"/>
    </row>
    <row r="404" spans="2:60">
      <c r="B404" s="11"/>
      <c r="C404" s="49"/>
      <c r="D404" s="11"/>
      <c r="E404" s="11"/>
      <c r="F404" s="11"/>
      <c r="G404" s="49"/>
      <c r="H404" s="11"/>
      <c r="O404" s="11"/>
      <c r="P404" s="11"/>
      <c r="Q404" s="11"/>
      <c r="R404" s="114"/>
      <c r="S404" s="122"/>
      <c r="T404" s="114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  <c r="AS404" s="11"/>
      <c r="AT404" s="11"/>
      <c r="AU404" s="11"/>
      <c r="AV404" s="11"/>
      <c r="AW404" s="11"/>
      <c r="AX404" s="11"/>
      <c r="AY404" s="11"/>
      <c r="AZ404" s="11"/>
      <c r="BA404" s="11"/>
      <c r="BB404" s="11"/>
      <c r="BC404" s="11"/>
      <c r="BD404" s="11"/>
      <c r="BE404" s="11"/>
      <c r="BF404" s="11"/>
      <c r="BG404" s="11"/>
      <c r="BH404" s="11"/>
    </row>
    <row r="405" spans="2:60">
      <c r="B405" s="11"/>
      <c r="C405" s="49"/>
      <c r="D405" s="11"/>
      <c r="E405" s="11"/>
      <c r="F405" s="11"/>
      <c r="G405" s="49"/>
      <c r="H405" s="11"/>
      <c r="O405" s="11"/>
      <c r="P405" s="11"/>
      <c r="Q405" s="11"/>
      <c r="R405" s="114"/>
      <c r="S405" s="188"/>
      <c r="T405" s="114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  <c r="AS405" s="11"/>
      <c r="AT405" s="11"/>
      <c r="AU405" s="11"/>
      <c r="AV405" s="11"/>
      <c r="AW405" s="11"/>
      <c r="AX405" s="11"/>
      <c r="AY405" s="11"/>
      <c r="AZ405" s="11"/>
      <c r="BA405" s="11"/>
      <c r="BB405" s="11"/>
      <c r="BC405" s="11"/>
      <c r="BD405" s="11"/>
      <c r="BE405" s="11"/>
      <c r="BF405" s="11"/>
      <c r="BG405" s="11"/>
      <c r="BH405" s="11"/>
    </row>
    <row r="406" spans="2:60">
      <c r="G406" s="84"/>
      <c r="O406" s="11"/>
      <c r="P406" s="11"/>
      <c r="Q406" s="11"/>
      <c r="R406" s="123"/>
      <c r="S406" s="109"/>
      <c r="T406" s="104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</row>
    <row r="407" spans="2:60">
      <c r="G407" s="84"/>
      <c r="O407" s="11"/>
      <c r="P407" s="11"/>
      <c r="Q407" s="11"/>
      <c r="R407" s="187"/>
      <c r="S407" s="113"/>
      <c r="T407" s="104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1"/>
      <c r="AZ407" s="11"/>
      <c r="BA407" s="11"/>
      <c r="BB407" s="11"/>
      <c r="BC407" s="11"/>
      <c r="BD407" s="11"/>
      <c r="BE407" s="11"/>
      <c r="BF407" s="11"/>
      <c r="BG407" s="11"/>
      <c r="BH407" s="11"/>
    </row>
    <row r="408" spans="2:60">
      <c r="G408" s="84"/>
      <c r="O408" s="11"/>
      <c r="P408" s="11"/>
      <c r="Q408" s="11"/>
      <c r="R408" s="127"/>
      <c r="S408" s="109"/>
      <c r="T408" s="106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11"/>
      <c r="BF408" s="11"/>
      <c r="BG408" s="11"/>
      <c r="BH408" s="11"/>
    </row>
    <row r="409" spans="2:60">
      <c r="G409" s="84"/>
      <c r="O409" s="11"/>
      <c r="P409" s="11"/>
      <c r="Q409" s="11"/>
      <c r="R409" s="114"/>
      <c r="S409" s="122"/>
      <c r="T409" s="114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1"/>
      <c r="AZ409" s="11"/>
      <c r="BA409" s="11"/>
      <c r="BB409" s="11"/>
      <c r="BC409" s="11"/>
      <c r="BD409" s="11"/>
      <c r="BE409" s="11"/>
      <c r="BF409" s="11"/>
      <c r="BG409" s="11"/>
      <c r="BH409" s="11"/>
    </row>
    <row r="410" spans="2:60">
      <c r="G410" s="84"/>
      <c r="O410" s="11"/>
      <c r="P410" s="11"/>
      <c r="Q410" s="11"/>
      <c r="R410" s="114"/>
      <c r="S410" s="122"/>
      <c r="T410" s="114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1"/>
      <c r="AZ410" s="11"/>
      <c r="BA410" s="11"/>
      <c r="BB410" s="11"/>
      <c r="BC410" s="11"/>
      <c r="BD410" s="11"/>
      <c r="BE410" s="11"/>
      <c r="BF410" s="11"/>
      <c r="BG410" s="11"/>
      <c r="BH410" s="11"/>
    </row>
    <row r="411" spans="2:60">
      <c r="F411" s="114"/>
      <c r="G411" s="122"/>
      <c r="H411" s="114"/>
      <c r="I411" s="114"/>
      <c r="O411" s="11"/>
      <c r="P411" s="11"/>
      <c r="Q411" s="11"/>
      <c r="R411" s="114"/>
      <c r="S411" s="122"/>
      <c r="T411" s="114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"/>
      <c r="BD411" s="11"/>
      <c r="BE411" s="11"/>
      <c r="BF411" s="11"/>
      <c r="BG411" s="11"/>
      <c r="BH411" s="11"/>
    </row>
    <row r="412" spans="2:60">
      <c r="F412" s="114"/>
      <c r="G412" s="122"/>
      <c r="H412" s="114"/>
      <c r="I412" s="114"/>
      <c r="O412" s="11"/>
      <c r="P412" s="11"/>
      <c r="Q412" s="11"/>
      <c r="R412" s="114"/>
      <c r="S412" s="212"/>
      <c r="T412" s="114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1"/>
      <c r="BD412" s="11"/>
      <c r="BE412" s="11"/>
      <c r="BF412" s="11"/>
      <c r="BG412" s="11"/>
      <c r="BH412" s="11"/>
    </row>
    <row r="413" spans="2:60">
      <c r="F413" s="114"/>
      <c r="G413" s="122"/>
      <c r="H413" s="114"/>
      <c r="I413" s="114"/>
      <c r="O413" s="11"/>
      <c r="P413" s="11"/>
      <c r="Q413" s="11"/>
      <c r="R413" s="114"/>
      <c r="S413" s="122"/>
      <c r="T413" s="114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1"/>
      <c r="AZ413" s="11"/>
      <c r="BA413" s="11"/>
      <c r="BB413" s="11"/>
      <c r="BC413" s="11"/>
      <c r="BD413" s="11"/>
      <c r="BE413" s="11"/>
      <c r="BF413" s="11"/>
      <c r="BG413" s="11"/>
      <c r="BH413" s="11"/>
    </row>
    <row r="414" spans="2:60">
      <c r="F414" s="114"/>
      <c r="G414" s="122"/>
      <c r="H414" s="114"/>
      <c r="I414" s="114"/>
      <c r="O414" s="11"/>
      <c r="P414" s="11"/>
      <c r="Q414" s="11"/>
      <c r="R414" s="169"/>
      <c r="S414" s="122"/>
      <c r="T414" s="114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1"/>
      <c r="AZ414" s="11"/>
      <c r="BA414" s="11"/>
      <c r="BB414" s="11"/>
      <c r="BC414" s="11"/>
      <c r="BD414" s="11"/>
      <c r="BE414" s="11"/>
      <c r="BF414" s="11"/>
      <c r="BG414" s="11"/>
      <c r="BH414" s="11"/>
    </row>
    <row r="415" spans="2:60">
      <c r="F415" s="108"/>
      <c r="G415" s="152"/>
      <c r="H415" s="112"/>
      <c r="I415" s="319"/>
      <c r="O415" s="11"/>
      <c r="P415" s="11"/>
      <c r="Q415" s="11"/>
      <c r="R415" s="123"/>
      <c r="S415" s="122"/>
      <c r="T415" s="108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1"/>
      <c r="AZ415" s="11"/>
      <c r="BA415" s="11"/>
      <c r="BB415" s="11"/>
      <c r="BC415" s="11"/>
      <c r="BD415" s="11"/>
      <c r="BE415" s="11"/>
      <c r="BF415" s="11"/>
      <c r="BG415" s="11"/>
      <c r="BH415" s="11"/>
    </row>
    <row r="416" spans="2:60">
      <c r="F416" s="108"/>
      <c r="G416" s="152"/>
      <c r="H416" s="109"/>
      <c r="I416" s="108"/>
      <c r="O416" s="11"/>
      <c r="P416" s="11"/>
      <c r="Q416" s="11"/>
      <c r="R416" s="123"/>
      <c r="S416" s="109"/>
      <c r="T416" s="108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1"/>
      <c r="BD416" s="11"/>
      <c r="BE416" s="11"/>
      <c r="BF416" s="11"/>
      <c r="BG416" s="11"/>
      <c r="BH416" s="11"/>
    </row>
    <row r="417" spans="6:60">
      <c r="F417" s="108"/>
      <c r="G417" s="152"/>
      <c r="H417" s="112"/>
      <c r="I417" s="113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1"/>
      <c r="BD417" s="11"/>
      <c r="BE417" s="11"/>
      <c r="BF417" s="11"/>
      <c r="BG417" s="11"/>
      <c r="BH417" s="11"/>
    </row>
    <row r="418" spans="6:60">
      <c r="F418" s="108"/>
      <c r="G418" s="152"/>
      <c r="H418" s="115"/>
      <c r="I418" s="116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1"/>
      <c r="AZ418" s="11"/>
      <c r="BA418" s="11"/>
      <c r="BB418" s="11"/>
      <c r="BC418" s="11"/>
      <c r="BD418" s="11"/>
      <c r="BE418" s="11"/>
      <c r="BF418" s="11"/>
      <c r="BG418" s="11"/>
      <c r="BH418" s="11"/>
    </row>
    <row r="419" spans="6:60">
      <c r="F419" s="116"/>
      <c r="G419" s="150"/>
      <c r="H419" s="135"/>
      <c r="I419" s="114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1"/>
      <c r="AZ419" s="11"/>
      <c r="BA419" s="11"/>
      <c r="BB419" s="11"/>
      <c r="BC419" s="11"/>
      <c r="BD419" s="11"/>
      <c r="BE419" s="11"/>
      <c r="BF419" s="11"/>
      <c r="BG419" s="11"/>
      <c r="BH419" s="11"/>
    </row>
    <row r="420" spans="6:60">
      <c r="F420" s="116"/>
      <c r="G420" s="150"/>
      <c r="H420" s="174"/>
      <c r="I420" s="207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H420" s="11"/>
    </row>
    <row r="421" spans="6:60">
      <c r="F421" s="113"/>
      <c r="G421" s="139"/>
      <c r="H421" s="109"/>
      <c r="I421" s="113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  <c r="BH421" s="11"/>
    </row>
    <row r="422" spans="6:60">
      <c r="F422" s="114"/>
      <c r="G422" s="231"/>
      <c r="H422" s="114"/>
      <c r="I422" s="114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1"/>
      <c r="AZ422" s="11"/>
      <c r="BA422" s="11"/>
      <c r="BB422" s="11"/>
      <c r="BC422" s="11"/>
      <c r="BD422" s="11"/>
      <c r="BE422" s="11"/>
      <c r="BF422" s="11"/>
      <c r="BG422" s="11"/>
      <c r="BH422" s="11"/>
    </row>
    <row r="423" spans="6:60">
      <c r="F423" s="108"/>
      <c r="G423" s="152"/>
      <c r="H423" s="114"/>
      <c r="I423" s="114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1"/>
      <c r="AZ423" s="11"/>
      <c r="BA423" s="11"/>
      <c r="BB423" s="11"/>
      <c r="BC423" s="11"/>
      <c r="BD423" s="11"/>
      <c r="BE423" s="11"/>
      <c r="BF423" s="11"/>
      <c r="BG423" s="11"/>
      <c r="BH423" s="11"/>
    </row>
    <row r="424" spans="6:60">
      <c r="F424" s="132"/>
      <c r="G424" s="139"/>
      <c r="H424" s="114"/>
      <c r="I424" s="114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/>
      <c r="AS424" s="11"/>
      <c r="AT424" s="11"/>
      <c r="AU424" s="11"/>
      <c r="AV424" s="11"/>
      <c r="AW424" s="11"/>
      <c r="AX424" s="11"/>
      <c r="AY424" s="11"/>
      <c r="AZ424" s="11"/>
      <c r="BA424" s="11"/>
      <c r="BB424" s="11"/>
      <c r="BC424" s="11"/>
      <c r="BD424" s="11"/>
      <c r="BE424" s="11"/>
      <c r="BF424" s="11"/>
      <c r="BG424" s="11"/>
      <c r="BH424" s="11"/>
    </row>
    <row r="425" spans="6:60">
      <c r="F425" s="108"/>
      <c r="G425" s="152"/>
      <c r="H425" s="114"/>
      <c r="I425" s="114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Q425" s="11"/>
      <c r="AR425" s="11"/>
      <c r="AS425" s="11"/>
      <c r="AT425" s="11"/>
      <c r="AU425" s="11"/>
      <c r="AV425" s="11"/>
      <c r="AW425" s="11"/>
      <c r="AX425" s="11"/>
      <c r="AY425" s="11"/>
      <c r="AZ425" s="11"/>
      <c r="BA425" s="11"/>
      <c r="BB425" s="11"/>
      <c r="BC425" s="11"/>
      <c r="BD425" s="11"/>
      <c r="BE425" s="11"/>
      <c r="BF425" s="11"/>
      <c r="BG425" s="11"/>
      <c r="BH425" s="11"/>
    </row>
    <row r="426" spans="6:60">
      <c r="F426" s="113"/>
      <c r="G426" s="139"/>
      <c r="H426" s="114"/>
      <c r="I426" s="114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"/>
      <c r="AQ426" s="11"/>
      <c r="AR426" s="11"/>
      <c r="AS426" s="11"/>
      <c r="AT426" s="11"/>
      <c r="AU426" s="11"/>
      <c r="AV426" s="11"/>
      <c r="AW426" s="11"/>
      <c r="AX426" s="11"/>
      <c r="AY426" s="11"/>
      <c r="AZ426" s="11"/>
      <c r="BA426" s="11"/>
      <c r="BB426" s="11"/>
      <c r="BC426" s="11"/>
      <c r="BD426" s="11"/>
      <c r="BE426" s="11"/>
      <c r="BF426" s="11"/>
      <c r="BG426" s="11"/>
      <c r="BH426" s="11"/>
    </row>
    <row r="427" spans="6:60">
      <c r="F427" s="113"/>
      <c r="G427" s="139"/>
      <c r="H427" s="114"/>
      <c r="I427" s="114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Q427" s="11"/>
      <c r="AR427" s="11"/>
      <c r="AS427" s="11"/>
      <c r="AT427" s="11"/>
      <c r="AU427" s="11"/>
      <c r="AV427" s="11"/>
      <c r="AW427" s="11"/>
      <c r="AX427" s="11"/>
      <c r="AY427" s="11"/>
      <c r="AZ427" s="11"/>
      <c r="BA427" s="11"/>
      <c r="BB427" s="11"/>
      <c r="BC427" s="11"/>
      <c r="BD427" s="11"/>
      <c r="BE427" s="11"/>
      <c r="BF427" s="11"/>
      <c r="BG427" s="11"/>
      <c r="BH427" s="11"/>
    </row>
    <row r="428" spans="6:60">
      <c r="F428" s="114"/>
      <c r="G428" s="114"/>
      <c r="H428" s="114"/>
      <c r="I428" s="114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</row>
    <row r="429" spans="6:60">
      <c r="F429" s="121"/>
      <c r="G429" s="149"/>
      <c r="H429" s="109"/>
      <c r="I429" s="217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11"/>
    </row>
    <row r="430" spans="6:60">
      <c r="F430" s="303"/>
      <c r="G430" s="303"/>
      <c r="H430" s="109"/>
      <c r="I430" s="114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Q430" s="11"/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1"/>
      <c r="BC430" s="11"/>
      <c r="BD430" s="11"/>
      <c r="BE430" s="11"/>
      <c r="BF430" s="11"/>
      <c r="BG430" s="11"/>
      <c r="BH430" s="11"/>
    </row>
    <row r="431" spans="6:60">
      <c r="F431" s="301"/>
      <c r="G431" s="114"/>
      <c r="H431" s="114"/>
      <c r="I431" s="308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11"/>
    </row>
    <row r="432" spans="6:60">
      <c r="F432" s="114"/>
      <c r="G432" s="114"/>
      <c r="H432" s="114"/>
      <c r="I432" s="114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1"/>
      <c r="BC432" s="11"/>
      <c r="BD432" s="11"/>
      <c r="BE432" s="11"/>
      <c r="BF432" s="11"/>
      <c r="BG432" s="11"/>
      <c r="BH432" s="11"/>
    </row>
    <row r="433" spans="6:60">
      <c r="F433" s="114"/>
      <c r="G433" s="114"/>
      <c r="H433" s="287"/>
      <c r="I433" s="114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"/>
      <c r="AQ433" s="11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1"/>
      <c r="BC433" s="11"/>
      <c r="BD433" s="11"/>
      <c r="BE433" s="11"/>
      <c r="BF433" s="11"/>
      <c r="BG433" s="11"/>
      <c r="BH433" s="11"/>
    </row>
    <row r="434" spans="6:60">
      <c r="F434" s="114"/>
      <c r="G434" s="114"/>
      <c r="H434" s="174"/>
      <c r="I434" s="207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Q434" s="11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  <c r="BH434" s="11"/>
    </row>
    <row r="435" spans="6:60">
      <c r="F435" s="114"/>
      <c r="G435" s="114"/>
      <c r="H435" s="109"/>
      <c r="I435" s="217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Q435" s="11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1"/>
      <c r="BC435" s="11"/>
      <c r="BD435" s="11"/>
      <c r="BE435" s="11"/>
      <c r="BF435" s="11"/>
      <c r="BG435" s="11"/>
      <c r="BH435" s="11"/>
    </row>
    <row r="436" spans="6:60">
      <c r="F436" s="114"/>
      <c r="G436" s="114"/>
      <c r="H436" s="288"/>
      <c r="I436" s="12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  <c r="AQ436" s="11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11"/>
    </row>
    <row r="437" spans="6:60">
      <c r="F437" s="114"/>
      <c r="G437" s="114"/>
      <c r="H437" s="109"/>
      <c r="I437" s="108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Q437" s="11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11"/>
    </row>
    <row r="438" spans="6:60">
      <c r="F438" s="114"/>
      <c r="G438" s="114"/>
      <c r="H438" s="115"/>
      <c r="I438" s="118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  <c r="AQ438" s="11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11"/>
    </row>
    <row r="439" spans="6:60">
      <c r="F439" s="114"/>
      <c r="G439" s="114"/>
      <c r="H439" s="109"/>
      <c r="I439" s="108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  <c r="BH439" s="11"/>
    </row>
    <row r="440" spans="6:60">
      <c r="F440" s="114"/>
      <c r="G440" s="114"/>
      <c r="H440" s="288"/>
      <c r="I440" s="12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Q440" s="11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11"/>
    </row>
    <row r="441" spans="6:60">
      <c r="F441" s="114"/>
      <c r="G441" s="114"/>
      <c r="H441" s="114"/>
      <c r="I441" s="114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  <c r="AQ441" s="11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  <c r="BH441" s="11"/>
    </row>
    <row r="442" spans="6:60">
      <c r="F442" s="114"/>
      <c r="G442" s="114"/>
      <c r="H442" s="114"/>
      <c r="I442" s="114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  <c r="AP442" s="11"/>
      <c r="AQ442" s="11"/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1"/>
      <c r="BC442" s="11"/>
      <c r="BD442" s="11"/>
      <c r="BE442" s="11"/>
      <c r="BF442" s="11"/>
      <c r="BG442" s="11"/>
      <c r="BH442" s="11"/>
    </row>
    <row r="443" spans="6:60">
      <c r="F443" s="114"/>
      <c r="G443" s="114"/>
      <c r="H443" s="299"/>
      <c r="I443" s="114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  <c r="AQ443" s="11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1"/>
      <c r="BC443" s="11"/>
      <c r="BD443" s="11"/>
      <c r="BE443" s="11"/>
      <c r="BF443" s="11"/>
      <c r="BG443" s="11"/>
      <c r="BH443" s="11"/>
    </row>
    <row r="444" spans="6:60">
      <c r="F444" s="114"/>
      <c r="G444" s="114"/>
      <c r="H444" s="174"/>
      <c r="I444" s="207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  <c r="AQ444" s="11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1"/>
      <c r="BC444" s="11"/>
      <c r="BD444" s="11"/>
      <c r="BE444" s="11"/>
      <c r="BF444" s="11"/>
      <c r="BG444" s="11"/>
      <c r="BH444" s="11"/>
    </row>
    <row r="445" spans="6:60">
      <c r="F445" s="114"/>
      <c r="G445" s="114"/>
      <c r="H445" s="112"/>
      <c r="I445" s="108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"/>
      <c r="AQ445" s="11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1"/>
      <c r="BC445" s="11"/>
      <c r="BD445" s="11"/>
      <c r="BE445" s="11"/>
      <c r="BF445" s="11"/>
      <c r="BG445" s="11"/>
      <c r="BH445" s="11"/>
    </row>
    <row r="446" spans="6:60">
      <c r="F446" s="114"/>
      <c r="G446" s="114"/>
      <c r="H446" s="114"/>
      <c r="I446" s="114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"/>
      <c r="AQ446" s="11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  <c r="BH446" s="11"/>
    </row>
    <row r="447" spans="6:60">
      <c r="F447" s="114"/>
      <c r="G447" s="114"/>
      <c r="H447" s="114"/>
      <c r="I447" s="114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  <c r="AQ447" s="11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  <c r="BH447" s="11"/>
    </row>
    <row r="448" spans="6:60">
      <c r="F448" s="114"/>
      <c r="G448" s="114"/>
      <c r="H448" s="114"/>
      <c r="I448" s="114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Q448" s="11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  <c r="BH448" s="11"/>
    </row>
    <row r="449" spans="6:60">
      <c r="F449" s="121"/>
      <c r="G449" s="149"/>
      <c r="H449" s="112"/>
      <c r="I449" s="113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"/>
      <c r="AQ449" s="11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1"/>
      <c r="BC449" s="11"/>
      <c r="BD449" s="11"/>
      <c r="BE449" s="11"/>
      <c r="BF449" s="11"/>
      <c r="BG449" s="11"/>
      <c r="BH449" s="11"/>
    </row>
    <row r="450" spans="6:60">
      <c r="F450" s="121"/>
      <c r="G450" s="149"/>
      <c r="H450" s="112"/>
      <c r="I450" s="113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  <c r="AQ450" s="11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1"/>
      <c r="BC450" s="11"/>
      <c r="BD450" s="11"/>
      <c r="BE450" s="11"/>
      <c r="BF450" s="11"/>
      <c r="BG450" s="11"/>
      <c r="BH450" s="11"/>
    </row>
    <row r="451" spans="6:60">
      <c r="F451" s="121"/>
      <c r="G451" s="149"/>
      <c r="H451" s="112"/>
      <c r="I451" s="113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  <c r="AQ451" s="11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1"/>
      <c r="BC451" s="11"/>
      <c r="BD451" s="11"/>
      <c r="BE451" s="11"/>
      <c r="BF451" s="11"/>
      <c r="BG451" s="11"/>
      <c r="BH451" s="11"/>
    </row>
    <row r="452" spans="6:60">
      <c r="F452" s="121"/>
      <c r="G452" s="149"/>
      <c r="H452" s="154"/>
      <c r="I452" s="114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Q452" s="11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1"/>
      <c r="BC452" s="11"/>
      <c r="BD452" s="11"/>
      <c r="BE452" s="11"/>
      <c r="BF452" s="11"/>
      <c r="BG452" s="11"/>
      <c r="BH452" s="11"/>
    </row>
    <row r="453" spans="6:60">
      <c r="F453" s="303"/>
      <c r="G453" s="114"/>
      <c r="H453" s="114"/>
      <c r="I453" s="114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  <c r="AQ453" s="11"/>
      <c r="AR453" s="11"/>
      <c r="AS453" s="11"/>
      <c r="AT453" s="11"/>
      <c r="AU453" s="11"/>
      <c r="AV453" s="11"/>
      <c r="AW453" s="11"/>
      <c r="AX453" s="11"/>
      <c r="AY453" s="11"/>
      <c r="AZ453" s="11"/>
      <c r="BA453" s="11"/>
      <c r="BB453" s="11"/>
      <c r="BC453" s="11"/>
      <c r="BD453" s="11"/>
      <c r="BE453" s="11"/>
      <c r="BF453" s="11"/>
      <c r="BG453" s="11"/>
      <c r="BH453" s="11"/>
    </row>
    <row r="454" spans="6:60" ht="15.75">
      <c r="F454" s="315"/>
      <c r="G454" s="114"/>
      <c r="H454" s="114"/>
      <c r="I454" s="114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  <c r="AQ454" s="11"/>
      <c r="AR454" s="11"/>
      <c r="AS454" s="11"/>
      <c r="AT454" s="11"/>
      <c r="AU454" s="11"/>
      <c r="AV454" s="11"/>
      <c r="AW454" s="11"/>
      <c r="AX454" s="11"/>
      <c r="AY454" s="11"/>
      <c r="AZ454" s="11"/>
      <c r="BA454" s="11"/>
      <c r="BB454" s="11"/>
      <c r="BC454" s="11"/>
      <c r="BD454" s="11"/>
      <c r="BE454" s="11"/>
      <c r="BF454" s="11"/>
      <c r="BG454" s="11"/>
      <c r="BH454" s="11"/>
    </row>
    <row r="455" spans="6:60">
      <c r="F455" s="114"/>
      <c r="G455" s="114"/>
      <c r="H455" s="114"/>
      <c r="I455" s="114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  <c r="AQ455" s="11"/>
      <c r="AR455" s="11"/>
      <c r="AS455" s="11"/>
      <c r="AT455" s="11"/>
      <c r="AU455" s="11"/>
      <c r="AV455" s="11"/>
      <c r="AW455" s="11"/>
      <c r="AX455" s="11"/>
      <c r="AY455" s="11"/>
      <c r="AZ455" s="11"/>
      <c r="BA455" s="11"/>
      <c r="BB455" s="11"/>
      <c r="BC455" s="11"/>
      <c r="BD455" s="11"/>
      <c r="BE455" s="11"/>
      <c r="BF455" s="11"/>
      <c r="BG455" s="11"/>
      <c r="BH455" s="11"/>
    </row>
    <row r="456" spans="6:60">
      <c r="F456" s="114"/>
      <c r="G456" s="114"/>
      <c r="H456" s="114"/>
      <c r="I456" s="114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"/>
      <c r="AQ456" s="11"/>
      <c r="AR456" s="11"/>
      <c r="AS456" s="11"/>
      <c r="AT456" s="11"/>
      <c r="AU456" s="11"/>
      <c r="AV456" s="11"/>
      <c r="AW456" s="11"/>
      <c r="AX456" s="11"/>
      <c r="AY456" s="11"/>
      <c r="AZ456" s="11"/>
      <c r="BA456" s="11"/>
      <c r="BB456" s="11"/>
      <c r="BC456" s="11"/>
      <c r="BD456" s="11"/>
      <c r="BE456" s="11"/>
      <c r="BF456" s="11"/>
      <c r="BG456" s="11"/>
      <c r="BH456" s="11"/>
    </row>
    <row r="457" spans="6:60">
      <c r="F457" s="114"/>
      <c r="G457" s="114"/>
      <c r="H457" s="114"/>
      <c r="I457" s="114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  <c r="AP457" s="11"/>
      <c r="AQ457" s="11"/>
      <c r="AR457" s="11"/>
      <c r="AS457" s="11"/>
      <c r="AT457" s="11"/>
      <c r="AU457" s="11"/>
      <c r="AV457" s="11"/>
      <c r="AW457" s="11"/>
      <c r="AX457" s="11"/>
      <c r="AY457" s="11"/>
      <c r="AZ457" s="11"/>
      <c r="BA457" s="11"/>
      <c r="BB457" s="11"/>
      <c r="BC457" s="11"/>
      <c r="BD457" s="11"/>
      <c r="BE457" s="11"/>
      <c r="BF457" s="11"/>
      <c r="BG457" s="11"/>
      <c r="BH457" s="11"/>
    </row>
    <row r="458" spans="6:60">
      <c r="F458" s="114"/>
      <c r="G458" s="114"/>
      <c r="H458" s="114"/>
      <c r="I458" s="114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  <c r="AR458" s="11"/>
      <c r="AS458" s="11"/>
      <c r="AT458" s="11"/>
      <c r="AU458" s="11"/>
      <c r="AV458" s="11"/>
      <c r="AW458" s="11"/>
      <c r="AX458" s="11"/>
      <c r="AY458" s="11"/>
      <c r="AZ458" s="11"/>
      <c r="BA458" s="11"/>
      <c r="BB458" s="11"/>
      <c r="BC458" s="11"/>
      <c r="BD458" s="11"/>
      <c r="BE458" s="11"/>
      <c r="BF458" s="11"/>
      <c r="BG458" s="11"/>
      <c r="BH458" s="11"/>
    </row>
    <row r="459" spans="6:60">
      <c r="F459" s="114"/>
      <c r="G459" s="114"/>
      <c r="H459" s="114"/>
      <c r="I459" s="114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"/>
      <c r="AQ459" s="11"/>
      <c r="AR459" s="11"/>
      <c r="AS459" s="11"/>
      <c r="AT459" s="11"/>
      <c r="AU459" s="11"/>
      <c r="AV459" s="11"/>
      <c r="AW459" s="11"/>
      <c r="AX459" s="11"/>
      <c r="AY459" s="11"/>
      <c r="AZ459" s="11"/>
      <c r="BA459" s="11"/>
      <c r="BB459" s="11"/>
      <c r="BC459" s="11"/>
      <c r="BD459" s="11"/>
      <c r="BE459" s="11"/>
      <c r="BF459" s="11"/>
      <c r="BG459" s="11"/>
      <c r="BH459" s="11"/>
    </row>
    <row r="460" spans="6:60">
      <c r="F460" s="114"/>
      <c r="G460" s="114"/>
      <c r="H460" s="114"/>
      <c r="I460" s="114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  <c r="AO460" s="11"/>
      <c r="AP460" s="11"/>
      <c r="AQ460" s="11"/>
      <c r="AR460" s="11"/>
      <c r="AS460" s="11"/>
      <c r="AT460" s="11"/>
      <c r="AU460" s="11"/>
      <c r="AV460" s="11"/>
      <c r="AW460" s="11"/>
      <c r="AX460" s="11"/>
      <c r="AY460" s="11"/>
      <c r="AZ460" s="11"/>
      <c r="BA460" s="11"/>
      <c r="BB460" s="11"/>
      <c r="BC460" s="11"/>
      <c r="BD460" s="11"/>
      <c r="BE460" s="11"/>
      <c r="BF460" s="11"/>
      <c r="BG460" s="11"/>
      <c r="BH460" s="11"/>
    </row>
    <row r="461" spans="6:60">
      <c r="F461" s="114"/>
      <c r="G461" s="114"/>
      <c r="H461" s="114"/>
      <c r="I461" s="114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  <c r="AP461" s="11"/>
      <c r="AQ461" s="11"/>
      <c r="AR461" s="11"/>
      <c r="AS461" s="11"/>
      <c r="AT461" s="11"/>
      <c r="AU461" s="11"/>
      <c r="AV461" s="11"/>
      <c r="AW461" s="11"/>
      <c r="AX461" s="11"/>
      <c r="AY461" s="11"/>
      <c r="AZ461" s="11"/>
      <c r="BA461" s="11"/>
      <c r="BB461" s="11"/>
      <c r="BC461" s="11"/>
      <c r="BD461" s="11"/>
      <c r="BE461" s="11"/>
      <c r="BF461" s="11"/>
      <c r="BG461" s="11"/>
      <c r="BH461" s="11"/>
    </row>
    <row r="462" spans="6:60">
      <c r="F462" s="114"/>
      <c r="G462" s="114"/>
      <c r="H462" s="114"/>
      <c r="I462" s="114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1"/>
      <c r="AO462" s="11"/>
      <c r="AP462" s="11"/>
      <c r="AQ462" s="11"/>
      <c r="AR462" s="11"/>
      <c r="AS462" s="11"/>
      <c r="AT462" s="11"/>
      <c r="AU462" s="11"/>
      <c r="AV462" s="11"/>
      <c r="AW462" s="11"/>
      <c r="AX462" s="11"/>
      <c r="AY462" s="11"/>
      <c r="AZ462" s="11"/>
      <c r="BA462" s="11"/>
      <c r="BB462" s="11"/>
      <c r="BC462" s="11"/>
      <c r="BD462" s="11"/>
      <c r="BE462" s="11"/>
      <c r="BF462" s="11"/>
      <c r="BG462" s="11"/>
      <c r="BH462" s="11"/>
    </row>
    <row r="463" spans="6:60">
      <c r="F463" s="114"/>
      <c r="G463" s="114"/>
      <c r="H463" s="114"/>
      <c r="I463" s="114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1"/>
      <c r="AO463" s="11"/>
      <c r="AP463" s="11"/>
      <c r="AQ463" s="11"/>
      <c r="AR463" s="11"/>
      <c r="AS463" s="11"/>
      <c r="AT463" s="11"/>
      <c r="AU463" s="11"/>
      <c r="AV463" s="11"/>
      <c r="AW463" s="11"/>
      <c r="AX463" s="11"/>
      <c r="AY463" s="11"/>
      <c r="AZ463" s="11"/>
      <c r="BA463" s="11"/>
      <c r="BB463" s="11"/>
      <c r="BC463" s="11"/>
      <c r="BD463" s="11"/>
      <c r="BE463" s="11"/>
      <c r="BF463" s="11"/>
      <c r="BG463" s="11"/>
      <c r="BH463" s="11"/>
    </row>
    <row r="464" spans="6:60">
      <c r="F464" s="114"/>
      <c r="G464" s="114"/>
      <c r="H464" s="114"/>
      <c r="I464" s="114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  <c r="AQ464" s="11"/>
      <c r="AR464" s="11"/>
      <c r="AS464" s="11"/>
      <c r="AT464" s="11"/>
      <c r="AU464" s="11"/>
      <c r="AV464" s="11"/>
      <c r="AW464" s="11"/>
      <c r="AX464" s="11"/>
      <c r="AY464" s="11"/>
      <c r="AZ464" s="11"/>
      <c r="BA464" s="11"/>
      <c r="BB464" s="11"/>
      <c r="BC464" s="11"/>
      <c r="BD464" s="11"/>
      <c r="BE464" s="11"/>
      <c r="BF464" s="11"/>
      <c r="BG464" s="11"/>
      <c r="BH464" s="11"/>
    </row>
    <row r="465" spans="6:60">
      <c r="F465" s="114"/>
      <c r="G465" s="114"/>
      <c r="H465" s="114"/>
      <c r="I465" s="114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  <c r="AQ465" s="11"/>
      <c r="AR465" s="11"/>
      <c r="AS465" s="11"/>
      <c r="AT465" s="11"/>
      <c r="AU465" s="11"/>
      <c r="AV465" s="11"/>
      <c r="AW465" s="11"/>
      <c r="AX465" s="11"/>
      <c r="AY465" s="11"/>
      <c r="AZ465" s="11"/>
      <c r="BA465" s="11"/>
      <c r="BB465" s="11"/>
      <c r="BC465" s="11"/>
      <c r="BD465" s="11"/>
      <c r="BE465" s="11"/>
      <c r="BF465" s="11"/>
      <c r="BG465" s="11"/>
      <c r="BH465" s="11"/>
    </row>
    <row r="466" spans="6:60"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"/>
      <c r="AQ466" s="11"/>
      <c r="AR466" s="11"/>
      <c r="AS466" s="11"/>
      <c r="AT466" s="11"/>
      <c r="AU466" s="11"/>
      <c r="AV466" s="11"/>
      <c r="AW466" s="11"/>
      <c r="AX466" s="11"/>
      <c r="AY466" s="11"/>
      <c r="AZ466" s="11"/>
      <c r="BA466" s="11"/>
      <c r="BB466" s="11"/>
      <c r="BC466" s="11"/>
      <c r="BD466" s="11"/>
      <c r="BE466" s="11"/>
      <c r="BF466" s="11"/>
      <c r="BG466" s="11"/>
      <c r="BH466" s="11"/>
    </row>
    <row r="467" spans="6:60"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"/>
      <c r="AQ467" s="11"/>
      <c r="AR467" s="11"/>
      <c r="AS467" s="11"/>
      <c r="AT467" s="11"/>
      <c r="AU467" s="11"/>
      <c r="AV467" s="11"/>
      <c r="AW467" s="11"/>
      <c r="AX467" s="11"/>
      <c r="AY467" s="11"/>
      <c r="AZ467" s="11"/>
      <c r="BA467" s="11"/>
      <c r="BB467" s="11"/>
      <c r="BC467" s="11"/>
      <c r="BD467" s="11"/>
      <c r="BE467" s="11"/>
      <c r="BF467" s="11"/>
      <c r="BG467" s="11"/>
      <c r="BH467" s="11"/>
    </row>
    <row r="468" spans="6:60"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  <c r="AQ468" s="11"/>
      <c r="AR468" s="11"/>
      <c r="AS468" s="11"/>
      <c r="AT468" s="11"/>
      <c r="AU468" s="11"/>
      <c r="AV468" s="11"/>
      <c r="AW468" s="11"/>
      <c r="AX468" s="11"/>
      <c r="AY468" s="11"/>
      <c r="AZ468" s="11"/>
      <c r="BA468" s="11"/>
      <c r="BB468" s="11"/>
      <c r="BC468" s="11"/>
      <c r="BD468" s="11"/>
      <c r="BE468" s="11"/>
      <c r="BF468" s="11"/>
      <c r="BG468" s="11"/>
      <c r="BH468" s="11"/>
    </row>
    <row r="469" spans="6:60"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  <c r="AQ469" s="11"/>
      <c r="AR469" s="11"/>
      <c r="AS469" s="11"/>
      <c r="AT469" s="11"/>
      <c r="AU469" s="11"/>
      <c r="AV469" s="11"/>
      <c r="AW469" s="11"/>
      <c r="AX469" s="11"/>
      <c r="AY469" s="11"/>
      <c r="AZ469" s="11"/>
      <c r="BA469" s="11"/>
      <c r="BB469" s="11"/>
      <c r="BC469" s="11"/>
      <c r="BD469" s="11"/>
      <c r="BE469" s="11"/>
      <c r="BF469" s="11"/>
      <c r="BG469" s="11"/>
      <c r="BH469" s="11"/>
    </row>
    <row r="470" spans="6:60"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  <c r="AQ470" s="11"/>
      <c r="AR470" s="11"/>
      <c r="AS470" s="11"/>
      <c r="AT470" s="11"/>
      <c r="AU470" s="11"/>
      <c r="AV470" s="11"/>
      <c r="AW470" s="11"/>
      <c r="AX470" s="11"/>
      <c r="AY470" s="11"/>
      <c r="AZ470" s="11"/>
      <c r="BA470" s="11"/>
      <c r="BB470" s="11"/>
      <c r="BC470" s="11"/>
      <c r="BD470" s="11"/>
      <c r="BE470" s="11"/>
      <c r="BF470" s="11"/>
      <c r="BG470" s="11"/>
      <c r="BH470" s="11"/>
    </row>
    <row r="471" spans="6:60"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"/>
      <c r="AQ471" s="11"/>
      <c r="AR471" s="11"/>
      <c r="AS471" s="11"/>
      <c r="AT471" s="11"/>
      <c r="AU471" s="11"/>
      <c r="AV471" s="11"/>
      <c r="AW471" s="11"/>
      <c r="AX471" s="11"/>
      <c r="AY471" s="11"/>
      <c r="AZ471" s="11"/>
      <c r="BA471" s="11"/>
      <c r="BB471" s="11"/>
      <c r="BC471" s="11"/>
      <c r="BD471" s="11"/>
      <c r="BE471" s="11"/>
      <c r="BF471" s="11"/>
      <c r="BG471" s="11"/>
      <c r="BH471" s="11"/>
    </row>
    <row r="472" spans="6:60"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  <c r="AQ472" s="11"/>
      <c r="AR472" s="11"/>
      <c r="AS472" s="11"/>
      <c r="AT472" s="11"/>
      <c r="AU472" s="11"/>
      <c r="AV472" s="11"/>
      <c r="AW472" s="11"/>
      <c r="AX472" s="11"/>
      <c r="AY472" s="11"/>
      <c r="AZ472" s="11"/>
      <c r="BA472" s="11"/>
      <c r="BB472" s="11"/>
      <c r="BC472" s="11"/>
      <c r="BD472" s="11"/>
      <c r="BE472" s="11"/>
      <c r="BF472" s="11"/>
      <c r="BG472" s="11"/>
      <c r="BH472" s="11"/>
    </row>
    <row r="473" spans="6:60"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  <c r="AS473" s="11"/>
      <c r="AT473" s="11"/>
      <c r="AU473" s="11"/>
      <c r="AV473" s="11"/>
      <c r="AW473" s="11"/>
      <c r="AX473" s="11"/>
      <c r="AY473" s="11"/>
      <c r="AZ473" s="11"/>
      <c r="BA473" s="11"/>
      <c r="BB473" s="11"/>
      <c r="BC473" s="11"/>
      <c r="BD473" s="11"/>
      <c r="BE473" s="11"/>
      <c r="BF473" s="11"/>
      <c r="BG473" s="11"/>
      <c r="BH473" s="11"/>
    </row>
    <row r="474" spans="6:60"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  <c r="AQ474" s="11"/>
      <c r="AR474" s="11"/>
      <c r="AS474" s="11"/>
      <c r="AT474" s="11"/>
      <c r="AU474" s="11"/>
      <c r="AV474" s="11"/>
      <c r="AW474" s="11"/>
      <c r="AX474" s="11"/>
      <c r="AY474" s="11"/>
      <c r="AZ474" s="11"/>
      <c r="BA474" s="11"/>
      <c r="BB474" s="11"/>
      <c r="BC474" s="11"/>
      <c r="BD474" s="11"/>
      <c r="BE474" s="11"/>
      <c r="BF474" s="11"/>
      <c r="BG474" s="11"/>
      <c r="BH474" s="11"/>
    </row>
    <row r="475" spans="6:60"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  <c r="AS475" s="11"/>
      <c r="AT475" s="11"/>
      <c r="AU475" s="11"/>
      <c r="AV475" s="11"/>
      <c r="AW475" s="11"/>
      <c r="AX475" s="11"/>
      <c r="AY475" s="11"/>
      <c r="AZ475" s="11"/>
      <c r="BA475" s="11"/>
      <c r="BB475" s="11"/>
      <c r="BC475" s="11"/>
      <c r="BD475" s="11"/>
      <c r="BE475" s="11"/>
      <c r="BF475" s="11"/>
      <c r="BG475" s="11"/>
      <c r="BH475" s="11"/>
    </row>
    <row r="476" spans="6:60"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  <c r="AQ476" s="11"/>
      <c r="AR476" s="11"/>
      <c r="AS476" s="11"/>
      <c r="AT476" s="11"/>
      <c r="AU476" s="11"/>
      <c r="AV476" s="11"/>
      <c r="AW476" s="11"/>
      <c r="AX476" s="11"/>
      <c r="AY476" s="11"/>
      <c r="AZ476" s="11"/>
      <c r="BA476" s="11"/>
      <c r="BB476" s="11"/>
      <c r="BC476" s="11"/>
      <c r="BD476" s="11"/>
      <c r="BE476" s="11"/>
      <c r="BF476" s="11"/>
      <c r="BG476" s="11"/>
      <c r="BH476" s="11"/>
    </row>
    <row r="477" spans="6:60"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  <c r="AQ477" s="11"/>
      <c r="AR477" s="11"/>
      <c r="AS477" s="11"/>
      <c r="AT477" s="11"/>
      <c r="AU477" s="11"/>
      <c r="AV477" s="11"/>
      <c r="AW477" s="11"/>
      <c r="AX477" s="11"/>
      <c r="AY477" s="11"/>
      <c r="AZ477" s="11"/>
      <c r="BA477" s="11"/>
      <c r="BB477" s="11"/>
      <c r="BC477" s="11"/>
      <c r="BD477" s="11"/>
      <c r="BE477" s="11"/>
      <c r="BF477" s="11"/>
      <c r="BG477" s="11"/>
      <c r="BH477" s="11"/>
    </row>
    <row r="478" spans="6:60"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  <c r="AQ478" s="11"/>
      <c r="AR478" s="11"/>
      <c r="AS478" s="11"/>
      <c r="AT478" s="11"/>
      <c r="AU478" s="11"/>
      <c r="AV478" s="11"/>
      <c r="AW478" s="11"/>
      <c r="AX478" s="11"/>
      <c r="AY478" s="11"/>
      <c r="AZ478" s="11"/>
      <c r="BA478" s="11"/>
      <c r="BB478" s="11"/>
      <c r="BC478" s="11"/>
      <c r="BD478" s="11"/>
      <c r="BE478" s="11"/>
      <c r="BF478" s="11"/>
      <c r="BG478" s="11"/>
      <c r="BH478" s="11"/>
    </row>
    <row r="479" spans="6:60"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/>
      <c r="AO479" s="11"/>
      <c r="AP479" s="11"/>
      <c r="AQ479" s="11"/>
      <c r="AR479" s="11"/>
      <c r="AS479" s="11"/>
      <c r="AT479" s="11"/>
      <c r="AU479" s="11"/>
      <c r="AV479" s="11"/>
      <c r="AW479" s="11"/>
      <c r="AX479" s="11"/>
      <c r="AY479" s="11"/>
      <c r="AZ479" s="11"/>
      <c r="BA479" s="11"/>
      <c r="BB479" s="11"/>
      <c r="BC479" s="11"/>
      <c r="BD479" s="11"/>
      <c r="BE479" s="11"/>
      <c r="BF479" s="11"/>
      <c r="BG479" s="11"/>
      <c r="BH479" s="11"/>
    </row>
    <row r="480" spans="6:60"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"/>
      <c r="AQ480" s="11"/>
      <c r="AR480" s="11"/>
      <c r="AS480" s="11"/>
      <c r="AT480" s="11"/>
      <c r="AU480" s="11"/>
      <c r="AV480" s="11"/>
      <c r="AW480" s="11"/>
      <c r="AX480" s="11"/>
      <c r="AY480" s="11"/>
      <c r="AZ480" s="11"/>
      <c r="BA480" s="11"/>
      <c r="BB480" s="11"/>
      <c r="BC480" s="11"/>
      <c r="BD480" s="11"/>
      <c r="BE480" s="11"/>
      <c r="BF480" s="11"/>
      <c r="BG480" s="11"/>
      <c r="BH480" s="11"/>
    </row>
    <row r="481" spans="6:60"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1"/>
      <c r="AM481" s="11"/>
      <c r="AN481" s="11"/>
      <c r="AO481" s="11"/>
      <c r="AP481" s="11"/>
      <c r="AQ481" s="11"/>
      <c r="AR481" s="11"/>
      <c r="AS481" s="11"/>
      <c r="AT481" s="11"/>
      <c r="AU481" s="11"/>
      <c r="AV481" s="11"/>
      <c r="AW481" s="11"/>
      <c r="AX481" s="11"/>
      <c r="AY481" s="11"/>
      <c r="AZ481" s="11"/>
      <c r="BA481" s="11"/>
      <c r="BB481" s="11"/>
      <c r="BC481" s="11"/>
      <c r="BD481" s="11"/>
      <c r="BE481" s="11"/>
      <c r="BF481" s="11"/>
      <c r="BG481" s="11"/>
      <c r="BH481" s="11"/>
    </row>
    <row r="482" spans="6:60"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1"/>
      <c r="AO482" s="11"/>
      <c r="AP482" s="11"/>
      <c r="AQ482" s="11"/>
      <c r="AR482" s="11"/>
      <c r="AS482" s="11"/>
      <c r="AT482" s="11"/>
      <c r="AU482" s="11"/>
      <c r="AV482" s="11"/>
      <c r="AW482" s="11"/>
      <c r="AX482" s="11"/>
      <c r="AY482" s="11"/>
      <c r="AZ482" s="11"/>
      <c r="BA482" s="11"/>
      <c r="BB482" s="11"/>
      <c r="BC482" s="11"/>
      <c r="BD482" s="11"/>
      <c r="BE482" s="11"/>
      <c r="BF482" s="11"/>
      <c r="BG482" s="11"/>
      <c r="BH482" s="11"/>
    </row>
    <row r="483" spans="6:60"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  <c r="AP483" s="11"/>
      <c r="AQ483" s="11"/>
      <c r="AR483" s="11"/>
      <c r="AS483" s="11"/>
      <c r="AT483" s="11"/>
      <c r="AU483" s="11"/>
      <c r="AV483" s="11"/>
      <c r="AW483" s="11"/>
      <c r="AX483" s="11"/>
      <c r="AY483" s="11"/>
      <c r="AZ483" s="11"/>
      <c r="BA483" s="11"/>
      <c r="BB483" s="11"/>
      <c r="BC483" s="11"/>
      <c r="BD483" s="11"/>
      <c r="BE483" s="11"/>
      <c r="BF483" s="11"/>
      <c r="BG483" s="11"/>
      <c r="BH483" s="11"/>
    </row>
    <row r="484" spans="6:60"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"/>
      <c r="AQ484" s="11"/>
      <c r="AR484" s="11"/>
      <c r="AS484" s="11"/>
      <c r="AT484" s="11"/>
      <c r="AU484" s="11"/>
      <c r="AV484" s="11"/>
      <c r="AW484" s="11"/>
      <c r="AX484" s="11"/>
      <c r="AY484" s="11"/>
      <c r="AZ484" s="11"/>
      <c r="BA484" s="11"/>
      <c r="BB484" s="11"/>
      <c r="BC484" s="11"/>
      <c r="BD484" s="11"/>
      <c r="BE484" s="11"/>
      <c r="BF484" s="11"/>
      <c r="BG484" s="11"/>
      <c r="BH484" s="11"/>
    </row>
    <row r="485" spans="6:60"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"/>
      <c r="AQ485" s="11"/>
      <c r="AR485" s="11"/>
      <c r="AS485" s="11"/>
      <c r="AT485" s="11"/>
      <c r="AU485" s="11"/>
      <c r="AV485" s="11"/>
      <c r="AW485" s="11"/>
      <c r="AX485" s="11"/>
      <c r="AY485" s="11"/>
      <c r="AZ485" s="11"/>
      <c r="BA485" s="11"/>
      <c r="BB485" s="11"/>
      <c r="BC485" s="11"/>
      <c r="BD485" s="11"/>
      <c r="BE485" s="11"/>
      <c r="BF485" s="11"/>
      <c r="BG485" s="11"/>
      <c r="BH485" s="11"/>
    </row>
    <row r="486" spans="6:60">
      <c r="F486" s="114"/>
      <c r="G486" s="114"/>
      <c r="H486" s="114"/>
      <c r="I486" s="114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"/>
      <c r="AQ486" s="11"/>
      <c r="AR486" s="11"/>
      <c r="AS486" s="11"/>
      <c r="AT486" s="11"/>
      <c r="AU486" s="11"/>
      <c r="AV486" s="11"/>
      <c r="AW486" s="11"/>
      <c r="AX486" s="11"/>
      <c r="AY486" s="11"/>
      <c r="AZ486" s="11"/>
      <c r="BA486" s="11"/>
      <c r="BB486" s="11"/>
      <c r="BC486" s="11"/>
      <c r="BD486" s="11"/>
      <c r="BE486" s="11"/>
      <c r="BF486" s="11"/>
      <c r="BG486" s="11"/>
      <c r="BH486" s="11"/>
    </row>
    <row r="487" spans="6:60">
      <c r="F487" s="114"/>
      <c r="G487" s="114"/>
      <c r="H487" s="114"/>
      <c r="I487" s="114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  <c r="AQ487" s="11"/>
      <c r="AR487" s="11"/>
      <c r="AS487" s="11"/>
      <c r="AT487" s="11"/>
      <c r="AU487" s="11"/>
      <c r="AV487" s="11"/>
      <c r="AW487" s="11"/>
      <c r="AX487" s="11"/>
      <c r="AY487" s="11"/>
      <c r="AZ487" s="11"/>
      <c r="BA487" s="11"/>
      <c r="BB487" s="11"/>
      <c r="BC487" s="11"/>
      <c r="BD487" s="11"/>
      <c r="BE487" s="11"/>
      <c r="BF487" s="11"/>
      <c r="BG487" s="11"/>
      <c r="BH487" s="11"/>
    </row>
    <row r="488" spans="6:60">
      <c r="F488" s="114"/>
      <c r="G488" s="114"/>
      <c r="H488" s="114"/>
      <c r="I488" s="114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"/>
      <c r="AQ488" s="11"/>
      <c r="AR488" s="11"/>
      <c r="AS488" s="11"/>
      <c r="AT488" s="11"/>
      <c r="AU488" s="11"/>
      <c r="AV488" s="11"/>
      <c r="AW488" s="11"/>
      <c r="AX488" s="11"/>
      <c r="AY488" s="11"/>
      <c r="AZ488" s="11"/>
      <c r="BA488" s="11"/>
      <c r="BB488" s="11"/>
      <c r="BC488" s="11"/>
      <c r="BD488" s="11"/>
      <c r="BE488" s="11"/>
      <c r="BF488" s="11"/>
      <c r="BG488" s="11"/>
      <c r="BH488" s="11"/>
    </row>
    <row r="489" spans="6:60">
      <c r="F489" s="114"/>
      <c r="G489" s="114"/>
      <c r="H489" s="114"/>
      <c r="I489" s="114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/>
      <c r="AQ489" s="11"/>
      <c r="AR489" s="11"/>
      <c r="AS489" s="11"/>
      <c r="AT489" s="11"/>
      <c r="AU489" s="11"/>
      <c r="AV489" s="11"/>
      <c r="AW489" s="11"/>
      <c r="AX489" s="11"/>
      <c r="AY489" s="11"/>
      <c r="AZ489" s="11"/>
      <c r="BA489" s="11"/>
      <c r="BB489" s="11"/>
      <c r="BC489" s="11"/>
      <c r="BD489" s="11"/>
      <c r="BE489" s="11"/>
      <c r="BF489" s="11"/>
      <c r="BG489" s="11"/>
      <c r="BH489" s="11"/>
    </row>
    <row r="490" spans="6:60"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"/>
      <c r="AQ490" s="11"/>
      <c r="AR490" s="11"/>
      <c r="AS490" s="11"/>
      <c r="AT490" s="11"/>
      <c r="AU490" s="11"/>
      <c r="AV490" s="11"/>
      <c r="AW490" s="11"/>
      <c r="AX490" s="11"/>
      <c r="AY490" s="11"/>
      <c r="AZ490" s="11"/>
      <c r="BA490" s="11"/>
      <c r="BB490" s="11"/>
      <c r="BC490" s="11"/>
      <c r="BD490" s="11"/>
      <c r="BE490" s="11"/>
      <c r="BF490" s="11"/>
      <c r="BG490" s="11"/>
      <c r="BH490" s="11"/>
    </row>
    <row r="491" spans="6:60"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  <c r="AQ491" s="11"/>
      <c r="AR491" s="11"/>
      <c r="AS491" s="11"/>
      <c r="AT491" s="11"/>
      <c r="AU491" s="11"/>
      <c r="AV491" s="11"/>
      <c r="AW491" s="11"/>
      <c r="AX491" s="11"/>
      <c r="AY491" s="11"/>
      <c r="AZ491" s="11"/>
      <c r="BA491" s="11"/>
      <c r="BB491" s="11"/>
      <c r="BC491" s="11"/>
      <c r="BD491" s="11"/>
      <c r="BE491" s="11"/>
      <c r="BF491" s="11"/>
      <c r="BG491" s="11"/>
      <c r="BH491" s="11"/>
    </row>
    <row r="492" spans="6:60"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"/>
      <c r="AQ492" s="11"/>
      <c r="AR492" s="11"/>
      <c r="AS492" s="11"/>
      <c r="AT492" s="11"/>
      <c r="AU492" s="11"/>
      <c r="AV492" s="11"/>
      <c r="AW492" s="11"/>
      <c r="AX492" s="11"/>
      <c r="AY492" s="11"/>
      <c r="AZ492" s="11"/>
      <c r="BA492" s="11"/>
      <c r="BB492" s="11"/>
      <c r="BC492" s="11"/>
      <c r="BD492" s="11"/>
      <c r="BE492" s="11"/>
      <c r="BF492" s="11"/>
      <c r="BG492" s="11"/>
      <c r="BH492" s="11"/>
    </row>
    <row r="493" spans="6:60"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  <c r="AP493" s="11"/>
      <c r="AQ493" s="11"/>
      <c r="AR493" s="11"/>
      <c r="AS493" s="11"/>
      <c r="AT493" s="11"/>
      <c r="AU493" s="11"/>
      <c r="AV493" s="11"/>
      <c r="AW493" s="11"/>
      <c r="AX493" s="11"/>
      <c r="AY493" s="11"/>
      <c r="AZ493" s="11"/>
      <c r="BA493" s="11"/>
      <c r="BB493" s="11"/>
      <c r="BC493" s="11"/>
      <c r="BD493" s="11"/>
      <c r="BE493" s="11"/>
      <c r="BF493" s="11"/>
      <c r="BG493" s="11"/>
      <c r="BH493" s="11"/>
    </row>
    <row r="494" spans="6:60"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  <c r="AL494" s="11"/>
      <c r="AM494" s="11"/>
      <c r="AN494" s="11"/>
      <c r="AO494" s="11"/>
      <c r="AP494" s="11"/>
      <c r="AQ494" s="11"/>
      <c r="AR494" s="11"/>
      <c r="AS494" s="11"/>
      <c r="AT494" s="11"/>
      <c r="AU494" s="11"/>
      <c r="AV494" s="11"/>
      <c r="AW494" s="11"/>
      <c r="AX494" s="11"/>
      <c r="AY494" s="11"/>
      <c r="AZ494" s="11"/>
      <c r="BA494" s="11"/>
      <c r="BB494" s="11"/>
      <c r="BC494" s="11"/>
      <c r="BD494" s="11"/>
      <c r="BE494" s="11"/>
      <c r="BF494" s="11"/>
      <c r="BG494" s="11"/>
      <c r="BH494" s="11"/>
    </row>
    <row r="495" spans="6:60"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  <c r="AP495" s="11"/>
      <c r="AQ495" s="11"/>
      <c r="AR495" s="11"/>
      <c r="AS495" s="11"/>
      <c r="AT495" s="11"/>
      <c r="AU495" s="11"/>
      <c r="AV495" s="11"/>
      <c r="AW495" s="11"/>
      <c r="AX495" s="11"/>
      <c r="AY495" s="11"/>
      <c r="AZ495" s="11"/>
      <c r="BA495" s="11"/>
      <c r="BB495" s="11"/>
      <c r="BC495" s="11"/>
      <c r="BD495" s="11"/>
      <c r="BE495" s="11"/>
      <c r="BF495" s="11"/>
      <c r="BG495" s="11"/>
      <c r="BH495" s="11"/>
    </row>
    <row r="496" spans="6:60"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/>
      <c r="AS496" s="11"/>
      <c r="AT496" s="11"/>
      <c r="AU496" s="11"/>
      <c r="AV496" s="11"/>
      <c r="AW496" s="11"/>
      <c r="AX496" s="11"/>
      <c r="AY496" s="11"/>
      <c r="AZ496" s="11"/>
      <c r="BA496" s="11"/>
      <c r="BB496" s="11"/>
      <c r="BC496" s="11"/>
      <c r="BD496" s="11"/>
      <c r="BE496" s="11"/>
      <c r="BF496" s="11"/>
      <c r="BG496" s="11"/>
      <c r="BH496" s="11"/>
    </row>
    <row r="497" spans="14:60"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  <c r="AQ497" s="11"/>
      <c r="AR497" s="11"/>
      <c r="AS497" s="11"/>
      <c r="AT497" s="11"/>
      <c r="AU497" s="11"/>
      <c r="AV497" s="11"/>
      <c r="AW497" s="11"/>
      <c r="AX497" s="11"/>
      <c r="AY497" s="11"/>
      <c r="AZ497" s="11"/>
      <c r="BA497" s="11"/>
      <c r="BB497" s="11"/>
      <c r="BC497" s="11"/>
      <c r="BD497" s="11"/>
      <c r="BE497" s="11"/>
      <c r="BF497" s="11"/>
      <c r="BG497" s="11"/>
      <c r="BH497" s="11"/>
    </row>
    <row r="498" spans="14:60"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  <c r="AP498" s="11"/>
      <c r="AQ498" s="11"/>
      <c r="AR498" s="11"/>
      <c r="AS498" s="11"/>
      <c r="AT498" s="11"/>
      <c r="AU498" s="11"/>
      <c r="AV498" s="11"/>
      <c r="AW498" s="11"/>
      <c r="AX498" s="11"/>
      <c r="AY498" s="11"/>
      <c r="AZ498" s="11"/>
      <c r="BA498" s="11"/>
      <c r="BB498" s="11"/>
      <c r="BC498" s="11"/>
      <c r="BD498" s="11"/>
      <c r="BE498" s="11"/>
      <c r="BF498" s="11"/>
      <c r="BG498" s="11"/>
      <c r="BH498" s="11"/>
    </row>
    <row r="499" spans="14:60"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  <c r="AQ499" s="11"/>
      <c r="AR499" s="11"/>
      <c r="AS499" s="11"/>
      <c r="AT499" s="11"/>
      <c r="AU499" s="11"/>
      <c r="AV499" s="11"/>
      <c r="AW499" s="11"/>
      <c r="AX499" s="11"/>
      <c r="AY499" s="11"/>
      <c r="AZ499" s="11"/>
      <c r="BA499" s="11"/>
      <c r="BB499" s="11"/>
      <c r="BC499" s="11"/>
      <c r="BD499" s="11"/>
      <c r="BE499" s="11"/>
      <c r="BF499" s="11"/>
      <c r="BG499" s="11"/>
      <c r="BH499" s="11"/>
    </row>
    <row r="500" spans="14:60"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"/>
      <c r="AQ500" s="11"/>
      <c r="AR500" s="11"/>
      <c r="AS500" s="11"/>
      <c r="AT500" s="11"/>
      <c r="AU500" s="11"/>
      <c r="AV500" s="11"/>
      <c r="AW500" s="11"/>
      <c r="AX500" s="11"/>
      <c r="AY500" s="11"/>
      <c r="AZ500" s="11"/>
      <c r="BA500" s="11"/>
      <c r="BB500" s="11"/>
      <c r="BC500" s="11"/>
      <c r="BD500" s="11"/>
      <c r="BE500" s="11"/>
      <c r="BF500" s="11"/>
      <c r="BG500" s="11"/>
      <c r="BH500" s="11"/>
    </row>
    <row r="501" spans="14:60"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S501" s="11"/>
      <c r="AT501" s="11"/>
      <c r="AU501" s="11"/>
      <c r="AV501" s="11"/>
      <c r="AW501" s="11"/>
      <c r="AX501" s="11"/>
      <c r="AY501" s="11"/>
      <c r="AZ501" s="11"/>
      <c r="BA501" s="11"/>
      <c r="BB501" s="11"/>
      <c r="BC501" s="11"/>
      <c r="BD501" s="11"/>
      <c r="BE501" s="11"/>
      <c r="BF501" s="11"/>
      <c r="BG501" s="11"/>
      <c r="BH501" s="11"/>
    </row>
    <row r="502" spans="14:60"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  <c r="AQ502" s="11"/>
      <c r="AR502" s="11"/>
      <c r="AS502" s="11"/>
      <c r="AT502" s="11"/>
      <c r="AU502" s="11"/>
      <c r="AV502" s="11"/>
      <c r="AW502" s="11"/>
      <c r="AX502" s="11"/>
      <c r="AY502" s="11"/>
      <c r="AZ502" s="11"/>
      <c r="BA502" s="11"/>
      <c r="BB502" s="11"/>
      <c r="BC502" s="11"/>
      <c r="BD502" s="11"/>
      <c r="BE502" s="11"/>
      <c r="BF502" s="11"/>
      <c r="BG502" s="11"/>
      <c r="BH502" s="11"/>
    </row>
    <row r="503" spans="14:60"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S503" s="11"/>
      <c r="AT503" s="11"/>
      <c r="AU503" s="11"/>
      <c r="AV503" s="11"/>
      <c r="AW503" s="11"/>
      <c r="AX503" s="11"/>
      <c r="AY503" s="11"/>
      <c r="AZ503" s="11"/>
      <c r="BA503" s="11"/>
      <c r="BB503" s="11"/>
      <c r="BC503" s="11"/>
      <c r="BD503" s="11"/>
      <c r="BE503" s="11"/>
      <c r="BF503" s="11"/>
      <c r="BG503" s="11"/>
      <c r="BH503" s="11"/>
    </row>
    <row r="504" spans="14:60"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/>
      <c r="AS504" s="11"/>
      <c r="AT504" s="11"/>
      <c r="AU504" s="11"/>
      <c r="AV504" s="11"/>
      <c r="AW504" s="11"/>
      <c r="AX504" s="11"/>
      <c r="AY504" s="11"/>
      <c r="AZ504" s="11"/>
      <c r="BA504" s="11"/>
      <c r="BB504" s="11"/>
      <c r="BC504" s="11"/>
      <c r="BD504" s="11"/>
      <c r="BE504" s="11"/>
      <c r="BF504" s="11"/>
      <c r="BG504" s="11"/>
      <c r="BH504" s="11"/>
    </row>
    <row r="505" spans="14:60"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  <c r="AQ505" s="11"/>
      <c r="AR505" s="11"/>
      <c r="AS505" s="11"/>
      <c r="AT505" s="11"/>
      <c r="AU505" s="11"/>
      <c r="AV505" s="11"/>
      <c r="AW505" s="11"/>
      <c r="AX505" s="11"/>
      <c r="AY505" s="11"/>
      <c r="AZ505" s="11"/>
      <c r="BA505" s="11"/>
      <c r="BB505" s="11"/>
      <c r="BC505" s="11"/>
      <c r="BD505" s="11"/>
      <c r="BE505" s="11"/>
      <c r="BF505" s="11"/>
      <c r="BG505" s="11"/>
      <c r="BH505" s="11"/>
    </row>
    <row r="506" spans="14:60"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  <c r="AQ506" s="11"/>
      <c r="AR506" s="11"/>
      <c r="AS506" s="11"/>
      <c r="AT506" s="11"/>
      <c r="AU506" s="11"/>
      <c r="AV506" s="11"/>
      <c r="AW506" s="11"/>
      <c r="AX506" s="11"/>
      <c r="AY506" s="11"/>
      <c r="AZ506" s="11"/>
      <c r="BA506" s="11"/>
      <c r="BB506" s="11"/>
      <c r="BC506" s="11"/>
      <c r="BD506" s="11"/>
      <c r="BE506" s="11"/>
      <c r="BF506" s="11"/>
      <c r="BG506" s="11"/>
      <c r="BH506" s="11"/>
    </row>
    <row r="507" spans="14:60"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  <c r="AQ507" s="11"/>
      <c r="AR507" s="11"/>
      <c r="AS507" s="11"/>
      <c r="AT507" s="11"/>
      <c r="AU507" s="11"/>
      <c r="AV507" s="11"/>
      <c r="AW507" s="11"/>
      <c r="AX507" s="11"/>
      <c r="AY507" s="11"/>
      <c r="AZ507" s="11"/>
      <c r="BA507" s="11"/>
      <c r="BB507" s="11"/>
      <c r="BC507" s="11"/>
      <c r="BD507" s="11"/>
      <c r="BE507" s="11"/>
      <c r="BF507" s="11"/>
      <c r="BG507" s="11"/>
      <c r="BH507" s="11"/>
    </row>
    <row r="508" spans="14:60"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  <c r="AQ508" s="11"/>
      <c r="AR508" s="11"/>
      <c r="AS508" s="11"/>
      <c r="AT508" s="11"/>
      <c r="AU508" s="11"/>
      <c r="AV508" s="11"/>
      <c r="AW508" s="11"/>
      <c r="AX508" s="11"/>
      <c r="AY508" s="11"/>
      <c r="AZ508" s="11"/>
      <c r="BA508" s="11"/>
      <c r="BB508" s="11"/>
      <c r="BC508" s="11"/>
      <c r="BD508" s="11"/>
      <c r="BE508" s="11"/>
      <c r="BF508" s="11"/>
      <c r="BG508" s="11"/>
      <c r="BH508" s="11"/>
    </row>
    <row r="509" spans="14:60"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11"/>
      <c r="AN509" s="11"/>
      <c r="AO509" s="11"/>
      <c r="AP509" s="11"/>
      <c r="AQ509" s="11"/>
      <c r="AR509" s="11"/>
      <c r="AS509" s="11"/>
      <c r="AT509" s="11"/>
      <c r="AU509" s="11"/>
      <c r="AV509" s="11"/>
      <c r="AW509" s="11"/>
      <c r="AX509" s="11"/>
      <c r="AY509" s="11"/>
      <c r="AZ509" s="11"/>
      <c r="BA509" s="11"/>
      <c r="BB509" s="11"/>
      <c r="BC509" s="11"/>
      <c r="BD509" s="11"/>
      <c r="BE509" s="11"/>
      <c r="BF509" s="11"/>
      <c r="BG509" s="11"/>
      <c r="BH509" s="11"/>
    </row>
    <row r="510" spans="14:60"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  <c r="AP510" s="11"/>
      <c r="AQ510" s="11"/>
      <c r="AR510" s="11"/>
      <c r="AS510" s="11"/>
      <c r="AT510" s="11"/>
      <c r="AU510" s="11"/>
      <c r="AV510" s="11"/>
      <c r="AW510" s="11"/>
      <c r="AX510" s="11"/>
      <c r="AY510" s="11"/>
      <c r="AZ510" s="11"/>
      <c r="BA510" s="11"/>
      <c r="BB510" s="11"/>
      <c r="BC510" s="11"/>
      <c r="BD510" s="11"/>
      <c r="BE510" s="11"/>
      <c r="BF510" s="11"/>
      <c r="BG510" s="11"/>
      <c r="BH510" s="11"/>
    </row>
    <row r="511" spans="14:60"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"/>
      <c r="AQ511" s="11"/>
      <c r="AR511" s="11"/>
      <c r="AS511" s="11"/>
      <c r="AT511" s="11"/>
      <c r="AU511" s="11"/>
      <c r="AV511" s="11"/>
      <c r="AW511" s="11"/>
      <c r="AX511" s="11"/>
      <c r="AY511" s="11"/>
      <c r="AZ511" s="11"/>
      <c r="BA511" s="11"/>
      <c r="BB511" s="11"/>
      <c r="BC511" s="11"/>
      <c r="BD511" s="11"/>
      <c r="BE511" s="11"/>
      <c r="BF511" s="11"/>
      <c r="BG511" s="11"/>
      <c r="BH511" s="11"/>
    </row>
    <row r="512" spans="14:60"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"/>
      <c r="AQ512" s="11"/>
      <c r="AR512" s="11"/>
      <c r="AS512" s="11"/>
      <c r="AT512" s="11"/>
      <c r="AU512" s="11"/>
      <c r="AV512" s="11"/>
      <c r="AW512" s="11"/>
      <c r="AX512" s="11"/>
      <c r="AY512" s="11"/>
      <c r="AZ512" s="11"/>
      <c r="BA512" s="11"/>
      <c r="BB512" s="11"/>
      <c r="BC512" s="11"/>
      <c r="BD512" s="11"/>
      <c r="BE512" s="11"/>
      <c r="BF512" s="11"/>
      <c r="BG512" s="11"/>
      <c r="BH512" s="11"/>
    </row>
    <row r="513" spans="2:60"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  <c r="AQ513" s="11"/>
      <c r="AR513" s="11"/>
      <c r="AS513" s="11"/>
      <c r="AT513" s="11"/>
      <c r="AU513" s="11"/>
      <c r="AV513" s="11"/>
      <c r="AW513" s="11"/>
      <c r="AX513" s="11"/>
      <c r="AY513" s="11"/>
      <c r="AZ513" s="11"/>
      <c r="BA513" s="11"/>
      <c r="BB513" s="11"/>
      <c r="BC513" s="11"/>
      <c r="BD513" s="11"/>
      <c r="BE513" s="11"/>
      <c r="BF513" s="11"/>
      <c r="BG513" s="11"/>
      <c r="BH513" s="11"/>
    </row>
    <row r="514" spans="2:60"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"/>
      <c r="AQ514" s="11"/>
      <c r="AR514" s="11"/>
      <c r="AS514" s="11"/>
      <c r="AT514" s="11"/>
      <c r="AU514" s="11"/>
      <c r="AV514" s="11"/>
      <c r="AW514" s="11"/>
      <c r="AX514" s="11"/>
      <c r="AY514" s="11"/>
      <c r="AZ514" s="11"/>
      <c r="BA514" s="11"/>
      <c r="BB514" s="11"/>
      <c r="BC514" s="11"/>
      <c r="BD514" s="11"/>
      <c r="BE514" s="11"/>
      <c r="BF514" s="11"/>
      <c r="BG514" s="11"/>
      <c r="BH514" s="11"/>
    </row>
    <row r="515" spans="2:60"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  <c r="AQ515" s="11"/>
      <c r="AR515" s="11"/>
      <c r="AS515" s="11"/>
      <c r="AT515" s="11"/>
      <c r="AU515" s="11"/>
      <c r="AV515" s="11"/>
      <c r="AW515" s="11"/>
      <c r="AX515" s="11"/>
      <c r="AY515" s="11"/>
      <c r="AZ515" s="11"/>
      <c r="BA515" s="11"/>
      <c r="BB515" s="11"/>
      <c r="BC515" s="11"/>
      <c r="BD515" s="11"/>
      <c r="BE515" s="11"/>
      <c r="BF515" s="11"/>
      <c r="BG515" s="11"/>
      <c r="BH515" s="11"/>
    </row>
    <row r="516" spans="2:60"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  <c r="AO516" s="11"/>
      <c r="AP516" s="11"/>
      <c r="AQ516" s="11"/>
      <c r="AR516" s="11"/>
      <c r="AS516" s="11"/>
      <c r="AT516" s="11"/>
      <c r="AU516" s="11"/>
      <c r="AV516" s="11"/>
      <c r="AW516" s="11"/>
      <c r="AX516" s="11"/>
      <c r="AY516" s="11"/>
      <c r="AZ516" s="11"/>
      <c r="BA516" s="11"/>
      <c r="BB516" s="11"/>
      <c r="BC516" s="11"/>
      <c r="BD516" s="11"/>
      <c r="BE516" s="11"/>
      <c r="BF516" s="11"/>
      <c r="BG516" s="11"/>
      <c r="BH516" s="11"/>
    </row>
    <row r="517" spans="2:60"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"/>
      <c r="AQ517" s="11"/>
      <c r="AR517" s="11"/>
      <c r="AS517" s="11"/>
      <c r="AT517" s="11"/>
      <c r="AU517" s="11"/>
      <c r="AV517" s="11"/>
      <c r="AW517" s="11"/>
      <c r="AX517" s="11"/>
      <c r="AY517" s="11"/>
      <c r="AZ517" s="11"/>
      <c r="BA517" s="11"/>
      <c r="BB517" s="11"/>
      <c r="BC517" s="11"/>
      <c r="BD517" s="11"/>
      <c r="BE517" s="11"/>
      <c r="BF517" s="11"/>
      <c r="BG517" s="11"/>
      <c r="BH517" s="11"/>
    </row>
    <row r="518" spans="2:60"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"/>
      <c r="AQ518" s="11"/>
      <c r="AR518" s="11"/>
      <c r="AS518" s="11"/>
      <c r="AT518" s="11"/>
      <c r="AU518" s="11"/>
      <c r="AV518" s="11"/>
      <c r="AW518" s="11"/>
      <c r="AX518" s="11"/>
      <c r="AY518" s="11"/>
      <c r="AZ518" s="11"/>
      <c r="BA518" s="11"/>
      <c r="BB518" s="11"/>
      <c r="BC518" s="11"/>
      <c r="BD518" s="11"/>
      <c r="BE518" s="11"/>
      <c r="BF518" s="11"/>
      <c r="BG518" s="11"/>
      <c r="BH518" s="11"/>
    </row>
    <row r="519" spans="2:60"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  <c r="AQ519" s="11"/>
      <c r="AR519" s="11"/>
      <c r="AS519" s="11"/>
      <c r="AT519" s="11"/>
      <c r="AU519" s="11"/>
      <c r="AV519" s="11"/>
      <c r="AW519" s="11"/>
      <c r="AX519" s="11"/>
      <c r="AY519" s="11"/>
      <c r="AZ519" s="11"/>
      <c r="BA519" s="11"/>
      <c r="BB519" s="11"/>
      <c r="BC519" s="11"/>
      <c r="BD519" s="11"/>
      <c r="BE519" s="11"/>
      <c r="BF519" s="11"/>
      <c r="BG519" s="11"/>
      <c r="BH519" s="11"/>
    </row>
    <row r="520" spans="2:60"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  <c r="AQ520" s="11"/>
      <c r="AR520" s="11"/>
      <c r="AS520" s="11"/>
      <c r="AT520" s="11"/>
      <c r="AU520" s="11"/>
      <c r="AV520" s="11"/>
      <c r="AW520" s="11"/>
      <c r="AX520" s="11"/>
      <c r="AY520" s="11"/>
      <c r="AZ520" s="11"/>
      <c r="BA520" s="11"/>
      <c r="BB520" s="11"/>
      <c r="BC520" s="11"/>
      <c r="BD520" s="11"/>
      <c r="BE520" s="11"/>
      <c r="BF520" s="11"/>
      <c r="BG520" s="11"/>
      <c r="BH520" s="11"/>
    </row>
    <row r="521" spans="2:60"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  <c r="AS521" s="11"/>
      <c r="AT521" s="11"/>
      <c r="AU521" s="11"/>
      <c r="AV521" s="11"/>
      <c r="AW521" s="11"/>
      <c r="AX521" s="11"/>
      <c r="AY521" s="11"/>
      <c r="AZ521" s="11"/>
      <c r="BA521" s="11"/>
      <c r="BB521" s="11"/>
      <c r="BC521" s="11"/>
      <c r="BD521" s="11"/>
      <c r="BE521" s="11"/>
      <c r="BF521" s="11"/>
      <c r="BG521" s="11"/>
      <c r="BH521" s="11"/>
    </row>
    <row r="522" spans="2:60">
      <c r="F522" s="114"/>
      <c r="G522" s="114"/>
      <c r="H522" s="114"/>
      <c r="I522" s="114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  <c r="AQ522" s="11"/>
      <c r="AR522" s="11"/>
      <c r="AS522" s="11"/>
      <c r="AT522" s="11"/>
      <c r="AU522" s="11"/>
      <c r="AV522" s="11"/>
      <c r="AW522" s="11"/>
      <c r="AX522" s="11"/>
      <c r="AY522" s="11"/>
      <c r="AZ522" s="11"/>
      <c r="BA522" s="11"/>
      <c r="BB522" s="11"/>
      <c r="BC522" s="11"/>
      <c r="BD522" s="11"/>
      <c r="BE522" s="11"/>
      <c r="BF522" s="11"/>
      <c r="BG522" s="11"/>
      <c r="BH522" s="11"/>
    </row>
    <row r="523" spans="2:60">
      <c r="F523" s="114"/>
      <c r="G523" s="114"/>
      <c r="H523" s="114"/>
      <c r="I523" s="114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"/>
      <c r="AQ523" s="11"/>
      <c r="AR523" s="11"/>
      <c r="AS523" s="11"/>
      <c r="AT523" s="11"/>
      <c r="AU523" s="11"/>
      <c r="AV523" s="11"/>
      <c r="AW523" s="11"/>
      <c r="AX523" s="11"/>
      <c r="AY523" s="11"/>
      <c r="AZ523" s="11"/>
      <c r="BA523" s="11"/>
      <c r="BB523" s="11"/>
      <c r="BC523" s="11"/>
      <c r="BD523" s="11"/>
      <c r="BE523" s="11"/>
      <c r="BF523" s="11"/>
      <c r="BG523" s="11"/>
      <c r="BH523" s="11"/>
    </row>
    <row r="524" spans="2:60">
      <c r="F524" s="114"/>
      <c r="G524" s="114"/>
      <c r="H524" s="114"/>
      <c r="I524" s="114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  <c r="AR524" s="11"/>
      <c r="AS524" s="11"/>
      <c r="AT524" s="11"/>
      <c r="AU524" s="11"/>
      <c r="AV524" s="11"/>
      <c r="AW524" s="11"/>
      <c r="AX524" s="11"/>
      <c r="AY524" s="11"/>
      <c r="AZ524" s="11"/>
      <c r="BA524" s="11"/>
      <c r="BB524" s="11"/>
      <c r="BC524" s="11"/>
      <c r="BD524" s="11"/>
      <c r="BE524" s="11"/>
      <c r="BF524" s="11"/>
      <c r="BG524" s="11"/>
      <c r="BH524" s="11"/>
    </row>
    <row r="525" spans="2:60">
      <c r="F525" s="114"/>
      <c r="G525" s="114"/>
      <c r="H525" s="114"/>
      <c r="I525" s="114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  <c r="AQ525" s="11"/>
      <c r="AR525" s="11"/>
      <c r="AS525" s="11"/>
      <c r="AT525" s="11"/>
      <c r="AU525" s="11"/>
      <c r="AV525" s="11"/>
      <c r="AW525" s="11"/>
      <c r="AX525" s="11"/>
      <c r="AY525" s="11"/>
      <c r="AZ525" s="11"/>
      <c r="BA525" s="11"/>
      <c r="BB525" s="11"/>
      <c r="BC525" s="11"/>
      <c r="BD525" s="11"/>
      <c r="BE525" s="11"/>
      <c r="BF525" s="11"/>
      <c r="BG525" s="11"/>
      <c r="BH525" s="11"/>
    </row>
    <row r="526" spans="2:60">
      <c r="B526" s="114"/>
      <c r="C526" s="122"/>
      <c r="D526" s="114"/>
      <c r="E526" s="114"/>
      <c r="F526" s="114"/>
      <c r="G526" s="114"/>
      <c r="H526" s="114"/>
      <c r="I526" s="114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1"/>
      <c r="AM526" s="11"/>
      <c r="AN526" s="11"/>
      <c r="AO526" s="11"/>
      <c r="AP526" s="11"/>
      <c r="AQ526" s="11"/>
      <c r="AR526" s="11"/>
      <c r="AS526" s="11"/>
      <c r="AT526" s="11"/>
      <c r="AU526" s="11"/>
      <c r="AV526" s="11"/>
      <c r="AW526" s="11"/>
      <c r="AX526" s="11"/>
      <c r="AY526" s="11"/>
      <c r="AZ526" s="11"/>
      <c r="BA526" s="11"/>
      <c r="BB526" s="11"/>
      <c r="BC526" s="11"/>
      <c r="BD526" s="11"/>
      <c r="BE526" s="11"/>
      <c r="BF526" s="11"/>
      <c r="BG526" s="11"/>
      <c r="BH526" s="11"/>
    </row>
    <row r="527" spans="2:60">
      <c r="B527" s="114"/>
      <c r="C527" s="122"/>
      <c r="D527" s="114"/>
      <c r="E527" s="114"/>
      <c r="F527" s="114"/>
      <c r="G527" s="114"/>
      <c r="H527" s="114"/>
      <c r="I527" s="114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/>
      <c r="AQ527" s="11"/>
      <c r="AR527" s="11"/>
      <c r="AS527" s="11"/>
      <c r="AT527" s="11"/>
      <c r="AU527" s="11"/>
      <c r="AV527" s="11"/>
      <c r="AW527" s="11"/>
      <c r="AX527" s="11"/>
      <c r="AY527" s="11"/>
      <c r="AZ527" s="11"/>
      <c r="BA527" s="11"/>
      <c r="BB527" s="11"/>
      <c r="BC527" s="11"/>
      <c r="BD527" s="11"/>
      <c r="BE527" s="11"/>
      <c r="BF527" s="11"/>
      <c r="BG527" s="11"/>
      <c r="BH527" s="11"/>
    </row>
    <row r="528" spans="2:60"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  <c r="AP528" s="11"/>
      <c r="AQ528" s="11"/>
      <c r="AR528" s="11"/>
      <c r="AS528" s="11"/>
      <c r="AT528" s="11"/>
      <c r="AU528" s="11"/>
      <c r="AV528" s="11"/>
      <c r="AW528" s="11"/>
      <c r="AX528" s="11"/>
      <c r="AY528" s="11"/>
      <c r="AZ528" s="11"/>
      <c r="BA528" s="11"/>
      <c r="BB528" s="11"/>
      <c r="BC528" s="11"/>
      <c r="BD528" s="11"/>
      <c r="BE528" s="11"/>
      <c r="BF528" s="11"/>
      <c r="BG528" s="11"/>
      <c r="BH528" s="11"/>
    </row>
    <row r="529" spans="14:60"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  <c r="AO529" s="11"/>
      <c r="AP529" s="11"/>
      <c r="AQ529" s="11"/>
      <c r="AR529" s="11"/>
      <c r="AS529" s="11"/>
      <c r="AT529" s="11"/>
      <c r="AU529" s="11"/>
      <c r="AV529" s="11"/>
      <c r="AW529" s="11"/>
      <c r="AX529" s="11"/>
      <c r="AY529" s="11"/>
      <c r="AZ529" s="11"/>
      <c r="BA529" s="11"/>
      <c r="BB529" s="11"/>
      <c r="BC529" s="11"/>
      <c r="BD529" s="11"/>
      <c r="BE529" s="11"/>
      <c r="BF529" s="11"/>
      <c r="BG529" s="11"/>
      <c r="BH529" s="11"/>
    </row>
    <row r="530" spans="14:60"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  <c r="AO530" s="11"/>
      <c r="AP530" s="11"/>
      <c r="AQ530" s="11"/>
      <c r="AR530" s="11"/>
      <c r="AS530" s="11"/>
      <c r="AT530" s="11"/>
      <c r="AU530" s="11"/>
      <c r="AV530" s="11"/>
      <c r="AW530" s="11"/>
      <c r="AX530" s="11"/>
      <c r="AY530" s="11"/>
      <c r="AZ530" s="11"/>
      <c r="BA530" s="11"/>
      <c r="BB530" s="11"/>
      <c r="BC530" s="11"/>
      <c r="BD530" s="11"/>
      <c r="BE530" s="11"/>
      <c r="BF530" s="11"/>
      <c r="BG530" s="11"/>
      <c r="BH530" s="11"/>
    </row>
    <row r="531" spans="14:60"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  <c r="AQ531" s="11"/>
      <c r="AR531" s="11"/>
      <c r="AS531" s="11"/>
      <c r="AT531" s="11"/>
      <c r="AU531" s="11"/>
      <c r="AV531" s="11"/>
      <c r="AW531" s="11"/>
      <c r="AX531" s="11"/>
      <c r="AY531" s="11"/>
      <c r="AZ531" s="11"/>
      <c r="BA531" s="11"/>
      <c r="BB531" s="11"/>
      <c r="BC531" s="11"/>
      <c r="BD531" s="11"/>
      <c r="BE531" s="11"/>
      <c r="BF531" s="11"/>
      <c r="BG531" s="11"/>
      <c r="BH531" s="11"/>
    </row>
    <row r="532" spans="14:60"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  <c r="AO532" s="11"/>
      <c r="AP532" s="11"/>
      <c r="AQ532" s="11"/>
      <c r="AR532" s="11"/>
      <c r="AS532" s="11"/>
      <c r="AT532" s="11"/>
      <c r="AU532" s="11"/>
      <c r="AV532" s="11"/>
      <c r="AW532" s="11"/>
      <c r="AX532" s="11"/>
      <c r="AY532" s="11"/>
      <c r="AZ532" s="11"/>
      <c r="BA532" s="11"/>
      <c r="BB532" s="11"/>
      <c r="BC532" s="11"/>
      <c r="BD532" s="11"/>
      <c r="BE532" s="11"/>
      <c r="BF532" s="11"/>
      <c r="BG532" s="11"/>
      <c r="BH532" s="11"/>
    </row>
    <row r="533" spans="14:60"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  <c r="AP533" s="11"/>
      <c r="AQ533" s="11"/>
      <c r="AR533" s="11"/>
      <c r="AS533" s="11"/>
      <c r="AT533" s="11"/>
      <c r="AU533" s="11"/>
      <c r="AV533" s="11"/>
      <c r="AW533" s="11"/>
      <c r="AX533" s="11"/>
      <c r="AY533" s="11"/>
      <c r="AZ533" s="11"/>
      <c r="BA533" s="11"/>
      <c r="BB533" s="11"/>
      <c r="BC533" s="11"/>
      <c r="BD533" s="11"/>
      <c r="BE533" s="11"/>
      <c r="BF533" s="11"/>
      <c r="BG533" s="11"/>
      <c r="BH533" s="11"/>
    </row>
    <row r="534" spans="14:60"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  <c r="AS534" s="11"/>
      <c r="AT534" s="11"/>
      <c r="AU534" s="11"/>
      <c r="AV534" s="11"/>
      <c r="AW534" s="11"/>
      <c r="AX534" s="11"/>
      <c r="AY534" s="11"/>
      <c r="AZ534" s="11"/>
      <c r="BA534" s="11"/>
      <c r="BB534" s="11"/>
      <c r="BC534" s="11"/>
      <c r="BD534" s="11"/>
      <c r="BE534" s="11"/>
      <c r="BF534" s="11"/>
      <c r="BG534" s="11"/>
      <c r="BH534" s="11"/>
    </row>
    <row r="535" spans="14:60"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  <c r="AP535" s="11"/>
      <c r="AQ535" s="11"/>
      <c r="AR535" s="11"/>
      <c r="AS535" s="11"/>
      <c r="AT535" s="11"/>
      <c r="AU535" s="11"/>
      <c r="AV535" s="11"/>
      <c r="AW535" s="11"/>
      <c r="AX535" s="11"/>
      <c r="AY535" s="11"/>
      <c r="AZ535" s="11"/>
      <c r="BA535" s="11"/>
      <c r="BB535" s="11"/>
      <c r="BC535" s="11"/>
      <c r="BD535" s="11"/>
      <c r="BE535" s="11"/>
      <c r="BF535" s="11"/>
      <c r="BG535" s="11"/>
      <c r="BH535" s="11"/>
    </row>
    <row r="536" spans="14:60"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1"/>
      <c r="AL536" s="11"/>
      <c r="AM536" s="11"/>
      <c r="AN536" s="11"/>
      <c r="AO536" s="11"/>
      <c r="AP536" s="11"/>
      <c r="AQ536" s="11"/>
      <c r="AR536" s="11"/>
      <c r="AS536" s="11"/>
      <c r="AT536" s="11"/>
      <c r="AU536" s="11"/>
      <c r="AV536" s="11"/>
      <c r="AW536" s="11"/>
      <c r="AX536" s="11"/>
      <c r="AY536" s="11"/>
      <c r="AZ536" s="11"/>
      <c r="BA536" s="11"/>
      <c r="BB536" s="11"/>
      <c r="BC536" s="11"/>
      <c r="BD536" s="11"/>
      <c r="BE536" s="11"/>
      <c r="BF536" s="11"/>
      <c r="BG536" s="11"/>
      <c r="BH536" s="11"/>
    </row>
    <row r="537" spans="14:60"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  <c r="AL537" s="11"/>
      <c r="AM537" s="11"/>
      <c r="AN537" s="11"/>
      <c r="AO537" s="11"/>
      <c r="AP537" s="11"/>
      <c r="AQ537" s="11"/>
      <c r="AR537" s="11"/>
      <c r="AS537" s="11"/>
      <c r="AT537" s="11"/>
      <c r="AU537" s="11"/>
      <c r="AV537" s="11"/>
      <c r="AW537" s="11"/>
      <c r="AX537" s="11"/>
      <c r="AY537" s="11"/>
      <c r="AZ537" s="11"/>
      <c r="BA537" s="11"/>
      <c r="BB537" s="11"/>
      <c r="BC537" s="11"/>
      <c r="BD537" s="11"/>
      <c r="BE537" s="11"/>
      <c r="BF537" s="11"/>
      <c r="BG537" s="11"/>
      <c r="BH537" s="11"/>
    </row>
    <row r="538" spans="14:60"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  <c r="AK538" s="11"/>
      <c r="AL538" s="11"/>
      <c r="AM538" s="11"/>
      <c r="AN538" s="11"/>
      <c r="AO538" s="11"/>
      <c r="AP538" s="11"/>
      <c r="AQ538" s="11"/>
      <c r="AR538" s="11"/>
      <c r="AS538" s="11"/>
      <c r="AT538" s="11"/>
      <c r="AU538" s="11"/>
      <c r="AV538" s="11"/>
      <c r="AW538" s="11"/>
      <c r="AX538" s="11"/>
      <c r="AY538" s="11"/>
      <c r="AZ538" s="11"/>
      <c r="BA538" s="11"/>
      <c r="BB538" s="11"/>
      <c r="BC538" s="11"/>
      <c r="BD538" s="11"/>
      <c r="BE538" s="11"/>
      <c r="BF538" s="11"/>
      <c r="BG538" s="11"/>
      <c r="BH538" s="11"/>
    </row>
    <row r="539" spans="14:60"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1"/>
      <c r="AL539" s="11"/>
      <c r="AM539" s="11"/>
      <c r="AN539" s="11"/>
      <c r="AO539" s="11"/>
      <c r="AP539" s="11"/>
      <c r="AQ539" s="11"/>
      <c r="AR539" s="11"/>
      <c r="AS539" s="11"/>
      <c r="AT539" s="11"/>
      <c r="AU539" s="11"/>
      <c r="AV539" s="11"/>
      <c r="AW539" s="11"/>
      <c r="AX539" s="11"/>
      <c r="AY539" s="11"/>
      <c r="AZ539" s="11"/>
      <c r="BA539" s="11"/>
      <c r="BB539" s="11"/>
      <c r="BC539" s="11"/>
      <c r="BD539" s="11"/>
      <c r="BE539" s="11"/>
      <c r="BF539" s="11"/>
      <c r="BG539" s="11"/>
      <c r="BH539" s="11"/>
    </row>
    <row r="540" spans="14:60"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  <c r="AQ540" s="11"/>
      <c r="AR540" s="11"/>
      <c r="AS540" s="11"/>
      <c r="AT540" s="11"/>
      <c r="AU540" s="11"/>
      <c r="AV540" s="11"/>
      <c r="AW540" s="11"/>
      <c r="AX540" s="11"/>
      <c r="AY540" s="11"/>
      <c r="AZ540" s="11"/>
      <c r="BA540" s="11"/>
      <c r="BB540" s="11"/>
      <c r="BC540" s="11"/>
      <c r="BD540" s="11"/>
      <c r="BE540" s="11"/>
      <c r="BF540" s="11"/>
      <c r="BG540" s="11"/>
      <c r="BH540" s="11"/>
    </row>
    <row r="541" spans="14:60"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/>
      <c r="AQ541" s="11"/>
      <c r="AR541" s="11"/>
      <c r="AS541" s="11"/>
      <c r="AT541" s="11"/>
      <c r="AU541" s="11"/>
      <c r="AV541" s="11"/>
      <c r="AW541" s="11"/>
      <c r="AX541" s="11"/>
      <c r="AY541" s="11"/>
      <c r="AZ541" s="11"/>
      <c r="BA541" s="11"/>
      <c r="BB541" s="11"/>
      <c r="BC541" s="11"/>
      <c r="BD541" s="11"/>
      <c r="BE541" s="11"/>
      <c r="BF541" s="11"/>
      <c r="BG541" s="11"/>
      <c r="BH541" s="11"/>
    </row>
    <row r="542" spans="14:60"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1"/>
      <c r="AL542" s="11"/>
      <c r="AM542" s="11"/>
      <c r="AN542" s="11"/>
      <c r="AO542" s="11"/>
      <c r="AP542" s="11"/>
      <c r="AQ542" s="11"/>
      <c r="AR542" s="11"/>
      <c r="AS542" s="11"/>
      <c r="AT542" s="11"/>
      <c r="AU542" s="11"/>
      <c r="AV542" s="11"/>
      <c r="AW542" s="11"/>
      <c r="AX542" s="11"/>
      <c r="AY542" s="11"/>
      <c r="AZ542" s="11"/>
      <c r="BA542" s="11"/>
      <c r="BB542" s="11"/>
      <c r="BC542" s="11"/>
      <c r="BD542" s="11"/>
      <c r="BE542" s="11"/>
      <c r="BF542" s="11"/>
      <c r="BG542" s="11"/>
      <c r="BH542" s="11"/>
    </row>
    <row r="543" spans="14:60"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1"/>
      <c r="AL543" s="11"/>
      <c r="AM543" s="11"/>
      <c r="AN543" s="11"/>
      <c r="AO543" s="11"/>
      <c r="AP543" s="11"/>
      <c r="AQ543" s="11"/>
      <c r="AR543" s="11"/>
      <c r="AS543" s="11"/>
      <c r="AT543" s="11"/>
      <c r="AU543" s="11"/>
      <c r="AV543" s="11"/>
      <c r="AW543" s="11"/>
      <c r="AX543" s="11"/>
      <c r="AY543" s="11"/>
      <c r="AZ543" s="11"/>
      <c r="BA543" s="11"/>
      <c r="BB543" s="11"/>
      <c r="BC543" s="11"/>
      <c r="BD543" s="11"/>
      <c r="BE543" s="11"/>
      <c r="BF543" s="11"/>
      <c r="BG543" s="11"/>
      <c r="BH543" s="11"/>
    </row>
    <row r="544" spans="14:60"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1"/>
      <c r="AL544" s="11"/>
      <c r="AM544" s="11"/>
      <c r="AN544" s="11"/>
      <c r="AO544" s="11"/>
      <c r="AP544" s="11"/>
      <c r="AQ544" s="11"/>
      <c r="AR544" s="11"/>
      <c r="AS544" s="11"/>
      <c r="AT544" s="11"/>
      <c r="AU544" s="11"/>
      <c r="AV544" s="11"/>
      <c r="AW544" s="11"/>
      <c r="AX544" s="11"/>
      <c r="AY544" s="11"/>
      <c r="AZ544" s="11"/>
      <c r="BA544" s="11"/>
      <c r="BB544" s="11"/>
      <c r="BC544" s="11"/>
      <c r="BD544" s="11"/>
      <c r="BE544" s="11"/>
      <c r="BF544" s="11"/>
      <c r="BG544" s="11"/>
      <c r="BH544" s="11"/>
    </row>
    <row r="545" spans="14:60"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1"/>
      <c r="AM545" s="11"/>
      <c r="AN545" s="11"/>
      <c r="AO545" s="11"/>
      <c r="AP545" s="11"/>
      <c r="AQ545" s="11"/>
      <c r="AR545" s="11"/>
      <c r="AS545" s="11"/>
      <c r="AT545" s="11"/>
      <c r="AU545" s="11"/>
      <c r="AV545" s="11"/>
      <c r="AW545" s="11"/>
      <c r="AX545" s="11"/>
      <c r="AY545" s="11"/>
      <c r="AZ545" s="11"/>
      <c r="BA545" s="11"/>
      <c r="BB545" s="11"/>
      <c r="BC545" s="11"/>
      <c r="BD545" s="11"/>
      <c r="BE545" s="11"/>
      <c r="BF545" s="11"/>
      <c r="BG545" s="11"/>
      <c r="BH545" s="11"/>
    </row>
    <row r="546" spans="14:60"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  <c r="AM546" s="11"/>
      <c r="AN546" s="11"/>
      <c r="AO546" s="11"/>
      <c r="AP546" s="11"/>
      <c r="AQ546" s="11"/>
      <c r="AR546" s="11"/>
      <c r="AS546" s="11"/>
      <c r="AT546" s="11"/>
      <c r="AU546" s="11"/>
      <c r="AV546" s="11"/>
      <c r="AW546" s="11"/>
      <c r="AX546" s="11"/>
      <c r="AY546" s="11"/>
      <c r="AZ546" s="11"/>
      <c r="BA546" s="11"/>
      <c r="BB546" s="11"/>
      <c r="BC546" s="11"/>
      <c r="BD546" s="11"/>
      <c r="BE546" s="11"/>
      <c r="BF546" s="11"/>
      <c r="BG546" s="11"/>
      <c r="BH546" s="11"/>
    </row>
    <row r="547" spans="14:60"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  <c r="AO547" s="11"/>
      <c r="AP547" s="11"/>
      <c r="AQ547" s="11"/>
      <c r="AR547" s="11"/>
      <c r="AS547" s="11"/>
      <c r="AT547" s="11"/>
      <c r="AU547" s="11"/>
      <c r="AV547" s="11"/>
      <c r="AW547" s="11"/>
      <c r="AX547" s="11"/>
      <c r="AY547" s="11"/>
      <c r="AZ547" s="11"/>
      <c r="BA547" s="11"/>
      <c r="BB547" s="11"/>
      <c r="BC547" s="11"/>
      <c r="BD547" s="11"/>
      <c r="BE547" s="11"/>
      <c r="BF547" s="11"/>
      <c r="BG547" s="11"/>
      <c r="BH547" s="11"/>
    </row>
    <row r="548" spans="14:60"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  <c r="AJ548" s="11"/>
      <c r="AK548" s="11"/>
      <c r="AL548" s="11"/>
      <c r="AM548" s="11"/>
      <c r="AN548" s="11"/>
      <c r="AO548" s="11"/>
      <c r="AP548" s="11"/>
      <c r="AQ548" s="11"/>
      <c r="AR548" s="11"/>
      <c r="AS548" s="11"/>
      <c r="AT548" s="11"/>
      <c r="AU548" s="11"/>
      <c r="AV548" s="11"/>
      <c r="AW548" s="11"/>
      <c r="AX548" s="11"/>
      <c r="AY548" s="11"/>
      <c r="AZ548" s="11"/>
      <c r="BA548" s="11"/>
      <c r="BB548" s="11"/>
      <c r="BC548" s="11"/>
      <c r="BD548" s="11"/>
      <c r="BE548" s="11"/>
      <c r="BF548" s="11"/>
      <c r="BG548" s="11"/>
      <c r="BH548" s="11"/>
    </row>
    <row r="549" spans="14:60"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  <c r="AK549" s="11"/>
      <c r="AL549" s="11"/>
      <c r="AM549" s="11"/>
      <c r="AN549" s="11"/>
      <c r="AO549" s="11"/>
      <c r="AP549" s="11"/>
      <c r="AQ549" s="11"/>
      <c r="AR549" s="11"/>
      <c r="AS549" s="11"/>
      <c r="AT549" s="11"/>
      <c r="AU549" s="11"/>
      <c r="AV549" s="11"/>
      <c r="AW549" s="11"/>
      <c r="AX549" s="11"/>
      <c r="AY549" s="11"/>
      <c r="AZ549" s="11"/>
      <c r="BA549" s="11"/>
      <c r="BB549" s="11"/>
      <c r="BC549" s="11"/>
      <c r="BD549" s="11"/>
      <c r="BE549" s="11"/>
      <c r="BF549" s="11"/>
      <c r="BG549" s="11"/>
      <c r="BH549" s="11"/>
    </row>
    <row r="550" spans="14:60"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  <c r="AO550" s="11"/>
      <c r="AP550" s="11"/>
      <c r="AQ550" s="11"/>
      <c r="AR550" s="11"/>
      <c r="AS550" s="11"/>
      <c r="AT550" s="11"/>
      <c r="AU550" s="11"/>
      <c r="AV550" s="11"/>
      <c r="AW550" s="11"/>
      <c r="AX550" s="11"/>
      <c r="AY550" s="11"/>
      <c r="AZ550" s="11"/>
      <c r="BA550" s="11"/>
      <c r="BB550" s="11"/>
      <c r="BC550" s="11"/>
      <c r="BD550" s="11"/>
      <c r="BE550" s="11"/>
      <c r="BF550" s="11"/>
      <c r="BG550" s="11"/>
      <c r="BH550" s="11"/>
    </row>
    <row r="551" spans="14:60"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  <c r="AQ551" s="11"/>
      <c r="AR551" s="11"/>
      <c r="AS551" s="11"/>
      <c r="AT551" s="11"/>
      <c r="AU551" s="11"/>
      <c r="AV551" s="11"/>
      <c r="AW551" s="11"/>
      <c r="AX551" s="11"/>
      <c r="AY551" s="11"/>
      <c r="AZ551" s="11"/>
      <c r="BA551" s="11"/>
      <c r="BB551" s="11"/>
      <c r="BC551" s="11"/>
      <c r="BD551" s="11"/>
      <c r="BE551" s="11"/>
      <c r="BF551" s="11"/>
      <c r="BG551" s="11"/>
      <c r="BH551" s="11"/>
    </row>
    <row r="552" spans="14:60"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1"/>
      <c r="AL552" s="11"/>
      <c r="AM552" s="11"/>
      <c r="AN552" s="11"/>
      <c r="AO552" s="11"/>
      <c r="AP552" s="11"/>
      <c r="AQ552" s="11"/>
      <c r="AR552" s="11"/>
      <c r="AS552" s="11"/>
      <c r="AT552" s="11"/>
      <c r="AU552" s="11"/>
      <c r="AV552" s="11"/>
      <c r="AW552" s="11"/>
      <c r="AX552" s="11"/>
      <c r="AY552" s="11"/>
      <c r="AZ552" s="11"/>
      <c r="BA552" s="11"/>
      <c r="BB552" s="11"/>
      <c r="BC552" s="11"/>
      <c r="BD552" s="11"/>
      <c r="BE552" s="11"/>
      <c r="BF552" s="11"/>
      <c r="BG552" s="11"/>
      <c r="BH552" s="11"/>
    </row>
    <row r="553" spans="14:60"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1"/>
      <c r="AL553" s="11"/>
      <c r="AM553" s="11"/>
      <c r="AN553" s="11"/>
      <c r="AO553" s="11"/>
      <c r="AP553" s="11"/>
      <c r="AQ553" s="11"/>
      <c r="AR553" s="11"/>
      <c r="AS553" s="11"/>
      <c r="AT553" s="11"/>
      <c r="AU553" s="11"/>
      <c r="AV553" s="11"/>
      <c r="AW553" s="11"/>
      <c r="AX553" s="11"/>
      <c r="AY553" s="11"/>
      <c r="AZ553" s="11"/>
      <c r="BA553" s="11"/>
      <c r="BB553" s="11"/>
      <c r="BC553" s="11"/>
      <c r="BD553" s="11"/>
      <c r="BE553" s="11"/>
      <c r="BF553" s="11"/>
      <c r="BG553" s="11"/>
      <c r="BH553" s="11"/>
    </row>
    <row r="554" spans="14:60"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1"/>
      <c r="AM554" s="11"/>
      <c r="AN554" s="11"/>
      <c r="AO554" s="11"/>
      <c r="AP554" s="11"/>
      <c r="AQ554" s="11"/>
      <c r="AR554" s="11"/>
      <c r="AS554" s="11"/>
      <c r="AT554" s="11"/>
      <c r="AU554" s="11"/>
      <c r="AV554" s="11"/>
      <c r="AW554" s="11"/>
      <c r="AX554" s="11"/>
      <c r="AY554" s="11"/>
      <c r="AZ554" s="11"/>
      <c r="BA554" s="11"/>
      <c r="BB554" s="11"/>
      <c r="BC554" s="11"/>
      <c r="BD554" s="11"/>
      <c r="BE554" s="11"/>
      <c r="BF554" s="11"/>
      <c r="BG554" s="11"/>
      <c r="BH554" s="11"/>
    </row>
    <row r="555" spans="14:60"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1"/>
      <c r="AM555" s="11"/>
      <c r="AN555" s="11"/>
      <c r="AO555" s="11"/>
      <c r="AP555" s="11"/>
      <c r="AQ555" s="11"/>
      <c r="AR555" s="11"/>
      <c r="AS555" s="11"/>
      <c r="AT555" s="11"/>
      <c r="AU555" s="11"/>
      <c r="AV555" s="11"/>
      <c r="AW555" s="11"/>
      <c r="AX555" s="11"/>
      <c r="AY555" s="11"/>
      <c r="AZ555" s="11"/>
      <c r="BA555" s="11"/>
      <c r="BB555" s="11"/>
      <c r="BC555" s="11"/>
      <c r="BD555" s="11"/>
      <c r="BE555" s="11"/>
      <c r="BF555" s="11"/>
      <c r="BG555" s="11"/>
      <c r="BH555" s="11"/>
    </row>
    <row r="556" spans="14:60"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1"/>
      <c r="AL556" s="11"/>
      <c r="AM556" s="11"/>
      <c r="AN556" s="11"/>
      <c r="AO556" s="11"/>
      <c r="AP556" s="11"/>
      <c r="AQ556" s="11"/>
      <c r="AR556" s="11"/>
      <c r="AS556" s="11"/>
      <c r="AT556" s="11"/>
      <c r="AU556" s="11"/>
      <c r="AV556" s="11"/>
      <c r="AW556" s="11"/>
      <c r="AX556" s="11"/>
      <c r="AY556" s="11"/>
      <c r="AZ556" s="11"/>
      <c r="BA556" s="11"/>
      <c r="BB556" s="11"/>
      <c r="BC556" s="11"/>
      <c r="BD556" s="11"/>
      <c r="BE556" s="11"/>
      <c r="BF556" s="11"/>
      <c r="BG556" s="11"/>
      <c r="BH556" s="11"/>
    </row>
    <row r="557" spans="14:60"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  <c r="AQ557" s="11"/>
      <c r="AR557" s="11"/>
      <c r="AS557" s="11"/>
      <c r="AT557" s="11"/>
      <c r="AU557" s="11"/>
      <c r="AV557" s="11"/>
      <c r="AW557" s="11"/>
      <c r="AX557" s="11"/>
      <c r="AY557" s="11"/>
      <c r="AZ557" s="11"/>
      <c r="BA557" s="11"/>
      <c r="BB557" s="11"/>
      <c r="BC557" s="11"/>
      <c r="BD557" s="11"/>
      <c r="BE557" s="11"/>
      <c r="BF557" s="11"/>
      <c r="BG557" s="11"/>
      <c r="BH557" s="11"/>
    </row>
    <row r="558" spans="14:60"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  <c r="AQ558" s="11"/>
      <c r="AR558" s="11"/>
      <c r="AS558" s="11"/>
      <c r="AT558" s="11"/>
      <c r="AU558" s="11"/>
      <c r="AV558" s="11"/>
      <c r="AW558" s="11"/>
      <c r="AX558" s="11"/>
      <c r="AY558" s="11"/>
      <c r="AZ558" s="11"/>
      <c r="BA558" s="11"/>
      <c r="BB558" s="11"/>
      <c r="BC558" s="11"/>
      <c r="BD558" s="11"/>
      <c r="BE558" s="11"/>
      <c r="BF558" s="11"/>
      <c r="BG558" s="11"/>
      <c r="BH558" s="11"/>
    </row>
    <row r="559" spans="14:60"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  <c r="AQ559" s="11"/>
      <c r="AR559" s="11"/>
      <c r="AS559" s="11"/>
      <c r="AT559" s="11"/>
      <c r="AU559" s="11"/>
      <c r="AV559" s="11"/>
      <c r="AW559" s="11"/>
      <c r="AX559" s="11"/>
      <c r="AY559" s="11"/>
      <c r="AZ559" s="11"/>
      <c r="BA559" s="11"/>
      <c r="BB559" s="11"/>
      <c r="BC559" s="11"/>
      <c r="BD559" s="11"/>
      <c r="BE559" s="11"/>
      <c r="BF559" s="11"/>
      <c r="BG559" s="11"/>
      <c r="BH559" s="11"/>
    </row>
    <row r="958" spans="10:12">
      <c r="J958" s="5"/>
      <c r="K958" s="5"/>
      <c r="L958" s="5"/>
    </row>
    <row r="959" spans="10:12">
      <c r="J959" s="5"/>
      <c r="K959" s="5"/>
      <c r="L959" s="5"/>
    </row>
  </sheetData>
  <pageMargins left="0.196527777777778" right="0.118055555555556" top="0.15763888888888899" bottom="0.15763888888888899" header="0.51180555555555496" footer="0.51180555555555496"/>
  <pageSetup paperSize="9" firstPageNumber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0456A3-2051-4F6F-8812-E120B7DD210C}">
  <dimension ref="A1:CK959"/>
  <sheetViews>
    <sheetView zoomScaleNormal="100" workbookViewId="0">
      <selection activeCell="I56" sqref="I56"/>
    </sheetView>
  </sheetViews>
  <sheetFormatPr defaultRowHeight="15"/>
  <cols>
    <col min="1" max="1" width="2.28515625" customWidth="1"/>
    <col min="2" max="2" width="4.85546875" customWidth="1"/>
    <col min="3" max="3" width="22.85546875" style="84" customWidth="1"/>
    <col min="4" max="4" width="8" customWidth="1"/>
    <col min="5" max="5" width="1.7109375" customWidth="1"/>
    <col min="6" max="6" width="5.42578125" customWidth="1"/>
    <col min="7" max="7" width="22" customWidth="1"/>
    <col min="8" max="8" width="7.7109375" customWidth="1"/>
    <col min="9" max="9" width="2.140625" customWidth="1"/>
    <col min="10" max="10" width="5.85546875" customWidth="1"/>
    <col min="11" max="11" width="22" customWidth="1"/>
    <col min="12" max="12" width="6.85546875" customWidth="1"/>
    <col min="13" max="13" width="2.140625" customWidth="1"/>
    <col min="14" max="14" width="5.5703125" customWidth="1"/>
    <col min="15" max="15" width="20.85546875" customWidth="1"/>
    <col min="16" max="16" width="6.42578125" customWidth="1"/>
    <col min="17" max="17" width="1.7109375" customWidth="1"/>
    <col min="18" max="18" width="6.140625" customWidth="1"/>
    <col min="19" max="19" width="17.140625" customWidth="1"/>
    <col min="20" max="20" width="5.85546875" customWidth="1"/>
    <col min="21" max="21" width="1.85546875" customWidth="1"/>
    <col min="22" max="22" width="7.28515625" customWidth="1"/>
    <col min="23" max="23" width="18.85546875" customWidth="1"/>
    <col min="24" max="24" width="7.42578125" customWidth="1"/>
    <col min="25" max="25" width="8.5703125" customWidth="1"/>
    <col min="26" max="26" width="6.85546875" customWidth="1"/>
    <col min="27" max="27" width="8.28515625" customWidth="1"/>
    <col min="28" max="28" width="6.140625" customWidth="1"/>
    <col min="29" max="29" width="8" customWidth="1"/>
    <col min="30" max="30" width="6.28515625" customWidth="1"/>
    <col min="32" max="32" width="8.7109375" customWidth="1"/>
  </cols>
  <sheetData>
    <row r="1" spans="2:89" ht="16.5" customHeight="1" thickBot="1">
      <c r="B1" s="1865" t="s">
        <v>119</v>
      </c>
      <c r="C1" s="1866"/>
      <c r="D1" s="3094"/>
      <c r="F1" s="815" t="s">
        <v>577</v>
      </c>
      <c r="G1" s="78"/>
      <c r="H1" s="78"/>
      <c r="I1" s="100"/>
      <c r="J1" s="1709" t="s">
        <v>258</v>
      </c>
      <c r="K1" s="814"/>
      <c r="L1" s="442"/>
      <c r="M1" s="11"/>
      <c r="N1" s="1709" t="s">
        <v>578</v>
      </c>
      <c r="O1" s="808"/>
      <c r="P1" s="444"/>
      <c r="Q1" s="114"/>
      <c r="R1" s="1709" t="s">
        <v>259</v>
      </c>
      <c r="S1" s="78"/>
      <c r="T1" s="63"/>
      <c r="U1" s="169"/>
      <c r="V1" s="813" t="s">
        <v>260</v>
      </c>
      <c r="W1" s="78"/>
      <c r="X1" s="442"/>
      <c r="Y1" s="114"/>
      <c r="Z1" s="114"/>
      <c r="AA1" s="114"/>
      <c r="AB1" s="114"/>
      <c r="AC1" s="114"/>
      <c r="AD1" s="114"/>
      <c r="AE1" s="114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</row>
    <row r="2" spans="2:89" ht="14.25" customHeight="1">
      <c r="B2" s="254"/>
      <c r="C2" s="386" t="s">
        <v>154</v>
      </c>
      <c r="D2" s="244"/>
      <c r="E2" s="941"/>
      <c r="F2" s="1563"/>
      <c r="G2" s="177" t="s">
        <v>154</v>
      </c>
      <c r="H2" s="143"/>
      <c r="I2" s="100"/>
      <c r="J2" s="1563"/>
      <c r="K2" s="177" t="s">
        <v>154</v>
      </c>
      <c r="L2" s="143"/>
      <c r="N2" s="1563"/>
      <c r="O2" s="178" t="s">
        <v>154</v>
      </c>
      <c r="P2" s="143"/>
      <c r="Q2" s="114"/>
      <c r="R2" s="92"/>
      <c r="S2" s="177" t="s">
        <v>154</v>
      </c>
      <c r="T2" s="63"/>
      <c r="U2" s="109"/>
      <c r="V2" s="1563"/>
      <c r="W2" s="178" t="s">
        <v>154</v>
      </c>
      <c r="X2" s="143"/>
      <c r="Y2" s="306"/>
      <c r="Z2" s="207"/>
      <c r="AA2" s="306"/>
      <c r="AB2" s="114"/>
      <c r="AC2" s="112"/>
      <c r="AD2" s="203"/>
      <c r="AE2" s="114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</row>
    <row r="3" spans="2:89">
      <c r="B3" s="385" t="s">
        <v>414</v>
      </c>
      <c r="C3" s="516" t="s">
        <v>495</v>
      </c>
      <c r="D3" s="277">
        <v>210</v>
      </c>
      <c r="E3" s="941"/>
      <c r="F3" s="394" t="s">
        <v>418</v>
      </c>
      <c r="G3" s="252" t="s">
        <v>879</v>
      </c>
      <c r="H3" s="816" t="s">
        <v>913</v>
      </c>
      <c r="I3" s="308"/>
      <c r="J3" s="449" t="s">
        <v>492</v>
      </c>
      <c r="K3" s="265" t="s">
        <v>491</v>
      </c>
      <c r="L3" s="395">
        <v>60</v>
      </c>
      <c r="N3" s="257" t="s">
        <v>853</v>
      </c>
      <c r="O3" s="292" t="s">
        <v>855</v>
      </c>
      <c r="P3" s="402">
        <v>70</v>
      </c>
      <c r="Q3" s="114"/>
      <c r="R3" s="2246" t="s">
        <v>848</v>
      </c>
      <c r="S3" s="292" t="s">
        <v>847</v>
      </c>
      <c r="T3" s="402">
        <v>60</v>
      </c>
      <c r="U3" s="106"/>
      <c r="V3" s="257" t="s">
        <v>1110</v>
      </c>
      <c r="W3" s="266" t="s">
        <v>1106</v>
      </c>
      <c r="X3" s="402">
        <v>60</v>
      </c>
      <c r="Y3" s="149"/>
      <c r="Z3" s="425"/>
      <c r="AD3" s="114"/>
      <c r="AE3" s="114"/>
      <c r="AF3" s="11"/>
      <c r="AG3" s="11"/>
      <c r="AH3" s="114"/>
      <c r="AI3" s="11"/>
      <c r="AJ3" s="11"/>
      <c r="AK3" s="11"/>
      <c r="AL3" s="114"/>
      <c r="AM3" s="114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</row>
    <row r="4" spans="2:89" ht="13.5" customHeight="1">
      <c r="B4" s="1567" t="s">
        <v>347</v>
      </c>
      <c r="C4" s="2679" t="s">
        <v>346</v>
      </c>
      <c r="D4" s="364">
        <v>30</v>
      </c>
      <c r="E4" s="1429"/>
      <c r="F4" s="1643" t="s">
        <v>504</v>
      </c>
      <c r="G4" s="266" t="s">
        <v>505</v>
      </c>
      <c r="H4" s="278">
        <v>200</v>
      </c>
      <c r="I4" s="114"/>
      <c r="J4" s="708" t="s">
        <v>445</v>
      </c>
      <c r="K4" s="292" t="s">
        <v>472</v>
      </c>
      <c r="L4" s="277" t="s">
        <v>912</v>
      </c>
      <c r="N4" s="855" t="s">
        <v>474</v>
      </c>
      <c r="O4" s="266" t="s">
        <v>473</v>
      </c>
      <c r="P4" s="367" t="s">
        <v>909</v>
      </c>
      <c r="Q4" s="134"/>
      <c r="R4" s="257" t="s">
        <v>456</v>
      </c>
      <c r="S4" s="252" t="s">
        <v>463</v>
      </c>
      <c r="T4" s="277">
        <v>120</v>
      </c>
      <c r="U4" s="112"/>
      <c r="V4" s="449" t="s">
        <v>1028</v>
      </c>
      <c r="W4" s="292" t="s">
        <v>1035</v>
      </c>
      <c r="X4" s="277" t="s">
        <v>926</v>
      </c>
      <c r="Y4" s="139"/>
      <c r="Z4" s="188"/>
      <c r="AD4" s="114"/>
      <c r="AE4" s="114"/>
      <c r="AF4" s="114"/>
      <c r="AG4" s="114"/>
      <c r="AH4" s="114"/>
      <c r="AI4" s="114"/>
      <c r="AJ4" s="114"/>
      <c r="AK4" s="114"/>
      <c r="AL4" s="114"/>
      <c r="AM4" s="114"/>
      <c r="AN4" s="114"/>
      <c r="AO4" s="114"/>
      <c r="AP4" s="114"/>
      <c r="AQ4" s="114"/>
      <c r="AR4" s="114"/>
      <c r="AS4" s="114"/>
      <c r="AT4" s="114"/>
      <c r="AU4" s="114"/>
      <c r="AV4" s="114"/>
      <c r="AW4" s="114"/>
      <c r="AX4" s="114"/>
      <c r="AY4" s="114"/>
      <c r="AZ4" s="114"/>
      <c r="BA4" s="114"/>
      <c r="BB4" s="114"/>
      <c r="BC4" s="114"/>
      <c r="BD4" s="114"/>
      <c r="BE4" s="114"/>
      <c r="BF4" s="114"/>
      <c r="BG4" s="114"/>
      <c r="BH4" s="114"/>
      <c r="BI4" s="114"/>
      <c r="BJ4" s="114"/>
      <c r="BK4" s="114"/>
      <c r="BL4" s="114"/>
      <c r="BM4" s="114"/>
      <c r="BN4" s="114"/>
      <c r="BO4" s="114"/>
      <c r="BP4" s="114"/>
      <c r="BQ4" s="114"/>
      <c r="BR4" s="114"/>
      <c r="BS4" s="114"/>
      <c r="BT4" s="114"/>
      <c r="BU4" s="114"/>
      <c r="BV4" s="114"/>
      <c r="BW4" s="114"/>
      <c r="BX4" s="114"/>
      <c r="BY4" s="114"/>
      <c r="BZ4" s="114"/>
      <c r="CA4" s="114"/>
      <c r="CB4" s="114"/>
      <c r="CC4" s="114"/>
      <c r="CD4" s="114"/>
      <c r="CE4" s="114"/>
      <c r="CF4" s="114"/>
      <c r="CG4" s="114"/>
      <c r="CH4" s="114"/>
      <c r="CI4" s="114"/>
      <c r="CJ4" s="114"/>
      <c r="CK4" s="114"/>
    </row>
    <row r="5" spans="2:89" ht="13.5" customHeight="1">
      <c r="B5" s="1124" t="s">
        <v>351</v>
      </c>
      <c r="C5" s="266" t="s">
        <v>90</v>
      </c>
      <c r="D5" s="276">
        <v>200</v>
      </c>
      <c r="E5" s="71"/>
      <c r="F5" s="1735" t="s">
        <v>842</v>
      </c>
      <c r="G5" s="266" t="s">
        <v>844</v>
      </c>
      <c r="H5" s="275">
        <v>10</v>
      </c>
      <c r="I5" s="114"/>
      <c r="J5" s="257" t="s">
        <v>572</v>
      </c>
      <c r="K5" s="292" t="s">
        <v>571</v>
      </c>
      <c r="L5" s="277" t="s">
        <v>914</v>
      </c>
      <c r="M5" s="2244"/>
      <c r="N5" s="257" t="s">
        <v>484</v>
      </c>
      <c r="O5" s="292" t="s">
        <v>485</v>
      </c>
      <c r="P5" s="402">
        <v>200</v>
      </c>
      <c r="Q5" s="134"/>
      <c r="R5" s="362" t="s">
        <v>460</v>
      </c>
      <c r="S5" s="2234" t="s">
        <v>458</v>
      </c>
      <c r="T5" s="277">
        <v>180</v>
      </c>
      <c r="U5" s="112"/>
      <c r="V5" s="449" t="s">
        <v>1029</v>
      </c>
      <c r="W5" s="2668" t="s">
        <v>1030</v>
      </c>
      <c r="X5" s="277" t="s">
        <v>1040</v>
      </c>
      <c r="Y5" s="139"/>
      <c r="Z5" s="188"/>
      <c r="AD5" s="114"/>
      <c r="AE5" s="114"/>
      <c r="AF5" s="114"/>
      <c r="AG5" s="114"/>
      <c r="AH5" s="114"/>
      <c r="AI5" s="114"/>
      <c r="AJ5" s="114"/>
      <c r="AK5" s="114"/>
      <c r="AL5" s="114"/>
      <c r="AM5" s="114"/>
      <c r="AN5" s="114"/>
      <c r="AO5" s="114"/>
      <c r="AP5" s="114"/>
      <c r="AQ5" s="114"/>
      <c r="AR5" s="114"/>
      <c r="AS5" s="114"/>
      <c r="AT5" s="114"/>
      <c r="AU5" s="114"/>
      <c r="AV5" s="114"/>
      <c r="AW5" s="114"/>
      <c r="AX5" s="114"/>
      <c r="AY5" s="114"/>
      <c r="AZ5" s="114"/>
      <c r="BA5" s="114"/>
      <c r="BB5" s="114"/>
      <c r="BC5" s="114"/>
      <c r="BD5" s="114"/>
      <c r="BE5" s="114"/>
      <c r="BF5" s="114"/>
      <c r="BG5" s="114"/>
      <c r="BH5" s="114"/>
      <c r="BI5" s="114"/>
      <c r="BJ5" s="114"/>
      <c r="BK5" s="114"/>
      <c r="BL5" s="114"/>
      <c r="BM5" s="114"/>
      <c r="BN5" s="114"/>
      <c r="BO5" s="114"/>
      <c r="BP5" s="114"/>
      <c r="BQ5" s="114"/>
      <c r="BR5" s="114"/>
      <c r="BS5" s="114"/>
      <c r="BT5" s="114"/>
      <c r="BU5" s="114"/>
      <c r="BV5" s="114"/>
      <c r="BW5" s="114"/>
      <c r="BX5" s="114"/>
      <c r="BY5" s="114"/>
      <c r="BZ5" s="114"/>
      <c r="CA5" s="114"/>
      <c r="CB5" s="114"/>
      <c r="CC5" s="114"/>
      <c r="CD5" s="114"/>
      <c r="CE5" s="114"/>
      <c r="CF5" s="114"/>
      <c r="CG5" s="114"/>
      <c r="CH5" s="114"/>
      <c r="CI5" s="114"/>
      <c r="CJ5" s="114"/>
      <c r="CK5" s="114"/>
    </row>
    <row r="6" spans="2:89" ht="13.5" customHeight="1">
      <c r="B6" s="1929" t="s">
        <v>9</v>
      </c>
      <c r="C6" s="1854" t="s">
        <v>466</v>
      </c>
      <c r="D6" s="367">
        <v>35</v>
      </c>
      <c r="E6" s="71"/>
      <c r="F6" s="259" t="s">
        <v>9</v>
      </c>
      <c r="G6" s="266" t="s">
        <v>10</v>
      </c>
      <c r="H6" s="278">
        <v>40</v>
      </c>
      <c r="I6" s="114"/>
      <c r="J6" s="289">
        <v>384</v>
      </c>
      <c r="K6" s="181" t="s">
        <v>513</v>
      </c>
      <c r="L6" s="298"/>
      <c r="M6" s="2244"/>
      <c r="N6" s="320"/>
      <c r="O6" s="181" t="s">
        <v>486</v>
      </c>
      <c r="P6" s="298"/>
      <c r="Q6" s="134"/>
      <c r="R6" s="1669"/>
      <c r="S6" s="2666" t="s">
        <v>459</v>
      </c>
      <c r="T6" s="400"/>
      <c r="U6" s="112"/>
      <c r="V6" s="320" t="s">
        <v>1111</v>
      </c>
      <c r="W6" s="2657" t="s">
        <v>1039</v>
      </c>
      <c r="X6" s="298"/>
      <c r="Y6" s="139"/>
      <c r="Z6" s="188"/>
      <c r="AD6" s="114"/>
      <c r="AE6" s="114"/>
      <c r="AF6" s="114"/>
      <c r="AG6" s="114"/>
      <c r="AH6" s="114"/>
      <c r="AI6" s="114"/>
      <c r="AJ6" s="114"/>
      <c r="AK6" s="114"/>
      <c r="AL6" s="114"/>
      <c r="AM6" s="114"/>
      <c r="AN6" s="114"/>
      <c r="AO6" s="114"/>
      <c r="AP6" s="114"/>
      <c r="AQ6" s="114"/>
      <c r="AR6" s="114"/>
      <c r="AS6" s="114"/>
      <c r="AT6" s="114"/>
      <c r="AU6" s="114"/>
      <c r="AV6" s="114"/>
      <c r="AW6" s="114"/>
      <c r="AX6" s="114"/>
      <c r="AY6" s="114"/>
      <c r="AZ6" s="114"/>
      <c r="BA6" s="114"/>
      <c r="BB6" s="114"/>
      <c r="BC6" s="114"/>
      <c r="BD6" s="114"/>
      <c r="BE6" s="114"/>
      <c r="BF6" s="114"/>
      <c r="BG6" s="114"/>
      <c r="BH6" s="114"/>
      <c r="BI6" s="114"/>
      <c r="BJ6" s="114"/>
      <c r="BK6" s="114"/>
      <c r="BL6" s="114"/>
      <c r="BM6" s="114"/>
      <c r="BN6" s="114"/>
      <c r="BO6" s="114"/>
      <c r="BP6" s="114"/>
      <c r="BQ6" s="114"/>
      <c r="BR6" s="114"/>
      <c r="BS6" s="114"/>
      <c r="BT6" s="114"/>
      <c r="BU6" s="114"/>
      <c r="BV6" s="114"/>
      <c r="BW6" s="114"/>
      <c r="BX6" s="114"/>
      <c r="BY6" s="114"/>
      <c r="BZ6" s="114"/>
      <c r="CA6" s="114"/>
      <c r="CB6" s="114"/>
      <c r="CC6" s="114"/>
      <c r="CD6" s="114"/>
      <c r="CE6" s="114"/>
      <c r="CF6" s="114"/>
      <c r="CG6" s="114"/>
      <c r="CH6" s="114"/>
      <c r="CI6" s="114"/>
      <c r="CJ6" s="114"/>
      <c r="CK6" s="114"/>
    </row>
    <row r="7" spans="2:89">
      <c r="B7" s="1930" t="s">
        <v>9</v>
      </c>
      <c r="C7" s="266" t="s">
        <v>10</v>
      </c>
      <c r="D7" s="251">
        <v>35</v>
      </c>
      <c r="E7" s="86"/>
      <c r="F7" s="2054" t="s">
        <v>678</v>
      </c>
      <c r="G7" s="252" t="s">
        <v>442</v>
      </c>
      <c r="H7" s="277">
        <v>100</v>
      </c>
      <c r="I7" s="207"/>
      <c r="J7" s="289" t="s">
        <v>522</v>
      </c>
      <c r="K7" s="181" t="s">
        <v>295</v>
      </c>
      <c r="L7" s="400">
        <v>200</v>
      </c>
      <c r="M7" s="1429"/>
      <c r="N7" s="297" t="s">
        <v>9</v>
      </c>
      <c r="O7" s="266" t="s">
        <v>10</v>
      </c>
      <c r="P7" s="275">
        <v>50</v>
      </c>
      <c r="Q7" s="134"/>
      <c r="R7" s="2596" t="s">
        <v>852</v>
      </c>
      <c r="S7" s="292" t="s">
        <v>797</v>
      </c>
      <c r="T7" s="277">
        <v>200</v>
      </c>
      <c r="U7" s="109"/>
      <c r="V7" s="257" t="s">
        <v>519</v>
      </c>
      <c r="W7" s="292" t="s">
        <v>158</v>
      </c>
      <c r="X7" s="402">
        <v>200</v>
      </c>
      <c r="Y7" s="139"/>
      <c r="Z7" s="188"/>
      <c r="AD7" s="114"/>
      <c r="AE7" s="114"/>
      <c r="AF7" s="114"/>
      <c r="AG7" s="114"/>
      <c r="AH7" s="114"/>
      <c r="AI7" s="114"/>
      <c r="AJ7" s="114"/>
      <c r="AK7" s="114"/>
      <c r="AL7" s="114"/>
      <c r="AM7" s="114"/>
      <c r="AN7" s="114"/>
      <c r="AO7" s="114"/>
      <c r="AP7" s="114"/>
      <c r="AQ7" s="114"/>
      <c r="AR7" s="114"/>
      <c r="AS7" s="114"/>
      <c r="AT7" s="114"/>
      <c r="AU7" s="114"/>
      <c r="AV7" s="114"/>
      <c r="AW7" s="114"/>
      <c r="AX7" s="114"/>
      <c r="AY7" s="114"/>
      <c r="AZ7" s="114"/>
      <c r="BA7" s="114"/>
      <c r="BB7" s="114"/>
      <c r="BC7" s="114"/>
      <c r="BD7" s="114"/>
      <c r="BE7" s="114"/>
      <c r="BF7" s="114"/>
      <c r="BG7" s="114"/>
      <c r="BH7" s="114"/>
      <c r="BI7" s="114"/>
      <c r="BJ7" s="114"/>
      <c r="BK7" s="114"/>
      <c r="BL7" s="114"/>
      <c r="BM7" s="114"/>
      <c r="BN7" s="114"/>
      <c r="BO7" s="114"/>
      <c r="BP7" s="114"/>
      <c r="BQ7" s="114"/>
      <c r="BR7" s="114"/>
      <c r="BS7" s="114"/>
      <c r="BT7" s="114"/>
      <c r="BU7" s="114"/>
      <c r="BV7" s="114"/>
      <c r="BW7" s="114"/>
      <c r="BX7" s="114"/>
      <c r="BY7" s="114"/>
      <c r="BZ7" s="114"/>
      <c r="CA7" s="114"/>
      <c r="CB7" s="114"/>
      <c r="CC7" s="114"/>
      <c r="CD7" s="114"/>
      <c r="CE7" s="114"/>
      <c r="CF7" s="114"/>
      <c r="CG7" s="114"/>
      <c r="CH7" s="114"/>
      <c r="CI7" s="114"/>
      <c r="CJ7" s="114"/>
      <c r="CK7" s="114"/>
    </row>
    <row r="8" spans="2:89" ht="15.75" thickBot="1">
      <c r="B8" s="1930" t="s">
        <v>9</v>
      </c>
      <c r="C8" s="266" t="s">
        <v>387</v>
      </c>
      <c r="D8" s="251">
        <v>30</v>
      </c>
      <c r="E8" s="86"/>
      <c r="F8" s="1472" t="s">
        <v>360</v>
      </c>
      <c r="G8" s="1473"/>
      <c r="H8" s="1753">
        <f>H4+H5+H6+H7+160+40</f>
        <v>550</v>
      </c>
      <c r="I8" s="108"/>
      <c r="J8" s="259" t="s">
        <v>9</v>
      </c>
      <c r="K8" s="266" t="s">
        <v>10</v>
      </c>
      <c r="L8" s="275">
        <v>50</v>
      </c>
      <c r="M8" s="86"/>
      <c r="N8" s="297" t="s">
        <v>9</v>
      </c>
      <c r="O8" s="266" t="s">
        <v>387</v>
      </c>
      <c r="P8" s="275">
        <v>40</v>
      </c>
      <c r="Q8" s="134"/>
      <c r="R8" s="70"/>
      <c r="S8" s="2657" t="s">
        <v>850</v>
      </c>
      <c r="T8" s="81"/>
      <c r="U8" s="109"/>
      <c r="V8" s="259" t="s">
        <v>9</v>
      </c>
      <c r="W8" s="266" t="s">
        <v>10</v>
      </c>
      <c r="X8" s="275">
        <v>50</v>
      </c>
      <c r="Y8" s="139"/>
      <c r="Z8" s="188"/>
      <c r="AD8" s="114"/>
      <c r="AE8" s="114"/>
      <c r="AF8" s="114"/>
      <c r="AG8" s="114"/>
      <c r="AH8" s="114"/>
      <c r="AI8" s="114"/>
      <c r="AJ8" s="114"/>
      <c r="AK8" s="114"/>
      <c r="AL8" s="114"/>
      <c r="AM8" s="114"/>
      <c r="AN8" s="114"/>
      <c r="AO8" s="114"/>
      <c r="AP8" s="114"/>
      <c r="AQ8" s="114"/>
      <c r="AR8" s="114"/>
      <c r="AS8" s="114"/>
      <c r="AT8" s="114"/>
      <c r="AU8" s="114"/>
      <c r="AV8" s="114"/>
      <c r="AW8" s="114"/>
      <c r="AX8" s="114"/>
      <c r="AY8" s="114"/>
      <c r="AZ8" s="114"/>
      <c r="BA8" s="114"/>
      <c r="BB8" s="114"/>
      <c r="BC8" s="114"/>
      <c r="BD8" s="114"/>
      <c r="BE8" s="114"/>
      <c r="BF8" s="114"/>
      <c r="BG8" s="114"/>
      <c r="BH8" s="114"/>
      <c r="BI8" s="114"/>
      <c r="BJ8" s="114"/>
      <c r="BK8" s="114"/>
      <c r="BL8" s="114"/>
      <c r="BM8" s="114"/>
      <c r="BN8" s="114"/>
      <c r="BO8" s="114"/>
      <c r="BP8" s="114"/>
      <c r="BQ8" s="114"/>
      <c r="BR8" s="114"/>
      <c r="BS8" s="114"/>
      <c r="BT8" s="114"/>
      <c r="BU8" s="114"/>
      <c r="BV8" s="114"/>
      <c r="BW8" s="114"/>
      <c r="BX8" s="114"/>
      <c r="BY8" s="114"/>
      <c r="BZ8" s="114"/>
      <c r="CA8" s="114"/>
      <c r="CB8" s="114"/>
      <c r="CC8" s="114"/>
      <c r="CD8" s="114"/>
      <c r="CE8" s="114"/>
      <c r="CF8" s="114"/>
      <c r="CG8" s="114"/>
      <c r="CH8" s="114"/>
      <c r="CI8" s="114"/>
      <c r="CJ8" s="114"/>
      <c r="CK8" s="114"/>
    </row>
    <row r="9" spans="2:89" ht="15.75" customHeight="1" thickBot="1">
      <c r="B9" s="1567" t="s">
        <v>438</v>
      </c>
      <c r="C9" s="266" t="s">
        <v>677</v>
      </c>
      <c r="D9" s="251">
        <v>100</v>
      </c>
      <c r="E9" s="71"/>
      <c r="F9" s="387"/>
      <c r="G9" s="177" t="s">
        <v>123</v>
      </c>
      <c r="H9" s="63"/>
      <c r="I9" s="108"/>
      <c r="J9" s="259" t="s">
        <v>9</v>
      </c>
      <c r="K9" s="266" t="s">
        <v>387</v>
      </c>
      <c r="L9" s="275">
        <v>30</v>
      </c>
      <c r="M9" s="71"/>
      <c r="N9" s="1472" t="s">
        <v>360</v>
      </c>
      <c r="O9" s="1473"/>
      <c r="P9" s="1753">
        <f>P3+P5+P7+50+155+P8</f>
        <v>565</v>
      </c>
      <c r="Q9" s="109"/>
      <c r="R9" s="259" t="s">
        <v>9</v>
      </c>
      <c r="S9" s="266" t="s">
        <v>10</v>
      </c>
      <c r="T9" s="275">
        <v>30</v>
      </c>
      <c r="U9" s="109"/>
      <c r="V9" s="259" t="s">
        <v>9</v>
      </c>
      <c r="W9" s="266" t="s">
        <v>387</v>
      </c>
      <c r="X9" s="275">
        <v>30</v>
      </c>
      <c r="Y9" s="139"/>
      <c r="Z9" s="188"/>
      <c r="AA9" s="11"/>
      <c r="AB9" s="11"/>
      <c r="AC9" s="11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  <c r="AO9" s="114"/>
      <c r="AP9" s="114"/>
      <c r="AQ9" s="114"/>
      <c r="AR9" s="114"/>
      <c r="AS9" s="114"/>
      <c r="AT9" s="114"/>
      <c r="AU9" s="114"/>
      <c r="AV9" s="114"/>
      <c r="AW9" s="114"/>
      <c r="AX9" s="114"/>
      <c r="AY9" s="114"/>
      <c r="AZ9" s="114"/>
      <c r="BA9" s="114"/>
      <c r="BB9" s="114"/>
      <c r="BC9" s="114"/>
      <c r="BD9" s="114"/>
      <c r="BE9" s="114"/>
      <c r="BF9" s="114"/>
      <c r="BG9" s="114"/>
      <c r="BH9" s="114"/>
      <c r="BI9" s="114"/>
      <c r="BJ9" s="114"/>
      <c r="BK9" s="114"/>
      <c r="BL9" s="114"/>
      <c r="BM9" s="114"/>
      <c r="BN9" s="114"/>
      <c r="BO9" s="114"/>
      <c r="BP9" s="114"/>
      <c r="BQ9" s="114"/>
      <c r="BR9" s="114"/>
      <c r="BS9" s="114"/>
      <c r="BT9" s="114"/>
      <c r="BU9" s="114"/>
      <c r="BV9" s="114"/>
      <c r="BW9" s="114"/>
      <c r="BX9" s="114"/>
      <c r="BY9" s="114"/>
      <c r="BZ9" s="114"/>
      <c r="CA9" s="114"/>
      <c r="CB9" s="114"/>
      <c r="CC9" s="114"/>
      <c r="CD9" s="114"/>
      <c r="CE9" s="114"/>
      <c r="CF9" s="114"/>
      <c r="CG9" s="114"/>
      <c r="CH9" s="114"/>
      <c r="CI9" s="114"/>
      <c r="CJ9" s="114"/>
      <c r="CK9" s="114"/>
    </row>
    <row r="10" spans="2:89" ht="13.5" customHeight="1" thickBot="1">
      <c r="B10" s="1472" t="s">
        <v>360</v>
      </c>
      <c r="C10" s="1473"/>
      <c r="D10" s="1753">
        <f>SUM(D3:D9)</f>
        <v>640</v>
      </c>
      <c r="E10" s="71"/>
      <c r="F10" s="362" t="s">
        <v>467</v>
      </c>
      <c r="G10" s="292" t="s">
        <v>468</v>
      </c>
      <c r="H10" s="277">
        <v>60</v>
      </c>
      <c r="I10" s="108"/>
      <c r="J10" s="1472" t="s">
        <v>360</v>
      </c>
      <c r="K10" s="1473"/>
      <c r="L10" s="1753">
        <f>L3+L7+L8+L9+110+20+150+30</f>
        <v>650</v>
      </c>
      <c r="M10" s="86"/>
      <c r="N10" s="387"/>
      <c r="O10" s="177" t="s">
        <v>123</v>
      </c>
      <c r="P10" s="63"/>
      <c r="Q10" s="134"/>
      <c r="R10" s="259" t="s">
        <v>9</v>
      </c>
      <c r="S10" s="266" t="s">
        <v>387</v>
      </c>
      <c r="T10" s="275">
        <v>20</v>
      </c>
      <c r="U10" s="109"/>
      <c r="V10" s="1472" t="s">
        <v>360</v>
      </c>
      <c r="W10" s="1473"/>
      <c r="X10" s="1753">
        <f>X3+X7+X8+X9+100+20+110+70</f>
        <v>640</v>
      </c>
      <c r="Y10" s="139"/>
      <c r="Z10" s="188"/>
      <c r="AA10" s="11"/>
      <c r="AB10" s="11"/>
      <c r="AC10" s="11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  <c r="AO10" s="114"/>
      <c r="AP10" s="114"/>
      <c r="AQ10" s="114"/>
      <c r="AR10" s="114"/>
      <c r="AS10" s="114"/>
      <c r="AT10" s="114"/>
      <c r="AU10" s="114"/>
      <c r="AV10" s="114"/>
      <c r="AW10" s="114"/>
      <c r="AX10" s="114"/>
      <c r="AY10" s="114"/>
      <c r="AZ10" s="114"/>
      <c r="BA10" s="114"/>
      <c r="BB10" s="114"/>
      <c r="BC10" s="114"/>
      <c r="BD10" s="114"/>
      <c r="BE10" s="114"/>
      <c r="BF10" s="114"/>
      <c r="BG10" s="114"/>
      <c r="BH10" s="114"/>
      <c r="BI10" s="114"/>
      <c r="BJ10" s="114"/>
      <c r="BK10" s="114"/>
      <c r="BL10" s="114"/>
      <c r="BM10" s="114"/>
      <c r="BN10" s="114"/>
      <c r="BO10" s="114"/>
      <c r="BP10" s="114"/>
      <c r="BQ10" s="114"/>
      <c r="BR10" s="114"/>
      <c r="BS10" s="114"/>
      <c r="BT10" s="114"/>
      <c r="BU10" s="114"/>
      <c r="BV10" s="114"/>
      <c r="BW10" s="114"/>
      <c r="BX10" s="114"/>
      <c r="BY10" s="114"/>
      <c r="BZ10" s="114"/>
      <c r="CA10" s="114"/>
      <c r="CB10" s="114"/>
      <c r="CC10" s="114"/>
      <c r="CD10" s="114"/>
      <c r="CE10" s="114"/>
      <c r="CF10" s="114"/>
      <c r="CG10" s="114"/>
      <c r="CH10" s="114"/>
      <c r="CI10" s="114"/>
      <c r="CJ10" s="114"/>
      <c r="CK10" s="114"/>
    </row>
    <row r="11" spans="2:89" ht="13.5" customHeight="1" thickBot="1">
      <c r="B11" s="387"/>
      <c r="C11" s="177" t="s">
        <v>123</v>
      </c>
      <c r="D11" s="63"/>
      <c r="E11" s="86"/>
      <c r="F11" s="709"/>
      <c r="G11" s="181" t="s">
        <v>469</v>
      </c>
      <c r="H11" s="1818"/>
      <c r="I11" s="114"/>
      <c r="J11" s="387"/>
      <c r="K11" s="711" t="s">
        <v>123</v>
      </c>
      <c r="L11" s="63"/>
      <c r="M11" s="3010"/>
      <c r="N11" s="1981" t="s">
        <v>586</v>
      </c>
      <c r="O11" s="247" t="s">
        <v>585</v>
      </c>
      <c r="P11" s="278">
        <v>60</v>
      </c>
      <c r="Q11" s="134"/>
      <c r="R11" s="1472" t="s">
        <v>360</v>
      </c>
      <c r="S11" s="1473"/>
      <c r="T11" s="1753">
        <f>SUM(T3:T10)</f>
        <v>610</v>
      </c>
      <c r="U11" s="109"/>
      <c r="V11" s="807"/>
      <c r="W11" s="386" t="s">
        <v>123</v>
      </c>
      <c r="X11" s="244"/>
      <c r="Y11" s="152"/>
      <c r="Z11" s="428"/>
      <c r="AA11" s="11"/>
      <c r="AB11" s="49"/>
      <c r="AC11" s="11"/>
      <c r="AD11" s="114"/>
      <c r="AE11" s="114"/>
      <c r="AF11" s="114"/>
      <c r="AG11" s="114"/>
      <c r="AH11" s="146"/>
      <c r="AI11" s="114"/>
      <c r="AJ11" s="114"/>
      <c r="AK11" s="114"/>
      <c r="AL11" s="114"/>
      <c r="AM11" s="114"/>
      <c r="AN11" s="114"/>
      <c r="AO11" s="114"/>
      <c r="AP11" s="114"/>
      <c r="AQ11" s="114"/>
      <c r="AR11" s="114"/>
      <c r="AS11" s="114"/>
      <c r="AT11" s="114"/>
      <c r="AU11" s="114"/>
      <c r="AV11" s="114"/>
      <c r="AW11" s="114"/>
      <c r="AX11" s="114"/>
      <c r="AY11" s="114"/>
      <c r="AZ11" s="114"/>
      <c r="BA11" s="114"/>
      <c r="BB11" s="114"/>
      <c r="BC11" s="114"/>
      <c r="BD11" s="114"/>
      <c r="BE11" s="114"/>
      <c r="BF11" s="114"/>
      <c r="BG11" s="114"/>
      <c r="BH11" s="114"/>
      <c r="BI11" s="114"/>
      <c r="BJ11" s="114"/>
      <c r="BK11" s="114"/>
      <c r="BL11" s="114"/>
      <c r="BM11" s="114"/>
      <c r="BN11" s="114"/>
      <c r="BO11" s="114"/>
      <c r="BP11" s="114"/>
      <c r="BQ11" s="114"/>
      <c r="BR11" s="114"/>
      <c r="BS11" s="114"/>
      <c r="BT11" s="114"/>
      <c r="BU11" s="114"/>
      <c r="BV11" s="114"/>
      <c r="BW11" s="114"/>
      <c r="BX11" s="114"/>
      <c r="BY11" s="114"/>
      <c r="BZ11" s="114"/>
      <c r="CA11" s="114"/>
      <c r="CB11" s="114"/>
      <c r="CC11" s="114"/>
      <c r="CD11" s="114"/>
      <c r="CE11" s="114"/>
      <c r="CF11" s="114"/>
      <c r="CG11" s="114"/>
      <c r="CH11" s="114"/>
      <c r="CI11" s="114"/>
      <c r="CJ11" s="114"/>
      <c r="CK11" s="114"/>
    </row>
    <row r="12" spans="2:89">
      <c r="B12" s="257" t="s">
        <v>411</v>
      </c>
      <c r="C12" s="274" t="s">
        <v>750</v>
      </c>
      <c r="D12" s="402">
        <v>60</v>
      </c>
      <c r="E12" s="321"/>
      <c r="F12" s="1970" t="s">
        <v>654</v>
      </c>
      <c r="G12" s="266" t="s">
        <v>574</v>
      </c>
      <c r="H12" s="397">
        <v>250</v>
      </c>
      <c r="I12" s="114"/>
      <c r="J12" s="2044" t="s">
        <v>568</v>
      </c>
      <c r="K12" s="280" t="s">
        <v>335</v>
      </c>
      <c r="L12" s="276">
        <v>60</v>
      </c>
      <c r="M12" s="86"/>
      <c r="N12" s="2627" t="s">
        <v>860</v>
      </c>
      <c r="O12" s="252" t="s">
        <v>768</v>
      </c>
      <c r="P12" s="395">
        <v>250</v>
      </c>
      <c r="Q12" s="217"/>
      <c r="R12" s="387"/>
      <c r="S12" s="177" t="s">
        <v>123</v>
      </c>
      <c r="T12" s="63"/>
      <c r="U12" s="109"/>
      <c r="V12" s="175" t="s">
        <v>1052</v>
      </c>
      <c r="W12" s="292" t="s">
        <v>1053</v>
      </c>
      <c r="X12" s="3067">
        <v>60</v>
      </c>
      <c r="Y12" s="150"/>
      <c r="Z12" s="188"/>
      <c r="AA12" s="11"/>
      <c r="AB12" s="49"/>
      <c r="AC12" s="11"/>
      <c r="AD12" s="114"/>
      <c r="AE12" s="114"/>
      <c r="AF12" s="114"/>
      <c r="AG12" s="114"/>
      <c r="AH12" s="114"/>
      <c r="AI12" s="114"/>
      <c r="AJ12" s="114"/>
      <c r="AK12" s="114"/>
      <c r="AL12" s="114"/>
      <c r="AM12" s="114"/>
      <c r="AN12" s="114"/>
      <c r="AO12" s="114"/>
      <c r="AP12" s="114"/>
      <c r="AQ12" s="114"/>
      <c r="AR12" s="114"/>
      <c r="AS12" s="114"/>
      <c r="AT12" s="114"/>
      <c r="AU12" s="114"/>
      <c r="AV12" s="114"/>
      <c r="AW12" s="114"/>
      <c r="AX12" s="114"/>
      <c r="AY12" s="114"/>
      <c r="AZ12" s="114"/>
      <c r="BA12" s="114"/>
      <c r="BB12" s="114"/>
      <c r="BC12" s="114"/>
      <c r="BD12" s="114"/>
      <c r="BE12" s="114"/>
      <c r="BF12" s="114"/>
      <c r="BG12" s="114"/>
      <c r="BH12" s="114"/>
      <c r="BI12" s="114"/>
      <c r="BJ12" s="114"/>
      <c r="BK12" s="114"/>
      <c r="BL12" s="114"/>
      <c r="BM12" s="114"/>
      <c r="BN12" s="114"/>
      <c r="BO12" s="114"/>
      <c r="BP12" s="114"/>
      <c r="BQ12" s="114"/>
      <c r="BR12" s="114"/>
      <c r="BS12" s="114"/>
      <c r="BT12" s="114"/>
      <c r="BU12" s="114"/>
      <c r="BV12" s="114"/>
      <c r="BW12" s="114"/>
      <c r="BX12" s="114"/>
      <c r="BY12" s="114"/>
      <c r="BZ12" s="114"/>
      <c r="CA12" s="114"/>
      <c r="CB12" s="114"/>
      <c r="CC12" s="114"/>
      <c r="CD12" s="114"/>
      <c r="CE12" s="114"/>
      <c r="CF12" s="114"/>
      <c r="CG12" s="114"/>
      <c r="CH12" s="114"/>
      <c r="CI12" s="114"/>
      <c r="CJ12" s="114"/>
      <c r="CK12" s="114"/>
    </row>
    <row r="13" spans="2:89">
      <c r="B13" s="257" t="s">
        <v>530</v>
      </c>
      <c r="C13" s="535" t="s">
        <v>545</v>
      </c>
      <c r="D13" s="395">
        <v>250</v>
      </c>
      <c r="E13" s="3009"/>
      <c r="F13" s="257" t="s">
        <v>549</v>
      </c>
      <c r="G13" s="292" t="s">
        <v>550</v>
      </c>
      <c r="H13" s="402">
        <v>120</v>
      </c>
      <c r="I13" s="207"/>
      <c r="J13" s="1731" t="s">
        <v>569</v>
      </c>
      <c r="K13" s="266" t="s">
        <v>563</v>
      </c>
      <c r="L13" s="275">
        <v>250</v>
      </c>
      <c r="M13" s="72"/>
      <c r="N13" s="259" t="s">
        <v>584</v>
      </c>
      <c r="O13" s="2664" t="s">
        <v>581</v>
      </c>
      <c r="P13" s="278">
        <v>100</v>
      </c>
      <c r="Q13" s="109"/>
      <c r="R13" s="1625" t="s">
        <v>555</v>
      </c>
      <c r="S13" s="266" t="s">
        <v>556</v>
      </c>
      <c r="T13" s="275">
        <v>60</v>
      </c>
      <c r="U13" s="109"/>
      <c r="V13" s="175" t="s">
        <v>1095</v>
      </c>
      <c r="W13" s="292" t="s">
        <v>1094</v>
      </c>
      <c r="X13" s="3067">
        <v>250</v>
      </c>
      <c r="Y13" s="427"/>
      <c r="Z13" s="188"/>
      <c r="AA13" s="11"/>
      <c r="AB13" s="49"/>
      <c r="AC13" s="11"/>
      <c r="AD13" s="114"/>
      <c r="AE13" s="114"/>
      <c r="AF13" s="114"/>
      <c r="AG13" s="114"/>
      <c r="AH13" s="114"/>
      <c r="AI13" s="114"/>
      <c r="AJ13" s="114"/>
      <c r="AK13" s="114"/>
      <c r="AL13" s="114"/>
      <c r="AM13" s="114"/>
      <c r="AN13" s="114"/>
      <c r="AO13" s="114"/>
      <c r="AP13" s="114"/>
      <c r="AQ13" s="114"/>
      <c r="AR13" s="114"/>
      <c r="AS13" s="114"/>
      <c r="AT13" s="114"/>
      <c r="AU13" s="114"/>
      <c r="AV13" s="114"/>
      <c r="AW13" s="114"/>
      <c r="AX13" s="114"/>
      <c r="AY13" s="114"/>
      <c r="AZ13" s="114"/>
      <c r="BA13" s="114"/>
      <c r="BB13" s="114"/>
      <c r="BC13" s="114"/>
      <c r="BD13" s="114"/>
      <c r="BE13" s="114"/>
      <c r="BF13" s="114"/>
      <c r="BG13" s="114"/>
      <c r="BH13" s="114"/>
      <c r="BI13" s="114"/>
      <c r="BJ13" s="114"/>
      <c r="BK13" s="114"/>
      <c r="BL13" s="114"/>
      <c r="BM13" s="114"/>
      <c r="BN13" s="114"/>
      <c r="BO13" s="114"/>
      <c r="BP13" s="114"/>
      <c r="BQ13" s="114"/>
      <c r="BR13" s="114"/>
      <c r="BS13" s="114"/>
      <c r="BT13" s="114"/>
      <c r="BU13" s="114"/>
      <c r="BV13" s="114"/>
      <c r="BW13" s="114"/>
      <c r="BX13" s="114"/>
      <c r="BY13" s="114"/>
      <c r="BZ13" s="114"/>
      <c r="CA13" s="114"/>
      <c r="CB13" s="114"/>
      <c r="CC13" s="114"/>
      <c r="CD13" s="114"/>
      <c r="CE13" s="114"/>
      <c r="CF13" s="114"/>
      <c r="CG13" s="114"/>
      <c r="CH13" s="114"/>
      <c r="CI13" s="114"/>
      <c r="CJ13" s="114"/>
      <c r="CK13" s="114"/>
    </row>
    <row r="14" spans="2:89" ht="14.25" customHeight="1">
      <c r="B14" s="394" t="s">
        <v>535</v>
      </c>
      <c r="C14" s="1105" t="s">
        <v>536</v>
      </c>
      <c r="D14" s="295">
        <v>120</v>
      </c>
      <c r="E14" s="1429"/>
      <c r="F14" s="388"/>
      <c r="G14" s="1105" t="s">
        <v>548</v>
      </c>
      <c r="H14" s="81"/>
      <c r="I14" s="121"/>
      <c r="J14" s="2213" t="s">
        <v>765</v>
      </c>
      <c r="K14" s="266" t="s">
        <v>766</v>
      </c>
      <c r="L14" s="275" t="s">
        <v>244</v>
      </c>
      <c r="M14" s="321"/>
      <c r="N14" s="257" t="s">
        <v>648</v>
      </c>
      <c r="O14" s="2629" t="s">
        <v>647</v>
      </c>
      <c r="P14" s="277">
        <v>180</v>
      </c>
      <c r="Q14" s="214"/>
      <c r="R14" s="1924" t="s">
        <v>660</v>
      </c>
      <c r="S14" s="252" t="s">
        <v>774</v>
      </c>
      <c r="T14" s="277">
        <v>250</v>
      </c>
      <c r="U14" s="109"/>
      <c r="V14" s="175" t="s">
        <v>1086</v>
      </c>
      <c r="W14" s="2617" t="s">
        <v>1046</v>
      </c>
      <c r="X14" s="180">
        <v>100</v>
      </c>
      <c r="Y14" s="427"/>
      <c r="Z14" s="188"/>
      <c r="AA14" s="11"/>
      <c r="AB14" s="49"/>
      <c r="AC14" s="11"/>
      <c r="AD14" s="114"/>
      <c r="AE14" s="114"/>
      <c r="AF14" s="114"/>
      <c r="AG14" s="114"/>
      <c r="AH14" s="114"/>
      <c r="AI14" s="114"/>
      <c r="AJ14" s="134"/>
      <c r="AK14" s="123"/>
      <c r="AL14" s="114"/>
      <c r="AM14" s="114"/>
      <c r="AN14" s="114"/>
      <c r="AO14" s="114"/>
      <c r="AP14" s="114"/>
      <c r="AQ14" s="114"/>
      <c r="AR14" s="114"/>
      <c r="AS14" s="114"/>
      <c r="AT14" s="114"/>
      <c r="AU14" s="114"/>
      <c r="AV14" s="114"/>
      <c r="AW14" s="114"/>
      <c r="AX14" s="114"/>
      <c r="AY14" s="114"/>
      <c r="AZ14" s="114"/>
      <c r="BA14" s="114"/>
      <c r="BB14" s="114"/>
      <c r="BC14" s="114"/>
      <c r="BD14" s="114"/>
      <c r="BE14" s="114"/>
      <c r="BF14" s="114"/>
      <c r="BG14" s="114"/>
      <c r="BH14" s="114"/>
      <c r="BI14" s="114"/>
      <c r="BJ14" s="114"/>
      <c r="BK14" s="114"/>
      <c r="BL14" s="114"/>
      <c r="BM14" s="114"/>
      <c r="BN14" s="114"/>
      <c r="BO14" s="114"/>
      <c r="BP14" s="114"/>
      <c r="BQ14" s="114"/>
      <c r="BR14" s="114"/>
      <c r="BS14" s="114"/>
      <c r="BT14" s="114"/>
      <c r="BU14" s="114"/>
      <c r="BV14" s="114"/>
      <c r="BW14" s="114"/>
      <c r="BX14" s="114"/>
      <c r="BY14" s="114"/>
      <c r="BZ14" s="114"/>
      <c r="CA14" s="114"/>
      <c r="CB14" s="114"/>
      <c r="CC14" s="114"/>
      <c r="CD14" s="114"/>
      <c r="CE14" s="114"/>
      <c r="CF14" s="114"/>
      <c r="CG14" s="114"/>
      <c r="CH14" s="114"/>
      <c r="CI14" s="114"/>
      <c r="CJ14" s="114"/>
      <c r="CK14" s="114"/>
    </row>
    <row r="15" spans="2:89" ht="15" customHeight="1">
      <c r="B15" s="257" t="s">
        <v>650</v>
      </c>
      <c r="C15" s="2629" t="s">
        <v>542</v>
      </c>
      <c r="D15" s="277">
        <v>180</v>
      </c>
      <c r="E15" s="86"/>
      <c r="F15" s="449" t="s">
        <v>551</v>
      </c>
      <c r="G15" s="2664" t="s">
        <v>553</v>
      </c>
      <c r="H15" s="395" t="s">
        <v>938</v>
      </c>
      <c r="I15" s="113"/>
      <c r="J15" s="257" t="s">
        <v>570</v>
      </c>
      <c r="K15" s="2680" t="s">
        <v>760</v>
      </c>
      <c r="L15" s="402">
        <v>180</v>
      </c>
      <c r="M15" s="1429"/>
      <c r="N15" s="259" t="s">
        <v>522</v>
      </c>
      <c r="O15" s="266" t="s">
        <v>122</v>
      </c>
      <c r="P15" s="275">
        <v>200</v>
      </c>
      <c r="Q15" s="134"/>
      <c r="R15" s="1924" t="s">
        <v>684</v>
      </c>
      <c r="S15" s="266" t="s">
        <v>595</v>
      </c>
      <c r="T15" s="277">
        <v>190</v>
      </c>
      <c r="U15" s="135"/>
      <c r="V15" s="3073"/>
      <c r="W15" s="181" t="s">
        <v>1087</v>
      </c>
      <c r="X15" s="3119"/>
      <c r="Y15" s="427"/>
      <c r="Z15" s="188"/>
      <c r="AA15" s="1922"/>
      <c r="AB15" s="49"/>
      <c r="AC15" s="1921"/>
      <c r="AD15" s="114"/>
      <c r="AE15" s="197"/>
      <c r="AF15" s="114"/>
      <c r="AG15" s="114"/>
      <c r="AH15" s="114"/>
      <c r="AI15" s="114"/>
      <c r="AJ15" s="134"/>
      <c r="AK15" s="123"/>
      <c r="AL15" s="114"/>
      <c r="AM15" s="114"/>
      <c r="AN15" s="114"/>
      <c r="AO15" s="114"/>
      <c r="AP15" s="114"/>
      <c r="AQ15" s="114"/>
      <c r="AR15" s="114"/>
      <c r="AS15" s="114"/>
      <c r="AT15" s="114"/>
      <c r="AU15" s="114"/>
      <c r="AV15" s="114"/>
      <c r="AW15" s="114"/>
      <c r="AX15" s="114"/>
      <c r="AY15" s="114"/>
      <c r="AZ15" s="114"/>
      <c r="BA15" s="114"/>
      <c r="BB15" s="114"/>
      <c r="BC15" s="114"/>
      <c r="BD15" s="114"/>
      <c r="BE15" s="114"/>
      <c r="BF15" s="114"/>
      <c r="BG15" s="114"/>
      <c r="BH15" s="114"/>
      <c r="BI15" s="114"/>
      <c r="BJ15" s="114"/>
      <c r="BK15" s="114"/>
      <c r="BL15" s="114"/>
      <c r="BM15" s="114"/>
      <c r="BN15" s="114"/>
      <c r="BO15" s="114"/>
      <c r="BP15" s="114"/>
      <c r="BQ15" s="114"/>
      <c r="BR15" s="114"/>
      <c r="BS15" s="114"/>
      <c r="BT15" s="114"/>
      <c r="BU15" s="114"/>
      <c r="BV15" s="114"/>
      <c r="BW15" s="114"/>
      <c r="BX15" s="114"/>
      <c r="BY15" s="114"/>
      <c r="BZ15" s="114"/>
      <c r="CA15" s="114"/>
      <c r="CB15" s="114"/>
      <c r="CC15" s="114"/>
      <c r="CD15" s="114"/>
      <c r="CE15" s="114"/>
      <c r="CF15" s="114"/>
      <c r="CG15" s="114"/>
      <c r="CH15" s="114"/>
      <c r="CI15" s="114"/>
      <c r="CJ15" s="114"/>
      <c r="CK15" s="114"/>
    </row>
    <row r="16" spans="2:89">
      <c r="B16" s="259" t="s">
        <v>419</v>
      </c>
      <c r="C16" s="266" t="s">
        <v>291</v>
      </c>
      <c r="D16" s="275">
        <v>200</v>
      </c>
      <c r="E16" s="86"/>
      <c r="F16" s="70"/>
      <c r="G16" s="2665" t="s">
        <v>552</v>
      </c>
      <c r="H16" s="81"/>
      <c r="I16" s="108"/>
      <c r="J16" s="1962" t="s">
        <v>554</v>
      </c>
      <c r="K16" s="1786" t="s">
        <v>235</v>
      </c>
      <c r="L16" s="277">
        <v>200</v>
      </c>
      <c r="M16" s="86"/>
      <c r="N16" s="1629" t="s">
        <v>9</v>
      </c>
      <c r="O16" s="266" t="s">
        <v>10</v>
      </c>
      <c r="P16" s="275">
        <v>60</v>
      </c>
      <c r="Q16" s="134"/>
      <c r="R16" s="3099" t="s">
        <v>685</v>
      </c>
      <c r="S16" s="1991" t="s">
        <v>776</v>
      </c>
      <c r="T16" s="364">
        <v>120</v>
      </c>
      <c r="U16" s="114"/>
      <c r="V16" s="175" t="s">
        <v>1050</v>
      </c>
      <c r="W16" s="2617" t="s">
        <v>1047</v>
      </c>
      <c r="X16" s="180" t="s">
        <v>1051</v>
      </c>
      <c r="Y16" s="427"/>
      <c r="Z16" s="188"/>
      <c r="AA16" s="11"/>
      <c r="AB16" s="11"/>
      <c r="AC16" s="11"/>
      <c r="AD16" s="114"/>
      <c r="AE16" s="114"/>
      <c r="AF16" s="114"/>
      <c r="AG16" s="114"/>
      <c r="AH16" s="114"/>
      <c r="AI16" s="114"/>
      <c r="AJ16" s="134"/>
      <c r="AK16" s="127"/>
      <c r="AL16" s="114"/>
      <c r="AM16" s="114"/>
      <c r="AN16" s="114"/>
      <c r="AO16" s="114"/>
      <c r="AP16" s="114"/>
      <c r="AQ16" s="114"/>
      <c r="AR16" s="114"/>
      <c r="AS16" s="114"/>
      <c r="AT16" s="114"/>
      <c r="AU16" s="114"/>
      <c r="AV16" s="114"/>
      <c r="AW16" s="114"/>
      <c r="AX16" s="114"/>
      <c r="AY16" s="114"/>
      <c r="AZ16" s="114"/>
      <c r="BA16" s="114"/>
      <c r="BB16" s="114"/>
      <c r="BC16" s="114"/>
      <c r="BD16" s="114"/>
      <c r="BE16" s="114"/>
      <c r="BF16" s="114"/>
      <c r="BG16" s="114"/>
      <c r="BH16" s="114"/>
      <c r="BI16" s="114"/>
      <c r="BJ16" s="114"/>
      <c r="BK16" s="114"/>
      <c r="BL16" s="114"/>
      <c r="BM16" s="114"/>
      <c r="BN16" s="114"/>
      <c r="BO16" s="114"/>
      <c r="BP16" s="114"/>
      <c r="BQ16" s="114"/>
      <c r="BR16" s="114"/>
      <c r="BS16" s="114"/>
      <c r="BT16" s="114"/>
      <c r="BU16" s="114"/>
      <c r="BV16" s="114"/>
      <c r="BW16" s="114"/>
      <c r="BX16" s="114"/>
      <c r="BY16" s="114"/>
      <c r="BZ16" s="114"/>
      <c r="CA16" s="114"/>
      <c r="CB16" s="114"/>
      <c r="CC16" s="114"/>
      <c r="CD16" s="114"/>
      <c r="CE16" s="114"/>
      <c r="CF16" s="114"/>
      <c r="CG16" s="114"/>
      <c r="CH16" s="114"/>
      <c r="CI16" s="114"/>
      <c r="CJ16" s="114"/>
      <c r="CK16" s="114"/>
    </row>
    <row r="17" spans="2:89" ht="15.75">
      <c r="B17" s="289" t="s">
        <v>9</v>
      </c>
      <c r="C17" s="181" t="s">
        <v>10</v>
      </c>
      <c r="D17" s="275">
        <v>60</v>
      </c>
      <c r="E17" s="86"/>
      <c r="F17" s="2306" t="s">
        <v>352</v>
      </c>
      <c r="G17" s="252" t="s">
        <v>158</v>
      </c>
      <c r="H17" s="402">
        <v>200</v>
      </c>
      <c r="I17" s="108"/>
      <c r="J17" s="1629" t="s">
        <v>9</v>
      </c>
      <c r="K17" s="266" t="s">
        <v>10</v>
      </c>
      <c r="L17" s="275">
        <v>70</v>
      </c>
      <c r="M17" s="71"/>
      <c r="N17" s="283" t="s">
        <v>9</v>
      </c>
      <c r="O17" s="266" t="s">
        <v>387</v>
      </c>
      <c r="P17" s="275">
        <v>40</v>
      </c>
      <c r="Q17" s="134"/>
      <c r="R17" s="445" t="s">
        <v>682</v>
      </c>
      <c r="S17" s="252" t="s">
        <v>779</v>
      </c>
      <c r="T17" s="364">
        <v>200</v>
      </c>
      <c r="U17" s="114"/>
      <c r="V17" s="3073" t="s">
        <v>1049</v>
      </c>
      <c r="W17" s="181" t="s">
        <v>1048</v>
      </c>
      <c r="X17" s="3119"/>
      <c r="Y17" s="427"/>
      <c r="Z17" s="188"/>
      <c r="AA17" s="11"/>
      <c r="AB17" s="11"/>
      <c r="AC17" s="11"/>
      <c r="AD17" s="114"/>
      <c r="AE17" s="114"/>
      <c r="AF17" s="114"/>
      <c r="AG17" s="114"/>
      <c r="AH17" s="114"/>
      <c r="AI17" s="114"/>
      <c r="AJ17" s="134"/>
      <c r="AK17" s="130"/>
      <c r="AL17" s="114"/>
      <c r="AM17" s="114"/>
      <c r="AN17" s="114"/>
      <c r="AO17" s="114"/>
      <c r="AP17" s="114"/>
      <c r="AQ17" s="114"/>
      <c r="AR17" s="114"/>
      <c r="AS17" s="114"/>
      <c r="AT17" s="114"/>
      <c r="AU17" s="114"/>
      <c r="AV17" s="114"/>
      <c r="AW17" s="114"/>
      <c r="AX17" s="114"/>
      <c r="AY17" s="114"/>
      <c r="AZ17" s="114"/>
      <c r="BA17" s="114"/>
      <c r="BB17" s="114"/>
      <c r="BC17" s="114"/>
      <c r="BD17" s="114"/>
      <c r="BE17" s="114"/>
      <c r="BF17" s="114"/>
      <c r="BG17" s="114"/>
      <c r="BH17" s="114"/>
      <c r="BI17" s="114"/>
      <c r="BJ17" s="114"/>
      <c r="BK17" s="114"/>
      <c r="BL17" s="114"/>
      <c r="BM17" s="114"/>
      <c r="BN17" s="114"/>
      <c r="BO17" s="114"/>
      <c r="BP17" s="114"/>
      <c r="BQ17" s="114"/>
      <c r="BR17" s="114"/>
      <c r="BS17" s="114"/>
      <c r="BT17" s="114"/>
      <c r="BU17" s="114"/>
      <c r="BV17" s="114"/>
      <c r="BW17" s="114"/>
      <c r="BX17" s="114"/>
      <c r="BY17" s="114"/>
      <c r="BZ17" s="114"/>
      <c r="CA17" s="114"/>
      <c r="CB17" s="114"/>
      <c r="CC17" s="114"/>
      <c r="CD17" s="114"/>
      <c r="CE17" s="114"/>
      <c r="CF17" s="114"/>
      <c r="CG17" s="114"/>
      <c r="CH17" s="114"/>
      <c r="CI17" s="114"/>
      <c r="CJ17" s="114"/>
      <c r="CK17" s="114"/>
    </row>
    <row r="18" spans="2:89">
      <c r="B18" s="259" t="s">
        <v>9</v>
      </c>
      <c r="C18" s="266" t="s">
        <v>387</v>
      </c>
      <c r="D18" s="275">
        <v>40</v>
      </c>
      <c r="E18" s="86"/>
      <c r="F18" s="289" t="s">
        <v>9</v>
      </c>
      <c r="G18" s="181" t="s">
        <v>10</v>
      </c>
      <c r="H18" s="400">
        <v>70</v>
      </c>
      <c r="I18" s="108"/>
      <c r="J18" s="283" t="s">
        <v>9</v>
      </c>
      <c r="K18" s="266" t="s">
        <v>387</v>
      </c>
      <c r="L18" s="275">
        <v>50</v>
      </c>
      <c r="M18" s="86"/>
      <c r="N18" s="2217" t="s">
        <v>678</v>
      </c>
      <c r="O18" s="274" t="s">
        <v>442</v>
      </c>
      <c r="P18" s="277">
        <v>120</v>
      </c>
      <c r="Q18" s="134"/>
      <c r="R18" s="1627" t="s">
        <v>9</v>
      </c>
      <c r="S18" s="266" t="s">
        <v>10</v>
      </c>
      <c r="T18" s="364">
        <v>45</v>
      </c>
      <c r="U18" s="114"/>
      <c r="V18" s="3073" t="s">
        <v>419</v>
      </c>
      <c r="W18" s="181" t="s">
        <v>291</v>
      </c>
      <c r="X18" s="3119">
        <v>200</v>
      </c>
      <c r="Y18" s="427"/>
      <c r="Z18" s="188"/>
      <c r="AD18" s="114"/>
      <c r="AE18" s="114"/>
      <c r="AF18" s="114"/>
      <c r="AG18" s="114"/>
      <c r="AH18" s="114"/>
      <c r="AI18" s="114"/>
      <c r="AJ18" s="134"/>
      <c r="AK18" s="123"/>
      <c r="AL18" s="114"/>
      <c r="AM18" s="114"/>
      <c r="AN18" s="114"/>
      <c r="AO18" s="114"/>
      <c r="AP18" s="114"/>
      <c r="AQ18" s="114"/>
      <c r="AR18" s="114"/>
      <c r="AS18" s="114"/>
      <c r="AT18" s="114"/>
      <c r="AU18" s="114"/>
      <c r="AV18" s="114"/>
      <c r="AW18" s="114"/>
      <c r="AX18" s="114"/>
      <c r="AY18" s="114"/>
      <c r="AZ18" s="114"/>
      <c r="BA18" s="114"/>
      <c r="BB18" s="114"/>
      <c r="BC18" s="114"/>
      <c r="BD18" s="114"/>
      <c r="BE18" s="114"/>
      <c r="BF18" s="114"/>
      <c r="BG18" s="114"/>
      <c r="BH18" s="114"/>
      <c r="BI18" s="114"/>
      <c r="BJ18" s="114"/>
      <c r="BK18" s="114"/>
      <c r="BL18" s="114"/>
      <c r="BM18" s="114"/>
      <c r="BN18" s="114"/>
      <c r="BO18" s="114"/>
      <c r="BP18" s="114"/>
      <c r="BQ18" s="114"/>
      <c r="BR18" s="114"/>
      <c r="BS18" s="114"/>
      <c r="BT18" s="114"/>
      <c r="BU18" s="114"/>
      <c r="BV18" s="114"/>
      <c r="BW18" s="114"/>
      <c r="BX18" s="114"/>
      <c r="BY18" s="114"/>
      <c r="BZ18" s="114"/>
      <c r="CA18" s="114"/>
      <c r="CB18" s="114"/>
      <c r="CC18" s="114"/>
      <c r="CD18" s="114"/>
      <c r="CE18" s="114"/>
      <c r="CF18" s="114"/>
      <c r="CG18" s="114"/>
      <c r="CH18" s="114"/>
      <c r="CI18" s="114"/>
      <c r="CJ18" s="114"/>
      <c r="CK18" s="114"/>
    </row>
    <row r="19" spans="2:89" ht="15.75" thickBot="1">
      <c r="B19" s="1472" t="s">
        <v>361</v>
      </c>
      <c r="C19" s="1473"/>
      <c r="D19" s="1753">
        <f>SUM(D12:D18)</f>
        <v>910</v>
      </c>
      <c r="E19" s="86"/>
      <c r="F19" s="259" t="s">
        <v>9</v>
      </c>
      <c r="G19" s="266" t="s">
        <v>387</v>
      </c>
      <c r="H19" s="275">
        <v>50</v>
      </c>
      <c r="I19" s="123"/>
      <c r="J19" s="708" t="s">
        <v>439</v>
      </c>
      <c r="K19" s="274" t="s">
        <v>290</v>
      </c>
      <c r="L19" s="277">
        <v>100</v>
      </c>
      <c r="M19" s="86"/>
      <c r="N19" s="3097" t="s">
        <v>361</v>
      </c>
      <c r="O19" s="3095"/>
      <c r="P19" s="3098">
        <f>SUM(P11:P18)</f>
        <v>1010</v>
      </c>
      <c r="Q19" s="114"/>
      <c r="R19" s="1627" t="s">
        <v>9</v>
      </c>
      <c r="S19" s="266" t="s">
        <v>387</v>
      </c>
      <c r="T19" s="364">
        <v>30</v>
      </c>
      <c r="U19" s="109"/>
      <c r="V19" s="202" t="s">
        <v>9</v>
      </c>
      <c r="W19" s="266" t="s">
        <v>10</v>
      </c>
      <c r="X19" s="276">
        <v>70</v>
      </c>
      <c r="Y19" s="427"/>
      <c r="Z19" s="188"/>
      <c r="AD19" s="114"/>
      <c r="AE19" s="114"/>
      <c r="AF19" s="114"/>
      <c r="AG19" s="114"/>
      <c r="AH19" s="114"/>
      <c r="AI19" s="114"/>
      <c r="AJ19" s="134"/>
      <c r="AK19" s="114"/>
      <c r="AL19" s="114"/>
      <c r="AM19" s="114"/>
      <c r="AN19" s="114"/>
      <c r="AO19" s="114"/>
      <c r="AP19" s="114"/>
      <c r="AQ19" s="114"/>
      <c r="AR19" s="114"/>
      <c r="AS19" s="114"/>
      <c r="AT19" s="114"/>
      <c r="AU19" s="114"/>
      <c r="AV19" s="114"/>
      <c r="AW19" s="114"/>
      <c r="AX19" s="114"/>
      <c r="AY19" s="114"/>
      <c r="AZ19" s="114"/>
      <c r="BA19" s="114"/>
      <c r="BB19" s="114"/>
      <c r="BC19" s="114"/>
      <c r="BD19" s="114"/>
      <c r="BE19" s="114"/>
      <c r="BF19" s="114"/>
      <c r="BG19" s="114"/>
      <c r="BH19" s="114"/>
      <c r="BI19" s="114"/>
      <c r="BJ19" s="114"/>
      <c r="BK19" s="114"/>
      <c r="BL19" s="114"/>
      <c r="BM19" s="114"/>
      <c r="BN19" s="114"/>
      <c r="BO19" s="114"/>
      <c r="BP19" s="114"/>
      <c r="BQ19" s="114"/>
      <c r="BR19" s="114"/>
      <c r="BS19" s="114"/>
      <c r="BT19" s="114"/>
      <c r="BU19" s="114"/>
      <c r="BV19" s="114"/>
      <c r="BW19" s="114"/>
      <c r="BX19" s="114"/>
      <c r="BY19" s="114"/>
      <c r="BZ19" s="114"/>
      <c r="CA19" s="114"/>
      <c r="CB19" s="114"/>
      <c r="CC19" s="114"/>
      <c r="CD19" s="114"/>
      <c r="CE19" s="114"/>
      <c r="CF19" s="114"/>
      <c r="CG19" s="114"/>
      <c r="CH19" s="114"/>
      <c r="CI19" s="114"/>
      <c r="CJ19" s="114"/>
      <c r="CK19" s="114"/>
    </row>
    <row r="20" spans="2:89" ht="15" customHeight="1" thickBot="1">
      <c r="B20" s="807"/>
      <c r="C20" s="386" t="s">
        <v>232</v>
      </c>
      <c r="D20" s="913"/>
      <c r="E20" s="86"/>
      <c r="F20" s="1472" t="s">
        <v>361</v>
      </c>
      <c r="G20" s="1635"/>
      <c r="H20" s="1711">
        <f>H10+H12+H13+H17+H18+H19+90+90</f>
        <v>930</v>
      </c>
      <c r="I20" s="108"/>
      <c r="J20" s="1229" t="s">
        <v>361</v>
      </c>
      <c r="K20" s="3095"/>
      <c r="L20" s="3096">
        <f>L12+L13+L15+L16+L17+L18+L19+50+50</f>
        <v>1010</v>
      </c>
      <c r="M20" s="86"/>
      <c r="N20" s="807"/>
      <c r="O20" s="386" t="s">
        <v>232</v>
      </c>
      <c r="P20" s="913"/>
      <c r="Q20" s="114"/>
      <c r="R20" s="3100" t="s">
        <v>438</v>
      </c>
      <c r="S20" s="266" t="s">
        <v>677</v>
      </c>
      <c r="T20" s="367">
        <v>105</v>
      </c>
      <c r="U20" s="114"/>
      <c r="V20" s="202" t="s">
        <v>9</v>
      </c>
      <c r="W20" s="266" t="s">
        <v>387</v>
      </c>
      <c r="X20" s="251">
        <v>44</v>
      </c>
      <c r="Y20" s="427"/>
      <c r="Z20" s="188"/>
      <c r="AD20" s="114"/>
      <c r="AE20" s="114"/>
      <c r="AF20" s="114"/>
      <c r="AG20" s="114"/>
      <c r="AH20" s="114"/>
      <c r="AI20" s="114"/>
      <c r="AJ20" s="134"/>
      <c r="AK20" s="123"/>
      <c r="AL20" s="114"/>
      <c r="AM20" s="114"/>
      <c r="AN20" s="114"/>
      <c r="AO20" s="114"/>
      <c r="AP20" s="114"/>
      <c r="AQ20" s="114"/>
      <c r="AR20" s="114"/>
      <c r="AS20" s="114"/>
      <c r="AT20" s="114"/>
      <c r="AU20" s="114"/>
      <c r="AV20" s="114"/>
      <c r="AW20" s="114"/>
      <c r="AX20" s="114"/>
      <c r="AY20" s="114"/>
      <c r="AZ20" s="114"/>
      <c r="BA20" s="114"/>
      <c r="BB20" s="114"/>
      <c r="BC20" s="114"/>
      <c r="BD20" s="114"/>
      <c r="BE20" s="114"/>
      <c r="BF20" s="114"/>
      <c r="BG20" s="114"/>
      <c r="BH20" s="114"/>
      <c r="BI20" s="114"/>
      <c r="BJ20" s="114"/>
      <c r="BK20" s="114"/>
      <c r="BL20" s="114"/>
      <c r="BM20" s="114"/>
      <c r="BN20" s="114"/>
      <c r="BO20" s="114"/>
      <c r="BP20" s="114"/>
      <c r="BQ20" s="114"/>
      <c r="BR20" s="114"/>
      <c r="BS20" s="114"/>
      <c r="BT20" s="114"/>
      <c r="BU20" s="114"/>
      <c r="BV20" s="114"/>
      <c r="BW20" s="114"/>
      <c r="BX20" s="114"/>
      <c r="BY20" s="114"/>
      <c r="BZ20" s="114"/>
      <c r="CA20" s="114"/>
      <c r="CB20" s="114"/>
      <c r="CC20" s="114"/>
      <c r="CD20" s="114"/>
      <c r="CE20" s="114"/>
      <c r="CF20" s="114"/>
      <c r="CG20" s="114"/>
      <c r="CH20" s="114"/>
      <c r="CI20" s="114"/>
      <c r="CJ20" s="114"/>
      <c r="CK20" s="114"/>
    </row>
    <row r="21" spans="2:89" ht="16.5" thickBot="1">
      <c r="B21" s="1962" t="s">
        <v>554</v>
      </c>
      <c r="C21" s="252" t="s">
        <v>235</v>
      </c>
      <c r="D21" s="277">
        <v>200</v>
      </c>
      <c r="E21" s="86"/>
      <c r="F21" s="387"/>
      <c r="G21" s="177" t="s">
        <v>232</v>
      </c>
      <c r="H21" s="707"/>
      <c r="I21" s="108"/>
      <c r="J21" s="807"/>
      <c r="K21" s="386" t="s">
        <v>232</v>
      </c>
      <c r="L21" s="913"/>
      <c r="M21" s="3010"/>
      <c r="N21" s="1731" t="s">
        <v>477</v>
      </c>
      <c r="O21" s="266" t="s">
        <v>478</v>
      </c>
      <c r="P21" s="278">
        <v>200</v>
      </c>
      <c r="Q21" s="114"/>
      <c r="R21" s="1472" t="s">
        <v>361</v>
      </c>
      <c r="S21" s="1635"/>
      <c r="T21" s="83">
        <f>SUM(T13:T20)</f>
        <v>1000</v>
      </c>
      <c r="U21" s="114"/>
      <c r="V21" s="3076" t="s">
        <v>678</v>
      </c>
      <c r="W21" s="266" t="s">
        <v>442</v>
      </c>
      <c r="X21" s="3077">
        <v>120</v>
      </c>
      <c r="Y21" s="427"/>
      <c r="Z21" s="188"/>
      <c r="AD21" s="114"/>
      <c r="AE21" s="197"/>
      <c r="AF21" s="197"/>
      <c r="AG21" s="129"/>
      <c r="AH21" s="114"/>
      <c r="AI21" s="114"/>
      <c r="AJ21" s="114"/>
      <c r="AK21" s="114"/>
      <c r="AL21" s="114"/>
      <c r="AM21" s="114"/>
      <c r="AN21" s="114"/>
      <c r="AO21" s="114"/>
      <c r="AP21" s="114"/>
      <c r="AQ21" s="114"/>
      <c r="AR21" s="114"/>
      <c r="AS21" s="114"/>
      <c r="AT21" s="114"/>
      <c r="AU21" s="114"/>
      <c r="AV21" s="114"/>
      <c r="AW21" s="114"/>
      <c r="AX21" s="114"/>
      <c r="AY21" s="114"/>
      <c r="AZ21" s="114"/>
      <c r="BA21" s="114"/>
      <c r="BB21" s="114"/>
      <c r="BC21" s="114"/>
      <c r="BD21" s="114"/>
      <c r="BE21" s="114"/>
      <c r="BF21" s="114"/>
      <c r="BG21" s="114"/>
      <c r="BH21" s="114"/>
      <c r="BI21" s="114"/>
      <c r="BJ21" s="114"/>
      <c r="BK21" s="114"/>
      <c r="BL21" s="114"/>
      <c r="BM21" s="114"/>
      <c r="BN21" s="114"/>
      <c r="BO21" s="114"/>
      <c r="BP21" s="114"/>
      <c r="BQ21" s="114"/>
      <c r="BR21" s="114"/>
      <c r="BS21" s="114"/>
      <c r="BT21" s="114"/>
      <c r="BU21" s="114"/>
      <c r="BV21" s="114"/>
      <c r="BW21" s="114"/>
      <c r="BX21" s="114"/>
      <c r="BY21" s="114"/>
      <c r="BZ21" s="114"/>
      <c r="CA21" s="114"/>
      <c r="CB21" s="114"/>
      <c r="CC21" s="114"/>
      <c r="CD21" s="114"/>
      <c r="CE21" s="114"/>
      <c r="CF21" s="114"/>
      <c r="CG21" s="114"/>
      <c r="CH21" s="114"/>
      <c r="CI21" s="114"/>
      <c r="CJ21" s="114"/>
      <c r="CK21" s="114"/>
    </row>
    <row r="22" spans="2:89" ht="16.5" thickBot="1">
      <c r="B22" s="2048" t="s">
        <v>686</v>
      </c>
      <c r="C22" s="266" t="s">
        <v>245</v>
      </c>
      <c r="D22" s="2199" t="s">
        <v>932</v>
      </c>
      <c r="E22" s="86"/>
      <c r="F22" s="2087" t="s">
        <v>674</v>
      </c>
      <c r="G22" s="266" t="s">
        <v>673</v>
      </c>
      <c r="H22" s="278">
        <v>200</v>
      </c>
      <c r="I22" s="108"/>
      <c r="J22" s="257" t="s">
        <v>690</v>
      </c>
      <c r="K22" s="252" t="s">
        <v>233</v>
      </c>
      <c r="L22" s="402">
        <v>200</v>
      </c>
      <c r="M22" s="3010"/>
      <c r="N22" s="258" t="s">
        <v>717</v>
      </c>
      <c r="O22" s="280" t="s">
        <v>874</v>
      </c>
      <c r="P22" s="278">
        <v>115</v>
      </c>
      <c r="Q22" s="149"/>
      <c r="R22" s="387"/>
      <c r="S22" s="177" t="s">
        <v>232</v>
      </c>
      <c r="T22" s="707"/>
      <c r="U22" s="114"/>
      <c r="V22" s="1472" t="s">
        <v>361</v>
      </c>
      <c r="W22" s="1635"/>
      <c r="X22" s="1711">
        <f>X12+X13+X14+X18+X19+X20+X21+100+80</f>
        <v>1024</v>
      </c>
      <c r="Y22" s="114"/>
      <c r="Z22" s="114"/>
      <c r="AD22" s="114"/>
      <c r="AE22" s="197"/>
      <c r="AF22" s="197"/>
      <c r="AG22" s="129"/>
      <c r="AH22" s="114"/>
      <c r="AI22" s="114"/>
      <c r="AJ22" s="114"/>
      <c r="AK22" s="114"/>
      <c r="AL22" s="114"/>
      <c r="AM22" s="114"/>
      <c r="AN22" s="114"/>
      <c r="AO22" s="114"/>
      <c r="AP22" s="114"/>
      <c r="AQ22" s="114"/>
      <c r="AR22" s="114"/>
      <c r="AS22" s="114"/>
      <c r="AT22" s="114"/>
      <c r="AU22" s="114"/>
      <c r="AV22" s="114"/>
      <c r="AW22" s="114"/>
      <c r="AX22" s="114"/>
      <c r="AY22" s="114"/>
      <c r="AZ22" s="114"/>
      <c r="BA22" s="114"/>
      <c r="BB22" s="114"/>
      <c r="BC22" s="114"/>
      <c r="BD22" s="114"/>
      <c r="BE22" s="114"/>
      <c r="BF22" s="114"/>
      <c r="BG22" s="114"/>
      <c r="BH22" s="114"/>
      <c r="BI22" s="114"/>
      <c r="BJ22" s="114"/>
      <c r="BK22" s="114"/>
      <c r="BL22" s="114"/>
      <c r="BM22" s="114"/>
      <c r="BN22" s="114"/>
      <c r="BO22" s="114"/>
      <c r="BP22" s="114"/>
      <c r="BQ22" s="114"/>
      <c r="BR22" s="114"/>
      <c r="BS22" s="114"/>
      <c r="BT22" s="114"/>
      <c r="BU22" s="114"/>
      <c r="BV22" s="114"/>
      <c r="BW22" s="114"/>
      <c r="BX22" s="114"/>
      <c r="BY22" s="114"/>
      <c r="BZ22" s="114"/>
      <c r="CA22" s="114"/>
      <c r="CB22" s="114"/>
      <c r="CC22" s="114"/>
      <c r="CD22" s="114"/>
      <c r="CE22" s="114"/>
      <c r="CF22" s="114"/>
      <c r="CG22" s="114"/>
      <c r="CH22" s="114"/>
      <c r="CI22" s="114"/>
      <c r="CJ22" s="114"/>
      <c r="CK22" s="114"/>
    </row>
    <row r="23" spans="2:89" ht="14.25" customHeight="1">
      <c r="B23" s="270" t="s">
        <v>439</v>
      </c>
      <c r="C23" s="252" t="s">
        <v>290</v>
      </c>
      <c r="D23" s="275">
        <v>140</v>
      </c>
      <c r="E23" s="3010"/>
      <c r="F23" s="257" t="s">
        <v>866</v>
      </c>
      <c r="G23" s="292" t="s">
        <v>756</v>
      </c>
      <c r="H23" s="277" t="s">
        <v>927</v>
      </c>
      <c r="I23" s="114"/>
      <c r="J23" s="175" t="s">
        <v>719</v>
      </c>
      <c r="K23" s="292" t="s">
        <v>720</v>
      </c>
      <c r="L23" s="180" t="s">
        <v>929</v>
      </c>
      <c r="M23" s="86"/>
      <c r="N23" s="1929" t="s">
        <v>9</v>
      </c>
      <c r="O23" s="1854" t="s">
        <v>466</v>
      </c>
      <c r="P23" s="367">
        <v>20</v>
      </c>
      <c r="Q23" s="114"/>
      <c r="R23" s="257" t="s">
        <v>690</v>
      </c>
      <c r="S23" s="252" t="s">
        <v>233</v>
      </c>
      <c r="T23" s="402">
        <v>200</v>
      </c>
      <c r="U23" s="114"/>
      <c r="V23" s="387"/>
      <c r="W23" s="177" t="s">
        <v>232</v>
      </c>
      <c r="X23" s="707"/>
      <c r="Y23" s="114"/>
      <c r="Z23" s="114"/>
      <c r="AD23" s="114"/>
      <c r="AE23" s="114"/>
      <c r="AF23" s="197"/>
      <c r="AG23" s="129"/>
      <c r="AH23" s="114"/>
      <c r="AI23" s="114"/>
      <c r="AJ23" s="114"/>
      <c r="AK23" s="114"/>
      <c r="AL23" s="114"/>
      <c r="AM23" s="114"/>
      <c r="AN23" s="114"/>
      <c r="AO23" s="114"/>
      <c r="AP23" s="114"/>
      <c r="AQ23" s="114"/>
      <c r="AR23" s="114"/>
      <c r="AS23" s="114"/>
      <c r="AT23" s="114"/>
      <c r="AU23" s="114"/>
      <c r="AV23" s="114"/>
      <c r="AW23" s="114"/>
      <c r="AX23" s="114"/>
      <c r="AY23" s="114"/>
      <c r="AZ23" s="114"/>
      <c r="BA23" s="114"/>
      <c r="BB23" s="114"/>
      <c r="BC23" s="114"/>
      <c r="BD23" s="114"/>
      <c r="BE23" s="114"/>
      <c r="BF23" s="114"/>
      <c r="BG23" s="114"/>
      <c r="BH23" s="114"/>
      <c r="BI23" s="114"/>
      <c r="BJ23" s="114"/>
      <c r="BK23" s="114"/>
      <c r="BL23" s="114"/>
      <c r="BM23" s="114"/>
      <c r="BN23" s="114"/>
      <c r="BO23" s="114"/>
      <c r="BP23" s="114"/>
      <c r="BQ23" s="114"/>
      <c r="BR23" s="114"/>
      <c r="BS23" s="114"/>
      <c r="BT23" s="114"/>
      <c r="BU23" s="114"/>
      <c r="BV23" s="114"/>
      <c r="BW23" s="114"/>
      <c r="BX23" s="114"/>
      <c r="BY23" s="114"/>
      <c r="BZ23" s="114"/>
      <c r="CA23" s="114"/>
      <c r="CB23" s="114"/>
      <c r="CC23" s="114"/>
      <c r="CD23" s="114"/>
      <c r="CE23" s="114"/>
      <c r="CF23" s="114"/>
      <c r="CG23" s="114"/>
      <c r="CH23" s="114"/>
      <c r="CI23" s="114"/>
      <c r="CJ23" s="114"/>
      <c r="CK23" s="114"/>
    </row>
    <row r="24" spans="2:89" ht="15" customHeight="1" thickBot="1">
      <c r="B24" s="1472" t="s">
        <v>362</v>
      </c>
      <c r="C24" s="1473"/>
      <c r="D24" s="1753">
        <f>D21+D23+20+30</f>
        <v>390</v>
      </c>
      <c r="E24" s="86"/>
      <c r="F24" s="70"/>
      <c r="G24" s="2657" t="s">
        <v>755</v>
      </c>
      <c r="H24" s="81"/>
      <c r="I24" s="114"/>
      <c r="J24" s="2189" t="s">
        <v>740</v>
      </c>
      <c r="K24" s="1105" t="s">
        <v>739</v>
      </c>
      <c r="L24" s="110"/>
      <c r="N24" s="283" t="s">
        <v>9</v>
      </c>
      <c r="O24" s="266" t="s">
        <v>387</v>
      </c>
      <c r="P24" s="275">
        <v>30</v>
      </c>
      <c r="Q24" s="114"/>
      <c r="R24" s="257" t="s">
        <v>706</v>
      </c>
      <c r="S24" s="2676" t="s">
        <v>707</v>
      </c>
      <c r="T24" s="402" t="s">
        <v>738</v>
      </c>
      <c r="U24" s="114"/>
      <c r="V24" s="1124" t="s">
        <v>351</v>
      </c>
      <c r="W24" s="266" t="s">
        <v>90</v>
      </c>
      <c r="X24" s="276">
        <v>200</v>
      </c>
      <c r="Y24" s="208"/>
      <c r="Z24" s="208"/>
      <c r="AD24" s="114"/>
      <c r="AE24" s="197"/>
      <c r="AF24" s="197"/>
      <c r="AG24" s="197"/>
      <c r="AH24" s="114"/>
      <c r="AI24" s="114"/>
      <c r="AJ24" s="114"/>
      <c r="AK24" s="114"/>
      <c r="AL24" s="114"/>
      <c r="AM24" s="114"/>
      <c r="AN24" s="114"/>
      <c r="AO24" s="114"/>
      <c r="AP24" s="114"/>
      <c r="AQ24" s="114"/>
      <c r="AR24" s="114"/>
      <c r="AS24" s="114"/>
      <c r="AT24" s="114"/>
      <c r="AU24" s="114"/>
      <c r="AV24" s="114"/>
      <c r="AW24" s="114"/>
      <c r="AX24" s="114"/>
      <c r="AY24" s="114"/>
      <c r="AZ24" s="114"/>
      <c r="BA24" s="114"/>
      <c r="BB24" s="114"/>
      <c r="BC24" s="114"/>
      <c r="BD24" s="114"/>
      <c r="BE24" s="114"/>
      <c r="BF24" s="114"/>
      <c r="BG24" s="114"/>
      <c r="BH24" s="114"/>
      <c r="BI24" s="114"/>
      <c r="BJ24" s="114"/>
      <c r="BK24" s="114"/>
      <c r="BL24" s="114"/>
      <c r="BM24" s="114"/>
      <c r="BN24" s="114"/>
      <c r="BO24" s="114"/>
      <c r="BP24" s="114"/>
      <c r="BQ24" s="114"/>
      <c r="BR24" s="114"/>
      <c r="BS24" s="114"/>
      <c r="BT24" s="114"/>
      <c r="BU24" s="114"/>
      <c r="BV24" s="114"/>
      <c r="BW24" s="114"/>
      <c r="BX24" s="114"/>
      <c r="BY24" s="114"/>
      <c r="BZ24" s="114"/>
      <c r="CA24" s="114"/>
      <c r="CB24" s="114"/>
      <c r="CC24" s="114"/>
      <c r="CD24" s="114"/>
      <c r="CE24" s="114"/>
      <c r="CF24" s="114"/>
      <c r="CG24" s="114"/>
      <c r="CH24" s="114"/>
      <c r="CI24" s="114"/>
      <c r="CJ24" s="114"/>
      <c r="CK24" s="114"/>
    </row>
    <row r="25" spans="2:89" ht="14.25" customHeight="1" thickBot="1">
      <c r="B25" s="813" t="s">
        <v>1022</v>
      </c>
      <c r="C25" s="78"/>
      <c r="D25" s="442"/>
      <c r="E25" s="207"/>
      <c r="F25" s="901" t="s">
        <v>9</v>
      </c>
      <c r="G25" s="2321" t="s">
        <v>387</v>
      </c>
      <c r="H25" s="398">
        <v>30</v>
      </c>
      <c r="I25" s="207"/>
      <c r="J25" s="202" t="s">
        <v>9</v>
      </c>
      <c r="K25" s="266" t="s">
        <v>713</v>
      </c>
      <c r="L25" s="251">
        <v>32</v>
      </c>
      <c r="N25" s="1472" t="s">
        <v>362</v>
      </c>
      <c r="O25" s="1473"/>
      <c r="P25" s="1753">
        <f>SUM(P21:P24)</f>
        <v>365</v>
      </c>
      <c r="Q25" s="114"/>
      <c r="R25" s="182"/>
      <c r="S25" s="2657" t="s">
        <v>708</v>
      </c>
      <c r="T25" s="298"/>
      <c r="U25" s="113"/>
      <c r="V25" s="257" t="s">
        <v>1058</v>
      </c>
      <c r="W25" s="2617" t="s">
        <v>1059</v>
      </c>
      <c r="X25" s="402">
        <v>90</v>
      </c>
      <c r="Y25" s="197"/>
      <c r="Z25" s="429"/>
      <c r="AD25" s="114"/>
      <c r="AE25" s="197"/>
      <c r="AF25" s="197"/>
      <c r="AG25" s="197"/>
      <c r="AH25" s="114"/>
      <c r="AI25" s="114"/>
      <c r="AJ25" s="114"/>
      <c r="AK25" s="114"/>
      <c r="AL25" s="114"/>
      <c r="AM25" s="114"/>
      <c r="AN25" s="114"/>
      <c r="AO25" s="114"/>
      <c r="AP25" s="114"/>
      <c r="AQ25" s="114"/>
      <c r="AR25" s="114"/>
      <c r="AS25" s="114"/>
      <c r="AT25" s="114"/>
      <c r="AU25" s="114"/>
      <c r="AV25" s="114"/>
      <c r="AW25" s="114"/>
      <c r="AX25" s="114"/>
      <c r="AY25" s="114"/>
      <c r="AZ25" s="114"/>
      <c r="BA25" s="114"/>
      <c r="BB25" s="114"/>
      <c r="BC25" s="114"/>
      <c r="BD25" s="114"/>
      <c r="BE25" s="114"/>
      <c r="BF25" s="114"/>
      <c r="BG25" s="114"/>
      <c r="BH25" s="114"/>
      <c r="BI25" s="114"/>
      <c r="BJ25" s="114"/>
      <c r="BK25" s="114"/>
      <c r="BL25" s="114"/>
      <c r="BM25" s="114"/>
      <c r="BN25" s="114"/>
      <c r="BO25" s="114"/>
      <c r="BP25" s="114"/>
      <c r="BQ25" s="114"/>
      <c r="BR25" s="114"/>
      <c r="BS25" s="114"/>
      <c r="BT25" s="114"/>
      <c r="BU25" s="114"/>
      <c r="BV25" s="114"/>
      <c r="BW25" s="114"/>
      <c r="BX25" s="114"/>
      <c r="BY25" s="114"/>
      <c r="BZ25" s="114"/>
      <c r="CA25" s="114"/>
      <c r="CB25" s="114"/>
      <c r="CC25" s="114"/>
      <c r="CD25" s="114"/>
      <c r="CE25" s="114"/>
      <c r="CF25" s="114"/>
      <c r="CG25" s="114"/>
      <c r="CH25" s="114"/>
      <c r="CI25" s="114"/>
      <c r="CJ25" s="114"/>
      <c r="CK25" s="114"/>
    </row>
    <row r="26" spans="2:89" ht="14.25" customHeight="1" thickBot="1">
      <c r="B26" s="1563"/>
      <c r="C26" s="178" t="s">
        <v>154</v>
      </c>
      <c r="D26" s="143"/>
      <c r="F26" s="1472" t="s">
        <v>362</v>
      </c>
      <c r="G26" s="1473"/>
      <c r="H26" s="1753">
        <f>H22+H25+110+20</f>
        <v>360</v>
      </c>
      <c r="I26" s="100"/>
      <c r="J26" s="1472" t="s">
        <v>362</v>
      </c>
      <c r="K26" s="1473"/>
      <c r="L26" s="1753">
        <f>L22+L25+110+25</f>
        <v>367</v>
      </c>
      <c r="N26" s="815" t="s">
        <v>1025</v>
      </c>
      <c r="O26" s="1690"/>
      <c r="P26" s="444"/>
      <c r="Q26" s="104"/>
      <c r="R26" s="259" t="s">
        <v>9</v>
      </c>
      <c r="S26" s="266" t="s">
        <v>10</v>
      </c>
      <c r="T26" s="275">
        <v>30</v>
      </c>
      <c r="U26" s="113"/>
      <c r="V26" s="3014" t="s">
        <v>842</v>
      </c>
      <c r="W26" s="266" t="s">
        <v>845</v>
      </c>
      <c r="X26" s="275">
        <v>10</v>
      </c>
      <c r="Y26" s="114"/>
      <c r="Z26" s="197"/>
      <c r="AD26" s="114"/>
      <c r="AE26" s="197"/>
      <c r="AF26" s="197"/>
      <c r="AG26" s="197"/>
      <c r="AH26" s="114"/>
      <c r="AI26" s="114"/>
      <c r="AJ26" s="114"/>
      <c r="AK26" s="114"/>
      <c r="AL26" s="114"/>
      <c r="AM26" s="114"/>
      <c r="AN26" s="114"/>
      <c r="AO26" s="114"/>
      <c r="AP26" s="114"/>
      <c r="AQ26" s="114"/>
      <c r="AR26" s="114"/>
      <c r="AS26" s="114"/>
      <c r="AT26" s="114"/>
      <c r="AU26" s="114"/>
      <c r="AV26" s="114"/>
      <c r="AW26" s="114"/>
      <c r="AX26" s="114"/>
      <c r="AY26" s="114"/>
      <c r="AZ26" s="114"/>
      <c r="BA26" s="114"/>
      <c r="BB26" s="114"/>
      <c r="BC26" s="114"/>
      <c r="BD26" s="114"/>
      <c r="BE26" s="114"/>
      <c r="BF26" s="114"/>
      <c r="BG26" s="114"/>
      <c r="BH26" s="114"/>
      <c r="BI26" s="114"/>
      <c r="BJ26" s="114"/>
      <c r="BK26" s="114"/>
      <c r="BL26" s="114"/>
      <c r="BM26" s="114"/>
      <c r="BN26" s="114"/>
      <c r="BO26" s="114"/>
      <c r="BP26" s="114"/>
      <c r="BQ26" s="114"/>
      <c r="BR26" s="114"/>
      <c r="BS26" s="114"/>
      <c r="BT26" s="114"/>
      <c r="BU26" s="114"/>
      <c r="BV26" s="114"/>
      <c r="BW26" s="114"/>
      <c r="BX26" s="114"/>
      <c r="BY26" s="114"/>
      <c r="BZ26" s="114"/>
      <c r="CA26" s="114"/>
      <c r="CB26" s="114"/>
      <c r="CC26" s="114"/>
      <c r="CD26" s="114"/>
      <c r="CE26" s="114"/>
      <c r="CF26" s="114"/>
      <c r="CG26" s="114"/>
      <c r="CH26" s="114"/>
      <c r="CI26" s="114"/>
      <c r="CJ26" s="114"/>
      <c r="CK26" s="114"/>
    </row>
    <row r="27" spans="2:89" ht="17.25" customHeight="1" thickBot="1">
      <c r="B27" s="449" t="s">
        <v>344</v>
      </c>
      <c r="C27" s="265" t="s">
        <v>331</v>
      </c>
      <c r="D27" s="395">
        <v>70</v>
      </c>
      <c r="E27" s="2244"/>
      <c r="F27" s="3007" t="s">
        <v>1023</v>
      </c>
      <c r="G27" s="120"/>
      <c r="H27" s="3138"/>
      <c r="I27" s="108"/>
      <c r="J27" s="2228" t="s">
        <v>1024</v>
      </c>
      <c r="K27" s="47"/>
      <c r="L27" s="2229"/>
      <c r="M27" s="114"/>
      <c r="N27" s="92"/>
      <c r="O27" s="177" t="s">
        <v>154</v>
      </c>
      <c r="P27" s="63"/>
      <c r="Q27" s="139"/>
      <c r="R27" s="1472" t="s">
        <v>362</v>
      </c>
      <c r="S27" s="1635"/>
      <c r="T27" s="1711">
        <f>T23+T26+100+20</f>
        <v>350</v>
      </c>
      <c r="U27" s="114"/>
      <c r="V27" s="259" t="s">
        <v>9</v>
      </c>
      <c r="W27" s="266" t="s">
        <v>713</v>
      </c>
      <c r="X27" s="275">
        <v>30</v>
      </c>
      <c r="Y27" s="114"/>
      <c r="Z27" s="197"/>
      <c r="AA27" s="11"/>
      <c r="AB27" s="49"/>
      <c r="AC27" s="11"/>
      <c r="AD27" s="114"/>
      <c r="AE27" s="197"/>
      <c r="AF27" s="197"/>
      <c r="AG27" s="197"/>
      <c r="AH27" s="114"/>
      <c r="AI27" s="114"/>
      <c r="AJ27" s="114"/>
      <c r="AK27" s="114"/>
      <c r="AL27" s="114"/>
      <c r="AM27" s="114"/>
      <c r="AN27" s="114"/>
      <c r="AO27" s="114"/>
      <c r="AP27" s="114"/>
      <c r="AQ27" s="114"/>
      <c r="AR27" s="114"/>
      <c r="AS27" s="114"/>
      <c r="AT27" s="114"/>
      <c r="AU27" s="114"/>
      <c r="AV27" s="114"/>
      <c r="AW27" s="114"/>
      <c r="AX27" s="114"/>
      <c r="AY27" s="114"/>
      <c r="AZ27" s="114"/>
      <c r="BA27" s="114"/>
      <c r="BB27" s="114"/>
      <c r="BC27" s="114"/>
      <c r="BD27" s="114"/>
      <c r="BE27" s="114"/>
      <c r="BF27" s="114"/>
      <c r="BG27" s="114"/>
      <c r="BH27" s="114"/>
      <c r="BI27" s="114"/>
      <c r="BJ27" s="114"/>
      <c r="BK27" s="114"/>
      <c r="BL27" s="114"/>
      <c r="BM27" s="114"/>
      <c r="BN27" s="114"/>
      <c r="BO27" s="114"/>
      <c r="BP27" s="114"/>
      <c r="BQ27" s="114"/>
      <c r="BR27" s="114"/>
      <c r="BS27" s="114"/>
      <c r="BT27" s="114"/>
      <c r="BU27" s="114"/>
      <c r="BV27" s="114"/>
      <c r="BW27" s="114"/>
      <c r="BX27" s="114"/>
      <c r="BY27" s="114"/>
      <c r="BZ27" s="114"/>
      <c r="CA27" s="114"/>
      <c r="CB27" s="114"/>
      <c r="CC27" s="114"/>
      <c r="CD27" s="114"/>
      <c r="CE27" s="114"/>
      <c r="CF27" s="114"/>
      <c r="CG27" s="114"/>
      <c r="CH27" s="114"/>
      <c r="CI27" s="114"/>
      <c r="CJ27" s="114"/>
      <c r="CK27" s="114"/>
    </row>
    <row r="28" spans="2:89" ht="14.25" customHeight="1" thickBot="1">
      <c r="B28" s="449" t="s">
        <v>503</v>
      </c>
      <c r="C28" s="292" t="s">
        <v>592</v>
      </c>
      <c r="D28" s="277" t="s">
        <v>787</v>
      </c>
      <c r="E28" s="1429"/>
      <c r="F28" s="92"/>
      <c r="G28" s="177" t="s">
        <v>154</v>
      </c>
      <c r="H28" s="63"/>
      <c r="I28" s="108"/>
      <c r="J28" s="70"/>
      <c r="K28" s="183" t="s">
        <v>154</v>
      </c>
      <c r="L28" s="81"/>
      <c r="M28" s="11"/>
      <c r="N28" s="257" t="s">
        <v>467</v>
      </c>
      <c r="O28" s="252" t="s">
        <v>465</v>
      </c>
      <c r="P28" s="277">
        <v>60</v>
      </c>
      <c r="Q28" s="152"/>
      <c r="R28" s="815" t="s">
        <v>1026</v>
      </c>
      <c r="S28" s="78"/>
      <c r="T28" s="442"/>
      <c r="U28" s="114"/>
      <c r="V28" s="1929" t="s">
        <v>9</v>
      </c>
      <c r="W28" s="1854" t="s">
        <v>466</v>
      </c>
      <c r="X28" s="367">
        <v>21</v>
      </c>
      <c r="Y28" s="114"/>
      <c r="Z28" s="197"/>
      <c r="AA28" s="11"/>
      <c r="AB28" s="49"/>
      <c r="AC28" s="11"/>
      <c r="AD28" s="114"/>
      <c r="AE28" s="197"/>
      <c r="AF28" s="430"/>
      <c r="AG28" s="197"/>
      <c r="AH28" s="114"/>
      <c r="AI28" s="114"/>
      <c r="AJ28" s="114"/>
      <c r="AK28" s="114"/>
      <c r="AL28" s="114"/>
      <c r="AM28" s="114"/>
      <c r="AN28" s="114"/>
      <c r="AO28" s="114"/>
      <c r="AP28" s="114"/>
      <c r="AQ28" s="114"/>
      <c r="AR28" s="114"/>
      <c r="AS28" s="114"/>
      <c r="AT28" s="114"/>
      <c r="AU28" s="114"/>
      <c r="AV28" s="114"/>
      <c r="AW28" s="114"/>
      <c r="AX28" s="114"/>
      <c r="AY28" s="114"/>
      <c r="AZ28" s="114"/>
      <c r="BA28" s="114"/>
      <c r="BB28" s="114"/>
      <c r="BC28" s="114"/>
      <c r="BD28" s="114"/>
      <c r="BE28" s="114"/>
      <c r="BF28" s="114"/>
      <c r="BG28" s="114"/>
      <c r="BH28" s="114"/>
      <c r="BI28" s="114"/>
      <c r="BJ28" s="114"/>
      <c r="BK28" s="114"/>
      <c r="BL28" s="114"/>
      <c r="BM28" s="114"/>
      <c r="BN28" s="114"/>
      <c r="BO28" s="114"/>
      <c r="BP28" s="114"/>
      <c r="BQ28" s="114"/>
      <c r="BR28" s="114"/>
      <c r="BS28" s="114"/>
      <c r="BT28" s="114"/>
      <c r="BU28" s="114"/>
      <c r="BV28" s="114"/>
      <c r="BW28" s="114"/>
      <c r="BX28" s="114"/>
      <c r="BY28" s="114"/>
      <c r="BZ28" s="114"/>
      <c r="CA28" s="114"/>
      <c r="CB28" s="114"/>
      <c r="CC28" s="114"/>
      <c r="CD28" s="114"/>
      <c r="CE28" s="114"/>
      <c r="CF28" s="114"/>
      <c r="CG28" s="114"/>
      <c r="CH28" s="114"/>
      <c r="CI28" s="114"/>
      <c r="CJ28" s="114"/>
      <c r="CK28" s="114"/>
    </row>
    <row r="29" spans="2:89" ht="15" customHeight="1" thickBot="1">
      <c r="B29" s="320" t="s">
        <v>500</v>
      </c>
      <c r="C29" s="2657" t="s">
        <v>502</v>
      </c>
      <c r="D29" s="81"/>
      <c r="E29" s="71"/>
      <c r="F29" s="1924" t="s">
        <v>498</v>
      </c>
      <c r="G29" s="2668" t="s">
        <v>665</v>
      </c>
      <c r="H29" s="402">
        <v>60</v>
      </c>
      <c r="I29" s="114"/>
      <c r="J29" s="385" t="s">
        <v>408</v>
      </c>
      <c r="K29" s="252" t="s">
        <v>480</v>
      </c>
      <c r="L29" s="277">
        <v>230</v>
      </c>
      <c r="M29" s="11"/>
      <c r="N29" s="362" t="s">
        <v>836</v>
      </c>
      <c r="O29" s="1105" t="s">
        <v>44</v>
      </c>
      <c r="P29" s="2319" t="s">
        <v>908</v>
      </c>
      <c r="Q29" s="152"/>
      <c r="R29" s="92"/>
      <c r="S29" s="177" t="s">
        <v>154</v>
      </c>
      <c r="T29" s="63"/>
      <c r="U29" s="114"/>
      <c r="V29" s="1472" t="s">
        <v>362</v>
      </c>
      <c r="W29" s="1473"/>
      <c r="X29" s="1711">
        <f>SUM(X24:X28)</f>
        <v>351</v>
      </c>
      <c r="Y29" s="114"/>
      <c r="Z29" s="197"/>
      <c r="AA29" s="1922"/>
      <c r="AB29" s="49"/>
      <c r="AC29" s="11"/>
      <c r="AD29" s="114"/>
      <c r="AE29" s="197"/>
      <c r="AF29" s="114"/>
      <c r="AG29" s="114"/>
      <c r="AH29" s="114"/>
      <c r="AI29" s="114"/>
      <c r="AJ29" s="114"/>
      <c r="AK29" s="114"/>
      <c r="AL29" s="114"/>
      <c r="AM29" s="114"/>
      <c r="AN29" s="114"/>
      <c r="AO29" s="114"/>
      <c r="AP29" s="114"/>
      <c r="AQ29" s="114"/>
      <c r="AR29" s="114"/>
      <c r="AS29" s="114"/>
      <c r="AT29" s="114"/>
      <c r="AU29" s="114"/>
      <c r="AV29" s="114"/>
      <c r="AW29" s="114"/>
      <c r="AX29" s="114"/>
      <c r="AY29" s="114"/>
      <c r="AZ29" s="114"/>
      <c r="BA29" s="114"/>
      <c r="BB29" s="114"/>
      <c r="BC29" s="114"/>
      <c r="BD29" s="114"/>
      <c r="BE29" s="114"/>
      <c r="BF29" s="114"/>
      <c r="BG29" s="114"/>
      <c r="BH29" s="114"/>
      <c r="BI29" s="114"/>
      <c r="BJ29" s="114"/>
      <c r="BK29" s="114"/>
      <c r="BL29" s="114"/>
      <c r="BM29" s="114"/>
      <c r="BN29" s="114"/>
      <c r="BO29" s="114"/>
      <c r="BP29" s="114"/>
      <c r="BQ29" s="114"/>
      <c r="BR29" s="114"/>
      <c r="BS29" s="114"/>
      <c r="BT29" s="114"/>
      <c r="BU29" s="114"/>
      <c r="BV29" s="114"/>
      <c r="BW29" s="114"/>
      <c r="BX29" s="114"/>
      <c r="BY29" s="114"/>
      <c r="BZ29" s="114"/>
      <c r="CA29" s="114"/>
      <c r="CB29" s="114"/>
      <c r="CC29" s="114"/>
      <c r="CD29" s="114"/>
      <c r="CE29" s="114"/>
      <c r="CF29" s="114"/>
      <c r="CG29" s="114"/>
      <c r="CH29" s="114"/>
      <c r="CI29" s="114"/>
      <c r="CJ29" s="114"/>
      <c r="CK29" s="114"/>
    </row>
    <row r="30" spans="2:89" ht="16.5" customHeight="1" thickBot="1">
      <c r="B30" s="1834" t="s">
        <v>454</v>
      </c>
      <c r="C30" s="252" t="s">
        <v>235</v>
      </c>
      <c r="D30" s="819">
        <v>200</v>
      </c>
      <c r="E30" s="71"/>
      <c r="F30" s="388"/>
      <c r="G30" s="2657" t="s">
        <v>666</v>
      </c>
      <c r="H30" s="81"/>
      <c r="I30" s="114"/>
      <c r="J30" s="1735" t="s">
        <v>842</v>
      </c>
      <c r="K30" s="266" t="s">
        <v>845</v>
      </c>
      <c r="L30" s="275">
        <v>15</v>
      </c>
      <c r="M30" s="11"/>
      <c r="N30" s="1465" t="s">
        <v>421</v>
      </c>
      <c r="O30" s="181" t="s">
        <v>835</v>
      </c>
      <c r="P30" s="81"/>
      <c r="Q30" s="152"/>
      <c r="R30" s="1625" t="s">
        <v>345</v>
      </c>
      <c r="S30" s="280" t="s">
        <v>335</v>
      </c>
      <c r="T30" s="397">
        <v>60</v>
      </c>
      <c r="U30" s="114"/>
      <c r="V30" s="813" t="s">
        <v>1005</v>
      </c>
      <c r="W30" s="78"/>
      <c r="X30" s="1690"/>
      <c r="Y30" s="114"/>
      <c r="Z30" s="197"/>
      <c r="AA30" s="11"/>
      <c r="AB30" s="11"/>
      <c r="AC30" s="11"/>
      <c r="AD30" s="114"/>
      <c r="AE30" s="197"/>
      <c r="AF30" s="122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4"/>
      <c r="BZ30" s="114"/>
      <c r="CA30" s="114"/>
      <c r="CB30" s="114"/>
      <c r="CC30" s="114"/>
      <c r="CD30" s="114"/>
      <c r="CE30" s="114"/>
      <c r="CF30" s="114"/>
      <c r="CG30" s="114"/>
      <c r="CH30" s="114"/>
      <c r="CI30" s="114"/>
      <c r="CJ30" s="114"/>
      <c r="CK30" s="114"/>
    </row>
    <row r="31" spans="2:89" ht="15" customHeight="1">
      <c r="B31" s="259" t="s">
        <v>9</v>
      </c>
      <c r="C31" s="266" t="s">
        <v>10</v>
      </c>
      <c r="D31" s="275">
        <v>70</v>
      </c>
      <c r="E31" s="86"/>
      <c r="F31" s="259" t="s">
        <v>506</v>
      </c>
      <c r="G31" s="181" t="s">
        <v>147</v>
      </c>
      <c r="H31" s="251" t="s">
        <v>910</v>
      </c>
      <c r="I31" s="108"/>
      <c r="J31" s="257" t="s">
        <v>1027</v>
      </c>
      <c r="K31" s="292" t="s">
        <v>779</v>
      </c>
      <c r="L31" s="277">
        <v>200</v>
      </c>
      <c r="M31" s="11"/>
      <c r="N31" s="270" t="s">
        <v>576</v>
      </c>
      <c r="O31" s="2656" t="s">
        <v>432</v>
      </c>
      <c r="P31" s="421">
        <v>120</v>
      </c>
      <c r="Q31" s="114"/>
      <c r="R31" s="257" t="s">
        <v>871</v>
      </c>
      <c r="S31" s="2674" t="s">
        <v>450</v>
      </c>
      <c r="T31" s="295">
        <v>235</v>
      </c>
      <c r="U31" s="114"/>
      <c r="V31" s="1563"/>
      <c r="W31" s="178" t="s">
        <v>154</v>
      </c>
      <c r="X31" s="143"/>
      <c r="Y31" s="114"/>
      <c r="Z31" s="114"/>
      <c r="AA31" s="11"/>
      <c r="AB31" s="11"/>
      <c r="AC31" s="11"/>
      <c r="AD31" s="114"/>
      <c r="AE31" s="228"/>
      <c r="AF31" s="114"/>
      <c r="AG31" s="272"/>
      <c r="AH31" s="114"/>
      <c r="AI31" s="114"/>
      <c r="AJ31" s="114"/>
      <c r="AK31" s="213"/>
      <c r="AL31" s="135"/>
      <c r="AM31" s="195"/>
      <c r="AN31" s="154"/>
      <c r="AO31" s="114"/>
      <c r="AP31" s="114"/>
      <c r="AQ31" s="135"/>
      <c r="AR31" s="114"/>
      <c r="AS31" s="114"/>
      <c r="AT31" s="109"/>
      <c r="AU31" s="114"/>
      <c r="AV31" s="114"/>
      <c r="AW31" s="114"/>
      <c r="AX31" s="114"/>
      <c r="AY31" s="114"/>
      <c r="AZ31" s="114"/>
      <c r="BA31" s="114"/>
      <c r="BB31" s="114"/>
      <c r="BC31" s="114"/>
      <c r="BD31" s="114"/>
      <c r="BE31" s="114"/>
      <c r="BF31" s="114"/>
      <c r="BG31" s="114"/>
      <c r="BH31" s="114"/>
      <c r="BI31" s="114"/>
      <c r="BJ31" s="114"/>
      <c r="BK31" s="114"/>
      <c r="BL31" s="114"/>
      <c r="BM31" s="114"/>
      <c r="BN31" s="114"/>
      <c r="BO31" s="114"/>
      <c r="BP31" s="114"/>
      <c r="BQ31" s="114"/>
      <c r="BR31" s="114"/>
      <c r="BS31" s="114"/>
      <c r="BT31" s="114"/>
      <c r="BU31" s="114"/>
      <c r="BV31" s="114"/>
      <c r="BW31" s="114"/>
      <c r="BX31" s="114"/>
      <c r="BY31" s="114"/>
      <c r="BZ31" s="114"/>
      <c r="CA31" s="114"/>
      <c r="CB31" s="114"/>
      <c r="CC31" s="114"/>
      <c r="CD31" s="114"/>
      <c r="CE31" s="114"/>
      <c r="CF31" s="114"/>
      <c r="CG31" s="114"/>
      <c r="CH31" s="114"/>
      <c r="CI31" s="114"/>
      <c r="CJ31" s="114"/>
      <c r="CK31" s="114"/>
    </row>
    <row r="32" spans="2:89" ht="13.5" customHeight="1">
      <c r="B32" s="259" t="s">
        <v>9</v>
      </c>
      <c r="C32" s="266" t="s">
        <v>387</v>
      </c>
      <c r="D32" s="275">
        <v>40</v>
      </c>
      <c r="E32" s="71"/>
      <c r="F32" s="257" t="s">
        <v>519</v>
      </c>
      <c r="G32" s="252" t="s">
        <v>158</v>
      </c>
      <c r="H32" s="402">
        <v>200</v>
      </c>
      <c r="I32" s="114"/>
      <c r="J32" s="297" t="s">
        <v>9</v>
      </c>
      <c r="K32" s="266" t="s">
        <v>10</v>
      </c>
      <c r="L32" s="275">
        <v>50</v>
      </c>
      <c r="M32" s="11"/>
      <c r="N32" s="1731" t="s">
        <v>477</v>
      </c>
      <c r="O32" s="266" t="s">
        <v>478</v>
      </c>
      <c r="P32" s="278">
        <v>200</v>
      </c>
      <c r="Q32" s="114"/>
      <c r="R32" s="259" t="s">
        <v>419</v>
      </c>
      <c r="S32" s="266" t="s">
        <v>122</v>
      </c>
      <c r="T32" s="278">
        <v>200</v>
      </c>
      <c r="U32" s="106"/>
      <c r="V32" s="449" t="s">
        <v>1125</v>
      </c>
      <c r="W32" s="2664" t="s">
        <v>1123</v>
      </c>
      <c r="X32" s="395">
        <v>250</v>
      </c>
      <c r="Y32" s="306"/>
      <c r="Z32" s="207"/>
      <c r="AA32" s="11"/>
      <c r="AB32" s="11"/>
      <c r="AC32" s="11"/>
      <c r="AD32" s="203"/>
      <c r="AE32" s="174"/>
      <c r="AF32" s="207"/>
      <c r="AG32" s="208"/>
      <c r="AH32" s="114"/>
      <c r="AI32" s="114"/>
      <c r="AJ32" s="114"/>
      <c r="AK32" s="114"/>
      <c r="AL32" s="188"/>
      <c r="AM32" s="114"/>
      <c r="AN32" s="229"/>
      <c r="AO32" s="207"/>
      <c r="AP32" s="208"/>
      <c r="AQ32" s="229"/>
      <c r="AR32" s="207"/>
      <c r="AS32" s="208"/>
      <c r="AT32" s="229"/>
      <c r="AU32" s="207"/>
      <c r="AV32" s="208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</row>
    <row r="33" spans="1:89">
      <c r="B33" s="2054" t="s">
        <v>678</v>
      </c>
      <c r="C33" s="252" t="s">
        <v>442</v>
      </c>
      <c r="D33" s="421">
        <v>100</v>
      </c>
      <c r="E33" s="86"/>
      <c r="F33" s="283" t="s">
        <v>9</v>
      </c>
      <c r="G33" s="266" t="s">
        <v>10</v>
      </c>
      <c r="H33" s="275">
        <v>60</v>
      </c>
      <c r="I33" s="114"/>
      <c r="J33" s="297" t="s">
        <v>9</v>
      </c>
      <c r="K33" s="266" t="s">
        <v>387</v>
      </c>
      <c r="L33" s="275">
        <v>30</v>
      </c>
      <c r="M33" s="11"/>
      <c r="N33" s="289" t="s">
        <v>9</v>
      </c>
      <c r="O33" s="181" t="s">
        <v>10</v>
      </c>
      <c r="P33" s="400">
        <v>40</v>
      </c>
      <c r="Q33" s="134"/>
      <c r="R33" s="259" t="s">
        <v>9</v>
      </c>
      <c r="S33" s="266" t="s">
        <v>10</v>
      </c>
      <c r="T33" s="278">
        <v>60</v>
      </c>
      <c r="U33" s="112"/>
      <c r="V33" s="1567" t="s">
        <v>347</v>
      </c>
      <c r="W33" s="2679" t="s">
        <v>346</v>
      </c>
      <c r="X33" s="364">
        <v>10</v>
      </c>
      <c r="Y33" s="152"/>
      <c r="Z33" s="428"/>
      <c r="AA33" s="11"/>
      <c r="AB33" s="11"/>
      <c r="AC33" s="11"/>
      <c r="AD33" s="114"/>
      <c r="AE33" s="114"/>
      <c r="AF33" s="114"/>
      <c r="AG33" s="123"/>
      <c r="AH33" s="109"/>
      <c r="AI33" s="108"/>
      <c r="AJ33" s="114"/>
      <c r="AK33" s="123"/>
      <c r="AL33" s="109"/>
      <c r="AM33" s="108"/>
      <c r="AN33" s="112"/>
      <c r="AO33" s="113"/>
      <c r="AP33" s="139"/>
      <c r="AQ33" s="419"/>
      <c r="AR33" s="113"/>
      <c r="AS33" s="139"/>
      <c r="AT33" s="109"/>
      <c r="AU33" s="108"/>
      <c r="AV33" s="139"/>
      <c r="AW33" s="114"/>
      <c r="AX33" s="114"/>
      <c r="AY33" s="114"/>
      <c r="AZ33" s="114"/>
      <c r="BA33" s="114"/>
      <c r="BB33" s="114"/>
      <c r="BC33" s="114"/>
      <c r="BD33" s="114"/>
      <c r="BE33" s="114"/>
      <c r="BF33" s="114"/>
      <c r="BG33" s="114"/>
      <c r="BH33" s="114"/>
      <c r="BI33" s="114"/>
      <c r="BJ33" s="114"/>
      <c r="BK33" s="114"/>
      <c r="BL33" s="114"/>
      <c r="BM33" s="114"/>
      <c r="BN33" s="114"/>
      <c r="BO33" s="114"/>
      <c r="BP33" s="114"/>
      <c r="BQ33" s="114"/>
      <c r="BR33" s="114"/>
      <c r="BS33" s="114"/>
      <c r="BT33" s="114"/>
      <c r="BU33" s="114"/>
      <c r="BV33" s="114"/>
      <c r="BW33" s="114"/>
      <c r="BX33" s="114"/>
      <c r="BY33" s="114"/>
      <c r="BZ33" s="114"/>
      <c r="CA33" s="114"/>
      <c r="CB33" s="114"/>
      <c r="CC33" s="114"/>
      <c r="CD33" s="114"/>
      <c r="CE33" s="114"/>
      <c r="CF33" s="114"/>
      <c r="CG33" s="114"/>
      <c r="CH33" s="114"/>
      <c r="CI33" s="114"/>
      <c r="CJ33" s="114"/>
      <c r="CK33" s="114"/>
    </row>
    <row r="34" spans="1:89" ht="12" customHeight="1" thickBot="1">
      <c r="B34" s="1472" t="s">
        <v>360</v>
      </c>
      <c r="C34" s="1473"/>
      <c r="D34" s="1753">
        <f>D27+D30+D31+D32+120+80+D33</f>
        <v>680</v>
      </c>
      <c r="E34" s="157"/>
      <c r="F34" s="283" t="s">
        <v>9</v>
      </c>
      <c r="G34" s="266" t="s">
        <v>387</v>
      </c>
      <c r="H34" s="275">
        <v>40</v>
      </c>
      <c r="I34" s="114"/>
      <c r="J34" s="270" t="s">
        <v>438</v>
      </c>
      <c r="K34" s="274" t="s">
        <v>292</v>
      </c>
      <c r="L34" s="277">
        <v>100</v>
      </c>
      <c r="M34" s="11"/>
      <c r="N34" s="259" t="s">
        <v>9</v>
      </c>
      <c r="O34" s="266" t="s">
        <v>387</v>
      </c>
      <c r="P34" s="275">
        <v>30</v>
      </c>
      <c r="Q34" s="134"/>
      <c r="R34" s="259" t="s">
        <v>9</v>
      </c>
      <c r="S34" s="266" t="s">
        <v>387</v>
      </c>
      <c r="T34" s="275">
        <v>40</v>
      </c>
      <c r="U34" s="112"/>
      <c r="V34" s="449" t="s">
        <v>1057</v>
      </c>
      <c r="W34" s="292" t="s">
        <v>235</v>
      </c>
      <c r="X34" s="819">
        <v>200</v>
      </c>
      <c r="Y34" s="146"/>
      <c r="Z34" s="188"/>
      <c r="AA34" s="11"/>
      <c r="AB34" s="11"/>
      <c r="AC34" s="11"/>
      <c r="AD34" s="114"/>
      <c r="AE34" s="114"/>
      <c r="AF34" s="114"/>
      <c r="AG34" s="123"/>
      <c r="AH34" s="119"/>
      <c r="AI34" s="112"/>
      <c r="AJ34" s="114"/>
      <c r="AK34" s="123"/>
      <c r="AL34" s="119"/>
      <c r="AM34" s="112"/>
      <c r="AN34" s="112"/>
      <c r="AO34" s="113"/>
      <c r="AP34" s="139"/>
      <c r="AQ34" s="109"/>
      <c r="AR34" s="108"/>
      <c r="AS34" s="152"/>
      <c r="AT34" s="109"/>
      <c r="AU34" s="108"/>
      <c r="AV34" s="152"/>
      <c r="AW34" s="114"/>
      <c r="AX34" s="114"/>
      <c r="AY34" s="114"/>
      <c r="AZ34" s="114"/>
      <c r="BA34" s="114"/>
      <c r="BB34" s="114"/>
      <c r="BC34" s="114"/>
      <c r="BD34" s="114"/>
      <c r="BE34" s="114"/>
      <c r="BF34" s="114"/>
      <c r="BG34" s="114"/>
      <c r="BH34" s="114"/>
      <c r="BI34" s="114"/>
      <c r="BJ34" s="114"/>
      <c r="BK34" s="114"/>
      <c r="BL34" s="114"/>
      <c r="BM34" s="114"/>
      <c r="BN34" s="114"/>
      <c r="BO34" s="114"/>
      <c r="BP34" s="114"/>
      <c r="BQ34" s="114"/>
      <c r="BR34" s="114"/>
      <c r="BS34" s="114"/>
      <c r="BT34" s="114"/>
      <c r="BU34" s="114"/>
      <c r="BV34" s="114"/>
      <c r="BW34" s="114"/>
      <c r="BX34" s="114"/>
      <c r="BY34" s="114"/>
      <c r="BZ34" s="114"/>
      <c r="CA34" s="114"/>
      <c r="CB34" s="114"/>
      <c r="CC34" s="114"/>
      <c r="CD34" s="114"/>
      <c r="CE34" s="114"/>
      <c r="CF34" s="114"/>
      <c r="CG34" s="114"/>
      <c r="CH34" s="114"/>
      <c r="CI34" s="114"/>
      <c r="CJ34" s="114"/>
      <c r="CK34" s="114"/>
    </row>
    <row r="35" spans="1:89" ht="15.75" customHeight="1" thickBot="1">
      <c r="B35" s="387"/>
      <c r="C35" s="177" t="s">
        <v>123</v>
      </c>
      <c r="D35" s="63"/>
      <c r="E35" s="71"/>
      <c r="F35" s="1472" t="s">
        <v>360</v>
      </c>
      <c r="G35" s="1473"/>
      <c r="H35" s="1753">
        <f>H29+H32+H33+H34+50+155</f>
        <v>565</v>
      </c>
      <c r="I35" s="114"/>
      <c r="J35" s="1229" t="s">
        <v>360</v>
      </c>
      <c r="K35" s="1230"/>
      <c r="L35" s="1231">
        <f>SUM(L29:L34)</f>
        <v>625</v>
      </c>
      <c r="M35" s="11"/>
      <c r="N35" s="1472" t="s">
        <v>360</v>
      </c>
      <c r="O35" s="1473"/>
      <c r="P35" s="1753">
        <f>P28+P31+P32+P33+P34+150+40</f>
        <v>640</v>
      </c>
      <c r="Q35" s="134"/>
      <c r="R35" s="1472" t="s">
        <v>360</v>
      </c>
      <c r="S35" s="1473"/>
      <c r="T35" s="3139">
        <f>SUM(T30:T34)</f>
        <v>595</v>
      </c>
      <c r="U35" s="112"/>
      <c r="V35" s="259" t="s">
        <v>9</v>
      </c>
      <c r="W35" s="266" t="s">
        <v>10</v>
      </c>
      <c r="X35" s="275">
        <v>60</v>
      </c>
      <c r="Y35" s="152"/>
      <c r="Z35" s="188"/>
      <c r="AA35" s="11"/>
      <c r="AB35" s="49"/>
      <c r="AC35" s="11"/>
      <c r="AD35" s="114"/>
      <c r="AE35" s="114"/>
      <c r="AF35" s="114"/>
      <c r="AG35" s="123"/>
      <c r="AH35" s="109"/>
      <c r="AI35" s="108"/>
      <c r="AJ35" s="114"/>
      <c r="AK35" s="123"/>
      <c r="AL35" s="109"/>
      <c r="AM35" s="108"/>
      <c r="AN35" s="112"/>
      <c r="AO35" s="113"/>
      <c r="AP35" s="139"/>
      <c r="AQ35" s="112"/>
      <c r="AR35" s="113"/>
      <c r="AS35" s="139"/>
      <c r="AT35" s="109"/>
      <c r="AU35" s="108"/>
      <c r="AV35" s="152"/>
      <c r="AW35" s="114"/>
      <c r="AX35" s="114"/>
      <c r="AY35" s="114"/>
      <c r="AZ35" s="114"/>
      <c r="BA35" s="114"/>
      <c r="BB35" s="114"/>
      <c r="BC35" s="114"/>
      <c r="BD35" s="114"/>
      <c r="BE35" s="114"/>
      <c r="BF35" s="114"/>
      <c r="BG35" s="114"/>
      <c r="BH35" s="114"/>
      <c r="BI35" s="114"/>
      <c r="BJ35" s="114"/>
      <c r="BK35" s="114"/>
      <c r="BL35" s="114"/>
      <c r="BM35" s="114"/>
      <c r="BN35" s="114"/>
      <c r="BO35" s="114"/>
      <c r="BP35" s="114"/>
      <c r="BQ35" s="114"/>
      <c r="BR35" s="114"/>
      <c r="BS35" s="114"/>
      <c r="BT35" s="114"/>
      <c r="BU35" s="114"/>
      <c r="BV35" s="114"/>
      <c r="BW35" s="114"/>
      <c r="BX35" s="114"/>
      <c r="BY35" s="114"/>
      <c r="BZ35" s="114"/>
      <c r="CA35" s="114"/>
      <c r="CB35" s="114"/>
      <c r="CC35" s="114"/>
      <c r="CD35" s="114"/>
      <c r="CE35" s="114"/>
      <c r="CF35" s="114"/>
      <c r="CG35" s="114"/>
      <c r="CH35" s="114"/>
      <c r="CI35" s="114"/>
      <c r="CJ35" s="114"/>
      <c r="CK35" s="114"/>
    </row>
    <row r="36" spans="1:89">
      <c r="B36" s="1981" t="s">
        <v>670</v>
      </c>
      <c r="C36" s="1854" t="s">
        <v>669</v>
      </c>
      <c r="D36" s="278">
        <v>60</v>
      </c>
      <c r="E36" s="86"/>
      <c r="F36" s="387"/>
      <c r="G36" s="177" t="s">
        <v>123</v>
      </c>
      <c r="H36" s="63"/>
      <c r="I36" s="207"/>
      <c r="J36" s="387"/>
      <c r="K36" s="177" t="s">
        <v>123</v>
      </c>
      <c r="L36" s="63"/>
      <c r="M36" s="11"/>
      <c r="N36" s="387"/>
      <c r="O36" s="177" t="s">
        <v>123</v>
      </c>
      <c r="P36" s="63"/>
      <c r="Q36" s="134"/>
      <c r="R36" s="387"/>
      <c r="S36" s="177" t="s">
        <v>123</v>
      </c>
      <c r="T36" s="63"/>
      <c r="U36" s="109"/>
      <c r="V36" s="259" t="s">
        <v>9</v>
      </c>
      <c r="W36" s="266" t="s">
        <v>387</v>
      </c>
      <c r="X36" s="275">
        <v>40</v>
      </c>
      <c r="Y36" s="149"/>
      <c r="Z36" s="188"/>
      <c r="AA36" s="11"/>
      <c r="AB36" s="49"/>
      <c r="AC36" s="11"/>
      <c r="AD36" s="114"/>
      <c r="AE36" s="114"/>
      <c r="AF36" s="114"/>
      <c r="AG36" s="123"/>
      <c r="AH36" s="134"/>
      <c r="AI36" s="375"/>
      <c r="AJ36" s="114"/>
      <c r="AK36" s="123"/>
      <c r="AL36" s="134"/>
      <c r="AM36" s="375"/>
      <c r="AN36" s="109"/>
      <c r="AO36" s="123"/>
      <c r="AP36" s="291"/>
      <c r="AQ36" s="112"/>
      <c r="AR36" s="132"/>
      <c r="AS36" s="152"/>
      <c r="AT36" s="109"/>
      <c r="AU36" s="108"/>
      <c r="AV36" s="152"/>
      <c r="AW36" s="114"/>
      <c r="AX36" s="114"/>
      <c r="AY36" s="114"/>
      <c r="AZ36" s="114"/>
      <c r="BA36" s="114"/>
      <c r="BB36" s="114"/>
      <c r="BC36" s="114"/>
      <c r="BD36" s="114"/>
      <c r="BE36" s="114"/>
      <c r="BF36" s="114"/>
      <c r="BG36" s="114"/>
      <c r="BH36" s="114"/>
      <c r="BI36" s="114"/>
      <c r="BJ36" s="114"/>
      <c r="BK36" s="114"/>
      <c r="BL36" s="114"/>
      <c r="BM36" s="114"/>
      <c r="BN36" s="114"/>
      <c r="BO36" s="114"/>
      <c r="BP36" s="114"/>
      <c r="BQ36" s="114"/>
      <c r="BR36" s="114"/>
      <c r="BS36" s="114"/>
      <c r="BT36" s="114"/>
      <c r="BU36" s="114"/>
      <c r="BV36" s="114"/>
      <c r="BW36" s="114"/>
      <c r="BX36" s="114"/>
      <c r="BY36" s="114"/>
      <c r="BZ36" s="114"/>
      <c r="CA36" s="114"/>
      <c r="CB36" s="114"/>
      <c r="CC36" s="114"/>
      <c r="CD36" s="114"/>
      <c r="CE36" s="114"/>
      <c r="CF36" s="114"/>
      <c r="CG36" s="114"/>
      <c r="CH36" s="114"/>
      <c r="CI36" s="114"/>
      <c r="CJ36" s="114"/>
      <c r="CK36" s="114"/>
    </row>
    <row r="37" spans="1:89" ht="13.5" customHeight="1">
      <c r="B37" s="1858" t="s">
        <v>863</v>
      </c>
      <c r="C37" s="292" t="s">
        <v>657</v>
      </c>
      <c r="D37" s="395">
        <v>250</v>
      </c>
      <c r="E37" s="3013"/>
      <c r="F37" s="449" t="s">
        <v>668</v>
      </c>
      <c r="G37" s="2664" t="s">
        <v>667</v>
      </c>
      <c r="H37" s="395">
        <v>60</v>
      </c>
      <c r="I37" s="113"/>
      <c r="J37" s="2048" t="s">
        <v>621</v>
      </c>
      <c r="K37" s="266" t="s">
        <v>622</v>
      </c>
      <c r="L37" s="277">
        <v>60</v>
      </c>
      <c r="M37" s="11"/>
      <c r="N37" s="1924" t="s">
        <v>659</v>
      </c>
      <c r="O37" s="292" t="s">
        <v>332</v>
      </c>
      <c r="P37" s="277">
        <v>60</v>
      </c>
      <c r="Q37" s="134"/>
      <c r="R37" s="1625" t="s">
        <v>555</v>
      </c>
      <c r="S37" s="266" t="s">
        <v>556</v>
      </c>
      <c r="T37" s="275">
        <v>60</v>
      </c>
      <c r="U37" s="109"/>
      <c r="V37" s="2054" t="s">
        <v>678</v>
      </c>
      <c r="W37" s="252" t="s">
        <v>442</v>
      </c>
      <c r="X37" s="421">
        <v>110</v>
      </c>
      <c r="Y37" s="152"/>
      <c r="Z37" s="188"/>
      <c r="AA37" s="11"/>
      <c r="AB37" s="49"/>
      <c r="AC37" s="11"/>
      <c r="AD37" s="114"/>
      <c r="AE37" s="114"/>
      <c r="AF37" s="114"/>
      <c r="AG37" s="123"/>
      <c r="AH37" s="109"/>
      <c r="AI37" s="106"/>
      <c r="AJ37" s="114"/>
      <c r="AK37" s="123"/>
      <c r="AL37" s="109"/>
      <c r="AM37" s="106"/>
      <c r="AN37" s="135"/>
      <c r="AO37" s="129"/>
      <c r="AP37" s="588"/>
      <c r="AQ37" s="112"/>
      <c r="AR37" s="113"/>
      <c r="AS37" s="150"/>
      <c r="AT37" s="109"/>
      <c r="AU37" s="108"/>
      <c r="AV37" s="152"/>
      <c r="AW37" s="114"/>
      <c r="AX37" s="114"/>
      <c r="AY37" s="114"/>
      <c r="AZ37" s="114"/>
      <c r="BA37" s="114"/>
      <c r="BB37" s="114"/>
      <c r="BC37" s="114"/>
      <c r="BD37" s="114"/>
      <c r="BE37" s="114"/>
      <c r="BF37" s="114"/>
      <c r="BG37" s="114"/>
      <c r="BH37" s="114"/>
      <c r="BI37" s="114"/>
      <c r="BJ37" s="114"/>
      <c r="BK37" s="114"/>
      <c r="BL37" s="114"/>
      <c r="BM37" s="114"/>
      <c r="BN37" s="114"/>
      <c r="BO37" s="114"/>
      <c r="BP37" s="114"/>
      <c r="BQ37" s="114"/>
      <c r="BR37" s="114"/>
      <c r="BS37" s="114"/>
      <c r="BT37" s="114"/>
      <c r="BU37" s="114"/>
      <c r="BV37" s="114"/>
      <c r="BW37" s="114"/>
      <c r="BX37" s="114"/>
      <c r="BY37" s="114"/>
      <c r="BZ37" s="114"/>
      <c r="CA37" s="114"/>
      <c r="CB37" s="114"/>
      <c r="CC37" s="114"/>
      <c r="CD37" s="114"/>
      <c r="CE37" s="114"/>
      <c r="CF37" s="114"/>
      <c r="CG37" s="114"/>
      <c r="CH37" s="114"/>
      <c r="CI37" s="114"/>
      <c r="CJ37" s="114"/>
      <c r="CK37" s="114"/>
    </row>
    <row r="38" spans="1:89" ht="12.75" customHeight="1" thickBot="1">
      <c r="B38" s="182"/>
      <c r="C38" s="2657" t="s">
        <v>658</v>
      </c>
      <c r="D38" s="298"/>
      <c r="E38" s="1429"/>
      <c r="F38" s="259" t="s">
        <v>655</v>
      </c>
      <c r="G38" s="2617" t="s">
        <v>606</v>
      </c>
      <c r="H38" s="397">
        <v>250</v>
      </c>
      <c r="I38" s="108"/>
      <c r="J38" s="2049" t="s">
        <v>625</v>
      </c>
      <c r="K38" s="266" t="s">
        <v>624</v>
      </c>
      <c r="L38" s="397">
        <v>250</v>
      </c>
      <c r="M38" s="11"/>
      <c r="N38" s="449" t="s">
        <v>864</v>
      </c>
      <c r="O38" s="2628" t="s">
        <v>150</v>
      </c>
      <c r="P38" s="275">
        <v>250</v>
      </c>
      <c r="Q38" s="109"/>
      <c r="R38" s="2015" t="s">
        <v>636</v>
      </c>
      <c r="S38" s="252" t="s">
        <v>805</v>
      </c>
      <c r="T38" s="402">
        <v>250</v>
      </c>
      <c r="U38" s="109"/>
      <c r="V38" s="1472" t="s">
        <v>360</v>
      </c>
      <c r="W38" s="1473"/>
      <c r="X38" s="1753">
        <f>SUM(X32:X37)</f>
        <v>670</v>
      </c>
      <c r="Y38" s="152"/>
      <c r="Z38" s="188"/>
      <c r="AA38" s="11"/>
      <c r="AB38" s="49"/>
      <c r="AC38" s="11"/>
      <c r="AD38" s="114"/>
      <c r="AE38" s="114"/>
      <c r="AF38" s="432"/>
      <c r="AG38" s="123"/>
      <c r="AH38" s="109"/>
      <c r="AI38" s="106"/>
      <c r="AJ38" s="114"/>
      <c r="AK38" s="123"/>
      <c r="AL38" s="109"/>
      <c r="AM38" s="106"/>
      <c r="AN38" s="109"/>
      <c r="AO38" s="113"/>
      <c r="AP38" s="139"/>
      <c r="AQ38" s="112"/>
      <c r="AR38" s="113"/>
      <c r="AS38" s="150"/>
      <c r="AT38" s="109"/>
      <c r="AU38" s="123"/>
      <c r="AV38" s="152"/>
      <c r="AW38" s="114"/>
      <c r="AX38" s="114"/>
      <c r="AY38" s="114"/>
      <c r="AZ38" s="114"/>
      <c r="BA38" s="114"/>
      <c r="BB38" s="114"/>
      <c r="BC38" s="114"/>
      <c r="BD38" s="114"/>
      <c r="BE38" s="114"/>
      <c r="BF38" s="114"/>
      <c r="BG38" s="114"/>
      <c r="BH38" s="114"/>
      <c r="BI38" s="114"/>
      <c r="BJ38" s="114"/>
      <c r="BK38" s="114"/>
      <c r="BL38" s="114"/>
      <c r="BM38" s="114"/>
      <c r="BN38" s="114"/>
      <c r="BO38" s="114"/>
      <c r="BP38" s="114"/>
      <c r="BQ38" s="114"/>
      <c r="BR38" s="114"/>
      <c r="BS38" s="114"/>
      <c r="BT38" s="114"/>
      <c r="BU38" s="114"/>
      <c r="BV38" s="114"/>
      <c r="BW38" s="114"/>
      <c r="BX38" s="114"/>
      <c r="BY38" s="114"/>
      <c r="BZ38" s="114"/>
      <c r="CA38" s="114"/>
      <c r="CB38" s="114"/>
      <c r="CC38" s="114"/>
      <c r="CD38" s="114"/>
      <c r="CE38" s="114"/>
      <c r="CF38" s="114"/>
      <c r="CG38" s="114"/>
      <c r="CH38" s="114"/>
      <c r="CI38" s="114"/>
      <c r="CJ38" s="114"/>
      <c r="CK38" s="114"/>
    </row>
    <row r="39" spans="1:89" ht="12.75" customHeight="1">
      <c r="B39" s="257" t="s">
        <v>664</v>
      </c>
      <c r="C39" s="1854" t="s">
        <v>872</v>
      </c>
      <c r="D39" s="277">
        <v>120</v>
      </c>
      <c r="E39" s="86"/>
      <c r="F39" s="259" t="s">
        <v>610</v>
      </c>
      <c r="G39" s="266" t="s">
        <v>611</v>
      </c>
      <c r="H39" s="295" t="s">
        <v>925</v>
      </c>
      <c r="I39" s="108"/>
      <c r="J39" s="388" t="s">
        <v>617</v>
      </c>
      <c r="K39" s="2655" t="s">
        <v>875</v>
      </c>
      <c r="L39" s="277">
        <v>120</v>
      </c>
      <c r="M39" s="11"/>
      <c r="N39" s="2087" t="s">
        <v>868</v>
      </c>
      <c r="O39" s="181" t="s">
        <v>652</v>
      </c>
      <c r="P39" s="2030">
        <v>100</v>
      </c>
      <c r="Q39" s="134"/>
      <c r="R39" s="259" t="s">
        <v>642</v>
      </c>
      <c r="S39" s="2655" t="s">
        <v>641</v>
      </c>
      <c r="T39" s="364">
        <v>120</v>
      </c>
      <c r="U39" s="109"/>
      <c r="V39" s="387"/>
      <c r="W39" s="177" t="s">
        <v>123</v>
      </c>
      <c r="X39" s="63"/>
      <c r="Y39" s="152"/>
      <c r="Z39" s="188"/>
      <c r="AA39" s="11"/>
      <c r="AB39" s="49"/>
      <c r="AC39" s="11"/>
      <c r="AD39" s="114"/>
      <c r="AE39" s="114"/>
      <c r="AF39" s="419"/>
      <c r="AG39" s="113"/>
      <c r="AH39" s="168"/>
      <c r="AI39" s="114"/>
      <c r="AJ39" s="114"/>
      <c r="AK39" s="159"/>
      <c r="AL39" s="109"/>
      <c r="AM39" s="106"/>
      <c r="AN39" s="114"/>
      <c r="AO39" s="114"/>
      <c r="AP39" s="114"/>
      <c r="AQ39" s="112"/>
      <c r="AR39" s="113"/>
      <c r="AS39" s="150"/>
      <c r="AT39" s="148"/>
      <c r="AU39" s="114"/>
      <c r="AV39" s="114"/>
      <c r="AW39" s="114"/>
      <c r="AX39" s="114"/>
      <c r="AY39" s="114"/>
      <c r="AZ39" s="114"/>
      <c r="BA39" s="114"/>
      <c r="BB39" s="114"/>
      <c r="BC39" s="114"/>
      <c r="BD39" s="114"/>
      <c r="BE39" s="114"/>
      <c r="BF39" s="114"/>
      <c r="BG39" s="114"/>
      <c r="BH39" s="114"/>
      <c r="BI39" s="114"/>
      <c r="BJ39" s="114"/>
      <c r="BK39" s="114"/>
      <c r="BL39" s="114"/>
      <c r="BM39" s="114"/>
      <c r="BN39" s="114"/>
      <c r="BO39" s="114"/>
      <c r="BP39" s="114"/>
      <c r="BQ39" s="114"/>
      <c r="BR39" s="114"/>
      <c r="BS39" s="114"/>
      <c r="BT39" s="114"/>
      <c r="BU39" s="114"/>
      <c r="BV39" s="114"/>
      <c r="BW39" s="114"/>
      <c r="BX39" s="114"/>
      <c r="BY39" s="114"/>
      <c r="BZ39" s="114"/>
      <c r="CA39" s="114"/>
      <c r="CB39" s="114"/>
      <c r="CC39" s="114"/>
      <c r="CD39" s="114"/>
      <c r="CE39" s="114"/>
      <c r="CF39" s="114"/>
      <c r="CG39" s="114"/>
      <c r="CH39" s="114"/>
      <c r="CI39" s="114"/>
      <c r="CJ39" s="114"/>
      <c r="CK39" s="114"/>
    </row>
    <row r="40" spans="1:89">
      <c r="B40" s="257" t="s">
        <v>663</v>
      </c>
      <c r="C40" s="292" t="s">
        <v>662</v>
      </c>
      <c r="D40" s="277">
        <v>180</v>
      </c>
      <c r="E40" s="86"/>
      <c r="F40" s="259" t="s">
        <v>736</v>
      </c>
      <c r="G40" s="266" t="s">
        <v>735</v>
      </c>
      <c r="H40" s="278">
        <v>200</v>
      </c>
      <c r="I40" s="108"/>
      <c r="J40" s="257" t="s">
        <v>627</v>
      </c>
      <c r="K40" s="2007" t="s">
        <v>630</v>
      </c>
      <c r="L40" s="277">
        <v>180</v>
      </c>
      <c r="M40" s="11"/>
      <c r="N40" s="257" t="s">
        <v>643</v>
      </c>
      <c r="O40" s="1991" t="s">
        <v>644</v>
      </c>
      <c r="P40" s="402">
        <v>180</v>
      </c>
      <c r="Q40" s="134"/>
      <c r="R40" s="257" t="s">
        <v>570</v>
      </c>
      <c r="S40" s="2680" t="s">
        <v>637</v>
      </c>
      <c r="T40" s="402">
        <v>180</v>
      </c>
      <c r="U40" s="109"/>
      <c r="V40" s="257" t="s">
        <v>1101</v>
      </c>
      <c r="W40" s="292" t="s">
        <v>1102</v>
      </c>
      <c r="X40" s="395">
        <v>60</v>
      </c>
      <c r="Y40" s="152"/>
      <c r="Z40" s="188"/>
      <c r="AA40" s="1922"/>
      <c r="AB40" s="49"/>
      <c r="AC40" s="11"/>
      <c r="AD40" s="114"/>
      <c r="AE40" s="114"/>
      <c r="AF40" s="114"/>
      <c r="AG40" s="114"/>
      <c r="AH40" s="114"/>
      <c r="AI40" s="114"/>
      <c r="AJ40" s="134"/>
      <c r="AK40" s="114"/>
      <c r="AL40" s="122"/>
      <c r="AM40" s="114"/>
      <c r="AN40" s="194"/>
      <c r="AO40" s="114"/>
      <c r="AP40" s="114"/>
      <c r="AQ40" s="109"/>
      <c r="AR40" s="108"/>
      <c r="AS40" s="152"/>
      <c r="AT40" s="229"/>
      <c r="AU40" s="207"/>
      <c r="AV40" s="208"/>
      <c r="AW40" s="114"/>
      <c r="AX40" s="114"/>
      <c r="AY40" s="114"/>
      <c r="AZ40" s="114"/>
      <c r="BA40" s="114"/>
      <c r="BB40" s="114"/>
      <c r="BC40" s="114"/>
      <c r="BD40" s="114"/>
      <c r="BE40" s="114"/>
      <c r="BF40" s="114"/>
      <c r="BG40" s="114"/>
      <c r="BH40" s="114"/>
      <c r="BI40" s="114"/>
      <c r="BJ40" s="114"/>
      <c r="BK40" s="114"/>
      <c r="BL40" s="114"/>
      <c r="BM40" s="114"/>
      <c r="BN40" s="114"/>
      <c r="BO40" s="114"/>
      <c r="BP40" s="114"/>
      <c r="BQ40" s="114"/>
      <c r="BR40" s="114"/>
      <c r="BS40" s="114"/>
      <c r="BT40" s="114"/>
      <c r="BU40" s="114"/>
      <c r="BV40" s="114"/>
      <c r="BW40" s="114"/>
      <c r="BX40" s="114"/>
      <c r="BY40" s="114"/>
      <c r="BZ40" s="114"/>
      <c r="CA40" s="114"/>
      <c r="CB40" s="114"/>
      <c r="CC40" s="114"/>
      <c r="CD40" s="114"/>
      <c r="CE40" s="114"/>
      <c r="CF40" s="114"/>
      <c r="CG40" s="114"/>
      <c r="CH40" s="114"/>
      <c r="CI40" s="114"/>
      <c r="CJ40" s="114"/>
      <c r="CK40" s="114"/>
    </row>
    <row r="41" spans="1:89">
      <c r="B41" s="259" t="s">
        <v>522</v>
      </c>
      <c r="C41" s="266" t="s">
        <v>295</v>
      </c>
      <c r="D41" s="275">
        <v>200</v>
      </c>
      <c r="E41" s="86"/>
      <c r="F41" s="1929" t="s">
        <v>9</v>
      </c>
      <c r="G41" s="1854" t="s">
        <v>466</v>
      </c>
      <c r="H41" s="367">
        <v>50</v>
      </c>
      <c r="I41" s="114"/>
      <c r="J41" s="3046" t="s">
        <v>881</v>
      </c>
      <c r="K41" s="292" t="s">
        <v>797</v>
      </c>
      <c r="L41" s="277">
        <v>200</v>
      </c>
      <c r="M41" s="11"/>
      <c r="N41" s="2306" t="s">
        <v>352</v>
      </c>
      <c r="O41" s="252" t="s">
        <v>158</v>
      </c>
      <c r="P41" s="402">
        <v>200</v>
      </c>
      <c r="Q41" s="217"/>
      <c r="R41" s="1962" t="s">
        <v>554</v>
      </c>
      <c r="S41" s="252" t="s">
        <v>235</v>
      </c>
      <c r="T41" s="277">
        <v>200</v>
      </c>
      <c r="U41" s="109"/>
      <c r="V41" s="2246" t="s">
        <v>1077</v>
      </c>
      <c r="W41" s="292" t="s">
        <v>1076</v>
      </c>
      <c r="X41" s="395">
        <v>250</v>
      </c>
      <c r="Y41" s="427"/>
      <c r="Z41" s="428"/>
      <c r="AA41" s="11"/>
      <c r="AB41" s="49"/>
      <c r="AC41" s="11"/>
      <c r="AD41" s="114"/>
      <c r="AE41" s="114"/>
      <c r="AF41" s="114"/>
      <c r="AG41" s="114"/>
      <c r="AH41" s="114"/>
      <c r="AI41" s="114"/>
      <c r="AJ41" s="134"/>
      <c r="AK41" s="133"/>
      <c r="AL41" s="188"/>
      <c r="AM41" s="114"/>
      <c r="AN41" s="229"/>
      <c r="AO41" s="207"/>
      <c r="AP41" s="208"/>
      <c r="AQ41" s="114"/>
      <c r="AR41" s="114"/>
      <c r="AS41" s="114"/>
      <c r="AT41" s="109"/>
      <c r="AU41" s="108"/>
      <c r="AV41" s="152"/>
      <c r="AW41" s="114"/>
      <c r="AX41" s="114"/>
      <c r="AY41" s="114"/>
      <c r="AZ41" s="114"/>
      <c r="BA41" s="114"/>
      <c r="BB41" s="114"/>
      <c r="BC41" s="114"/>
      <c r="BD41" s="114"/>
      <c r="BE41" s="114"/>
      <c r="BF41" s="114"/>
      <c r="BG41" s="114"/>
      <c r="BH41" s="114"/>
      <c r="BI41" s="114"/>
      <c r="BJ41" s="114"/>
      <c r="BK41" s="114"/>
      <c r="BL41" s="114"/>
      <c r="BM41" s="114"/>
      <c r="BN41" s="114"/>
      <c r="BO41" s="114"/>
      <c r="BP41" s="114"/>
      <c r="BQ41" s="114"/>
      <c r="BR41" s="114"/>
      <c r="BS41" s="114"/>
      <c r="BT41" s="114"/>
      <c r="BU41" s="114"/>
      <c r="BV41" s="114"/>
      <c r="BW41" s="114"/>
      <c r="BX41" s="114"/>
      <c r="BY41" s="114"/>
      <c r="BZ41" s="114"/>
      <c r="CA41" s="114"/>
      <c r="CB41" s="114"/>
      <c r="CC41" s="114"/>
      <c r="CD41" s="114"/>
      <c r="CE41" s="114"/>
      <c r="CF41" s="114"/>
      <c r="CG41" s="114"/>
      <c r="CH41" s="114"/>
      <c r="CI41" s="114"/>
      <c r="CJ41" s="114"/>
      <c r="CK41" s="114"/>
    </row>
    <row r="42" spans="1:89" ht="13.5" customHeight="1">
      <c r="B42" s="259" t="s">
        <v>9</v>
      </c>
      <c r="C42" s="266" t="s">
        <v>10</v>
      </c>
      <c r="D42" s="278">
        <v>70</v>
      </c>
      <c r="E42" s="86"/>
      <c r="F42" s="259" t="s">
        <v>9</v>
      </c>
      <c r="G42" s="266" t="s">
        <v>10</v>
      </c>
      <c r="H42" s="275">
        <v>70</v>
      </c>
      <c r="I42" s="207"/>
      <c r="J42" s="70"/>
      <c r="K42" s="2657" t="s">
        <v>798</v>
      </c>
      <c r="L42" s="81"/>
      <c r="M42" s="11"/>
      <c r="N42" s="257" t="s">
        <v>9</v>
      </c>
      <c r="O42" s="292" t="s">
        <v>10</v>
      </c>
      <c r="P42" s="277">
        <v>60</v>
      </c>
      <c r="Q42" s="134"/>
      <c r="R42" s="259" t="s">
        <v>9</v>
      </c>
      <c r="S42" s="266" t="s">
        <v>10</v>
      </c>
      <c r="T42" s="275">
        <v>70</v>
      </c>
      <c r="U42" s="109"/>
      <c r="V42" s="257" t="s">
        <v>1079</v>
      </c>
      <c r="W42" s="1854" t="s">
        <v>237</v>
      </c>
      <c r="X42" s="277">
        <v>200</v>
      </c>
      <c r="Y42" s="427"/>
      <c r="Z42" s="188"/>
      <c r="AA42" s="426"/>
      <c r="AB42" s="114"/>
      <c r="AC42" s="114"/>
      <c r="AD42" s="114"/>
      <c r="AE42" s="114"/>
      <c r="AF42" s="114"/>
      <c r="AG42" s="114"/>
      <c r="AH42" s="114"/>
      <c r="AI42" s="114"/>
      <c r="AJ42" s="134"/>
      <c r="AK42" s="419"/>
      <c r="AL42" s="109"/>
      <c r="AM42" s="375"/>
      <c r="AN42" s="109"/>
      <c r="AO42" s="108"/>
      <c r="AP42" s="152"/>
      <c r="AQ42" s="148"/>
      <c r="AR42" s="114"/>
      <c r="AS42" s="114"/>
      <c r="AT42" s="109"/>
      <c r="AU42" s="108"/>
      <c r="AV42" s="152"/>
      <c r="AW42" s="114"/>
      <c r="AX42" s="114"/>
      <c r="AY42" s="114"/>
      <c r="AZ42" s="114"/>
      <c r="BA42" s="114"/>
      <c r="BB42" s="114"/>
      <c r="BC42" s="114"/>
      <c r="BD42" s="114"/>
      <c r="BE42" s="114"/>
      <c r="BF42" s="114"/>
      <c r="BG42" s="114"/>
      <c r="BH42" s="114"/>
      <c r="BI42" s="114"/>
      <c r="BJ42" s="114"/>
      <c r="BK42" s="114"/>
      <c r="BL42" s="114"/>
      <c r="BM42" s="114"/>
      <c r="BN42" s="114"/>
      <c r="BO42" s="114"/>
      <c r="BP42" s="114"/>
      <c r="BQ42" s="114"/>
      <c r="BR42" s="114"/>
      <c r="BS42" s="114"/>
      <c r="BT42" s="114"/>
      <c r="BU42" s="114"/>
      <c r="BV42" s="114"/>
      <c r="BW42" s="114"/>
      <c r="BX42" s="114"/>
      <c r="BY42" s="114"/>
      <c r="BZ42" s="114"/>
      <c r="CA42" s="114"/>
      <c r="CB42" s="114"/>
      <c r="CC42" s="114"/>
      <c r="CD42" s="114"/>
      <c r="CE42" s="114"/>
      <c r="CF42" s="114"/>
      <c r="CG42" s="114"/>
      <c r="CH42" s="114"/>
      <c r="CI42" s="114"/>
      <c r="CJ42" s="114"/>
      <c r="CK42" s="114"/>
    </row>
    <row r="43" spans="1:89" ht="14.25" customHeight="1">
      <c r="B43" s="259" t="s">
        <v>9</v>
      </c>
      <c r="C43" s="266" t="s">
        <v>387</v>
      </c>
      <c r="D43" s="275">
        <v>50</v>
      </c>
      <c r="E43" s="86"/>
      <c r="F43" s="259" t="s">
        <v>9</v>
      </c>
      <c r="G43" s="266" t="s">
        <v>387</v>
      </c>
      <c r="H43" s="275">
        <v>40</v>
      </c>
      <c r="I43" s="108"/>
      <c r="J43" s="855" t="s">
        <v>9</v>
      </c>
      <c r="K43" s="266" t="s">
        <v>10</v>
      </c>
      <c r="L43" s="275">
        <v>70</v>
      </c>
      <c r="M43" s="11"/>
      <c r="N43" s="259" t="s">
        <v>9</v>
      </c>
      <c r="O43" s="266" t="s">
        <v>387</v>
      </c>
      <c r="P43" s="275">
        <v>40</v>
      </c>
      <c r="Q43" s="214"/>
      <c r="R43" s="259" t="s">
        <v>9</v>
      </c>
      <c r="S43" s="266" t="s">
        <v>387</v>
      </c>
      <c r="T43" s="275">
        <v>40</v>
      </c>
      <c r="U43" s="109"/>
      <c r="V43" s="257" t="s">
        <v>1085</v>
      </c>
      <c r="W43" s="292" t="s">
        <v>1084</v>
      </c>
      <c r="X43" s="395">
        <v>200</v>
      </c>
      <c r="Y43" s="427"/>
      <c r="Z43" s="188"/>
      <c r="AA43" s="426"/>
      <c r="AB43" s="114"/>
      <c r="AC43" s="114"/>
      <c r="AD43" s="114"/>
      <c r="AE43" s="114"/>
      <c r="AF43" s="114"/>
      <c r="AG43" s="114"/>
      <c r="AH43" s="114"/>
      <c r="AI43" s="114"/>
      <c r="AJ43" s="134"/>
      <c r="AK43" s="126"/>
      <c r="AL43" s="109"/>
      <c r="AM43" s="106"/>
      <c r="AN43" s="109"/>
      <c r="AO43" s="108"/>
      <c r="AP43" s="152"/>
      <c r="AQ43" s="174"/>
      <c r="AR43" s="207"/>
      <c r="AS43" s="208"/>
      <c r="AT43" s="109"/>
      <c r="AU43" s="108"/>
      <c r="AV43" s="152"/>
      <c r="AW43" s="114"/>
      <c r="AX43" s="114"/>
      <c r="AY43" s="114"/>
      <c r="AZ43" s="114"/>
      <c r="BA43" s="114"/>
      <c r="BB43" s="114"/>
      <c r="BC43" s="114"/>
      <c r="BD43" s="114"/>
      <c r="BE43" s="114"/>
      <c r="BF43" s="114"/>
      <c r="BG43" s="114"/>
      <c r="BH43" s="114"/>
      <c r="BI43" s="114"/>
      <c r="BJ43" s="114"/>
      <c r="BK43" s="114"/>
      <c r="BL43" s="114"/>
      <c r="BM43" s="114"/>
      <c r="BN43" s="114"/>
      <c r="BO43" s="114"/>
      <c r="BP43" s="114"/>
      <c r="BQ43" s="114"/>
      <c r="BR43" s="114"/>
      <c r="BS43" s="114"/>
      <c r="BT43" s="114"/>
      <c r="BU43" s="114"/>
      <c r="BV43" s="114"/>
      <c r="BW43" s="114"/>
      <c r="BX43" s="114"/>
      <c r="BY43" s="114"/>
      <c r="BZ43" s="114"/>
      <c r="CA43" s="114"/>
      <c r="CB43" s="114"/>
      <c r="CC43" s="114"/>
      <c r="CD43" s="114"/>
      <c r="CE43" s="114"/>
      <c r="CF43" s="114"/>
      <c r="CG43" s="114"/>
      <c r="CH43" s="114"/>
      <c r="CI43" s="114"/>
      <c r="CJ43" s="114"/>
      <c r="CK43" s="114"/>
    </row>
    <row r="44" spans="1:89" ht="15" customHeight="1" thickBot="1">
      <c r="A44" s="100"/>
      <c r="B44" s="1472" t="s">
        <v>361</v>
      </c>
      <c r="C44" s="5"/>
      <c r="D44" s="3136">
        <f>SUM(D36:D43)</f>
        <v>930</v>
      </c>
      <c r="E44" s="3010"/>
      <c r="F44" s="1731" t="s">
        <v>439</v>
      </c>
      <c r="G44" s="252" t="s">
        <v>290</v>
      </c>
      <c r="H44" s="275">
        <v>100</v>
      </c>
      <c r="I44" s="108"/>
      <c r="J44" s="855" t="s">
        <v>9</v>
      </c>
      <c r="K44" s="266" t="s">
        <v>387</v>
      </c>
      <c r="L44" s="364">
        <v>40</v>
      </c>
      <c r="M44" s="11"/>
      <c r="N44" s="2054" t="s">
        <v>678</v>
      </c>
      <c r="O44" s="252" t="s">
        <v>442</v>
      </c>
      <c r="P44" s="275">
        <v>120</v>
      </c>
      <c r="Q44" s="423"/>
      <c r="R44" s="270" t="s">
        <v>439</v>
      </c>
      <c r="S44" s="252" t="s">
        <v>290</v>
      </c>
      <c r="T44" s="275">
        <v>100</v>
      </c>
      <c r="U44" s="135"/>
      <c r="V44" s="259" t="s">
        <v>9</v>
      </c>
      <c r="W44" s="266" t="s">
        <v>10</v>
      </c>
      <c r="X44" s="278">
        <v>70</v>
      </c>
      <c r="Y44" s="427"/>
      <c r="Z44" s="188"/>
      <c r="AA44" s="426"/>
      <c r="AB44" s="114"/>
      <c r="AC44" s="114"/>
      <c r="AD44" s="114"/>
      <c r="AE44" s="114"/>
      <c r="AF44" s="114"/>
      <c r="AG44" s="114"/>
      <c r="AH44" s="114"/>
      <c r="AI44" s="114"/>
      <c r="AJ44" s="134"/>
      <c r="AK44" s="126"/>
      <c r="AL44" s="109"/>
      <c r="AM44" s="106"/>
      <c r="AN44" s="119"/>
      <c r="AO44" s="121"/>
      <c r="AP44" s="149"/>
      <c r="AQ44" s="109"/>
      <c r="AR44" s="121"/>
      <c r="AS44" s="149"/>
      <c r="AT44" s="109"/>
      <c r="AU44" s="108"/>
      <c r="AV44" s="152"/>
      <c r="AW44" s="114"/>
      <c r="AX44" s="114"/>
      <c r="AY44" s="114"/>
      <c r="AZ44" s="114"/>
      <c r="BA44" s="114"/>
      <c r="BB44" s="114"/>
      <c r="BC44" s="114"/>
      <c r="BD44" s="114"/>
      <c r="BE44" s="114"/>
      <c r="BF44" s="114"/>
      <c r="BG44" s="114"/>
      <c r="BH44" s="114"/>
      <c r="BI44" s="114"/>
      <c r="BJ44" s="114"/>
      <c r="BK44" s="114"/>
      <c r="BL44" s="114"/>
      <c r="BM44" s="114"/>
      <c r="BN44" s="114"/>
      <c r="BO44" s="114"/>
      <c r="BP44" s="114"/>
      <c r="BQ44" s="114"/>
      <c r="BR44" s="114"/>
      <c r="BS44" s="114"/>
      <c r="BT44" s="114"/>
      <c r="BU44" s="114"/>
      <c r="BV44" s="114"/>
      <c r="BW44" s="114"/>
      <c r="BX44" s="114"/>
      <c r="BY44" s="114"/>
      <c r="BZ44" s="114"/>
      <c r="CA44" s="114"/>
      <c r="CB44" s="114"/>
      <c r="CC44" s="114"/>
      <c r="CD44" s="114"/>
      <c r="CE44" s="114"/>
      <c r="CF44" s="114"/>
      <c r="CG44" s="114"/>
      <c r="CH44" s="114"/>
      <c r="CI44" s="114"/>
      <c r="CJ44" s="114"/>
      <c r="CK44" s="114"/>
    </row>
    <row r="45" spans="1:89" ht="14.25" customHeight="1" thickBot="1">
      <c r="B45" s="387"/>
      <c r="C45" s="177" t="s">
        <v>232</v>
      </c>
      <c r="D45" s="707"/>
      <c r="E45" s="3010"/>
      <c r="F45" s="1472" t="s">
        <v>361</v>
      </c>
      <c r="G45" s="1635"/>
      <c r="H45" s="1711">
        <f>H37+H38+H40+H41+H42+H43+H44+80+130</f>
        <v>980</v>
      </c>
      <c r="I45" s="121"/>
      <c r="J45" s="1472" t="s">
        <v>361</v>
      </c>
      <c r="K45" s="1635"/>
      <c r="L45" s="2209">
        <f>SUM(L37:L44)</f>
        <v>920</v>
      </c>
      <c r="M45" s="11"/>
      <c r="N45" s="1920" t="s">
        <v>361</v>
      </c>
      <c r="O45" s="5"/>
      <c r="P45" s="3136">
        <f>SUM(P37:P44)</f>
        <v>1010</v>
      </c>
      <c r="Q45" s="134"/>
      <c r="R45" s="1920" t="s">
        <v>361</v>
      </c>
      <c r="S45" s="5"/>
      <c r="T45" s="3136">
        <f>SUM(T37:T44)</f>
        <v>1020</v>
      </c>
      <c r="U45" s="114"/>
      <c r="V45" s="259" t="s">
        <v>9</v>
      </c>
      <c r="W45" s="266" t="s">
        <v>387</v>
      </c>
      <c r="X45" s="275">
        <v>54</v>
      </c>
      <c r="Y45" s="427"/>
      <c r="Z45" s="188"/>
      <c r="AA45" s="426"/>
      <c r="AB45" s="114"/>
      <c r="AC45" s="114"/>
      <c r="AD45" s="114"/>
      <c r="AE45" s="114"/>
      <c r="AF45" s="114"/>
      <c r="AG45" s="114"/>
      <c r="AH45" s="114"/>
      <c r="AI45" s="114"/>
      <c r="AJ45" s="134"/>
      <c r="AK45" s="114"/>
      <c r="AL45" s="121"/>
      <c r="AM45" s="114"/>
      <c r="AN45" s="109"/>
      <c r="AO45" s="108"/>
      <c r="AP45" s="152"/>
      <c r="AQ45" s="109"/>
      <c r="AR45" s="121"/>
      <c r="AS45" s="149"/>
      <c r="AT45" s="135"/>
      <c r="AU45" s="114"/>
      <c r="AV45" s="114"/>
      <c r="AW45" s="114"/>
      <c r="AX45" s="114"/>
      <c r="AY45" s="114"/>
      <c r="AZ45" s="114"/>
      <c r="BA45" s="114"/>
      <c r="BB45" s="114"/>
      <c r="BC45" s="114"/>
      <c r="BD45" s="114"/>
      <c r="BE45" s="114"/>
      <c r="BF45" s="114"/>
      <c r="BG45" s="114"/>
      <c r="BH45" s="114"/>
      <c r="BI45" s="114"/>
      <c r="BJ45" s="114"/>
      <c r="BK45" s="114"/>
      <c r="BL45" s="114"/>
      <c r="BM45" s="114"/>
      <c r="BN45" s="114"/>
      <c r="BO45" s="114"/>
      <c r="BP45" s="114"/>
      <c r="BQ45" s="114"/>
      <c r="BR45" s="114"/>
      <c r="BS45" s="114"/>
      <c r="BT45" s="114"/>
      <c r="BU45" s="114"/>
      <c r="BV45" s="114"/>
      <c r="BW45" s="114"/>
      <c r="BX45" s="114"/>
      <c r="BY45" s="114"/>
      <c r="BZ45" s="114"/>
      <c r="CA45" s="114"/>
      <c r="CB45" s="114"/>
      <c r="CC45" s="114"/>
      <c r="CD45" s="114"/>
      <c r="CE45" s="114"/>
      <c r="CF45" s="114"/>
      <c r="CG45" s="114"/>
      <c r="CH45" s="114"/>
      <c r="CI45" s="114"/>
      <c r="CJ45" s="114"/>
      <c r="CK45" s="114"/>
    </row>
    <row r="46" spans="1:89" ht="13.5" customHeight="1" thickBot="1">
      <c r="B46" s="257" t="s">
        <v>484</v>
      </c>
      <c r="C46" s="274" t="s">
        <v>485</v>
      </c>
      <c r="D46" s="402">
        <v>200</v>
      </c>
      <c r="E46" s="86"/>
      <c r="F46" s="799"/>
      <c r="G46" s="177" t="s">
        <v>232</v>
      </c>
      <c r="H46" s="2103"/>
      <c r="I46" s="108"/>
      <c r="J46" s="807"/>
      <c r="K46" s="386" t="s">
        <v>232</v>
      </c>
      <c r="L46" s="913"/>
      <c r="M46" s="11"/>
      <c r="N46" s="807"/>
      <c r="O46" s="386" t="s">
        <v>232</v>
      </c>
      <c r="P46" s="913"/>
      <c r="Q46" s="134"/>
      <c r="R46" s="799"/>
      <c r="S46" s="178" t="s">
        <v>232</v>
      </c>
      <c r="T46" s="2103"/>
      <c r="U46" s="114"/>
      <c r="V46" s="1472" t="s">
        <v>361</v>
      </c>
      <c r="W46" s="1635"/>
      <c r="X46" s="83">
        <f>SUM(X40:X45)</f>
        <v>834</v>
      </c>
      <c r="Y46" s="427"/>
      <c r="Z46" s="188"/>
      <c r="AA46" s="426"/>
      <c r="AB46" s="114"/>
      <c r="AC46" s="114"/>
      <c r="AD46" s="114"/>
      <c r="AE46" s="114"/>
      <c r="AF46" s="114"/>
      <c r="AG46" s="114"/>
      <c r="AH46" s="114"/>
      <c r="AI46" s="114"/>
      <c r="AJ46" s="134"/>
      <c r="AK46" s="123"/>
      <c r="AL46" s="109"/>
      <c r="AM46" s="104"/>
      <c r="AN46" s="119"/>
      <c r="AO46" s="123"/>
      <c r="AP46" s="152"/>
      <c r="AQ46" s="109"/>
      <c r="AR46" s="121"/>
      <c r="AS46" s="149"/>
      <c r="AT46" s="229"/>
      <c r="AU46" s="207"/>
      <c r="AV46" s="208"/>
      <c r="AW46" s="114"/>
      <c r="AX46" s="114"/>
      <c r="AY46" s="114"/>
      <c r="AZ46" s="114"/>
      <c r="BA46" s="114"/>
      <c r="BB46" s="114"/>
      <c r="BC46" s="114"/>
      <c r="BD46" s="114"/>
      <c r="BE46" s="114"/>
      <c r="BF46" s="114"/>
      <c r="BG46" s="114"/>
      <c r="BH46" s="114"/>
      <c r="BI46" s="114"/>
      <c r="BJ46" s="114"/>
      <c r="BK46" s="114"/>
      <c r="BL46" s="114"/>
      <c r="BM46" s="114"/>
      <c r="BN46" s="114"/>
      <c r="BO46" s="114"/>
      <c r="BP46" s="114"/>
      <c r="BQ46" s="114"/>
      <c r="BR46" s="114"/>
      <c r="BS46" s="114"/>
      <c r="BT46" s="114"/>
      <c r="BU46" s="114"/>
      <c r="BV46" s="114"/>
      <c r="BW46" s="114"/>
      <c r="BX46" s="114"/>
      <c r="BY46" s="114"/>
      <c r="BZ46" s="114"/>
      <c r="CA46" s="114"/>
      <c r="CB46" s="114"/>
      <c r="CC46" s="114"/>
      <c r="CD46" s="114"/>
      <c r="CE46" s="114"/>
      <c r="CF46" s="114"/>
      <c r="CG46" s="114"/>
      <c r="CH46" s="114"/>
      <c r="CI46" s="114"/>
      <c r="CJ46" s="114"/>
      <c r="CK46" s="114"/>
    </row>
    <row r="47" spans="1:89">
      <c r="B47" s="320"/>
      <c r="C47" s="357" t="s">
        <v>486</v>
      </c>
      <c r="D47" s="298"/>
      <c r="F47" s="257" t="s">
        <v>690</v>
      </c>
      <c r="G47" s="252" t="s">
        <v>233</v>
      </c>
      <c r="H47" s="402">
        <v>200</v>
      </c>
      <c r="I47" s="123"/>
      <c r="J47" s="202" t="s">
        <v>522</v>
      </c>
      <c r="K47" s="266" t="s">
        <v>122</v>
      </c>
      <c r="L47" s="251">
        <v>200</v>
      </c>
      <c r="M47" s="11"/>
      <c r="N47" s="257" t="s">
        <v>690</v>
      </c>
      <c r="O47" s="252" t="s">
        <v>233</v>
      </c>
      <c r="P47" s="402">
        <v>200</v>
      </c>
      <c r="Q47" s="134"/>
      <c r="R47" s="2660" t="s">
        <v>880</v>
      </c>
      <c r="S47" s="2101" t="s">
        <v>696</v>
      </c>
      <c r="T47" s="2102">
        <v>200</v>
      </c>
      <c r="U47" s="114"/>
      <c r="V47" s="387"/>
      <c r="W47" s="177" t="s">
        <v>232</v>
      </c>
      <c r="X47" s="707"/>
      <c r="Y47" s="427"/>
      <c r="Z47" s="188"/>
      <c r="AA47" s="426"/>
      <c r="AB47" s="114"/>
      <c r="AC47" s="114"/>
      <c r="AD47" s="114"/>
      <c r="AE47" s="114"/>
      <c r="AF47" s="114"/>
      <c r="AG47" s="114"/>
      <c r="AH47" s="114"/>
      <c r="AI47" s="114"/>
      <c r="AJ47" s="134"/>
      <c r="AK47" s="126"/>
      <c r="AL47" s="109"/>
      <c r="AM47" s="106"/>
      <c r="AN47" s="109"/>
      <c r="AO47" s="108"/>
      <c r="AP47" s="152"/>
      <c r="AQ47" s="109"/>
      <c r="AR47" s="121"/>
      <c r="AS47" s="149"/>
      <c r="AT47" s="109"/>
      <c r="AU47" s="123"/>
      <c r="AV47" s="291"/>
      <c r="AW47" s="114"/>
      <c r="AX47" s="114"/>
      <c r="AY47" s="114"/>
      <c r="AZ47" s="114"/>
      <c r="BA47" s="114"/>
      <c r="BB47" s="114"/>
      <c r="BC47" s="114"/>
      <c r="BD47" s="114"/>
      <c r="BE47" s="114"/>
      <c r="BF47" s="114"/>
      <c r="BG47" s="114"/>
      <c r="BH47" s="114"/>
      <c r="BI47" s="114"/>
      <c r="BJ47" s="114"/>
      <c r="BK47" s="114"/>
      <c r="BL47" s="114"/>
      <c r="BM47" s="114"/>
      <c r="BN47" s="114"/>
      <c r="BO47" s="114"/>
      <c r="BP47" s="114"/>
      <c r="BQ47" s="114"/>
      <c r="BR47" s="114"/>
      <c r="BS47" s="114"/>
      <c r="BT47" s="114"/>
      <c r="BU47" s="114"/>
      <c r="BV47" s="114"/>
      <c r="BW47" s="114"/>
      <c r="BX47" s="114"/>
      <c r="BY47" s="114"/>
      <c r="BZ47" s="114"/>
      <c r="CA47" s="114"/>
      <c r="CB47" s="114"/>
      <c r="CC47" s="114"/>
      <c r="CD47" s="114"/>
      <c r="CE47" s="114"/>
      <c r="CF47" s="114"/>
      <c r="CG47" s="114"/>
      <c r="CH47" s="114"/>
      <c r="CI47" s="114"/>
      <c r="CJ47" s="114"/>
      <c r="CK47" s="114"/>
    </row>
    <row r="48" spans="1:89" ht="14.25" customHeight="1">
      <c r="B48" s="257" t="s">
        <v>729</v>
      </c>
      <c r="C48" s="2617" t="s">
        <v>726</v>
      </c>
      <c r="D48" s="402">
        <v>120</v>
      </c>
      <c r="F48" s="449" t="s">
        <v>711</v>
      </c>
      <c r="G48" s="2100" t="s">
        <v>793</v>
      </c>
      <c r="H48" s="402" t="s">
        <v>927</v>
      </c>
      <c r="I48" s="108"/>
      <c r="J48" s="175" t="s">
        <v>412</v>
      </c>
      <c r="K48" s="2119" t="s">
        <v>718</v>
      </c>
      <c r="L48" s="911" t="s">
        <v>931</v>
      </c>
      <c r="M48" s="11"/>
      <c r="N48" s="175" t="s">
        <v>691</v>
      </c>
      <c r="O48" s="292" t="s">
        <v>269</v>
      </c>
      <c r="P48" s="180" t="s">
        <v>912</v>
      </c>
      <c r="Q48" s="114"/>
      <c r="R48" s="1923" t="s">
        <v>837</v>
      </c>
      <c r="S48" s="292" t="s">
        <v>701</v>
      </c>
      <c r="T48" s="2096" t="s">
        <v>926</v>
      </c>
      <c r="U48" s="114"/>
      <c r="V48" s="257" t="s">
        <v>882</v>
      </c>
      <c r="W48" s="292" t="s">
        <v>14</v>
      </c>
      <c r="X48" s="277">
        <v>200</v>
      </c>
      <c r="Y48" s="427"/>
      <c r="Z48" s="188"/>
      <c r="AA48" s="426"/>
      <c r="AB48" s="114"/>
      <c r="AC48" s="114"/>
      <c r="AD48" s="114"/>
      <c r="AE48" s="114"/>
      <c r="AF48" s="114"/>
      <c r="AG48" s="114"/>
      <c r="AH48" s="114"/>
      <c r="AI48" s="114"/>
      <c r="AJ48" s="134"/>
      <c r="AK48" s="126"/>
      <c r="AL48" s="109"/>
      <c r="AM48" s="106"/>
      <c r="AN48" s="109"/>
      <c r="AO48" s="108"/>
      <c r="AP48" s="152"/>
      <c r="AQ48" s="115"/>
      <c r="AR48" s="116"/>
      <c r="AS48" s="150"/>
      <c r="AT48" s="112"/>
      <c r="AU48" s="108"/>
      <c r="AV48" s="146"/>
      <c r="AW48" s="114"/>
      <c r="AX48" s="114"/>
      <c r="AY48" s="114"/>
      <c r="AZ48" s="114"/>
      <c r="BA48" s="114"/>
      <c r="BB48" s="114"/>
      <c r="BC48" s="114"/>
      <c r="BD48" s="114"/>
      <c r="BE48" s="114"/>
      <c r="BF48" s="114"/>
      <c r="BG48" s="114"/>
      <c r="BH48" s="114"/>
      <c r="BI48" s="114"/>
      <c r="BJ48" s="114"/>
      <c r="BK48" s="114"/>
      <c r="BL48" s="114"/>
      <c r="BM48" s="114"/>
      <c r="BN48" s="114"/>
      <c r="BO48" s="114"/>
      <c r="BP48" s="114"/>
      <c r="BQ48" s="114"/>
      <c r="BR48" s="114"/>
      <c r="BS48" s="114"/>
      <c r="BT48" s="114"/>
      <c r="BU48" s="114"/>
      <c r="BV48" s="114"/>
      <c r="BW48" s="114"/>
      <c r="BX48" s="114"/>
      <c r="BY48" s="114"/>
      <c r="BZ48" s="114"/>
      <c r="CA48" s="114"/>
      <c r="CB48" s="114"/>
      <c r="CC48" s="114"/>
      <c r="CD48" s="114"/>
      <c r="CE48" s="114"/>
      <c r="CF48" s="114"/>
      <c r="CG48" s="114"/>
      <c r="CH48" s="114"/>
      <c r="CI48" s="114"/>
      <c r="CJ48" s="114"/>
      <c r="CK48" s="114"/>
    </row>
    <row r="49" spans="2:89" ht="15" customHeight="1">
      <c r="B49" s="259" t="s">
        <v>9</v>
      </c>
      <c r="C49" s="266" t="s">
        <v>10</v>
      </c>
      <c r="D49" s="275">
        <v>30</v>
      </c>
      <c r="F49" s="320" t="s">
        <v>876</v>
      </c>
      <c r="G49" s="3137" t="s">
        <v>794</v>
      </c>
      <c r="H49" s="2106"/>
      <c r="I49" s="108"/>
      <c r="J49" s="70"/>
      <c r="K49" s="2657" t="s">
        <v>795</v>
      </c>
      <c r="L49" s="81"/>
      <c r="M49" s="11"/>
      <c r="N49" s="713"/>
      <c r="O49" s="1105" t="s">
        <v>801</v>
      </c>
      <c r="P49" s="110"/>
      <c r="Q49" s="114"/>
      <c r="R49" s="70"/>
      <c r="S49" s="2659" t="s">
        <v>704</v>
      </c>
      <c r="T49" s="81"/>
      <c r="U49" s="114"/>
      <c r="V49" s="257" t="s">
        <v>1071</v>
      </c>
      <c r="W49" s="292" t="s">
        <v>1070</v>
      </c>
      <c r="X49" s="277">
        <v>200</v>
      </c>
      <c r="Y49" s="427"/>
      <c r="Z49" s="188"/>
      <c r="AA49" s="426"/>
      <c r="AB49" s="114"/>
      <c r="AC49" s="114"/>
      <c r="AD49" s="114"/>
      <c r="AE49" s="114"/>
      <c r="AF49" s="114"/>
      <c r="AG49" s="114"/>
      <c r="AH49" s="114"/>
      <c r="AI49" s="114"/>
      <c r="AJ49" s="134"/>
      <c r="AK49" s="114"/>
      <c r="AL49" s="122"/>
      <c r="AM49" s="114"/>
      <c r="AN49" s="109"/>
      <c r="AO49" s="108"/>
      <c r="AP49" s="152"/>
      <c r="AQ49" s="115"/>
      <c r="AR49" s="118"/>
      <c r="AS49" s="209"/>
      <c r="AT49" s="109"/>
      <c r="AU49" s="108"/>
      <c r="AV49" s="146"/>
      <c r="AW49" s="114"/>
      <c r="AX49" s="114"/>
      <c r="AY49" s="114"/>
      <c r="AZ49" s="114"/>
      <c r="BA49" s="114"/>
      <c r="BB49" s="114"/>
      <c r="BC49" s="114"/>
      <c r="BD49" s="114"/>
      <c r="BE49" s="114"/>
      <c r="BF49" s="114"/>
      <c r="BG49" s="114"/>
      <c r="BH49" s="114"/>
      <c r="BI49" s="114"/>
      <c r="BJ49" s="114"/>
      <c r="BK49" s="114"/>
      <c r="BL49" s="114"/>
      <c r="BM49" s="114"/>
      <c r="BN49" s="114"/>
      <c r="BO49" s="114"/>
      <c r="BP49" s="114"/>
      <c r="BQ49" s="114"/>
      <c r="BR49" s="114"/>
      <c r="BS49" s="114"/>
      <c r="BT49" s="114"/>
      <c r="BU49" s="114"/>
      <c r="BV49" s="114"/>
      <c r="BW49" s="114"/>
      <c r="BX49" s="114"/>
      <c r="BY49" s="114"/>
      <c r="BZ49" s="114"/>
      <c r="CA49" s="114"/>
      <c r="CB49" s="114"/>
      <c r="CC49" s="114"/>
      <c r="CD49" s="114"/>
      <c r="CE49" s="114"/>
      <c r="CF49" s="114"/>
      <c r="CG49" s="114"/>
      <c r="CH49" s="114"/>
      <c r="CI49" s="114"/>
      <c r="CJ49" s="114"/>
      <c r="CK49" s="114"/>
    </row>
    <row r="50" spans="2:89" ht="14.25" customHeight="1" thickBot="1">
      <c r="B50" s="1472" t="s">
        <v>362</v>
      </c>
      <c r="C50" s="1635"/>
      <c r="D50" s="1711">
        <f>SUM(D46:D49)</f>
        <v>350</v>
      </c>
      <c r="F50" s="257" t="s">
        <v>9</v>
      </c>
      <c r="G50" s="292" t="s">
        <v>713</v>
      </c>
      <c r="H50" s="277">
        <v>20</v>
      </c>
      <c r="I50" s="108"/>
      <c r="J50" s="202" t="s">
        <v>9</v>
      </c>
      <c r="K50" s="266" t="s">
        <v>387</v>
      </c>
      <c r="L50" s="2231">
        <v>30</v>
      </c>
      <c r="M50" s="11"/>
      <c r="N50" s="202" t="s">
        <v>9</v>
      </c>
      <c r="O50" s="266" t="s">
        <v>723</v>
      </c>
      <c r="P50" s="251">
        <v>30</v>
      </c>
      <c r="Q50" s="114"/>
      <c r="R50" s="259" t="s">
        <v>9</v>
      </c>
      <c r="S50" s="266" t="s">
        <v>387</v>
      </c>
      <c r="T50" s="275">
        <v>30</v>
      </c>
      <c r="U50" s="109"/>
      <c r="V50" s="320"/>
      <c r="W50" s="357" t="s">
        <v>1069</v>
      </c>
      <c r="X50" s="298"/>
      <c r="Y50" s="427"/>
      <c r="Z50" s="188"/>
      <c r="AA50" s="426"/>
      <c r="AB50" s="114"/>
      <c r="AC50" s="114"/>
      <c r="AD50" s="114"/>
      <c r="AE50" s="114"/>
      <c r="AF50" s="114"/>
      <c r="AG50" s="114"/>
      <c r="AH50" s="114"/>
      <c r="AI50" s="114"/>
      <c r="AJ50" s="134"/>
      <c r="AK50" s="114"/>
      <c r="AL50" s="122"/>
      <c r="AM50" s="114"/>
      <c r="AN50" s="109"/>
      <c r="AO50" s="108"/>
      <c r="AP50" s="152"/>
      <c r="AQ50" s="109"/>
      <c r="AR50" s="108"/>
      <c r="AS50" s="152"/>
      <c r="AT50" s="589"/>
      <c r="AU50" s="114"/>
      <c r="AV50" s="114"/>
      <c r="AW50" s="114"/>
      <c r="AX50" s="114"/>
      <c r="AY50" s="114"/>
      <c r="AZ50" s="114"/>
      <c r="BA50" s="114"/>
      <c r="BB50" s="114"/>
      <c r="BC50" s="114"/>
      <c r="BD50" s="114"/>
      <c r="BE50" s="114"/>
      <c r="BF50" s="114"/>
      <c r="BG50" s="114"/>
      <c r="BH50" s="114"/>
      <c r="BI50" s="114"/>
      <c r="BJ50" s="114"/>
      <c r="BK50" s="114"/>
      <c r="BL50" s="114"/>
      <c r="BM50" s="114"/>
      <c r="BN50" s="114"/>
      <c r="BO50" s="114"/>
      <c r="BP50" s="114"/>
      <c r="BQ50" s="114"/>
      <c r="BR50" s="114"/>
      <c r="BS50" s="114"/>
      <c r="BT50" s="114"/>
      <c r="BU50" s="114"/>
      <c r="BV50" s="114"/>
      <c r="BW50" s="114"/>
      <c r="BX50" s="114"/>
      <c r="BY50" s="114"/>
      <c r="BZ50" s="114"/>
      <c r="CA50" s="114"/>
      <c r="CB50" s="114"/>
      <c r="CC50" s="114"/>
      <c r="CD50" s="114"/>
      <c r="CE50" s="114"/>
      <c r="CF50" s="114"/>
      <c r="CG50" s="114"/>
      <c r="CH50" s="114"/>
      <c r="CI50" s="114"/>
      <c r="CJ50" s="114"/>
      <c r="CK50" s="114"/>
    </row>
    <row r="51" spans="2:89" ht="14.25" customHeight="1" thickBot="1">
      <c r="F51" s="1229" t="s">
        <v>362</v>
      </c>
      <c r="G51" s="1230"/>
      <c r="H51" s="1231">
        <f>H47+H50+110+20</f>
        <v>350</v>
      </c>
      <c r="I51" s="114"/>
      <c r="J51" s="1472" t="s">
        <v>362</v>
      </c>
      <c r="K51" s="2130"/>
      <c r="L51" s="2239">
        <f>L47+L50+105+20</f>
        <v>355</v>
      </c>
      <c r="M51" s="11"/>
      <c r="N51" s="2169" t="s">
        <v>362</v>
      </c>
      <c r="O51" s="2170"/>
      <c r="P51" s="2171">
        <f>P47+P50+110+20</f>
        <v>360</v>
      </c>
      <c r="Q51" s="114"/>
      <c r="R51" s="1472" t="s">
        <v>362</v>
      </c>
      <c r="S51" s="1473"/>
      <c r="T51" s="1753">
        <f>T47+T50+100+20</f>
        <v>350</v>
      </c>
      <c r="U51" s="114"/>
      <c r="V51" s="1472" t="s">
        <v>362</v>
      </c>
      <c r="W51" s="1473"/>
      <c r="X51" s="2209">
        <f>SUM(X48:X50)</f>
        <v>400</v>
      </c>
      <c r="Y51" s="427"/>
      <c r="Z51" s="188"/>
      <c r="AA51" s="426"/>
      <c r="AB51" s="114"/>
      <c r="AC51" s="114"/>
      <c r="AD51" s="114"/>
      <c r="AE51" s="114"/>
      <c r="AF51" s="114"/>
      <c r="AG51" s="114"/>
      <c r="AH51" s="114"/>
      <c r="AI51" s="114"/>
      <c r="AJ51" s="134"/>
      <c r="AK51" s="114"/>
      <c r="AL51" s="122"/>
      <c r="AM51" s="114"/>
      <c r="AN51" s="109"/>
      <c r="AO51" s="123"/>
      <c r="AP51" s="146"/>
      <c r="AQ51" s="114"/>
      <c r="AR51" s="114"/>
      <c r="AS51" s="114"/>
      <c r="AT51" s="196"/>
      <c r="AU51" s="196"/>
      <c r="AV51" s="139"/>
      <c r="AW51" s="114"/>
      <c r="AX51" s="114"/>
      <c r="AY51" s="114"/>
      <c r="AZ51" s="114"/>
      <c r="BA51" s="114"/>
      <c r="BB51" s="114"/>
      <c r="BC51" s="114"/>
      <c r="BD51" s="114"/>
      <c r="BE51" s="114"/>
      <c r="BF51" s="114"/>
      <c r="BG51" s="114"/>
      <c r="BH51" s="114"/>
      <c r="BI51" s="114"/>
      <c r="BJ51" s="114"/>
      <c r="BK51" s="114"/>
      <c r="BL51" s="114"/>
      <c r="BM51" s="114"/>
      <c r="BN51" s="114"/>
      <c r="BO51" s="114"/>
      <c r="BP51" s="114"/>
      <c r="BQ51" s="114"/>
      <c r="BR51" s="114"/>
      <c r="BS51" s="114"/>
      <c r="BT51" s="114"/>
      <c r="BU51" s="114"/>
      <c r="BV51" s="114"/>
      <c r="BW51" s="114"/>
      <c r="BX51" s="114"/>
      <c r="BY51" s="114"/>
      <c r="BZ51" s="114"/>
      <c r="CA51" s="114"/>
      <c r="CB51" s="114"/>
      <c r="CC51" s="114"/>
      <c r="CD51" s="114"/>
      <c r="CE51" s="114"/>
      <c r="CF51" s="114"/>
      <c r="CG51" s="114"/>
      <c r="CH51" s="114"/>
      <c r="CI51" s="114"/>
      <c r="CJ51" s="114"/>
      <c r="CK51" s="114"/>
    </row>
    <row r="52" spans="2:89">
      <c r="F52" s="11"/>
      <c r="G52" s="49"/>
      <c r="H52" s="11"/>
      <c r="I52" s="207"/>
      <c r="J52" s="129"/>
      <c r="K52" s="129"/>
      <c r="L52" s="129"/>
      <c r="M52" s="11"/>
      <c r="N52" s="114"/>
      <c r="O52" s="125"/>
      <c r="P52" s="108"/>
      <c r="Q52" s="152"/>
      <c r="R52" s="11"/>
      <c r="S52" s="122"/>
      <c r="T52" s="11"/>
      <c r="U52" s="114"/>
      <c r="V52" s="114"/>
      <c r="W52" s="114"/>
      <c r="X52" s="109"/>
      <c r="Y52" s="113"/>
      <c r="Z52" s="114"/>
      <c r="AA52" s="114"/>
      <c r="AB52" s="114"/>
      <c r="AC52" s="114"/>
      <c r="AD52" s="114"/>
      <c r="AE52" s="114"/>
      <c r="AF52" s="114"/>
      <c r="AG52" s="114"/>
      <c r="AH52" s="114"/>
      <c r="AI52" s="114"/>
      <c r="AJ52" s="134"/>
      <c r="AK52" s="114"/>
      <c r="AL52" s="122"/>
      <c r="AM52" s="114"/>
      <c r="AN52" s="109"/>
      <c r="AO52" s="121"/>
      <c r="AP52" s="149"/>
      <c r="AQ52" s="299"/>
      <c r="AR52" s="114"/>
      <c r="AS52" s="114"/>
      <c r="AT52" s="196"/>
      <c r="AU52" s="196"/>
      <c r="AV52" s="139"/>
      <c r="AW52" s="114"/>
      <c r="AX52" s="114"/>
      <c r="AY52" s="114"/>
      <c r="AZ52" s="114"/>
      <c r="BA52" s="114"/>
      <c r="BB52" s="114"/>
      <c r="BC52" s="114"/>
      <c r="BD52" s="114"/>
      <c r="BE52" s="114"/>
      <c r="BF52" s="114"/>
      <c r="BG52" s="114"/>
      <c r="BH52" s="114"/>
      <c r="BI52" s="114"/>
      <c r="BJ52" s="114"/>
      <c r="BK52" s="114"/>
      <c r="BL52" s="114"/>
      <c r="BM52" s="114"/>
      <c r="BN52" s="114"/>
      <c r="BO52" s="114"/>
      <c r="BP52" s="114"/>
      <c r="BQ52" s="114"/>
      <c r="BR52" s="114"/>
      <c r="BS52" s="114"/>
      <c r="BT52" s="114"/>
      <c r="BU52" s="114"/>
      <c r="BV52" s="114"/>
      <c r="BW52" s="114"/>
      <c r="BX52" s="114"/>
      <c r="BY52" s="114"/>
      <c r="BZ52" s="114"/>
      <c r="CA52" s="114"/>
      <c r="CB52" s="114"/>
      <c r="CC52" s="114"/>
      <c r="CD52" s="114"/>
      <c r="CE52" s="114"/>
      <c r="CF52" s="114"/>
      <c r="CG52" s="114"/>
      <c r="CH52" s="114"/>
      <c r="CI52" s="114"/>
      <c r="CJ52" s="114"/>
      <c r="CK52" s="114"/>
    </row>
    <row r="53" spans="2:89" ht="13.5" customHeight="1">
      <c r="B53" s="326"/>
      <c r="C53" s="86"/>
      <c r="D53" s="156"/>
      <c r="I53" s="123"/>
      <c r="J53" s="129"/>
      <c r="K53" s="129"/>
      <c r="L53" s="129"/>
      <c r="M53" s="11"/>
      <c r="N53" s="114"/>
      <c r="O53" s="114"/>
      <c r="P53" s="114"/>
      <c r="Q53" s="114"/>
      <c r="R53" s="11"/>
      <c r="S53" s="122"/>
      <c r="T53" s="11"/>
      <c r="U53" s="114"/>
      <c r="V53" s="114"/>
      <c r="W53" s="114"/>
      <c r="X53" s="109"/>
      <c r="Y53" s="108"/>
      <c r="Z53" s="114"/>
      <c r="AA53" s="114"/>
      <c r="AB53" s="114"/>
      <c r="AC53" s="114"/>
      <c r="AD53" s="114"/>
      <c r="AE53" s="114"/>
      <c r="AF53" s="114"/>
      <c r="AG53" s="114"/>
      <c r="AH53" s="114"/>
      <c r="AI53" s="114"/>
      <c r="AJ53" s="134"/>
      <c r="AK53" s="114"/>
      <c r="AL53" s="122"/>
      <c r="AM53" s="114"/>
      <c r="AN53" s="115"/>
      <c r="AO53" s="108"/>
      <c r="AP53" s="152"/>
      <c r="AQ53" s="229"/>
      <c r="AR53" s="207"/>
      <c r="AS53" s="208"/>
      <c r="AT53" s="113"/>
      <c r="AU53" s="233"/>
      <c r="AV53" s="139"/>
      <c r="AW53" s="114"/>
      <c r="AX53" s="114"/>
      <c r="AY53" s="114"/>
      <c r="AZ53" s="114"/>
      <c r="BA53" s="114"/>
      <c r="BB53" s="114"/>
      <c r="BC53" s="114"/>
      <c r="BD53" s="114"/>
      <c r="BE53" s="114"/>
      <c r="BF53" s="114"/>
      <c r="BG53" s="114"/>
      <c r="BH53" s="114"/>
      <c r="BI53" s="114"/>
      <c r="BJ53" s="114"/>
      <c r="BK53" s="114"/>
      <c r="BL53" s="114"/>
      <c r="BM53" s="114"/>
      <c r="BN53" s="114"/>
      <c r="BO53" s="114"/>
      <c r="BP53" s="114"/>
      <c r="BQ53" s="114"/>
      <c r="BR53" s="114"/>
      <c r="BS53" s="114"/>
      <c r="BT53" s="114"/>
      <c r="BU53" s="114"/>
      <c r="BV53" s="114"/>
      <c r="BW53" s="114"/>
      <c r="BX53" s="114"/>
      <c r="BY53" s="114"/>
      <c r="BZ53" s="114"/>
      <c r="CA53" s="114"/>
      <c r="CB53" s="114"/>
      <c r="CC53" s="114"/>
      <c r="CD53" s="114"/>
      <c r="CE53" s="114"/>
      <c r="CF53" s="114"/>
      <c r="CG53" s="114"/>
      <c r="CH53" s="114"/>
      <c r="CI53" s="114"/>
      <c r="CJ53" s="114"/>
      <c r="CK53" s="114"/>
    </row>
    <row r="54" spans="2:89" ht="13.5" customHeight="1">
      <c r="B54" s="3011"/>
      <c r="D54" s="3012"/>
      <c r="I54" s="108"/>
      <c r="J54" s="129"/>
      <c r="K54" s="129"/>
      <c r="L54" s="129"/>
      <c r="M54" s="11"/>
      <c r="N54" s="114"/>
      <c r="O54" s="114"/>
      <c r="P54" s="114"/>
      <c r="Q54" s="114"/>
      <c r="R54" s="11"/>
      <c r="S54" s="122"/>
      <c r="T54" s="11"/>
      <c r="U54" s="114"/>
      <c r="V54" s="114"/>
      <c r="W54" s="114"/>
      <c r="X54" s="219"/>
      <c r="Y54" s="220"/>
      <c r="Z54" s="114"/>
      <c r="AA54" s="114"/>
      <c r="AB54" s="114"/>
      <c r="AC54" s="114"/>
      <c r="AD54" s="114"/>
      <c r="AE54" s="114"/>
      <c r="AF54" s="114"/>
      <c r="AG54" s="114"/>
      <c r="AH54" s="114"/>
      <c r="AI54" s="114"/>
      <c r="AJ54" s="134"/>
      <c r="AK54" s="114"/>
      <c r="AL54" s="122"/>
      <c r="AM54" s="114"/>
      <c r="AN54" s="109"/>
      <c r="AO54" s="123"/>
      <c r="AP54" s="152"/>
      <c r="AQ54" s="109"/>
      <c r="AR54" s="108"/>
      <c r="AS54" s="152"/>
      <c r="AT54" s="196"/>
      <c r="AU54" s="196"/>
      <c r="AV54" s="152"/>
      <c r="AW54" s="114"/>
      <c r="AX54" s="114"/>
      <c r="AY54" s="114"/>
      <c r="AZ54" s="114"/>
      <c r="BA54" s="114"/>
      <c r="BB54" s="114"/>
      <c r="BC54" s="114"/>
      <c r="BD54" s="114"/>
      <c r="BE54" s="114"/>
      <c r="BF54" s="114"/>
      <c r="BG54" s="114"/>
      <c r="BH54" s="114"/>
      <c r="BI54" s="114"/>
      <c r="BJ54" s="114"/>
      <c r="BK54" s="114"/>
      <c r="BL54" s="114"/>
      <c r="BM54" s="114"/>
      <c r="BN54" s="114"/>
      <c r="BO54" s="114"/>
      <c r="BP54" s="114"/>
      <c r="BQ54" s="114"/>
      <c r="BR54" s="114"/>
      <c r="BS54" s="114"/>
      <c r="BT54" s="114"/>
      <c r="BU54" s="114"/>
      <c r="BV54" s="114"/>
      <c r="BW54" s="114"/>
      <c r="BX54" s="114"/>
      <c r="BY54" s="114"/>
      <c r="BZ54" s="114"/>
      <c r="CA54" s="114"/>
      <c r="CB54" s="114"/>
      <c r="CC54" s="114"/>
      <c r="CD54" s="114"/>
      <c r="CE54" s="114"/>
      <c r="CF54" s="114"/>
      <c r="CG54" s="114"/>
      <c r="CH54" s="114"/>
      <c r="CI54" s="114"/>
      <c r="CJ54" s="114"/>
      <c r="CK54" s="114"/>
    </row>
    <row r="55" spans="2:89">
      <c r="I55" s="108"/>
      <c r="J55" s="129"/>
      <c r="K55" s="129"/>
      <c r="L55" s="129"/>
      <c r="M55" s="11"/>
      <c r="N55" s="114"/>
      <c r="O55" s="114"/>
      <c r="P55" s="114"/>
      <c r="Q55" s="114"/>
      <c r="R55" s="11"/>
      <c r="S55" s="122"/>
      <c r="T55" s="11"/>
      <c r="U55" s="114"/>
      <c r="V55" s="114"/>
      <c r="W55" s="114"/>
      <c r="X55" s="285"/>
      <c r="Y55" s="286"/>
      <c r="Z55" s="114"/>
      <c r="AA55" s="114"/>
      <c r="AB55" s="114"/>
      <c r="AC55" s="114"/>
      <c r="AD55" s="114"/>
      <c r="AE55" s="114"/>
      <c r="AF55" s="114"/>
      <c r="AG55" s="114"/>
      <c r="AH55" s="114"/>
      <c r="AI55" s="114"/>
      <c r="AJ55" s="109"/>
      <c r="AK55" s="114"/>
      <c r="AL55" s="122"/>
      <c r="AM55" s="114"/>
      <c r="AN55" s="109"/>
      <c r="AO55" s="108"/>
      <c r="AP55" s="152"/>
      <c r="AQ55" s="109"/>
      <c r="AR55" s="108"/>
      <c r="AS55" s="152"/>
      <c r="AT55" s="196"/>
      <c r="AU55" s="196"/>
      <c r="AV55" s="152"/>
      <c r="AW55" s="114"/>
      <c r="AX55" s="114"/>
      <c r="AY55" s="114"/>
      <c r="AZ55" s="114"/>
      <c r="BA55" s="114"/>
      <c r="BB55" s="114"/>
      <c r="BC55" s="114"/>
      <c r="BD55" s="114"/>
      <c r="BE55" s="114"/>
      <c r="BF55" s="114"/>
      <c r="BG55" s="114"/>
      <c r="BH55" s="114"/>
      <c r="BI55" s="114"/>
      <c r="BJ55" s="114"/>
      <c r="BK55" s="114"/>
      <c r="BL55" s="114"/>
      <c r="BM55" s="114"/>
      <c r="BN55" s="114"/>
      <c r="BO55" s="114"/>
      <c r="BP55" s="114"/>
      <c r="BQ55" s="114"/>
      <c r="BR55" s="114"/>
      <c r="BS55" s="114"/>
      <c r="BT55" s="114"/>
      <c r="BU55" s="114"/>
      <c r="BV55" s="114"/>
      <c r="BW55" s="114"/>
      <c r="BX55" s="114"/>
      <c r="BY55" s="114"/>
      <c r="BZ55" s="114"/>
      <c r="CA55" s="114"/>
      <c r="CB55" s="114"/>
      <c r="CC55" s="114"/>
      <c r="CD55" s="114"/>
      <c r="CE55" s="114"/>
      <c r="CF55" s="114"/>
      <c r="CG55" s="114"/>
      <c r="CH55" s="114"/>
      <c r="CI55" s="114"/>
      <c r="CJ55" s="114"/>
      <c r="CK55" s="114"/>
    </row>
    <row r="56" spans="2:89" ht="14.25" customHeight="1">
      <c r="B56" s="624"/>
      <c r="C56" s="122"/>
      <c r="D56" s="114"/>
      <c r="E56" s="114"/>
      <c r="F56" s="114"/>
      <c r="G56" s="169"/>
      <c r="H56" s="169"/>
      <c r="I56" s="114"/>
      <c r="J56" s="129"/>
      <c r="K56" s="129"/>
      <c r="L56" s="129"/>
      <c r="M56" s="11"/>
      <c r="N56" s="114"/>
      <c r="O56" s="114"/>
      <c r="P56" s="114"/>
      <c r="Q56" s="114"/>
      <c r="R56" s="11"/>
      <c r="S56" s="49"/>
      <c r="T56" s="11"/>
      <c r="U56" s="114"/>
      <c r="V56" s="114"/>
      <c r="W56" s="114"/>
      <c r="X56" s="108"/>
      <c r="Y56" s="152"/>
      <c r="Z56" s="114"/>
      <c r="AA56" s="114"/>
      <c r="AB56" s="114"/>
      <c r="AC56" s="114"/>
      <c r="AD56" s="114"/>
      <c r="AE56" s="114"/>
      <c r="AF56" s="114"/>
      <c r="AG56" s="114"/>
      <c r="AH56" s="114"/>
      <c r="AI56" s="114"/>
      <c r="AJ56" s="109"/>
      <c r="AK56" s="114"/>
      <c r="AL56" s="122"/>
      <c r="AM56" s="114"/>
      <c r="AN56" s="109"/>
      <c r="AO56" s="108"/>
      <c r="AP56" s="152"/>
      <c r="AQ56" s="109"/>
      <c r="AR56" s="108"/>
      <c r="AS56" s="152"/>
      <c r="AT56" s="108"/>
      <c r="AU56" s="108"/>
      <c r="AV56" s="139"/>
      <c r="AW56" s="114"/>
      <c r="AX56" s="114"/>
      <c r="AY56" s="114"/>
      <c r="AZ56" s="114"/>
      <c r="BA56" s="114"/>
      <c r="BB56" s="114"/>
      <c r="BC56" s="114"/>
      <c r="BD56" s="114"/>
      <c r="BE56" s="114"/>
      <c r="BF56" s="114"/>
      <c r="BG56" s="114"/>
      <c r="BH56" s="114"/>
      <c r="BI56" s="114"/>
      <c r="BJ56" s="114"/>
      <c r="BK56" s="114"/>
      <c r="BL56" s="114"/>
      <c r="BM56" s="114"/>
      <c r="BN56" s="114"/>
      <c r="BO56" s="114"/>
      <c r="BP56" s="114"/>
      <c r="BQ56" s="114"/>
      <c r="BR56" s="114"/>
      <c r="BS56" s="114"/>
      <c r="BT56" s="114"/>
      <c r="BU56" s="114"/>
      <c r="BV56" s="114"/>
      <c r="BW56" s="114"/>
      <c r="BX56" s="114"/>
      <c r="BY56" s="114"/>
      <c r="BZ56" s="114"/>
      <c r="CA56" s="114"/>
      <c r="CB56" s="114"/>
      <c r="CC56" s="114"/>
      <c r="CD56" s="114"/>
      <c r="CE56" s="114"/>
      <c r="CF56" s="114"/>
      <c r="CG56" s="114"/>
      <c r="CH56" s="114"/>
      <c r="CI56" s="114"/>
      <c r="CJ56" s="114"/>
      <c r="CK56" s="114"/>
    </row>
    <row r="57" spans="2:89" ht="13.5" customHeight="1">
      <c r="B57" s="213"/>
      <c r="C57" s="122"/>
      <c r="D57" s="114"/>
      <c r="E57" s="3018"/>
      <c r="F57" s="314"/>
      <c r="G57" s="114"/>
      <c r="H57" s="114"/>
      <c r="I57" s="114"/>
      <c r="J57" s="129"/>
      <c r="K57" s="129"/>
      <c r="L57" s="129"/>
      <c r="M57" s="11"/>
      <c r="N57" s="114"/>
      <c r="O57" s="424"/>
      <c r="P57" s="114"/>
      <c r="Q57" s="114"/>
      <c r="R57" s="11"/>
      <c r="S57" s="593"/>
      <c r="T57" s="11"/>
      <c r="U57" s="114"/>
      <c r="V57" s="114"/>
      <c r="W57" s="114"/>
      <c r="X57" s="108"/>
      <c r="Y57" s="152"/>
      <c r="Z57" s="114"/>
      <c r="AA57" s="114"/>
      <c r="AB57" s="114"/>
      <c r="AC57" s="114"/>
      <c r="AD57" s="114"/>
      <c r="AE57" s="114"/>
      <c r="AF57" s="114"/>
      <c r="AG57" s="114"/>
      <c r="AH57" s="114"/>
      <c r="AI57" s="114"/>
      <c r="AJ57" s="109"/>
      <c r="AK57" s="114"/>
      <c r="AL57" s="122"/>
      <c r="AM57" s="114"/>
      <c r="AN57" s="114"/>
      <c r="AO57" s="114"/>
      <c r="AP57" s="114"/>
      <c r="AQ57" s="109"/>
      <c r="AR57" s="108"/>
      <c r="AS57" s="152"/>
      <c r="AT57" s="108"/>
      <c r="AU57" s="108"/>
      <c r="AV57" s="149"/>
      <c r="AW57" s="114"/>
      <c r="AX57" s="114"/>
      <c r="AY57" s="114"/>
      <c r="AZ57" s="114"/>
      <c r="BA57" s="114"/>
      <c r="BB57" s="114"/>
      <c r="BC57" s="114"/>
      <c r="BD57" s="114"/>
      <c r="BE57" s="114"/>
      <c r="BF57" s="114"/>
      <c r="BG57" s="114"/>
      <c r="BH57" s="114"/>
      <c r="BI57" s="114"/>
      <c r="BJ57" s="114"/>
      <c r="BK57" s="114"/>
      <c r="BL57" s="114"/>
      <c r="BM57" s="114"/>
      <c r="BN57" s="114"/>
      <c r="BO57" s="114"/>
      <c r="BP57" s="114"/>
      <c r="BQ57" s="114"/>
      <c r="BR57" s="114"/>
      <c r="BS57" s="114"/>
      <c r="BT57" s="114"/>
      <c r="BU57" s="114"/>
      <c r="BV57" s="114"/>
      <c r="BW57" s="114"/>
      <c r="BX57" s="114"/>
      <c r="BY57" s="114"/>
      <c r="BZ57" s="114"/>
      <c r="CA57" s="114"/>
      <c r="CB57" s="114"/>
      <c r="CC57" s="114"/>
      <c r="CD57" s="114"/>
      <c r="CE57" s="114"/>
      <c r="CF57" s="114"/>
      <c r="CG57" s="114"/>
      <c r="CH57" s="114"/>
      <c r="CI57" s="114"/>
      <c r="CJ57" s="114"/>
      <c r="CK57" s="114"/>
    </row>
    <row r="58" spans="2:89" ht="13.5" customHeight="1">
      <c r="B58" s="123"/>
      <c r="C58" s="109"/>
      <c r="D58" s="108"/>
      <c r="E58" s="114"/>
      <c r="F58" s="114"/>
      <c r="G58" s="169"/>
      <c r="H58" s="314"/>
      <c r="I58" s="114"/>
      <c r="J58" s="129"/>
      <c r="K58" s="411"/>
      <c r="L58" s="195"/>
      <c r="M58" s="11"/>
      <c r="N58" s="114"/>
      <c r="O58" s="210"/>
      <c r="P58" s="210"/>
      <c r="Q58" s="114"/>
      <c r="R58" s="11"/>
      <c r="S58" s="11"/>
      <c r="T58" s="95"/>
      <c r="U58" s="106"/>
      <c r="V58" s="114"/>
      <c r="W58" s="114"/>
      <c r="X58" s="168"/>
      <c r="Y58" s="114"/>
      <c r="Z58" s="114"/>
      <c r="AA58" s="114"/>
      <c r="AB58" s="114"/>
      <c r="AC58" s="114"/>
      <c r="AD58" s="114"/>
      <c r="AE58" s="114"/>
      <c r="AF58" s="114"/>
      <c r="AG58" s="114"/>
      <c r="AH58" s="109"/>
      <c r="AI58" s="109"/>
      <c r="AJ58" s="109"/>
      <c r="AK58" s="114"/>
      <c r="AL58" s="114"/>
      <c r="AM58" s="114"/>
      <c r="AN58" s="114"/>
      <c r="AO58" s="114"/>
      <c r="AP58" s="114"/>
      <c r="AQ58" s="114"/>
      <c r="AR58" s="114"/>
      <c r="AS58" s="114"/>
      <c r="AT58" s="114"/>
      <c r="AU58" s="114"/>
      <c r="AV58" s="114"/>
      <c r="AW58" s="114"/>
      <c r="AX58" s="114"/>
      <c r="AY58" s="114"/>
      <c r="AZ58" s="114"/>
      <c r="BA58" s="114"/>
      <c r="BB58" s="114"/>
      <c r="BC58" s="114"/>
      <c r="BD58" s="114"/>
      <c r="BE58" s="114"/>
      <c r="BF58" s="114"/>
      <c r="BG58" s="114"/>
      <c r="BH58" s="114"/>
      <c r="BI58" s="114"/>
      <c r="BJ58" s="114"/>
      <c r="BK58" s="114"/>
      <c r="BL58" s="114"/>
      <c r="BM58" s="114"/>
      <c r="BN58" s="114"/>
      <c r="BO58" s="114"/>
      <c r="BP58" s="114"/>
      <c r="BQ58" s="114"/>
      <c r="BR58" s="114"/>
      <c r="BS58" s="114"/>
      <c r="BT58" s="114"/>
      <c r="BU58" s="114"/>
      <c r="BV58" s="114"/>
      <c r="BW58" s="114"/>
      <c r="BX58" s="114"/>
      <c r="BY58" s="114"/>
      <c r="BZ58" s="114"/>
      <c r="CA58" s="114"/>
      <c r="CB58" s="114"/>
      <c r="CC58" s="114"/>
      <c r="CD58" s="114"/>
      <c r="CE58" s="114"/>
      <c r="CF58" s="114"/>
      <c r="CG58" s="114"/>
      <c r="CH58" s="114"/>
      <c r="CI58" s="114"/>
      <c r="CJ58" s="114"/>
      <c r="CK58" s="114"/>
    </row>
    <row r="59" spans="2:89" ht="15" customHeight="1">
      <c r="B59" s="123"/>
      <c r="C59" s="114"/>
      <c r="D59" s="108"/>
      <c r="E59" s="194"/>
      <c r="F59" s="114"/>
      <c r="G59" s="114"/>
      <c r="H59" s="114"/>
      <c r="I59" s="169"/>
      <c r="J59" s="760"/>
      <c r="K59" s="129"/>
      <c r="L59" s="114"/>
      <c r="M59" s="11"/>
      <c r="N59" s="11"/>
      <c r="O59" s="3"/>
      <c r="P59" s="3"/>
      <c r="Q59" s="134"/>
      <c r="R59" s="3"/>
      <c r="S59" s="3"/>
      <c r="T59" s="594"/>
      <c r="U59" s="112"/>
      <c r="V59" s="114"/>
      <c r="W59" s="114"/>
      <c r="X59" s="207"/>
      <c r="Y59" s="306"/>
      <c r="Z59" s="207"/>
      <c r="AA59" s="306"/>
      <c r="AB59" s="114"/>
      <c r="AC59" s="112"/>
      <c r="AD59" s="203"/>
      <c r="AE59" s="123"/>
      <c r="AF59" s="109"/>
      <c r="AG59" s="108"/>
      <c r="AH59" s="114"/>
      <c r="AI59" s="114"/>
      <c r="AJ59" s="114"/>
      <c r="AK59" s="114"/>
      <c r="AL59" s="114"/>
      <c r="AM59" s="114"/>
      <c r="AN59" s="114"/>
      <c r="AO59" s="114"/>
      <c r="AP59" s="114"/>
      <c r="AQ59" s="114"/>
      <c r="AR59" s="114"/>
      <c r="AS59" s="114"/>
      <c r="AT59" s="114"/>
      <c r="AU59" s="114"/>
      <c r="AV59" s="114"/>
      <c r="AW59" s="114"/>
      <c r="AX59" s="114"/>
      <c r="AY59" s="114"/>
      <c r="AZ59" s="114"/>
      <c r="BA59" s="114"/>
      <c r="BB59" s="114"/>
      <c r="BC59" s="114"/>
      <c r="BD59" s="114"/>
      <c r="BE59" s="114"/>
      <c r="BF59" s="114"/>
      <c r="BG59" s="114"/>
      <c r="BH59" s="114"/>
      <c r="BI59" s="114"/>
      <c r="BJ59" s="114"/>
      <c r="BK59" s="114"/>
      <c r="BL59" s="114"/>
      <c r="BM59" s="114"/>
      <c r="BN59" s="114"/>
      <c r="BO59" s="114"/>
      <c r="BP59" s="114"/>
      <c r="BQ59" s="114"/>
      <c r="BR59" s="114"/>
      <c r="BS59" s="114"/>
      <c r="BT59" s="114"/>
      <c r="BU59" s="114"/>
      <c r="BV59" s="114"/>
      <c r="BW59" s="114"/>
      <c r="BX59" s="114"/>
      <c r="BY59" s="114"/>
      <c r="BZ59" s="114"/>
      <c r="CA59" s="114"/>
      <c r="CB59" s="114"/>
      <c r="CC59" s="114"/>
      <c r="CD59" s="114"/>
      <c r="CE59" s="114"/>
      <c r="CF59" s="114"/>
      <c r="CG59" s="114"/>
      <c r="CH59" s="114"/>
      <c r="CI59" s="114"/>
      <c r="CJ59" s="114"/>
      <c r="CK59" s="114"/>
    </row>
    <row r="60" spans="2:89" ht="16.5" customHeight="1">
      <c r="B60" s="114"/>
      <c r="C60" s="122"/>
      <c r="D60" s="114"/>
      <c r="E60" s="194"/>
      <c r="F60" s="114"/>
      <c r="G60" s="114"/>
      <c r="H60" s="114"/>
      <c r="I60" s="308"/>
      <c r="J60" s="760"/>
      <c r="K60" s="129"/>
      <c r="L60" s="106"/>
      <c r="M60" s="11"/>
      <c r="N60" s="594"/>
      <c r="O60" s="11"/>
      <c r="P60" s="11"/>
      <c r="Q60" s="134"/>
      <c r="R60" s="41"/>
      <c r="S60" s="7"/>
      <c r="T60" s="14"/>
      <c r="U60" s="112"/>
      <c r="V60" s="114"/>
      <c r="W60" s="114"/>
      <c r="X60" s="108"/>
      <c r="Y60" s="146"/>
      <c r="Z60" s="428"/>
      <c r="AA60" s="431"/>
      <c r="AB60" s="114"/>
      <c r="AC60" s="114"/>
      <c r="AD60" s="114"/>
      <c r="AE60" s="215"/>
      <c r="AF60" s="114"/>
      <c r="AG60" s="114"/>
      <c r="AH60" s="114"/>
      <c r="AI60" s="114"/>
      <c r="AJ60" s="114"/>
      <c r="AK60" s="114"/>
      <c r="AL60" s="114"/>
      <c r="AM60" s="114"/>
      <c r="AN60" s="114"/>
      <c r="AO60" s="114"/>
      <c r="AP60" s="114"/>
      <c r="AQ60" s="114"/>
      <c r="AR60" s="114"/>
      <c r="AS60" s="114"/>
      <c r="AT60" s="114"/>
      <c r="AU60" s="114"/>
      <c r="AV60" s="114"/>
      <c r="AW60" s="114"/>
      <c r="AX60" s="114"/>
      <c r="AY60" s="114"/>
      <c r="AZ60" s="114"/>
      <c r="BA60" s="114"/>
      <c r="BB60" s="114"/>
      <c r="BC60" s="114"/>
      <c r="BD60" s="114"/>
      <c r="BE60" s="114"/>
      <c r="BF60" s="114"/>
      <c r="BG60" s="114"/>
      <c r="BH60" s="114"/>
      <c r="BI60" s="114"/>
      <c r="BJ60" s="114"/>
      <c r="BK60" s="114"/>
      <c r="BL60" s="114"/>
      <c r="BM60" s="114"/>
      <c r="BN60" s="114"/>
      <c r="BO60" s="114"/>
      <c r="BP60" s="114"/>
      <c r="BQ60" s="114"/>
      <c r="BR60" s="114"/>
      <c r="BS60" s="114"/>
      <c r="BT60" s="114"/>
      <c r="BU60" s="114"/>
      <c r="BV60" s="114"/>
      <c r="BW60" s="114"/>
      <c r="BX60" s="114"/>
      <c r="BY60" s="114"/>
      <c r="BZ60" s="114"/>
      <c r="CA60" s="114"/>
      <c r="CB60" s="114"/>
      <c r="CC60" s="114"/>
      <c r="CD60" s="114"/>
      <c r="CE60" s="114"/>
      <c r="CF60" s="114"/>
      <c r="CG60" s="114"/>
      <c r="CH60" s="114"/>
      <c r="CI60" s="114"/>
      <c r="CJ60" s="114"/>
      <c r="CK60" s="114"/>
    </row>
    <row r="61" spans="2:89" ht="17.25" customHeight="1">
      <c r="B61" s="114"/>
      <c r="C61" s="122"/>
      <c r="D61" s="114"/>
      <c r="E61" s="229"/>
      <c r="F61" s="114"/>
      <c r="G61" s="114"/>
      <c r="H61" s="114"/>
      <c r="I61" s="114"/>
      <c r="J61" s="760"/>
      <c r="K61" s="129"/>
      <c r="L61" s="114"/>
      <c r="M61" s="11"/>
      <c r="N61" s="3"/>
      <c r="O61" s="122"/>
      <c r="P61" s="11"/>
      <c r="Q61" s="134"/>
      <c r="R61" s="41"/>
      <c r="S61" s="11"/>
      <c r="T61" s="14"/>
      <c r="U61" s="112"/>
      <c r="V61" s="114"/>
      <c r="W61" s="114"/>
      <c r="X61" s="108"/>
      <c r="Y61" s="146"/>
      <c r="Z61" s="188"/>
      <c r="AA61" s="426"/>
      <c r="AB61" s="114"/>
      <c r="AC61" s="114"/>
      <c r="AD61" s="114"/>
      <c r="AE61" s="229"/>
      <c r="AF61" s="207"/>
      <c r="AG61" s="208"/>
      <c r="AH61" s="114"/>
      <c r="AI61" s="114"/>
      <c r="AJ61" s="114"/>
      <c r="AK61" s="114"/>
      <c r="AL61" s="114"/>
      <c r="AM61" s="114"/>
      <c r="AN61" s="114"/>
      <c r="AO61" s="114"/>
      <c r="AP61" s="114"/>
      <c r="AQ61" s="114"/>
      <c r="AR61" s="114"/>
      <c r="AS61" s="114"/>
      <c r="AT61" s="114"/>
      <c r="AU61" s="114"/>
      <c r="AV61" s="114"/>
      <c r="AW61" s="114"/>
      <c r="AX61" s="114"/>
      <c r="AY61" s="114"/>
      <c r="AZ61" s="114"/>
      <c r="BA61" s="114"/>
      <c r="BB61" s="114"/>
      <c r="BC61" s="114"/>
      <c r="BD61" s="114"/>
      <c r="BE61" s="114"/>
      <c r="BF61" s="114"/>
      <c r="BG61" s="114"/>
      <c r="BH61" s="114"/>
      <c r="BI61" s="114"/>
      <c r="BJ61" s="114"/>
      <c r="BK61" s="114"/>
      <c r="BL61" s="114"/>
      <c r="BM61" s="114"/>
      <c r="BN61" s="114"/>
      <c r="BO61" s="114"/>
      <c r="BP61" s="114"/>
      <c r="BQ61" s="114"/>
      <c r="BR61" s="114"/>
      <c r="BS61" s="114"/>
      <c r="BT61" s="114"/>
      <c r="BU61" s="114"/>
      <c r="BV61" s="114"/>
      <c r="BW61" s="114"/>
      <c r="BX61" s="114"/>
      <c r="BY61" s="114"/>
      <c r="BZ61" s="114"/>
      <c r="CA61" s="114"/>
      <c r="CB61" s="114"/>
      <c r="CC61" s="114"/>
      <c r="CD61" s="114"/>
      <c r="CE61" s="114"/>
      <c r="CF61" s="114"/>
      <c r="CG61" s="114"/>
      <c r="CH61" s="114"/>
      <c r="CI61" s="114"/>
      <c r="CJ61" s="114"/>
      <c r="CK61" s="114"/>
    </row>
    <row r="62" spans="2:89">
      <c r="B62" s="114"/>
      <c r="C62" s="122"/>
      <c r="D62" s="114"/>
      <c r="E62" s="109"/>
      <c r="F62" s="114"/>
      <c r="G62" s="114"/>
      <c r="H62" s="114"/>
      <c r="I62" s="114"/>
      <c r="J62" s="218"/>
      <c r="K62" s="129"/>
      <c r="L62" s="104"/>
      <c r="M62" s="11"/>
      <c r="N62" s="41"/>
      <c r="O62" s="109"/>
      <c r="P62" s="14"/>
      <c r="Q62" s="134"/>
      <c r="R62" s="11"/>
      <c r="S62" s="11"/>
      <c r="T62" s="11"/>
      <c r="U62" s="109"/>
      <c r="V62" s="114"/>
      <c r="W62" s="114"/>
      <c r="X62" s="108"/>
      <c r="Y62" s="146"/>
      <c r="Z62" s="188"/>
      <c r="AA62" s="426"/>
      <c r="AB62" s="114"/>
      <c r="AC62" s="114"/>
      <c r="AD62" s="114"/>
      <c r="AE62" s="109"/>
      <c r="AF62" s="108"/>
      <c r="AG62" s="146"/>
      <c r="AH62" s="114"/>
      <c r="AI62" s="114"/>
      <c r="AJ62" s="114"/>
      <c r="AK62" s="114"/>
      <c r="AL62" s="114"/>
      <c r="AM62" s="114"/>
      <c r="AN62" s="114"/>
      <c r="AO62" s="114"/>
      <c r="AP62" s="114"/>
      <c r="AQ62" s="114"/>
      <c r="AR62" s="114"/>
      <c r="AS62" s="114"/>
      <c r="AT62" s="114"/>
      <c r="AU62" s="114"/>
      <c r="AV62" s="114"/>
      <c r="AW62" s="114"/>
      <c r="AX62" s="114"/>
      <c r="AY62" s="114"/>
      <c r="AZ62" s="114"/>
      <c r="BA62" s="114"/>
      <c r="BB62" s="114"/>
      <c r="BC62" s="114"/>
      <c r="BD62" s="114"/>
      <c r="BE62" s="114"/>
      <c r="BF62" s="114"/>
      <c r="BG62" s="114"/>
      <c r="BH62" s="114"/>
      <c r="BI62" s="114"/>
      <c r="BJ62" s="114"/>
      <c r="BK62" s="114"/>
      <c r="BL62" s="114"/>
      <c r="BM62" s="114"/>
      <c r="BN62" s="114"/>
      <c r="BO62" s="114"/>
      <c r="BP62" s="114"/>
      <c r="BQ62" s="114"/>
      <c r="BR62" s="114"/>
      <c r="BS62" s="114"/>
      <c r="BT62" s="114"/>
      <c r="BU62" s="114"/>
      <c r="BV62" s="114"/>
      <c r="BW62" s="114"/>
      <c r="BX62" s="114"/>
      <c r="BY62" s="114"/>
      <c r="BZ62" s="114"/>
      <c r="CA62" s="114"/>
      <c r="CB62" s="114"/>
      <c r="CC62" s="114"/>
      <c r="CD62" s="114"/>
      <c r="CE62" s="114"/>
      <c r="CF62" s="114"/>
      <c r="CG62" s="114"/>
      <c r="CH62" s="114"/>
      <c r="CI62" s="114"/>
      <c r="CJ62" s="114"/>
      <c r="CK62" s="114"/>
    </row>
    <row r="63" spans="2:89">
      <c r="B63" s="114"/>
      <c r="C63" s="122"/>
      <c r="D63" s="114"/>
      <c r="E63" s="109"/>
      <c r="F63" s="114"/>
      <c r="G63" s="114"/>
      <c r="H63" s="114"/>
      <c r="I63" s="114"/>
      <c r="J63" s="218"/>
      <c r="K63" s="129"/>
      <c r="L63" s="106"/>
      <c r="M63" s="11"/>
      <c r="N63" s="41"/>
      <c r="O63" s="134"/>
      <c r="P63" s="14"/>
      <c r="Q63" s="134"/>
      <c r="R63" s="11"/>
      <c r="S63" s="11"/>
      <c r="T63" s="11"/>
      <c r="U63" s="109"/>
      <c r="V63" s="114"/>
      <c r="W63" s="114"/>
      <c r="X63" s="108"/>
      <c r="Y63" s="152"/>
      <c r="Z63" s="188"/>
      <c r="AA63" s="426"/>
      <c r="AB63" s="114"/>
      <c r="AC63" s="114"/>
      <c r="AD63" s="114"/>
      <c r="AE63" s="109"/>
      <c r="AF63" s="108"/>
      <c r="AG63" s="146"/>
      <c r="AH63" s="114"/>
      <c r="AI63" s="114"/>
      <c r="AJ63" s="114"/>
      <c r="AK63" s="114"/>
      <c r="AL63" s="114"/>
      <c r="AM63" s="114"/>
      <c r="AN63" s="114"/>
      <c r="AO63" s="114"/>
      <c r="AP63" s="114"/>
      <c r="AQ63" s="114"/>
      <c r="AR63" s="114"/>
      <c r="AS63" s="114"/>
      <c r="AT63" s="114"/>
      <c r="AU63" s="114"/>
      <c r="AV63" s="114"/>
      <c r="AW63" s="114"/>
      <c r="AX63" s="114"/>
      <c r="AY63" s="114"/>
      <c r="AZ63" s="114"/>
      <c r="BA63" s="114"/>
      <c r="BB63" s="114"/>
      <c r="BC63" s="114"/>
      <c r="BD63" s="114"/>
      <c r="BE63" s="114"/>
      <c r="BF63" s="114"/>
      <c r="BG63" s="114"/>
      <c r="BH63" s="114"/>
      <c r="BI63" s="114"/>
      <c r="BJ63" s="114"/>
      <c r="BK63" s="114"/>
      <c r="BL63" s="114"/>
      <c r="BM63" s="114"/>
      <c r="BN63" s="114"/>
      <c r="BO63" s="114"/>
      <c r="BP63" s="114"/>
      <c r="BQ63" s="114"/>
      <c r="BR63" s="114"/>
      <c r="BS63" s="114"/>
      <c r="BT63" s="114"/>
      <c r="BU63" s="114"/>
      <c r="BV63" s="114"/>
      <c r="BW63" s="114"/>
      <c r="BX63" s="114"/>
      <c r="BY63" s="114"/>
      <c r="BZ63" s="114"/>
      <c r="CA63" s="114"/>
      <c r="CB63" s="114"/>
      <c r="CC63" s="114"/>
      <c r="CD63" s="114"/>
      <c r="CE63" s="114"/>
      <c r="CF63" s="114"/>
      <c r="CG63" s="114"/>
      <c r="CH63" s="114"/>
      <c r="CI63" s="114"/>
      <c r="CJ63" s="114"/>
      <c r="CK63" s="114"/>
    </row>
    <row r="64" spans="2:89" ht="15.75">
      <c r="B64" s="114"/>
      <c r="C64" s="122"/>
      <c r="D64" s="114"/>
      <c r="E64" s="109"/>
      <c r="F64" s="114"/>
      <c r="G64" s="114"/>
      <c r="H64" s="114"/>
      <c r="I64" s="216"/>
      <c r="J64" s="129"/>
      <c r="K64" s="109"/>
      <c r="L64" s="106"/>
      <c r="M64" s="11"/>
      <c r="N64" s="580"/>
      <c r="O64" s="109"/>
      <c r="P64" s="122"/>
      <c r="Q64" s="114"/>
      <c r="R64" s="11"/>
      <c r="S64" s="11"/>
      <c r="T64" s="11"/>
      <c r="U64" s="109"/>
      <c r="V64" s="114"/>
      <c r="W64" s="114"/>
      <c r="X64" s="108"/>
      <c r="Y64" s="146"/>
      <c r="Z64" s="188"/>
      <c r="AA64" s="426"/>
      <c r="AB64" s="114"/>
      <c r="AC64" s="114"/>
      <c r="AD64" s="114"/>
      <c r="AE64" s="109"/>
      <c r="AF64" s="108"/>
      <c r="AG64" s="146"/>
      <c r="AH64" s="114"/>
      <c r="AI64" s="114"/>
      <c r="AJ64" s="114"/>
      <c r="AK64" s="114"/>
      <c r="AL64" s="114"/>
      <c r="AM64" s="114"/>
      <c r="AN64" s="114"/>
      <c r="AO64" s="114"/>
      <c r="AP64" s="114"/>
      <c r="AQ64" s="114"/>
      <c r="AR64" s="114"/>
      <c r="AS64" s="114"/>
      <c r="AT64" s="114"/>
      <c r="AU64" s="114"/>
      <c r="AV64" s="114"/>
      <c r="AW64" s="114"/>
      <c r="AX64" s="114"/>
      <c r="AY64" s="114"/>
      <c r="AZ64" s="114"/>
      <c r="BA64" s="114"/>
      <c r="BB64" s="114"/>
      <c r="BC64" s="114"/>
      <c r="BD64" s="114"/>
      <c r="BE64" s="114"/>
      <c r="BF64" s="114"/>
      <c r="BG64" s="114"/>
      <c r="BH64" s="114"/>
      <c r="BI64" s="114"/>
      <c r="BJ64" s="114"/>
      <c r="BK64" s="114"/>
      <c r="BL64" s="114"/>
      <c r="BM64" s="114"/>
      <c r="BN64" s="114"/>
      <c r="BO64" s="114"/>
      <c r="BP64" s="114"/>
      <c r="BQ64" s="114"/>
      <c r="BR64" s="114"/>
      <c r="BS64" s="114"/>
      <c r="BT64" s="114"/>
      <c r="BU64" s="114"/>
      <c r="BV64" s="114"/>
      <c r="BW64" s="114"/>
      <c r="BX64" s="114"/>
      <c r="BY64" s="114"/>
      <c r="BZ64" s="114"/>
      <c r="CA64" s="114"/>
      <c r="CB64" s="114"/>
      <c r="CC64" s="114"/>
      <c r="CD64" s="114"/>
      <c r="CE64" s="114"/>
      <c r="CF64" s="114"/>
      <c r="CG64" s="114"/>
      <c r="CH64" s="114"/>
      <c r="CI64" s="114"/>
      <c r="CJ64" s="114"/>
      <c r="CK64" s="114"/>
    </row>
    <row r="65" spans="2:89">
      <c r="B65" s="114"/>
      <c r="C65" s="122"/>
      <c r="D65" s="114"/>
      <c r="E65" s="109"/>
      <c r="F65" s="114"/>
      <c r="G65" s="114"/>
      <c r="H65" s="114"/>
      <c r="I65" s="229"/>
      <c r="J65" s="129"/>
      <c r="K65" s="133"/>
      <c r="L65" s="3015"/>
      <c r="M65" s="15"/>
      <c r="N65" s="114"/>
      <c r="O65" s="188"/>
      <c r="P65" s="114"/>
      <c r="Q65" s="119"/>
      <c r="R65" s="11"/>
      <c r="S65" s="11"/>
      <c r="T65" s="11"/>
      <c r="U65" s="109"/>
      <c r="V65" s="114"/>
      <c r="W65" s="114"/>
      <c r="X65" s="123"/>
      <c r="Y65" s="152"/>
      <c r="Z65" s="188"/>
      <c r="AA65" s="426"/>
      <c r="AB65" s="114"/>
      <c r="AC65" s="114"/>
      <c r="AD65" s="114"/>
      <c r="AE65" s="109"/>
      <c r="AF65" s="108"/>
      <c r="AG65" s="152"/>
      <c r="AH65" s="114"/>
      <c r="AI65" s="114"/>
      <c r="AJ65" s="114"/>
      <c r="AK65" s="114"/>
      <c r="AL65" s="114"/>
      <c r="AM65" s="114"/>
      <c r="AN65" s="114"/>
      <c r="AO65" s="114"/>
      <c r="AP65" s="114"/>
      <c r="AQ65" s="114"/>
      <c r="AR65" s="114"/>
      <c r="AS65" s="114"/>
      <c r="AT65" s="114"/>
      <c r="AU65" s="114"/>
      <c r="AV65" s="114"/>
      <c r="AW65" s="114"/>
      <c r="AX65" s="114"/>
      <c r="AY65" s="114"/>
      <c r="AZ65" s="114"/>
      <c r="BA65" s="114"/>
      <c r="BB65" s="114"/>
      <c r="BC65" s="114"/>
      <c r="BD65" s="114"/>
      <c r="BE65" s="114"/>
      <c r="BF65" s="114"/>
      <c r="BG65" s="114"/>
      <c r="BH65" s="114"/>
      <c r="BI65" s="114"/>
      <c r="BJ65" s="114"/>
      <c r="BK65" s="114"/>
      <c r="BL65" s="114"/>
      <c r="BM65" s="114"/>
      <c r="BN65" s="114"/>
      <c r="BO65" s="114"/>
      <c r="BP65" s="114"/>
      <c r="BQ65" s="114"/>
      <c r="BR65" s="114"/>
      <c r="BS65" s="114"/>
      <c r="BT65" s="114"/>
      <c r="BU65" s="114"/>
      <c r="BV65" s="114"/>
      <c r="BW65" s="114"/>
      <c r="BX65" s="114"/>
      <c r="BY65" s="114"/>
      <c r="BZ65" s="114"/>
      <c r="CA65" s="114"/>
      <c r="CB65" s="114"/>
      <c r="CC65" s="114"/>
      <c r="CD65" s="114"/>
      <c r="CE65" s="114"/>
      <c r="CF65" s="114"/>
      <c r="CG65" s="114"/>
      <c r="CH65" s="114"/>
      <c r="CI65" s="114"/>
      <c r="CJ65" s="114"/>
      <c r="CK65" s="114"/>
    </row>
    <row r="66" spans="2:89">
      <c r="B66" s="114"/>
      <c r="C66" s="122"/>
      <c r="D66" s="114"/>
      <c r="E66" s="109"/>
      <c r="F66" s="114"/>
      <c r="G66" s="114"/>
      <c r="H66" s="114"/>
      <c r="I66" s="109"/>
      <c r="J66" s="129"/>
      <c r="K66" s="114"/>
      <c r="L66" s="121"/>
      <c r="M66" s="11"/>
      <c r="N66" s="123"/>
      <c r="O66" s="109"/>
      <c r="P66" s="106"/>
      <c r="Q66" s="208"/>
      <c r="R66" s="11"/>
      <c r="S66" s="11"/>
      <c r="T66" s="11"/>
      <c r="U66" s="109"/>
      <c r="V66" s="114"/>
      <c r="W66" s="114"/>
      <c r="X66" s="108"/>
      <c r="Y66" s="146"/>
      <c r="Z66" s="188"/>
      <c r="AA66" s="426"/>
      <c r="AB66" s="114"/>
      <c r="AC66" s="114"/>
      <c r="AD66" s="114"/>
      <c r="AE66" s="109"/>
      <c r="AF66" s="108"/>
      <c r="AG66" s="146"/>
      <c r="AH66" s="114"/>
      <c r="AI66" s="114"/>
      <c r="AJ66" s="114"/>
      <c r="AK66" s="114"/>
      <c r="AL66" s="114"/>
      <c r="AM66" s="114"/>
      <c r="AN66" s="114"/>
      <c r="AO66" s="114"/>
      <c r="AP66" s="114"/>
      <c r="AQ66" s="114"/>
      <c r="AR66" s="114"/>
      <c r="AS66" s="114"/>
      <c r="AT66" s="114"/>
      <c r="AU66" s="114"/>
      <c r="AV66" s="114"/>
      <c r="AW66" s="114"/>
      <c r="AX66" s="114"/>
      <c r="AY66" s="114"/>
      <c r="AZ66" s="114"/>
      <c r="BA66" s="114"/>
      <c r="BB66" s="114"/>
      <c r="BC66" s="114"/>
      <c r="BD66" s="114"/>
      <c r="BE66" s="114"/>
      <c r="BF66" s="114"/>
      <c r="BG66" s="114"/>
      <c r="BH66" s="114"/>
      <c r="BI66" s="114"/>
      <c r="BJ66" s="114"/>
      <c r="BK66" s="114"/>
      <c r="BL66" s="114"/>
      <c r="BM66" s="114"/>
      <c r="BN66" s="114"/>
      <c r="BO66" s="114"/>
      <c r="BP66" s="114"/>
      <c r="BQ66" s="114"/>
      <c r="BR66" s="114"/>
      <c r="BS66" s="114"/>
      <c r="BT66" s="114"/>
      <c r="BU66" s="114"/>
      <c r="BV66" s="114"/>
      <c r="BW66" s="114"/>
      <c r="BX66" s="114"/>
      <c r="BY66" s="114"/>
      <c r="BZ66" s="114"/>
      <c r="CA66" s="114"/>
      <c r="CB66" s="114"/>
      <c r="CC66" s="114"/>
      <c r="CD66" s="114"/>
      <c r="CE66" s="114"/>
      <c r="CF66" s="114"/>
      <c r="CG66" s="114"/>
      <c r="CH66" s="114"/>
      <c r="CI66" s="114"/>
      <c r="CJ66" s="114"/>
      <c r="CK66" s="114"/>
    </row>
    <row r="67" spans="2:89">
      <c r="B67" s="114"/>
      <c r="C67" s="122"/>
      <c r="D67" s="114"/>
      <c r="E67" s="109"/>
      <c r="F67" s="114"/>
      <c r="G67" s="114"/>
      <c r="H67" s="114"/>
      <c r="I67" s="112"/>
      <c r="J67" s="129"/>
      <c r="K67" s="411"/>
      <c r="L67" s="114"/>
      <c r="M67" s="11"/>
      <c r="N67" s="55"/>
      <c r="O67" s="109"/>
      <c r="P67" s="15"/>
      <c r="Q67" s="152"/>
      <c r="R67" s="11"/>
      <c r="S67" s="11"/>
      <c r="T67" s="11"/>
      <c r="U67" s="109"/>
      <c r="V67" s="114"/>
      <c r="W67" s="114"/>
      <c r="X67" s="108"/>
      <c r="Y67" s="152"/>
      <c r="Z67" s="188"/>
      <c r="AA67" s="426"/>
      <c r="AB67" s="114"/>
      <c r="AC67" s="114"/>
      <c r="AD67" s="114"/>
      <c r="AE67" s="109"/>
      <c r="AF67" s="123"/>
      <c r="AG67" s="152"/>
      <c r="AH67" s="114"/>
      <c r="AI67" s="114"/>
      <c r="AJ67" s="114"/>
      <c r="AK67" s="114"/>
      <c r="AL67" s="114"/>
      <c r="AM67" s="114"/>
      <c r="AN67" s="114"/>
      <c r="AO67" s="114"/>
      <c r="AP67" s="114"/>
      <c r="AQ67" s="114"/>
      <c r="AR67" s="114"/>
      <c r="AS67" s="114"/>
      <c r="AT67" s="114"/>
      <c r="AU67" s="114"/>
      <c r="AV67" s="114"/>
      <c r="AW67" s="114"/>
      <c r="AX67" s="114"/>
      <c r="AY67" s="114"/>
      <c r="AZ67" s="114"/>
      <c r="BA67" s="114"/>
      <c r="BB67" s="114"/>
      <c r="BC67" s="114"/>
      <c r="BD67" s="114"/>
      <c r="BE67" s="114"/>
      <c r="BF67" s="114"/>
      <c r="BG67" s="114"/>
      <c r="BH67" s="114"/>
      <c r="BI67" s="114"/>
      <c r="BJ67" s="114"/>
      <c r="BK67" s="114"/>
      <c r="BL67" s="114"/>
      <c r="BM67" s="114"/>
      <c r="BN67" s="114"/>
      <c r="BO67" s="114"/>
      <c r="BP67" s="114"/>
      <c r="BQ67" s="114"/>
      <c r="BR67" s="114"/>
      <c r="BS67" s="114"/>
      <c r="BT67" s="114"/>
      <c r="BU67" s="114"/>
      <c r="BV67" s="114"/>
      <c r="BW67" s="114"/>
      <c r="BX67" s="114"/>
      <c r="BY67" s="114"/>
      <c r="BZ67" s="114"/>
      <c r="CA67" s="114"/>
      <c r="CB67" s="114"/>
      <c r="CC67" s="114"/>
      <c r="CD67" s="114"/>
      <c r="CE67" s="114"/>
      <c r="CF67" s="114"/>
      <c r="CG67" s="114"/>
      <c r="CH67" s="114"/>
      <c r="CI67" s="114"/>
      <c r="CJ67" s="114"/>
      <c r="CK67" s="114"/>
    </row>
    <row r="68" spans="2:89">
      <c r="B68" s="114"/>
      <c r="C68" s="122"/>
      <c r="D68" s="114"/>
      <c r="E68" s="109"/>
      <c r="F68" s="114"/>
      <c r="G68" s="114"/>
      <c r="H68" s="114"/>
      <c r="I68" s="109"/>
      <c r="J68" s="760"/>
      <c r="K68" s="129"/>
      <c r="L68" s="114"/>
      <c r="M68" s="11"/>
      <c r="N68" s="413"/>
      <c r="O68" s="109"/>
      <c r="P68" s="104"/>
      <c r="Q68" s="139"/>
      <c r="R68" s="11"/>
      <c r="S68" s="11"/>
      <c r="T68" s="11"/>
      <c r="U68" s="109"/>
      <c r="V68" s="114"/>
      <c r="W68" s="114"/>
      <c r="X68" s="116"/>
      <c r="Y68" s="150"/>
      <c r="Z68" s="428"/>
      <c r="AA68" s="426"/>
      <c r="AB68" s="114"/>
      <c r="AC68" s="114"/>
      <c r="AD68" s="114"/>
      <c r="AE68" s="109"/>
      <c r="AF68" s="108"/>
      <c r="AG68" s="146"/>
      <c r="AH68" s="114"/>
      <c r="AI68" s="114"/>
      <c r="AJ68" s="114"/>
      <c r="AK68" s="114"/>
      <c r="AL68" s="114"/>
      <c r="AM68" s="114"/>
      <c r="AN68" s="114"/>
      <c r="AO68" s="114"/>
      <c r="AP68" s="114"/>
      <c r="AQ68" s="114"/>
      <c r="AR68" s="114"/>
      <c r="AS68" s="114"/>
      <c r="AT68" s="114"/>
      <c r="AU68" s="114"/>
      <c r="AV68" s="114"/>
      <c r="AW68" s="114"/>
      <c r="AX68" s="114"/>
      <c r="AY68" s="114"/>
      <c r="AZ68" s="114"/>
      <c r="BA68" s="114"/>
      <c r="BB68" s="114"/>
      <c r="BC68" s="114"/>
      <c r="BD68" s="114"/>
      <c r="BE68" s="114"/>
      <c r="BF68" s="114"/>
      <c r="BG68" s="114"/>
      <c r="BH68" s="114"/>
      <c r="BI68" s="114"/>
      <c r="BJ68" s="114"/>
      <c r="BK68" s="114"/>
      <c r="BL68" s="114"/>
      <c r="BM68" s="114"/>
      <c r="BN68" s="114"/>
      <c r="BO68" s="114"/>
      <c r="BP68" s="114"/>
      <c r="BQ68" s="114"/>
      <c r="BR68" s="114"/>
      <c r="BS68" s="114"/>
      <c r="BT68" s="114"/>
      <c r="BU68" s="114"/>
      <c r="BV68" s="114"/>
      <c r="BW68" s="114"/>
      <c r="BX68" s="114"/>
      <c r="BY68" s="114"/>
      <c r="BZ68" s="114"/>
      <c r="CA68" s="114"/>
      <c r="CB68" s="114"/>
      <c r="CC68" s="114"/>
      <c r="CD68" s="114"/>
      <c r="CE68" s="114"/>
      <c r="CF68" s="114"/>
      <c r="CG68" s="114"/>
      <c r="CH68" s="114"/>
      <c r="CI68" s="114"/>
      <c r="CJ68" s="114"/>
      <c r="CK68" s="114"/>
    </row>
    <row r="69" spans="2:89" ht="12.75" customHeight="1">
      <c r="B69" s="114"/>
      <c r="C69" s="122"/>
      <c r="D69" s="114"/>
      <c r="E69" s="125"/>
      <c r="F69" s="114"/>
      <c r="G69" s="114"/>
      <c r="H69" s="114"/>
      <c r="I69" s="115"/>
      <c r="J69" s="760"/>
      <c r="K69" s="129"/>
      <c r="L69" s="114"/>
      <c r="M69" s="11"/>
      <c r="N69" s="123"/>
      <c r="O69" s="109"/>
      <c r="P69" s="106"/>
      <c r="Q69" s="152"/>
      <c r="R69" s="11"/>
      <c r="S69" s="11"/>
      <c r="T69" s="11"/>
      <c r="U69" s="109"/>
      <c r="V69" s="114"/>
      <c r="W69" s="114"/>
      <c r="X69" s="108"/>
      <c r="Y69" s="152"/>
      <c r="Z69" s="188"/>
      <c r="AA69" s="426"/>
      <c r="AB69" s="114"/>
      <c r="AC69" s="114"/>
      <c r="AD69" s="114"/>
      <c r="AE69" s="109"/>
      <c r="AF69" s="108"/>
      <c r="AG69" s="152"/>
      <c r="AH69" s="114"/>
      <c r="AI69" s="114"/>
      <c r="AJ69" s="114"/>
      <c r="AK69" s="114"/>
      <c r="AL69" s="114"/>
      <c r="AM69" s="114"/>
      <c r="AN69" s="114"/>
      <c r="AO69" s="114"/>
      <c r="AP69" s="114"/>
      <c r="AQ69" s="114"/>
      <c r="AR69" s="114"/>
      <c r="AS69" s="114"/>
      <c r="AT69" s="114"/>
      <c r="AU69" s="114"/>
      <c r="AV69" s="114"/>
      <c r="AW69" s="114"/>
      <c r="AX69" s="114"/>
      <c r="AY69" s="114"/>
      <c r="AZ69" s="114"/>
      <c r="BA69" s="114"/>
      <c r="BB69" s="114"/>
      <c r="BC69" s="114"/>
      <c r="BD69" s="114"/>
      <c r="BE69" s="114"/>
      <c r="BF69" s="114"/>
      <c r="BG69" s="114"/>
      <c r="BH69" s="114"/>
      <c r="BI69" s="114"/>
      <c r="BJ69" s="114"/>
      <c r="BK69" s="114"/>
      <c r="BL69" s="114"/>
      <c r="BM69" s="114"/>
      <c r="BN69" s="114"/>
      <c r="BO69" s="114"/>
      <c r="BP69" s="114"/>
      <c r="BQ69" s="114"/>
      <c r="BR69" s="114"/>
      <c r="BS69" s="114"/>
      <c r="BT69" s="114"/>
      <c r="BU69" s="114"/>
      <c r="BV69" s="114"/>
      <c r="BW69" s="114"/>
      <c r="BX69" s="114"/>
      <c r="BY69" s="114"/>
      <c r="BZ69" s="114"/>
      <c r="CA69" s="114"/>
      <c r="CB69" s="114"/>
      <c r="CC69" s="114"/>
      <c r="CD69" s="114"/>
      <c r="CE69" s="114"/>
      <c r="CF69" s="114"/>
      <c r="CG69" s="114"/>
      <c r="CH69" s="114"/>
      <c r="CI69" s="114"/>
      <c r="CJ69" s="114"/>
      <c r="CK69" s="114"/>
    </row>
    <row r="70" spans="2:89" ht="12.75" customHeight="1">
      <c r="B70" s="114"/>
      <c r="C70" s="122"/>
      <c r="D70" s="114"/>
      <c r="E70" s="215"/>
      <c r="F70" s="114"/>
      <c r="G70" s="114"/>
      <c r="H70" s="114"/>
      <c r="I70" s="109"/>
      <c r="J70" s="760"/>
      <c r="K70" s="129"/>
      <c r="L70" s="375"/>
      <c r="M70" s="11"/>
      <c r="N70" s="42"/>
      <c r="O70" s="109"/>
      <c r="P70" s="103"/>
      <c r="Q70" s="152"/>
      <c r="R70" s="11"/>
      <c r="S70" s="11"/>
      <c r="T70" s="11"/>
      <c r="U70" s="135"/>
      <c r="V70" s="114"/>
      <c r="W70" s="114"/>
      <c r="X70" s="197"/>
      <c r="Y70" s="427"/>
      <c r="Z70" s="188"/>
      <c r="AA70" s="426"/>
      <c r="AB70" s="114"/>
      <c r="AC70" s="114"/>
      <c r="AD70" s="114"/>
      <c r="AE70" s="115"/>
      <c r="AF70" s="116"/>
      <c r="AG70" s="150"/>
      <c r="AH70" s="114"/>
      <c r="AI70" s="114"/>
      <c r="AJ70" s="114"/>
      <c r="AK70" s="114"/>
      <c r="AL70" s="114"/>
      <c r="AM70" s="114"/>
      <c r="AN70" s="114"/>
      <c r="AO70" s="114"/>
      <c r="AP70" s="114"/>
      <c r="AQ70" s="114"/>
      <c r="AR70" s="114"/>
      <c r="AS70" s="114"/>
      <c r="AT70" s="114"/>
      <c r="AU70" s="114"/>
      <c r="AV70" s="114"/>
      <c r="AW70" s="114"/>
      <c r="AX70" s="114"/>
      <c r="AY70" s="114"/>
      <c r="AZ70" s="114"/>
      <c r="BA70" s="114"/>
      <c r="BB70" s="114"/>
      <c r="BC70" s="114"/>
      <c r="BD70" s="114"/>
      <c r="BE70" s="114"/>
      <c r="BF70" s="114"/>
      <c r="BG70" s="114"/>
      <c r="BH70" s="114"/>
      <c r="BI70" s="114"/>
      <c r="BJ70" s="114"/>
      <c r="BK70" s="114"/>
      <c r="BL70" s="114"/>
      <c r="BM70" s="114"/>
      <c r="BN70" s="114"/>
      <c r="BO70" s="114"/>
      <c r="BP70" s="114"/>
      <c r="BQ70" s="114"/>
      <c r="BR70" s="114"/>
      <c r="BS70" s="114"/>
      <c r="BT70" s="114"/>
      <c r="BU70" s="114"/>
      <c r="BV70" s="114"/>
      <c r="BW70" s="114"/>
      <c r="BX70" s="114"/>
      <c r="BY70" s="114"/>
      <c r="BZ70" s="114"/>
      <c r="CA70" s="114"/>
      <c r="CB70" s="114"/>
      <c r="CC70" s="114"/>
      <c r="CD70" s="114"/>
      <c r="CE70" s="114"/>
      <c r="CF70" s="114"/>
      <c r="CG70" s="114"/>
      <c r="CH70" s="114"/>
      <c r="CI70" s="114"/>
      <c r="CJ70" s="114"/>
      <c r="CK70" s="114"/>
    </row>
    <row r="71" spans="2:89" ht="13.5" customHeight="1">
      <c r="B71" s="114"/>
      <c r="C71" s="122"/>
      <c r="D71" s="114"/>
      <c r="E71" s="229"/>
      <c r="F71" s="114"/>
      <c r="G71" s="114"/>
      <c r="H71" s="114"/>
      <c r="I71" s="119"/>
      <c r="J71" s="218"/>
      <c r="K71" s="129"/>
      <c r="L71" s="106"/>
      <c r="M71" s="11"/>
      <c r="N71" s="11"/>
      <c r="O71" s="122"/>
      <c r="P71" s="11"/>
      <c r="Q71" s="114"/>
      <c r="R71" s="11"/>
      <c r="S71" s="11"/>
      <c r="T71" s="11"/>
      <c r="U71" s="114"/>
      <c r="V71" s="114"/>
      <c r="W71" s="114"/>
      <c r="X71" s="197"/>
      <c r="Y71" s="427"/>
      <c r="Z71" s="188"/>
      <c r="AA71" s="426"/>
      <c r="AB71" s="114"/>
      <c r="AC71" s="114"/>
      <c r="AD71" s="114"/>
      <c r="AE71" s="109"/>
      <c r="AF71" s="108"/>
      <c r="AG71" s="152"/>
      <c r="AH71" s="114"/>
      <c r="AI71" s="114"/>
      <c r="AJ71" s="114"/>
      <c r="AK71" s="114"/>
      <c r="AL71" s="114"/>
      <c r="AM71" s="114"/>
      <c r="AN71" s="114"/>
      <c r="AO71" s="114"/>
      <c r="AP71" s="114"/>
      <c r="AQ71" s="114"/>
      <c r="AR71" s="114"/>
      <c r="AS71" s="114"/>
      <c r="AT71" s="114"/>
      <c r="AU71" s="114"/>
      <c r="AV71" s="114"/>
      <c r="AW71" s="114"/>
      <c r="AX71" s="114"/>
      <c r="AY71" s="114"/>
      <c r="AZ71" s="114"/>
      <c r="BA71" s="114"/>
      <c r="BB71" s="114"/>
      <c r="BC71" s="114"/>
      <c r="BD71" s="114"/>
      <c r="BE71" s="114"/>
      <c r="BF71" s="114"/>
      <c r="BG71" s="114"/>
      <c r="BH71" s="114"/>
      <c r="BI71" s="114"/>
      <c r="BJ71" s="114"/>
      <c r="BK71" s="114"/>
      <c r="BL71" s="114"/>
      <c r="BM71" s="114"/>
      <c r="BN71" s="114"/>
      <c r="BO71" s="114"/>
      <c r="BP71" s="114"/>
      <c r="BQ71" s="114"/>
      <c r="BR71" s="114"/>
      <c r="BS71" s="114"/>
      <c r="BT71" s="114"/>
      <c r="BU71" s="114"/>
      <c r="BV71" s="114"/>
      <c r="BW71" s="114"/>
      <c r="BX71" s="114"/>
      <c r="BY71" s="114"/>
      <c r="BZ71" s="114"/>
      <c r="CA71" s="114"/>
      <c r="CB71" s="114"/>
      <c r="CC71" s="114"/>
      <c r="CD71" s="114"/>
      <c r="CE71" s="114"/>
      <c r="CF71" s="114"/>
      <c r="CG71" s="114"/>
      <c r="CH71" s="114"/>
      <c r="CI71" s="114"/>
      <c r="CJ71" s="114"/>
      <c r="CK71" s="114"/>
    </row>
    <row r="72" spans="2:89" ht="15.75">
      <c r="B72" s="114"/>
      <c r="C72" s="122"/>
      <c r="D72" s="114"/>
      <c r="E72" s="109"/>
      <c r="F72" s="114"/>
      <c r="G72" s="114"/>
      <c r="H72" s="114"/>
      <c r="I72" s="305"/>
      <c r="J72" s="129"/>
      <c r="K72" s="121"/>
      <c r="L72" s="114"/>
      <c r="M72" s="11"/>
      <c r="N72" s="98"/>
      <c r="O72" s="188"/>
      <c r="P72" s="11"/>
      <c r="Q72" s="208"/>
      <c r="R72" s="11"/>
      <c r="S72" s="11"/>
      <c r="T72" s="11"/>
      <c r="U72" s="109"/>
      <c r="V72" s="114"/>
      <c r="W72" s="114"/>
      <c r="X72" s="197"/>
      <c r="Y72" s="427"/>
      <c r="Z72" s="188"/>
      <c r="AA72" s="426"/>
      <c r="AB72" s="114"/>
      <c r="AC72" s="114"/>
      <c r="AD72" s="114"/>
      <c r="AE72" s="114"/>
      <c r="AF72" s="114"/>
      <c r="AG72" s="114"/>
      <c r="AH72" s="114"/>
      <c r="AI72" s="114"/>
      <c r="AJ72" s="114"/>
      <c r="AK72" s="114"/>
      <c r="AL72" s="114"/>
      <c r="AM72" s="114"/>
      <c r="AN72" s="114"/>
      <c r="AO72" s="114"/>
      <c r="AP72" s="114"/>
      <c r="AQ72" s="114"/>
      <c r="AR72" s="114"/>
      <c r="AS72" s="114"/>
      <c r="AT72" s="114"/>
      <c r="AU72" s="114"/>
      <c r="AV72" s="114"/>
      <c r="AW72" s="114"/>
      <c r="AX72" s="114"/>
      <c r="AY72" s="114"/>
      <c r="AZ72" s="114"/>
      <c r="BA72" s="114"/>
      <c r="BB72" s="114"/>
      <c r="BC72" s="114"/>
      <c r="BD72" s="114"/>
      <c r="BE72" s="114"/>
      <c r="BF72" s="114"/>
      <c r="BG72" s="114"/>
      <c r="BH72" s="114"/>
      <c r="BI72" s="114"/>
      <c r="BJ72" s="114"/>
      <c r="BK72" s="114"/>
      <c r="BL72" s="114"/>
      <c r="BM72" s="114"/>
      <c r="BN72" s="114"/>
      <c r="BO72" s="114"/>
      <c r="BP72" s="114"/>
      <c r="BQ72" s="114"/>
      <c r="BR72" s="114"/>
      <c r="BS72" s="114"/>
      <c r="BT72" s="114"/>
      <c r="BU72" s="114"/>
      <c r="BV72" s="114"/>
      <c r="BW72" s="114"/>
      <c r="BX72" s="114"/>
      <c r="BY72" s="114"/>
      <c r="BZ72" s="114"/>
      <c r="CA72" s="114"/>
      <c r="CB72" s="114"/>
      <c r="CC72" s="114"/>
      <c r="CD72" s="114"/>
      <c r="CE72" s="114"/>
      <c r="CF72" s="114"/>
      <c r="CG72" s="114"/>
      <c r="CH72" s="114"/>
      <c r="CI72" s="114"/>
      <c r="CJ72" s="114"/>
      <c r="CK72" s="114"/>
    </row>
    <row r="73" spans="2:89" ht="15.75">
      <c r="B73" s="114"/>
      <c r="C73" s="122"/>
      <c r="D73" s="114"/>
      <c r="E73" s="109"/>
      <c r="F73" s="114"/>
      <c r="G73" s="114"/>
      <c r="H73" s="114"/>
      <c r="I73" s="229"/>
      <c r="J73" s="129"/>
      <c r="K73" s="109"/>
      <c r="L73" s="106"/>
      <c r="M73" s="11"/>
      <c r="N73" s="623"/>
      <c r="O73" s="134"/>
      <c r="P73" s="414"/>
      <c r="Q73" s="139"/>
      <c r="R73" s="11"/>
      <c r="S73" s="11"/>
      <c r="T73" s="11"/>
      <c r="U73" s="109"/>
      <c r="V73" s="114"/>
      <c r="W73" s="114"/>
      <c r="X73" s="197"/>
      <c r="Y73" s="427"/>
      <c r="Z73" s="188"/>
      <c r="AA73" s="426"/>
      <c r="AB73" s="114"/>
      <c r="AC73" s="114"/>
      <c r="AD73" s="114"/>
      <c r="AE73" s="114"/>
      <c r="AF73" s="114"/>
      <c r="AG73" s="114"/>
      <c r="AH73" s="114"/>
      <c r="AI73" s="114"/>
      <c r="AJ73" s="114"/>
      <c r="AK73" s="114"/>
      <c r="AL73" s="114"/>
      <c r="AM73" s="114"/>
      <c r="AN73" s="114"/>
      <c r="AO73" s="114"/>
      <c r="AP73" s="114"/>
      <c r="AQ73" s="114"/>
      <c r="AR73" s="114"/>
      <c r="AS73" s="114"/>
      <c r="AT73" s="114"/>
      <c r="AU73" s="114"/>
      <c r="AV73" s="114"/>
      <c r="AW73" s="114"/>
      <c r="AX73" s="114"/>
      <c r="AY73" s="114"/>
      <c r="AZ73" s="114"/>
      <c r="BA73" s="114"/>
      <c r="BB73" s="114"/>
      <c r="BC73" s="114"/>
      <c r="BD73" s="114"/>
      <c r="BE73" s="114"/>
      <c r="BF73" s="114"/>
      <c r="BG73" s="114"/>
      <c r="BH73" s="114"/>
      <c r="BI73" s="114"/>
      <c r="BJ73" s="114"/>
      <c r="BK73" s="114"/>
      <c r="BL73" s="114"/>
      <c r="BM73" s="114"/>
      <c r="BN73" s="114"/>
      <c r="BO73" s="114"/>
      <c r="BP73" s="114"/>
      <c r="BQ73" s="114"/>
      <c r="BR73" s="114"/>
      <c r="BS73" s="114"/>
      <c r="BT73" s="114"/>
      <c r="BU73" s="114"/>
      <c r="BV73" s="114"/>
      <c r="BW73" s="114"/>
      <c r="BX73" s="114"/>
      <c r="BY73" s="114"/>
      <c r="BZ73" s="114"/>
      <c r="CA73" s="114"/>
      <c r="CB73" s="114"/>
      <c r="CC73" s="114"/>
      <c r="CD73" s="114"/>
      <c r="CE73" s="114"/>
      <c r="CF73" s="114"/>
      <c r="CG73" s="114"/>
      <c r="CH73" s="114"/>
      <c r="CI73" s="114"/>
      <c r="CJ73" s="114"/>
      <c r="CK73" s="114"/>
    </row>
    <row r="74" spans="2:89" ht="15.75">
      <c r="B74" s="114"/>
      <c r="C74" s="122"/>
      <c r="D74" s="114"/>
      <c r="E74" s="109"/>
      <c r="F74" s="114"/>
      <c r="G74" s="114"/>
      <c r="H74" s="114"/>
      <c r="I74" s="125"/>
      <c r="J74" s="129"/>
      <c r="K74" s="109"/>
      <c r="L74" s="106"/>
      <c r="M74" s="11"/>
      <c r="N74" s="123"/>
      <c r="O74" s="109"/>
      <c r="P74" s="106"/>
      <c r="Q74" s="114"/>
      <c r="R74" s="11"/>
      <c r="S74" s="11"/>
      <c r="T74" s="11"/>
      <c r="U74" s="109"/>
      <c r="V74" s="108"/>
      <c r="W74" s="114"/>
      <c r="X74" s="197"/>
      <c r="Y74" s="427"/>
      <c r="Z74" s="188"/>
      <c r="AA74" s="426"/>
      <c r="AB74" s="114"/>
      <c r="AC74" s="114"/>
      <c r="AD74" s="114"/>
      <c r="AE74" s="114"/>
      <c r="AF74" s="123"/>
      <c r="AG74" s="109"/>
      <c r="AH74" s="108"/>
      <c r="AI74" s="114"/>
      <c r="AJ74" s="114"/>
      <c r="AK74" s="114"/>
      <c r="AL74" s="114"/>
      <c r="AM74" s="114"/>
      <c r="AN74" s="114"/>
      <c r="AO74" s="114"/>
      <c r="AP74" s="114"/>
      <c r="AQ74" s="114"/>
      <c r="AR74" s="114"/>
      <c r="AS74" s="114"/>
      <c r="AT74" s="114"/>
      <c r="AU74" s="114"/>
      <c r="AV74" s="114"/>
      <c r="AW74" s="114"/>
      <c r="AX74" s="114"/>
      <c r="AY74" s="114"/>
      <c r="AZ74" s="114"/>
      <c r="BA74" s="114"/>
      <c r="BB74" s="114"/>
      <c r="BC74" s="114"/>
      <c r="BD74" s="114"/>
      <c r="BE74" s="114"/>
      <c r="BF74" s="114"/>
      <c r="BG74" s="114"/>
      <c r="BH74" s="114"/>
      <c r="BI74" s="114"/>
      <c r="BJ74" s="114"/>
      <c r="BK74" s="114"/>
      <c r="BL74" s="114"/>
      <c r="BM74" s="114"/>
      <c r="BN74" s="114"/>
      <c r="BO74" s="114"/>
      <c r="BP74" s="114"/>
      <c r="BQ74" s="114"/>
      <c r="BR74" s="114"/>
      <c r="BS74" s="114"/>
      <c r="BT74" s="114"/>
      <c r="BU74" s="114"/>
      <c r="BV74" s="114"/>
      <c r="BW74" s="114"/>
      <c r="BX74" s="114"/>
      <c r="BY74" s="114"/>
      <c r="BZ74" s="114"/>
      <c r="CA74" s="114"/>
      <c r="CB74" s="114"/>
      <c r="CC74" s="114"/>
      <c r="CD74" s="114"/>
      <c r="CE74" s="114"/>
      <c r="CF74" s="114"/>
      <c r="CG74" s="114"/>
      <c r="CH74" s="114"/>
      <c r="CI74" s="114"/>
      <c r="CJ74" s="114"/>
      <c r="CK74" s="114"/>
    </row>
    <row r="75" spans="2:89" ht="15.75">
      <c r="B75" s="114"/>
      <c r="C75" s="122"/>
      <c r="D75" s="114"/>
      <c r="E75" s="109"/>
      <c r="F75" s="114"/>
      <c r="G75" s="114"/>
      <c r="H75" s="114"/>
      <c r="I75" s="125"/>
      <c r="J75" s="129"/>
      <c r="K75" s="109"/>
      <c r="L75" s="114"/>
      <c r="M75" s="11"/>
      <c r="N75" s="123"/>
      <c r="O75" s="109"/>
      <c r="P75" s="106"/>
      <c r="Q75" s="208"/>
      <c r="R75" s="11"/>
      <c r="S75" s="11"/>
      <c r="T75" s="11"/>
      <c r="U75" s="114"/>
      <c r="V75" s="114"/>
      <c r="W75" s="114"/>
      <c r="X75" s="197"/>
      <c r="Y75" s="427"/>
      <c r="Z75" s="188"/>
      <c r="AA75" s="426"/>
      <c r="AB75" s="114"/>
      <c r="AC75" s="114"/>
      <c r="AD75" s="114"/>
      <c r="AE75" s="114"/>
      <c r="AF75" s="123"/>
      <c r="AG75" s="109"/>
      <c r="AH75" s="108"/>
      <c r="AI75" s="114"/>
      <c r="AJ75" s="114"/>
      <c r="AK75" s="114"/>
      <c r="AL75" s="114"/>
      <c r="AM75" s="114"/>
      <c r="AN75" s="114"/>
      <c r="AO75" s="114"/>
      <c r="AP75" s="114"/>
      <c r="AQ75" s="114"/>
      <c r="AR75" s="114"/>
      <c r="AS75" s="114"/>
      <c r="AT75" s="114"/>
      <c r="AU75" s="114"/>
      <c r="AV75" s="114"/>
      <c r="AW75" s="114"/>
      <c r="AX75" s="114"/>
      <c r="AY75" s="114"/>
      <c r="AZ75" s="114"/>
      <c r="BA75" s="114"/>
      <c r="BB75" s="114"/>
      <c r="BC75" s="114"/>
      <c r="BD75" s="114"/>
      <c r="BE75" s="114"/>
      <c r="BF75" s="114"/>
      <c r="BG75" s="114"/>
      <c r="BH75" s="114"/>
      <c r="BI75" s="114"/>
      <c r="BJ75" s="114"/>
      <c r="BK75" s="114"/>
      <c r="BL75" s="114"/>
      <c r="BM75" s="114"/>
      <c r="BN75" s="114"/>
      <c r="BO75" s="114"/>
      <c r="BP75" s="114"/>
      <c r="BQ75" s="114"/>
      <c r="BR75" s="114"/>
      <c r="BS75" s="114"/>
      <c r="BT75" s="114"/>
      <c r="BU75" s="114"/>
      <c r="BV75" s="114"/>
      <c r="BW75" s="114"/>
      <c r="BX75" s="114"/>
      <c r="BY75" s="114"/>
      <c r="BZ75" s="114"/>
      <c r="CA75" s="114"/>
      <c r="CB75" s="114"/>
      <c r="CC75" s="114"/>
      <c r="CD75" s="114"/>
      <c r="CE75" s="114"/>
      <c r="CF75" s="114"/>
      <c r="CG75" s="114"/>
      <c r="CH75" s="114"/>
      <c r="CI75" s="114"/>
      <c r="CJ75" s="114"/>
      <c r="CK75" s="114"/>
    </row>
    <row r="76" spans="2:89" ht="17.25" customHeight="1">
      <c r="B76" s="114"/>
      <c r="C76" s="122"/>
      <c r="D76" s="114"/>
      <c r="E76" s="109"/>
      <c r="F76" s="114"/>
      <c r="G76" s="114"/>
      <c r="H76" s="114"/>
      <c r="I76" s="109"/>
      <c r="J76" s="129"/>
      <c r="K76" s="411"/>
      <c r="L76" s="106"/>
      <c r="M76" s="11"/>
      <c r="N76" s="123"/>
      <c r="O76" s="109"/>
      <c r="P76" s="106"/>
      <c r="Q76" s="152"/>
      <c r="R76" s="11"/>
      <c r="S76" s="11"/>
      <c r="T76" s="11"/>
      <c r="U76" s="114"/>
      <c r="V76" s="114"/>
      <c r="W76" s="114"/>
      <c r="X76" s="197"/>
      <c r="Y76" s="427"/>
      <c r="Z76" s="188"/>
      <c r="AA76" s="426"/>
      <c r="AB76" s="114"/>
      <c r="AC76" s="114"/>
      <c r="AD76" s="114"/>
      <c r="AE76" s="114"/>
      <c r="AF76" s="148"/>
      <c r="AG76" s="114"/>
      <c r="AH76" s="114"/>
      <c r="AI76" s="114"/>
      <c r="AJ76" s="114"/>
      <c r="AK76" s="114"/>
      <c r="AL76" s="114"/>
      <c r="AM76" s="114"/>
      <c r="AN76" s="114"/>
      <c r="AO76" s="114"/>
      <c r="AP76" s="114"/>
      <c r="AQ76" s="114"/>
      <c r="AR76" s="114"/>
      <c r="AS76" s="114"/>
      <c r="AT76" s="114"/>
      <c r="AU76" s="114"/>
      <c r="AV76" s="114"/>
      <c r="AW76" s="114"/>
      <c r="AX76" s="114"/>
      <c r="AY76" s="114"/>
      <c r="AZ76" s="114"/>
      <c r="BA76" s="114"/>
      <c r="BB76" s="114"/>
      <c r="BC76" s="114"/>
      <c r="BD76" s="114"/>
      <c r="BE76" s="114"/>
      <c r="BF76" s="114"/>
      <c r="BG76" s="114"/>
      <c r="BH76" s="114"/>
      <c r="BI76" s="114"/>
      <c r="BJ76" s="114"/>
      <c r="BK76" s="114"/>
      <c r="BL76" s="114"/>
      <c r="BM76" s="114"/>
      <c r="BN76" s="114"/>
      <c r="BO76" s="114"/>
      <c r="BP76" s="114"/>
      <c r="BQ76" s="114"/>
      <c r="BR76" s="114"/>
      <c r="BS76" s="114"/>
      <c r="BT76" s="114"/>
      <c r="BU76" s="114"/>
      <c r="BV76" s="114"/>
      <c r="BW76" s="114"/>
      <c r="BX76" s="114"/>
      <c r="BY76" s="114"/>
      <c r="BZ76" s="114"/>
      <c r="CA76" s="114"/>
      <c r="CB76" s="114"/>
      <c r="CC76" s="114"/>
      <c r="CD76" s="114"/>
      <c r="CE76" s="114"/>
      <c r="CF76" s="114"/>
      <c r="CG76" s="114"/>
      <c r="CH76" s="114"/>
      <c r="CI76" s="114"/>
      <c r="CJ76" s="114"/>
      <c r="CK76" s="114"/>
    </row>
    <row r="77" spans="2:89" ht="15.75">
      <c r="B77" s="114"/>
      <c r="C77" s="122"/>
      <c r="D77" s="114"/>
      <c r="E77" s="109"/>
      <c r="F77" s="114"/>
      <c r="G77" s="114"/>
      <c r="H77" s="114"/>
      <c r="I77" s="109"/>
      <c r="J77" s="760"/>
      <c r="K77" s="129"/>
      <c r="L77" s="106"/>
      <c r="M77" s="11"/>
      <c r="N77" s="123"/>
      <c r="O77" s="109"/>
      <c r="P77" s="106"/>
      <c r="Q77" s="152"/>
      <c r="R77" s="11"/>
      <c r="S77" s="11"/>
      <c r="T77" s="11"/>
      <c r="U77" s="114"/>
      <c r="V77" s="114"/>
      <c r="W77" s="114"/>
      <c r="X77" s="197"/>
      <c r="Y77" s="427"/>
      <c r="Z77" s="188"/>
      <c r="AA77" s="426"/>
      <c r="AB77" s="114"/>
      <c r="AC77" s="114"/>
      <c r="AD77" s="114"/>
      <c r="AE77" s="114"/>
      <c r="AF77" s="229"/>
      <c r="AG77" s="207"/>
      <c r="AH77" s="208"/>
      <c r="AI77" s="215"/>
      <c r="AJ77" s="114"/>
      <c r="AK77" s="114"/>
      <c r="AL77" s="114"/>
      <c r="AM77" s="114"/>
      <c r="AN77" s="114"/>
      <c r="AO77" s="114"/>
      <c r="AP77" s="114"/>
      <c r="AQ77" s="114"/>
      <c r="AR77" s="114"/>
      <c r="AS77" s="114"/>
      <c r="AT77" s="114"/>
      <c r="AU77" s="114"/>
      <c r="AV77" s="114"/>
      <c r="AW77" s="114"/>
      <c r="AX77" s="114"/>
      <c r="AY77" s="114"/>
      <c r="AZ77" s="114"/>
      <c r="BA77" s="114"/>
      <c r="BB77" s="114"/>
      <c r="BC77" s="114"/>
      <c r="BD77" s="114"/>
      <c r="BE77" s="114"/>
      <c r="BF77" s="114"/>
      <c r="BG77" s="114"/>
      <c r="BH77" s="114"/>
      <c r="BI77" s="114"/>
      <c r="BJ77" s="114"/>
      <c r="BK77" s="114"/>
      <c r="BL77" s="114"/>
      <c r="BM77" s="114"/>
      <c r="BN77" s="114"/>
      <c r="BO77" s="114"/>
      <c r="BP77" s="114"/>
      <c r="BQ77" s="114"/>
      <c r="BR77" s="114"/>
      <c r="BS77" s="114"/>
      <c r="BT77" s="114"/>
      <c r="BU77" s="114"/>
      <c r="BV77" s="114"/>
      <c r="BW77" s="114"/>
      <c r="BX77" s="114"/>
      <c r="BY77" s="114"/>
      <c r="BZ77" s="114"/>
      <c r="CA77" s="114"/>
      <c r="CB77" s="114"/>
      <c r="CC77" s="114"/>
      <c r="CD77" s="114"/>
      <c r="CE77" s="114"/>
      <c r="CF77" s="114"/>
      <c r="CG77" s="114"/>
      <c r="CH77" s="114"/>
      <c r="CI77" s="114"/>
      <c r="CJ77" s="114"/>
      <c r="CK77" s="114"/>
    </row>
    <row r="78" spans="2:89" ht="15.75">
      <c r="B78" s="114"/>
      <c r="C78" s="122"/>
      <c r="D78" s="114"/>
      <c r="E78" s="115"/>
      <c r="F78" s="114"/>
      <c r="G78" s="114"/>
      <c r="H78" s="114"/>
      <c r="I78" s="109"/>
      <c r="J78" s="760"/>
      <c r="K78" s="129"/>
      <c r="L78" s="106"/>
      <c r="M78" s="11"/>
      <c r="N78" s="123"/>
      <c r="O78" s="109"/>
      <c r="P78" s="106"/>
      <c r="Q78" s="152"/>
      <c r="R78" s="11"/>
      <c r="S78" s="11"/>
      <c r="T78" s="11"/>
      <c r="U78" s="114"/>
      <c r="V78" s="114"/>
      <c r="W78" s="114"/>
      <c r="X78" s="197"/>
      <c r="Y78" s="427"/>
      <c r="Z78" s="188"/>
      <c r="AA78" s="426"/>
      <c r="AB78" s="114"/>
      <c r="AC78" s="114"/>
      <c r="AD78" s="114"/>
      <c r="AE78" s="114"/>
      <c r="AF78" s="109"/>
      <c r="AG78" s="108"/>
      <c r="AH78" s="146"/>
      <c r="AI78" s="229"/>
      <c r="AJ78" s="207"/>
      <c r="AK78" s="208"/>
      <c r="AL78" s="114"/>
      <c r="AM78" s="114"/>
      <c r="AN78" s="114"/>
      <c r="AO78" s="114"/>
      <c r="AP78" s="114"/>
      <c r="AQ78" s="114"/>
      <c r="AR78" s="114"/>
      <c r="AS78" s="114"/>
      <c r="AT78" s="114"/>
      <c r="AU78" s="114"/>
      <c r="AV78" s="114"/>
      <c r="AW78" s="114"/>
      <c r="AX78" s="114"/>
      <c r="AY78" s="114"/>
      <c r="AZ78" s="114"/>
      <c r="BA78" s="114"/>
      <c r="BB78" s="114"/>
      <c r="BC78" s="114"/>
      <c r="BD78" s="114"/>
      <c r="BE78" s="114"/>
      <c r="BF78" s="114"/>
      <c r="BG78" s="114"/>
      <c r="BH78" s="114"/>
      <c r="BI78" s="114"/>
      <c r="BJ78" s="114"/>
      <c r="BK78" s="114"/>
      <c r="BL78" s="114"/>
      <c r="BM78" s="114"/>
      <c r="BN78" s="114"/>
      <c r="BO78" s="114"/>
      <c r="BP78" s="114"/>
      <c r="BQ78" s="114"/>
      <c r="BR78" s="114"/>
      <c r="BS78" s="114"/>
      <c r="BT78" s="114"/>
      <c r="BU78" s="114"/>
      <c r="BV78" s="114"/>
      <c r="BW78" s="114"/>
      <c r="BX78" s="114"/>
      <c r="BY78" s="114"/>
      <c r="BZ78" s="114"/>
      <c r="CA78" s="114"/>
      <c r="CB78" s="114"/>
      <c r="CC78" s="114"/>
      <c r="CD78" s="114"/>
      <c r="CE78" s="114"/>
      <c r="CF78" s="114"/>
      <c r="CG78" s="114"/>
      <c r="CH78" s="114"/>
      <c r="CI78" s="114"/>
      <c r="CJ78" s="114"/>
      <c r="CK78" s="114"/>
    </row>
    <row r="79" spans="2:89">
      <c r="B79" s="114"/>
      <c r="C79" s="122"/>
      <c r="D79" s="114"/>
      <c r="E79" s="115"/>
      <c r="F79" s="114"/>
      <c r="G79" s="114"/>
      <c r="H79" s="114"/>
      <c r="I79" s="115"/>
      <c r="J79" s="760"/>
      <c r="K79" s="129"/>
      <c r="L79" s="114"/>
      <c r="M79" s="11"/>
      <c r="N79" s="123"/>
      <c r="O79" s="7"/>
      <c r="P79" s="106"/>
      <c r="Q79" s="152"/>
      <c r="R79" s="11"/>
      <c r="S79" s="11"/>
      <c r="T79" s="11"/>
      <c r="U79" s="114"/>
      <c r="V79" s="114"/>
      <c r="W79" s="114"/>
      <c r="X79" s="114"/>
      <c r="Y79" s="114"/>
      <c r="Z79" s="114"/>
      <c r="AA79" s="114"/>
      <c r="AB79" s="114"/>
      <c r="AC79" s="114"/>
      <c r="AD79" s="123"/>
      <c r="AE79" s="119"/>
      <c r="AF79" s="109"/>
      <c r="AG79" s="108"/>
      <c r="AH79" s="146"/>
      <c r="AI79" s="109"/>
      <c r="AJ79" s="108"/>
      <c r="AK79" s="146"/>
      <c r="AL79" s="114"/>
      <c r="AM79" s="114"/>
      <c r="AN79" s="114"/>
      <c r="AO79" s="114"/>
      <c r="AP79" s="114"/>
      <c r="AQ79" s="114"/>
      <c r="AR79" s="114"/>
      <c r="AS79" s="114"/>
      <c r="AT79" s="114"/>
      <c r="AU79" s="114"/>
      <c r="AV79" s="114"/>
      <c r="AW79" s="114"/>
      <c r="AX79" s="114"/>
      <c r="AY79" s="114"/>
      <c r="AZ79" s="114"/>
      <c r="BA79" s="114"/>
      <c r="BB79" s="114"/>
      <c r="BC79" s="114"/>
      <c r="BD79" s="114"/>
      <c r="BE79" s="114"/>
      <c r="BF79" s="114"/>
      <c r="BG79" s="114"/>
      <c r="BH79" s="114"/>
      <c r="BI79" s="114"/>
      <c r="BJ79" s="114"/>
      <c r="BK79" s="114"/>
      <c r="BL79" s="114"/>
      <c r="BM79" s="114"/>
      <c r="BN79" s="114"/>
      <c r="BO79" s="114"/>
      <c r="BP79" s="114"/>
      <c r="BQ79" s="114"/>
      <c r="BR79" s="114"/>
      <c r="BS79" s="114"/>
      <c r="BT79" s="114"/>
      <c r="BU79" s="114"/>
      <c r="BV79" s="114"/>
      <c r="BW79" s="114"/>
      <c r="BX79" s="114"/>
      <c r="BY79" s="114"/>
      <c r="BZ79" s="114"/>
      <c r="CA79" s="114"/>
      <c r="CB79" s="114"/>
      <c r="CC79" s="114"/>
      <c r="CD79" s="114"/>
      <c r="CE79" s="114"/>
      <c r="CF79" s="114"/>
      <c r="CG79" s="114"/>
      <c r="CH79" s="114"/>
      <c r="CI79" s="114"/>
      <c r="CJ79" s="114"/>
      <c r="CK79" s="114"/>
    </row>
    <row r="80" spans="2:89">
      <c r="B80" s="114"/>
      <c r="C80" s="122"/>
      <c r="D80" s="114"/>
      <c r="E80" s="109"/>
      <c r="F80" s="114"/>
      <c r="G80" s="114"/>
      <c r="H80" s="114"/>
      <c r="I80" s="115"/>
      <c r="J80" s="218"/>
      <c r="K80" s="129"/>
      <c r="L80" s="114"/>
      <c r="M80" s="11"/>
      <c r="N80" s="11"/>
      <c r="O80" s="11"/>
      <c r="P80" s="11"/>
      <c r="Q80" s="114"/>
      <c r="R80" s="11"/>
      <c r="S80" s="11"/>
      <c r="T80" s="11"/>
      <c r="U80" s="114"/>
      <c r="V80" s="114"/>
      <c r="W80" s="114"/>
      <c r="X80" s="114"/>
      <c r="Y80" s="114"/>
      <c r="Z80" s="114"/>
      <c r="AA80" s="224"/>
      <c r="AB80" s="114"/>
      <c r="AC80" s="114"/>
      <c r="AD80" s="123"/>
      <c r="AE80" s="109"/>
      <c r="AF80" s="109"/>
      <c r="AG80" s="108"/>
      <c r="AH80" s="146"/>
      <c r="AI80" s="109"/>
      <c r="AJ80" s="108"/>
      <c r="AK80" s="146"/>
      <c r="AL80" s="114"/>
      <c r="AM80" s="114"/>
      <c r="AN80" s="114"/>
      <c r="AO80" s="114"/>
      <c r="AP80" s="114"/>
      <c r="AQ80" s="114"/>
      <c r="AR80" s="114"/>
      <c r="AS80" s="114"/>
      <c r="AT80" s="114"/>
      <c r="AU80" s="114"/>
      <c r="AV80" s="114"/>
      <c r="AW80" s="114"/>
      <c r="AX80" s="114"/>
      <c r="AY80" s="114"/>
      <c r="AZ80" s="114"/>
      <c r="BA80" s="114"/>
      <c r="BB80" s="114"/>
      <c r="BC80" s="114"/>
      <c r="BD80" s="114"/>
      <c r="BE80" s="114"/>
      <c r="BF80" s="114"/>
      <c r="BG80" s="114"/>
      <c r="BH80" s="114"/>
      <c r="BI80" s="114"/>
      <c r="BJ80" s="114"/>
      <c r="BK80" s="114"/>
      <c r="BL80" s="114"/>
      <c r="BM80" s="114"/>
      <c r="BN80" s="114"/>
      <c r="BO80" s="114"/>
      <c r="BP80" s="114"/>
      <c r="BQ80" s="114"/>
      <c r="BR80" s="114"/>
      <c r="BS80" s="114"/>
      <c r="BT80" s="114"/>
      <c r="BU80" s="114"/>
      <c r="BV80" s="114"/>
      <c r="BW80" s="114"/>
      <c r="BX80" s="114"/>
      <c r="BY80" s="114"/>
      <c r="BZ80" s="114"/>
      <c r="CA80" s="114"/>
      <c r="CB80" s="114"/>
      <c r="CC80" s="114"/>
      <c r="CD80" s="114"/>
      <c r="CE80" s="114"/>
      <c r="CF80" s="114"/>
      <c r="CG80" s="114"/>
      <c r="CH80" s="114"/>
      <c r="CI80" s="114"/>
      <c r="CJ80" s="114"/>
      <c r="CK80" s="114"/>
    </row>
    <row r="81" spans="2:89">
      <c r="B81" s="114"/>
      <c r="C81" s="122"/>
      <c r="D81" s="114"/>
      <c r="E81" s="114"/>
      <c r="F81" s="114"/>
      <c r="G81" s="114"/>
      <c r="H81" s="114"/>
      <c r="I81" s="109"/>
      <c r="J81" s="129"/>
      <c r="K81" s="122"/>
      <c r="L81" s="114"/>
      <c r="M81" s="11"/>
      <c r="N81" s="11"/>
      <c r="O81" s="49"/>
      <c r="P81" s="11"/>
      <c r="Q81" s="114"/>
      <c r="R81" s="11"/>
      <c r="S81" s="11"/>
      <c r="T81" s="11"/>
      <c r="U81" s="114"/>
      <c r="V81" s="114"/>
      <c r="W81" s="114"/>
      <c r="X81" s="139"/>
      <c r="Y81" s="114"/>
      <c r="Z81" s="114"/>
      <c r="AA81" s="114"/>
      <c r="AB81" s="114"/>
      <c r="AC81" s="114"/>
      <c r="AD81" s="114"/>
      <c r="AE81" s="114"/>
      <c r="AF81" s="109"/>
      <c r="AG81" s="310"/>
      <c r="AH81" s="311"/>
      <c r="AI81" s="109"/>
      <c r="AJ81" s="108"/>
      <c r="AK81" s="146"/>
      <c r="AL81" s="114"/>
      <c r="AM81" s="114"/>
      <c r="AN81" s="114"/>
      <c r="AO81" s="114"/>
      <c r="AP81" s="114"/>
      <c r="AQ81" s="114"/>
      <c r="AR81" s="114"/>
      <c r="AS81" s="114"/>
      <c r="AT81" s="114"/>
      <c r="AU81" s="114"/>
      <c r="AV81" s="114"/>
      <c r="AW81" s="114"/>
      <c r="AX81" s="114"/>
      <c r="AY81" s="114"/>
      <c r="AZ81" s="114"/>
      <c r="BA81" s="114"/>
      <c r="BB81" s="114"/>
      <c r="BC81" s="114"/>
      <c r="BD81" s="114"/>
      <c r="BE81" s="114"/>
      <c r="BF81" s="114"/>
      <c r="BG81" s="114"/>
      <c r="BH81" s="114"/>
      <c r="BI81" s="114"/>
      <c r="BJ81" s="114"/>
      <c r="BK81" s="114"/>
      <c r="BL81" s="114"/>
      <c r="BM81" s="114"/>
      <c r="BN81" s="114"/>
      <c r="BO81" s="114"/>
      <c r="BP81" s="114"/>
      <c r="BQ81" s="114"/>
      <c r="BR81" s="114"/>
      <c r="BS81" s="114"/>
      <c r="BT81" s="114"/>
      <c r="BU81" s="114"/>
      <c r="BV81" s="114"/>
      <c r="BW81" s="114"/>
      <c r="BX81" s="114"/>
      <c r="BY81" s="114"/>
      <c r="BZ81" s="114"/>
      <c r="CA81" s="114"/>
      <c r="CB81" s="114"/>
      <c r="CC81" s="114"/>
      <c r="CD81" s="114"/>
      <c r="CE81" s="114"/>
      <c r="CF81" s="114"/>
      <c r="CG81" s="114"/>
      <c r="CH81" s="114"/>
      <c r="CI81" s="114"/>
      <c r="CJ81" s="114"/>
      <c r="CK81" s="114"/>
    </row>
    <row r="82" spans="2:89" ht="13.5" customHeight="1">
      <c r="B82" s="114"/>
      <c r="C82" s="122"/>
      <c r="D82" s="114"/>
      <c r="E82" s="114"/>
      <c r="F82" s="114"/>
      <c r="G82" s="114"/>
      <c r="H82" s="114"/>
      <c r="I82" s="109"/>
      <c r="J82" s="129"/>
      <c r="K82" s="122"/>
      <c r="L82" s="114"/>
      <c r="M82" s="11"/>
      <c r="N82" s="41"/>
      <c r="O82" s="109"/>
      <c r="P82" s="14"/>
      <c r="Q82" s="114"/>
      <c r="R82" s="11"/>
      <c r="S82" s="11"/>
      <c r="T82" s="11"/>
      <c r="U82" s="114"/>
      <c r="V82" s="114"/>
      <c r="W82" s="114"/>
      <c r="X82" s="139"/>
      <c r="Y82" s="114"/>
      <c r="Z82" s="114"/>
      <c r="AA82" s="114"/>
      <c r="AB82" s="114"/>
      <c r="AC82" s="114"/>
      <c r="AD82" s="114"/>
      <c r="AE82" s="114"/>
      <c r="AF82" s="109"/>
      <c r="AG82" s="310"/>
      <c r="AH82" s="311"/>
      <c r="AI82" s="109"/>
      <c r="AJ82" s="108"/>
      <c r="AK82" s="152"/>
      <c r="AL82" s="114"/>
      <c r="AM82" s="114"/>
      <c r="AN82" s="114"/>
      <c r="AO82" s="114"/>
      <c r="AP82" s="114"/>
      <c r="AQ82" s="114"/>
      <c r="AR82" s="114"/>
      <c r="AS82" s="114"/>
      <c r="AT82" s="114"/>
      <c r="AU82" s="114"/>
      <c r="AV82" s="114"/>
      <c r="AW82" s="114"/>
      <c r="AX82" s="114"/>
      <c r="AY82" s="114"/>
      <c r="AZ82" s="114"/>
      <c r="BA82" s="114"/>
      <c r="BB82" s="114"/>
      <c r="BC82" s="114"/>
      <c r="BD82" s="114"/>
      <c r="BE82" s="114"/>
      <c r="BF82" s="114"/>
      <c r="BG82" s="114"/>
      <c r="BH82" s="114"/>
      <c r="BI82" s="114"/>
      <c r="BJ82" s="114"/>
      <c r="BK82" s="114"/>
      <c r="BL82" s="114"/>
      <c r="BM82" s="114"/>
      <c r="BN82" s="114"/>
      <c r="BO82" s="114"/>
      <c r="BP82" s="114"/>
      <c r="BQ82" s="114"/>
      <c r="BR82" s="114"/>
      <c r="BS82" s="114"/>
      <c r="BT82" s="114"/>
      <c r="BU82" s="114"/>
      <c r="BV82" s="114"/>
      <c r="BW82" s="114"/>
      <c r="BX82" s="114"/>
      <c r="BY82" s="114"/>
      <c r="BZ82" s="114"/>
      <c r="CA82" s="114"/>
      <c r="CB82" s="114"/>
      <c r="CC82" s="114"/>
      <c r="CD82" s="114"/>
      <c r="CE82" s="114"/>
      <c r="CF82" s="114"/>
      <c r="CG82" s="114"/>
      <c r="CH82" s="114"/>
      <c r="CI82" s="114"/>
      <c r="CJ82" s="114"/>
      <c r="CK82" s="114"/>
    </row>
    <row r="83" spans="2:89" ht="12.75" customHeight="1">
      <c r="B83" s="114"/>
      <c r="C83" s="122"/>
      <c r="D83" s="114"/>
      <c r="E83" s="114"/>
      <c r="F83" s="114"/>
      <c r="G83" s="114"/>
      <c r="H83" s="114"/>
      <c r="I83" s="114"/>
      <c r="J83" s="129"/>
      <c r="K83" s="122"/>
      <c r="L83" s="114"/>
      <c r="M83" s="11"/>
      <c r="N83" s="41"/>
      <c r="O83" s="114"/>
      <c r="P83" s="14"/>
      <c r="Q83" s="114"/>
      <c r="R83" s="11"/>
      <c r="S83" s="11"/>
      <c r="T83" s="11"/>
      <c r="U83" s="114"/>
      <c r="V83" s="114"/>
      <c r="W83" s="114"/>
      <c r="X83" s="139"/>
      <c r="Y83" s="114"/>
      <c r="Z83" s="114"/>
      <c r="AA83" s="114"/>
      <c r="AB83" s="114"/>
      <c r="AC83" s="114"/>
      <c r="AD83" s="114"/>
      <c r="AE83" s="114"/>
      <c r="AF83" s="109"/>
      <c r="AG83" s="284"/>
      <c r="AH83" s="146"/>
      <c r="AI83" s="109"/>
      <c r="AJ83" s="108"/>
      <c r="AK83" s="146"/>
      <c r="AL83" s="114"/>
      <c r="AM83" s="114"/>
      <c r="AN83" s="114"/>
      <c r="AO83" s="114"/>
      <c r="AP83" s="114"/>
      <c r="AQ83" s="114"/>
      <c r="AR83" s="114"/>
      <c r="AS83" s="114"/>
      <c r="AT83" s="114"/>
      <c r="AU83" s="114"/>
      <c r="AV83" s="114"/>
      <c r="AW83" s="114"/>
      <c r="AX83" s="114"/>
      <c r="AY83" s="114"/>
      <c r="AZ83" s="114"/>
      <c r="BA83" s="114"/>
      <c r="BB83" s="114"/>
      <c r="BC83" s="114"/>
      <c r="BD83" s="114"/>
      <c r="BE83" s="114"/>
      <c r="BF83" s="114"/>
      <c r="BG83" s="114"/>
      <c r="BH83" s="114"/>
      <c r="BI83" s="114"/>
      <c r="BJ83" s="114"/>
      <c r="BK83" s="114"/>
      <c r="BL83" s="114"/>
      <c r="BM83" s="114"/>
      <c r="BN83" s="114"/>
      <c r="BO83" s="114"/>
      <c r="BP83" s="114"/>
      <c r="BQ83" s="114"/>
      <c r="BR83" s="114"/>
      <c r="BS83" s="114"/>
      <c r="BT83" s="114"/>
      <c r="BU83" s="114"/>
      <c r="BV83" s="114"/>
      <c r="BW83" s="114"/>
      <c r="BX83" s="114"/>
      <c r="BY83" s="114"/>
      <c r="BZ83" s="114"/>
      <c r="CA83" s="114"/>
      <c r="CB83" s="114"/>
      <c r="CC83" s="114"/>
      <c r="CD83" s="114"/>
      <c r="CE83" s="114"/>
      <c r="CF83" s="114"/>
      <c r="CG83" s="114"/>
      <c r="CH83" s="114"/>
      <c r="CI83" s="114"/>
      <c r="CJ83" s="114"/>
      <c r="CK83" s="114"/>
    </row>
    <row r="84" spans="2:89" ht="15.75">
      <c r="B84" s="123"/>
      <c r="C84" s="109"/>
      <c r="D84" s="106"/>
      <c r="E84" s="114"/>
      <c r="F84" s="114"/>
      <c r="G84" s="114"/>
      <c r="H84" s="114"/>
      <c r="I84" s="114"/>
      <c r="J84" s="129"/>
      <c r="K84" s="188"/>
      <c r="L84" s="168"/>
      <c r="M84" s="11"/>
      <c r="N84" s="771"/>
      <c r="O84" s="114"/>
      <c r="P84" s="11"/>
      <c r="Q84" s="114"/>
      <c r="R84" s="11"/>
      <c r="S84" s="11"/>
      <c r="T84" s="11"/>
      <c r="U84" s="114"/>
      <c r="V84" s="114"/>
      <c r="W84" s="114"/>
      <c r="X84" s="139"/>
      <c r="Y84" s="114"/>
      <c r="Z84" s="114"/>
      <c r="AA84" s="114"/>
      <c r="AB84" s="114"/>
      <c r="AC84" s="114"/>
      <c r="AD84" s="114"/>
      <c r="AE84" s="114"/>
      <c r="AF84" s="109"/>
      <c r="AG84" s="108"/>
      <c r="AH84" s="146"/>
      <c r="AI84" s="109"/>
      <c r="AJ84" s="123"/>
      <c r="AK84" s="152"/>
      <c r="AL84" s="114"/>
      <c r="AM84" s="114"/>
      <c r="AN84" s="114"/>
      <c r="AO84" s="114"/>
      <c r="AP84" s="114"/>
      <c r="AQ84" s="114"/>
      <c r="AR84" s="114"/>
      <c r="AS84" s="114"/>
      <c r="AT84" s="114"/>
      <c r="AU84" s="114"/>
      <c r="AV84" s="114"/>
      <c r="AW84" s="114"/>
      <c r="AX84" s="114"/>
      <c r="AY84" s="114"/>
      <c r="AZ84" s="114"/>
      <c r="BA84" s="114"/>
      <c r="BB84" s="114"/>
      <c r="BC84" s="114"/>
      <c r="BD84" s="114"/>
      <c r="BE84" s="114"/>
      <c r="BF84" s="114"/>
      <c r="BG84" s="114"/>
      <c r="BH84" s="114"/>
      <c r="BI84" s="114"/>
      <c r="BJ84" s="114"/>
      <c r="BK84" s="114"/>
      <c r="BL84" s="114"/>
      <c r="BM84" s="114"/>
      <c r="BN84" s="114"/>
      <c r="BO84" s="114"/>
      <c r="BP84" s="114"/>
      <c r="BQ84" s="114"/>
      <c r="BR84" s="114"/>
      <c r="BS84" s="114"/>
      <c r="BT84" s="114"/>
      <c r="BU84" s="114"/>
      <c r="BV84" s="114"/>
      <c r="BW84" s="114"/>
      <c r="BX84" s="114"/>
      <c r="BY84" s="114"/>
      <c r="BZ84" s="114"/>
      <c r="CA84" s="114"/>
      <c r="CB84" s="114"/>
      <c r="CC84" s="114"/>
      <c r="CD84" s="114"/>
      <c r="CE84" s="114"/>
      <c r="CF84" s="114"/>
      <c r="CG84" s="114"/>
      <c r="CH84" s="114"/>
      <c r="CI84" s="114"/>
      <c r="CJ84" s="114"/>
      <c r="CK84" s="114"/>
    </row>
    <row r="85" spans="2:89">
      <c r="B85" s="2685"/>
      <c r="C85" s="122"/>
      <c r="D85" s="231"/>
      <c r="E85" s="114"/>
      <c r="F85" s="114"/>
      <c r="G85" s="114"/>
      <c r="H85" s="114"/>
      <c r="I85" s="114"/>
      <c r="J85" s="129"/>
      <c r="K85" s="109"/>
      <c r="L85" s="106"/>
      <c r="M85" s="11"/>
      <c r="N85" s="114"/>
      <c r="O85" s="188"/>
      <c r="P85" s="114"/>
      <c r="Q85" s="146"/>
      <c r="R85" s="11"/>
      <c r="S85" s="122"/>
      <c r="T85" s="11"/>
      <c r="U85" s="114"/>
      <c r="V85" s="114"/>
      <c r="W85" s="114"/>
      <c r="X85" s="207"/>
      <c r="Y85" s="306"/>
      <c r="Z85" s="207"/>
      <c r="AA85" s="306"/>
      <c r="AB85" s="114"/>
      <c r="AC85" s="112"/>
      <c r="AD85" s="203"/>
      <c r="AE85" s="114"/>
      <c r="AF85" s="112"/>
      <c r="AG85" s="108"/>
      <c r="AH85" s="139"/>
      <c r="AI85" s="109"/>
      <c r="AJ85" s="108"/>
      <c r="AK85" s="146"/>
      <c r="AL85" s="114"/>
      <c r="AM85" s="114"/>
      <c r="AN85" s="114"/>
      <c r="AO85" s="114"/>
      <c r="AP85" s="114"/>
      <c r="AQ85" s="114"/>
      <c r="AR85" s="114"/>
      <c r="AS85" s="114"/>
      <c r="AT85" s="114"/>
      <c r="AU85" s="114"/>
      <c r="AV85" s="114"/>
      <c r="AW85" s="114"/>
      <c r="AX85" s="114"/>
      <c r="AY85" s="114"/>
      <c r="AZ85" s="114"/>
      <c r="BA85" s="114"/>
      <c r="BB85" s="114"/>
      <c r="BC85" s="114"/>
      <c r="BD85" s="114"/>
      <c r="BE85" s="114"/>
      <c r="BF85" s="114"/>
      <c r="BG85" s="114"/>
      <c r="BH85" s="114"/>
      <c r="BI85" s="114"/>
      <c r="BJ85" s="114"/>
      <c r="BK85" s="114"/>
      <c r="BL85" s="114"/>
      <c r="BM85" s="114"/>
      <c r="BN85" s="114"/>
      <c r="BO85" s="114"/>
      <c r="BP85" s="114"/>
      <c r="BQ85" s="114"/>
      <c r="BR85" s="114"/>
      <c r="BS85" s="114"/>
      <c r="BT85" s="114"/>
      <c r="BU85" s="114"/>
      <c r="BV85" s="114"/>
      <c r="BW85" s="114"/>
      <c r="BX85" s="114"/>
      <c r="BY85" s="114"/>
      <c r="BZ85" s="114"/>
      <c r="CA85" s="114"/>
      <c r="CB85" s="114"/>
      <c r="CC85" s="114"/>
      <c r="CD85" s="114"/>
      <c r="CE85" s="114"/>
      <c r="CF85" s="114"/>
      <c r="CG85" s="114"/>
      <c r="CH85" s="114"/>
      <c r="CI85" s="114"/>
      <c r="CJ85" s="114"/>
      <c r="CK85" s="114"/>
    </row>
    <row r="86" spans="2:89" ht="12.75" customHeight="1">
      <c r="B86" s="773"/>
      <c r="C86" s="122"/>
      <c r="D86" s="195"/>
      <c r="E86" s="3018"/>
      <c r="F86" s="114"/>
      <c r="G86" s="114"/>
      <c r="H86" s="114"/>
      <c r="I86" s="114"/>
      <c r="J86" s="129"/>
      <c r="K86" s="109"/>
      <c r="L86" s="106"/>
      <c r="M86" s="11"/>
      <c r="N86" s="123"/>
      <c r="O86" s="109"/>
      <c r="P86" s="123"/>
      <c r="Q86" s="152"/>
      <c r="R86" s="3"/>
      <c r="S86" s="122"/>
      <c r="T86" s="11"/>
      <c r="U86" s="114"/>
      <c r="V86" s="114"/>
      <c r="W86" s="316"/>
      <c r="X86" s="108"/>
      <c r="Y86" s="152"/>
      <c r="Z86" s="425"/>
      <c r="AA86" s="426"/>
      <c r="AB86" s="114"/>
      <c r="AC86" s="114"/>
      <c r="AD86" s="114"/>
      <c r="AE86" s="114"/>
      <c r="AF86" s="109"/>
      <c r="AG86" s="108"/>
      <c r="AH86" s="152"/>
      <c r="AI86" s="109"/>
      <c r="AJ86" s="108"/>
      <c r="AK86" s="152"/>
      <c r="AL86" s="114"/>
      <c r="AM86" s="114"/>
      <c r="AN86" s="114"/>
      <c r="AO86" s="114"/>
      <c r="AP86" s="114"/>
      <c r="AQ86" s="114"/>
      <c r="AR86" s="114"/>
      <c r="AS86" s="114"/>
      <c r="AT86" s="114"/>
      <c r="AU86" s="114"/>
      <c r="AV86" s="114"/>
      <c r="AW86" s="114"/>
      <c r="AX86" s="114"/>
      <c r="AY86" s="114"/>
      <c r="AZ86" s="114"/>
      <c r="BA86" s="114"/>
      <c r="BB86" s="114"/>
      <c r="BC86" s="114"/>
      <c r="BD86" s="114"/>
      <c r="BE86" s="114"/>
      <c r="BF86" s="114"/>
      <c r="BG86" s="114"/>
      <c r="BH86" s="114"/>
      <c r="BI86" s="114"/>
      <c r="BJ86" s="114"/>
      <c r="BK86" s="114"/>
      <c r="BL86" s="114"/>
      <c r="BM86" s="114"/>
      <c r="BN86" s="114"/>
      <c r="BO86" s="114"/>
      <c r="BP86" s="114"/>
      <c r="BQ86" s="114"/>
      <c r="BR86" s="114"/>
      <c r="BS86" s="114"/>
      <c r="BT86" s="114"/>
      <c r="BU86" s="114"/>
      <c r="BV86" s="114"/>
      <c r="BW86" s="114"/>
      <c r="BX86" s="114"/>
      <c r="BY86" s="114"/>
      <c r="BZ86" s="114"/>
      <c r="CA86" s="114"/>
      <c r="CB86" s="114"/>
      <c r="CC86" s="114"/>
      <c r="CD86" s="114"/>
      <c r="CE86" s="114"/>
      <c r="CF86" s="114"/>
      <c r="CG86" s="114"/>
      <c r="CH86" s="114"/>
      <c r="CI86" s="114"/>
      <c r="CJ86" s="114"/>
      <c r="CK86" s="114"/>
    </row>
    <row r="87" spans="2:89" ht="13.5" customHeight="1">
      <c r="B87" s="114"/>
      <c r="C87" s="213"/>
      <c r="D87" s="114"/>
      <c r="E87" s="114"/>
      <c r="F87" s="123"/>
      <c r="G87" s="109"/>
      <c r="H87" s="108"/>
      <c r="I87" s="114"/>
      <c r="J87" s="129"/>
      <c r="K87" s="109"/>
      <c r="L87" s="114"/>
      <c r="M87" s="11"/>
      <c r="N87" s="133"/>
      <c r="O87" s="109"/>
      <c r="P87" s="114"/>
      <c r="Q87" s="114"/>
      <c r="R87" s="41"/>
      <c r="S87" s="7"/>
      <c r="T87" s="14"/>
      <c r="U87" s="114"/>
      <c r="V87" s="114"/>
      <c r="W87" s="316"/>
      <c r="X87" s="108"/>
      <c r="Y87" s="152"/>
      <c r="Z87" s="188"/>
      <c r="AA87" s="426"/>
      <c r="AB87" s="114"/>
      <c r="AC87" s="114"/>
      <c r="AD87" s="114"/>
      <c r="AE87" s="114"/>
      <c r="AF87" s="109"/>
      <c r="AG87" s="108"/>
      <c r="AH87" s="152"/>
      <c r="AI87" s="114"/>
      <c r="AJ87" s="114"/>
      <c r="AK87" s="114"/>
      <c r="AL87" s="114"/>
      <c r="AM87" s="114"/>
      <c r="AN87" s="114"/>
      <c r="AO87" s="114"/>
      <c r="AP87" s="114"/>
      <c r="AQ87" s="114"/>
      <c r="AR87" s="114"/>
      <c r="AS87" s="114"/>
      <c r="AT87" s="114"/>
      <c r="AU87" s="114"/>
      <c r="AV87" s="114"/>
      <c r="AW87" s="114"/>
      <c r="AX87" s="114"/>
      <c r="AY87" s="114"/>
      <c r="AZ87" s="114"/>
      <c r="BA87" s="114"/>
      <c r="BB87" s="114"/>
      <c r="BC87" s="114"/>
      <c r="BD87" s="114"/>
      <c r="BE87" s="114"/>
      <c r="BF87" s="114"/>
      <c r="BG87" s="114"/>
      <c r="BH87" s="114"/>
      <c r="BI87" s="114"/>
      <c r="BJ87" s="114"/>
      <c r="BK87" s="114"/>
      <c r="BL87" s="114"/>
      <c r="BM87" s="114"/>
      <c r="BN87" s="114"/>
      <c r="BO87" s="114"/>
      <c r="BP87" s="114"/>
      <c r="BQ87" s="114"/>
      <c r="BR87" s="114"/>
      <c r="BS87" s="114"/>
      <c r="BT87" s="114"/>
      <c r="BU87" s="114"/>
      <c r="BV87" s="114"/>
      <c r="BW87" s="114"/>
      <c r="BX87" s="114"/>
      <c r="BY87" s="114"/>
      <c r="BZ87" s="114"/>
      <c r="CA87" s="114"/>
      <c r="CB87" s="114"/>
      <c r="CC87" s="114"/>
      <c r="CD87" s="114"/>
      <c r="CE87" s="114"/>
      <c r="CF87" s="114"/>
      <c r="CG87" s="114"/>
      <c r="CH87" s="114"/>
      <c r="CI87" s="114"/>
      <c r="CJ87" s="114"/>
      <c r="CK87" s="114"/>
    </row>
    <row r="88" spans="2:89" ht="14.25" customHeight="1">
      <c r="B88" s="123"/>
      <c r="C88" s="109"/>
      <c r="D88" s="108"/>
      <c r="E88" s="114"/>
      <c r="F88" s="123"/>
      <c r="G88" s="114"/>
      <c r="H88" s="108"/>
      <c r="I88" s="114"/>
      <c r="J88" s="1051"/>
      <c r="K88" s="109"/>
      <c r="L88" s="106"/>
      <c r="M88" s="11"/>
      <c r="N88" s="123"/>
      <c r="O88" s="109"/>
      <c r="P88" s="104"/>
      <c r="Q88" s="114"/>
      <c r="R88" s="41"/>
      <c r="S88" s="11"/>
      <c r="T88" s="14"/>
      <c r="U88" s="106"/>
      <c r="V88" s="114"/>
      <c r="W88" s="109"/>
      <c r="X88" s="108"/>
      <c r="Y88" s="152"/>
      <c r="Z88" s="188"/>
      <c r="AA88" s="426"/>
      <c r="AB88" s="114"/>
      <c r="AC88" s="114"/>
      <c r="AD88" s="114"/>
      <c r="AE88" s="114"/>
      <c r="AF88" s="109"/>
      <c r="AG88" s="108"/>
      <c r="AH88" s="152"/>
      <c r="AI88" s="114"/>
      <c r="AJ88" s="114"/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  <c r="AU88" s="114"/>
      <c r="AV88" s="114"/>
      <c r="AW88" s="114"/>
      <c r="AX88" s="114"/>
      <c r="AY88" s="114"/>
      <c r="AZ88" s="114"/>
      <c r="BA88" s="114"/>
      <c r="BB88" s="114"/>
      <c r="BC88" s="114"/>
      <c r="BD88" s="114"/>
      <c r="BE88" s="114"/>
      <c r="BF88" s="114"/>
      <c r="BG88" s="114"/>
      <c r="BH88" s="114"/>
      <c r="BI88" s="114"/>
      <c r="BJ88" s="114"/>
      <c r="BK88" s="114"/>
      <c r="BL88" s="114"/>
      <c r="BM88" s="114"/>
      <c r="BN88" s="114"/>
      <c r="BO88" s="114"/>
      <c r="BP88" s="114"/>
      <c r="BQ88" s="114"/>
      <c r="BR88" s="114"/>
      <c r="BS88" s="114"/>
      <c r="BT88" s="114"/>
      <c r="BU88" s="114"/>
      <c r="BV88" s="114"/>
      <c r="BW88" s="114"/>
      <c r="BX88" s="114"/>
      <c r="BY88" s="114"/>
      <c r="BZ88" s="114"/>
      <c r="CA88" s="114"/>
      <c r="CB88" s="114"/>
      <c r="CC88" s="114"/>
      <c r="CD88" s="114"/>
      <c r="CE88" s="114"/>
      <c r="CF88" s="114"/>
      <c r="CG88" s="114"/>
      <c r="CH88" s="114"/>
      <c r="CI88" s="114"/>
      <c r="CJ88" s="114"/>
      <c r="CK88" s="114"/>
    </row>
    <row r="89" spans="2:89" ht="14.25" customHeight="1">
      <c r="B89" s="123"/>
      <c r="C89" s="114"/>
      <c r="D89" s="108"/>
      <c r="E89" s="114"/>
      <c r="F89" s="114"/>
      <c r="G89" s="114"/>
      <c r="H89" s="114"/>
      <c r="I89" s="114"/>
      <c r="J89" s="129"/>
      <c r="K89" s="129"/>
      <c r="L89" s="129"/>
      <c r="M89" s="11"/>
      <c r="N89" s="714"/>
      <c r="O89" s="7"/>
      <c r="P89" s="15"/>
      <c r="Q89" s="114"/>
      <c r="R89" s="11"/>
      <c r="S89" s="11"/>
      <c r="T89" s="11"/>
      <c r="U89" s="112"/>
      <c r="V89" s="114"/>
      <c r="W89" s="109"/>
      <c r="X89" s="108"/>
      <c r="Y89" s="152"/>
      <c r="Z89" s="188"/>
      <c r="AA89" s="426"/>
      <c r="AB89" s="114"/>
      <c r="AC89" s="114"/>
      <c r="AD89" s="114"/>
      <c r="AE89" s="114"/>
      <c r="AF89" s="109"/>
      <c r="AG89" s="113"/>
      <c r="AH89" s="139"/>
      <c r="AI89" s="114"/>
      <c r="AJ89" s="114"/>
      <c r="AK89" s="114"/>
      <c r="AL89" s="114"/>
      <c r="AM89" s="114"/>
      <c r="AN89" s="114"/>
      <c r="AO89" s="114"/>
      <c r="AP89" s="114"/>
      <c r="AQ89" s="114"/>
      <c r="AR89" s="114"/>
      <c r="AS89" s="114"/>
      <c r="AT89" s="114"/>
      <c r="AU89" s="114"/>
      <c r="AV89" s="114"/>
      <c r="AW89" s="114"/>
      <c r="AX89" s="114"/>
      <c r="AY89" s="114"/>
      <c r="AZ89" s="114"/>
      <c r="BA89" s="114"/>
      <c r="BB89" s="114"/>
      <c r="BC89" s="114"/>
      <c r="BD89" s="114"/>
      <c r="BE89" s="114"/>
      <c r="BF89" s="114"/>
      <c r="BG89" s="114"/>
      <c r="BH89" s="114"/>
      <c r="BI89" s="114"/>
      <c r="BJ89" s="114"/>
      <c r="BK89" s="114"/>
      <c r="BL89" s="114"/>
      <c r="BM89" s="114"/>
      <c r="BN89" s="114"/>
      <c r="BO89" s="114"/>
      <c r="BP89" s="114"/>
      <c r="BQ89" s="114"/>
      <c r="BR89" s="114"/>
      <c r="BS89" s="114"/>
      <c r="BT89" s="114"/>
      <c r="BU89" s="114"/>
      <c r="BV89" s="114"/>
      <c r="BW89" s="114"/>
      <c r="BX89" s="114"/>
      <c r="BY89" s="114"/>
      <c r="BZ89" s="114"/>
      <c r="CA89" s="114"/>
      <c r="CB89" s="114"/>
      <c r="CC89" s="114"/>
      <c r="CD89" s="114"/>
      <c r="CE89" s="114"/>
      <c r="CF89" s="114"/>
      <c r="CG89" s="114"/>
      <c r="CH89" s="114"/>
      <c r="CI89" s="114"/>
      <c r="CJ89" s="114"/>
      <c r="CK89" s="114"/>
    </row>
    <row r="90" spans="2:89" ht="12.75" customHeight="1">
      <c r="B90" s="114"/>
      <c r="C90" s="122"/>
      <c r="D90" s="114"/>
      <c r="E90" s="114"/>
      <c r="F90" s="114"/>
      <c r="G90" s="114"/>
      <c r="H90" s="114"/>
      <c r="I90" s="109"/>
      <c r="J90" s="129"/>
      <c r="K90" s="129"/>
      <c r="L90" s="129"/>
      <c r="M90" s="11"/>
      <c r="N90" s="123"/>
      <c r="O90" s="109"/>
      <c r="P90" s="106"/>
      <c r="Q90" s="114"/>
      <c r="R90" s="11"/>
      <c r="S90" s="11"/>
      <c r="T90" s="11"/>
      <c r="U90" s="112"/>
      <c r="V90" s="114"/>
      <c r="W90" s="115"/>
      <c r="X90" s="317"/>
      <c r="Y90" s="318"/>
      <c r="Z90" s="188"/>
      <c r="AA90" s="426"/>
      <c r="AB90" s="114"/>
      <c r="AC90" s="114"/>
      <c r="AD90" s="114"/>
      <c r="AE90" s="114"/>
      <c r="AF90" s="109"/>
      <c r="AG90" s="232"/>
      <c r="AH90" s="312"/>
      <c r="AI90" s="114"/>
      <c r="AJ90" s="114"/>
      <c r="AK90" s="114"/>
      <c r="AL90" s="114"/>
      <c r="AM90" s="114"/>
      <c r="AN90" s="114"/>
      <c r="AO90" s="114"/>
      <c r="AP90" s="114"/>
      <c r="AQ90" s="114"/>
      <c r="AR90" s="114"/>
      <c r="AS90" s="114"/>
      <c r="AT90" s="114"/>
      <c r="AU90" s="114"/>
      <c r="AV90" s="114"/>
      <c r="AW90" s="114"/>
      <c r="AX90" s="114"/>
      <c r="AY90" s="114"/>
      <c r="AZ90" s="114"/>
      <c r="BA90" s="114"/>
      <c r="BB90" s="114"/>
      <c r="BC90" s="114"/>
      <c r="BD90" s="114"/>
      <c r="BE90" s="114"/>
      <c r="BF90" s="114"/>
      <c r="BG90" s="114"/>
      <c r="BH90" s="114"/>
      <c r="BI90" s="114"/>
      <c r="BJ90" s="114"/>
      <c r="BK90" s="114"/>
      <c r="BL90" s="114"/>
      <c r="BM90" s="114"/>
      <c r="BN90" s="114"/>
      <c r="BO90" s="114"/>
      <c r="BP90" s="114"/>
      <c r="BQ90" s="114"/>
      <c r="BR90" s="114"/>
      <c r="BS90" s="114"/>
      <c r="BT90" s="114"/>
      <c r="BU90" s="114"/>
      <c r="BV90" s="114"/>
      <c r="BW90" s="114"/>
      <c r="BX90" s="114"/>
      <c r="BY90" s="114"/>
      <c r="BZ90" s="114"/>
      <c r="CA90" s="114"/>
      <c r="CB90" s="114"/>
      <c r="CC90" s="114"/>
      <c r="CD90" s="114"/>
      <c r="CE90" s="114"/>
      <c r="CF90" s="114"/>
      <c r="CG90" s="114"/>
      <c r="CH90" s="114"/>
      <c r="CI90" s="114"/>
      <c r="CJ90" s="114"/>
      <c r="CK90" s="114"/>
    </row>
    <row r="91" spans="2:89" ht="13.5" customHeight="1">
      <c r="B91" s="114"/>
      <c r="C91" s="122"/>
      <c r="D91" s="114"/>
      <c r="E91" s="114"/>
      <c r="F91" s="114"/>
      <c r="G91" s="114"/>
      <c r="H91" s="114"/>
      <c r="I91" s="114"/>
      <c r="J91" s="129"/>
      <c r="K91" s="129"/>
      <c r="L91" s="129"/>
      <c r="M91" s="11"/>
      <c r="N91" s="127"/>
      <c r="O91" s="109"/>
      <c r="P91" s="106"/>
      <c r="Q91" s="114"/>
      <c r="R91" s="11"/>
      <c r="S91" s="11"/>
      <c r="T91" s="11"/>
      <c r="U91" s="112"/>
      <c r="V91" s="114"/>
      <c r="W91" s="115"/>
      <c r="X91" s="116"/>
      <c r="Y91" s="150"/>
      <c r="Z91" s="433"/>
      <c r="AA91" s="426"/>
      <c r="AB91" s="114"/>
      <c r="AC91" s="114"/>
      <c r="AD91" s="114"/>
      <c r="AE91" s="114"/>
      <c r="AF91" s="114"/>
      <c r="AG91" s="114"/>
      <c r="AH91" s="114"/>
      <c r="AI91" s="114"/>
      <c r="AJ91" s="114"/>
      <c r="AK91" s="114"/>
      <c r="AL91" s="114"/>
      <c r="AM91" s="114"/>
      <c r="AN91" s="114"/>
      <c r="AO91" s="114"/>
      <c r="AP91" s="114"/>
      <c r="AQ91" s="114"/>
      <c r="AR91" s="114"/>
      <c r="AS91" s="114"/>
      <c r="AT91" s="114"/>
      <c r="AU91" s="114"/>
      <c r="AV91" s="114"/>
      <c r="AW91" s="114"/>
      <c r="AX91" s="114"/>
      <c r="AY91" s="114"/>
      <c r="AZ91" s="114"/>
      <c r="BA91" s="114"/>
      <c r="BB91" s="114"/>
      <c r="BC91" s="114"/>
      <c r="BD91" s="114"/>
      <c r="BE91" s="114"/>
      <c r="BF91" s="114"/>
      <c r="BG91" s="114"/>
      <c r="BH91" s="114"/>
      <c r="BI91" s="114"/>
      <c r="BJ91" s="114"/>
      <c r="BK91" s="114"/>
      <c r="BL91" s="114"/>
      <c r="BM91" s="114"/>
      <c r="BN91" s="114"/>
      <c r="BO91" s="114"/>
      <c r="BP91" s="114"/>
      <c r="BQ91" s="114"/>
      <c r="BR91" s="114"/>
      <c r="BS91" s="114"/>
      <c r="BT91" s="114"/>
      <c r="BU91" s="114"/>
      <c r="BV91" s="114"/>
      <c r="BW91" s="114"/>
      <c r="BX91" s="114"/>
      <c r="BY91" s="114"/>
      <c r="BZ91" s="114"/>
      <c r="CA91" s="114"/>
      <c r="CB91" s="114"/>
      <c r="CC91" s="114"/>
      <c r="CD91" s="114"/>
      <c r="CE91" s="114"/>
      <c r="CF91" s="114"/>
      <c r="CG91" s="114"/>
      <c r="CH91" s="114"/>
      <c r="CI91" s="114"/>
      <c r="CJ91" s="114"/>
      <c r="CK91" s="114"/>
    </row>
    <row r="92" spans="2:89" ht="16.5" customHeight="1">
      <c r="B92" s="114"/>
      <c r="C92" s="122"/>
      <c r="D92" s="114"/>
      <c r="E92" s="114"/>
      <c r="F92" s="114"/>
      <c r="G92" s="114"/>
      <c r="H92" s="114"/>
      <c r="I92" s="215"/>
      <c r="J92" s="129"/>
      <c r="K92" s="129"/>
      <c r="L92" s="129"/>
      <c r="M92" s="11"/>
      <c r="N92" s="98"/>
      <c r="O92" s="188"/>
      <c r="P92" s="11"/>
      <c r="Q92" s="114"/>
      <c r="R92" s="11"/>
      <c r="S92" s="11"/>
      <c r="T92" s="11"/>
      <c r="U92" s="109"/>
      <c r="V92" s="114"/>
      <c r="W92" s="115"/>
      <c r="X92" s="284"/>
      <c r="Y92" s="146"/>
      <c r="Z92" s="188"/>
      <c r="AA92" s="426"/>
      <c r="AB92" s="114"/>
      <c r="AC92" s="114"/>
      <c r="AD92" s="114"/>
      <c r="AE92" s="114"/>
      <c r="AF92" s="114"/>
      <c r="AG92" s="114"/>
      <c r="AH92" s="114"/>
      <c r="AI92" s="114"/>
      <c r="AJ92" s="114"/>
      <c r="AK92" s="114"/>
      <c r="AL92" s="114"/>
      <c r="AM92" s="114"/>
      <c r="AN92" s="114"/>
      <c r="AO92" s="114"/>
      <c r="AP92" s="114"/>
      <c r="AQ92" s="114"/>
      <c r="AR92" s="114"/>
      <c r="AS92" s="114"/>
      <c r="AT92" s="114"/>
      <c r="AU92" s="114"/>
      <c r="AV92" s="114"/>
      <c r="AW92" s="114"/>
      <c r="AX92" s="114"/>
      <c r="AY92" s="114"/>
      <c r="AZ92" s="114"/>
      <c r="BA92" s="114"/>
      <c r="BB92" s="114"/>
      <c r="BC92" s="114"/>
      <c r="BD92" s="114"/>
      <c r="BE92" s="114"/>
      <c r="BF92" s="114"/>
      <c r="BG92" s="114"/>
      <c r="BH92" s="114"/>
      <c r="BI92" s="114"/>
      <c r="BJ92" s="114"/>
      <c r="BK92" s="114"/>
      <c r="BL92" s="114"/>
      <c r="BM92" s="114"/>
      <c r="BN92" s="114"/>
      <c r="BO92" s="114"/>
      <c r="BP92" s="114"/>
      <c r="BQ92" s="114"/>
      <c r="BR92" s="114"/>
      <c r="BS92" s="114"/>
      <c r="BT92" s="114"/>
      <c r="BU92" s="114"/>
      <c r="BV92" s="114"/>
      <c r="BW92" s="114"/>
      <c r="BX92" s="114"/>
      <c r="BY92" s="114"/>
      <c r="BZ92" s="114"/>
      <c r="CA92" s="114"/>
      <c r="CB92" s="114"/>
      <c r="CC92" s="114"/>
      <c r="CD92" s="114"/>
      <c r="CE92" s="114"/>
      <c r="CF92" s="114"/>
      <c r="CG92" s="114"/>
      <c r="CH92" s="114"/>
      <c r="CI92" s="114"/>
      <c r="CJ92" s="114"/>
      <c r="CK92" s="114"/>
    </row>
    <row r="93" spans="2:89" ht="15" customHeight="1">
      <c r="B93" s="114"/>
      <c r="C93" s="122"/>
      <c r="D93" s="114"/>
      <c r="E93" s="114"/>
      <c r="F93" s="114"/>
      <c r="G93" s="114"/>
      <c r="H93" s="114"/>
      <c r="I93" s="229"/>
      <c r="J93" s="129"/>
      <c r="K93" s="129"/>
      <c r="L93" s="129"/>
      <c r="M93" s="11"/>
      <c r="N93" s="98"/>
      <c r="O93" s="109"/>
      <c r="P93" s="696"/>
      <c r="Q93" s="114"/>
      <c r="R93" s="11"/>
      <c r="S93" s="11"/>
      <c r="T93" s="11"/>
      <c r="U93" s="109"/>
      <c r="V93" s="114"/>
      <c r="W93" s="115"/>
      <c r="X93" s="108"/>
      <c r="Y93" s="146"/>
      <c r="Z93" s="188"/>
      <c r="AA93" s="426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  <c r="AT93" s="114"/>
      <c r="AU93" s="114"/>
      <c r="AV93" s="114"/>
      <c r="AW93" s="114"/>
      <c r="AX93" s="114"/>
      <c r="AY93" s="114"/>
      <c r="AZ93" s="114"/>
      <c r="BA93" s="114"/>
      <c r="BB93" s="114"/>
      <c r="BC93" s="114"/>
      <c r="BD93" s="114"/>
      <c r="BE93" s="114"/>
      <c r="BF93" s="114"/>
      <c r="BG93" s="114"/>
      <c r="BH93" s="114"/>
      <c r="BI93" s="114"/>
      <c r="BJ93" s="114"/>
      <c r="BK93" s="114"/>
      <c r="BL93" s="114"/>
      <c r="BM93" s="114"/>
      <c r="BN93" s="114"/>
      <c r="BO93" s="114"/>
      <c r="BP93" s="114"/>
      <c r="BQ93" s="114"/>
      <c r="BR93" s="114"/>
      <c r="BS93" s="114"/>
      <c r="BT93" s="114"/>
      <c r="BU93" s="114"/>
      <c r="BV93" s="114"/>
      <c r="BW93" s="114"/>
      <c r="BX93" s="114"/>
      <c r="BY93" s="114"/>
      <c r="BZ93" s="114"/>
      <c r="CA93" s="114"/>
      <c r="CB93" s="114"/>
      <c r="CC93" s="114"/>
      <c r="CD93" s="114"/>
      <c r="CE93" s="114"/>
      <c r="CF93" s="114"/>
      <c r="CG93" s="114"/>
      <c r="CH93" s="114"/>
      <c r="CI93" s="114"/>
      <c r="CJ93" s="114"/>
      <c r="CK93" s="114"/>
    </row>
    <row r="94" spans="2:89" ht="14.25" customHeight="1">
      <c r="B94" s="114"/>
      <c r="C94" s="122"/>
      <c r="D94" s="114"/>
      <c r="E94" s="114"/>
      <c r="F94" s="114"/>
      <c r="G94" s="114"/>
      <c r="H94" s="114"/>
      <c r="I94" s="109"/>
      <c r="J94" s="129"/>
      <c r="K94" s="129"/>
      <c r="L94" s="129"/>
      <c r="M94" s="11"/>
      <c r="N94" s="64"/>
      <c r="O94" s="109"/>
      <c r="P94" s="15"/>
      <c r="Q94" s="114"/>
      <c r="R94" s="11"/>
      <c r="S94" s="11"/>
      <c r="T94" s="11"/>
      <c r="U94" s="109"/>
      <c r="V94" s="114"/>
      <c r="W94" s="112"/>
      <c r="X94" s="108"/>
      <c r="Y94" s="139"/>
      <c r="Z94" s="428"/>
      <c r="AA94" s="426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  <c r="AV94" s="114"/>
      <c r="AW94" s="114"/>
      <c r="AX94" s="114"/>
      <c r="AY94" s="114"/>
      <c r="AZ94" s="114"/>
      <c r="BA94" s="114"/>
      <c r="BB94" s="114"/>
      <c r="BC94" s="114"/>
      <c r="BD94" s="114"/>
      <c r="BE94" s="114"/>
      <c r="BF94" s="114"/>
      <c r="BG94" s="114"/>
      <c r="BH94" s="114"/>
      <c r="BI94" s="114"/>
      <c r="BJ94" s="114"/>
      <c r="BK94" s="114"/>
      <c r="BL94" s="114"/>
      <c r="BM94" s="114"/>
      <c r="BN94" s="114"/>
      <c r="BO94" s="114"/>
      <c r="BP94" s="114"/>
      <c r="BQ94" s="114"/>
      <c r="BR94" s="114"/>
      <c r="BS94" s="114"/>
      <c r="BT94" s="114"/>
      <c r="BU94" s="114"/>
      <c r="BV94" s="114"/>
      <c r="BW94" s="114"/>
      <c r="BX94" s="114"/>
      <c r="BY94" s="114"/>
      <c r="BZ94" s="114"/>
      <c r="CA94" s="114"/>
      <c r="CB94" s="114"/>
      <c r="CC94" s="114"/>
      <c r="CD94" s="114"/>
      <c r="CE94" s="114"/>
      <c r="CF94" s="114"/>
      <c r="CG94" s="114"/>
      <c r="CH94" s="114"/>
      <c r="CI94" s="114"/>
      <c r="CJ94" s="114"/>
      <c r="CK94" s="114"/>
    </row>
    <row r="95" spans="2:89" ht="13.5" customHeight="1">
      <c r="B95" s="114"/>
      <c r="C95" s="122"/>
      <c r="D95" s="114"/>
      <c r="E95" s="114"/>
      <c r="F95" s="114"/>
      <c r="G95" s="114"/>
      <c r="H95" s="114"/>
      <c r="I95" s="112"/>
      <c r="J95" s="129"/>
      <c r="K95" s="129"/>
      <c r="L95" s="129"/>
      <c r="M95" s="11"/>
      <c r="N95" s="41"/>
      <c r="O95" s="360"/>
      <c r="P95" s="696"/>
      <c r="Q95" s="114"/>
      <c r="R95" s="11"/>
      <c r="S95" s="11"/>
      <c r="T95" s="11"/>
      <c r="U95" s="109"/>
      <c r="V95" s="114"/>
      <c r="W95" s="109"/>
      <c r="X95" s="108"/>
      <c r="Y95" s="152"/>
      <c r="Z95" s="188"/>
      <c r="AA95" s="426"/>
      <c r="AB95" s="114"/>
      <c r="AC95" s="114"/>
      <c r="AD95" s="114"/>
      <c r="AE95" s="114"/>
      <c r="AF95" s="114"/>
      <c r="AG95" s="114"/>
      <c r="AH95" s="109"/>
      <c r="AI95" s="109"/>
      <c r="AJ95" s="109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114"/>
      <c r="AV95" s="114"/>
      <c r="AW95" s="114"/>
      <c r="AX95" s="114"/>
      <c r="AY95" s="114"/>
      <c r="AZ95" s="114"/>
      <c r="BA95" s="114"/>
      <c r="BB95" s="114"/>
      <c r="BC95" s="114"/>
      <c r="BD95" s="114"/>
      <c r="BE95" s="114"/>
      <c r="BF95" s="114"/>
      <c r="BG95" s="114"/>
      <c r="BH95" s="114"/>
      <c r="BI95" s="114"/>
      <c r="BJ95" s="114"/>
      <c r="BK95" s="114"/>
      <c r="BL95" s="114"/>
      <c r="BM95" s="114"/>
      <c r="BN95" s="114"/>
      <c r="BO95" s="114"/>
      <c r="BP95" s="114"/>
      <c r="BQ95" s="114"/>
      <c r="BR95" s="114"/>
      <c r="BS95" s="114"/>
      <c r="BT95" s="114"/>
      <c r="BU95" s="114"/>
      <c r="BV95" s="114"/>
      <c r="BW95" s="114"/>
      <c r="BX95" s="114"/>
      <c r="BY95" s="114"/>
      <c r="BZ95" s="114"/>
      <c r="CA95" s="114"/>
      <c r="CB95" s="114"/>
      <c r="CC95" s="114"/>
      <c r="CD95" s="114"/>
      <c r="CE95" s="114"/>
      <c r="CF95" s="114"/>
      <c r="CG95" s="114"/>
      <c r="CH95" s="114"/>
      <c r="CI95" s="114"/>
      <c r="CJ95" s="114"/>
      <c r="CK95" s="114"/>
    </row>
    <row r="96" spans="2:89" ht="12.75" customHeight="1">
      <c r="B96" s="114"/>
      <c r="C96" s="122"/>
      <c r="D96" s="114"/>
      <c r="E96" s="114"/>
      <c r="F96" s="114"/>
      <c r="G96" s="114"/>
      <c r="H96" s="114"/>
      <c r="I96" s="109"/>
      <c r="J96" s="129"/>
      <c r="K96" s="129"/>
      <c r="L96" s="129"/>
      <c r="M96" s="11"/>
      <c r="N96" s="41"/>
      <c r="O96" s="7"/>
      <c r="P96" s="15"/>
      <c r="Q96" s="208"/>
      <c r="R96" s="11"/>
      <c r="S96" s="11"/>
      <c r="T96" s="11"/>
      <c r="U96" s="109"/>
      <c r="V96" s="114"/>
      <c r="W96" s="109"/>
      <c r="X96" s="108"/>
      <c r="Y96" s="152"/>
      <c r="Z96" s="188"/>
      <c r="AA96" s="426"/>
      <c r="AB96" s="114"/>
      <c r="AC96" s="114"/>
      <c r="AD96" s="114"/>
      <c r="AE96" s="114"/>
      <c r="AF96" s="114"/>
      <c r="AG96" s="114"/>
      <c r="AH96" s="114"/>
      <c r="AI96" s="114"/>
      <c r="AJ96" s="134"/>
      <c r="AK96" s="112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114"/>
      <c r="AW96" s="114"/>
      <c r="AX96" s="114"/>
      <c r="AY96" s="114"/>
      <c r="AZ96" s="114"/>
      <c r="BA96" s="114"/>
      <c r="BB96" s="114"/>
      <c r="BC96" s="114"/>
      <c r="BD96" s="114"/>
      <c r="BE96" s="114"/>
      <c r="BF96" s="114"/>
      <c r="BG96" s="114"/>
      <c r="BH96" s="114"/>
      <c r="BI96" s="114"/>
      <c r="BJ96" s="114"/>
      <c r="BK96" s="114"/>
      <c r="BL96" s="114"/>
      <c r="BM96" s="114"/>
      <c r="BN96" s="114"/>
      <c r="BO96" s="114"/>
      <c r="BP96" s="114"/>
      <c r="BQ96" s="114"/>
      <c r="BR96" s="114"/>
      <c r="BS96" s="114"/>
      <c r="BT96" s="114"/>
      <c r="BU96" s="114"/>
      <c r="BV96" s="114"/>
      <c r="BW96" s="114"/>
      <c r="BX96" s="114"/>
      <c r="BY96" s="114"/>
      <c r="BZ96" s="114"/>
      <c r="CA96" s="114"/>
      <c r="CB96" s="114"/>
      <c r="CC96" s="114"/>
      <c r="CD96" s="114"/>
      <c r="CE96" s="114"/>
      <c r="CF96" s="114"/>
      <c r="CG96" s="114"/>
      <c r="CH96" s="114"/>
      <c r="CI96" s="114"/>
      <c r="CJ96" s="114"/>
      <c r="CK96" s="114"/>
    </row>
    <row r="97" spans="2:89" ht="14.25" customHeight="1">
      <c r="B97" s="114"/>
      <c r="C97" s="122"/>
      <c r="D97" s="114"/>
      <c r="E97" s="114"/>
      <c r="F97" s="114"/>
      <c r="G97" s="114"/>
      <c r="H97" s="114"/>
      <c r="I97" s="109"/>
      <c r="J97" s="129"/>
      <c r="K97" s="129"/>
      <c r="L97" s="129"/>
      <c r="M97" s="11"/>
      <c r="N97" s="41"/>
      <c r="O97" s="7"/>
      <c r="P97" s="15"/>
      <c r="Q97" s="152"/>
      <c r="R97" s="11"/>
      <c r="S97" s="11"/>
      <c r="T97" s="11"/>
      <c r="U97" s="109"/>
      <c r="V97" s="114"/>
      <c r="W97" s="109"/>
      <c r="X97" s="108"/>
      <c r="Y97" s="152"/>
      <c r="Z97" s="188"/>
      <c r="AA97" s="426"/>
      <c r="AB97" s="114"/>
      <c r="AC97" s="114"/>
      <c r="AD97" s="114"/>
      <c r="AE97" s="114"/>
      <c r="AF97" s="114"/>
      <c r="AG97" s="114"/>
      <c r="AH97" s="114"/>
      <c r="AI97" s="114"/>
      <c r="AJ97" s="134"/>
      <c r="AK97" s="112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114"/>
      <c r="AW97" s="114"/>
      <c r="AX97" s="114"/>
      <c r="AY97" s="114"/>
      <c r="AZ97" s="114"/>
      <c r="BA97" s="114"/>
      <c r="BB97" s="114"/>
      <c r="BC97" s="114"/>
      <c r="BD97" s="114"/>
      <c r="BE97" s="114"/>
      <c r="BF97" s="114"/>
      <c r="BG97" s="114"/>
      <c r="BH97" s="114"/>
      <c r="BI97" s="114"/>
      <c r="BJ97" s="114"/>
      <c r="BK97" s="114"/>
      <c r="BL97" s="114"/>
      <c r="BM97" s="114"/>
      <c r="BN97" s="114"/>
      <c r="BO97" s="114"/>
      <c r="BP97" s="114"/>
      <c r="BQ97" s="114"/>
      <c r="BR97" s="114"/>
      <c r="BS97" s="114"/>
      <c r="BT97" s="114"/>
      <c r="BU97" s="114"/>
      <c r="BV97" s="114"/>
      <c r="BW97" s="114"/>
      <c r="BX97" s="114"/>
      <c r="BY97" s="114"/>
      <c r="BZ97" s="114"/>
      <c r="CA97" s="114"/>
      <c r="CB97" s="114"/>
      <c r="CC97" s="114"/>
      <c r="CD97" s="114"/>
      <c r="CE97" s="114"/>
      <c r="CF97" s="114"/>
      <c r="CG97" s="114"/>
      <c r="CH97" s="114"/>
      <c r="CI97" s="114"/>
      <c r="CJ97" s="114"/>
      <c r="CK97" s="114"/>
    </row>
    <row r="98" spans="2:89">
      <c r="B98" s="114"/>
      <c r="C98" s="122"/>
      <c r="D98" s="114"/>
      <c r="E98" s="114"/>
      <c r="F98" s="114"/>
      <c r="G98" s="114"/>
      <c r="H98" s="114"/>
      <c r="I98" s="109"/>
      <c r="J98" s="129"/>
      <c r="K98" s="129"/>
      <c r="L98" s="129"/>
      <c r="M98" s="11"/>
      <c r="N98" s="41"/>
      <c r="O98" s="7"/>
      <c r="P98" s="15"/>
      <c r="Q98" s="146"/>
      <c r="R98" s="11"/>
      <c r="S98" s="11"/>
      <c r="T98" s="11"/>
      <c r="U98" s="109"/>
      <c r="V98" s="114"/>
      <c r="W98" s="115"/>
      <c r="X98" s="232"/>
      <c r="Y98" s="312"/>
      <c r="Z98" s="188"/>
      <c r="AA98" s="426"/>
      <c r="AB98" s="114"/>
      <c r="AC98" s="114"/>
      <c r="AD98" s="114"/>
      <c r="AE98" s="114"/>
      <c r="AF98" s="114"/>
      <c r="AG98" s="114"/>
      <c r="AH98" s="114"/>
      <c r="AI98" s="114"/>
      <c r="AJ98" s="13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X98" s="114"/>
      <c r="AY98" s="114"/>
      <c r="AZ98" s="114"/>
      <c r="BA98" s="114"/>
      <c r="BB98" s="114"/>
      <c r="BC98" s="114"/>
      <c r="BD98" s="114"/>
      <c r="BE98" s="114"/>
      <c r="BF98" s="114"/>
      <c r="BG98" s="114"/>
      <c r="BH98" s="114"/>
      <c r="BI98" s="114"/>
      <c r="BJ98" s="114"/>
      <c r="BK98" s="114"/>
      <c r="BL98" s="114"/>
      <c r="BM98" s="114"/>
      <c r="BN98" s="114"/>
      <c r="BO98" s="114"/>
      <c r="BP98" s="114"/>
      <c r="BQ98" s="114"/>
      <c r="BR98" s="114"/>
      <c r="BS98" s="114"/>
      <c r="BT98" s="114"/>
      <c r="BU98" s="114"/>
      <c r="BV98" s="114"/>
      <c r="BW98" s="114"/>
      <c r="BX98" s="114"/>
      <c r="BY98" s="114"/>
      <c r="BZ98" s="114"/>
      <c r="CA98" s="114"/>
      <c r="CB98" s="114"/>
      <c r="CC98" s="114"/>
      <c r="CD98" s="114"/>
      <c r="CE98" s="114"/>
      <c r="CF98" s="114"/>
      <c r="CG98" s="114"/>
      <c r="CH98" s="114"/>
      <c r="CI98" s="114"/>
      <c r="CJ98" s="114"/>
      <c r="CK98" s="114"/>
    </row>
    <row r="99" spans="2:89" ht="15" customHeight="1">
      <c r="B99" s="114"/>
      <c r="C99" s="122"/>
      <c r="D99" s="114"/>
      <c r="E99" s="114"/>
      <c r="F99" s="114"/>
      <c r="G99" s="114"/>
      <c r="H99" s="114"/>
      <c r="I99" s="109"/>
      <c r="J99" s="129"/>
      <c r="K99" s="129"/>
      <c r="L99" s="129"/>
      <c r="M99" s="11"/>
      <c r="N99" s="54"/>
      <c r="O99" s="109"/>
      <c r="P99" s="15"/>
      <c r="Q99" s="152"/>
      <c r="R99" s="11"/>
      <c r="S99" s="11"/>
      <c r="T99" s="11"/>
      <c r="U99" s="109"/>
      <c r="V99" s="224"/>
      <c r="W99" s="119"/>
      <c r="X99" s="113"/>
      <c r="Y99" s="139"/>
      <c r="Z99" s="188"/>
      <c r="AA99" s="426"/>
      <c r="AB99" s="114"/>
      <c r="AC99" s="114"/>
      <c r="AD99" s="114"/>
      <c r="AE99" s="114"/>
      <c r="AF99" s="114"/>
      <c r="AG99" s="114"/>
      <c r="AH99" s="114"/>
      <c r="AI99" s="114"/>
      <c r="AJ99" s="142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  <c r="AZ99" s="114"/>
      <c r="BA99" s="114"/>
      <c r="BB99" s="114"/>
      <c r="BC99" s="114"/>
      <c r="BD99" s="114"/>
      <c r="BE99" s="114"/>
      <c r="BF99" s="114"/>
      <c r="BG99" s="114"/>
      <c r="BH99" s="114"/>
      <c r="BI99" s="114"/>
      <c r="BJ99" s="114"/>
      <c r="BK99" s="114"/>
      <c r="BL99" s="114"/>
      <c r="BM99" s="114"/>
      <c r="BN99" s="114"/>
      <c r="BO99" s="114"/>
      <c r="BP99" s="114"/>
      <c r="BQ99" s="114"/>
      <c r="BR99" s="114"/>
      <c r="BS99" s="114"/>
      <c r="BT99" s="114"/>
      <c r="BU99" s="114"/>
      <c r="BV99" s="114"/>
      <c r="BW99" s="114"/>
      <c r="BX99" s="114"/>
      <c r="BY99" s="114"/>
      <c r="BZ99" s="114"/>
      <c r="CA99" s="114"/>
      <c r="CB99" s="114"/>
      <c r="CC99" s="114"/>
      <c r="CD99" s="114"/>
      <c r="CE99" s="114"/>
      <c r="CF99" s="114"/>
      <c r="CG99" s="114"/>
      <c r="CH99" s="114"/>
      <c r="CI99" s="114"/>
      <c r="CJ99" s="114"/>
      <c r="CK99" s="114"/>
    </row>
    <row r="100" spans="2:89" ht="13.5" customHeight="1">
      <c r="B100" s="114"/>
      <c r="C100" s="122"/>
      <c r="D100" s="114"/>
      <c r="E100" s="114"/>
      <c r="F100" s="114"/>
      <c r="G100" s="114"/>
      <c r="H100" s="114"/>
      <c r="I100" s="215"/>
      <c r="J100" s="129"/>
      <c r="K100" s="129"/>
      <c r="L100" s="129"/>
      <c r="M100" s="11"/>
      <c r="N100" s="54"/>
      <c r="O100" s="7"/>
      <c r="P100" s="15"/>
      <c r="Q100" s="152"/>
      <c r="R100" s="11"/>
      <c r="S100" s="11"/>
      <c r="T100" s="11"/>
      <c r="U100" s="135"/>
      <c r="V100" s="114"/>
      <c r="W100" s="109"/>
      <c r="X100" s="108"/>
      <c r="Y100" s="146"/>
      <c r="Z100" s="188"/>
      <c r="AA100" s="426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114"/>
      <c r="BC100" s="114"/>
      <c r="BD100" s="114"/>
      <c r="BE100" s="114"/>
      <c r="BF100" s="114"/>
      <c r="BG100" s="114"/>
      <c r="BH100" s="114"/>
      <c r="BI100" s="114"/>
      <c r="BJ100" s="114"/>
      <c r="BK100" s="114"/>
      <c r="BL100" s="114"/>
      <c r="BM100" s="114"/>
      <c r="BN100" s="114"/>
      <c r="BO100" s="114"/>
      <c r="BP100" s="114"/>
      <c r="BQ100" s="114"/>
      <c r="BR100" s="114"/>
      <c r="BS100" s="114"/>
      <c r="BT100" s="114"/>
      <c r="BU100" s="114"/>
      <c r="BV100" s="114"/>
      <c r="BW100" s="114"/>
      <c r="BX100" s="114"/>
      <c r="BY100" s="114"/>
      <c r="BZ100" s="114"/>
      <c r="CA100" s="114"/>
      <c r="CB100" s="114"/>
      <c r="CC100" s="114"/>
      <c r="CD100" s="114"/>
      <c r="CE100" s="114"/>
      <c r="CF100" s="114"/>
      <c r="CG100" s="114"/>
      <c r="CH100" s="114"/>
      <c r="CI100" s="114"/>
      <c r="CJ100" s="114"/>
      <c r="CK100" s="114"/>
    </row>
    <row r="101" spans="2:89" ht="15.75" customHeight="1">
      <c r="B101" s="114"/>
      <c r="C101" s="122"/>
      <c r="D101" s="114"/>
      <c r="E101" s="114"/>
      <c r="F101" s="114"/>
      <c r="G101" s="114"/>
      <c r="H101" s="114"/>
      <c r="I101" s="229"/>
      <c r="J101" s="129"/>
      <c r="K101" s="129"/>
      <c r="L101" s="129"/>
      <c r="M101" s="11"/>
      <c r="N101" s="11"/>
      <c r="O101" s="11"/>
      <c r="P101" s="11"/>
      <c r="Q101" s="114"/>
      <c r="R101" s="11"/>
      <c r="S101" s="11"/>
      <c r="T101" s="11"/>
      <c r="U101" s="114"/>
      <c r="V101" s="114"/>
      <c r="W101" s="109"/>
      <c r="X101" s="108"/>
      <c r="Y101" s="146"/>
      <c r="Z101" s="188"/>
      <c r="AA101" s="426"/>
      <c r="AB101" s="114"/>
      <c r="AC101" s="114"/>
      <c r="AD101" s="114"/>
      <c r="AE101" s="109"/>
      <c r="AF101" s="114"/>
      <c r="AG101" s="114"/>
      <c r="AH101" s="114"/>
      <c r="AI101" s="114"/>
      <c r="AJ101" s="434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114"/>
      <c r="AV101" s="114"/>
      <c r="AW101" s="114"/>
      <c r="AX101" s="114"/>
      <c r="AY101" s="114"/>
      <c r="AZ101" s="114"/>
      <c r="BA101" s="114"/>
      <c r="BB101" s="114"/>
      <c r="BC101" s="114"/>
      <c r="BD101" s="114"/>
      <c r="BE101" s="114"/>
      <c r="BF101" s="114"/>
      <c r="BG101" s="114"/>
      <c r="BH101" s="114"/>
      <c r="BI101" s="114"/>
      <c r="BJ101" s="114"/>
      <c r="BK101" s="114"/>
      <c r="BL101" s="114"/>
      <c r="BM101" s="114"/>
      <c r="BN101" s="114"/>
      <c r="BO101" s="114"/>
      <c r="BP101" s="114"/>
      <c r="BQ101" s="114"/>
      <c r="BR101" s="114"/>
      <c r="BS101" s="114"/>
      <c r="BT101" s="114"/>
      <c r="BU101" s="114"/>
      <c r="BV101" s="114"/>
      <c r="BW101" s="114"/>
      <c r="BX101" s="114"/>
      <c r="BY101" s="114"/>
      <c r="BZ101" s="114"/>
      <c r="CA101" s="114"/>
      <c r="CB101" s="114"/>
      <c r="CC101" s="114"/>
      <c r="CD101" s="114"/>
      <c r="CE101" s="114"/>
      <c r="CF101" s="114"/>
      <c r="CG101" s="114"/>
      <c r="CH101" s="114"/>
      <c r="CI101" s="114"/>
      <c r="CJ101" s="114"/>
      <c r="CK101" s="114"/>
    </row>
    <row r="102" spans="2:89" ht="12.75" customHeight="1">
      <c r="B102" s="114"/>
      <c r="C102" s="122"/>
      <c r="D102" s="114"/>
      <c r="E102" s="114"/>
      <c r="F102" s="114"/>
      <c r="G102" s="114"/>
      <c r="H102" s="114"/>
      <c r="I102" s="109"/>
      <c r="J102" s="129"/>
      <c r="K102" s="129"/>
      <c r="L102" s="129"/>
      <c r="M102" s="11"/>
      <c r="N102" s="11"/>
      <c r="O102" s="11"/>
      <c r="P102" s="11"/>
      <c r="Q102" s="114"/>
      <c r="R102" s="11"/>
      <c r="S102" s="11"/>
      <c r="T102" s="11"/>
      <c r="U102" s="114"/>
      <c r="V102" s="114"/>
      <c r="W102" s="109"/>
      <c r="X102" s="108"/>
      <c r="Y102" s="146"/>
      <c r="Z102" s="188"/>
      <c r="AA102" s="426"/>
      <c r="AB102" s="114"/>
      <c r="AC102" s="114"/>
      <c r="AD102" s="114"/>
      <c r="AE102" s="112"/>
      <c r="AF102" s="114"/>
      <c r="AG102" s="114"/>
      <c r="AH102" s="114"/>
      <c r="AI102" s="114"/>
      <c r="AJ102" s="113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  <c r="AV102" s="114"/>
      <c r="AW102" s="114"/>
      <c r="AX102" s="114"/>
      <c r="AY102" s="114"/>
      <c r="AZ102" s="114"/>
      <c r="BA102" s="114"/>
      <c r="BB102" s="114"/>
      <c r="BC102" s="114"/>
      <c r="BD102" s="114"/>
      <c r="BE102" s="114"/>
      <c r="BF102" s="114"/>
      <c r="BG102" s="114"/>
      <c r="BH102" s="114"/>
      <c r="BI102" s="114"/>
      <c r="BJ102" s="114"/>
      <c r="BK102" s="114"/>
      <c r="BL102" s="114"/>
      <c r="BM102" s="114"/>
      <c r="BN102" s="114"/>
      <c r="BO102" s="114"/>
      <c r="BP102" s="114"/>
      <c r="BQ102" s="114"/>
      <c r="BR102" s="114"/>
      <c r="BS102" s="114"/>
      <c r="BT102" s="114"/>
      <c r="BU102" s="114"/>
      <c r="BV102" s="114"/>
      <c r="BW102" s="114"/>
      <c r="BX102" s="114"/>
      <c r="BY102" s="114"/>
      <c r="BZ102" s="114"/>
      <c r="CA102" s="114"/>
      <c r="CB102" s="114"/>
      <c r="CC102" s="114"/>
      <c r="CD102" s="114"/>
      <c r="CE102" s="114"/>
      <c r="CF102" s="114"/>
      <c r="CG102" s="114"/>
      <c r="CH102" s="114"/>
      <c r="CI102" s="114"/>
      <c r="CJ102" s="114"/>
      <c r="CK102" s="114"/>
    </row>
    <row r="103" spans="2:89" ht="12.75" customHeight="1">
      <c r="B103" s="114"/>
      <c r="C103" s="122"/>
      <c r="D103" s="114"/>
      <c r="E103" s="114"/>
      <c r="F103" s="114"/>
      <c r="G103" s="114"/>
      <c r="H103" s="114"/>
      <c r="I103" s="112"/>
      <c r="J103" s="129"/>
      <c r="K103" s="129"/>
      <c r="L103" s="129"/>
      <c r="M103" s="11"/>
      <c r="N103" s="11"/>
      <c r="O103" s="11"/>
      <c r="P103" s="11"/>
      <c r="Q103" s="114"/>
      <c r="R103" s="11"/>
      <c r="S103" s="11"/>
      <c r="T103" s="11"/>
      <c r="U103" s="114"/>
      <c r="V103" s="114"/>
      <c r="W103" s="109"/>
      <c r="X103" s="108"/>
      <c r="Y103" s="146"/>
      <c r="Z103" s="188"/>
      <c r="AA103" s="426"/>
      <c r="AB103" s="114"/>
      <c r="AC103" s="114"/>
      <c r="AD103" s="114"/>
      <c r="AE103" s="108"/>
      <c r="AF103" s="114"/>
      <c r="AG103" s="114"/>
      <c r="AH103" s="114"/>
      <c r="AI103" s="114"/>
      <c r="AJ103" s="108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  <c r="AU103" s="114"/>
      <c r="AV103" s="114"/>
      <c r="AW103" s="114"/>
      <c r="AX103" s="114"/>
      <c r="AY103" s="114"/>
      <c r="AZ103" s="114"/>
      <c r="BA103" s="114"/>
      <c r="BB103" s="114"/>
      <c r="BC103" s="114"/>
      <c r="BD103" s="114"/>
      <c r="BE103" s="114"/>
      <c r="BF103" s="114"/>
      <c r="BG103" s="114"/>
      <c r="BH103" s="114"/>
      <c r="BI103" s="114"/>
      <c r="BJ103" s="114"/>
      <c r="BK103" s="114"/>
      <c r="BL103" s="114"/>
      <c r="BM103" s="114"/>
      <c r="BN103" s="114"/>
      <c r="BO103" s="114"/>
      <c r="BP103" s="114"/>
      <c r="BQ103" s="114"/>
      <c r="BR103" s="114"/>
      <c r="BS103" s="114"/>
      <c r="BT103" s="114"/>
      <c r="BU103" s="114"/>
      <c r="BV103" s="114"/>
      <c r="BW103" s="114"/>
      <c r="BX103" s="114"/>
      <c r="BY103" s="114"/>
      <c r="BZ103" s="114"/>
      <c r="CA103" s="114"/>
      <c r="CB103" s="114"/>
      <c r="CC103" s="114"/>
      <c r="CD103" s="114"/>
      <c r="CE103" s="114"/>
      <c r="CF103" s="114"/>
      <c r="CG103" s="114"/>
      <c r="CH103" s="114"/>
      <c r="CI103" s="114"/>
      <c r="CJ103" s="114"/>
      <c r="CK103" s="114"/>
    </row>
    <row r="104" spans="2:89" ht="14.25" customHeight="1">
      <c r="B104" s="114"/>
      <c r="C104" s="122"/>
      <c r="D104" s="114"/>
      <c r="E104" s="114"/>
      <c r="F104" s="114"/>
      <c r="G104" s="114"/>
      <c r="H104" s="114"/>
      <c r="I104" s="109"/>
      <c r="J104" s="129"/>
      <c r="K104" s="129"/>
      <c r="L104" s="129"/>
      <c r="M104" s="11"/>
      <c r="N104" s="11"/>
      <c r="O104" s="11"/>
      <c r="P104" s="11"/>
      <c r="Q104" s="119"/>
      <c r="R104" s="11"/>
      <c r="S104" s="11"/>
      <c r="T104" s="11"/>
      <c r="U104" s="109"/>
      <c r="V104" s="108"/>
      <c r="W104" s="112"/>
      <c r="X104" s="197"/>
      <c r="Y104" s="427"/>
      <c r="Z104" s="188"/>
      <c r="AA104" s="426"/>
      <c r="AB104" s="114"/>
      <c r="AC104" s="114"/>
      <c r="AD104" s="114"/>
      <c r="AE104" s="108"/>
      <c r="AF104" s="114"/>
      <c r="AG104" s="114"/>
      <c r="AH104" s="114"/>
      <c r="AI104" s="114"/>
      <c r="AJ104" s="113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  <c r="AV104" s="114"/>
      <c r="AW104" s="114"/>
      <c r="AX104" s="114"/>
      <c r="AY104" s="114"/>
      <c r="AZ104" s="114"/>
      <c r="BA104" s="114"/>
      <c r="BB104" s="114"/>
      <c r="BC104" s="114"/>
      <c r="BD104" s="114"/>
      <c r="BE104" s="114"/>
      <c r="BF104" s="114"/>
      <c r="BG104" s="114"/>
      <c r="BH104" s="114"/>
      <c r="BI104" s="114"/>
      <c r="BJ104" s="114"/>
      <c r="BK104" s="114"/>
      <c r="BL104" s="114"/>
      <c r="BM104" s="114"/>
      <c r="BN104" s="114"/>
      <c r="BO104" s="114"/>
      <c r="BP104" s="114"/>
      <c r="BQ104" s="114"/>
      <c r="BR104" s="114"/>
      <c r="BS104" s="114"/>
      <c r="BT104" s="114"/>
      <c r="BU104" s="114"/>
      <c r="BV104" s="114"/>
      <c r="BW104" s="114"/>
      <c r="BX104" s="114"/>
      <c r="BY104" s="114"/>
      <c r="BZ104" s="114"/>
      <c r="CA104" s="114"/>
      <c r="CB104" s="114"/>
      <c r="CC104" s="114"/>
      <c r="CD104" s="114"/>
      <c r="CE104" s="114"/>
      <c r="CF104" s="114"/>
      <c r="CG104" s="114"/>
      <c r="CH104" s="114"/>
      <c r="CI104" s="114"/>
      <c r="CJ104" s="114"/>
      <c r="CK104" s="114"/>
    </row>
    <row r="105" spans="2:89" ht="15" customHeight="1">
      <c r="B105" s="114"/>
      <c r="C105" s="122"/>
      <c r="D105" s="114"/>
      <c r="E105" s="114"/>
      <c r="F105" s="114"/>
      <c r="G105" s="114"/>
      <c r="H105" s="114"/>
      <c r="I105" s="109"/>
      <c r="J105" s="129"/>
      <c r="K105" s="129"/>
      <c r="L105" s="129"/>
      <c r="M105" s="11"/>
      <c r="N105" s="11"/>
      <c r="O105" s="11"/>
      <c r="P105" s="11"/>
      <c r="Q105" s="119"/>
      <c r="R105" s="11"/>
      <c r="S105" s="11"/>
      <c r="T105" s="11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08"/>
      <c r="AF105" s="114"/>
      <c r="AG105" s="114"/>
      <c r="AH105" s="114"/>
      <c r="AI105" s="114"/>
      <c r="AJ105" s="113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  <c r="AV105" s="114"/>
      <c r="AW105" s="114"/>
      <c r="AX105" s="114"/>
      <c r="AY105" s="114"/>
      <c r="AZ105" s="114"/>
      <c r="BA105" s="114"/>
      <c r="BB105" s="114"/>
      <c r="BC105" s="114"/>
      <c r="BD105" s="114"/>
      <c r="BE105" s="114"/>
      <c r="BF105" s="114"/>
      <c r="BG105" s="114"/>
      <c r="BH105" s="114"/>
      <c r="BI105" s="114"/>
      <c r="BJ105" s="114"/>
      <c r="BK105" s="114"/>
      <c r="BL105" s="114"/>
      <c r="BM105" s="114"/>
      <c r="BN105" s="114"/>
      <c r="BO105" s="114"/>
      <c r="BP105" s="114"/>
      <c r="BQ105" s="114"/>
      <c r="BR105" s="114"/>
      <c r="BS105" s="114"/>
      <c r="BT105" s="114"/>
      <c r="BU105" s="114"/>
      <c r="BV105" s="114"/>
      <c r="BW105" s="114"/>
      <c r="BX105" s="114"/>
      <c r="BY105" s="114"/>
      <c r="BZ105" s="114"/>
      <c r="CA105" s="114"/>
      <c r="CB105" s="114"/>
      <c r="CC105" s="114"/>
      <c r="CD105" s="114"/>
      <c r="CE105" s="114"/>
      <c r="CF105" s="114"/>
      <c r="CG105" s="114"/>
      <c r="CH105" s="114"/>
      <c r="CI105" s="114"/>
      <c r="CJ105" s="114"/>
      <c r="CK105" s="114"/>
    </row>
    <row r="106" spans="2:89" ht="14.25" customHeight="1">
      <c r="B106" s="114"/>
      <c r="C106" s="122"/>
      <c r="D106" s="114"/>
      <c r="E106" s="114"/>
      <c r="F106" s="114"/>
      <c r="G106" s="114"/>
      <c r="H106" s="114"/>
      <c r="I106" s="115"/>
      <c r="J106" s="129"/>
      <c r="K106" s="129"/>
      <c r="L106" s="129"/>
      <c r="M106" s="11"/>
      <c r="N106" s="11"/>
      <c r="O106" s="11"/>
      <c r="P106" s="11"/>
      <c r="Q106" s="208"/>
      <c r="R106" s="11"/>
      <c r="S106" s="11"/>
      <c r="T106" s="11"/>
      <c r="U106" s="109"/>
      <c r="V106" s="109"/>
      <c r="W106" s="123"/>
      <c r="X106" s="109"/>
      <c r="Y106" s="114"/>
      <c r="Z106" s="114"/>
      <c r="AA106" s="114"/>
      <c r="AB106" s="114"/>
      <c r="AC106" s="114"/>
      <c r="AD106" s="114"/>
      <c r="AE106" s="108"/>
      <c r="AF106" s="114"/>
      <c r="AG106" s="114"/>
      <c r="AH106" s="114"/>
      <c r="AI106" s="114"/>
      <c r="AJ106" s="113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X106" s="114"/>
      <c r="AY106" s="114"/>
      <c r="AZ106" s="114"/>
      <c r="BA106" s="114"/>
      <c r="BB106" s="114"/>
      <c r="BC106" s="114"/>
      <c r="BD106" s="114"/>
      <c r="BE106" s="114"/>
      <c r="BF106" s="114"/>
      <c r="BG106" s="114"/>
      <c r="BH106" s="114"/>
      <c r="BI106" s="114"/>
      <c r="BJ106" s="114"/>
      <c r="BK106" s="114"/>
      <c r="BL106" s="114"/>
      <c r="BM106" s="114"/>
      <c r="BN106" s="114"/>
      <c r="BO106" s="114"/>
      <c r="BP106" s="114"/>
      <c r="BQ106" s="114"/>
      <c r="BR106" s="114"/>
      <c r="BS106" s="114"/>
      <c r="BT106" s="114"/>
      <c r="BU106" s="114"/>
      <c r="BV106" s="114"/>
      <c r="BW106" s="114"/>
      <c r="BX106" s="114"/>
      <c r="BY106" s="114"/>
      <c r="BZ106" s="114"/>
      <c r="CA106" s="114"/>
      <c r="CB106" s="114"/>
      <c r="CC106" s="114"/>
      <c r="CD106" s="114"/>
      <c r="CE106" s="114"/>
      <c r="CF106" s="114"/>
      <c r="CG106" s="114"/>
      <c r="CH106" s="114"/>
      <c r="CI106" s="114"/>
      <c r="CJ106" s="114"/>
      <c r="CK106" s="114"/>
    </row>
    <row r="107" spans="2:89" ht="15" customHeight="1">
      <c r="B107" s="114"/>
      <c r="C107" s="122"/>
      <c r="D107" s="114"/>
      <c r="E107" s="114"/>
      <c r="F107" s="114"/>
      <c r="G107" s="114"/>
      <c r="H107" s="114"/>
      <c r="I107" s="3016"/>
      <c r="J107" s="129"/>
      <c r="K107" s="129"/>
      <c r="L107" s="129"/>
      <c r="M107" s="11"/>
      <c r="N107" s="11"/>
      <c r="O107" s="11"/>
      <c r="P107" s="11"/>
      <c r="Q107" s="146"/>
      <c r="R107" s="11"/>
      <c r="S107" s="11"/>
      <c r="T107" s="11"/>
      <c r="U107" s="114"/>
      <c r="V107" s="114"/>
      <c r="W107" s="135"/>
      <c r="X107" s="114"/>
      <c r="Y107" s="114"/>
      <c r="Z107" s="114"/>
      <c r="AA107" s="114"/>
      <c r="AB107" s="114"/>
      <c r="AC107" s="114"/>
      <c r="AD107" s="114"/>
      <c r="AE107" s="108"/>
      <c r="AF107" s="114"/>
      <c r="AG107" s="114"/>
      <c r="AH107" s="114"/>
      <c r="AI107" s="114"/>
      <c r="AJ107" s="109"/>
      <c r="AK107" s="114"/>
      <c r="AL107" s="114"/>
      <c r="AM107" s="114"/>
      <c r="AN107" s="114"/>
      <c r="AO107" s="114"/>
      <c r="AP107" s="114"/>
      <c r="AQ107" s="114"/>
      <c r="AR107" s="114"/>
      <c r="AS107" s="114"/>
      <c r="AT107" s="114"/>
      <c r="AU107" s="114"/>
      <c r="AV107" s="114"/>
      <c r="AW107" s="114"/>
      <c r="AX107" s="114"/>
      <c r="AY107" s="114"/>
      <c r="AZ107" s="114"/>
      <c r="BA107" s="114"/>
      <c r="BB107" s="114"/>
      <c r="BC107" s="114"/>
      <c r="BD107" s="114"/>
      <c r="BE107" s="114"/>
      <c r="BF107" s="114"/>
      <c r="BG107" s="114"/>
      <c r="BH107" s="114"/>
      <c r="BI107" s="114"/>
      <c r="BJ107" s="114"/>
      <c r="BK107" s="114"/>
      <c r="BL107" s="114"/>
      <c r="BM107" s="114"/>
      <c r="BN107" s="114"/>
      <c r="BO107" s="114"/>
      <c r="BP107" s="114"/>
      <c r="BQ107" s="114"/>
      <c r="BR107" s="114"/>
      <c r="BS107" s="114"/>
      <c r="BT107" s="114"/>
      <c r="BU107" s="114"/>
      <c r="BV107" s="114"/>
      <c r="BW107" s="114"/>
      <c r="BX107" s="114"/>
      <c r="BY107" s="114"/>
      <c r="BZ107" s="114"/>
      <c r="CA107" s="114"/>
      <c r="CB107" s="114"/>
      <c r="CC107" s="114"/>
      <c r="CD107" s="114"/>
      <c r="CE107" s="114"/>
      <c r="CF107" s="114"/>
      <c r="CG107" s="114"/>
      <c r="CH107" s="114"/>
      <c r="CI107" s="114"/>
      <c r="CJ107" s="114"/>
      <c r="CK107" s="114"/>
    </row>
    <row r="108" spans="2:89">
      <c r="B108" s="114"/>
      <c r="C108" s="122"/>
      <c r="D108" s="114"/>
      <c r="E108" s="114"/>
      <c r="F108" s="114"/>
      <c r="G108" s="114"/>
      <c r="H108" s="114"/>
      <c r="I108" s="109"/>
      <c r="J108" s="109"/>
      <c r="K108" s="106"/>
      <c r="L108" s="124"/>
      <c r="M108" s="11"/>
      <c r="N108" s="11"/>
      <c r="O108" s="11"/>
      <c r="P108" s="11"/>
      <c r="Q108" s="146"/>
      <c r="R108" s="11"/>
      <c r="S108" s="11"/>
      <c r="T108" s="11"/>
      <c r="U108" s="114"/>
      <c r="V108" s="114"/>
      <c r="W108" s="142"/>
      <c r="X108" s="142"/>
      <c r="Y108" s="142"/>
      <c r="Z108" s="142"/>
      <c r="AA108" s="142"/>
      <c r="AB108" s="142"/>
      <c r="AC108" s="142"/>
      <c r="AD108" s="114"/>
      <c r="AE108" s="142"/>
      <c r="AF108" s="114"/>
      <c r="AG108" s="113"/>
      <c r="AH108" s="114"/>
      <c r="AI108" s="114"/>
      <c r="AJ108" s="109"/>
      <c r="AK108" s="114"/>
      <c r="AL108" s="114"/>
      <c r="AM108" s="114"/>
      <c r="AN108" s="114"/>
      <c r="AO108" s="114"/>
      <c r="AP108" s="114"/>
      <c r="AQ108" s="114"/>
      <c r="AR108" s="114"/>
      <c r="AS108" s="114"/>
      <c r="AT108" s="114"/>
      <c r="AU108" s="114"/>
      <c r="AV108" s="114"/>
      <c r="AW108" s="114"/>
      <c r="AX108" s="114"/>
      <c r="AY108" s="114"/>
      <c r="AZ108" s="114"/>
      <c r="BA108" s="114"/>
      <c r="BB108" s="114"/>
      <c r="BC108" s="114"/>
      <c r="BD108" s="114"/>
      <c r="BE108" s="114"/>
      <c r="BF108" s="114"/>
      <c r="BG108" s="114"/>
      <c r="BH108" s="114"/>
      <c r="BI108" s="114"/>
      <c r="BJ108" s="114"/>
      <c r="BK108" s="114"/>
      <c r="BL108" s="114"/>
      <c r="BM108" s="114"/>
      <c r="BN108" s="114"/>
      <c r="BO108" s="114"/>
      <c r="BP108" s="114"/>
      <c r="BQ108" s="114"/>
      <c r="BR108" s="114"/>
      <c r="BS108" s="114"/>
      <c r="BT108" s="114"/>
      <c r="BU108" s="114"/>
      <c r="BV108" s="114"/>
      <c r="BW108" s="114"/>
      <c r="BX108" s="114"/>
      <c r="BY108" s="114"/>
      <c r="BZ108" s="114"/>
      <c r="CA108" s="114"/>
      <c r="CB108" s="114"/>
      <c r="CC108" s="114"/>
      <c r="CD108" s="114"/>
      <c r="CE108" s="114"/>
      <c r="CF108" s="114"/>
      <c r="CG108" s="114"/>
      <c r="CH108" s="114"/>
      <c r="CI108" s="114"/>
      <c r="CJ108" s="114"/>
      <c r="CK108" s="114"/>
    </row>
    <row r="109" spans="2:89" ht="14.25" customHeight="1">
      <c r="B109" s="114"/>
      <c r="C109" s="122"/>
      <c r="D109" s="114"/>
      <c r="E109" s="114"/>
      <c r="F109" s="114"/>
      <c r="G109" s="114"/>
      <c r="H109" s="114"/>
      <c r="I109" s="109"/>
      <c r="J109" s="114"/>
      <c r="K109" s="129"/>
      <c r="L109" s="129"/>
      <c r="M109" s="11"/>
      <c r="N109" s="11"/>
      <c r="O109" s="11"/>
      <c r="P109" s="11"/>
      <c r="Q109" s="146"/>
      <c r="R109" s="11"/>
      <c r="S109" s="122"/>
      <c r="T109" s="11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424"/>
      <c r="AF109" s="114"/>
      <c r="AG109" s="108"/>
      <c r="AH109" s="114"/>
      <c r="AI109" s="114"/>
      <c r="AJ109" s="109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K109" s="114"/>
      <c r="BL109" s="114"/>
      <c r="BM109" s="114"/>
      <c r="BN109" s="114"/>
      <c r="BO109" s="114"/>
      <c r="BP109" s="114"/>
      <c r="BQ109" s="114"/>
      <c r="BR109" s="114"/>
      <c r="BS109" s="114"/>
      <c r="BT109" s="114"/>
      <c r="BU109" s="114"/>
      <c r="BV109" s="114"/>
      <c r="BW109" s="114"/>
      <c r="BX109" s="114"/>
      <c r="BY109" s="114"/>
      <c r="BZ109" s="114"/>
      <c r="CA109" s="114"/>
      <c r="CB109" s="114"/>
      <c r="CC109" s="114"/>
      <c r="CD109" s="114"/>
      <c r="CE109" s="114"/>
      <c r="CF109" s="114"/>
      <c r="CG109" s="114"/>
      <c r="CH109" s="114"/>
      <c r="CI109" s="114"/>
      <c r="CJ109" s="114"/>
      <c r="CK109" s="114"/>
    </row>
    <row r="110" spans="2:89" ht="12.75" customHeight="1">
      <c r="B110" s="114"/>
      <c r="C110" s="122"/>
      <c r="D110" s="114"/>
      <c r="E110" s="114"/>
      <c r="F110" s="114"/>
      <c r="G110" s="114"/>
      <c r="H110" s="114"/>
      <c r="I110" s="115"/>
      <c r="J110" s="133"/>
      <c r="K110" s="129"/>
      <c r="L110" s="129"/>
      <c r="M110" s="11"/>
      <c r="N110" s="11"/>
      <c r="O110" s="11"/>
      <c r="P110" s="11"/>
      <c r="Q110" s="152"/>
      <c r="R110" s="11"/>
      <c r="S110" s="122"/>
      <c r="T110" s="11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424"/>
      <c r="AF110" s="114"/>
      <c r="AG110" s="108"/>
      <c r="AH110" s="114"/>
      <c r="AI110" s="114"/>
      <c r="AJ110" s="109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BI110" s="114"/>
      <c r="BJ110" s="114"/>
      <c r="BK110" s="114"/>
      <c r="BL110" s="114"/>
      <c r="BM110" s="114"/>
      <c r="BN110" s="114"/>
      <c r="BO110" s="114"/>
      <c r="BP110" s="114"/>
      <c r="BQ110" s="114"/>
      <c r="BR110" s="114"/>
      <c r="BS110" s="114"/>
      <c r="BT110" s="114"/>
      <c r="BU110" s="114"/>
      <c r="BV110" s="114"/>
      <c r="BW110" s="114"/>
      <c r="BX110" s="114"/>
      <c r="BY110" s="114"/>
      <c r="BZ110" s="114"/>
      <c r="CA110" s="114"/>
      <c r="CB110" s="114"/>
      <c r="CC110" s="114"/>
      <c r="CD110" s="114"/>
      <c r="CE110" s="114"/>
      <c r="CF110" s="114"/>
      <c r="CG110" s="114"/>
      <c r="CH110" s="114"/>
      <c r="CI110" s="114"/>
      <c r="CJ110" s="114"/>
      <c r="CK110" s="114"/>
    </row>
    <row r="111" spans="2:89" ht="11.25" customHeight="1">
      <c r="B111" s="114"/>
      <c r="C111" s="122"/>
      <c r="D111" s="114"/>
      <c r="E111" s="114"/>
      <c r="F111" s="114"/>
      <c r="G111" s="114"/>
      <c r="H111" s="114"/>
      <c r="I111" s="115"/>
      <c r="J111" s="132"/>
      <c r="K111" s="124"/>
      <c r="L111" s="124"/>
      <c r="M111" s="11"/>
      <c r="N111" s="11"/>
      <c r="O111" s="11"/>
      <c r="P111" s="11"/>
      <c r="Q111" s="312"/>
      <c r="R111" s="11"/>
      <c r="S111" s="49"/>
      <c r="T111" s="11"/>
      <c r="U111" s="114"/>
      <c r="V111" s="114"/>
      <c r="W111" s="114"/>
      <c r="X111" s="114"/>
      <c r="Y111" s="114"/>
      <c r="Z111" s="114"/>
      <c r="AA111" s="114"/>
      <c r="AB111" s="114"/>
      <c r="AC111" s="168"/>
      <c r="AD111" s="206"/>
      <c r="AE111" s="424"/>
      <c r="AF111" s="114"/>
      <c r="AG111" s="114"/>
      <c r="AH111" s="114"/>
      <c r="AI111" s="114"/>
      <c r="AJ111" s="109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/>
      <c r="AX111" s="114"/>
      <c r="AY111" s="114"/>
      <c r="AZ111" s="114"/>
      <c r="BA111" s="114"/>
      <c r="BB111" s="114"/>
      <c r="BC111" s="114"/>
      <c r="BD111" s="114"/>
      <c r="BE111" s="114"/>
      <c r="BF111" s="114"/>
      <c r="BG111" s="114"/>
      <c r="BH111" s="114"/>
      <c r="BI111" s="114"/>
      <c r="BJ111" s="114"/>
      <c r="BK111" s="114"/>
      <c r="BL111" s="114"/>
      <c r="BM111" s="114"/>
      <c r="BN111" s="114"/>
      <c r="BO111" s="114"/>
      <c r="BP111" s="114"/>
      <c r="BQ111" s="114"/>
      <c r="BR111" s="114"/>
      <c r="BS111" s="114"/>
      <c r="BT111" s="114"/>
      <c r="BU111" s="114"/>
      <c r="BV111" s="114"/>
      <c r="BW111" s="114"/>
      <c r="BX111" s="114"/>
      <c r="BY111" s="114"/>
      <c r="BZ111" s="114"/>
      <c r="CA111" s="114"/>
      <c r="CB111" s="114"/>
      <c r="CC111" s="114"/>
      <c r="CD111" s="114"/>
      <c r="CE111" s="114"/>
      <c r="CF111" s="114"/>
      <c r="CG111" s="114"/>
      <c r="CH111" s="114"/>
      <c r="CI111" s="114"/>
      <c r="CJ111" s="114"/>
      <c r="CK111" s="114"/>
    </row>
    <row r="112" spans="2:89" ht="15" customHeight="1">
      <c r="B112" s="114"/>
      <c r="C112" s="122"/>
      <c r="D112" s="114"/>
      <c r="E112" s="114"/>
      <c r="F112" s="2685"/>
      <c r="G112" s="122"/>
      <c r="H112" s="3019"/>
      <c r="I112" s="109"/>
      <c r="J112" s="129"/>
      <c r="K112" s="129"/>
      <c r="L112" s="129"/>
      <c r="M112" s="11"/>
      <c r="N112" s="114"/>
      <c r="O112" s="114"/>
      <c r="P112" s="114"/>
      <c r="Q112" s="592"/>
      <c r="R112" s="11"/>
      <c r="S112" s="49"/>
      <c r="T112" s="11"/>
      <c r="U112" s="114"/>
      <c r="V112" s="114"/>
      <c r="W112" s="114"/>
      <c r="X112" s="114"/>
      <c r="Y112" s="114"/>
      <c r="Z112" s="114"/>
      <c r="AA112" s="168"/>
      <c r="AB112" s="168"/>
      <c r="AC112" s="168"/>
      <c r="AD112" s="114"/>
      <c r="AE112" s="424"/>
      <c r="AF112" s="114"/>
      <c r="AG112" s="114"/>
      <c r="AH112" s="114"/>
      <c r="AI112" s="114"/>
      <c r="AJ112" s="109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  <c r="BH112" s="114"/>
      <c r="BI112" s="114"/>
      <c r="BJ112" s="114"/>
      <c r="BK112" s="114"/>
      <c r="BL112" s="114"/>
      <c r="BM112" s="114"/>
      <c r="BN112" s="114"/>
      <c r="BO112" s="114"/>
      <c r="BP112" s="114"/>
      <c r="BQ112" s="114"/>
      <c r="BR112" s="114"/>
      <c r="BS112" s="114"/>
      <c r="BT112" s="114"/>
      <c r="BU112" s="114"/>
      <c r="BV112" s="114"/>
      <c r="BW112" s="114"/>
      <c r="BX112" s="114"/>
      <c r="BY112" s="114"/>
      <c r="BZ112" s="114"/>
      <c r="CA112" s="114"/>
      <c r="CB112" s="114"/>
      <c r="CC112" s="114"/>
      <c r="CD112" s="114"/>
      <c r="CE112" s="114"/>
      <c r="CF112" s="114"/>
      <c r="CG112" s="114"/>
      <c r="CH112" s="114"/>
      <c r="CI112" s="114"/>
      <c r="CJ112" s="114"/>
      <c r="CK112" s="114"/>
    </row>
    <row r="113" spans="2:89" ht="13.5" customHeight="1">
      <c r="B113" s="114"/>
      <c r="C113" s="122"/>
      <c r="D113" s="114"/>
      <c r="E113" s="114"/>
      <c r="F113" s="114"/>
      <c r="G113" s="114"/>
      <c r="H113" s="114"/>
      <c r="I113" s="114"/>
      <c r="J113" s="129"/>
      <c r="K113" s="129"/>
      <c r="L113" s="129"/>
      <c r="M113" s="11"/>
      <c r="N113" s="159"/>
      <c r="O113" s="109"/>
      <c r="P113" s="108"/>
      <c r="Q113" s="139"/>
      <c r="R113" s="11"/>
      <c r="S113" s="49"/>
      <c r="T113" s="11"/>
      <c r="U113" s="114"/>
      <c r="V113" s="114"/>
      <c r="W113" s="114"/>
      <c r="X113" s="114"/>
      <c r="Y113" s="114"/>
      <c r="Z113" s="114"/>
      <c r="AA113" s="168"/>
      <c r="AB113" s="168"/>
      <c r="AC113" s="168"/>
      <c r="AD113" s="114"/>
      <c r="AE113" s="424"/>
      <c r="AF113" s="114"/>
      <c r="AG113" s="114"/>
      <c r="AH113" s="114"/>
      <c r="AI113" s="114"/>
      <c r="AJ113" s="109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  <c r="BC113" s="114"/>
      <c r="BD113" s="114"/>
      <c r="BE113" s="114"/>
      <c r="BF113" s="114"/>
      <c r="BG113" s="114"/>
      <c r="BH113" s="114"/>
      <c r="BI113" s="114"/>
      <c r="BJ113" s="114"/>
      <c r="BK113" s="114"/>
      <c r="BL113" s="114"/>
      <c r="BM113" s="114"/>
      <c r="BN113" s="114"/>
      <c r="BO113" s="114"/>
      <c r="BP113" s="114"/>
      <c r="BQ113" s="114"/>
      <c r="BR113" s="114"/>
      <c r="BS113" s="114"/>
      <c r="BT113" s="114"/>
      <c r="BU113" s="114"/>
      <c r="BV113" s="114"/>
      <c r="BW113" s="114"/>
      <c r="BX113" s="114"/>
      <c r="BY113" s="114"/>
      <c r="BZ113" s="114"/>
      <c r="CA113" s="114"/>
      <c r="CB113" s="114"/>
      <c r="CC113" s="114"/>
      <c r="CD113" s="114"/>
      <c r="CE113" s="114"/>
      <c r="CF113" s="114"/>
      <c r="CG113" s="114"/>
      <c r="CH113" s="114"/>
      <c r="CI113" s="114"/>
      <c r="CJ113" s="114"/>
      <c r="CK113" s="114"/>
    </row>
    <row r="114" spans="2:89" ht="12.75" customHeight="1">
      <c r="B114" s="624"/>
      <c r="C114" s="122"/>
      <c r="D114" s="114"/>
      <c r="E114" s="114"/>
      <c r="F114" s="114"/>
      <c r="G114" s="169"/>
      <c r="H114" s="169"/>
      <c r="I114" s="114"/>
      <c r="J114" s="114"/>
      <c r="K114" s="114"/>
      <c r="L114" s="114"/>
      <c r="M114" s="11"/>
      <c r="N114" s="11"/>
      <c r="O114" s="122"/>
      <c r="P114" s="114"/>
      <c r="Q114" s="139"/>
      <c r="R114" s="11"/>
      <c r="S114" s="593"/>
      <c r="T114" s="11"/>
      <c r="U114" s="114"/>
      <c r="V114" s="114"/>
      <c r="W114" s="114"/>
      <c r="X114" s="114"/>
      <c r="Y114" s="114"/>
      <c r="Z114" s="114"/>
      <c r="AA114" s="168"/>
      <c r="AB114" s="168"/>
      <c r="AC114" s="168"/>
      <c r="AD114" s="114"/>
      <c r="AE114" s="424"/>
      <c r="AF114" s="114"/>
      <c r="AG114" s="114"/>
      <c r="AH114" s="114"/>
      <c r="AI114" s="114"/>
      <c r="AJ114" s="109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X114" s="114"/>
      <c r="AY114" s="114"/>
      <c r="AZ114" s="114"/>
      <c r="BA114" s="114"/>
      <c r="BB114" s="114"/>
      <c r="BC114" s="114"/>
      <c r="BD114" s="114"/>
      <c r="BE114" s="114"/>
      <c r="BF114" s="114"/>
      <c r="BG114" s="114"/>
      <c r="BH114" s="114"/>
      <c r="BI114" s="114"/>
      <c r="BJ114" s="114"/>
      <c r="BK114" s="114"/>
      <c r="BL114" s="114"/>
      <c r="BM114" s="114"/>
      <c r="BN114" s="114"/>
      <c r="BO114" s="114"/>
      <c r="BP114" s="114"/>
      <c r="BQ114" s="114"/>
      <c r="BR114" s="114"/>
      <c r="BS114" s="114"/>
      <c r="BT114" s="114"/>
      <c r="BU114" s="114"/>
      <c r="BV114" s="114"/>
      <c r="BW114" s="114"/>
      <c r="BX114" s="114"/>
      <c r="BY114" s="114"/>
      <c r="BZ114" s="114"/>
      <c r="CA114" s="114"/>
      <c r="CB114" s="114"/>
      <c r="CC114" s="114"/>
      <c r="CD114" s="114"/>
      <c r="CE114" s="114"/>
      <c r="CF114" s="114"/>
      <c r="CG114" s="114"/>
      <c r="CH114" s="114"/>
      <c r="CI114" s="114"/>
      <c r="CJ114" s="114"/>
      <c r="CK114" s="114"/>
    </row>
    <row r="115" spans="2:89" ht="14.25" customHeight="1">
      <c r="B115" s="114"/>
      <c r="C115" s="122"/>
      <c r="D115" s="114"/>
      <c r="E115" s="3018"/>
      <c r="F115" s="314"/>
      <c r="G115" s="114"/>
      <c r="H115" s="114"/>
      <c r="I115" s="114"/>
      <c r="J115" s="114"/>
      <c r="K115" s="114"/>
      <c r="L115" s="114"/>
      <c r="M115" s="11"/>
      <c r="N115" s="11"/>
      <c r="O115" s="109"/>
      <c r="P115" s="108"/>
      <c r="Q115" s="114"/>
      <c r="R115" s="11"/>
      <c r="S115" s="49"/>
      <c r="T115" s="11"/>
      <c r="U115" s="114"/>
      <c r="V115" s="114"/>
      <c r="W115" s="114"/>
      <c r="X115" s="129"/>
      <c r="Y115" s="123"/>
      <c r="Z115" s="109"/>
      <c r="AA115" s="106"/>
      <c r="AB115" s="114"/>
      <c r="AC115" s="114"/>
      <c r="AD115" s="114"/>
      <c r="AE115" s="114"/>
      <c r="AF115" s="114"/>
      <c r="AG115" s="114"/>
      <c r="AH115" s="114"/>
      <c r="AI115" s="114"/>
      <c r="AJ115" s="109"/>
      <c r="AK115" s="114"/>
      <c r="AL115" s="114"/>
      <c r="AM115" s="114"/>
      <c r="AN115" s="114"/>
      <c r="AO115" s="114"/>
      <c r="AP115" s="114"/>
      <c r="AQ115" s="114"/>
      <c r="AR115" s="114"/>
      <c r="AS115" s="114"/>
      <c r="AT115" s="114"/>
      <c r="AU115" s="114"/>
      <c r="AV115" s="114"/>
      <c r="AW115" s="114"/>
      <c r="AX115" s="114"/>
      <c r="AY115" s="114"/>
      <c r="AZ115" s="114"/>
      <c r="BA115" s="114"/>
      <c r="BB115" s="114"/>
      <c r="BC115" s="114"/>
      <c r="BD115" s="114"/>
      <c r="BE115" s="114"/>
      <c r="BF115" s="114"/>
      <c r="BG115" s="114"/>
      <c r="BH115" s="114"/>
      <c r="BI115" s="114"/>
      <c r="BJ115" s="114"/>
      <c r="BK115" s="114"/>
      <c r="BL115" s="114"/>
      <c r="BM115" s="114"/>
      <c r="BN115" s="114"/>
      <c r="BO115" s="114"/>
      <c r="BP115" s="114"/>
      <c r="BQ115" s="114"/>
      <c r="BR115" s="114"/>
      <c r="BS115" s="114"/>
      <c r="BT115" s="114"/>
      <c r="BU115" s="114"/>
      <c r="BV115" s="114"/>
      <c r="BW115" s="114"/>
      <c r="BX115" s="114"/>
      <c r="BY115" s="114"/>
      <c r="BZ115" s="114"/>
      <c r="CA115" s="114"/>
      <c r="CB115" s="114"/>
      <c r="CC115" s="114"/>
      <c r="CD115" s="114"/>
      <c r="CE115" s="114"/>
      <c r="CF115" s="114"/>
      <c r="CG115" s="114"/>
      <c r="CH115" s="114"/>
      <c r="CI115" s="114"/>
      <c r="CJ115" s="114"/>
      <c r="CK115" s="114"/>
    </row>
    <row r="116" spans="2:89" ht="16.5" customHeight="1">
      <c r="B116" s="3020"/>
      <c r="C116" s="213"/>
      <c r="D116" s="114"/>
      <c r="E116" s="114"/>
      <c r="F116" s="213"/>
      <c r="G116" s="169"/>
      <c r="H116" s="314"/>
      <c r="I116" s="114"/>
      <c r="J116" s="114"/>
      <c r="K116" s="114"/>
      <c r="L116" s="114"/>
      <c r="M116" s="11"/>
      <c r="N116" s="11"/>
      <c r="O116" s="122"/>
      <c r="P116" s="114"/>
      <c r="Q116" s="152"/>
      <c r="R116" s="11"/>
      <c r="S116" s="49"/>
      <c r="T116" s="580"/>
      <c r="U116" s="114"/>
      <c r="V116" s="114"/>
      <c r="W116" s="114"/>
      <c r="X116" s="114"/>
      <c r="Y116" s="231"/>
      <c r="Z116" s="114"/>
      <c r="AA116" s="114"/>
      <c r="AB116" s="114"/>
      <c r="AC116" s="114"/>
      <c r="AD116" s="114"/>
      <c r="AE116" s="114"/>
      <c r="AF116" s="114"/>
      <c r="AG116" s="114"/>
      <c r="AH116" s="114"/>
      <c r="AI116" s="114"/>
      <c r="AJ116" s="114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  <c r="AU116" s="114"/>
      <c r="AV116" s="114"/>
      <c r="AW116" s="114"/>
      <c r="AX116" s="114"/>
      <c r="AY116" s="114"/>
      <c r="AZ116" s="114"/>
      <c r="BA116" s="114"/>
      <c r="BB116" s="114"/>
      <c r="BC116" s="114"/>
      <c r="BD116" s="114"/>
      <c r="BE116" s="114"/>
      <c r="BF116" s="114"/>
      <c r="BG116" s="114"/>
      <c r="BH116" s="114"/>
      <c r="BI116" s="114"/>
      <c r="BJ116" s="114"/>
      <c r="BK116" s="114"/>
      <c r="BL116" s="114"/>
      <c r="BM116" s="114"/>
      <c r="BN116" s="114"/>
      <c r="BO116" s="114"/>
      <c r="BP116" s="114"/>
      <c r="BQ116" s="114"/>
      <c r="BR116" s="114"/>
      <c r="BS116" s="114"/>
      <c r="BT116" s="114"/>
      <c r="BU116" s="114"/>
      <c r="BV116" s="114"/>
      <c r="BW116" s="114"/>
      <c r="BX116" s="114"/>
      <c r="BY116" s="114"/>
      <c r="BZ116" s="114"/>
      <c r="CA116" s="114"/>
      <c r="CB116" s="114"/>
      <c r="CC116" s="114"/>
      <c r="CD116" s="114"/>
      <c r="CE116" s="114"/>
      <c r="CF116" s="114"/>
      <c r="CG116" s="114"/>
      <c r="CH116" s="114"/>
      <c r="CI116" s="114"/>
      <c r="CJ116" s="114"/>
      <c r="CK116" s="114"/>
    </row>
    <row r="117" spans="2:89" ht="14.25" customHeight="1">
      <c r="B117" s="114"/>
      <c r="C117" s="122"/>
      <c r="D117" s="114"/>
      <c r="E117" s="154"/>
      <c r="F117" s="114"/>
      <c r="G117" s="114"/>
      <c r="H117" s="114"/>
      <c r="I117" s="114"/>
      <c r="J117" s="114"/>
      <c r="K117" s="114"/>
      <c r="L117" s="114"/>
      <c r="M117" s="11"/>
      <c r="N117" s="11"/>
      <c r="O117" s="122"/>
      <c r="P117" s="114"/>
      <c r="Q117" s="152"/>
      <c r="R117" s="11"/>
      <c r="S117" s="49"/>
      <c r="T117" s="11"/>
      <c r="U117" s="114"/>
      <c r="V117" s="114"/>
      <c r="W117" s="114"/>
      <c r="X117" s="114"/>
      <c r="Y117" s="231"/>
      <c r="Z117" s="114"/>
      <c r="AA117" s="114"/>
      <c r="AB117" s="114"/>
      <c r="AC117" s="114"/>
      <c r="AD117" s="114"/>
      <c r="AE117" s="114"/>
      <c r="AF117" s="114"/>
      <c r="AG117" s="114"/>
      <c r="AH117" s="115"/>
      <c r="AI117" s="109"/>
      <c r="AJ117" s="109"/>
      <c r="AK117" s="109"/>
      <c r="AL117" s="114"/>
      <c r="AM117" s="114"/>
      <c r="AN117" s="114"/>
      <c r="AO117" s="114"/>
      <c r="AP117" s="114"/>
      <c r="AQ117" s="114"/>
      <c r="AR117" s="114"/>
      <c r="AS117" s="114"/>
      <c r="AT117" s="114"/>
      <c r="AU117" s="114"/>
      <c r="AV117" s="114"/>
      <c r="AW117" s="114"/>
      <c r="AX117" s="114"/>
      <c r="AY117" s="114"/>
      <c r="AZ117" s="114"/>
      <c r="BA117" s="114"/>
      <c r="BB117" s="114"/>
      <c r="BC117" s="114"/>
      <c r="BD117" s="114"/>
      <c r="BE117" s="114"/>
      <c r="BF117" s="114"/>
      <c r="BG117" s="114"/>
      <c r="BH117" s="114"/>
      <c r="BI117" s="114"/>
      <c r="BJ117" s="114"/>
      <c r="BK117" s="114"/>
      <c r="BL117" s="114"/>
      <c r="BM117" s="114"/>
      <c r="BN117" s="114"/>
      <c r="BO117" s="114"/>
      <c r="BP117" s="114"/>
      <c r="BQ117" s="114"/>
      <c r="BR117" s="114"/>
      <c r="BS117" s="114"/>
      <c r="BT117" s="114"/>
      <c r="BU117" s="114"/>
      <c r="BV117" s="114"/>
      <c r="BW117" s="114"/>
      <c r="BX117" s="114"/>
      <c r="BY117" s="114"/>
      <c r="BZ117" s="114"/>
      <c r="CA117" s="114"/>
      <c r="CB117" s="114"/>
      <c r="CC117" s="114"/>
      <c r="CD117" s="114"/>
      <c r="CE117" s="114"/>
      <c r="CF117" s="114"/>
      <c r="CG117" s="114"/>
      <c r="CH117" s="114"/>
      <c r="CI117" s="114"/>
      <c r="CJ117" s="114"/>
      <c r="CK117" s="114"/>
    </row>
    <row r="118" spans="2:89" ht="15.75" customHeight="1">
      <c r="B118" s="123"/>
      <c r="C118" s="109"/>
      <c r="D118" s="108"/>
      <c r="E118" s="194"/>
      <c r="F118" s="123"/>
      <c r="G118" s="109"/>
      <c r="H118" s="108"/>
      <c r="I118" s="114"/>
      <c r="J118" s="114"/>
      <c r="K118" s="114"/>
      <c r="L118" s="114"/>
      <c r="M118" s="11"/>
      <c r="N118" s="11"/>
      <c r="O118" s="109"/>
      <c r="P118" s="108"/>
      <c r="Q118" s="152"/>
      <c r="R118" s="3"/>
      <c r="S118" s="3"/>
      <c r="T118" s="594"/>
      <c r="U118" s="114"/>
      <c r="V118" s="114"/>
      <c r="W118" s="109"/>
      <c r="X118" s="114"/>
      <c r="Y118" s="229"/>
      <c r="Z118" s="207"/>
      <c r="AA118" s="208"/>
      <c r="AB118" s="114"/>
      <c r="AC118" s="114"/>
      <c r="AD118" s="114"/>
      <c r="AE118" s="114"/>
      <c r="AF118" s="114"/>
      <c r="AG118" s="114"/>
      <c r="AH118" s="114"/>
      <c r="AI118" s="114"/>
      <c r="AJ118" s="109"/>
      <c r="AK118" s="109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  <c r="AV118" s="114"/>
      <c r="AW118" s="114"/>
      <c r="AX118" s="114"/>
      <c r="AY118" s="114"/>
      <c r="AZ118" s="114"/>
      <c r="BA118" s="114"/>
      <c r="BB118" s="114"/>
      <c r="BC118" s="114"/>
      <c r="BD118" s="114"/>
      <c r="BE118" s="114"/>
      <c r="BF118" s="114"/>
      <c r="BG118" s="114"/>
      <c r="BH118" s="114"/>
      <c r="BI118" s="114"/>
      <c r="BJ118" s="114"/>
      <c r="BK118" s="114"/>
      <c r="BL118" s="114"/>
      <c r="BM118" s="114"/>
      <c r="BN118" s="114"/>
      <c r="BO118" s="114"/>
      <c r="BP118" s="114"/>
      <c r="BQ118" s="114"/>
      <c r="BR118" s="114"/>
      <c r="BS118" s="114"/>
      <c r="BT118" s="114"/>
      <c r="BU118" s="114"/>
      <c r="BV118" s="114"/>
      <c r="BW118" s="114"/>
      <c r="BX118" s="114"/>
      <c r="BY118" s="114"/>
      <c r="BZ118" s="114"/>
      <c r="CA118" s="114"/>
      <c r="CB118" s="114"/>
      <c r="CC118" s="114"/>
      <c r="CD118" s="114"/>
      <c r="CE118" s="114"/>
      <c r="CF118" s="114"/>
      <c r="CG118" s="114"/>
      <c r="CH118" s="114"/>
      <c r="CI118" s="114"/>
      <c r="CJ118" s="114"/>
      <c r="CK118" s="114"/>
    </row>
    <row r="119" spans="2:89" ht="15" customHeight="1">
      <c r="B119" s="123"/>
      <c r="C119" s="114"/>
      <c r="D119" s="108"/>
      <c r="E119" s="194"/>
      <c r="F119" s="123"/>
      <c r="G119" s="134"/>
      <c r="H119" s="108"/>
      <c r="I119" s="114"/>
      <c r="J119" s="114"/>
      <c r="K119" s="114"/>
      <c r="L119" s="114"/>
      <c r="M119" s="11"/>
      <c r="N119" s="11"/>
      <c r="O119" s="109"/>
      <c r="P119" s="114"/>
      <c r="Q119" s="152"/>
      <c r="R119" s="11"/>
      <c r="S119" s="49"/>
      <c r="T119" s="11"/>
      <c r="U119" s="114"/>
      <c r="V119" s="114"/>
      <c r="W119" s="109"/>
      <c r="X119" s="108"/>
      <c r="Y119" s="109"/>
      <c r="Z119" s="217"/>
      <c r="AA119" s="147"/>
      <c r="AB119" s="114"/>
      <c r="AC119" s="114"/>
      <c r="AD119" s="114"/>
      <c r="AE119" s="114"/>
      <c r="AF119" s="114"/>
      <c r="AG119" s="114"/>
      <c r="AH119" s="114"/>
      <c r="AI119" s="114"/>
      <c r="AJ119" s="109"/>
      <c r="AK119" s="114"/>
      <c r="AL119" s="114"/>
      <c r="AM119" s="114"/>
      <c r="AN119" s="114"/>
      <c r="AO119" s="114"/>
      <c r="AP119" s="114"/>
      <c r="AQ119" s="114"/>
      <c r="AR119" s="114"/>
      <c r="AS119" s="114"/>
      <c r="AT119" s="114"/>
      <c r="AU119" s="114"/>
      <c r="AV119" s="114"/>
      <c r="AW119" s="114"/>
      <c r="AX119" s="114"/>
      <c r="AY119" s="114"/>
      <c r="AZ119" s="114"/>
      <c r="BA119" s="114"/>
      <c r="BB119" s="114"/>
      <c r="BC119" s="114"/>
      <c r="BD119" s="114"/>
      <c r="BE119" s="114"/>
      <c r="BF119" s="114"/>
      <c r="BG119" s="114"/>
      <c r="BH119" s="114"/>
      <c r="BI119" s="114"/>
      <c r="BJ119" s="114"/>
      <c r="BK119" s="114"/>
      <c r="BL119" s="114"/>
      <c r="BM119" s="114"/>
      <c r="BN119" s="114"/>
      <c r="BO119" s="114"/>
      <c r="BP119" s="114"/>
      <c r="BQ119" s="114"/>
      <c r="BR119" s="114"/>
      <c r="BS119" s="114"/>
      <c r="BT119" s="114"/>
      <c r="BU119" s="114"/>
      <c r="BV119" s="114"/>
      <c r="BW119" s="114"/>
      <c r="BX119" s="114"/>
      <c r="BY119" s="114"/>
      <c r="BZ119" s="114"/>
      <c r="CA119" s="114"/>
      <c r="CB119" s="114"/>
      <c r="CC119" s="114"/>
      <c r="CD119" s="114"/>
      <c r="CE119" s="114"/>
      <c r="CF119" s="114"/>
      <c r="CG119" s="114"/>
      <c r="CH119" s="114"/>
      <c r="CI119" s="114"/>
      <c r="CJ119" s="114"/>
      <c r="CK119" s="114"/>
    </row>
    <row r="120" spans="2:89" ht="15" customHeight="1">
      <c r="B120" s="114"/>
      <c r="C120" s="122"/>
      <c r="D120" s="114"/>
      <c r="E120" s="316"/>
      <c r="F120" s="114"/>
      <c r="G120" s="114"/>
      <c r="H120" s="114"/>
      <c r="I120" s="114"/>
      <c r="J120" s="114"/>
      <c r="K120" s="114"/>
      <c r="L120" s="114"/>
      <c r="M120" s="11"/>
      <c r="N120" s="11"/>
      <c r="O120" s="109"/>
      <c r="P120" s="108"/>
      <c r="Q120" s="312"/>
      <c r="R120" s="41"/>
      <c r="S120" s="109"/>
      <c r="T120" s="14"/>
      <c r="U120" s="114"/>
      <c r="V120" s="114"/>
      <c r="W120" s="114"/>
      <c r="X120" s="129"/>
      <c r="Y120" s="288"/>
      <c r="Z120" s="121"/>
      <c r="AA120" s="149"/>
      <c r="AB120" s="114"/>
      <c r="AC120" s="114"/>
      <c r="AD120" s="114"/>
      <c r="AE120" s="114"/>
      <c r="AF120" s="114"/>
      <c r="AG120" s="114"/>
      <c r="AH120" s="114"/>
      <c r="AI120" s="114"/>
      <c r="AJ120" s="109"/>
      <c r="AK120" s="114"/>
      <c r="AL120" s="114"/>
      <c r="AM120" s="114"/>
      <c r="AN120" s="114"/>
      <c r="AO120" s="114"/>
      <c r="AP120" s="114"/>
      <c r="AQ120" s="114"/>
      <c r="AR120" s="114"/>
      <c r="AS120" s="114"/>
      <c r="AT120" s="114"/>
      <c r="AU120" s="114"/>
      <c r="AV120" s="114"/>
      <c r="AW120" s="114"/>
      <c r="AX120" s="114"/>
      <c r="AY120" s="114"/>
      <c r="AZ120" s="114"/>
      <c r="BA120" s="114"/>
      <c r="BB120" s="114"/>
      <c r="BC120" s="114"/>
      <c r="BD120" s="114"/>
      <c r="BE120" s="114"/>
      <c r="BF120" s="114"/>
      <c r="BG120" s="114"/>
      <c r="BH120" s="114"/>
      <c r="BI120" s="114"/>
      <c r="BJ120" s="114"/>
      <c r="BK120" s="114"/>
      <c r="BL120" s="114"/>
      <c r="BM120" s="114"/>
      <c r="BN120" s="114"/>
      <c r="BO120" s="114"/>
      <c r="BP120" s="114"/>
      <c r="BQ120" s="114"/>
      <c r="BR120" s="114"/>
      <c r="BS120" s="114"/>
      <c r="BT120" s="114"/>
      <c r="BU120" s="114"/>
      <c r="BV120" s="114"/>
      <c r="BW120" s="114"/>
      <c r="BX120" s="114"/>
      <c r="BY120" s="114"/>
      <c r="BZ120" s="114"/>
      <c r="CA120" s="114"/>
      <c r="CB120" s="114"/>
      <c r="CC120" s="114"/>
      <c r="CD120" s="114"/>
      <c r="CE120" s="114"/>
      <c r="CF120" s="114"/>
      <c r="CG120" s="114"/>
      <c r="CH120" s="114"/>
      <c r="CI120" s="114"/>
      <c r="CJ120" s="114"/>
      <c r="CK120" s="114"/>
    </row>
    <row r="121" spans="2:89" ht="14.25" customHeight="1">
      <c r="B121" s="114"/>
      <c r="C121" s="122"/>
      <c r="D121" s="114"/>
      <c r="E121" s="112"/>
      <c r="F121" s="114"/>
      <c r="G121" s="114"/>
      <c r="H121" s="114"/>
      <c r="I121" s="114"/>
      <c r="J121" s="114"/>
      <c r="K121" s="114"/>
      <c r="L121" s="114"/>
      <c r="M121" s="11"/>
      <c r="N121" s="11"/>
      <c r="O121" s="109"/>
      <c r="P121" s="114"/>
      <c r="Q121" s="139"/>
      <c r="R121" s="41"/>
      <c r="S121" s="114"/>
      <c r="T121" s="14"/>
      <c r="U121" s="106"/>
      <c r="V121" s="114"/>
      <c r="W121" s="114"/>
      <c r="X121" s="114"/>
      <c r="Y121" s="109"/>
      <c r="Z121" s="108"/>
      <c r="AA121" s="152"/>
      <c r="AB121" s="114"/>
      <c r="AC121" s="114"/>
      <c r="AD121" s="114"/>
      <c r="AE121" s="114"/>
      <c r="AF121" s="114"/>
      <c r="AG121" s="114"/>
      <c r="AH121" s="114"/>
      <c r="AI121" s="114"/>
      <c r="AJ121" s="109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114"/>
      <c r="AV121" s="114"/>
      <c r="AW121" s="114"/>
      <c r="AX121" s="114"/>
      <c r="AY121" s="114"/>
      <c r="AZ121" s="114"/>
      <c r="BA121" s="114"/>
      <c r="BB121" s="114"/>
      <c r="BC121" s="114"/>
      <c r="BD121" s="114"/>
      <c r="BE121" s="114"/>
      <c r="BF121" s="114"/>
      <c r="BG121" s="114"/>
      <c r="BH121" s="114"/>
      <c r="BI121" s="114"/>
      <c r="BJ121" s="114"/>
      <c r="BK121" s="114"/>
      <c r="BL121" s="114"/>
      <c r="BM121" s="114"/>
      <c r="BN121" s="114"/>
      <c r="BO121" s="114"/>
      <c r="BP121" s="114"/>
      <c r="BQ121" s="114"/>
      <c r="BR121" s="114"/>
      <c r="BS121" s="114"/>
      <c r="BT121" s="114"/>
      <c r="BU121" s="114"/>
      <c r="BV121" s="114"/>
      <c r="BW121" s="114"/>
      <c r="BX121" s="114"/>
      <c r="BY121" s="114"/>
      <c r="BZ121" s="114"/>
      <c r="CA121" s="114"/>
      <c r="CB121" s="114"/>
      <c r="CC121" s="114"/>
      <c r="CD121" s="114"/>
      <c r="CE121" s="114"/>
      <c r="CF121" s="114"/>
      <c r="CG121" s="114"/>
      <c r="CH121" s="114"/>
      <c r="CI121" s="114"/>
      <c r="CJ121" s="114"/>
      <c r="CK121" s="114"/>
    </row>
    <row r="122" spans="2:89" ht="14.25" customHeight="1">
      <c r="B122" s="114"/>
      <c r="C122" s="122"/>
      <c r="D122" s="114"/>
      <c r="E122" s="109"/>
      <c r="F122" s="114"/>
      <c r="G122" s="114"/>
      <c r="H122" s="114"/>
      <c r="I122" s="148"/>
      <c r="J122" s="114"/>
      <c r="K122" s="114"/>
      <c r="L122" s="114"/>
      <c r="M122" s="11"/>
      <c r="N122" s="11"/>
      <c r="O122" s="122"/>
      <c r="P122" s="114"/>
      <c r="Q122" s="114"/>
      <c r="R122" s="11"/>
      <c r="S122" s="11"/>
      <c r="T122" s="11"/>
      <c r="U122" s="112"/>
      <c r="V122" s="114"/>
      <c r="W122" s="114"/>
      <c r="X122" s="114"/>
      <c r="Y122" s="115"/>
      <c r="Z122" s="118"/>
      <c r="AA122" s="209"/>
      <c r="AB122" s="114"/>
      <c r="AC122" s="114"/>
      <c r="AD122" s="114"/>
      <c r="AE122" s="114"/>
      <c r="AF122" s="114"/>
      <c r="AG122" s="114"/>
      <c r="AH122" s="114"/>
      <c r="AI122" s="114"/>
      <c r="AJ122" s="109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X122" s="114"/>
      <c r="AY122" s="114"/>
      <c r="AZ122" s="114"/>
      <c r="BA122" s="114"/>
      <c r="BB122" s="114"/>
      <c r="BC122" s="114"/>
      <c r="BD122" s="114"/>
      <c r="BE122" s="114"/>
      <c r="BF122" s="114"/>
      <c r="BG122" s="114"/>
      <c r="BH122" s="114"/>
      <c r="BI122" s="114"/>
      <c r="BJ122" s="114"/>
      <c r="BK122" s="114"/>
      <c r="BL122" s="114"/>
      <c r="BM122" s="114"/>
      <c r="BN122" s="114"/>
      <c r="BO122" s="114"/>
      <c r="BP122" s="114"/>
      <c r="BQ122" s="114"/>
      <c r="BR122" s="114"/>
      <c r="BS122" s="114"/>
      <c r="BT122" s="114"/>
      <c r="BU122" s="114"/>
      <c r="BV122" s="114"/>
      <c r="BW122" s="114"/>
      <c r="BX122" s="114"/>
      <c r="BY122" s="114"/>
      <c r="BZ122" s="114"/>
      <c r="CA122" s="114"/>
      <c r="CB122" s="114"/>
      <c r="CC122" s="114"/>
      <c r="CD122" s="114"/>
      <c r="CE122" s="114"/>
      <c r="CF122" s="114"/>
      <c r="CG122" s="114"/>
      <c r="CH122" s="114"/>
      <c r="CI122" s="114"/>
      <c r="CJ122" s="114"/>
      <c r="CK122" s="114"/>
    </row>
    <row r="123" spans="2:89" ht="14.25" customHeight="1">
      <c r="B123" s="114"/>
      <c r="C123" s="122"/>
      <c r="D123" s="114"/>
      <c r="E123" s="109"/>
      <c r="F123" s="114"/>
      <c r="G123" s="114"/>
      <c r="H123" s="114"/>
      <c r="I123" s="174"/>
      <c r="J123" s="114"/>
      <c r="K123" s="114"/>
      <c r="L123" s="114"/>
      <c r="M123" s="11"/>
      <c r="N123" s="11"/>
      <c r="O123" s="122"/>
      <c r="P123" s="114"/>
      <c r="Q123" s="114"/>
      <c r="R123" s="11"/>
      <c r="S123" s="11"/>
      <c r="T123" s="11"/>
      <c r="U123" s="112"/>
      <c r="V123" s="114"/>
      <c r="W123" s="114"/>
      <c r="X123" s="114"/>
      <c r="Y123" s="109"/>
      <c r="Z123" s="108"/>
      <c r="AA123" s="152"/>
      <c r="AB123" s="114"/>
      <c r="AC123" s="114"/>
      <c r="AD123" s="114"/>
      <c r="AE123" s="114"/>
      <c r="AF123" s="114"/>
      <c r="AG123" s="114"/>
      <c r="AH123" s="114"/>
      <c r="AI123" s="114"/>
      <c r="AJ123" s="114"/>
      <c r="AK123" s="114"/>
      <c r="AL123" s="114"/>
      <c r="AM123" s="299"/>
      <c r="AN123" s="114"/>
      <c r="AO123" s="135"/>
      <c r="AP123" s="114"/>
      <c r="AQ123" s="114"/>
      <c r="AR123" s="114"/>
      <c r="AS123" s="148"/>
      <c r="AT123" s="112"/>
      <c r="AU123" s="114"/>
      <c r="AV123" s="114"/>
      <c r="AW123" s="114"/>
      <c r="AX123" s="114"/>
      <c r="AY123" s="114"/>
      <c r="AZ123" s="114"/>
      <c r="BA123" s="114"/>
      <c r="BB123" s="114"/>
      <c r="BC123" s="114"/>
      <c r="BD123" s="114"/>
      <c r="BE123" s="114"/>
      <c r="BF123" s="114"/>
      <c r="BG123" s="114"/>
      <c r="BH123" s="114"/>
      <c r="BI123" s="114"/>
      <c r="BJ123" s="114"/>
      <c r="BK123" s="114"/>
      <c r="BL123" s="114"/>
      <c r="BM123" s="114"/>
      <c r="BN123" s="114"/>
      <c r="BO123" s="114"/>
      <c r="BP123" s="114"/>
      <c r="BQ123" s="114"/>
      <c r="BR123" s="114"/>
      <c r="BS123" s="114"/>
      <c r="BT123" s="114"/>
      <c r="BU123" s="114"/>
      <c r="BV123" s="114"/>
      <c r="BW123" s="114"/>
      <c r="BX123" s="114"/>
      <c r="BY123" s="114"/>
      <c r="BZ123" s="114"/>
      <c r="CA123" s="114"/>
      <c r="CB123" s="114"/>
      <c r="CC123" s="114"/>
      <c r="CD123" s="114"/>
      <c r="CE123" s="114"/>
      <c r="CF123" s="114"/>
      <c r="CG123" s="114"/>
      <c r="CH123" s="114"/>
      <c r="CI123" s="114"/>
      <c r="CJ123" s="114"/>
      <c r="CK123" s="114"/>
    </row>
    <row r="124" spans="2:89" ht="14.25" customHeight="1">
      <c r="B124" s="114"/>
      <c r="C124" s="122"/>
      <c r="D124" s="114"/>
      <c r="E124" s="109"/>
      <c r="F124" s="114"/>
      <c r="G124" s="114"/>
      <c r="H124" s="114"/>
      <c r="I124" s="109"/>
      <c r="J124" s="114"/>
      <c r="K124" s="114"/>
      <c r="L124" s="114"/>
      <c r="M124" s="11"/>
      <c r="N124" s="11"/>
      <c r="O124" s="188"/>
      <c r="P124" s="114"/>
      <c r="Q124" s="114"/>
      <c r="R124" s="11"/>
      <c r="S124" s="11"/>
      <c r="T124" s="11"/>
      <c r="U124" s="112"/>
      <c r="V124" s="114"/>
      <c r="W124" s="114"/>
      <c r="X124" s="114"/>
      <c r="Y124" s="119"/>
      <c r="Z124" s="121"/>
      <c r="AA124" s="426"/>
      <c r="AB124" s="114"/>
      <c r="AC124" s="114"/>
      <c r="AD124" s="114"/>
      <c r="AE124" s="114"/>
      <c r="AF124" s="114"/>
      <c r="AG124" s="114"/>
      <c r="AH124" s="114"/>
      <c r="AI124" s="114"/>
      <c r="AJ124" s="127"/>
      <c r="AK124" s="109"/>
      <c r="AL124" s="108"/>
      <c r="AM124" s="109"/>
      <c r="AN124" s="109"/>
      <c r="AO124" s="115"/>
      <c r="AP124" s="115"/>
      <c r="AQ124" s="435"/>
      <c r="AR124" s="435"/>
      <c r="AS124" s="109"/>
      <c r="AT124" s="109"/>
      <c r="AU124" s="114"/>
      <c r="AV124" s="114"/>
      <c r="AW124" s="114"/>
      <c r="AX124" s="114"/>
      <c r="AY124" s="114"/>
      <c r="AZ124" s="114"/>
      <c r="BA124" s="114"/>
      <c r="BB124" s="114"/>
      <c r="BC124" s="114"/>
      <c r="BD124" s="114"/>
      <c r="BE124" s="114"/>
      <c r="BF124" s="114"/>
      <c r="BG124" s="114"/>
      <c r="BH124" s="114"/>
      <c r="BI124" s="114"/>
      <c r="BJ124" s="114"/>
      <c r="BK124" s="114"/>
      <c r="BL124" s="114"/>
      <c r="BM124" s="114"/>
      <c r="BN124" s="114"/>
      <c r="BO124" s="114"/>
      <c r="BP124" s="114"/>
      <c r="BQ124" s="114"/>
      <c r="BR124" s="114"/>
      <c r="BS124" s="114"/>
      <c r="BT124" s="114"/>
      <c r="BU124" s="114"/>
      <c r="BV124" s="114"/>
      <c r="BW124" s="114"/>
      <c r="BX124" s="114"/>
      <c r="BY124" s="114"/>
      <c r="BZ124" s="114"/>
      <c r="CA124" s="114"/>
      <c r="CB124" s="114"/>
      <c r="CC124" s="114"/>
      <c r="CD124" s="114"/>
      <c r="CE124" s="114"/>
      <c r="CF124" s="114"/>
      <c r="CG124" s="114"/>
      <c r="CH124" s="114"/>
      <c r="CI124" s="114"/>
      <c r="CJ124" s="114"/>
      <c r="CK124" s="114"/>
    </row>
    <row r="125" spans="2:89" ht="15.75" customHeight="1">
      <c r="B125" s="114"/>
      <c r="C125" s="122"/>
      <c r="D125" s="114"/>
      <c r="E125" s="231"/>
      <c r="F125" s="114"/>
      <c r="G125" s="114"/>
      <c r="H125" s="114"/>
      <c r="I125" s="109"/>
      <c r="J125" s="114"/>
      <c r="K125" s="114"/>
      <c r="L125" s="114"/>
      <c r="M125" s="11"/>
      <c r="N125" s="11"/>
      <c r="O125" s="113"/>
      <c r="P125" s="114"/>
      <c r="Q125" s="229"/>
      <c r="R125" s="11"/>
      <c r="S125" s="11"/>
      <c r="T125" s="11"/>
      <c r="U125" s="109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09"/>
      <c r="AL125" s="108"/>
      <c r="AM125" s="109"/>
      <c r="AN125" s="109"/>
      <c r="AO125" s="115"/>
      <c r="AP125" s="436"/>
      <c r="AQ125" s="435"/>
      <c r="AR125" s="435"/>
      <c r="AS125" s="109"/>
      <c r="AT125" s="109"/>
      <c r="AU125" s="114"/>
      <c r="AV125" s="114"/>
      <c r="AW125" s="114"/>
      <c r="AX125" s="114"/>
      <c r="AY125" s="114"/>
      <c r="AZ125" s="114"/>
      <c r="BA125" s="114"/>
      <c r="BB125" s="114"/>
      <c r="BC125" s="114"/>
      <c r="BD125" s="114"/>
      <c r="BE125" s="114"/>
      <c r="BF125" s="114"/>
      <c r="BG125" s="114"/>
      <c r="BH125" s="114"/>
      <c r="BI125" s="114"/>
      <c r="BJ125" s="114"/>
      <c r="BK125" s="114"/>
      <c r="BL125" s="114"/>
      <c r="BM125" s="114"/>
      <c r="BN125" s="114"/>
      <c r="BO125" s="114"/>
      <c r="BP125" s="114"/>
      <c r="BQ125" s="114"/>
      <c r="BR125" s="114"/>
      <c r="BS125" s="114"/>
      <c r="BT125" s="114"/>
      <c r="BU125" s="114"/>
      <c r="BV125" s="114"/>
      <c r="BW125" s="114"/>
      <c r="BX125" s="114"/>
      <c r="BY125" s="114"/>
      <c r="BZ125" s="114"/>
      <c r="CA125" s="114"/>
      <c r="CB125" s="114"/>
      <c r="CC125" s="114"/>
      <c r="CD125" s="114"/>
      <c r="CE125" s="114"/>
      <c r="CF125" s="114"/>
      <c r="CG125" s="114"/>
      <c r="CH125" s="114"/>
      <c r="CI125" s="114"/>
      <c r="CJ125" s="114"/>
      <c r="CK125" s="114"/>
    </row>
    <row r="126" spans="2:89" ht="16.5" customHeight="1">
      <c r="B126" s="114"/>
      <c r="C126" s="122"/>
      <c r="D126" s="114"/>
      <c r="E126" s="213"/>
      <c r="F126" s="114"/>
      <c r="G126" s="114"/>
      <c r="H126" s="114"/>
      <c r="I126" s="109"/>
      <c r="J126" s="114"/>
      <c r="K126" s="114"/>
      <c r="L126" s="114"/>
      <c r="M126" s="11"/>
      <c r="N126" s="11"/>
      <c r="O126" s="113"/>
      <c r="P126" s="114"/>
      <c r="Q126" s="139"/>
      <c r="R126" s="11"/>
      <c r="S126" s="11"/>
      <c r="T126" s="11"/>
      <c r="U126" s="109"/>
      <c r="V126" s="224"/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09"/>
      <c r="AL126" s="108"/>
      <c r="AM126" s="109"/>
      <c r="AN126" s="109"/>
      <c r="AO126" s="115"/>
      <c r="AP126" s="115"/>
      <c r="AQ126" s="435"/>
      <c r="AR126" s="435"/>
      <c r="AS126" s="109"/>
      <c r="AT126" s="109"/>
      <c r="AU126" s="114"/>
      <c r="AV126" s="114"/>
      <c r="AW126" s="114"/>
      <c r="AX126" s="114"/>
      <c r="AY126" s="114"/>
      <c r="AZ126" s="114"/>
      <c r="BA126" s="114"/>
      <c r="BB126" s="114"/>
      <c r="BC126" s="114"/>
      <c r="BD126" s="114"/>
      <c r="BE126" s="114"/>
      <c r="BF126" s="114"/>
      <c r="BG126" s="114"/>
      <c r="BH126" s="114"/>
      <c r="BI126" s="114"/>
      <c r="BJ126" s="114"/>
      <c r="BK126" s="114"/>
      <c r="BL126" s="114"/>
      <c r="BM126" s="114"/>
      <c r="BN126" s="114"/>
      <c r="BO126" s="114"/>
      <c r="BP126" s="114"/>
      <c r="BQ126" s="114"/>
      <c r="BR126" s="114"/>
      <c r="BS126" s="114"/>
      <c r="BT126" s="114"/>
      <c r="BU126" s="114"/>
      <c r="BV126" s="114"/>
      <c r="BW126" s="114"/>
      <c r="BX126" s="114"/>
      <c r="BY126" s="114"/>
      <c r="BZ126" s="114"/>
      <c r="CA126" s="114"/>
      <c r="CB126" s="114"/>
      <c r="CC126" s="114"/>
      <c r="CD126" s="114"/>
      <c r="CE126" s="114"/>
      <c r="CF126" s="114"/>
      <c r="CG126" s="114"/>
      <c r="CH126" s="114"/>
      <c r="CI126" s="114"/>
      <c r="CJ126" s="114"/>
      <c r="CK126" s="114"/>
    </row>
    <row r="127" spans="2:89" ht="15.75" customHeight="1">
      <c r="B127" s="114"/>
      <c r="C127" s="122"/>
      <c r="D127" s="114"/>
      <c r="E127" s="229"/>
      <c r="F127" s="114"/>
      <c r="G127" s="114"/>
      <c r="H127" s="114"/>
      <c r="I127" s="109"/>
      <c r="J127" s="114"/>
      <c r="K127" s="114"/>
      <c r="L127" s="114"/>
      <c r="M127" s="11"/>
      <c r="N127" s="11"/>
      <c r="O127" s="109"/>
      <c r="P127" s="114"/>
      <c r="Q127" s="152"/>
      <c r="R127" s="11"/>
      <c r="S127" s="11"/>
      <c r="T127" s="11"/>
      <c r="U127" s="109"/>
      <c r="V127" s="224"/>
      <c r="W127" s="114"/>
      <c r="X127" s="114"/>
      <c r="Y127" s="114"/>
      <c r="Z127" s="114"/>
      <c r="AA127" s="114"/>
      <c r="AB127" s="114"/>
      <c r="AC127" s="114"/>
      <c r="AD127" s="114"/>
      <c r="AE127" s="114"/>
      <c r="AF127" s="114"/>
      <c r="AG127" s="114"/>
      <c r="AH127" s="114"/>
      <c r="AI127" s="114"/>
      <c r="AJ127" s="114"/>
      <c r="AK127" s="109"/>
      <c r="AL127" s="112"/>
      <c r="AM127" s="109"/>
      <c r="AN127" s="109"/>
      <c r="AO127" s="115"/>
      <c r="AP127" s="115"/>
      <c r="AQ127" s="435"/>
      <c r="AR127" s="435"/>
      <c r="AS127" s="114"/>
      <c r="AT127" s="114"/>
      <c r="AU127" s="114"/>
      <c r="AV127" s="114"/>
      <c r="AW127" s="114"/>
      <c r="AX127" s="114"/>
      <c r="AY127" s="114"/>
      <c r="AZ127" s="114"/>
      <c r="BA127" s="114"/>
      <c r="BB127" s="114"/>
      <c r="BC127" s="114"/>
      <c r="BD127" s="114"/>
      <c r="BE127" s="114"/>
      <c r="BF127" s="114"/>
      <c r="BG127" s="114"/>
      <c r="BH127" s="114"/>
      <c r="BI127" s="114"/>
      <c r="BJ127" s="114"/>
      <c r="BK127" s="114"/>
      <c r="BL127" s="114"/>
      <c r="BM127" s="114"/>
      <c r="BN127" s="114"/>
      <c r="BO127" s="114"/>
      <c r="BP127" s="114"/>
      <c r="BQ127" s="114"/>
      <c r="BR127" s="114"/>
      <c r="BS127" s="114"/>
      <c r="BT127" s="114"/>
      <c r="BU127" s="114"/>
      <c r="BV127" s="114"/>
      <c r="BW127" s="114"/>
      <c r="BX127" s="114"/>
      <c r="BY127" s="114"/>
      <c r="BZ127" s="114"/>
      <c r="CA127" s="114"/>
      <c r="CB127" s="114"/>
      <c r="CC127" s="114"/>
      <c r="CD127" s="114"/>
      <c r="CE127" s="114"/>
      <c r="CF127" s="114"/>
      <c r="CG127" s="114"/>
      <c r="CH127" s="114"/>
      <c r="CI127" s="114"/>
      <c r="CJ127" s="114"/>
      <c r="CK127" s="114"/>
    </row>
    <row r="128" spans="2:89" ht="15" customHeight="1">
      <c r="B128" s="114"/>
      <c r="C128" s="122"/>
      <c r="D128" s="114"/>
      <c r="E128" s="109"/>
      <c r="F128" s="114"/>
      <c r="G128" s="114"/>
      <c r="H128" s="114"/>
      <c r="I128" s="215"/>
      <c r="J128" s="114"/>
      <c r="K128" s="114"/>
      <c r="L128" s="114"/>
      <c r="M128" s="11"/>
      <c r="N128" s="11"/>
      <c r="O128" s="109"/>
      <c r="P128" s="114"/>
      <c r="Q128" s="152"/>
      <c r="R128" s="11"/>
      <c r="S128" s="11"/>
      <c r="T128" s="11"/>
      <c r="U128" s="109"/>
      <c r="V128" s="226"/>
      <c r="W128" s="114"/>
      <c r="X128" s="114"/>
      <c r="Y128" s="114"/>
      <c r="Z128" s="305"/>
      <c r="AA128" s="114"/>
      <c r="AB128" s="114"/>
      <c r="AC128" s="114"/>
      <c r="AD128" s="114"/>
      <c r="AE128" s="114"/>
      <c r="AF128" s="114"/>
      <c r="AG128" s="114"/>
      <c r="AH128" s="114"/>
      <c r="AI128" s="114"/>
      <c r="AJ128" s="114"/>
      <c r="AK128" s="109"/>
      <c r="AL128" s="108"/>
      <c r="AM128" s="109"/>
      <c r="AN128" s="109"/>
      <c r="AO128" s="115"/>
      <c r="AP128" s="115"/>
      <c r="AQ128" s="435"/>
      <c r="AR128" s="435"/>
      <c r="AS128" s="114"/>
      <c r="AT128" s="114"/>
      <c r="AU128" s="114"/>
      <c r="AV128" s="114"/>
      <c r="AW128" s="114"/>
      <c r="AX128" s="114"/>
      <c r="AY128" s="114"/>
      <c r="AZ128" s="114"/>
      <c r="BA128" s="114"/>
      <c r="BB128" s="114"/>
      <c r="BC128" s="114"/>
      <c r="BD128" s="114"/>
      <c r="BE128" s="114"/>
      <c r="BF128" s="114"/>
      <c r="BG128" s="114"/>
      <c r="BH128" s="114"/>
      <c r="BI128" s="114"/>
      <c r="BJ128" s="114"/>
      <c r="BK128" s="114"/>
      <c r="BL128" s="114"/>
      <c r="BM128" s="114"/>
      <c r="BN128" s="114"/>
      <c r="BO128" s="114"/>
      <c r="BP128" s="114"/>
      <c r="BQ128" s="114"/>
      <c r="BR128" s="114"/>
      <c r="BS128" s="114"/>
      <c r="BT128" s="114"/>
      <c r="BU128" s="114"/>
      <c r="BV128" s="114"/>
      <c r="BW128" s="114"/>
      <c r="BX128" s="114"/>
      <c r="BY128" s="114"/>
      <c r="BZ128" s="114"/>
      <c r="CA128" s="114"/>
      <c r="CB128" s="114"/>
      <c r="CC128" s="114"/>
      <c r="CD128" s="114"/>
      <c r="CE128" s="114"/>
      <c r="CF128" s="114"/>
      <c r="CG128" s="114"/>
      <c r="CH128" s="114"/>
      <c r="CI128" s="114"/>
      <c r="CJ128" s="114"/>
      <c r="CK128" s="114"/>
    </row>
    <row r="129" spans="2:89" ht="15" customHeight="1">
      <c r="B129" s="114"/>
      <c r="C129" s="122"/>
      <c r="D129" s="114"/>
      <c r="E129" s="109"/>
      <c r="F129" s="114"/>
      <c r="G129" s="114"/>
      <c r="H129" s="114"/>
      <c r="I129" s="229"/>
      <c r="J129" s="114"/>
      <c r="K129" s="114"/>
      <c r="L129" s="114"/>
      <c r="M129" s="11"/>
      <c r="N129" s="11"/>
      <c r="O129" s="122"/>
      <c r="P129" s="114"/>
      <c r="Q129" s="152"/>
      <c r="R129" s="11"/>
      <c r="S129" s="11"/>
      <c r="T129" s="11"/>
      <c r="U129" s="109"/>
      <c r="V129" s="114"/>
      <c r="W129" s="114"/>
      <c r="X129" s="114"/>
      <c r="Y129" s="229"/>
      <c r="Z129" s="207"/>
      <c r="AA129" s="306"/>
      <c r="AB129" s="229"/>
      <c r="AC129" s="207"/>
      <c r="AD129" s="306"/>
      <c r="AE129" s="114"/>
      <c r="AF129" s="114"/>
      <c r="AG129" s="114"/>
      <c r="AH129" s="114"/>
      <c r="AI129" s="114"/>
      <c r="AJ129" s="106"/>
      <c r="AK129" s="109"/>
      <c r="AL129" s="108"/>
      <c r="AM129" s="112"/>
      <c r="AN129" s="112"/>
      <c r="AO129" s="115"/>
      <c r="AP129" s="115"/>
      <c r="AQ129" s="435"/>
      <c r="AR129" s="437"/>
      <c r="AS129" s="114"/>
      <c r="AT129" s="114"/>
      <c r="AU129" s="114"/>
      <c r="AV129" s="114"/>
      <c r="AW129" s="114"/>
      <c r="AX129" s="114"/>
      <c r="AY129" s="114"/>
      <c r="AZ129" s="114"/>
      <c r="BA129" s="114"/>
      <c r="BB129" s="114"/>
      <c r="BC129" s="114"/>
      <c r="BD129" s="114"/>
      <c r="BE129" s="114"/>
      <c r="BF129" s="114"/>
      <c r="BG129" s="114"/>
      <c r="BH129" s="114"/>
      <c r="BI129" s="114"/>
      <c r="BJ129" s="114"/>
      <c r="BK129" s="114"/>
      <c r="BL129" s="114"/>
      <c r="BM129" s="114"/>
      <c r="BN129" s="114"/>
      <c r="BO129" s="114"/>
      <c r="BP129" s="114"/>
      <c r="BQ129" s="114"/>
      <c r="BR129" s="114"/>
      <c r="BS129" s="114"/>
      <c r="BT129" s="114"/>
      <c r="BU129" s="114"/>
      <c r="BV129" s="114"/>
      <c r="BW129" s="114"/>
      <c r="BX129" s="114"/>
      <c r="BY129" s="114"/>
      <c r="BZ129" s="114"/>
      <c r="CA129" s="114"/>
      <c r="CB129" s="114"/>
      <c r="CC129" s="114"/>
      <c r="CD129" s="114"/>
      <c r="CE129" s="114"/>
      <c r="CF129" s="114"/>
      <c r="CG129" s="114"/>
      <c r="CH129" s="114"/>
      <c r="CI129" s="114"/>
      <c r="CJ129" s="114"/>
      <c r="CK129" s="114"/>
    </row>
    <row r="130" spans="2:89" ht="12.75" customHeight="1">
      <c r="B130" s="114"/>
      <c r="C130" s="122"/>
      <c r="D130" s="114"/>
      <c r="E130" s="109"/>
      <c r="F130" s="114"/>
      <c r="G130" s="114"/>
      <c r="H130" s="114"/>
      <c r="I130" s="112"/>
      <c r="J130" s="114"/>
      <c r="K130" s="114"/>
      <c r="L130" s="114"/>
      <c r="M130" s="11"/>
      <c r="N130" s="11"/>
      <c r="O130" s="122"/>
      <c r="P130" s="114"/>
      <c r="Q130" s="114"/>
      <c r="R130" s="11"/>
      <c r="S130" s="11"/>
      <c r="T130" s="11"/>
      <c r="U130" s="109"/>
      <c r="V130" s="114"/>
      <c r="W130" s="114"/>
      <c r="X130" s="114"/>
      <c r="Y130" s="109"/>
      <c r="Z130" s="117"/>
      <c r="AA130" s="307"/>
      <c r="AB130" s="109"/>
      <c r="AC130" s="108"/>
      <c r="AD130" s="146"/>
      <c r="AE130" s="114"/>
      <c r="AF130" s="114"/>
      <c r="AG130" s="114"/>
      <c r="AH130" s="114"/>
      <c r="AI130" s="114"/>
      <c r="AJ130" s="114"/>
      <c r="AK130" s="114"/>
      <c r="AL130" s="122"/>
      <c r="AM130" s="109"/>
      <c r="AN130" s="109"/>
      <c r="AO130" s="109"/>
      <c r="AP130" s="109"/>
      <c r="AQ130" s="114"/>
      <c r="AR130" s="114"/>
      <c r="AS130" s="213"/>
      <c r="AT130" s="112"/>
      <c r="AU130" s="114"/>
      <c r="AV130" s="114"/>
      <c r="AW130" s="114"/>
      <c r="AX130" s="114"/>
      <c r="AY130" s="114"/>
      <c r="AZ130" s="114"/>
      <c r="BA130" s="114"/>
      <c r="BB130" s="114"/>
      <c r="BC130" s="114"/>
      <c r="BD130" s="114"/>
      <c r="BE130" s="114"/>
      <c r="BF130" s="114"/>
      <c r="BG130" s="114"/>
      <c r="BH130" s="114"/>
      <c r="BI130" s="114"/>
      <c r="BJ130" s="114"/>
      <c r="BK130" s="114"/>
      <c r="BL130" s="114"/>
      <c r="BM130" s="114"/>
      <c r="BN130" s="114"/>
      <c r="BO130" s="114"/>
      <c r="BP130" s="114"/>
      <c r="BQ130" s="114"/>
      <c r="BR130" s="114"/>
      <c r="BS130" s="114"/>
      <c r="BT130" s="114"/>
      <c r="BU130" s="114"/>
      <c r="BV130" s="114"/>
      <c r="BW130" s="114"/>
      <c r="BX130" s="114"/>
      <c r="BY130" s="114"/>
      <c r="BZ130" s="114"/>
      <c r="CA130" s="114"/>
      <c r="CB130" s="114"/>
      <c r="CC130" s="114"/>
      <c r="CD130" s="114"/>
      <c r="CE130" s="114"/>
      <c r="CF130" s="114"/>
      <c r="CG130" s="114"/>
      <c r="CH130" s="114"/>
      <c r="CI130" s="114"/>
      <c r="CJ130" s="114"/>
      <c r="CK130" s="114"/>
    </row>
    <row r="131" spans="2:89" ht="17.25" customHeight="1">
      <c r="B131" s="114"/>
      <c r="C131" s="122"/>
      <c r="D131" s="114"/>
      <c r="E131" s="109"/>
      <c r="F131" s="114"/>
      <c r="G131" s="114"/>
      <c r="H131" s="114"/>
      <c r="I131" s="305"/>
      <c r="J131" s="114"/>
      <c r="K131" s="114"/>
      <c r="L131" s="114"/>
      <c r="M131" s="11"/>
      <c r="N131" s="11"/>
      <c r="O131" s="109"/>
      <c r="P131" s="114"/>
      <c r="Q131" s="208"/>
      <c r="R131" s="11"/>
      <c r="S131" s="11"/>
      <c r="T131" s="11"/>
      <c r="U131" s="109"/>
      <c r="V131" s="114"/>
      <c r="W131" s="114"/>
      <c r="X131" s="114"/>
      <c r="Y131" s="109"/>
      <c r="Z131" s="108"/>
      <c r="AA131" s="152"/>
      <c r="AB131" s="109"/>
      <c r="AC131" s="113"/>
      <c r="AD131" s="139"/>
      <c r="AE131" s="114"/>
      <c r="AF131" s="114"/>
      <c r="AG131" s="114"/>
      <c r="AH131" s="114"/>
      <c r="AI131" s="114"/>
      <c r="AJ131" s="114"/>
      <c r="AK131" s="114"/>
      <c r="AL131" s="114"/>
      <c r="AM131" s="109"/>
      <c r="AN131" s="109"/>
      <c r="AO131" s="114"/>
      <c r="AP131" s="114"/>
      <c r="AQ131" s="114"/>
      <c r="AR131" s="114"/>
      <c r="AS131" s="112"/>
      <c r="AT131" s="438"/>
      <c r="AU131" s="114"/>
      <c r="AV131" s="114"/>
      <c r="AW131" s="114"/>
      <c r="AX131" s="114"/>
      <c r="AY131" s="114"/>
      <c r="AZ131" s="114"/>
      <c r="BA131" s="114"/>
      <c r="BB131" s="114"/>
      <c r="BC131" s="114"/>
      <c r="BD131" s="114"/>
      <c r="BE131" s="114"/>
      <c r="BF131" s="114"/>
      <c r="BG131" s="114"/>
      <c r="BH131" s="114"/>
      <c r="BI131" s="114"/>
      <c r="BJ131" s="114"/>
      <c r="BK131" s="114"/>
      <c r="BL131" s="114"/>
      <c r="BM131" s="114"/>
      <c r="BN131" s="114"/>
      <c r="BO131" s="114"/>
      <c r="BP131" s="114"/>
      <c r="BQ131" s="114"/>
      <c r="BR131" s="114"/>
      <c r="BS131" s="114"/>
      <c r="BT131" s="114"/>
      <c r="BU131" s="114"/>
      <c r="BV131" s="114"/>
      <c r="BW131" s="114"/>
      <c r="BX131" s="114"/>
      <c r="BY131" s="114"/>
      <c r="BZ131" s="114"/>
      <c r="CA131" s="114"/>
      <c r="CB131" s="114"/>
      <c r="CC131" s="114"/>
      <c r="CD131" s="114"/>
      <c r="CE131" s="114"/>
      <c r="CF131" s="114"/>
      <c r="CG131" s="114"/>
      <c r="CH131" s="114"/>
      <c r="CI131" s="114"/>
      <c r="CJ131" s="114"/>
      <c r="CK131" s="114"/>
    </row>
    <row r="132" spans="2:89" ht="14.25" customHeight="1">
      <c r="B132" s="114"/>
      <c r="C132" s="122"/>
      <c r="D132" s="114"/>
      <c r="E132" s="109"/>
      <c r="F132" s="114"/>
      <c r="G132" s="114"/>
      <c r="H132" s="114"/>
      <c r="I132" s="229"/>
      <c r="J132" s="114"/>
      <c r="K132" s="114"/>
      <c r="L132" s="114"/>
      <c r="M132" s="11"/>
      <c r="N132" s="11"/>
      <c r="O132" s="114"/>
      <c r="P132" s="114"/>
      <c r="Q132" s="152"/>
      <c r="R132" s="11"/>
      <c r="S132" s="11"/>
      <c r="T132" s="11"/>
      <c r="U132" s="109"/>
      <c r="V132" s="114"/>
      <c r="W132" s="114"/>
      <c r="X132" s="114"/>
      <c r="Y132" s="109"/>
      <c r="Z132" s="108"/>
      <c r="AA132" s="152"/>
      <c r="AB132" s="109"/>
      <c r="AC132" s="108"/>
      <c r="AD132" s="146"/>
      <c r="AE132" s="114"/>
      <c r="AF132" s="114"/>
      <c r="AG132" s="114"/>
      <c r="AH132" s="114"/>
      <c r="AI132" s="114"/>
      <c r="AJ132" s="109"/>
      <c r="AK132" s="114"/>
      <c r="AL132" s="114"/>
      <c r="AM132" s="114"/>
      <c r="AN132" s="114"/>
      <c r="AO132" s="114"/>
      <c r="AP132" s="114"/>
      <c r="AQ132" s="114"/>
      <c r="AR132" s="114"/>
      <c r="AS132" s="114"/>
      <c r="AT132" s="114"/>
      <c r="AU132" s="114"/>
      <c r="AV132" s="114"/>
      <c r="AW132" s="114"/>
      <c r="AX132" s="114"/>
      <c r="AY132" s="114"/>
      <c r="AZ132" s="114"/>
      <c r="BA132" s="114"/>
      <c r="BB132" s="114"/>
      <c r="BC132" s="114"/>
      <c r="BD132" s="114"/>
      <c r="BE132" s="114"/>
      <c r="BF132" s="114"/>
      <c r="BG132" s="114"/>
      <c r="BH132" s="114"/>
      <c r="BI132" s="114"/>
      <c r="BJ132" s="114"/>
      <c r="BK132" s="114"/>
      <c r="BL132" s="114"/>
      <c r="BM132" s="114"/>
      <c r="BN132" s="114"/>
      <c r="BO132" s="114"/>
      <c r="BP132" s="114"/>
      <c r="BQ132" s="114"/>
      <c r="BR132" s="114"/>
      <c r="BS132" s="114"/>
      <c r="BT132" s="114"/>
      <c r="BU132" s="114"/>
      <c r="BV132" s="114"/>
      <c r="BW132" s="114"/>
      <c r="BX132" s="114"/>
      <c r="BY132" s="114"/>
      <c r="BZ132" s="114"/>
      <c r="CA132" s="114"/>
      <c r="CB132" s="114"/>
      <c r="CC132" s="114"/>
      <c r="CD132" s="114"/>
      <c r="CE132" s="114"/>
      <c r="CF132" s="114"/>
      <c r="CG132" s="114"/>
      <c r="CH132" s="114"/>
      <c r="CI132" s="114"/>
      <c r="CJ132" s="114"/>
      <c r="CK132" s="114"/>
    </row>
    <row r="133" spans="2:89" ht="15" customHeight="1">
      <c r="B133" s="114"/>
      <c r="C133" s="122"/>
      <c r="D133" s="114"/>
      <c r="E133" s="109"/>
      <c r="F133" s="114"/>
      <c r="G133" s="114"/>
      <c r="H133" s="114"/>
      <c r="I133" s="109"/>
      <c r="J133" s="114"/>
      <c r="K133" s="114"/>
      <c r="L133" s="114"/>
      <c r="M133" s="11"/>
      <c r="N133" s="11"/>
      <c r="O133" s="169"/>
      <c r="P133" s="114"/>
      <c r="Q133" s="146"/>
      <c r="R133" s="11"/>
      <c r="S133" s="11"/>
      <c r="T133" s="11"/>
      <c r="U133" s="135"/>
      <c r="V133" s="114"/>
      <c r="W133" s="174"/>
      <c r="X133" s="114"/>
      <c r="Y133" s="109"/>
      <c r="Z133" s="108"/>
      <c r="AA133" s="146"/>
      <c r="AB133" s="109"/>
      <c r="AC133" s="108"/>
      <c r="AD133" s="152"/>
      <c r="AE133" s="114"/>
      <c r="AF133" s="114"/>
      <c r="AG133" s="114"/>
      <c r="AH133" s="115"/>
      <c r="AI133" s="109"/>
      <c r="AJ133" s="109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114"/>
      <c r="AU133" s="114"/>
      <c r="AV133" s="114"/>
      <c r="AW133" s="114"/>
      <c r="AX133" s="114"/>
      <c r="AY133" s="114"/>
      <c r="AZ133" s="114"/>
      <c r="BA133" s="114"/>
      <c r="BB133" s="114"/>
      <c r="BC133" s="114"/>
      <c r="BD133" s="114"/>
      <c r="BE133" s="114"/>
      <c r="BF133" s="114"/>
      <c r="BG133" s="114"/>
      <c r="BH133" s="114"/>
      <c r="BI133" s="114"/>
      <c r="BJ133" s="114"/>
      <c r="BK133" s="114"/>
      <c r="BL133" s="114"/>
      <c r="BM133" s="114"/>
      <c r="BN133" s="114"/>
      <c r="BO133" s="114"/>
      <c r="BP133" s="114"/>
      <c r="BQ133" s="114"/>
      <c r="BR133" s="114"/>
      <c r="BS133" s="114"/>
      <c r="BT133" s="114"/>
      <c r="BU133" s="114"/>
      <c r="BV133" s="114"/>
      <c r="BW133" s="114"/>
      <c r="BX133" s="114"/>
      <c r="BY133" s="114"/>
      <c r="BZ133" s="114"/>
      <c r="CA133" s="114"/>
      <c r="CB133" s="114"/>
      <c r="CC133" s="114"/>
      <c r="CD133" s="114"/>
      <c r="CE133" s="114"/>
      <c r="CF133" s="114"/>
      <c r="CG133" s="114"/>
      <c r="CH133" s="114"/>
      <c r="CI133" s="114"/>
      <c r="CJ133" s="114"/>
      <c r="CK133" s="114"/>
    </row>
    <row r="134" spans="2:89" ht="16.5" customHeight="1">
      <c r="B134" s="114"/>
      <c r="C134" s="122"/>
      <c r="D134" s="114"/>
      <c r="E134" s="109"/>
      <c r="F134" s="114"/>
      <c r="G134" s="114"/>
      <c r="H134" s="114"/>
      <c r="I134" s="109"/>
      <c r="J134" s="114"/>
      <c r="K134" s="114"/>
      <c r="L134" s="114"/>
      <c r="M134" s="11"/>
      <c r="N134" s="11"/>
      <c r="O134" s="109"/>
      <c r="P134" s="114"/>
      <c r="Q134" s="152"/>
      <c r="R134" s="11"/>
      <c r="S134" s="11"/>
      <c r="T134" s="11"/>
      <c r="U134" s="109"/>
      <c r="V134" s="114"/>
      <c r="W134" s="109"/>
      <c r="X134" s="114"/>
      <c r="Y134" s="114"/>
      <c r="Z134" s="114"/>
      <c r="AA134" s="114"/>
      <c r="AB134" s="109"/>
      <c r="AC134" s="108"/>
      <c r="AD134" s="152"/>
      <c r="AE134" s="114"/>
      <c r="AF134" s="114"/>
      <c r="AG134" s="114"/>
      <c r="AH134" s="115"/>
      <c r="AI134" s="109"/>
      <c r="AJ134" s="109"/>
      <c r="AK134" s="114"/>
      <c r="AL134" s="114"/>
      <c r="AM134" s="114"/>
      <c r="AN134" s="114"/>
      <c r="AO134" s="114"/>
      <c r="AP134" s="114"/>
      <c r="AQ134" s="114"/>
      <c r="AR134" s="114"/>
      <c r="AS134" s="114"/>
      <c r="AT134" s="114"/>
      <c r="AU134" s="114"/>
      <c r="AV134" s="114"/>
      <c r="AW134" s="114"/>
      <c r="AX134" s="114"/>
      <c r="AY134" s="114"/>
      <c r="AZ134" s="114"/>
      <c r="BA134" s="114"/>
      <c r="BB134" s="114"/>
      <c r="BC134" s="114"/>
      <c r="BD134" s="114"/>
      <c r="BE134" s="114"/>
      <c r="BF134" s="114"/>
      <c r="BG134" s="114"/>
      <c r="BH134" s="114"/>
      <c r="BI134" s="114"/>
      <c r="BJ134" s="114"/>
      <c r="BK134" s="114"/>
      <c r="BL134" s="114"/>
      <c r="BM134" s="114"/>
      <c r="BN134" s="114"/>
      <c r="BO134" s="114"/>
      <c r="BP134" s="114"/>
      <c r="BQ134" s="114"/>
      <c r="BR134" s="114"/>
      <c r="BS134" s="114"/>
      <c r="BT134" s="114"/>
      <c r="BU134" s="114"/>
      <c r="BV134" s="114"/>
      <c r="BW134" s="114"/>
      <c r="BX134" s="114"/>
      <c r="BY134" s="114"/>
      <c r="BZ134" s="114"/>
      <c r="CA134" s="114"/>
      <c r="CB134" s="114"/>
      <c r="CC134" s="114"/>
      <c r="CD134" s="114"/>
      <c r="CE134" s="114"/>
      <c r="CF134" s="114"/>
      <c r="CG134" s="114"/>
      <c r="CH134" s="114"/>
      <c r="CI134" s="114"/>
      <c r="CJ134" s="114"/>
      <c r="CK134" s="114"/>
    </row>
    <row r="135" spans="2:89" ht="16.5" customHeight="1">
      <c r="B135" s="114"/>
      <c r="C135" s="122"/>
      <c r="D135" s="114"/>
      <c r="E135" s="115"/>
      <c r="F135" s="114"/>
      <c r="G135" s="114"/>
      <c r="H135" s="114"/>
      <c r="I135" s="109"/>
      <c r="J135" s="114"/>
      <c r="K135" s="114"/>
      <c r="L135" s="114"/>
      <c r="M135" s="11"/>
      <c r="N135" s="11"/>
      <c r="O135" s="134"/>
      <c r="P135" s="114"/>
      <c r="Q135" s="149"/>
      <c r="R135" s="11"/>
      <c r="S135" s="11"/>
      <c r="T135" s="11"/>
      <c r="U135" s="114"/>
      <c r="V135" s="114"/>
      <c r="W135" s="231"/>
      <c r="X135" s="114"/>
      <c r="Y135" s="114"/>
      <c r="Z135" s="114"/>
      <c r="AA135" s="114"/>
      <c r="AB135" s="114"/>
      <c r="AC135" s="114"/>
      <c r="AD135" s="114"/>
      <c r="AE135" s="114"/>
      <c r="AF135" s="114"/>
      <c r="AG135" s="114"/>
      <c r="AH135" s="115"/>
      <c r="AI135" s="109"/>
      <c r="AJ135" s="109"/>
      <c r="AK135" s="114"/>
      <c r="AL135" s="114"/>
      <c r="AM135" s="114"/>
      <c r="AN135" s="114"/>
      <c r="AO135" s="114"/>
      <c r="AP135" s="114"/>
      <c r="AQ135" s="114"/>
      <c r="AR135" s="114"/>
      <c r="AS135" s="114"/>
      <c r="AT135" s="114"/>
      <c r="AU135" s="114"/>
      <c r="AV135" s="114"/>
      <c r="AW135" s="114"/>
      <c r="AX135" s="114"/>
      <c r="AY135" s="114"/>
      <c r="AZ135" s="114"/>
      <c r="BA135" s="114"/>
      <c r="BB135" s="114"/>
      <c r="BC135" s="114"/>
      <c r="BD135" s="114"/>
      <c r="BE135" s="114"/>
      <c r="BF135" s="114"/>
      <c r="BG135" s="114"/>
      <c r="BH135" s="114"/>
      <c r="BI135" s="114"/>
      <c r="BJ135" s="114"/>
      <c r="BK135" s="114"/>
      <c r="BL135" s="114"/>
      <c r="BM135" s="114"/>
      <c r="BN135" s="114"/>
      <c r="BO135" s="114"/>
      <c r="BP135" s="114"/>
      <c r="BQ135" s="114"/>
      <c r="BR135" s="114"/>
      <c r="BS135" s="114"/>
      <c r="BT135" s="114"/>
      <c r="BU135" s="114"/>
      <c r="BV135" s="114"/>
      <c r="BW135" s="114"/>
      <c r="BX135" s="114"/>
      <c r="BY135" s="114"/>
      <c r="BZ135" s="114"/>
      <c r="CA135" s="114"/>
      <c r="CB135" s="114"/>
      <c r="CC135" s="114"/>
      <c r="CD135" s="114"/>
      <c r="CE135" s="114"/>
      <c r="CF135" s="114"/>
      <c r="CG135" s="114"/>
      <c r="CH135" s="114"/>
      <c r="CI135" s="114"/>
      <c r="CJ135" s="114"/>
      <c r="CK135" s="114"/>
    </row>
    <row r="136" spans="2:89" ht="15.75" customHeight="1">
      <c r="B136" s="114"/>
      <c r="C136" s="122"/>
      <c r="D136" s="114"/>
      <c r="E136" s="109"/>
      <c r="F136" s="114"/>
      <c r="G136" s="114"/>
      <c r="H136" s="114"/>
      <c r="I136" s="109"/>
      <c r="J136" s="114"/>
      <c r="K136" s="114"/>
      <c r="L136" s="114"/>
      <c r="M136" s="11"/>
      <c r="N136" s="11"/>
      <c r="O136" s="114"/>
      <c r="P136" s="114"/>
      <c r="Q136" s="152"/>
      <c r="R136" s="11"/>
      <c r="S136" s="11"/>
      <c r="T136" s="11"/>
      <c r="U136" s="114"/>
      <c r="V136" s="114"/>
      <c r="W136" s="174"/>
      <c r="X136" s="419"/>
      <c r="Y136" s="228"/>
      <c r="Z136" s="139"/>
      <c r="AA136" s="114"/>
      <c r="AB136" s="231"/>
      <c r="AC136" s="114"/>
      <c r="AD136" s="114"/>
      <c r="AE136" s="114"/>
      <c r="AF136" s="114"/>
      <c r="AG136" s="114"/>
      <c r="AH136" s="114"/>
      <c r="AI136" s="114"/>
      <c r="AJ136" s="109"/>
      <c r="AK136" s="114"/>
      <c r="AL136" s="114"/>
      <c r="AM136" s="114"/>
      <c r="AN136" s="114"/>
      <c r="AO136" s="114"/>
      <c r="AP136" s="114"/>
      <c r="AQ136" s="114"/>
      <c r="AR136" s="114"/>
      <c r="AS136" s="114"/>
      <c r="AT136" s="114"/>
      <c r="AU136" s="114"/>
      <c r="AV136" s="114"/>
      <c r="AW136" s="114"/>
      <c r="AX136" s="114"/>
      <c r="AY136" s="114"/>
      <c r="AZ136" s="114"/>
      <c r="BA136" s="114"/>
      <c r="BB136" s="114"/>
      <c r="BC136" s="114"/>
      <c r="BD136" s="114"/>
      <c r="BE136" s="114"/>
      <c r="BF136" s="114"/>
      <c r="BG136" s="114"/>
      <c r="BH136" s="114"/>
      <c r="BI136" s="114"/>
      <c r="BJ136" s="114"/>
      <c r="BK136" s="114"/>
      <c r="BL136" s="114"/>
      <c r="BM136" s="114"/>
      <c r="BN136" s="114"/>
      <c r="BO136" s="114"/>
      <c r="BP136" s="114"/>
      <c r="BQ136" s="114"/>
      <c r="BR136" s="114"/>
      <c r="BS136" s="114"/>
      <c r="BT136" s="114"/>
      <c r="BU136" s="114"/>
      <c r="BV136" s="114"/>
      <c r="BW136" s="114"/>
      <c r="BX136" s="114"/>
      <c r="BY136" s="114"/>
      <c r="BZ136" s="114"/>
      <c r="CA136" s="114"/>
      <c r="CB136" s="114"/>
      <c r="CC136" s="114"/>
      <c r="CD136" s="114"/>
      <c r="CE136" s="114"/>
      <c r="CF136" s="114"/>
      <c r="CG136" s="114"/>
      <c r="CH136" s="114"/>
      <c r="CI136" s="114"/>
      <c r="CJ136" s="114"/>
      <c r="CK136" s="114"/>
    </row>
    <row r="137" spans="2:89" ht="13.5" customHeight="1">
      <c r="B137" s="114"/>
      <c r="C137" s="122"/>
      <c r="D137" s="114"/>
      <c r="E137" s="112"/>
      <c r="F137" s="114"/>
      <c r="G137" s="114"/>
      <c r="H137" s="114"/>
      <c r="I137" s="115"/>
      <c r="J137" s="114"/>
      <c r="K137" s="114"/>
      <c r="L137" s="114"/>
      <c r="M137" s="11"/>
      <c r="N137" s="11"/>
      <c r="O137" s="188"/>
      <c r="P137" s="114"/>
      <c r="Q137" s="152"/>
      <c r="R137" s="11"/>
      <c r="S137" s="11"/>
      <c r="T137" s="11"/>
      <c r="U137" s="114"/>
      <c r="V137" s="114"/>
      <c r="W137" s="142"/>
      <c r="X137" s="109"/>
      <c r="Y137" s="108"/>
      <c r="Z137" s="152"/>
      <c r="AA137" s="114"/>
      <c r="AB137" s="229"/>
      <c r="AC137" s="207"/>
      <c r="AD137" s="208"/>
      <c r="AE137" s="114"/>
      <c r="AF137" s="126"/>
      <c r="AG137" s="125"/>
      <c r="AH137" s="108"/>
      <c r="AI137" s="114"/>
      <c r="AJ137" s="114"/>
      <c r="AK137" s="114"/>
      <c r="AL137" s="114"/>
      <c r="AM137" s="114"/>
      <c r="AN137" s="114"/>
      <c r="AO137" s="114"/>
      <c r="AP137" s="114"/>
      <c r="AQ137" s="114"/>
      <c r="AR137" s="114"/>
      <c r="AS137" s="114"/>
      <c r="AT137" s="114"/>
      <c r="AU137" s="114"/>
      <c r="AV137" s="114"/>
      <c r="AW137" s="114"/>
      <c r="AX137" s="114"/>
      <c r="AY137" s="114"/>
      <c r="AZ137" s="114"/>
      <c r="BA137" s="114"/>
      <c r="BB137" s="114"/>
      <c r="BC137" s="114"/>
      <c r="BD137" s="114"/>
      <c r="BE137" s="114"/>
      <c r="BF137" s="114"/>
      <c r="BG137" s="114"/>
      <c r="BH137" s="114"/>
      <c r="BI137" s="114"/>
      <c r="BJ137" s="114"/>
      <c r="BK137" s="114"/>
      <c r="BL137" s="114"/>
      <c r="BM137" s="114"/>
      <c r="BN137" s="114"/>
      <c r="BO137" s="114"/>
      <c r="BP137" s="114"/>
      <c r="BQ137" s="114"/>
      <c r="BR137" s="114"/>
      <c r="BS137" s="114"/>
      <c r="BT137" s="114"/>
      <c r="BU137" s="114"/>
      <c r="BV137" s="114"/>
      <c r="BW137" s="114"/>
      <c r="BX137" s="114"/>
      <c r="BY137" s="114"/>
      <c r="BZ137" s="114"/>
      <c r="CA137" s="114"/>
      <c r="CB137" s="114"/>
      <c r="CC137" s="114"/>
      <c r="CD137" s="114"/>
      <c r="CE137" s="114"/>
      <c r="CF137" s="114"/>
      <c r="CG137" s="114"/>
      <c r="CH137" s="114"/>
      <c r="CI137" s="114"/>
      <c r="CJ137" s="114"/>
      <c r="CK137" s="114"/>
    </row>
    <row r="138" spans="2:89" ht="17.25" customHeight="1">
      <c r="B138" s="114"/>
      <c r="C138" s="122"/>
      <c r="D138" s="114"/>
      <c r="E138" s="109"/>
      <c r="F138" s="114"/>
      <c r="G138" s="114"/>
      <c r="H138" s="114"/>
      <c r="I138" s="115"/>
      <c r="J138" s="114"/>
      <c r="K138" s="114"/>
      <c r="L138" s="114"/>
      <c r="M138" s="11"/>
      <c r="N138" s="11"/>
      <c r="O138" s="121"/>
      <c r="P138" s="114"/>
      <c r="Q138" s="152"/>
      <c r="R138" s="11"/>
      <c r="S138" s="11"/>
      <c r="T138" s="11"/>
      <c r="U138" s="109"/>
      <c r="V138" s="108"/>
      <c r="W138" s="114"/>
      <c r="X138" s="112"/>
      <c r="Y138" s="113"/>
      <c r="Z138" s="139"/>
      <c r="AA138" s="114"/>
      <c r="AB138" s="109"/>
      <c r="AC138" s="121"/>
      <c r="AD138" s="149"/>
      <c r="AE138" s="123"/>
      <c r="AF138" s="114"/>
      <c r="AG138" s="114"/>
      <c r="AH138" s="109"/>
      <c r="AI138" s="114"/>
      <c r="AJ138" s="114"/>
      <c r="AK138" s="114"/>
      <c r="AL138" s="114"/>
      <c r="AM138" s="114"/>
      <c r="AN138" s="114"/>
      <c r="AO138" s="114"/>
      <c r="AP138" s="114"/>
      <c r="AQ138" s="114"/>
      <c r="AR138" s="114"/>
      <c r="AS138" s="114"/>
      <c r="AT138" s="114"/>
      <c r="AU138" s="114"/>
      <c r="AV138" s="114"/>
      <c r="AW138" s="114"/>
      <c r="AX138" s="114"/>
      <c r="AY138" s="114"/>
      <c r="AZ138" s="114"/>
      <c r="BA138" s="114"/>
      <c r="BB138" s="114"/>
      <c r="BC138" s="114"/>
      <c r="BD138" s="114"/>
      <c r="BE138" s="114"/>
      <c r="BF138" s="114"/>
      <c r="BG138" s="114"/>
      <c r="BH138" s="114"/>
      <c r="BI138" s="114"/>
      <c r="BJ138" s="114"/>
      <c r="BK138" s="114"/>
      <c r="BL138" s="114"/>
      <c r="BM138" s="114"/>
      <c r="BN138" s="114"/>
      <c r="BO138" s="114"/>
      <c r="BP138" s="114"/>
      <c r="BQ138" s="114"/>
      <c r="BR138" s="114"/>
      <c r="BS138" s="114"/>
      <c r="BT138" s="114"/>
      <c r="BU138" s="114"/>
      <c r="BV138" s="114"/>
      <c r="BW138" s="114"/>
      <c r="BX138" s="114"/>
      <c r="BY138" s="114"/>
      <c r="BZ138" s="114"/>
      <c r="CA138" s="114"/>
      <c r="CB138" s="114"/>
      <c r="CC138" s="114"/>
      <c r="CD138" s="114"/>
      <c r="CE138" s="114"/>
      <c r="CF138" s="114"/>
      <c r="CG138" s="114"/>
      <c r="CH138" s="114"/>
      <c r="CI138" s="114"/>
      <c r="CJ138" s="114"/>
      <c r="CK138" s="114"/>
    </row>
    <row r="139" spans="2:89" ht="18" customHeight="1">
      <c r="B139" s="114"/>
      <c r="C139" s="122"/>
      <c r="D139" s="114"/>
      <c r="E139" s="114"/>
      <c r="F139" s="114"/>
      <c r="G139" s="114"/>
      <c r="H139" s="114"/>
      <c r="I139" s="109"/>
      <c r="J139" s="114"/>
      <c r="K139" s="114"/>
      <c r="L139" s="114"/>
      <c r="M139" s="114"/>
      <c r="N139" s="11"/>
      <c r="O139" s="122"/>
      <c r="P139" s="114"/>
      <c r="Q139" s="152"/>
      <c r="R139" s="11"/>
      <c r="S139" s="11"/>
      <c r="T139" s="11"/>
      <c r="U139" s="114"/>
      <c r="V139" s="114"/>
      <c r="W139" s="114"/>
      <c r="X139" s="112"/>
      <c r="Y139" s="132"/>
      <c r="Z139" s="152"/>
      <c r="AA139" s="114"/>
      <c r="AB139" s="109"/>
      <c r="AC139" s="284"/>
      <c r="AD139" s="146"/>
      <c r="AE139" s="114"/>
      <c r="AF139" s="109"/>
      <c r="AG139" s="109"/>
      <c r="AH139" s="114"/>
      <c r="AI139" s="203"/>
      <c r="AJ139" s="114"/>
      <c r="AK139" s="109"/>
      <c r="AL139" s="114"/>
      <c r="AM139" s="114"/>
      <c r="AN139" s="114"/>
      <c r="AO139" s="114"/>
      <c r="AP139" s="114"/>
      <c r="AQ139" s="114"/>
      <c r="AR139" s="114"/>
      <c r="AS139" s="114"/>
      <c r="AT139" s="114"/>
      <c r="AU139" s="114"/>
      <c r="AV139" s="114"/>
      <c r="AW139" s="114"/>
      <c r="AX139" s="114"/>
      <c r="AY139" s="114"/>
      <c r="AZ139" s="114"/>
      <c r="BA139" s="114"/>
      <c r="BB139" s="114"/>
      <c r="BC139" s="114"/>
      <c r="BD139" s="114"/>
      <c r="BE139" s="114"/>
      <c r="BF139" s="114"/>
      <c r="BG139" s="114"/>
      <c r="BH139" s="114"/>
      <c r="BI139" s="114"/>
      <c r="BJ139" s="114"/>
      <c r="BK139" s="114"/>
      <c r="BL139" s="114"/>
      <c r="BM139" s="114"/>
      <c r="BN139" s="114"/>
      <c r="BO139" s="114"/>
      <c r="BP139" s="114"/>
      <c r="BQ139" s="114"/>
      <c r="BR139" s="114"/>
      <c r="BS139" s="114"/>
      <c r="BT139" s="114"/>
      <c r="BU139" s="114"/>
      <c r="BV139" s="114"/>
      <c r="BW139" s="114"/>
      <c r="BX139" s="114"/>
      <c r="BY139" s="114"/>
      <c r="BZ139" s="114"/>
      <c r="CA139" s="114"/>
      <c r="CB139" s="114"/>
      <c r="CC139" s="114"/>
      <c r="CD139" s="114"/>
      <c r="CE139" s="114"/>
      <c r="CF139" s="114"/>
      <c r="CG139" s="114"/>
      <c r="CH139" s="114"/>
      <c r="CI139" s="114"/>
      <c r="CJ139" s="114"/>
      <c r="CK139" s="114"/>
    </row>
    <row r="140" spans="2:89" ht="18" customHeight="1">
      <c r="B140" s="114"/>
      <c r="C140" s="122"/>
      <c r="D140" s="114"/>
      <c r="E140" s="114"/>
      <c r="F140" s="114"/>
      <c r="G140" s="114"/>
      <c r="H140" s="114"/>
      <c r="I140" s="119"/>
      <c r="J140" s="114"/>
      <c r="K140" s="114"/>
      <c r="L140" s="114"/>
      <c r="M140" s="114"/>
      <c r="N140" s="11"/>
      <c r="O140" s="109"/>
      <c r="P140" s="114"/>
      <c r="Q140" s="114"/>
      <c r="R140" s="11"/>
      <c r="S140" s="11"/>
      <c r="T140" s="11"/>
      <c r="U140" s="114"/>
      <c r="V140" s="114"/>
      <c r="W140" s="114"/>
      <c r="X140" s="112"/>
      <c r="Y140" s="113"/>
      <c r="Z140" s="150"/>
      <c r="AA140" s="114"/>
      <c r="AB140" s="109"/>
      <c r="AC140" s="108"/>
      <c r="AD140" s="139"/>
      <c r="AE140" s="114"/>
      <c r="AF140" s="114"/>
      <c r="AG140" s="114"/>
      <c r="AH140" s="112"/>
      <c r="AI140" s="203"/>
      <c r="AJ140" s="114"/>
      <c r="AK140" s="109"/>
      <c r="AL140" s="114"/>
      <c r="AM140" s="114"/>
      <c r="AN140" s="114"/>
      <c r="AO140" s="114"/>
      <c r="AP140" s="114"/>
      <c r="AQ140" s="114"/>
      <c r="AR140" s="114"/>
      <c r="AS140" s="114"/>
      <c r="AT140" s="114"/>
      <c r="AU140" s="114"/>
      <c r="AV140" s="114"/>
      <c r="AW140" s="114"/>
      <c r="AX140" s="114"/>
      <c r="AY140" s="114"/>
      <c r="AZ140" s="114"/>
      <c r="BA140" s="114"/>
      <c r="BB140" s="114"/>
      <c r="BC140" s="114"/>
      <c r="BD140" s="114"/>
      <c r="BE140" s="114"/>
      <c r="BF140" s="114"/>
      <c r="BG140" s="114"/>
      <c r="BH140" s="114"/>
      <c r="BI140" s="114"/>
      <c r="BJ140" s="114"/>
      <c r="BK140" s="114"/>
      <c r="BL140" s="114"/>
      <c r="BM140" s="114"/>
      <c r="BN140" s="114"/>
      <c r="BO140" s="114"/>
      <c r="BP140" s="114"/>
      <c r="BQ140" s="114"/>
      <c r="BR140" s="114"/>
      <c r="BS140" s="114"/>
      <c r="BT140" s="114"/>
      <c r="BU140" s="114"/>
      <c r="BV140" s="114"/>
      <c r="BW140" s="114"/>
      <c r="BX140" s="114"/>
      <c r="BY140" s="114"/>
      <c r="BZ140" s="114"/>
      <c r="CA140" s="114"/>
      <c r="CB140" s="114"/>
      <c r="CC140" s="114"/>
      <c r="CD140" s="114"/>
      <c r="CE140" s="114"/>
      <c r="CF140" s="114"/>
      <c r="CG140" s="114"/>
      <c r="CH140" s="114"/>
      <c r="CI140" s="114"/>
      <c r="CJ140" s="114"/>
      <c r="CK140" s="114"/>
    </row>
    <row r="141" spans="2:89" ht="15" customHeight="1">
      <c r="B141" s="114"/>
      <c r="C141" s="122"/>
      <c r="D141" s="114"/>
      <c r="E141" s="114"/>
      <c r="F141" s="114"/>
      <c r="G141" s="114"/>
      <c r="H141" s="114"/>
      <c r="I141" s="288"/>
      <c r="J141" s="129"/>
      <c r="K141" s="129"/>
      <c r="L141" s="129"/>
      <c r="M141" s="114"/>
      <c r="N141" s="11"/>
      <c r="O141" s="122"/>
      <c r="P141" s="114"/>
      <c r="Q141" s="208"/>
      <c r="R141" s="11"/>
      <c r="S141" s="11"/>
      <c r="T141" s="11"/>
      <c r="U141" s="114"/>
      <c r="V141" s="114"/>
      <c r="W141" s="114"/>
      <c r="X141" s="112"/>
      <c r="Y141" s="113"/>
      <c r="Z141" s="150"/>
      <c r="AA141" s="114"/>
      <c r="AB141" s="109"/>
      <c r="AC141" s="108"/>
      <c r="AD141" s="139"/>
      <c r="AE141" s="109"/>
      <c r="AF141" s="121"/>
      <c r="AG141" s="204"/>
      <c r="AH141" s="114"/>
      <c r="AI141" s="114"/>
      <c r="AJ141" s="114"/>
      <c r="AK141" s="135"/>
      <c r="AL141" s="114"/>
      <c r="AM141" s="114"/>
      <c r="AN141" s="114"/>
      <c r="AO141" s="114"/>
      <c r="AP141" s="114"/>
      <c r="AQ141" s="114"/>
      <c r="AR141" s="114"/>
      <c r="AS141" s="114"/>
      <c r="AT141" s="114"/>
      <c r="AU141" s="114"/>
      <c r="AV141" s="114"/>
      <c r="AW141" s="114"/>
      <c r="AX141" s="114"/>
      <c r="AY141" s="114"/>
      <c r="AZ141" s="114"/>
      <c r="BA141" s="114"/>
      <c r="BB141" s="114"/>
      <c r="BC141" s="114"/>
      <c r="BD141" s="114"/>
      <c r="BE141" s="114"/>
      <c r="BF141" s="114"/>
      <c r="BG141" s="114"/>
      <c r="BH141" s="114"/>
      <c r="BI141" s="114"/>
      <c r="BJ141" s="114"/>
      <c r="BK141" s="114"/>
      <c r="BL141" s="114"/>
      <c r="BM141" s="114"/>
      <c r="BN141" s="114"/>
      <c r="BO141" s="114"/>
      <c r="BP141" s="114"/>
      <c r="BQ141" s="114"/>
      <c r="BR141" s="114"/>
      <c r="BS141" s="114"/>
      <c r="BT141" s="114"/>
      <c r="BU141" s="114"/>
      <c r="BV141" s="114"/>
      <c r="BW141" s="114"/>
      <c r="BX141" s="114"/>
      <c r="BY141" s="114"/>
      <c r="BZ141" s="114"/>
      <c r="CA141" s="114"/>
      <c r="CB141" s="114"/>
      <c r="CC141" s="114"/>
      <c r="CD141" s="114"/>
      <c r="CE141" s="114"/>
      <c r="CF141" s="114"/>
      <c r="CG141" s="114"/>
      <c r="CH141" s="114"/>
      <c r="CI141" s="114"/>
      <c r="CJ141" s="114"/>
      <c r="CK141" s="114"/>
    </row>
    <row r="142" spans="2:89" ht="15.75" customHeight="1">
      <c r="B142" s="114"/>
      <c r="C142" s="122"/>
      <c r="D142" s="114"/>
      <c r="E142" s="114"/>
      <c r="F142" s="114"/>
      <c r="G142" s="114"/>
      <c r="H142" s="114"/>
      <c r="I142" s="109"/>
      <c r="J142" s="129"/>
      <c r="K142" s="129"/>
      <c r="L142" s="129"/>
      <c r="M142" s="114"/>
      <c r="N142" s="11"/>
      <c r="O142" s="122"/>
      <c r="P142" s="114"/>
      <c r="Q142" s="152"/>
      <c r="R142" s="11"/>
      <c r="S142" s="11"/>
      <c r="T142" s="11"/>
      <c r="U142" s="114"/>
      <c r="V142" s="114"/>
      <c r="W142" s="114"/>
      <c r="X142" s="115"/>
      <c r="Y142" s="116"/>
      <c r="Z142" s="150"/>
      <c r="AA142" s="114"/>
      <c r="AB142" s="109"/>
      <c r="AC142" s="108"/>
      <c r="AD142" s="139"/>
      <c r="AE142" s="109"/>
      <c r="AF142" s="117"/>
      <c r="AG142" s="129"/>
      <c r="AH142" s="114"/>
      <c r="AI142" s="114"/>
      <c r="AJ142" s="114"/>
      <c r="AK142" s="112"/>
      <c r="AL142" s="113"/>
      <c r="AM142" s="114"/>
      <c r="AN142" s="114"/>
      <c r="AO142" s="114"/>
      <c r="AP142" s="114"/>
      <c r="AQ142" s="114"/>
      <c r="AR142" s="114"/>
      <c r="AS142" s="114"/>
      <c r="AT142" s="114"/>
      <c r="AU142" s="114"/>
      <c r="AV142" s="114"/>
      <c r="AW142" s="114"/>
      <c r="AX142" s="114"/>
      <c r="AY142" s="114"/>
      <c r="AZ142" s="114"/>
      <c r="BA142" s="114"/>
      <c r="BB142" s="114"/>
      <c r="BC142" s="114"/>
      <c r="BD142" s="114"/>
      <c r="BE142" s="114"/>
      <c r="BF142" s="114"/>
      <c r="BG142" s="114"/>
      <c r="BH142" s="114"/>
      <c r="BI142" s="114"/>
      <c r="BJ142" s="114"/>
      <c r="BK142" s="114"/>
      <c r="BL142" s="114"/>
      <c r="BM142" s="114"/>
      <c r="BN142" s="114"/>
      <c r="BO142" s="114"/>
      <c r="BP142" s="114"/>
      <c r="BQ142" s="114"/>
      <c r="BR142" s="114"/>
      <c r="BS142" s="114"/>
      <c r="BT142" s="114"/>
      <c r="BU142" s="114"/>
      <c r="BV142" s="114"/>
      <c r="BW142" s="114"/>
      <c r="BX142" s="114"/>
      <c r="BY142" s="114"/>
      <c r="BZ142" s="114"/>
      <c r="CA142" s="114"/>
      <c r="CB142" s="114"/>
      <c r="CC142" s="114"/>
      <c r="CD142" s="114"/>
      <c r="CE142" s="114"/>
      <c r="CF142" s="114"/>
      <c r="CG142" s="114"/>
      <c r="CH142" s="114"/>
      <c r="CI142" s="114"/>
      <c r="CJ142" s="114"/>
      <c r="CK142" s="114"/>
    </row>
    <row r="143" spans="2:89" ht="15.75" customHeight="1">
      <c r="B143" s="114"/>
      <c r="C143" s="122"/>
      <c r="D143" s="114"/>
      <c r="E143" s="229"/>
      <c r="F143" s="123"/>
      <c r="G143" s="109"/>
      <c r="H143" s="106"/>
      <c r="I143" s="119"/>
      <c r="J143" s="129"/>
      <c r="K143" s="129"/>
      <c r="L143" s="129"/>
      <c r="M143" s="114"/>
      <c r="N143" s="11"/>
      <c r="O143" s="122"/>
      <c r="P143" s="114"/>
      <c r="Q143" s="152"/>
      <c r="R143" s="11"/>
      <c r="S143" s="11"/>
      <c r="T143" s="11"/>
      <c r="U143" s="114"/>
      <c r="V143" s="114"/>
      <c r="W143" s="114"/>
      <c r="X143" s="112"/>
      <c r="Y143" s="113"/>
      <c r="Z143" s="150"/>
      <c r="AA143" s="114"/>
      <c r="AB143" s="109"/>
      <c r="AC143" s="123"/>
      <c r="AD143" s="152"/>
      <c r="AE143" s="114"/>
      <c r="AF143" s="114"/>
      <c r="AG143" s="114"/>
      <c r="AH143" s="114"/>
      <c r="AI143" s="114"/>
      <c r="AJ143" s="113"/>
      <c r="AK143" s="112"/>
      <c r="AL143" s="112"/>
      <c r="AM143" s="114"/>
      <c r="AN143" s="114"/>
      <c r="AO143" s="114"/>
      <c r="AP143" s="114"/>
      <c r="AQ143" s="114"/>
      <c r="AR143" s="114"/>
      <c r="AS143" s="114"/>
      <c r="AT143" s="114"/>
      <c r="AU143" s="114"/>
      <c r="AV143" s="114"/>
      <c r="AW143" s="114"/>
      <c r="AX143" s="114"/>
      <c r="AY143" s="114"/>
      <c r="AZ143" s="114"/>
      <c r="BA143" s="114"/>
      <c r="BB143" s="114"/>
      <c r="BC143" s="114"/>
      <c r="BD143" s="114"/>
      <c r="BE143" s="114"/>
      <c r="BF143" s="114"/>
      <c r="BG143" s="114"/>
      <c r="BH143" s="114"/>
      <c r="BI143" s="114"/>
      <c r="BJ143" s="114"/>
      <c r="BK143" s="114"/>
      <c r="BL143" s="114"/>
      <c r="BM143" s="114"/>
      <c r="BN143" s="114"/>
      <c r="BO143" s="114"/>
      <c r="BP143" s="114"/>
      <c r="BQ143" s="114"/>
      <c r="BR143" s="114"/>
      <c r="BS143" s="114"/>
      <c r="BT143" s="114"/>
      <c r="BU143" s="114"/>
      <c r="BV143" s="114"/>
      <c r="BW143" s="114"/>
      <c r="BX143" s="114"/>
      <c r="BY143" s="114"/>
      <c r="BZ143" s="114"/>
      <c r="CA143" s="114"/>
      <c r="CB143" s="114"/>
      <c r="CC143" s="114"/>
      <c r="CD143" s="114"/>
      <c r="CE143" s="114"/>
      <c r="CF143" s="114"/>
      <c r="CG143" s="114"/>
      <c r="CH143" s="114"/>
      <c r="CI143" s="114"/>
      <c r="CJ143" s="114"/>
      <c r="CK143" s="114"/>
    </row>
    <row r="144" spans="2:89" ht="18" customHeight="1">
      <c r="B144" s="114"/>
      <c r="C144" s="122"/>
      <c r="D144" s="114"/>
      <c r="E144" s="115"/>
      <c r="F144" s="114"/>
      <c r="G144" s="109"/>
      <c r="H144" s="114"/>
      <c r="I144" s="109"/>
      <c r="J144" s="129"/>
      <c r="K144" s="129"/>
      <c r="L144" s="129"/>
      <c r="M144" s="114"/>
      <c r="N144" s="11"/>
      <c r="O144" s="188"/>
      <c r="P144" s="114"/>
      <c r="Q144" s="152"/>
      <c r="R144" s="11"/>
      <c r="S144" s="49"/>
      <c r="T144" s="11"/>
      <c r="U144" s="114"/>
      <c r="V144" s="114"/>
      <c r="W144" s="109"/>
      <c r="X144" s="109"/>
      <c r="Y144" s="108"/>
      <c r="Z144" s="152"/>
      <c r="AA144" s="114"/>
      <c r="AB144" s="109"/>
      <c r="AC144" s="108"/>
      <c r="AD144" s="139"/>
      <c r="AE144" s="114"/>
      <c r="AF144" s="114"/>
      <c r="AG144" s="114"/>
      <c r="AH144" s="114"/>
      <c r="AI144" s="114"/>
      <c r="AJ144" s="233"/>
      <c r="AK144" s="114"/>
      <c r="AL144" s="114"/>
      <c r="AM144" s="114"/>
      <c r="AN144" s="114"/>
      <c r="AO144" s="114"/>
      <c r="AP144" s="114"/>
      <c r="AQ144" s="114"/>
      <c r="AR144" s="114"/>
      <c r="AS144" s="114"/>
      <c r="AT144" s="114"/>
      <c r="AU144" s="114"/>
      <c r="AV144" s="114"/>
      <c r="AW144" s="114"/>
      <c r="AX144" s="114"/>
      <c r="AY144" s="114"/>
      <c r="AZ144" s="114"/>
      <c r="BA144" s="114"/>
      <c r="BB144" s="114"/>
      <c r="BC144" s="114"/>
      <c r="BD144" s="114"/>
      <c r="BE144" s="114"/>
      <c r="BF144" s="114"/>
      <c r="BG144" s="114"/>
      <c r="BH144" s="114"/>
      <c r="BI144" s="114"/>
      <c r="BJ144" s="114"/>
      <c r="BK144" s="114"/>
      <c r="BL144" s="114"/>
      <c r="BM144" s="114"/>
      <c r="BN144" s="114"/>
      <c r="BO144" s="114"/>
      <c r="BP144" s="114"/>
      <c r="BQ144" s="114"/>
      <c r="BR144" s="114"/>
      <c r="BS144" s="114"/>
      <c r="BT144" s="114"/>
      <c r="BU144" s="114"/>
      <c r="BV144" s="114"/>
      <c r="BW144" s="114"/>
      <c r="BX144" s="114"/>
      <c r="BY144" s="114"/>
      <c r="BZ144" s="114"/>
      <c r="CA144" s="114"/>
      <c r="CB144" s="114"/>
      <c r="CC144" s="114"/>
      <c r="CD144" s="114"/>
      <c r="CE144" s="114"/>
      <c r="CF144" s="114"/>
      <c r="CG144" s="114"/>
      <c r="CH144" s="114"/>
      <c r="CI144" s="114"/>
      <c r="CJ144" s="114"/>
      <c r="CK144" s="114"/>
    </row>
    <row r="145" spans="2:89" ht="15" customHeight="1">
      <c r="B145" s="114"/>
      <c r="C145" s="122"/>
      <c r="D145" s="114"/>
      <c r="E145" s="115"/>
      <c r="F145" s="123"/>
      <c r="G145" s="109"/>
      <c r="H145" s="106"/>
      <c r="I145" s="119"/>
      <c r="J145" s="129"/>
      <c r="K145" s="129"/>
      <c r="L145" s="129"/>
      <c r="M145" s="11"/>
      <c r="N145" s="11"/>
      <c r="O145" s="109"/>
      <c r="P145" s="114"/>
      <c r="Q145" s="152"/>
      <c r="R145" s="11"/>
      <c r="S145" s="49"/>
      <c r="T145" s="11"/>
      <c r="U145" s="114"/>
      <c r="V145" s="114"/>
      <c r="W145" s="114"/>
      <c r="X145" s="123"/>
      <c r="Y145" s="109"/>
      <c r="Z145" s="106"/>
      <c r="AA145" s="114"/>
      <c r="AB145" s="109"/>
      <c r="AC145" s="108"/>
      <c r="AD145" s="139"/>
      <c r="AE145" s="114"/>
      <c r="AF145" s="114"/>
      <c r="AG145" s="114"/>
      <c r="AH145" s="114"/>
      <c r="AI145" s="114"/>
      <c r="AJ145" s="113"/>
      <c r="AK145" s="114"/>
      <c r="AL145" s="114"/>
      <c r="AM145" s="114"/>
      <c r="AN145" s="114"/>
      <c r="AO145" s="114"/>
      <c r="AP145" s="114"/>
      <c r="AQ145" s="114"/>
      <c r="AR145" s="114"/>
      <c r="AS145" s="114"/>
      <c r="AT145" s="114"/>
      <c r="AU145" s="114"/>
      <c r="AV145" s="114"/>
      <c r="AW145" s="114"/>
      <c r="AX145" s="114"/>
      <c r="AY145" s="114"/>
      <c r="AZ145" s="114"/>
      <c r="BA145" s="114"/>
      <c r="BB145" s="114"/>
      <c r="BC145" s="114"/>
      <c r="BD145" s="114"/>
      <c r="BE145" s="114"/>
      <c r="BF145" s="114"/>
      <c r="BG145" s="114"/>
      <c r="BH145" s="114"/>
      <c r="BI145" s="114"/>
      <c r="BJ145" s="114"/>
      <c r="BK145" s="114"/>
      <c r="BL145" s="114"/>
      <c r="BM145" s="114"/>
      <c r="BN145" s="114"/>
      <c r="BO145" s="114"/>
      <c r="BP145" s="114"/>
      <c r="BQ145" s="114"/>
      <c r="BR145" s="114"/>
      <c r="BS145" s="114"/>
      <c r="BT145" s="114"/>
      <c r="BU145" s="114"/>
      <c r="BV145" s="114"/>
      <c r="BW145" s="114"/>
      <c r="BX145" s="114"/>
      <c r="BY145" s="114"/>
      <c r="BZ145" s="114"/>
      <c r="CA145" s="114"/>
      <c r="CB145" s="114"/>
      <c r="CC145" s="114"/>
      <c r="CD145" s="114"/>
      <c r="CE145" s="114"/>
      <c r="CF145" s="114"/>
      <c r="CG145" s="114"/>
      <c r="CH145" s="114"/>
      <c r="CI145" s="114"/>
      <c r="CJ145" s="114"/>
      <c r="CK145" s="114"/>
    </row>
    <row r="146" spans="2:89" ht="15.75" customHeight="1">
      <c r="B146" s="114"/>
      <c r="C146" s="122"/>
      <c r="D146" s="114"/>
      <c r="E146" s="115"/>
      <c r="F146" s="2685"/>
      <c r="G146" s="122"/>
      <c r="H146" s="3021"/>
      <c r="I146" s="216"/>
      <c r="J146" s="129"/>
      <c r="K146" s="129"/>
      <c r="L146" s="129"/>
      <c r="M146" s="11"/>
      <c r="N146" s="11"/>
      <c r="O146" s="109"/>
      <c r="P146" s="114"/>
      <c r="Q146" s="152"/>
      <c r="R146" s="11"/>
      <c r="S146" s="49"/>
      <c r="T146" s="11"/>
      <c r="U146" s="106"/>
      <c r="V146" s="114"/>
      <c r="W146" s="174"/>
      <c r="X146" s="135"/>
      <c r="Y146" s="114"/>
      <c r="Z146" s="114"/>
      <c r="AA146" s="114"/>
      <c r="AB146" s="109"/>
      <c r="AC146" s="116"/>
      <c r="AD146" s="150"/>
      <c r="AE146" s="109"/>
      <c r="AF146" s="108"/>
      <c r="AG146" s="146"/>
      <c r="AH146" s="114"/>
      <c r="AI146" s="114"/>
      <c r="AJ146" s="113"/>
      <c r="AK146" s="114"/>
      <c r="AL146" s="114"/>
      <c r="AM146" s="112"/>
      <c r="AN146" s="114"/>
      <c r="AO146" s="114"/>
      <c r="AP146" s="114"/>
      <c r="AQ146" s="114"/>
      <c r="AR146" s="114"/>
      <c r="AS146" s="114"/>
      <c r="AT146" s="114"/>
      <c r="AU146" s="114"/>
      <c r="AV146" s="114"/>
      <c r="AW146" s="114"/>
      <c r="AX146" s="114"/>
      <c r="AY146" s="114"/>
      <c r="AZ146" s="114"/>
      <c r="BA146" s="114"/>
      <c r="BB146" s="114"/>
      <c r="BC146" s="114"/>
      <c r="BD146" s="114"/>
      <c r="BE146" s="114"/>
      <c r="BF146" s="114"/>
      <c r="BG146" s="114"/>
      <c r="BH146" s="114"/>
      <c r="BI146" s="114"/>
      <c r="BJ146" s="114"/>
      <c r="BK146" s="114"/>
      <c r="BL146" s="114"/>
      <c r="BM146" s="114"/>
      <c r="BN146" s="114"/>
      <c r="BO146" s="114"/>
      <c r="BP146" s="114"/>
      <c r="BQ146" s="114"/>
      <c r="BR146" s="114"/>
      <c r="BS146" s="114"/>
      <c r="BT146" s="114"/>
      <c r="BU146" s="114"/>
      <c r="BV146" s="114"/>
      <c r="BW146" s="114"/>
      <c r="BX146" s="114"/>
      <c r="BY146" s="114"/>
      <c r="BZ146" s="114"/>
      <c r="CA146" s="114"/>
      <c r="CB146" s="114"/>
      <c r="CC146" s="114"/>
      <c r="CD146" s="114"/>
      <c r="CE146" s="114"/>
      <c r="CF146" s="114"/>
      <c r="CG146" s="114"/>
      <c r="CH146" s="114"/>
      <c r="CI146" s="114"/>
      <c r="CJ146" s="114"/>
      <c r="CK146" s="114"/>
    </row>
    <row r="147" spans="2:89" ht="14.25" customHeight="1">
      <c r="B147" s="114"/>
      <c r="C147" s="122"/>
      <c r="D147" s="114"/>
      <c r="E147" s="115"/>
      <c r="F147" s="3022"/>
      <c r="G147" s="122"/>
      <c r="H147" s="114"/>
      <c r="I147" s="229"/>
      <c r="J147" s="114"/>
      <c r="K147" s="122"/>
      <c r="L147" s="114"/>
      <c r="M147" s="11"/>
      <c r="N147" s="11"/>
      <c r="O147" s="122"/>
      <c r="P147" s="114"/>
      <c r="Q147" s="114"/>
      <c r="R147" s="11"/>
      <c r="S147" s="11"/>
      <c r="T147" s="11"/>
      <c r="U147" s="112"/>
      <c r="V147" s="114"/>
      <c r="W147" s="114"/>
      <c r="X147" s="109"/>
      <c r="Y147" s="108"/>
      <c r="Z147" s="152"/>
      <c r="AA147" s="114"/>
      <c r="AB147" s="114"/>
      <c r="AC147" s="114"/>
      <c r="AD147" s="114"/>
      <c r="AE147" s="109"/>
      <c r="AF147" s="108"/>
      <c r="AG147" s="146"/>
      <c r="AH147" s="114"/>
      <c r="AI147" s="114"/>
      <c r="AJ147" s="129"/>
      <c r="AK147" s="114"/>
      <c r="AL147" s="114"/>
      <c r="AM147" s="114"/>
      <c r="AN147" s="207"/>
      <c r="AO147" s="114"/>
      <c r="AP147" s="114"/>
      <c r="AQ147" s="114"/>
      <c r="AR147" s="114"/>
      <c r="AS147" s="114"/>
      <c r="AT147" s="114"/>
      <c r="AU147" s="114"/>
      <c r="AV147" s="114"/>
      <c r="AW147" s="114"/>
      <c r="AX147" s="114"/>
      <c r="AY147" s="114"/>
      <c r="AZ147" s="114"/>
      <c r="BA147" s="114"/>
      <c r="BB147" s="114"/>
      <c r="BC147" s="114"/>
      <c r="BD147" s="114"/>
      <c r="BE147" s="114"/>
      <c r="BF147" s="114"/>
      <c r="BG147" s="114"/>
      <c r="BH147" s="114"/>
      <c r="BI147" s="114"/>
      <c r="BJ147" s="114"/>
      <c r="BK147" s="114"/>
      <c r="BL147" s="114"/>
      <c r="BM147" s="114"/>
      <c r="BN147" s="114"/>
      <c r="BO147" s="114"/>
      <c r="BP147" s="114"/>
      <c r="BQ147" s="114"/>
      <c r="BR147" s="114"/>
      <c r="BS147" s="114"/>
      <c r="BT147" s="114"/>
      <c r="BU147" s="114"/>
      <c r="BV147" s="114"/>
      <c r="BW147" s="114"/>
      <c r="BX147" s="114"/>
      <c r="BY147" s="114"/>
      <c r="BZ147" s="114"/>
      <c r="CA147" s="114"/>
      <c r="CB147" s="114"/>
      <c r="CC147" s="114"/>
      <c r="CD147" s="114"/>
      <c r="CE147" s="114"/>
      <c r="CF147" s="114"/>
      <c r="CG147" s="114"/>
      <c r="CH147" s="114"/>
      <c r="CI147" s="114"/>
      <c r="CJ147" s="114"/>
      <c r="CK147" s="114"/>
    </row>
    <row r="148" spans="2:89" ht="15.75" customHeight="1">
      <c r="B148" s="114"/>
      <c r="C148" s="122"/>
      <c r="D148" s="114"/>
      <c r="E148" s="115"/>
      <c r="F148" s="114"/>
      <c r="G148" s="114"/>
      <c r="H148" s="114"/>
      <c r="I148" s="112"/>
      <c r="J148" s="114"/>
      <c r="K148" s="122"/>
      <c r="L148" s="114"/>
      <c r="M148" s="11"/>
      <c r="N148" s="11"/>
      <c r="O148" s="122"/>
      <c r="P148" s="114"/>
      <c r="Q148" s="114"/>
      <c r="R148" s="11"/>
      <c r="S148" s="11"/>
      <c r="T148" s="11"/>
      <c r="U148" s="112"/>
      <c r="V148" s="114"/>
      <c r="W148" s="114"/>
      <c r="X148" s="109"/>
      <c r="Y148" s="108"/>
      <c r="Z148" s="152"/>
      <c r="AA148" s="114"/>
      <c r="AB148" s="114"/>
      <c r="AC148" s="114"/>
      <c r="AD148" s="114"/>
      <c r="AE148" s="114"/>
      <c r="AF148" s="114"/>
      <c r="AG148" s="114"/>
      <c r="AH148" s="114"/>
      <c r="AI148" s="114"/>
      <c r="AJ148" s="114"/>
      <c r="AK148" s="114"/>
      <c r="AL148" s="114"/>
      <c r="AM148" s="125"/>
      <c r="AN148" s="112"/>
      <c r="AO148" s="112"/>
      <c r="AP148" s="114"/>
      <c r="AQ148" s="114"/>
      <c r="AR148" s="114"/>
      <c r="AS148" s="114"/>
      <c r="AT148" s="114"/>
      <c r="AU148" s="114"/>
      <c r="AV148" s="114"/>
      <c r="AW148" s="114"/>
      <c r="AX148" s="114"/>
      <c r="AY148" s="114"/>
      <c r="AZ148" s="114"/>
      <c r="BA148" s="114"/>
      <c r="BB148" s="114"/>
      <c r="BC148" s="114"/>
      <c r="BD148" s="114"/>
      <c r="BE148" s="114"/>
      <c r="BF148" s="114"/>
      <c r="BG148" s="114"/>
      <c r="BH148" s="114"/>
      <c r="BI148" s="114"/>
      <c r="BJ148" s="114"/>
      <c r="BK148" s="114"/>
      <c r="BL148" s="114"/>
      <c r="BM148" s="114"/>
      <c r="BN148" s="114"/>
      <c r="BO148" s="114"/>
      <c r="BP148" s="114"/>
      <c r="BQ148" s="114"/>
      <c r="BR148" s="114"/>
      <c r="BS148" s="114"/>
      <c r="BT148" s="114"/>
      <c r="BU148" s="114"/>
      <c r="BV148" s="114"/>
      <c r="BW148" s="114"/>
      <c r="BX148" s="114"/>
      <c r="BY148" s="114"/>
      <c r="BZ148" s="114"/>
      <c r="CA148" s="114"/>
      <c r="CB148" s="114"/>
      <c r="CC148" s="114"/>
      <c r="CD148" s="114"/>
      <c r="CE148" s="114"/>
      <c r="CF148" s="114"/>
      <c r="CG148" s="114"/>
      <c r="CH148" s="114"/>
      <c r="CI148" s="114"/>
      <c r="CJ148" s="114"/>
      <c r="CK148" s="114"/>
    </row>
    <row r="149" spans="2:89" ht="18" customHeight="1">
      <c r="B149" s="114"/>
      <c r="C149" s="122"/>
      <c r="D149" s="114"/>
      <c r="E149" s="114"/>
      <c r="F149" s="114"/>
      <c r="G149" s="114"/>
      <c r="H149" s="114"/>
      <c r="I149" s="112"/>
      <c r="J149" s="114"/>
      <c r="K149" s="122"/>
      <c r="L149" s="114"/>
      <c r="M149" s="11"/>
      <c r="N149" s="11"/>
      <c r="O149" s="122"/>
      <c r="P149" s="114"/>
      <c r="Q149" s="114"/>
      <c r="R149" s="11"/>
      <c r="S149" s="11"/>
      <c r="T149" s="11"/>
      <c r="U149" s="112"/>
      <c r="V149" s="114"/>
      <c r="W149" s="114"/>
      <c r="X149" s="109"/>
      <c r="Y149" s="108"/>
      <c r="Z149" s="152"/>
      <c r="AA149" s="114"/>
      <c r="AB149" s="114"/>
      <c r="AC149" s="114"/>
      <c r="AD149" s="114"/>
      <c r="AE149" s="114"/>
      <c r="AF149" s="114"/>
      <c r="AG149" s="114"/>
      <c r="AH149" s="114"/>
      <c r="AI149" s="114"/>
      <c r="AJ149" s="109"/>
      <c r="AK149" s="109"/>
      <c r="AL149" s="109"/>
      <c r="AM149" s="109"/>
      <c r="AN149" s="109"/>
      <c r="AO149" s="109"/>
      <c r="AP149" s="114"/>
      <c r="AQ149" s="114"/>
      <c r="AR149" s="114"/>
      <c r="AS149" s="114"/>
      <c r="AT149" s="114"/>
      <c r="AU149" s="114"/>
      <c r="AV149" s="114"/>
      <c r="AW149" s="114"/>
      <c r="AX149" s="114"/>
      <c r="AY149" s="114"/>
      <c r="AZ149" s="114"/>
      <c r="BA149" s="114"/>
      <c r="BB149" s="114"/>
      <c r="BC149" s="114"/>
      <c r="BD149" s="114"/>
      <c r="BE149" s="114"/>
      <c r="BF149" s="114"/>
      <c r="BG149" s="114"/>
      <c r="BH149" s="114"/>
      <c r="BI149" s="114"/>
      <c r="BJ149" s="114"/>
      <c r="BK149" s="114"/>
      <c r="BL149" s="114"/>
      <c r="BM149" s="114"/>
      <c r="BN149" s="114"/>
      <c r="BO149" s="114"/>
      <c r="BP149" s="114"/>
      <c r="BQ149" s="114"/>
      <c r="BR149" s="114"/>
      <c r="BS149" s="114"/>
      <c r="BT149" s="114"/>
      <c r="BU149" s="114"/>
      <c r="BV149" s="114"/>
      <c r="BW149" s="114"/>
      <c r="BX149" s="114"/>
      <c r="BY149" s="114"/>
      <c r="BZ149" s="114"/>
      <c r="CA149" s="114"/>
      <c r="CB149" s="114"/>
      <c r="CC149" s="114"/>
      <c r="CD149" s="114"/>
      <c r="CE149" s="114"/>
      <c r="CF149" s="114"/>
      <c r="CG149" s="114"/>
      <c r="CH149" s="114"/>
      <c r="CI149" s="114"/>
      <c r="CJ149" s="114"/>
      <c r="CK149" s="114"/>
    </row>
    <row r="150" spans="2:89" ht="16.5" customHeight="1">
      <c r="B150" s="114"/>
      <c r="C150" s="122"/>
      <c r="D150" s="114"/>
      <c r="E150" s="590"/>
      <c r="F150" s="114"/>
      <c r="G150" s="114"/>
      <c r="H150" s="114"/>
      <c r="I150" s="114"/>
      <c r="J150" s="129"/>
      <c r="K150" s="129"/>
      <c r="L150" s="129"/>
      <c r="M150" s="11"/>
      <c r="N150" s="11"/>
      <c r="O150" s="122"/>
      <c r="P150" s="114"/>
      <c r="Q150" s="114"/>
      <c r="R150" s="11"/>
      <c r="S150" s="11"/>
      <c r="T150" s="11"/>
      <c r="U150" s="109"/>
      <c r="V150" s="114"/>
      <c r="W150" s="114"/>
      <c r="X150" s="109"/>
      <c r="Y150" s="108"/>
      <c r="Z150" s="152"/>
      <c r="AA150" s="114"/>
      <c r="AB150" s="114"/>
      <c r="AC150" s="114"/>
      <c r="AD150" s="114"/>
      <c r="AE150" s="109"/>
      <c r="AF150" s="284"/>
      <c r="AG150" s="146"/>
      <c r="AH150" s="114"/>
      <c r="AI150" s="114"/>
      <c r="AJ150" s="109"/>
      <c r="AK150" s="109"/>
      <c r="AL150" s="109"/>
      <c r="AM150" s="109"/>
      <c r="AN150" s="112"/>
      <c r="AO150" s="113"/>
      <c r="AP150" s="114"/>
      <c r="AQ150" s="114"/>
      <c r="AR150" s="114"/>
      <c r="AS150" s="114"/>
      <c r="AT150" s="114"/>
      <c r="AU150" s="114"/>
      <c r="AV150" s="114"/>
      <c r="AW150" s="114"/>
      <c r="AX150" s="114"/>
      <c r="AY150" s="114"/>
      <c r="AZ150" s="114"/>
      <c r="BA150" s="114"/>
      <c r="BB150" s="114"/>
      <c r="BC150" s="114"/>
      <c r="BD150" s="114"/>
      <c r="BE150" s="114"/>
      <c r="BF150" s="114"/>
      <c r="BG150" s="114"/>
      <c r="BH150" s="114"/>
      <c r="BI150" s="114"/>
      <c r="BJ150" s="114"/>
      <c r="BK150" s="114"/>
      <c r="BL150" s="114"/>
      <c r="BM150" s="114"/>
      <c r="BN150" s="114"/>
      <c r="BO150" s="114"/>
      <c r="BP150" s="114"/>
      <c r="BQ150" s="114"/>
      <c r="BR150" s="114"/>
      <c r="BS150" s="114"/>
      <c r="BT150" s="114"/>
      <c r="BU150" s="114"/>
      <c r="BV150" s="114"/>
      <c r="BW150" s="114"/>
      <c r="BX150" s="114"/>
      <c r="BY150" s="114"/>
      <c r="BZ150" s="114"/>
      <c r="CA150" s="114"/>
      <c r="CB150" s="114"/>
      <c r="CC150" s="114"/>
      <c r="CD150" s="114"/>
      <c r="CE150" s="114"/>
      <c r="CF150" s="114"/>
      <c r="CG150" s="114"/>
      <c r="CH150" s="114"/>
      <c r="CI150" s="114"/>
      <c r="CJ150" s="114"/>
      <c r="CK150" s="114"/>
    </row>
    <row r="151" spans="2:89" ht="15" customHeight="1">
      <c r="B151" s="114"/>
      <c r="C151" s="122"/>
      <c r="D151" s="114"/>
      <c r="E151" s="229"/>
      <c r="F151" s="114"/>
      <c r="G151" s="114"/>
      <c r="H151" s="114"/>
      <c r="I151" s="114"/>
      <c r="J151" s="114"/>
      <c r="K151" s="122"/>
      <c r="L151" s="114"/>
      <c r="M151" s="11"/>
      <c r="N151" s="11"/>
      <c r="O151" s="109"/>
      <c r="P151" s="114"/>
      <c r="Q151" s="114"/>
      <c r="R151" s="11"/>
      <c r="S151" s="49"/>
      <c r="T151" s="11"/>
      <c r="U151" s="109"/>
      <c r="V151" s="114"/>
      <c r="W151" s="114"/>
      <c r="X151" s="114"/>
      <c r="Y151" s="114"/>
      <c r="Z151" s="114"/>
      <c r="AA151" s="114"/>
      <c r="AB151" s="114"/>
      <c r="AC151" s="114"/>
      <c r="AD151" s="114"/>
      <c r="AE151" s="114"/>
      <c r="AF151" s="114"/>
      <c r="AG151" s="114"/>
      <c r="AH151" s="114"/>
      <c r="AI151" s="114"/>
      <c r="AJ151" s="115"/>
      <c r="AK151" s="115"/>
      <c r="AL151" s="109"/>
      <c r="AM151" s="109"/>
      <c r="AN151" s="109"/>
      <c r="AO151" s="108"/>
      <c r="AP151" s="114"/>
      <c r="AQ151" s="114"/>
      <c r="AR151" s="114"/>
      <c r="AS151" s="114"/>
      <c r="AT151" s="114"/>
      <c r="AU151" s="114"/>
      <c r="AV151" s="114"/>
      <c r="AW151" s="114"/>
      <c r="AX151" s="114"/>
      <c r="AY151" s="114"/>
      <c r="AZ151" s="114"/>
      <c r="BA151" s="114"/>
      <c r="BB151" s="114"/>
      <c r="BC151" s="114"/>
      <c r="BD151" s="114"/>
      <c r="BE151" s="114"/>
      <c r="BF151" s="114"/>
      <c r="BG151" s="114"/>
      <c r="BH151" s="114"/>
      <c r="BI151" s="114"/>
      <c r="BJ151" s="114"/>
      <c r="BK151" s="114"/>
      <c r="BL151" s="114"/>
      <c r="BM151" s="114"/>
      <c r="BN151" s="114"/>
      <c r="BO151" s="114"/>
      <c r="BP151" s="114"/>
      <c r="BQ151" s="114"/>
      <c r="BR151" s="114"/>
      <c r="BS151" s="114"/>
      <c r="BT151" s="114"/>
      <c r="BU151" s="114"/>
      <c r="BV151" s="114"/>
      <c r="BW151" s="114"/>
      <c r="BX151" s="114"/>
      <c r="BY151" s="114"/>
      <c r="BZ151" s="114"/>
      <c r="CA151" s="114"/>
      <c r="CB151" s="114"/>
      <c r="CC151" s="114"/>
      <c r="CD151" s="114"/>
      <c r="CE151" s="114"/>
      <c r="CF151" s="114"/>
      <c r="CG151" s="114"/>
      <c r="CH151" s="114"/>
      <c r="CI151" s="114"/>
      <c r="CJ151" s="114"/>
      <c r="CK151" s="114"/>
    </row>
    <row r="152" spans="2:89" ht="17.25" customHeight="1">
      <c r="B152" s="114"/>
      <c r="C152" s="122"/>
      <c r="D152" s="114"/>
      <c r="E152" s="109"/>
      <c r="F152" s="114"/>
      <c r="G152" s="114"/>
      <c r="H152" s="114"/>
      <c r="I152" s="229"/>
      <c r="J152" s="109"/>
      <c r="K152" s="106"/>
      <c r="L152" s="124"/>
      <c r="M152" s="11"/>
      <c r="N152" s="11"/>
      <c r="O152" s="109"/>
      <c r="P152" s="114"/>
      <c r="Q152" s="114"/>
      <c r="R152" s="11"/>
      <c r="S152" s="49"/>
      <c r="T152" s="11"/>
      <c r="U152" s="109"/>
      <c r="V152" s="114"/>
      <c r="W152" s="114"/>
      <c r="X152" s="207"/>
      <c r="Y152" s="306"/>
      <c r="Z152" s="207"/>
      <c r="AA152" s="306"/>
      <c r="AB152" s="114"/>
      <c r="AC152" s="112"/>
      <c r="AD152" s="203"/>
      <c r="AE152" s="114"/>
      <c r="AF152" s="114"/>
      <c r="AG152" s="114"/>
      <c r="AH152" s="114"/>
      <c r="AI152" s="114"/>
      <c r="AJ152" s="115"/>
      <c r="AK152" s="234"/>
      <c r="AL152" s="114"/>
      <c r="AM152" s="114"/>
      <c r="AN152" s="109"/>
      <c r="AO152" s="108"/>
      <c r="AP152" s="114"/>
      <c r="AQ152" s="114"/>
      <c r="AR152" s="114"/>
      <c r="AS152" s="114"/>
      <c r="AT152" s="114"/>
      <c r="AU152" s="114"/>
      <c r="AV152" s="114"/>
      <c r="AW152" s="114"/>
      <c r="AX152" s="114"/>
      <c r="AY152" s="114"/>
      <c r="AZ152" s="114"/>
      <c r="BA152" s="114"/>
      <c r="BB152" s="114"/>
      <c r="BC152" s="114"/>
      <c r="BD152" s="114"/>
      <c r="BE152" s="114"/>
      <c r="BF152" s="114"/>
      <c r="BG152" s="114"/>
      <c r="BH152" s="114"/>
      <c r="BI152" s="114"/>
      <c r="BJ152" s="114"/>
      <c r="BK152" s="114"/>
      <c r="BL152" s="114"/>
      <c r="BM152" s="114"/>
      <c r="BN152" s="114"/>
      <c r="BO152" s="114"/>
      <c r="BP152" s="114"/>
      <c r="BQ152" s="114"/>
      <c r="BR152" s="114"/>
      <c r="BS152" s="114"/>
      <c r="BT152" s="114"/>
      <c r="BU152" s="114"/>
      <c r="BV152" s="114"/>
      <c r="BW152" s="114"/>
      <c r="BX152" s="114"/>
      <c r="BY152" s="114"/>
      <c r="BZ152" s="114"/>
      <c r="CA152" s="114"/>
      <c r="CB152" s="114"/>
      <c r="CC152" s="114"/>
      <c r="CD152" s="114"/>
      <c r="CE152" s="114"/>
      <c r="CF152" s="114"/>
      <c r="CG152" s="114"/>
      <c r="CH152" s="114"/>
      <c r="CI152" s="114"/>
      <c r="CJ152" s="114"/>
      <c r="CK152" s="114"/>
    </row>
    <row r="153" spans="2:89" ht="17.25" customHeight="1">
      <c r="B153" s="114"/>
      <c r="C153" s="122"/>
      <c r="D153" s="114"/>
      <c r="E153" s="109"/>
      <c r="F153" s="114"/>
      <c r="G153" s="114"/>
      <c r="H153" s="114"/>
      <c r="I153" s="112"/>
      <c r="J153" s="129"/>
      <c r="K153" s="129"/>
      <c r="L153" s="129"/>
      <c r="M153" s="11"/>
      <c r="N153" s="11"/>
      <c r="O153" s="109"/>
      <c r="P153" s="114"/>
      <c r="Q153" s="114"/>
      <c r="R153" s="11"/>
      <c r="S153" s="49"/>
      <c r="T153" s="11"/>
      <c r="U153" s="109"/>
      <c r="V153" s="114"/>
      <c r="W153" s="109"/>
      <c r="X153" s="108"/>
      <c r="Y153" s="146"/>
      <c r="Z153" s="428"/>
      <c r="AA153" s="426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09"/>
      <c r="AO153" s="108"/>
      <c r="AP153" s="114"/>
      <c r="AQ153" s="114"/>
      <c r="AR153" s="114"/>
      <c r="AS153" s="114"/>
      <c r="AT153" s="114"/>
      <c r="AU153" s="114"/>
      <c r="AV153" s="114"/>
      <c r="AW153" s="114"/>
      <c r="AX153" s="114"/>
      <c r="AY153" s="114"/>
      <c r="AZ153" s="114"/>
      <c r="BA153" s="114"/>
      <c r="BB153" s="114"/>
      <c r="BC153" s="114"/>
      <c r="BD153" s="114"/>
      <c r="BE153" s="114"/>
      <c r="BF153" s="114"/>
      <c r="BG153" s="114"/>
      <c r="BH153" s="114"/>
      <c r="BI153" s="114"/>
      <c r="BJ153" s="114"/>
      <c r="BK153" s="114"/>
      <c r="BL153" s="114"/>
      <c r="BM153" s="114"/>
      <c r="BN153" s="114"/>
      <c r="BO153" s="114"/>
      <c r="BP153" s="114"/>
      <c r="BQ153" s="114"/>
      <c r="BR153" s="114"/>
      <c r="BS153" s="114"/>
      <c r="BT153" s="114"/>
      <c r="BU153" s="114"/>
      <c r="BV153" s="114"/>
      <c r="BW153" s="114"/>
      <c r="BX153" s="114"/>
      <c r="BY153" s="114"/>
      <c r="BZ153" s="114"/>
      <c r="CA153" s="114"/>
      <c r="CB153" s="114"/>
      <c r="CC153" s="114"/>
      <c r="CD153" s="114"/>
      <c r="CE153" s="114"/>
      <c r="CF153" s="114"/>
      <c r="CG153" s="114"/>
      <c r="CH153" s="114"/>
      <c r="CI153" s="114"/>
      <c r="CJ153" s="114"/>
      <c r="CK153" s="114"/>
    </row>
    <row r="154" spans="2:89" ht="16.5" customHeight="1">
      <c r="B154" s="114"/>
      <c r="C154" s="122"/>
      <c r="D154" s="114"/>
      <c r="E154" s="109"/>
      <c r="F154" s="114"/>
      <c r="G154" s="114"/>
      <c r="H154" s="114"/>
      <c r="I154" s="109"/>
      <c r="J154" s="129"/>
      <c r="K154" s="129"/>
      <c r="L154" s="129"/>
      <c r="M154" s="11"/>
      <c r="N154" s="11"/>
      <c r="O154" s="122"/>
      <c r="P154" s="114"/>
      <c r="Q154" s="114"/>
      <c r="R154" s="11"/>
      <c r="S154" s="49"/>
      <c r="T154" s="11"/>
      <c r="U154" s="109"/>
      <c r="V154" s="114"/>
      <c r="W154" s="109"/>
      <c r="X154" s="108"/>
      <c r="Y154" s="146"/>
      <c r="Z154" s="188"/>
      <c r="AA154" s="426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9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114"/>
      <c r="AX154" s="114"/>
      <c r="AY154" s="114"/>
      <c r="AZ154" s="114"/>
      <c r="BA154" s="114"/>
      <c r="BB154" s="114"/>
      <c r="BC154" s="114"/>
      <c r="BD154" s="114"/>
      <c r="BE154" s="114"/>
      <c r="BF154" s="114"/>
      <c r="BG154" s="114"/>
      <c r="BH154" s="114"/>
      <c r="BI154" s="114"/>
      <c r="BJ154" s="114"/>
      <c r="BK154" s="114"/>
      <c r="BL154" s="114"/>
      <c r="BM154" s="114"/>
      <c r="BN154" s="114"/>
      <c r="BO154" s="114"/>
      <c r="BP154" s="114"/>
      <c r="BQ154" s="114"/>
      <c r="BR154" s="114"/>
      <c r="BS154" s="114"/>
      <c r="BT154" s="114"/>
      <c r="BU154" s="114"/>
      <c r="BV154" s="114"/>
      <c r="BW154" s="114"/>
      <c r="BX154" s="114"/>
      <c r="BY154" s="114"/>
      <c r="BZ154" s="114"/>
      <c r="CA154" s="114"/>
      <c r="CB154" s="114"/>
      <c r="CC154" s="114"/>
      <c r="CD154" s="114"/>
      <c r="CE154" s="114"/>
      <c r="CF154" s="114"/>
      <c r="CG154" s="114"/>
      <c r="CH154" s="114"/>
      <c r="CI154" s="114"/>
      <c r="CJ154" s="114"/>
      <c r="CK154" s="114"/>
    </row>
    <row r="155" spans="2:89" ht="13.5" customHeight="1">
      <c r="B155" s="114"/>
      <c r="C155" s="122"/>
      <c r="D155" s="114"/>
      <c r="E155" s="109"/>
      <c r="F155" s="114"/>
      <c r="G155" s="114"/>
      <c r="H155" s="114"/>
      <c r="I155" s="109"/>
      <c r="J155" s="129"/>
      <c r="K155" s="129"/>
      <c r="L155" s="129"/>
      <c r="M155" s="11"/>
      <c r="N155" s="11"/>
      <c r="O155" s="122"/>
      <c r="P155" s="114"/>
      <c r="Q155" s="114"/>
      <c r="R155" s="11"/>
      <c r="S155" s="49"/>
      <c r="T155" s="11"/>
      <c r="U155" s="109"/>
      <c r="V155" s="114"/>
      <c r="W155" s="109"/>
      <c r="X155" s="108"/>
      <c r="Y155" s="146"/>
      <c r="Z155" s="188"/>
      <c r="AA155" s="426"/>
      <c r="AB155" s="114"/>
      <c r="AC155" s="114"/>
      <c r="AD155" s="114"/>
      <c r="AE155" s="109"/>
      <c r="AF155" s="108"/>
      <c r="AG155" s="152"/>
      <c r="AH155" s="114"/>
      <c r="AI155" s="114"/>
      <c r="AJ155" s="108"/>
      <c r="AK155" s="114"/>
      <c r="AL155" s="114"/>
      <c r="AM155" s="114"/>
      <c r="AN155" s="114"/>
      <c r="AO155" s="114"/>
      <c r="AP155" s="114"/>
      <c r="AQ155" s="114"/>
      <c r="AR155" s="114"/>
      <c r="AS155" s="114"/>
      <c r="AT155" s="114"/>
      <c r="AU155" s="114"/>
      <c r="AV155" s="114"/>
      <c r="AW155" s="114"/>
      <c r="AX155" s="114"/>
      <c r="AY155" s="114"/>
      <c r="AZ155" s="114"/>
      <c r="BA155" s="114"/>
      <c r="BB155" s="114"/>
      <c r="BC155" s="114"/>
      <c r="BD155" s="114"/>
      <c r="BE155" s="114"/>
      <c r="BF155" s="114"/>
      <c r="BG155" s="114"/>
      <c r="BH155" s="114"/>
      <c r="BI155" s="114"/>
      <c r="BJ155" s="114"/>
      <c r="BK155" s="114"/>
      <c r="BL155" s="114"/>
      <c r="BM155" s="114"/>
      <c r="BN155" s="114"/>
      <c r="BO155" s="114"/>
      <c r="BP155" s="114"/>
      <c r="BQ155" s="114"/>
      <c r="BR155" s="114"/>
      <c r="BS155" s="114"/>
      <c r="BT155" s="114"/>
      <c r="BU155" s="114"/>
      <c r="BV155" s="114"/>
      <c r="BW155" s="114"/>
      <c r="BX155" s="114"/>
      <c r="BY155" s="114"/>
      <c r="BZ155" s="114"/>
      <c r="CA155" s="114"/>
      <c r="CB155" s="114"/>
      <c r="CC155" s="114"/>
      <c r="CD155" s="114"/>
      <c r="CE155" s="114"/>
      <c r="CF155" s="114"/>
      <c r="CG155" s="114"/>
      <c r="CH155" s="114"/>
      <c r="CI155" s="114"/>
      <c r="CJ155" s="114"/>
      <c r="CK155" s="114"/>
    </row>
    <row r="156" spans="2:89" ht="16.5" customHeight="1">
      <c r="B156" s="114"/>
      <c r="C156" s="122"/>
      <c r="D156" s="114"/>
      <c r="E156" s="109"/>
      <c r="F156" s="114"/>
      <c r="G156" s="114"/>
      <c r="H156" s="114"/>
      <c r="I156" s="114"/>
      <c r="J156" s="129"/>
      <c r="K156" s="129"/>
      <c r="L156" s="129"/>
      <c r="M156" s="11"/>
      <c r="N156" s="11"/>
      <c r="O156" s="122"/>
      <c r="P156" s="114"/>
      <c r="Q156" s="114"/>
      <c r="R156" s="11"/>
      <c r="S156" s="49"/>
      <c r="T156" s="11"/>
      <c r="U156" s="109"/>
      <c r="V156" s="114"/>
      <c r="W156" s="109"/>
      <c r="X156" s="310"/>
      <c r="Y156" s="311"/>
      <c r="Z156" s="188"/>
      <c r="AA156" s="426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  <c r="AU156" s="114"/>
      <c r="AV156" s="114"/>
      <c r="AW156" s="114"/>
      <c r="AX156" s="114"/>
      <c r="AY156" s="114"/>
      <c r="AZ156" s="114"/>
      <c r="BA156" s="114"/>
      <c r="BB156" s="114"/>
      <c r="BC156" s="114"/>
      <c r="BD156" s="114"/>
      <c r="BE156" s="114"/>
      <c r="BF156" s="114"/>
      <c r="BG156" s="114"/>
      <c r="BH156" s="114"/>
      <c r="BI156" s="114"/>
      <c r="BJ156" s="114"/>
      <c r="BK156" s="114"/>
      <c r="BL156" s="114"/>
      <c r="BM156" s="114"/>
      <c r="BN156" s="114"/>
      <c r="BO156" s="114"/>
      <c r="BP156" s="114"/>
      <c r="BQ156" s="114"/>
      <c r="BR156" s="114"/>
      <c r="BS156" s="114"/>
      <c r="BT156" s="114"/>
      <c r="BU156" s="114"/>
      <c r="BV156" s="114"/>
      <c r="BW156" s="114"/>
      <c r="BX156" s="114"/>
      <c r="BY156" s="114"/>
      <c r="BZ156" s="114"/>
      <c r="CA156" s="114"/>
      <c r="CB156" s="114"/>
      <c r="CC156" s="114"/>
      <c r="CD156" s="114"/>
      <c r="CE156" s="114"/>
      <c r="CF156" s="114"/>
      <c r="CG156" s="114"/>
      <c r="CH156" s="114"/>
      <c r="CI156" s="114"/>
      <c r="CJ156" s="114"/>
      <c r="CK156" s="114"/>
    </row>
    <row r="157" spans="2:89" ht="14.25" customHeight="1">
      <c r="B157" s="114"/>
      <c r="C157" s="122"/>
      <c r="D157" s="114"/>
      <c r="E157" s="109"/>
      <c r="F157" s="114"/>
      <c r="G157" s="114"/>
      <c r="H157" s="114"/>
      <c r="I157" s="148"/>
      <c r="J157" s="129"/>
      <c r="K157" s="129"/>
      <c r="L157" s="129"/>
      <c r="M157" s="11"/>
      <c r="N157" s="11"/>
      <c r="O157" s="122"/>
      <c r="P157" s="114"/>
      <c r="Q157" s="114"/>
      <c r="R157" s="11"/>
      <c r="S157" s="49"/>
      <c r="T157" s="11"/>
      <c r="U157" s="109"/>
      <c r="V157" s="224"/>
      <c r="W157" s="109"/>
      <c r="X157" s="310"/>
      <c r="Y157" s="311"/>
      <c r="Z157" s="188"/>
      <c r="AA157" s="426"/>
      <c r="AB157" s="114"/>
      <c r="AC157" s="114"/>
      <c r="AD157" s="114"/>
      <c r="AE157" s="114"/>
      <c r="AF157" s="114"/>
      <c r="AG157" s="114"/>
      <c r="AH157" s="114"/>
      <c r="AI157" s="114"/>
      <c r="AJ157" s="114"/>
      <c r="AK157" s="114"/>
      <c r="AL157" s="114"/>
      <c r="AM157" s="114"/>
      <c r="AN157" s="114"/>
      <c r="AO157" s="114"/>
      <c r="AP157" s="114"/>
      <c r="AQ157" s="114"/>
      <c r="AR157" s="114"/>
      <c r="AS157" s="114"/>
      <c r="AT157" s="114"/>
      <c r="AU157" s="114"/>
      <c r="AV157" s="114"/>
      <c r="AW157" s="114"/>
      <c r="AX157" s="114"/>
      <c r="AY157" s="114"/>
      <c r="AZ157" s="114"/>
      <c r="BA157" s="114"/>
      <c r="BB157" s="114"/>
      <c r="BC157" s="114"/>
      <c r="BD157" s="114"/>
      <c r="BE157" s="114"/>
      <c r="BF157" s="114"/>
      <c r="BG157" s="114"/>
      <c r="BH157" s="114"/>
      <c r="BI157" s="114"/>
      <c r="BJ157" s="114"/>
      <c r="BK157" s="114"/>
      <c r="BL157" s="114"/>
      <c r="BM157" s="114"/>
      <c r="BN157" s="114"/>
      <c r="BO157" s="114"/>
      <c r="BP157" s="114"/>
      <c r="BQ157" s="114"/>
      <c r="BR157" s="114"/>
      <c r="BS157" s="114"/>
      <c r="BT157" s="114"/>
      <c r="BU157" s="114"/>
      <c r="BV157" s="114"/>
      <c r="BW157" s="114"/>
      <c r="BX157" s="114"/>
      <c r="BY157" s="114"/>
      <c r="BZ157" s="114"/>
      <c r="CA157" s="114"/>
      <c r="CB157" s="114"/>
      <c r="CC157" s="114"/>
      <c r="CD157" s="114"/>
      <c r="CE157" s="114"/>
      <c r="CF157" s="114"/>
      <c r="CG157" s="114"/>
      <c r="CH157" s="114"/>
      <c r="CI157" s="114"/>
      <c r="CJ157" s="114"/>
      <c r="CK157" s="114"/>
    </row>
    <row r="158" spans="2:89" ht="17.25" customHeight="1">
      <c r="B158" s="114"/>
      <c r="C158" s="122"/>
      <c r="D158" s="114"/>
      <c r="E158" s="109"/>
      <c r="F158" s="114"/>
      <c r="G158" s="114"/>
      <c r="H158" s="114"/>
      <c r="I158" s="148"/>
      <c r="J158" s="129"/>
      <c r="K158" s="129"/>
      <c r="L158" s="129"/>
      <c r="M158" s="11"/>
      <c r="N158" s="11"/>
      <c r="O158" s="122"/>
      <c r="P158" s="108"/>
      <c r="Q158" s="114"/>
      <c r="R158" s="11"/>
      <c r="S158" s="49"/>
      <c r="T158" s="11"/>
      <c r="U158" s="135"/>
      <c r="V158" s="114"/>
      <c r="W158" s="109"/>
      <c r="X158" s="284"/>
      <c r="Y158" s="146"/>
      <c r="Z158" s="188"/>
      <c r="AA158" s="426"/>
      <c r="AB158" s="114"/>
      <c r="AC158" s="114"/>
      <c r="AD158" s="114"/>
      <c r="AE158" s="109"/>
      <c r="AF158" s="116"/>
      <c r="AG158" s="150"/>
      <c r="AH158" s="114"/>
      <c r="AI158" s="114"/>
      <c r="AJ158" s="114"/>
      <c r="AK158" s="114"/>
      <c r="AL158" s="114"/>
      <c r="AM158" s="114"/>
      <c r="AN158" s="114"/>
      <c r="AO158" s="114"/>
      <c r="AP158" s="114"/>
      <c r="AQ158" s="114"/>
      <c r="AR158" s="114"/>
      <c r="AS158" s="114"/>
      <c r="AT158" s="114"/>
      <c r="AU158" s="114"/>
      <c r="AV158" s="114"/>
      <c r="AW158" s="114"/>
      <c r="AX158" s="114"/>
      <c r="AY158" s="114"/>
      <c r="AZ158" s="114"/>
      <c r="BA158" s="114"/>
      <c r="BB158" s="114"/>
      <c r="BC158" s="114"/>
      <c r="BD158" s="114"/>
      <c r="BE158" s="114"/>
      <c r="BF158" s="114"/>
      <c r="BG158" s="114"/>
      <c r="BH158" s="114"/>
      <c r="BI158" s="114"/>
      <c r="BJ158" s="114"/>
      <c r="BK158" s="114"/>
      <c r="BL158" s="114"/>
      <c r="BM158" s="114"/>
      <c r="BN158" s="114"/>
      <c r="BO158" s="114"/>
      <c r="BP158" s="114"/>
      <c r="BQ158" s="114"/>
      <c r="BR158" s="114"/>
      <c r="BS158" s="114"/>
      <c r="BT158" s="114"/>
      <c r="BU158" s="114"/>
      <c r="BV158" s="114"/>
      <c r="BW158" s="114"/>
      <c r="BX158" s="114"/>
      <c r="BY158" s="114"/>
      <c r="BZ158" s="114"/>
      <c r="CA158" s="114"/>
      <c r="CB158" s="114"/>
      <c r="CC158" s="114"/>
      <c r="CD158" s="114"/>
      <c r="CE158" s="114"/>
      <c r="CF158" s="114"/>
      <c r="CG158" s="114"/>
      <c r="CH158" s="114"/>
      <c r="CI158" s="114"/>
      <c r="CJ158" s="114"/>
      <c r="CK158" s="114"/>
    </row>
    <row r="159" spans="2:89" ht="15" customHeight="1">
      <c r="B159" s="114"/>
      <c r="C159" s="122"/>
      <c r="D159" s="114"/>
      <c r="E159" s="115"/>
      <c r="F159" s="114"/>
      <c r="G159" s="114"/>
      <c r="H159" s="114"/>
      <c r="I159" s="229"/>
      <c r="J159" s="129"/>
      <c r="K159" s="129"/>
      <c r="L159" s="129"/>
      <c r="M159" s="11"/>
      <c r="N159" s="11"/>
      <c r="O159" s="122"/>
      <c r="P159" s="114"/>
      <c r="Q159" s="114"/>
      <c r="R159" s="11"/>
      <c r="S159" s="49"/>
      <c r="T159" s="11"/>
      <c r="U159" s="114"/>
      <c r="V159" s="114"/>
      <c r="W159" s="109"/>
      <c r="X159" s="108"/>
      <c r="Y159" s="146"/>
      <c r="Z159" s="188"/>
      <c r="AA159" s="426"/>
      <c r="AB159" s="114"/>
      <c r="AC159" s="114"/>
      <c r="AD159" s="114"/>
      <c r="AE159" s="109"/>
      <c r="AF159" s="116"/>
      <c r="AG159" s="150"/>
      <c r="AH159" s="114"/>
      <c r="AI159" s="114"/>
      <c r="AJ159" s="114"/>
      <c r="AK159" s="114"/>
      <c r="AL159" s="114"/>
      <c r="AM159" s="114"/>
      <c r="AN159" s="114"/>
      <c r="AO159" s="114"/>
      <c r="AP159" s="114"/>
      <c r="AQ159" s="114"/>
      <c r="AR159" s="114"/>
      <c r="AS159" s="114"/>
      <c r="AT159" s="114"/>
      <c r="AU159" s="114"/>
      <c r="AV159" s="114"/>
      <c r="AW159" s="114"/>
      <c r="AX159" s="114"/>
      <c r="AY159" s="114"/>
      <c r="AZ159" s="114"/>
      <c r="BA159" s="114"/>
      <c r="BB159" s="114"/>
      <c r="BC159" s="114"/>
      <c r="BD159" s="114"/>
      <c r="BE159" s="114"/>
      <c r="BF159" s="114"/>
      <c r="BG159" s="114"/>
      <c r="BH159" s="114"/>
      <c r="BI159" s="114"/>
      <c r="BJ159" s="114"/>
      <c r="BK159" s="114"/>
      <c r="BL159" s="114"/>
      <c r="BM159" s="114"/>
      <c r="BN159" s="114"/>
      <c r="BO159" s="114"/>
      <c r="BP159" s="114"/>
      <c r="BQ159" s="114"/>
      <c r="BR159" s="114"/>
      <c r="BS159" s="114"/>
      <c r="BT159" s="114"/>
      <c r="BU159" s="114"/>
      <c r="BV159" s="114"/>
      <c r="BW159" s="114"/>
      <c r="BX159" s="114"/>
      <c r="BY159" s="114"/>
      <c r="BZ159" s="114"/>
      <c r="CA159" s="114"/>
      <c r="CB159" s="114"/>
      <c r="CC159" s="114"/>
      <c r="CD159" s="114"/>
      <c r="CE159" s="114"/>
      <c r="CF159" s="114"/>
      <c r="CG159" s="114"/>
      <c r="CH159" s="114"/>
      <c r="CI159" s="114"/>
      <c r="CJ159" s="114"/>
      <c r="CK159" s="114"/>
    </row>
    <row r="160" spans="2:89" ht="12.75" customHeight="1">
      <c r="B160" s="114"/>
      <c r="C160" s="122"/>
      <c r="D160" s="114"/>
      <c r="E160" s="112"/>
      <c r="F160" s="114"/>
      <c r="G160" s="114"/>
      <c r="H160" s="114"/>
      <c r="I160" s="109"/>
      <c r="J160" s="129"/>
      <c r="K160" s="129"/>
      <c r="L160" s="129"/>
      <c r="M160" s="11"/>
      <c r="N160" s="11"/>
      <c r="O160" s="122"/>
      <c r="P160" s="114"/>
      <c r="Q160" s="114"/>
      <c r="R160" s="11"/>
      <c r="S160" s="49"/>
      <c r="T160" s="11"/>
      <c r="U160" s="114"/>
      <c r="V160" s="114"/>
      <c r="W160" s="112"/>
      <c r="X160" s="108"/>
      <c r="Y160" s="139"/>
      <c r="Z160" s="188"/>
      <c r="AA160" s="426"/>
      <c r="AB160" s="114"/>
      <c r="AC160" s="114"/>
      <c r="AD160" s="114"/>
      <c r="AE160" s="114"/>
      <c r="AF160" s="114"/>
      <c r="AG160" s="109"/>
      <c r="AH160" s="108"/>
      <c r="AI160" s="109"/>
      <c r="AJ160" s="114"/>
      <c r="AK160" s="114"/>
      <c r="AL160" s="114"/>
      <c r="AM160" s="114"/>
      <c r="AN160" s="114"/>
      <c r="AO160" s="114"/>
      <c r="AP160" s="114"/>
      <c r="AQ160" s="114"/>
      <c r="AR160" s="114"/>
      <c r="AS160" s="114"/>
      <c r="AT160" s="114"/>
      <c r="AU160" s="114"/>
      <c r="AV160" s="114"/>
      <c r="AW160" s="114"/>
      <c r="AX160" s="114"/>
      <c r="AY160" s="114"/>
      <c r="AZ160" s="114"/>
      <c r="BA160" s="114"/>
      <c r="BB160" s="114"/>
      <c r="BC160" s="114"/>
      <c r="BD160" s="114"/>
      <c r="BE160" s="114"/>
      <c r="BF160" s="114"/>
      <c r="BG160" s="114"/>
      <c r="BH160" s="114"/>
      <c r="BI160" s="114"/>
      <c r="BJ160" s="114"/>
      <c r="BK160" s="114"/>
      <c r="BL160" s="114"/>
      <c r="BM160" s="114"/>
      <c r="BN160" s="114"/>
      <c r="BO160" s="114"/>
      <c r="BP160" s="114"/>
      <c r="BQ160" s="114"/>
      <c r="BR160" s="114"/>
      <c r="BS160" s="114"/>
      <c r="BT160" s="114"/>
      <c r="BU160" s="114"/>
      <c r="BV160" s="114"/>
      <c r="BW160" s="114"/>
      <c r="BX160" s="114"/>
      <c r="BY160" s="114"/>
      <c r="BZ160" s="114"/>
      <c r="CA160" s="114"/>
      <c r="CB160" s="114"/>
      <c r="CC160" s="114"/>
      <c r="CD160" s="114"/>
      <c r="CE160" s="114"/>
      <c r="CF160" s="114"/>
      <c r="CG160" s="114"/>
      <c r="CH160" s="114"/>
      <c r="CI160" s="114"/>
      <c r="CJ160" s="114"/>
      <c r="CK160" s="114"/>
    </row>
    <row r="161" spans="2:89" ht="12.75" customHeight="1">
      <c r="B161" s="114"/>
      <c r="C161" s="122"/>
      <c r="D161" s="114"/>
      <c r="E161" s="109"/>
      <c r="F161" s="114"/>
      <c r="G161" s="114"/>
      <c r="H161" s="114"/>
      <c r="I161" s="109"/>
      <c r="J161" s="129"/>
      <c r="K161" s="129"/>
      <c r="L161" s="129"/>
      <c r="M161" s="11"/>
      <c r="N161" s="11"/>
      <c r="O161" s="122"/>
      <c r="P161" s="114"/>
      <c r="Q161" s="114"/>
      <c r="R161" s="11"/>
      <c r="S161" s="49"/>
      <c r="T161" s="11"/>
      <c r="U161" s="114"/>
      <c r="V161" s="114"/>
      <c r="W161" s="109"/>
      <c r="X161" s="108"/>
      <c r="Y161" s="152"/>
      <c r="Z161" s="428"/>
      <c r="AA161" s="426"/>
      <c r="AB161" s="114"/>
      <c r="AC161" s="114"/>
      <c r="AD161" s="114"/>
      <c r="AE161" s="194"/>
      <c r="AF161" s="114"/>
      <c r="AG161" s="114"/>
      <c r="AH161" s="108"/>
      <c r="AI161" s="112"/>
      <c r="AJ161" s="114"/>
      <c r="AK161" s="114"/>
      <c r="AL161" s="114"/>
      <c r="AM161" s="114"/>
      <c r="AN161" s="114"/>
      <c r="AO161" s="114"/>
      <c r="AP161" s="114"/>
      <c r="AQ161" s="114"/>
      <c r="AR161" s="114"/>
      <c r="AS161" s="114"/>
      <c r="AT161" s="114"/>
      <c r="AU161" s="114"/>
      <c r="AV161" s="114"/>
      <c r="AW161" s="114"/>
      <c r="AX161" s="114"/>
      <c r="AY161" s="114"/>
      <c r="AZ161" s="114"/>
      <c r="BA161" s="114"/>
      <c r="BB161" s="114"/>
      <c r="BC161" s="114"/>
      <c r="BD161" s="114"/>
      <c r="BE161" s="114"/>
      <c r="BF161" s="114"/>
      <c r="BG161" s="114"/>
      <c r="BH161" s="114"/>
      <c r="BI161" s="114"/>
      <c r="BJ161" s="114"/>
      <c r="BK161" s="114"/>
      <c r="BL161" s="114"/>
      <c r="BM161" s="114"/>
      <c r="BN161" s="114"/>
      <c r="BO161" s="114"/>
      <c r="BP161" s="114"/>
      <c r="BQ161" s="114"/>
      <c r="BR161" s="114"/>
      <c r="BS161" s="114"/>
      <c r="BT161" s="114"/>
      <c r="BU161" s="114"/>
      <c r="BV161" s="114"/>
      <c r="BW161" s="114"/>
      <c r="BX161" s="114"/>
      <c r="BY161" s="114"/>
      <c r="BZ161" s="114"/>
      <c r="CA161" s="114"/>
      <c r="CB161" s="114"/>
      <c r="CC161" s="114"/>
      <c r="CD161" s="114"/>
      <c r="CE161" s="114"/>
      <c r="CF161" s="114"/>
      <c r="CG161" s="114"/>
      <c r="CH161" s="114"/>
      <c r="CI161" s="114"/>
      <c r="CJ161" s="114"/>
      <c r="CK161" s="114"/>
    </row>
    <row r="162" spans="2:89" ht="15" customHeight="1">
      <c r="B162" s="114"/>
      <c r="C162" s="122"/>
      <c r="D162" s="114"/>
      <c r="E162" s="115"/>
      <c r="F162" s="114"/>
      <c r="G162" s="114"/>
      <c r="H162" s="114"/>
      <c r="I162" s="109"/>
      <c r="J162" s="129"/>
      <c r="K162" s="129"/>
      <c r="L162" s="129"/>
      <c r="M162" s="11"/>
      <c r="N162" s="11"/>
      <c r="O162" s="122"/>
      <c r="P162" s="114"/>
      <c r="Q162" s="114"/>
      <c r="R162" s="11"/>
      <c r="S162" s="49"/>
      <c r="T162" s="11"/>
      <c r="U162" s="114"/>
      <c r="V162" s="114"/>
      <c r="W162" s="109"/>
      <c r="X162" s="108"/>
      <c r="Y162" s="152"/>
      <c r="Z162" s="188"/>
      <c r="AA162" s="426"/>
      <c r="AB162" s="114"/>
      <c r="AC162" s="114"/>
      <c r="AD162" s="114"/>
      <c r="AE162" s="174"/>
      <c r="AF162" s="207"/>
      <c r="AG162" s="306"/>
      <c r="AH162" s="108"/>
      <c r="AI162" s="114"/>
      <c r="AJ162" s="114"/>
      <c r="AK162" s="205"/>
      <c r="AL162" s="205"/>
      <c r="AM162" s="114"/>
      <c r="AN162" s="114"/>
      <c r="AO162" s="114"/>
      <c r="AP162" s="114"/>
      <c r="AQ162" s="114"/>
      <c r="AR162" s="114"/>
      <c r="AS162" s="114"/>
      <c r="AT162" s="114"/>
      <c r="AU162" s="114"/>
      <c r="AV162" s="114"/>
      <c r="AW162" s="114"/>
      <c r="AX162" s="114"/>
      <c r="AY162" s="114"/>
      <c r="AZ162" s="114"/>
      <c r="BA162" s="114"/>
      <c r="BB162" s="114"/>
      <c r="BC162" s="114"/>
      <c r="BD162" s="114"/>
      <c r="BE162" s="114"/>
      <c r="BF162" s="114"/>
      <c r="BG162" s="114"/>
      <c r="BH162" s="114"/>
      <c r="BI162" s="114"/>
      <c r="BJ162" s="114"/>
      <c r="BK162" s="114"/>
      <c r="BL162" s="114"/>
      <c r="BM162" s="114"/>
      <c r="BN162" s="114"/>
      <c r="BO162" s="114"/>
      <c r="BP162" s="114"/>
      <c r="BQ162" s="114"/>
      <c r="BR162" s="114"/>
      <c r="BS162" s="114"/>
      <c r="BT162" s="114"/>
      <c r="BU162" s="114"/>
      <c r="BV162" s="114"/>
      <c r="BW162" s="114"/>
      <c r="BX162" s="114"/>
      <c r="BY162" s="114"/>
      <c r="BZ162" s="114"/>
      <c r="CA162" s="114"/>
      <c r="CB162" s="114"/>
      <c r="CC162" s="114"/>
      <c r="CD162" s="114"/>
      <c r="CE162" s="114"/>
      <c r="CF162" s="114"/>
      <c r="CG162" s="114"/>
      <c r="CH162" s="114"/>
      <c r="CI162" s="114"/>
      <c r="CJ162" s="114"/>
      <c r="CK162" s="114"/>
    </row>
    <row r="163" spans="2:89" ht="14.25" customHeight="1">
      <c r="B163" s="114"/>
      <c r="C163" s="2394"/>
      <c r="D163" s="114"/>
      <c r="E163" s="115"/>
      <c r="F163" s="114"/>
      <c r="G163" s="114"/>
      <c r="H163" s="114"/>
      <c r="I163" s="109"/>
      <c r="J163" s="129"/>
      <c r="K163" s="129"/>
      <c r="L163" s="129"/>
      <c r="M163" s="11"/>
      <c r="N163" s="11"/>
      <c r="O163" s="122"/>
      <c r="P163" s="114"/>
      <c r="Q163" s="114"/>
      <c r="R163" s="11"/>
      <c r="S163" s="49"/>
      <c r="T163" s="11"/>
      <c r="U163" s="109"/>
      <c r="V163" s="108"/>
      <c r="W163" s="109"/>
      <c r="X163" s="108"/>
      <c r="Y163" s="152"/>
      <c r="Z163" s="188"/>
      <c r="AA163" s="426"/>
      <c r="AB163" s="114"/>
      <c r="AC163" s="114"/>
      <c r="AD163" s="114"/>
      <c r="AE163" s="109"/>
      <c r="AF163" s="108"/>
      <c r="AG163" s="146"/>
      <c r="AH163" s="108"/>
      <c r="AI163" s="114"/>
      <c r="AJ163" s="114"/>
      <c r="AK163" s="205"/>
      <c r="AL163" s="205"/>
      <c r="AM163" s="114"/>
      <c r="AN163" s="114"/>
      <c r="AO163" s="114"/>
      <c r="AP163" s="114"/>
      <c r="AQ163" s="114"/>
      <c r="AR163" s="114"/>
      <c r="AS163" s="114"/>
      <c r="AT163" s="114"/>
      <c r="AU163" s="114"/>
      <c r="AV163" s="114"/>
      <c r="AW163" s="114"/>
      <c r="AX163" s="114"/>
      <c r="AY163" s="114"/>
      <c r="AZ163" s="114"/>
      <c r="BA163" s="114"/>
      <c r="BB163" s="114"/>
      <c r="BC163" s="114"/>
      <c r="BD163" s="114"/>
      <c r="BE163" s="114"/>
      <c r="BF163" s="114"/>
      <c r="BG163" s="114"/>
      <c r="BH163" s="114"/>
      <c r="BI163" s="114"/>
      <c r="BJ163" s="114"/>
      <c r="BK163" s="114"/>
      <c r="BL163" s="114"/>
      <c r="BM163" s="114"/>
      <c r="BN163" s="114"/>
      <c r="BO163" s="114"/>
      <c r="BP163" s="114"/>
      <c r="BQ163" s="114"/>
      <c r="BR163" s="114"/>
      <c r="BS163" s="114"/>
      <c r="BT163" s="114"/>
      <c r="BU163" s="114"/>
      <c r="BV163" s="114"/>
      <c r="BW163" s="114"/>
      <c r="BX163" s="114"/>
      <c r="BY163" s="114"/>
      <c r="BZ163" s="114"/>
      <c r="CA163" s="114"/>
      <c r="CB163" s="114"/>
      <c r="CC163" s="114"/>
      <c r="CD163" s="114"/>
      <c r="CE163" s="114"/>
      <c r="CF163" s="114"/>
      <c r="CG163" s="114"/>
      <c r="CH163" s="114"/>
      <c r="CI163" s="114"/>
      <c r="CJ163" s="114"/>
      <c r="CK163" s="114"/>
    </row>
    <row r="164" spans="2:89" ht="13.5" customHeight="1">
      <c r="B164" s="123"/>
      <c r="C164" s="109"/>
      <c r="D164" s="106"/>
      <c r="E164" s="109"/>
      <c r="F164" s="127"/>
      <c r="G164" s="109"/>
      <c r="H164" s="106"/>
      <c r="I164" s="115"/>
      <c r="J164" s="129"/>
      <c r="K164" s="129"/>
      <c r="L164" s="129"/>
      <c r="M164" s="11"/>
      <c r="N164" s="11"/>
      <c r="O164" s="122"/>
      <c r="P164" s="114"/>
      <c r="Q164" s="114"/>
      <c r="R164" s="11"/>
      <c r="S164" s="49"/>
      <c r="T164" s="11"/>
      <c r="U164" s="114"/>
      <c r="V164" s="114"/>
      <c r="W164" s="109"/>
      <c r="X164" s="113"/>
      <c r="Y164" s="139"/>
      <c r="Z164" s="188"/>
      <c r="AA164" s="426"/>
      <c r="AB164" s="114"/>
      <c r="AC164" s="114"/>
      <c r="AD164" s="114"/>
      <c r="AE164" s="114"/>
      <c r="AF164" s="114"/>
      <c r="AG164" s="114"/>
      <c r="AH164" s="109"/>
      <c r="AI164" s="109"/>
      <c r="AJ164" s="114"/>
      <c r="AK164" s="205"/>
      <c r="AL164" s="205"/>
      <c r="AM164" s="114"/>
      <c r="AN164" s="114"/>
      <c r="AO164" s="114"/>
      <c r="AP164" s="114"/>
      <c r="AQ164" s="114"/>
      <c r="AR164" s="114"/>
      <c r="AS164" s="114"/>
      <c r="AT164" s="114"/>
      <c r="AU164" s="114"/>
      <c r="AV164" s="114"/>
      <c r="AW164" s="114"/>
      <c r="AX164" s="114"/>
      <c r="AY164" s="114"/>
      <c r="AZ164" s="114"/>
      <c r="BA164" s="114"/>
      <c r="BB164" s="114"/>
      <c r="BC164" s="114"/>
      <c r="BD164" s="114"/>
      <c r="BE164" s="114"/>
      <c r="BF164" s="114"/>
      <c r="BG164" s="114"/>
      <c r="BH164" s="114"/>
      <c r="BI164" s="114"/>
      <c r="BJ164" s="114"/>
      <c r="BK164" s="114"/>
      <c r="BL164" s="114"/>
      <c r="BM164" s="114"/>
      <c r="BN164" s="114"/>
      <c r="BO164" s="114"/>
      <c r="BP164" s="114"/>
      <c r="BQ164" s="114"/>
      <c r="BR164" s="114"/>
      <c r="BS164" s="114"/>
      <c r="BT164" s="114"/>
      <c r="BU164" s="114"/>
      <c r="BV164" s="114"/>
      <c r="BW164" s="114"/>
      <c r="BX164" s="114"/>
      <c r="BY164" s="114"/>
      <c r="BZ164" s="114"/>
      <c r="CA164" s="114"/>
      <c r="CB164" s="114"/>
      <c r="CC164" s="114"/>
      <c r="CD164" s="114"/>
      <c r="CE164" s="114"/>
      <c r="CF164" s="114"/>
      <c r="CG164" s="114"/>
      <c r="CH164" s="114"/>
      <c r="CI164" s="114"/>
      <c r="CJ164" s="114"/>
      <c r="CK164" s="114"/>
    </row>
    <row r="165" spans="2:89" ht="13.5" customHeight="1">
      <c r="B165" s="2685"/>
      <c r="C165" s="122"/>
      <c r="D165" s="3021"/>
      <c r="E165" s="114"/>
      <c r="F165" s="114"/>
      <c r="G165" s="122"/>
      <c r="H165" s="114"/>
      <c r="I165" s="115"/>
      <c r="J165" s="129"/>
      <c r="K165" s="129"/>
      <c r="L165" s="129"/>
      <c r="M165" s="11"/>
      <c r="N165" s="11"/>
      <c r="O165" s="122"/>
      <c r="P165" s="114"/>
      <c r="Q165" s="109"/>
      <c r="R165" s="11"/>
      <c r="S165" s="49"/>
      <c r="T165" s="11"/>
      <c r="U165" s="114"/>
      <c r="V165" s="114"/>
      <c r="W165" s="109"/>
      <c r="X165" s="232"/>
      <c r="Y165" s="312"/>
      <c r="Z165" s="188"/>
      <c r="AA165" s="426"/>
      <c r="AB165" s="114"/>
      <c r="AC165" s="114"/>
      <c r="AD165" s="114"/>
      <c r="AE165" s="114"/>
      <c r="AF165" s="114"/>
      <c r="AG165" s="114"/>
      <c r="AH165" s="109"/>
      <c r="AI165" s="109"/>
      <c r="AJ165" s="114"/>
      <c r="AK165" s="109"/>
      <c r="AL165" s="109"/>
      <c r="AM165" s="114"/>
      <c r="AN165" s="114"/>
      <c r="AO165" s="114"/>
      <c r="AP165" s="114"/>
      <c r="AQ165" s="114"/>
      <c r="AR165" s="114"/>
      <c r="AS165" s="114"/>
      <c r="AT165" s="114"/>
      <c r="AU165" s="114"/>
      <c r="AV165" s="114"/>
      <c r="AW165" s="114"/>
      <c r="AX165" s="114"/>
      <c r="AY165" s="114"/>
      <c r="AZ165" s="114"/>
      <c r="BA165" s="114"/>
      <c r="BB165" s="114"/>
      <c r="BC165" s="114"/>
      <c r="BD165" s="114"/>
      <c r="BE165" s="114"/>
      <c r="BF165" s="114"/>
      <c r="BG165" s="114"/>
      <c r="BH165" s="114"/>
      <c r="BI165" s="114"/>
      <c r="BJ165" s="114"/>
      <c r="BK165" s="114"/>
      <c r="BL165" s="114"/>
      <c r="BM165" s="114"/>
      <c r="BN165" s="114"/>
      <c r="BO165" s="114"/>
      <c r="BP165" s="114"/>
      <c r="BQ165" s="114"/>
      <c r="BR165" s="114"/>
      <c r="BS165" s="114"/>
      <c r="BT165" s="114"/>
      <c r="BU165" s="114"/>
      <c r="BV165" s="114"/>
      <c r="BW165" s="114"/>
      <c r="BX165" s="114"/>
      <c r="BY165" s="114"/>
      <c r="BZ165" s="114"/>
      <c r="CA165" s="114"/>
      <c r="CB165" s="114"/>
      <c r="CC165" s="114"/>
      <c r="CD165" s="114"/>
      <c r="CE165" s="114"/>
      <c r="CF165" s="114"/>
      <c r="CG165" s="114"/>
      <c r="CH165" s="114"/>
      <c r="CI165" s="114"/>
      <c r="CJ165" s="114"/>
      <c r="CK165" s="114"/>
    </row>
    <row r="166" spans="2:89" ht="12.75" customHeight="1">
      <c r="B166" s="114"/>
      <c r="C166" s="122"/>
      <c r="D166" s="114"/>
      <c r="E166" s="114"/>
      <c r="F166" s="114"/>
      <c r="G166" s="122"/>
      <c r="H166" s="114"/>
      <c r="I166" s="115"/>
      <c r="J166" s="590"/>
      <c r="K166" s="114"/>
      <c r="L166" s="122"/>
      <c r="M166" s="11"/>
      <c r="N166" s="11"/>
      <c r="O166" s="122"/>
      <c r="P166" s="114"/>
      <c r="Q166" s="306"/>
      <c r="R166" s="11"/>
      <c r="S166" s="49"/>
      <c r="T166" s="11"/>
      <c r="U166" s="114"/>
      <c r="V166" s="114"/>
      <c r="W166" s="109"/>
      <c r="X166" s="197"/>
      <c r="Y166" s="427"/>
      <c r="Z166" s="188"/>
      <c r="AA166" s="426"/>
      <c r="AB166" s="114"/>
      <c r="AC166" s="114"/>
      <c r="AD166" s="114"/>
      <c r="AE166" s="114"/>
      <c r="AF166" s="114"/>
      <c r="AG166" s="114"/>
      <c r="AH166" s="194"/>
      <c r="AI166" s="114"/>
      <c r="AJ166" s="114"/>
      <c r="AK166" s="114"/>
      <c r="AL166" s="114"/>
      <c r="AM166" s="114"/>
      <c r="AN166" s="114"/>
      <c r="AO166" s="114"/>
      <c r="AP166" s="114"/>
      <c r="AQ166" s="114"/>
      <c r="AR166" s="114"/>
      <c r="AS166" s="114"/>
      <c r="AT166" s="114"/>
      <c r="AU166" s="114"/>
      <c r="AV166" s="114"/>
      <c r="AW166" s="114"/>
      <c r="AX166" s="114"/>
      <c r="AY166" s="114"/>
      <c r="AZ166" s="114"/>
      <c r="BA166" s="114"/>
      <c r="BB166" s="114"/>
      <c r="BC166" s="114"/>
      <c r="BD166" s="114"/>
      <c r="BE166" s="114"/>
      <c r="BF166" s="114"/>
      <c r="BG166" s="114"/>
      <c r="BH166" s="114"/>
      <c r="BI166" s="114"/>
      <c r="BJ166" s="114"/>
      <c r="BK166" s="114"/>
      <c r="BL166" s="114"/>
      <c r="BM166" s="114"/>
      <c r="BN166" s="114"/>
      <c r="BO166" s="114"/>
      <c r="BP166" s="114"/>
      <c r="BQ166" s="114"/>
      <c r="BR166" s="114"/>
      <c r="BS166" s="114"/>
      <c r="BT166" s="114"/>
      <c r="BU166" s="114"/>
      <c r="BV166" s="114"/>
      <c r="BW166" s="114"/>
      <c r="BX166" s="114"/>
      <c r="BY166" s="114"/>
      <c r="BZ166" s="114"/>
      <c r="CA166" s="114"/>
      <c r="CB166" s="114"/>
      <c r="CC166" s="114"/>
      <c r="CD166" s="114"/>
      <c r="CE166" s="114"/>
      <c r="CF166" s="114"/>
      <c r="CG166" s="114"/>
      <c r="CH166" s="114"/>
      <c r="CI166" s="114"/>
      <c r="CJ166" s="114"/>
      <c r="CK166" s="114"/>
    </row>
    <row r="167" spans="2:89" ht="14.25" customHeight="1">
      <c r="B167" s="114"/>
      <c r="C167" s="122"/>
      <c r="D167" s="114"/>
      <c r="E167" s="114"/>
      <c r="F167" s="114"/>
      <c r="G167" s="122"/>
      <c r="H167" s="114"/>
      <c r="I167" s="112"/>
      <c r="J167" s="114"/>
      <c r="K167" s="188"/>
      <c r="L167" s="114"/>
      <c r="M167" s="11"/>
      <c r="N167" s="11"/>
      <c r="O167" s="122"/>
      <c r="P167" s="114"/>
      <c r="Q167" s="152"/>
      <c r="R167" s="11"/>
      <c r="S167" s="49"/>
      <c r="T167" s="11"/>
      <c r="U167" s="114"/>
      <c r="V167" s="114"/>
      <c r="W167" s="112"/>
      <c r="X167" s="197"/>
      <c r="Y167" s="427"/>
      <c r="Z167" s="188"/>
      <c r="AA167" s="426"/>
      <c r="AB167" s="114"/>
      <c r="AC167" s="114"/>
      <c r="AD167" s="114"/>
      <c r="AE167" s="114"/>
      <c r="AF167" s="114"/>
      <c r="AG167" s="114"/>
      <c r="AH167" s="109"/>
      <c r="AI167" s="108"/>
      <c r="AJ167" s="114"/>
      <c r="AK167" s="114"/>
      <c r="AL167" s="114"/>
      <c r="AM167" s="114"/>
      <c r="AN167" s="114"/>
      <c r="AO167" s="114"/>
      <c r="AP167" s="114"/>
      <c r="AQ167" s="114"/>
      <c r="AR167" s="114"/>
      <c r="AS167" s="114"/>
      <c r="AT167" s="114"/>
      <c r="AU167" s="114"/>
      <c r="AV167" s="114"/>
      <c r="AW167" s="114"/>
      <c r="AX167" s="114"/>
      <c r="AY167" s="114"/>
      <c r="AZ167" s="114"/>
      <c r="BA167" s="114"/>
      <c r="BB167" s="114"/>
      <c r="BC167" s="114"/>
      <c r="BD167" s="114"/>
      <c r="BE167" s="114"/>
      <c r="BF167" s="114"/>
      <c r="BG167" s="114"/>
      <c r="BH167" s="114"/>
      <c r="BI167" s="114"/>
      <c r="BJ167" s="114"/>
      <c r="BK167" s="114"/>
      <c r="BL167" s="114"/>
      <c r="BM167" s="114"/>
      <c r="BN167" s="114"/>
      <c r="BO167" s="114"/>
      <c r="BP167" s="114"/>
      <c r="BQ167" s="114"/>
      <c r="BR167" s="114"/>
      <c r="BS167" s="114"/>
      <c r="BT167" s="114"/>
      <c r="BU167" s="114"/>
      <c r="BV167" s="114"/>
      <c r="BW167" s="114"/>
      <c r="BX167" s="114"/>
      <c r="BY167" s="114"/>
      <c r="BZ167" s="114"/>
      <c r="CA167" s="114"/>
      <c r="CB167" s="114"/>
      <c r="CC167" s="114"/>
      <c r="CD167" s="114"/>
      <c r="CE167" s="114"/>
      <c r="CF167" s="114"/>
      <c r="CG167" s="114"/>
      <c r="CH167" s="114"/>
      <c r="CI167" s="114"/>
      <c r="CJ167" s="114"/>
      <c r="CK167" s="114"/>
    </row>
    <row r="168" spans="2:89" ht="14.25" customHeight="1">
      <c r="B168" s="624"/>
      <c r="C168" s="212"/>
      <c r="D168" s="114"/>
      <c r="E168" s="114"/>
      <c r="F168" s="114"/>
      <c r="G168" s="122"/>
      <c r="H168" s="114"/>
      <c r="I168" s="109"/>
      <c r="J168" s="187"/>
      <c r="K168" s="121"/>
      <c r="L168" s="168"/>
      <c r="M168" s="11"/>
      <c r="N168" s="11"/>
      <c r="O168" s="49"/>
      <c r="P168" s="114"/>
      <c r="Q168" s="139"/>
      <c r="R168" s="11"/>
      <c r="S168" s="49"/>
      <c r="T168" s="11"/>
      <c r="U168" s="114"/>
      <c r="V168" s="114"/>
      <c r="W168" s="112"/>
      <c r="X168" s="197"/>
      <c r="Y168" s="427"/>
      <c r="Z168" s="188"/>
      <c r="AA168" s="426"/>
      <c r="AB168" s="114"/>
      <c r="AC168" s="114"/>
      <c r="AD168" s="114"/>
      <c r="AE168" s="134"/>
      <c r="AF168" s="108"/>
      <c r="AG168" s="210"/>
      <c r="AH168" s="109"/>
      <c r="AI168" s="108"/>
      <c r="AJ168" s="114"/>
      <c r="AK168" s="114"/>
      <c r="AL168" s="114"/>
      <c r="AM168" s="114"/>
      <c r="AN168" s="114"/>
      <c r="AO168" s="114"/>
      <c r="AP168" s="114"/>
      <c r="AQ168" s="114"/>
      <c r="AR168" s="114"/>
      <c r="AS168" s="114"/>
      <c r="AT168" s="114"/>
      <c r="AU168" s="114"/>
      <c r="AV168" s="114"/>
      <c r="AW168" s="114"/>
      <c r="AX168" s="114"/>
      <c r="AY168" s="114"/>
      <c r="AZ168" s="114"/>
      <c r="BA168" s="114"/>
      <c r="BB168" s="114"/>
      <c r="BC168" s="114"/>
      <c r="BD168" s="114"/>
      <c r="BE168" s="114"/>
      <c r="BF168" s="114"/>
      <c r="BG168" s="114"/>
      <c r="BH168" s="114"/>
      <c r="BI168" s="114"/>
      <c r="BJ168" s="114"/>
      <c r="BK168" s="114"/>
      <c r="BL168" s="114"/>
      <c r="BM168" s="114"/>
      <c r="BN168" s="114"/>
      <c r="BO168" s="114"/>
      <c r="BP168" s="114"/>
      <c r="BQ168" s="114"/>
      <c r="BR168" s="114"/>
      <c r="BS168" s="114"/>
      <c r="BT168" s="114"/>
      <c r="BU168" s="114"/>
      <c r="BV168" s="114"/>
      <c r="BW168" s="114"/>
      <c r="BX168" s="114"/>
      <c r="BY168" s="114"/>
      <c r="BZ168" s="114"/>
      <c r="CA168" s="114"/>
      <c r="CB168" s="114"/>
      <c r="CC168" s="114"/>
      <c r="CD168" s="114"/>
      <c r="CE168" s="114"/>
      <c r="CF168" s="114"/>
      <c r="CG168" s="114"/>
      <c r="CH168" s="114"/>
      <c r="CI168" s="114"/>
      <c r="CJ168" s="114"/>
      <c r="CK168" s="114"/>
    </row>
    <row r="169" spans="2:89" ht="15" customHeight="1">
      <c r="B169" s="169"/>
      <c r="C169" s="169"/>
      <c r="D169" s="314"/>
      <c r="E169" s="114"/>
      <c r="F169" s="114"/>
      <c r="G169" s="122"/>
      <c r="H169" s="114"/>
      <c r="I169" s="213"/>
      <c r="J169" s="114"/>
      <c r="K169" s="114"/>
      <c r="L169" s="114"/>
      <c r="M169" s="11"/>
      <c r="N169" s="11"/>
      <c r="O169" s="49"/>
      <c r="P169" s="114"/>
      <c r="Q169" s="152"/>
      <c r="R169" s="11"/>
      <c r="S169" s="593"/>
      <c r="T169" s="11"/>
      <c r="U169" s="114"/>
      <c r="V169" s="114"/>
      <c r="W169" s="112"/>
      <c r="X169" s="197"/>
      <c r="Y169" s="427"/>
      <c r="Z169" s="188"/>
      <c r="AA169" s="426"/>
      <c r="AB169" s="114"/>
      <c r="AC169" s="114"/>
      <c r="AD169" s="114"/>
      <c r="AE169" s="112"/>
      <c r="AF169" s="108"/>
      <c r="AG169" s="146"/>
      <c r="AH169" s="109"/>
      <c r="AI169" s="108"/>
      <c r="AJ169" s="114"/>
      <c r="AK169" s="114"/>
      <c r="AL169" s="114"/>
      <c r="AM169" s="114"/>
      <c r="AN169" s="114"/>
      <c r="AO169" s="114"/>
      <c r="AP169" s="114"/>
      <c r="AQ169" s="114"/>
      <c r="AR169" s="114"/>
      <c r="AS169" s="114"/>
      <c r="AT169" s="114"/>
      <c r="AU169" s="114"/>
      <c r="AV169" s="114"/>
      <c r="AW169" s="114"/>
      <c r="AX169" s="114"/>
      <c r="AY169" s="114"/>
      <c r="AZ169" s="114"/>
      <c r="BA169" s="114"/>
      <c r="BB169" s="114"/>
      <c r="BC169" s="114"/>
      <c r="BD169" s="114"/>
      <c r="BE169" s="114"/>
      <c r="BF169" s="114"/>
      <c r="BG169" s="114"/>
      <c r="BH169" s="114"/>
      <c r="BI169" s="114"/>
      <c r="BJ169" s="114"/>
      <c r="BK169" s="114"/>
      <c r="BL169" s="114"/>
      <c r="BM169" s="114"/>
      <c r="BN169" s="114"/>
      <c r="BO169" s="114"/>
      <c r="BP169" s="114"/>
      <c r="BQ169" s="114"/>
      <c r="BR169" s="114"/>
      <c r="BS169" s="114"/>
      <c r="BT169" s="114"/>
      <c r="BU169" s="114"/>
      <c r="BV169" s="114"/>
      <c r="BW169" s="114"/>
      <c r="BX169" s="114"/>
      <c r="BY169" s="114"/>
      <c r="BZ169" s="114"/>
      <c r="CA169" s="114"/>
      <c r="CB169" s="114"/>
      <c r="CC169" s="114"/>
      <c r="CD169" s="114"/>
      <c r="CE169" s="114"/>
      <c r="CF169" s="114"/>
      <c r="CG169" s="114"/>
      <c r="CH169" s="114"/>
      <c r="CI169" s="114"/>
      <c r="CJ169" s="114"/>
      <c r="CK169" s="114"/>
    </row>
    <row r="170" spans="2:89" ht="15" customHeight="1">
      <c r="B170" s="123"/>
      <c r="C170" s="109"/>
      <c r="D170" s="108"/>
      <c r="E170" s="114"/>
      <c r="F170" s="114"/>
      <c r="G170" s="122"/>
      <c r="H170" s="114"/>
      <c r="I170" s="109"/>
      <c r="J170" s="114"/>
      <c r="K170" s="114"/>
      <c r="L170" s="114"/>
      <c r="M170" s="11"/>
      <c r="N170" s="11"/>
      <c r="O170" s="49"/>
      <c r="P170" s="114"/>
      <c r="Q170" s="152"/>
      <c r="R170" s="11"/>
      <c r="S170" s="49"/>
      <c r="T170" s="11"/>
      <c r="U170" s="114"/>
      <c r="V170" s="114"/>
      <c r="W170" s="112"/>
      <c r="X170" s="197"/>
      <c r="Y170" s="427"/>
      <c r="Z170" s="188"/>
      <c r="AA170" s="426"/>
      <c r="AB170" s="114"/>
      <c r="AC170" s="114"/>
      <c r="AD170" s="114"/>
      <c r="AE170" s="114"/>
      <c r="AF170" s="114"/>
      <c r="AG170" s="114"/>
      <c r="AH170" s="109"/>
      <c r="AI170" s="108"/>
      <c r="AJ170" s="114"/>
      <c r="AK170" s="114"/>
      <c r="AL170" s="114"/>
      <c r="AM170" s="114"/>
      <c r="AN170" s="114"/>
      <c r="AO170" s="114"/>
      <c r="AP170" s="114"/>
      <c r="AQ170" s="114"/>
      <c r="AR170" s="114"/>
      <c r="AS170" s="114"/>
      <c r="AT170" s="114"/>
      <c r="AU170" s="114"/>
      <c r="AV170" s="114"/>
      <c r="AW170" s="114"/>
      <c r="AX170" s="114"/>
      <c r="AY170" s="114"/>
      <c r="AZ170" s="114"/>
      <c r="BA170" s="114"/>
      <c r="BB170" s="114"/>
      <c r="BC170" s="114"/>
      <c r="BD170" s="114"/>
      <c r="BE170" s="114"/>
      <c r="BF170" s="114"/>
      <c r="BG170" s="114"/>
      <c r="BH170" s="114"/>
      <c r="BI170" s="114"/>
      <c r="BJ170" s="114"/>
      <c r="BK170" s="114"/>
      <c r="BL170" s="114"/>
      <c r="BM170" s="114"/>
      <c r="BN170" s="114"/>
      <c r="BO170" s="114"/>
      <c r="BP170" s="114"/>
      <c r="BQ170" s="114"/>
      <c r="BR170" s="114"/>
      <c r="BS170" s="114"/>
      <c r="BT170" s="114"/>
      <c r="BU170" s="114"/>
      <c r="BV170" s="114"/>
      <c r="BW170" s="114"/>
      <c r="BX170" s="114"/>
      <c r="BY170" s="114"/>
      <c r="BZ170" s="114"/>
      <c r="CA170" s="114"/>
      <c r="CB170" s="114"/>
      <c r="CC170" s="114"/>
      <c r="CD170" s="114"/>
      <c r="CE170" s="114"/>
      <c r="CF170" s="114"/>
      <c r="CG170" s="114"/>
      <c r="CH170" s="114"/>
      <c r="CI170" s="114"/>
      <c r="CJ170" s="114"/>
      <c r="CK170" s="114"/>
    </row>
    <row r="171" spans="2:89" ht="15" customHeight="1">
      <c r="B171" s="123"/>
      <c r="C171" s="114"/>
      <c r="D171" s="108"/>
      <c r="E171" s="114"/>
      <c r="F171" s="114"/>
      <c r="G171" s="122"/>
      <c r="H171" s="114"/>
      <c r="I171" s="112"/>
      <c r="J171" s="114"/>
      <c r="K171" s="114"/>
      <c r="L171" s="114"/>
      <c r="M171" s="11"/>
      <c r="N171" s="11"/>
      <c r="O171" s="49"/>
      <c r="P171" s="114"/>
      <c r="Q171" s="209"/>
      <c r="R171" s="11"/>
      <c r="S171" s="49"/>
      <c r="T171" s="580"/>
      <c r="U171" s="114"/>
      <c r="V171" s="114"/>
      <c r="W171" s="112"/>
      <c r="X171" s="197"/>
      <c r="Y171" s="427"/>
      <c r="Z171" s="188"/>
      <c r="AA171" s="426"/>
      <c r="AB171" s="114"/>
      <c r="AC171" s="114"/>
      <c r="AD171" s="114"/>
      <c r="AE171" s="109"/>
      <c r="AF171" s="108"/>
      <c r="AG171" s="108"/>
      <c r="AH171" s="115"/>
      <c r="AI171" s="116"/>
      <c r="AJ171" s="114"/>
      <c r="AK171" s="114"/>
      <c r="AL171" s="114"/>
      <c r="AM171" s="114"/>
      <c r="AN171" s="114"/>
      <c r="AO171" s="114"/>
      <c r="AP171" s="114"/>
      <c r="AQ171" s="114"/>
      <c r="AR171" s="114"/>
      <c r="AS171" s="114"/>
      <c r="AT171" s="114"/>
      <c r="AU171" s="114"/>
      <c r="AV171" s="114"/>
      <c r="AW171" s="114"/>
      <c r="AX171" s="114"/>
      <c r="AY171" s="114"/>
      <c r="AZ171" s="114"/>
      <c r="BA171" s="114"/>
      <c r="BB171" s="114"/>
      <c r="BC171" s="114"/>
      <c r="BD171" s="114"/>
      <c r="BE171" s="114"/>
      <c r="BF171" s="114"/>
      <c r="BG171" s="114"/>
      <c r="BH171" s="114"/>
      <c r="BI171" s="114"/>
      <c r="BJ171" s="114"/>
      <c r="BK171" s="114"/>
      <c r="BL171" s="114"/>
      <c r="BM171" s="114"/>
      <c r="BN171" s="114"/>
      <c r="BO171" s="114"/>
      <c r="BP171" s="114"/>
      <c r="BQ171" s="114"/>
      <c r="BR171" s="114"/>
      <c r="BS171" s="114"/>
      <c r="BT171" s="114"/>
      <c r="BU171" s="114"/>
      <c r="BV171" s="114"/>
      <c r="BW171" s="114"/>
      <c r="BX171" s="114"/>
      <c r="BY171" s="114"/>
      <c r="BZ171" s="114"/>
      <c r="CA171" s="114"/>
      <c r="CB171" s="114"/>
      <c r="CC171" s="114"/>
      <c r="CD171" s="114"/>
      <c r="CE171" s="114"/>
      <c r="CF171" s="114"/>
      <c r="CG171" s="114"/>
      <c r="CH171" s="114"/>
      <c r="CI171" s="114"/>
      <c r="CJ171" s="114"/>
      <c r="CK171" s="114"/>
    </row>
    <row r="172" spans="2:89" ht="18" customHeight="1">
      <c r="B172" s="114"/>
      <c r="C172" s="122"/>
      <c r="D172" s="114"/>
      <c r="E172" s="114"/>
      <c r="F172" s="114"/>
      <c r="G172" s="122"/>
      <c r="H172" s="114"/>
      <c r="I172" s="109"/>
      <c r="J172" s="114"/>
      <c r="K172" s="114"/>
      <c r="L172" s="114"/>
      <c r="M172" s="11"/>
      <c r="N172" s="11"/>
      <c r="O172" s="49"/>
      <c r="P172" s="114"/>
      <c r="Q172" s="150"/>
      <c r="R172" s="11"/>
      <c r="S172" s="49"/>
      <c r="T172" s="11"/>
      <c r="U172" s="114"/>
      <c r="V172" s="114"/>
      <c r="W172" s="112"/>
      <c r="X172" s="113"/>
      <c r="Y172" s="139"/>
      <c r="Z172" s="112"/>
      <c r="AA172" s="104"/>
      <c r="AB172" s="114"/>
      <c r="AC172" s="114"/>
      <c r="AD172" s="114"/>
      <c r="AE172" s="114"/>
      <c r="AF172" s="114"/>
      <c r="AG172" s="113"/>
      <c r="AH172" s="115"/>
      <c r="AI172" s="116"/>
      <c r="AJ172" s="114"/>
      <c r="AK172" s="114"/>
      <c r="AL172" s="114"/>
      <c r="AM172" s="114"/>
      <c r="AN172" s="114"/>
      <c r="AO172" s="114"/>
      <c r="AP172" s="114"/>
      <c r="AQ172" s="114"/>
      <c r="AR172" s="114"/>
      <c r="AS172" s="114"/>
      <c r="AT172" s="114"/>
      <c r="AU172" s="114"/>
      <c r="AV172" s="114"/>
      <c r="AW172" s="114"/>
      <c r="AX172" s="114"/>
      <c r="AY172" s="114"/>
      <c r="AZ172" s="114"/>
      <c r="BA172" s="114"/>
      <c r="BB172" s="114"/>
      <c r="BC172" s="114"/>
      <c r="BD172" s="114"/>
      <c r="BE172" s="114"/>
      <c r="BF172" s="114"/>
      <c r="BG172" s="114"/>
      <c r="BH172" s="114"/>
      <c r="BI172" s="114"/>
      <c r="BJ172" s="114"/>
      <c r="BK172" s="114"/>
      <c r="BL172" s="114"/>
      <c r="BM172" s="114"/>
      <c r="BN172" s="114"/>
      <c r="BO172" s="114"/>
      <c r="BP172" s="114"/>
      <c r="BQ172" s="114"/>
      <c r="BR172" s="114"/>
      <c r="BS172" s="114"/>
      <c r="BT172" s="114"/>
      <c r="BU172" s="114"/>
      <c r="BV172" s="114"/>
      <c r="BW172" s="114"/>
      <c r="BX172" s="114"/>
      <c r="BY172" s="114"/>
      <c r="BZ172" s="114"/>
      <c r="CA172" s="114"/>
      <c r="CB172" s="114"/>
      <c r="CC172" s="114"/>
      <c r="CD172" s="114"/>
      <c r="CE172" s="114"/>
      <c r="CF172" s="114"/>
      <c r="CG172" s="114"/>
      <c r="CH172" s="114"/>
      <c r="CI172" s="114"/>
      <c r="CJ172" s="114"/>
      <c r="CK172" s="114"/>
    </row>
    <row r="173" spans="2:89" ht="14.25" customHeight="1">
      <c r="B173" s="114"/>
      <c r="C173" s="122"/>
      <c r="D173" s="114"/>
      <c r="E173" s="114"/>
      <c r="F173" s="114"/>
      <c r="G173" s="122"/>
      <c r="H173" s="114"/>
      <c r="I173" s="114"/>
      <c r="J173" s="114"/>
      <c r="K173" s="114"/>
      <c r="L173" s="114"/>
      <c r="M173" s="11"/>
      <c r="N173" s="11"/>
      <c r="O173" s="49"/>
      <c r="P173" s="114"/>
      <c r="Q173" s="152"/>
      <c r="R173" s="3"/>
      <c r="S173" s="3"/>
      <c r="T173" s="594"/>
      <c r="U173" s="114"/>
      <c r="V173" s="114"/>
      <c r="W173" s="112"/>
      <c r="X173" s="113"/>
      <c r="Y173" s="139"/>
      <c r="Z173" s="112"/>
      <c r="AA173" s="113"/>
      <c r="AB173" s="139"/>
      <c r="AC173" s="114"/>
      <c r="AD173" s="114"/>
      <c r="AE173" s="194"/>
      <c r="AF173" s="114"/>
      <c r="AG173" s="114"/>
      <c r="AH173" s="114"/>
      <c r="AI173" s="114"/>
      <c r="AJ173" s="114"/>
      <c r="AK173" s="114"/>
      <c r="AL173" s="114"/>
      <c r="AM173" s="114"/>
      <c r="AN173" s="114"/>
      <c r="AO173" s="114"/>
      <c r="AP173" s="114"/>
      <c r="AQ173" s="114"/>
      <c r="AR173" s="114"/>
      <c r="AS173" s="114"/>
      <c r="AT173" s="114"/>
      <c r="AU173" s="114"/>
      <c r="AV173" s="114"/>
      <c r="AW173" s="114"/>
      <c r="AX173" s="114"/>
      <c r="AY173" s="114"/>
      <c r="AZ173" s="114"/>
      <c r="BA173" s="114"/>
      <c r="BB173" s="114"/>
      <c r="BC173" s="114"/>
      <c r="BD173" s="114"/>
      <c r="BE173" s="114"/>
      <c r="BF173" s="114"/>
      <c r="BG173" s="114"/>
      <c r="BH173" s="114"/>
      <c r="BI173" s="114"/>
      <c r="BJ173" s="114"/>
      <c r="BK173" s="114"/>
      <c r="BL173" s="114"/>
      <c r="BM173" s="114"/>
      <c r="BN173" s="114"/>
      <c r="BO173" s="114"/>
      <c r="BP173" s="114"/>
      <c r="BQ173" s="114"/>
      <c r="BR173" s="114"/>
      <c r="BS173" s="114"/>
      <c r="BT173" s="114"/>
      <c r="BU173" s="114"/>
      <c r="BV173" s="114"/>
      <c r="BW173" s="114"/>
      <c r="BX173" s="114"/>
      <c r="BY173" s="114"/>
      <c r="BZ173" s="114"/>
      <c r="CA173" s="114"/>
      <c r="CB173" s="114"/>
      <c r="CC173" s="114"/>
      <c r="CD173" s="114"/>
      <c r="CE173" s="114"/>
      <c r="CF173" s="114"/>
      <c r="CG173" s="114"/>
      <c r="CH173" s="114"/>
      <c r="CI173" s="114"/>
      <c r="CJ173" s="114"/>
      <c r="CK173" s="114"/>
    </row>
    <row r="174" spans="2:89" ht="15" customHeight="1">
      <c r="B174" s="114"/>
      <c r="C174" s="122"/>
      <c r="D174" s="114"/>
      <c r="E174" s="114"/>
      <c r="F174" s="114"/>
      <c r="G174" s="122"/>
      <c r="H174" s="114"/>
      <c r="I174" s="114"/>
      <c r="J174" s="114"/>
      <c r="K174" s="114"/>
      <c r="L174" s="114"/>
      <c r="M174" s="11"/>
      <c r="N174" s="11"/>
      <c r="O174" s="49"/>
      <c r="P174" s="114"/>
      <c r="Q174" s="152"/>
      <c r="R174" s="11"/>
      <c r="S174" s="49"/>
      <c r="T174" s="11"/>
      <c r="U174" s="114"/>
      <c r="V174" s="114"/>
      <c r="W174" s="112"/>
      <c r="X174" s="113"/>
      <c r="Y174" s="139"/>
      <c r="Z174" s="112"/>
      <c r="AA174" s="113"/>
      <c r="AB174" s="139"/>
      <c r="AC174" s="114"/>
      <c r="AD174" s="114"/>
      <c r="AE174" s="174"/>
      <c r="AF174" s="207"/>
      <c r="AG174" s="306"/>
      <c r="AH174" s="114"/>
      <c r="AI174" s="114"/>
      <c r="AJ174" s="114"/>
      <c r="AK174" s="114"/>
      <c r="AL174" s="114"/>
      <c r="AM174" s="114"/>
      <c r="AN174" s="114"/>
      <c r="AO174" s="114"/>
      <c r="AP174" s="114"/>
      <c r="AQ174" s="114"/>
      <c r="AR174" s="114"/>
      <c r="AS174" s="114"/>
      <c r="AT174" s="114"/>
      <c r="AU174" s="114"/>
      <c r="AV174" s="114"/>
      <c r="AW174" s="114"/>
      <c r="AX174" s="114"/>
      <c r="AY174" s="114"/>
      <c r="AZ174" s="114"/>
      <c r="BA174" s="114"/>
      <c r="BB174" s="114"/>
      <c r="BC174" s="114"/>
      <c r="BD174" s="114"/>
      <c r="BE174" s="114"/>
      <c r="BF174" s="114"/>
      <c r="BG174" s="114"/>
      <c r="BH174" s="114"/>
      <c r="BI174" s="114"/>
      <c r="BJ174" s="114"/>
      <c r="BK174" s="114"/>
      <c r="BL174" s="114"/>
      <c r="BM174" s="114"/>
      <c r="BN174" s="114"/>
      <c r="BO174" s="114"/>
      <c r="BP174" s="114"/>
      <c r="BQ174" s="114"/>
      <c r="BR174" s="114"/>
      <c r="BS174" s="114"/>
      <c r="BT174" s="114"/>
      <c r="BU174" s="114"/>
      <c r="BV174" s="114"/>
      <c r="BW174" s="114"/>
      <c r="BX174" s="114"/>
      <c r="BY174" s="114"/>
      <c r="BZ174" s="114"/>
      <c r="CA174" s="114"/>
      <c r="CB174" s="114"/>
      <c r="CC174" s="114"/>
      <c r="CD174" s="114"/>
      <c r="CE174" s="114"/>
      <c r="CF174" s="114"/>
      <c r="CG174" s="114"/>
      <c r="CH174" s="114"/>
      <c r="CI174" s="114"/>
      <c r="CJ174" s="114"/>
      <c r="CK174" s="114"/>
    </row>
    <row r="175" spans="2:89" ht="14.25" customHeight="1">
      <c r="B175" s="114"/>
      <c r="C175" s="122"/>
      <c r="D175" s="114"/>
      <c r="E175" s="114"/>
      <c r="F175" s="114"/>
      <c r="G175" s="122"/>
      <c r="H175" s="114"/>
      <c r="I175" s="114"/>
      <c r="J175" s="114"/>
      <c r="K175" s="114"/>
      <c r="L175" s="114"/>
      <c r="M175" s="11"/>
      <c r="N175" s="11"/>
      <c r="O175" s="49"/>
      <c r="P175" s="121"/>
      <c r="Q175" s="152"/>
      <c r="R175" s="41"/>
      <c r="S175" s="109"/>
      <c r="T175" s="14"/>
      <c r="U175" s="114"/>
      <c r="V175" s="114"/>
      <c r="W175" s="112"/>
      <c r="X175" s="113"/>
      <c r="Y175" s="139"/>
      <c r="Z175" s="114"/>
      <c r="AA175" s="114"/>
      <c r="AB175" s="114"/>
      <c r="AC175" s="114"/>
      <c r="AD175" s="114"/>
      <c r="AE175" s="109"/>
      <c r="AF175" s="108"/>
      <c r="AG175" s="146"/>
      <c r="AH175" s="123"/>
      <c r="AI175" s="109"/>
      <c r="AJ175" s="106"/>
      <c r="AK175" s="114"/>
      <c r="AL175" s="114"/>
      <c r="AM175" s="114"/>
      <c r="AN175" s="114"/>
      <c r="AO175" s="114"/>
      <c r="AP175" s="114"/>
      <c r="AQ175" s="114"/>
      <c r="AR175" s="114"/>
      <c r="AS175" s="114"/>
      <c r="AT175" s="114"/>
      <c r="AU175" s="114"/>
      <c r="AV175" s="114"/>
      <c r="AW175" s="114"/>
      <c r="AX175" s="114"/>
      <c r="AY175" s="114"/>
      <c r="AZ175" s="114"/>
      <c r="BA175" s="114"/>
      <c r="BB175" s="114"/>
      <c r="BC175" s="114"/>
      <c r="BD175" s="114"/>
      <c r="BE175" s="114"/>
      <c r="BF175" s="114"/>
      <c r="BG175" s="114"/>
      <c r="BH175" s="114"/>
      <c r="BI175" s="114"/>
      <c r="BJ175" s="114"/>
      <c r="BK175" s="114"/>
      <c r="BL175" s="114"/>
      <c r="BM175" s="114"/>
      <c r="BN175" s="114"/>
      <c r="BO175" s="114"/>
      <c r="BP175" s="114"/>
      <c r="BQ175" s="114"/>
      <c r="BR175" s="114"/>
      <c r="BS175" s="114"/>
      <c r="BT175" s="114"/>
      <c r="BU175" s="114"/>
      <c r="BV175" s="114"/>
      <c r="BW175" s="114"/>
      <c r="BX175" s="114"/>
      <c r="BY175" s="114"/>
      <c r="BZ175" s="114"/>
      <c r="CA175" s="114"/>
      <c r="CB175" s="114"/>
      <c r="CC175" s="114"/>
      <c r="CD175" s="114"/>
      <c r="CE175" s="114"/>
      <c r="CF175" s="114"/>
      <c r="CG175" s="114"/>
      <c r="CH175" s="114"/>
      <c r="CI175" s="114"/>
      <c r="CJ175" s="114"/>
      <c r="CK175" s="114"/>
    </row>
    <row r="176" spans="2:89" ht="17.25" customHeight="1">
      <c r="B176" s="114"/>
      <c r="C176" s="122"/>
      <c r="D176" s="114"/>
      <c r="E176" s="114"/>
      <c r="F176" s="114"/>
      <c r="G176" s="122"/>
      <c r="H176" s="114"/>
      <c r="I176" s="114"/>
      <c r="J176" s="114"/>
      <c r="K176" s="114"/>
      <c r="L176" s="114"/>
      <c r="M176" s="11"/>
      <c r="N176" s="11"/>
      <c r="O176" s="49"/>
      <c r="P176" s="108"/>
      <c r="Q176" s="209"/>
      <c r="R176" s="41"/>
      <c r="S176" s="114"/>
      <c r="T176" s="14"/>
      <c r="U176" s="114"/>
      <c r="V176" s="114"/>
      <c r="W176" s="109"/>
      <c r="X176" s="113"/>
      <c r="Y176" s="139"/>
      <c r="Z176" s="215"/>
      <c r="AA176" s="114"/>
      <c r="AB176" s="114"/>
      <c r="AC176" s="114"/>
      <c r="AD176" s="114"/>
      <c r="AE176" s="109"/>
      <c r="AF176" s="108"/>
      <c r="AG176" s="152"/>
      <c r="AH176" s="125"/>
      <c r="AI176" s="109"/>
      <c r="AJ176" s="168"/>
      <c r="AK176" s="114"/>
      <c r="AL176" s="114"/>
      <c r="AM176" s="114"/>
      <c r="AN176" s="114"/>
      <c r="AO176" s="114"/>
      <c r="AP176" s="114"/>
      <c r="AQ176" s="114"/>
      <c r="AR176" s="114"/>
      <c r="AS176" s="114"/>
      <c r="AT176" s="114"/>
      <c r="AU176" s="114"/>
      <c r="AV176" s="114"/>
      <c r="AW176" s="114"/>
      <c r="AX176" s="114"/>
      <c r="AY176" s="114"/>
      <c r="AZ176" s="114"/>
      <c r="BA176" s="114"/>
      <c r="BB176" s="114"/>
      <c r="BC176" s="114"/>
      <c r="BD176" s="114"/>
      <c r="BE176" s="114"/>
      <c r="BF176" s="114"/>
      <c r="BG176" s="114"/>
      <c r="BH176" s="114"/>
      <c r="BI176" s="114"/>
      <c r="BJ176" s="114"/>
      <c r="BK176" s="114"/>
      <c r="BL176" s="114"/>
      <c r="BM176" s="114"/>
      <c r="BN176" s="114"/>
      <c r="BO176" s="114"/>
      <c r="BP176" s="114"/>
      <c r="BQ176" s="114"/>
      <c r="BR176" s="114"/>
      <c r="BS176" s="114"/>
      <c r="BT176" s="114"/>
      <c r="BU176" s="114"/>
      <c r="BV176" s="114"/>
      <c r="BW176" s="114"/>
      <c r="BX176" s="114"/>
      <c r="BY176" s="114"/>
      <c r="BZ176" s="114"/>
      <c r="CA176" s="114"/>
      <c r="CB176" s="114"/>
      <c r="CC176" s="114"/>
      <c r="CD176" s="114"/>
      <c r="CE176" s="114"/>
      <c r="CF176" s="114"/>
      <c r="CG176" s="114"/>
      <c r="CH176" s="114"/>
      <c r="CI176" s="114"/>
      <c r="CJ176" s="114"/>
      <c r="CK176" s="114"/>
    </row>
    <row r="177" spans="2:89">
      <c r="B177" s="114"/>
      <c r="C177" s="122"/>
      <c r="D177" s="114"/>
      <c r="E177" s="114"/>
      <c r="F177" s="114"/>
      <c r="G177" s="122"/>
      <c r="H177" s="114"/>
      <c r="I177" s="114"/>
      <c r="J177" s="114"/>
      <c r="K177" s="114"/>
      <c r="L177" s="114"/>
      <c r="N177" s="11"/>
      <c r="O177" s="49"/>
      <c r="P177" s="108"/>
      <c r="Q177" s="152"/>
      <c r="R177" s="11"/>
      <c r="S177" s="11"/>
      <c r="T177" s="11"/>
      <c r="U177" s="106"/>
      <c r="V177" s="114"/>
      <c r="W177" s="115"/>
      <c r="X177" s="116"/>
      <c r="Y177" s="150"/>
      <c r="Z177" s="174"/>
      <c r="AA177" s="207"/>
      <c r="AB177" s="229"/>
      <c r="AC177" s="114"/>
      <c r="AD177" s="114"/>
      <c r="AE177" s="109"/>
      <c r="AF177" s="108"/>
      <c r="AG177" s="152"/>
      <c r="AH177" s="109"/>
      <c r="AI177" s="114"/>
      <c r="AJ177" s="114"/>
      <c r="AK177" s="114"/>
      <c r="AL177" s="114"/>
      <c r="AM177" s="114"/>
      <c r="AN177" s="114"/>
      <c r="AO177" s="114"/>
      <c r="AP177" s="114"/>
      <c r="AQ177" s="114"/>
      <c r="AR177" s="114"/>
      <c r="AS177" s="114"/>
      <c r="AT177" s="114"/>
      <c r="AU177" s="114"/>
      <c r="AV177" s="114"/>
      <c r="AW177" s="114"/>
      <c r="AX177" s="114"/>
      <c r="AY177" s="114"/>
      <c r="AZ177" s="114"/>
      <c r="BA177" s="114"/>
      <c r="BB177" s="114"/>
      <c r="BC177" s="114"/>
      <c r="BD177" s="114"/>
      <c r="BE177" s="114"/>
      <c r="BF177" s="114"/>
      <c r="BG177" s="114"/>
      <c r="BH177" s="114"/>
      <c r="BI177" s="114"/>
      <c r="BJ177" s="114"/>
      <c r="BK177" s="114"/>
      <c r="BL177" s="114"/>
      <c r="BM177" s="114"/>
      <c r="BN177" s="114"/>
      <c r="BO177" s="114"/>
      <c r="BP177" s="114"/>
      <c r="BQ177" s="114"/>
      <c r="BR177" s="114"/>
      <c r="BS177" s="114"/>
      <c r="BT177" s="114"/>
      <c r="BU177" s="114"/>
      <c r="BV177" s="114"/>
      <c r="BW177" s="114"/>
      <c r="BX177" s="114"/>
      <c r="BY177" s="114"/>
      <c r="BZ177" s="114"/>
      <c r="CA177" s="114"/>
      <c r="CB177" s="114"/>
      <c r="CC177" s="114"/>
      <c r="CD177" s="114"/>
      <c r="CE177" s="114"/>
      <c r="CF177" s="114"/>
      <c r="CG177" s="114"/>
      <c r="CH177" s="114"/>
      <c r="CI177" s="114"/>
      <c r="CJ177" s="114"/>
      <c r="CK177" s="114"/>
    </row>
    <row r="178" spans="2:89" ht="12.75" customHeight="1">
      <c r="B178" s="114"/>
      <c r="C178" s="122"/>
      <c r="D178" s="114"/>
      <c r="E178" s="114"/>
      <c r="F178" s="114"/>
      <c r="G178" s="122"/>
      <c r="H178" s="114"/>
      <c r="I178" s="114"/>
      <c r="J178" s="114"/>
      <c r="K178" s="114"/>
      <c r="L178" s="114"/>
      <c r="N178" s="11"/>
      <c r="O178" s="49"/>
      <c r="P178" s="108"/>
      <c r="Q178" s="114"/>
      <c r="R178" s="11"/>
      <c r="S178" s="11"/>
      <c r="T178" s="11"/>
      <c r="U178" s="112"/>
      <c r="V178" s="114"/>
      <c r="W178" s="109"/>
      <c r="X178" s="108"/>
      <c r="Y178" s="146"/>
      <c r="Z178" s="112"/>
      <c r="AA178" s="113"/>
      <c r="AB178" s="139"/>
      <c r="AC178" s="114"/>
      <c r="AD178" s="114"/>
      <c r="AE178" s="109"/>
      <c r="AF178" s="108"/>
      <c r="AG178" s="152"/>
      <c r="AH178" s="114"/>
      <c r="AI178" s="114"/>
      <c r="AJ178" s="114"/>
      <c r="AK178" s="114"/>
      <c r="AL178" s="114"/>
      <c r="AM178" s="114"/>
      <c r="AN178" s="114"/>
      <c r="AO178" s="114"/>
      <c r="AP178" s="114"/>
      <c r="AQ178" s="114"/>
      <c r="AR178" s="114"/>
      <c r="AS178" s="114"/>
      <c r="AT178" s="114"/>
      <c r="AU178" s="114"/>
      <c r="AV178" s="114"/>
      <c r="AW178" s="114"/>
      <c r="AX178" s="114"/>
      <c r="AY178" s="114"/>
      <c r="AZ178" s="114"/>
      <c r="BA178" s="114"/>
      <c r="BB178" s="114"/>
      <c r="BC178" s="114"/>
      <c r="BD178" s="114"/>
      <c r="BE178" s="114"/>
      <c r="BF178" s="114"/>
      <c r="BG178" s="114"/>
      <c r="BH178" s="114"/>
      <c r="BI178" s="114"/>
      <c r="BJ178" s="114"/>
      <c r="BK178" s="114"/>
      <c r="BL178" s="114"/>
      <c r="BM178" s="114"/>
      <c r="BN178" s="114"/>
      <c r="BO178" s="114"/>
      <c r="BP178" s="114"/>
      <c r="BQ178" s="114"/>
      <c r="BR178" s="114"/>
      <c r="BS178" s="114"/>
      <c r="BT178" s="114"/>
      <c r="BU178" s="114"/>
      <c r="BV178" s="114"/>
      <c r="BW178" s="114"/>
      <c r="BX178" s="114"/>
      <c r="BY178" s="114"/>
      <c r="BZ178" s="114"/>
      <c r="CA178" s="114"/>
      <c r="CB178" s="114"/>
      <c r="CC178" s="114"/>
      <c r="CD178" s="114"/>
      <c r="CE178" s="114"/>
      <c r="CF178" s="114"/>
      <c r="CG178" s="114"/>
      <c r="CH178" s="114"/>
      <c r="CI178" s="114"/>
      <c r="CJ178" s="114"/>
      <c r="CK178" s="114"/>
    </row>
    <row r="179" spans="2:89" ht="15" customHeight="1">
      <c r="B179" s="114"/>
      <c r="C179" s="122"/>
      <c r="D179" s="114"/>
      <c r="E179" s="114"/>
      <c r="F179" s="114"/>
      <c r="G179" s="122"/>
      <c r="H179" s="114"/>
      <c r="I179" s="114"/>
      <c r="J179" s="114"/>
      <c r="K179" s="114"/>
      <c r="L179" s="114"/>
      <c r="N179" s="11"/>
      <c r="O179" s="49"/>
      <c r="P179" s="108"/>
      <c r="Q179" s="208"/>
      <c r="R179" s="11"/>
      <c r="S179" s="11"/>
      <c r="T179" s="11"/>
      <c r="U179" s="112"/>
      <c r="V179" s="114"/>
      <c r="W179" s="114"/>
      <c r="X179" s="114"/>
      <c r="Y179" s="114"/>
      <c r="Z179" s="112"/>
      <c r="AA179" s="108"/>
      <c r="AB179" s="152"/>
      <c r="AC179" s="104"/>
      <c r="AD179" s="114"/>
      <c r="AE179" s="109"/>
      <c r="AF179" s="108"/>
      <c r="AG179" s="146"/>
      <c r="AH179" s="114"/>
      <c r="AI179" s="114"/>
      <c r="AJ179" s="114"/>
      <c r="AK179" s="114"/>
      <c r="AL179" s="114"/>
      <c r="AM179" s="114"/>
      <c r="AN179" s="114"/>
      <c r="AO179" s="114"/>
      <c r="AP179" s="114"/>
      <c r="AQ179" s="114"/>
      <c r="AR179" s="114"/>
      <c r="AS179" s="114"/>
      <c r="AT179" s="114"/>
      <c r="AU179" s="114"/>
      <c r="AV179" s="114"/>
      <c r="AW179" s="114"/>
      <c r="AX179" s="114"/>
      <c r="AY179" s="114"/>
      <c r="AZ179" s="114"/>
      <c r="BA179" s="114"/>
      <c r="BB179" s="114"/>
      <c r="BC179" s="114"/>
      <c r="BD179" s="114"/>
      <c r="BE179" s="114"/>
      <c r="BF179" s="114"/>
      <c r="BG179" s="114"/>
      <c r="BH179" s="114"/>
      <c r="BI179" s="114"/>
      <c r="BJ179" s="114"/>
      <c r="BK179" s="114"/>
      <c r="BL179" s="114"/>
      <c r="BM179" s="114"/>
      <c r="BN179" s="114"/>
      <c r="BO179" s="114"/>
      <c r="BP179" s="114"/>
      <c r="BQ179" s="114"/>
      <c r="BR179" s="114"/>
      <c r="BS179" s="114"/>
      <c r="BT179" s="114"/>
      <c r="BU179" s="114"/>
      <c r="BV179" s="114"/>
      <c r="BW179" s="114"/>
      <c r="BX179" s="114"/>
      <c r="BY179" s="114"/>
      <c r="BZ179" s="114"/>
      <c r="CA179" s="114"/>
      <c r="CB179" s="114"/>
      <c r="CC179" s="114"/>
      <c r="CD179" s="114"/>
      <c r="CE179" s="114"/>
      <c r="CF179" s="114"/>
      <c r="CG179" s="114"/>
      <c r="CH179" s="114"/>
      <c r="CI179" s="114"/>
      <c r="CJ179" s="114"/>
      <c r="CK179" s="114"/>
    </row>
    <row r="180" spans="2:89" ht="15.75" customHeight="1">
      <c r="B180" s="114"/>
      <c r="C180" s="122"/>
      <c r="D180" s="114"/>
      <c r="E180" s="114"/>
      <c r="F180" s="114"/>
      <c r="G180" s="122"/>
      <c r="H180" s="114"/>
      <c r="I180" s="114"/>
      <c r="J180" s="114"/>
      <c r="K180" s="114"/>
      <c r="L180" s="114"/>
      <c r="N180" s="11"/>
      <c r="O180" s="49"/>
      <c r="P180" s="114"/>
      <c r="Q180" s="114"/>
      <c r="R180" s="11"/>
      <c r="S180" s="11"/>
      <c r="T180" s="11"/>
      <c r="U180" s="112"/>
      <c r="V180" s="114"/>
      <c r="W180" s="112"/>
      <c r="X180" s="113"/>
      <c r="Y180" s="139"/>
      <c r="Z180" s="114"/>
      <c r="AA180" s="218"/>
      <c r="AB180" s="129"/>
      <c r="AC180" s="129"/>
      <c r="AD180" s="114"/>
      <c r="AE180" s="134"/>
      <c r="AF180" s="108"/>
      <c r="AG180" s="210"/>
      <c r="AH180" s="114"/>
      <c r="AI180" s="114"/>
      <c r="AJ180" s="114"/>
      <c r="AK180" s="114"/>
      <c r="AL180" s="114"/>
      <c r="AM180" s="114"/>
      <c r="AN180" s="114"/>
      <c r="AO180" s="114"/>
      <c r="AP180" s="114"/>
      <c r="AQ180" s="114"/>
      <c r="AR180" s="114"/>
      <c r="AS180" s="114"/>
      <c r="AT180" s="114"/>
      <c r="AU180" s="114"/>
      <c r="AV180" s="114"/>
      <c r="AW180" s="114"/>
      <c r="AX180" s="114"/>
      <c r="AY180" s="114"/>
      <c r="AZ180" s="114"/>
      <c r="BA180" s="114"/>
      <c r="BB180" s="114"/>
      <c r="BC180" s="114"/>
      <c r="BD180" s="114"/>
      <c r="BE180" s="114"/>
      <c r="BF180" s="114"/>
      <c r="BG180" s="114"/>
      <c r="BH180" s="114"/>
      <c r="BI180" s="114"/>
      <c r="BJ180" s="114"/>
      <c r="BK180" s="114"/>
      <c r="BL180" s="114"/>
      <c r="BM180" s="114"/>
      <c r="BN180" s="114"/>
      <c r="BO180" s="114"/>
      <c r="BP180" s="114"/>
      <c r="BQ180" s="114"/>
      <c r="BR180" s="114"/>
      <c r="BS180" s="114"/>
      <c r="BT180" s="114"/>
      <c r="BU180" s="114"/>
      <c r="BV180" s="114"/>
      <c r="BW180" s="114"/>
      <c r="BX180" s="114"/>
      <c r="BY180" s="114"/>
      <c r="BZ180" s="114"/>
      <c r="CA180" s="114"/>
      <c r="CB180" s="114"/>
      <c r="CC180" s="114"/>
      <c r="CD180" s="114"/>
      <c r="CE180" s="114"/>
      <c r="CF180" s="114"/>
      <c r="CG180" s="114"/>
      <c r="CH180" s="114"/>
      <c r="CI180" s="114"/>
      <c r="CJ180" s="114"/>
      <c r="CK180" s="114"/>
    </row>
    <row r="181" spans="2:89" ht="15" customHeight="1">
      <c r="B181" s="114"/>
      <c r="C181" s="122"/>
      <c r="D181" s="114"/>
      <c r="E181" s="114"/>
      <c r="F181" s="114"/>
      <c r="G181" s="122"/>
      <c r="H181" s="114"/>
      <c r="I181" s="114"/>
      <c r="J181" s="114"/>
      <c r="K181" s="114"/>
      <c r="L181" s="114"/>
      <c r="N181" s="11"/>
      <c r="O181" s="49"/>
      <c r="P181" s="114"/>
      <c r="Q181" s="114"/>
      <c r="R181" s="11"/>
      <c r="S181" s="11"/>
      <c r="T181" s="11"/>
      <c r="U181" s="109"/>
      <c r="V181" s="114"/>
      <c r="W181" s="112"/>
      <c r="X181" s="113"/>
      <c r="Y181" s="139"/>
      <c r="Z181" s="114"/>
      <c r="AA181" s="229"/>
      <c r="AB181" s="207"/>
      <c r="AC181" s="208"/>
      <c r="AD181" s="114"/>
      <c r="AE181" s="112"/>
      <c r="AF181" s="108"/>
      <c r="AG181" s="146"/>
      <c r="AH181" s="114"/>
      <c r="AI181" s="114"/>
      <c r="AJ181" s="114"/>
      <c r="AK181" s="114"/>
      <c r="AL181" s="114"/>
      <c r="AM181" s="114"/>
      <c r="AN181" s="114"/>
      <c r="AO181" s="114"/>
      <c r="AP181" s="114"/>
      <c r="AQ181" s="114"/>
      <c r="AR181" s="114"/>
      <c r="AS181" s="114"/>
      <c r="AT181" s="114"/>
      <c r="AU181" s="114"/>
      <c r="AV181" s="114"/>
      <c r="AW181" s="114"/>
      <c r="AX181" s="114"/>
      <c r="AY181" s="114"/>
      <c r="AZ181" s="114"/>
      <c r="BA181" s="114"/>
      <c r="BB181" s="114"/>
      <c r="BC181" s="114"/>
      <c r="BD181" s="114"/>
      <c r="BE181" s="114"/>
      <c r="BF181" s="114"/>
      <c r="BG181" s="114"/>
      <c r="BH181" s="114"/>
      <c r="BI181" s="114"/>
      <c r="BJ181" s="114"/>
      <c r="BK181" s="114"/>
      <c r="BL181" s="114"/>
      <c r="BM181" s="114"/>
      <c r="BN181" s="114"/>
      <c r="BO181" s="114"/>
      <c r="BP181" s="114"/>
      <c r="BQ181" s="114"/>
      <c r="BR181" s="114"/>
      <c r="BS181" s="114"/>
      <c r="BT181" s="114"/>
      <c r="BU181" s="114"/>
      <c r="BV181" s="114"/>
      <c r="BW181" s="114"/>
      <c r="BX181" s="114"/>
      <c r="BY181" s="114"/>
      <c r="BZ181" s="114"/>
      <c r="CA181" s="114"/>
      <c r="CB181" s="114"/>
      <c r="CC181" s="114"/>
      <c r="CD181" s="114"/>
      <c r="CE181" s="114"/>
      <c r="CF181" s="114"/>
      <c r="CG181" s="114"/>
      <c r="CH181" s="114"/>
      <c r="CI181" s="114"/>
      <c r="CJ181" s="114"/>
      <c r="CK181" s="114"/>
    </row>
    <row r="182" spans="2:89" ht="15.75" customHeight="1">
      <c r="B182" s="114"/>
      <c r="C182" s="122"/>
      <c r="D182" s="114"/>
      <c r="E182" s="114"/>
      <c r="F182" s="123"/>
      <c r="G182" s="109"/>
      <c r="H182" s="108"/>
      <c r="I182" s="114"/>
      <c r="J182" s="114"/>
      <c r="K182" s="114"/>
      <c r="L182" s="114"/>
      <c r="N182" s="11"/>
      <c r="O182" s="49"/>
      <c r="P182" s="104"/>
      <c r="Q182" s="114"/>
      <c r="R182" s="11"/>
      <c r="S182" s="11"/>
      <c r="T182" s="11"/>
      <c r="U182" s="109"/>
      <c r="V182" s="114"/>
      <c r="W182" s="112"/>
      <c r="X182" s="113"/>
      <c r="Y182" s="139"/>
      <c r="Z182" s="114"/>
      <c r="AA182" s="112"/>
      <c r="AB182" s="113"/>
      <c r="AC182" s="139"/>
      <c r="AD182" s="114"/>
      <c r="AE182" s="114"/>
      <c r="AF182" s="114"/>
      <c r="AG182" s="114"/>
      <c r="AH182" s="114"/>
      <c r="AI182" s="114"/>
      <c r="AJ182" s="114"/>
      <c r="AK182" s="114"/>
      <c r="AL182" s="114"/>
      <c r="AM182" s="114"/>
      <c r="AN182" s="114"/>
      <c r="AO182" s="114"/>
      <c r="AP182" s="114"/>
      <c r="AQ182" s="114"/>
      <c r="AR182" s="114"/>
      <c r="AS182" s="114"/>
      <c r="AT182" s="114"/>
      <c r="AU182" s="114"/>
      <c r="AV182" s="114"/>
      <c r="AW182" s="114"/>
      <c r="AX182" s="114"/>
      <c r="AY182" s="114"/>
      <c r="AZ182" s="114"/>
      <c r="BA182" s="114"/>
      <c r="BB182" s="114"/>
      <c r="BC182" s="114"/>
      <c r="BD182" s="114"/>
      <c r="BE182" s="114"/>
      <c r="BF182" s="114"/>
      <c r="BG182" s="114"/>
      <c r="BH182" s="114"/>
      <c r="BI182" s="114"/>
      <c r="BJ182" s="114"/>
      <c r="BK182" s="114"/>
      <c r="BL182" s="114"/>
      <c r="BM182" s="114"/>
      <c r="BN182" s="114"/>
      <c r="BO182" s="114"/>
      <c r="BP182" s="114"/>
      <c r="BQ182" s="114"/>
      <c r="BR182" s="114"/>
      <c r="BS182" s="114"/>
      <c r="BT182" s="114"/>
      <c r="BU182" s="114"/>
      <c r="BV182" s="114"/>
      <c r="BW182" s="114"/>
      <c r="BX182" s="114"/>
      <c r="BY182" s="114"/>
      <c r="BZ182" s="114"/>
      <c r="CA182" s="114"/>
      <c r="CB182" s="114"/>
      <c r="CC182" s="114"/>
      <c r="CD182" s="114"/>
      <c r="CE182" s="114"/>
      <c r="CF182" s="114"/>
      <c r="CG182" s="114"/>
      <c r="CH182" s="114"/>
      <c r="CI182" s="114"/>
      <c r="CJ182" s="114"/>
      <c r="CK182" s="114"/>
    </row>
    <row r="183" spans="2:89">
      <c r="B183" s="114"/>
      <c r="C183" s="122"/>
      <c r="D183" s="114"/>
      <c r="E183" s="114"/>
      <c r="F183" s="114"/>
      <c r="G183" s="122"/>
      <c r="H183" s="114"/>
      <c r="I183" s="114"/>
      <c r="J183" s="114"/>
      <c r="K183" s="114"/>
      <c r="L183" s="114"/>
      <c r="N183" s="11"/>
      <c r="O183" s="49"/>
      <c r="P183" s="104"/>
      <c r="Q183" s="114"/>
      <c r="R183" s="11"/>
      <c r="S183" s="11"/>
      <c r="T183" s="11"/>
      <c r="U183" s="109"/>
      <c r="V183" s="114"/>
      <c r="W183" s="112"/>
      <c r="X183" s="113"/>
      <c r="Y183" s="139"/>
      <c r="Z183" s="114"/>
      <c r="AA183" s="112"/>
      <c r="AB183" s="113"/>
      <c r="AC183" s="139"/>
      <c r="AD183" s="114"/>
      <c r="AE183" s="114"/>
      <c r="AF183" s="114"/>
      <c r="AG183" s="114"/>
      <c r="AH183" s="114"/>
      <c r="AI183" s="114"/>
      <c r="AJ183" s="114"/>
      <c r="AK183" s="114"/>
      <c r="AL183" s="114"/>
      <c r="AM183" s="114"/>
      <c r="AN183" s="114"/>
      <c r="AO183" s="114"/>
      <c r="AP183" s="114"/>
      <c r="AQ183" s="114"/>
      <c r="AR183" s="114"/>
      <c r="AS183" s="114"/>
      <c r="AT183" s="114"/>
      <c r="AU183" s="114"/>
      <c r="AV183" s="114"/>
      <c r="AW183" s="114"/>
      <c r="AX183" s="114"/>
      <c r="AY183" s="114"/>
      <c r="AZ183" s="114"/>
      <c r="BA183" s="114"/>
      <c r="BB183" s="114"/>
      <c r="BC183" s="114"/>
      <c r="BD183" s="114"/>
      <c r="BE183" s="114"/>
      <c r="BF183" s="114"/>
      <c r="BG183" s="114"/>
      <c r="BH183" s="114"/>
      <c r="BI183" s="114"/>
      <c r="BJ183" s="114"/>
      <c r="BK183" s="114"/>
      <c r="BL183" s="114"/>
      <c r="BM183" s="114"/>
      <c r="BN183" s="114"/>
      <c r="BO183" s="114"/>
      <c r="BP183" s="114"/>
      <c r="BQ183" s="114"/>
      <c r="BR183" s="114"/>
      <c r="BS183" s="114"/>
      <c r="BT183" s="114"/>
      <c r="BU183" s="114"/>
      <c r="BV183" s="114"/>
      <c r="BW183" s="114"/>
      <c r="BX183" s="114"/>
      <c r="BY183" s="114"/>
      <c r="BZ183" s="114"/>
      <c r="CA183" s="114"/>
      <c r="CB183" s="114"/>
      <c r="CC183" s="114"/>
      <c r="CD183" s="114"/>
      <c r="CE183" s="114"/>
      <c r="CF183" s="114"/>
      <c r="CG183" s="114"/>
      <c r="CH183" s="114"/>
      <c r="CI183" s="114"/>
      <c r="CJ183" s="114"/>
      <c r="CK183" s="114"/>
    </row>
    <row r="184" spans="2:89" ht="12.75" customHeight="1">
      <c r="B184" s="114"/>
      <c r="C184" s="122"/>
      <c r="D184" s="114"/>
      <c r="E184" s="114"/>
      <c r="F184" s="114"/>
      <c r="G184" s="122"/>
      <c r="H184" s="114"/>
      <c r="I184" s="114"/>
      <c r="J184" s="114"/>
      <c r="K184" s="114"/>
      <c r="L184" s="114"/>
      <c r="N184" s="11"/>
      <c r="O184" s="49"/>
      <c r="P184" s="106"/>
      <c r="Q184" s="114"/>
      <c r="R184" s="11"/>
      <c r="S184" s="11"/>
      <c r="T184" s="11"/>
      <c r="U184" s="109"/>
      <c r="V184" s="114"/>
      <c r="W184" s="109"/>
      <c r="X184" s="113"/>
      <c r="Y184" s="139"/>
      <c r="Z184" s="114"/>
      <c r="AA184" s="112"/>
      <c r="AB184" s="113"/>
      <c r="AC184" s="139"/>
      <c r="AD184" s="114"/>
      <c r="AE184" s="114"/>
      <c r="AF184" s="114"/>
      <c r="AG184" s="114"/>
      <c r="AH184" s="114"/>
      <c r="AI184" s="114"/>
      <c r="AJ184" s="114"/>
      <c r="AK184" s="114"/>
      <c r="AL184" s="114"/>
      <c r="AM184" s="114"/>
      <c r="AN184" s="114"/>
      <c r="AO184" s="114"/>
      <c r="AP184" s="114"/>
      <c r="AQ184" s="114"/>
      <c r="AR184" s="114"/>
      <c r="AS184" s="114"/>
      <c r="AT184" s="114"/>
      <c r="AU184" s="114"/>
      <c r="AV184" s="114"/>
      <c r="AW184" s="114"/>
      <c r="AX184" s="114"/>
      <c r="AY184" s="114"/>
      <c r="AZ184" s="114"/>
      <c r="BA184" s="114"/>
      <c r="BB184" s="114"/>
      <c r="BC184" s="114"/>
      <c r="BD184" s="114"/>
      <c r="BE184" s="114"/>
      <c r="BF184" s="114"/>
      <c r="BG184" s="114"/>
      <c r="BH184" s="114"/>
      <c r="BI184" s="114"/>
      <c r="BJ184" s="114"/>
      <c r="BK184" s="114"/>
      <c r="BL184" s="114"/>
      <c r="BM184" s="114"/>
      <c r="BN184" s="114"/>
      <c r="BO184" s="114"/>
      <c r="BP184" s="114"/>
      <c r="BQ184" s="114"/>
      <c r="BR184" s="114"/>
      <c r="BS184" s="114"/>
      <c r="BT184" s="114"/>
      <c r="BU184" s="114"/>
      <c r="BV184" s="114"/>
      <c r="BW184" s="114"/>
      <c r="BX184" s="114"/>
      <c r="BY184" s="114"/>
      <c r="BZ184" s="114"/>
      <c r="CA184" s="114"/>
      <c r="CB184" s="114"/>
      <c r="CC184" s="114"/>
      <c r="CD184" s="114"/>
      <c r="CE184" s="114"/>
      <c r="CF184" s="114"/>
      <c r="CG184" s="114"/>
      <c r="CH184" s="114"/>
      <c r="CI184" s="114"/>
      <c r="CJ184" s="114"/>
      <c r="CK184" s="114"/>
    </row>
    <row r="185" spans="2:89" ht="15.75" customHeight="1">
      <c r="B185" s="114"/>
      <c r="C185" s="122"/>
      <c r="D185" s="114"/>
      <c r="E185" s="114"/>
      <c r="F185" s="114"/>
      <c r="G185" s="122"/>
      <c r="H185" s="114"/>
      <c r="I185" s="229"/>
      <c r="J185" s="114"/>
      <c r="K185" s="114"/>
      <c r="L185" s="114"/>
      <c r="N185" s="11"/>
      <c r="O185" s="49"/>
      <c r="P185" s="114"/>
      <c r="Q185" s="114"/>
      <c r="R185" s="11"/>
      <c r="S185" s="11"/>
      <c r="T185" s="11"/>
      <c r="U185" s="109"/>
      <c r="V185" s="114"/>
      <c r="W185" s="115"/>
      <c r="X185" s="116"/>
      <c r="Y185" s="150"/>
      <c r="Z185" s="114"/>
      <c r="AA185" s="112"/>
      <c r="AB185" s="113"/>
      <c r="AC185" s="139"/>
      <c r="AD185" s="114"/>
      <c r="AE185" s="114"/>
      <c r="AF185" s="114"/>
      <c r="AG185" s="114"/>
      <c r="AH185" s="114"/>
      <c r="AI185" s="114"/>
      <c r="AJ185" s="114"/>
      <c r="AK185" s="114"/>
      <c r="AL185" s="114"/>
      <c r="AM185" s="114"/>
      <c r="AN185" s="114"/>
      <c r="AO185" s="114"/>
      <c r="AP185" s="114"/>
      <c r="AQ185" s="114"/>
      <c r="AR185" s="114"/>
      <c r="AS185" s="114"/>
      <c r="AT185" s="114"/>
      <c r="AU185" s="114"/>
      <c r="AV185" s="114"/>
      <c r="AW185" s="114"/>
      <c r="AX185" s="114"/>
      <c r="AY185" s="114"/>
      <c r="AZ185" s="114"/>
      <c r="BA185" s="114"/>
      <c r="BB185" s="114"/>
      <c r="BC185" s="114"/>
      <c r="BD185" s="114"/>
      <c r="BE185" s="114"/>
      <c r="BF185" s="114"/>
      <c r="BG185" s="114"/>
      <c r="BH185" s="114"/>
      <c r="BI185" s="114"/>
      <c r="BJ185" s="114"/>
      <c r="BK185" s="114"/>
      <c r="BL185" s="114"/>
      <c r="BM185" s="114"/>
      <c r="BN185" s="114"/>
      <c r="BO185" s="114"/>
      <c r="BP185" s="114"/>
      <c r="BQ185" s="114"/>
      <c r="BR185" s="114"/>
      <c r="BS185" s="114"/>
      <c r="BT185" s="114"/>
      <c r="BU185" s="114"/>
      <c r="BV185" s="114"/>
      <c r="BW185" s="114"/>
      <c r="BX185" s="114"/>
      <c r="BY185" s="114"/>
      <c r="BZ185" s="114"/>
      <c r="CA185" s="114"/>
      <c r="CB185" s="114"/>
      <c r="CC185" s="114"/>
      <c r="CD185" s="114"/>
      <c r="CE185" s="114"/>
      <c r="CF185" s="114"/>
      <c r="CG185" s="114"/>
      <c r="CH185" s="114"/>
      <c r="CI185" s="114"/>
      <c r="CJ185" s="114"/>
      <c r="CK185" s="114"/>
    </row>
    <row r="186" spans="2:89" ht="13.5" customHeight="1">
      <c r="B186" s="114"/>
      <c r="C186" s="122"/>
      <c r="D186" s="114"/>
      <c r="E186" s="114"/>
      <c r="F186" s="114"/>
      <c r="G186" s="188"/>
      <c r="H186" s="114"/>
      <c r="I186" s="109"/>
      <c r="J186" s="114"/>
      <c r="K186" s="114"/>
      <c r="L186" s="114"/>
      <c r="N186" s="11"/>
      <c r="O186" s="49"/>
      <c r="P186" s="114"/>
      <c r="Q186" s="114"/>
      <c r="R186" s="11"/>
      <c r="S186" s="11"/>
      <c r="T186" s="11"/>
      <c r="U186" s="109"/>
      <c r="V186" s="114"/>
      <c r="W186" s="109"/>
      <c r="X186" s="108"/>
      <c r="Y186" s="146"/>
      <c r="Z186" s="114"/>
      <c r="AA186" s="109"/>
      <c r="AB186" s="113"/>
      <c r="AC186" s="139"/>
      <c r="AD186" s="114"/>
      <c r="AE186" s="114"/>
      <c r="AF186" s="114"/>
      <c r="AG186" s="114"/>
      <c r="AH186" s="114"/>
      <c r="AI186" s="114"/>
      <c r="AJ186" s="114"/>
      <c r="AK186" s="114"/>
      <c r="AL186" s="114"/>
      <c r="AM186" s="114"/>
      <c r="AN186" s="114"/>
      <c r="AO186" s="114"/>
      <c r="AP186" s="114"/>
      <c r="AQ186" s="114"/>
      <c r="AR186" s="114"/>
      <c r="AS186" s="114"/>
      <c r="AT186" s="114"/>
      <c r="AU186" s="114"/>
      <c r="AV186" s="114"/>
      <c r="AW186" s="114"/>
      <c r="AX186" s="114"/>
      <c r="AY186" s="114"/>
      <c r="AZ186" s="114"/>
      <c r="BA186" s="114"/>
      <c r="BB186" s="114"/>
      <c r="BC186" s="114"/>
      <c r="BD186" s="114"/>
      <c r="BE186" s="114"/>
      <c r="BF186" s="114"/>
      <c r="BG186" s="114"/>
      <c r="BH186" s="114"/>
      <c r="BI186" s="114"/>
      <c r="BJ186" s="114"/>
      <c r="BK186" s="114"/>
      <c r="BL186" s="114"/>
      <c r="BM186" s="114"/>
      <c r="BN186" s="114"/>
      <c r="BO186" s="114"/>
      <c r="BP186" s="114"/>
      <c r="BQ186" s="114"/>
      <c r="BR186" s="114"/>
      <c r="BS186" s="114"/>
      <c r="BT186" s="114"/>
      <c r="BU186" s="114"/>
      <c r="BV186" s="114"/>
      <c r="BW186" s="114"/>
      <c r="BX186" s="114"/>
      <c r="BY186" s="114"/>
      <c r="BZ186" s="114"/>
      <c r="CA186" s="114"/>
      <c r="CB186" s="114"/>
      <c r="CC186" s="114"/>
      <c r="CD186" s="114"/>
      <c r="CE186" s="114"/>
      <c r="CF186" s="114"/>
      <c r="CG186" s="114"/>
      <c r="CH186" s="114"/>
      <c r="CI186" s="114"/>
      <c r="CJ186" s="114"/>
      <c r="CK186" s="114"/>
    </row>
    <row r="187" spans="2:89" ht="13.5" customHeight="1">
      <c r="B187" s="114"/>
      <c r="C187" s="122"/>
      <c r="D187" s="114"/>
      <c r="E187" s="114"/>
      <c r="F187" s="114"/>
      <c r="G187" s="122"/>
      <c r="H187" s="114"/>
      <c r="I187" s="109"/>
      <c r="J187" s="114"/>
      <c r="K187" s="114"/>
      <c r="L187" s="114"/>
      <c r="N187" s="11"/>
      <c r="O187" s="49"/>
      <c r="P187" s="114"/>
      <c r="Q187" s="114"/>
      <c r="R187" s="11"/>
      <c r="S187" s="11"/>
      <c r="T187" s="11"/>
      <c r="U187" s="109"/>
      <c r="V187" s="114"/>
      <c r="W187" s="112"/>
      <c r="X187" s="104"/>
      <c r="Y187" s="114"/>
      <c r="Z187" s="112"/>
      <c r="AA187" s="115"/>
      <c r="AB187" s="116"/>
      <c r="AC187" s="150"/>
      <c r="AD187" s="114"/>
      <c r="AE187" s="114"/>
      <c r="AF187" s="114"/>
      <c r="AG187" s="114"/>
      <c r="AH187" s="114"/>
      <c r="AI187" s="114"/>
      <c r="AJ187" s="114"/>
      <c r="AK187" s="114"/>
      <c r="AL187" s="114"/>
      <c r="AM187" s="114"/>
      <c r="AN187" s="114"/>
      <c r="AO187" s="114"/>
      <c r="AP187" s="114"/>
      <c r="AQ187" s="114"/>
      <c r="AR187" s="114"/>
      <c r="AS187" s="114"/>
      <c r="AT187" s="114"/>
      <c r="AU187" s="114"/>
      <c r="AV187" s="114"/>
      <c r="AW187" s="114"/>
      <c r="AX187" s="114"/>
      <c r="AY187" s="114"/>
      <c r="AZ187" s="114"/>
      <c r="BA187" s="114"/>
      <c r="BB187" s="114"/>
      <c r="BC187" s="114"/>
      <c r="BD187" s="114"/>
      <c r="BE187" s="114"/>
      <c r="BF187" s="114"/>
      <c r="BG187" s="114"/>
      <c r="BH187" s="114"/>
      <c r="BI187" s="114"/>
      <c r="BJ187" s="114"/>
      <c r="BK187" s="114"/>
      <c r="BL187" s="114"/>
      <c r="BM187" s="114"/>
      <c r="BN187" s="114"/>
      <c r="BO187" s="114"/>
      <c r="BP187" s="114"/>
      <c r="BQ187" s="114"/>
      <c r="BR187" s="114"/>
      <c r="BS187" s="114"/>
      <c r="BT187" s="114"/>
      <c r="BU187" s="114"/>
      <c r="BV187" s="114"/>
      <c r="BW187" s="114"/>
      <c r="BX187" s="114"/>
      <c r="BY187" s="114"/>
      <c r="BZ187" s="114"/>
      <c r="CA187" s="114"/>
      <c r="CB187" s="114"/>
      <c r="CC187" s="114"/>
      <c r="CD187" s="114"/>
      <c r="CE187" s="114"/>
      <c r="CF187" s="114"/>
      <c r="CG187" s="114"/>
      <c r="CH187" s="114"/>
      <c r="CI187" s="114"/>
      <c r="CJ187" s="114"/>
      <c r="CK187" s="114"/>
    </row>
    <row r="188" spans="2:89" ht="13.5" customHeight="1">
      <c r="B188" s="114"/>
      <c r="C188" s="122"/>
      <c r="D188" s="114"/>
      <c r="E188" s="114"/>
      <c r="F188" s="187"/>
      <c r="G188" s="113"/>
      <c r="H188" s="114"/>
      <c r="I188" s="109"/>
      <c r="J188" s="114"/>
      <c r="K188" s="114"/>
      <c r="L188" s="114"/>
      <c r="N188" s="11"/>
      <c r="O188" s="122"/>
      <c r="P188" s="114"/>
      <c r="Q188" s="114"/>
      <c r="R188" s="11"/>
      <c r="S188" s="11"/>
      <c r="T188" s="11"/>
      <c r="U188" s="109"/>
      <c r="V188" s="224"/>
      <c r="W188" s="112"/>
      <c r="X188" s="113"/>
      <c r="Y188" s="139"/>
      <c r="Z188" s="114"/>
      <c r="AA188" s="109"/>
      <c r="AB188" s="108"/>
      <c r="AC188" s="146"/>
      <c r="AD188" s="114"/>
      <c r="AE188" s="114"/>
      <c r="AF188" s="114"/>
      <c r="AG188" s="114"/>
      <c r="AH188" s="114"/>
      <c r="AI188" s="114"/>
      <c r="AJ188" s="114"/>
      <c r="AK188" s="114"/>
      <c r="AL188" s="114"/>
      <c r="AM188" s="114"/>
      <c r="AN188" s="114"/>
      <c r="AO188" s="114"/>
      <c r="AP188" s="114"/>
      <c r="AQ188" s="114"/>
      <c r="AR188" s="114"/>
      <c r="AS188" s="114"/>
      <c r="AT188" s="114"/>
      <c r="AU188" s="114"/>
      <c r="AV188" s="114"/>
      <c r="AW188" s="114"/>
      <c r="AX188" s="114"/>
      <c r="AY188" s="114"/>
      <c r="AZ188" s="114"/>
      <c r="BA188" s="114"/>
      <c r="BB188" s="114"/>
      <c r="BC188" s="114"/>
      <c r="BD188" s="114"/>
      <c r="BE188" s="114"/>
      <c r="BF188" s="114"/>
      <c r="BG188" s="114"/>
      <c r="BH188" s="114"/>
      <c r="BI188" s="114"/>
      <c r="BJ188" s="114"/>
      <c r="BK188" s="114"/>
      <c r="BL188" s="114"/>
      <c r="BM188" s="114"/>
      <c r="BN188" s="114"/>
      <c r="BO188" s="114"/>
      <c r="BP188" s="114"/>
      <c r="BQ188" s="114"/>
      <c r="BR188" s="114"/>
      <c r="BS188" s="114"/>
      <c r="BT188" s="114"/>
      <c r="BU188" s="114"/>
      <c r="BV188" s="114"/>
      <c r="BW188" s="114"/>
      <c r="BX188" s="114"/>
      <c r="BY188" s="114"/>
      <c r="BZ188" s="114"/>
      <c r="CA188" s="114"/>
      <c r="CB188" s="114"/>
      <c r="CC188" s="114"/>
      <c r="CD188" s="114"/>
      <c r="CE188" s="114"/>
      <c r="CF188" s="114"/>
      <c r="CG188" s="114"/>
      <c r="CH188" s="114"/>
      <c r="CI188" s="114"/>
      <c r="CJ188" s="114"/>
      <c r="CK188" s="114"/>
    </row>
    <row r="189" spans="2:89" ht="13.5" customHeight="1">
      <c r="B189" s="114"/>
      <c r="C189" s="122"/>
      <c r="D189" s="114"/>
      <c r="E189" s="114"/>
      <c r="F189" s="159"/>
      <c r="G189" s="109"/>
      <c r="H189" s="114"/>
      <c r="I189" s="109"/>
      <c r="J189" s="114"/>
      <c r="K189" s="114"/>
      <c r="L189" s="114"/>
      <c r="N189" s="11"/>
      <c r="O189" s="122"/>
      <c r="P189" s="114"/>
      <c r="Q189" s="114"/>
      <c r="R189" s="11"/>
      <c r="S189" s="11"/>
      <c r="T189" s="11"/>
      <c r="U189" s="135"/>
      <c r="V189" s="114"/>
      <c r="W189" s="112"/>
      <c r="X189" s="113"/>
      <c r="Y189" s="139"/>
      <c r="Z189" s="114"/>
      <c r="AA189" s="112"/>
      <c r="AB189" s="104"/>
      <c r="AC189" s="114"/>
      <c r="AD189" s="114"/>
      <c r="AE189" s="114"/>
      <c r="AF189" s="114"/>
      <c r="AG189" s="114"/>
      <c r="AH189" s="114"/>
      <c r="AI189" s="114"/>
      <c r="AJ189" s="114"/>
      <c r="AK189" s="114"/>
      <c r="AL189" s="114"/>
      <c r="AM189" s="114"/>
      <c r="AN189" s="114"/>
      <c r="AO189" s="114"/>
      <c r="AP189" s="114"/>
      <c r="AQ189" s="114"/>
      <c r="AR189" s="114"/>
      <c r="AS189" s="114"/>
      <c r="AT189" s="114"/>
      <c r="AU189" s="114"/>
      <c r="AV189" s="114"/>
      <c r="AW189" s="114"/>
      <c r="AX189" s="114"/>
      <c r="AY189" s="114"/>
      <c r="AZ189" s="114"/>
      <c r="BA189" s="114"/>
      <c r="BB189" s="114"/>
      <c r="BC189" s="114"/>
      <c r="BD189" s="114"/>
      <c r="BE189" s="114"/>
      <c r="BF189" s="114"/>
      <c r="BG189" s="114"/>
      <c r="BH189" s="114"/>
      <c r="BI189" s="114"/>
      <c r="BJ189" s="114"/>
      <c r="BK189" s="114"/>
      <c r="BL189" s="114"/>
      <c r="BM189" s="114"/>
      <c r="BN189" s="114"/>
      <c r="BO189" s="114"/>
      <c r="BP189" s="114"/>
      <c r="BQ189" s="114"/>
      <c r="BR189" s="114"/>
      <c r="BS189" s="114"/>
      <c r="BT189" s="114"/>
      <c r="BU189" s="114"/>
      <c r="BV189" s="114"/>
      <c r="BW189" s="114"/>
      <c r="BX189" s="114"/>
      <c r="BY189" s="114"/>
      <c r="BZ189" s="114"/>
      <c r="CA189" s="114"/>
      <c r="CB189" s="114"/>
      <c r="CC189" s="114"/>
      <c r="CD189" s="114"/>
      <c r="CE189" s="114"/>
      <c r="CF189" s="114"/>
      <c r="CG189" s="114"/>
      <c r="CH189" s="114"/>
      <c r="CI189" s="114"/>
      <c r="CJ189" s="114"/>
      <c r="CK189" s="114"/>
    </row>
    <row r="190" spans="2:89" ht="13.5" customHeight="1">
      <c r="B190" s="114"/>
      <c r="C190" s="122"/>
      <c r="D190" s="114"/>
      <c r="E190" s="114"/>
      <c r="F190" s="114"/>
      <c r="G190" s="122"/>
      <c r="H190" s="114"/>
      <c r="I190" s="115"/>
      <c r="J190" s="114"/>
      <c r="K190" s="114"/>
      <c r="L190" s="114"/>
      <c r="N190" s="11"/>
      <c r="O190" s="122"/>
      <c r="P190" s="114"/>
      <c r="Q190" s="114"/>
      <c r="R190" s="11"/>
      <c r="S190" s="11"/>
      <c r="T190" s="11"/>
      <c r="U190" s="114"/>
      <c r="V190" s="114"/>
      <c r="W190" s="109"/>
      <c r="X190" s="108"/>
      <c r="Y190" s="129"/>
      <c r="Z190" s="114"/>
      <c r="AA190" s="112"/>
      <c r="AB190" s="113"/>
      <c r="AC190" s="139"/>
      <c r="AD190" s="114"/>
      <c r="AE190" s="114"/>
      <c r="AF190" s="114"/>
      <c r="AG190" s="114"/>
      <c r="AH190" s="114"/>
      <c r="AI190" s="114"/>
      <c r="AJ190" s="114"/>
      <c r="AK190" s="114"/>
      <c r="AL190" s="114"/>
      <c r="AM190" s="114"/>
      <c r="AN190" s="114"/>
      <c r="AO190" s="114"/>
      <c r="AP190" s="114"/>
      <c r="AQ190" s="114"/>
      <c r="AR190" s="114"/>
      <c r="AS190" s="114"/>
      <c r="AT190" s="114"/>
      <c r="AU190" s="114"/>
      <c r="AV190" s="114"/>
      <c r="AW190" s="114"/>
      <c r="AX190" s="114"/>
      <c r="AY190" s="114"/>
      <c r="AZ190" s="114"/>
      <c r="BA190" s="114"/>
      <c r="BB190" s="114"/>
      <c r="BC190" s="114"/>
      <c r="BD190" s="114"/>
      <c r="BE190" s="114"/>
      <c r="BF190" s="114"/>
      <c r="BG190" s="114"/>
      <c r="BH190" s="114"/>
      <c r="BI190" s="114"/>
      <c r="BJ190" s="114"/>
      <c r="BK190" s="114"/>
      <c r="BL190" s="114"/>
      <c r="BM190" s="114"/>
      <c r="BN190" s="114"/>
      <c r="BO190" s="114"/>
      <c r="BP190" s="114"/>
      <c r="BQ190" s="114"/>
      <c r="BR190" s="114"/>
      <c r="BS190" s="114"/>
      <c r="BT190" s="114"/>
      <c r="BU190" s="114"/>
      <c r="BV190" s="114"/>
      <c r="BW190" s="114"/>
      <c r="BX190" s="114"/>
      <c r="BY190" s="114"/>
      <c r="BZ190" s="114"/>
      <c r="CA190" s="114"/>
      <c r="CB190" s="114"/>
      <c r="CC190" s="114"/>
      <c r="CD190" s="114"/>
      <c r="CE190" s="114"/>
      <c r="CF190" s="114"/>
      <c r="CG190" s="114"/>
      <c r="CH190" s="114"/>
      <c r="CI190" s="114"/>
      <c r="CJ190" s="114"/>
      <c r="CK190" s="114"/>
    </row>
    <row r="191" spans="2:89" ht="12.75" customHeight="1">
      <c r="B191" s="114"/>
      <c r="C191" s="122"/>
      <c r="D191" s="114"/>
      <c r="E191" s="114"/>
      <c r="F191" s="114"/>
      <c r="G191" s="122"/>
      <c r="H191" s="114"/>
      <c r="I191" s="115"/>
      <c r="J191" s="114"/>
      <c r="K191" s="114"/>
      <c r="L191" s="114"/>
      <c r="N191" s="11"/>
      <c r="O191" s="122"/>
      <c r="P191" s="108"/>
      <c r="Q191" s="114"/>
      <c r="R191" s="11"/>
      <c r="S191" s="11"/>
      <c r="T191" s="11"/>
      <c r="U191" s="114"/>
      <c r="V191" s="114"/>
      <c r="W191" s="109"/>
      <c r="X191" s="108"/>
      <c r="Y191" s="129"/>
      <c r="Z191" s="114"/>
      <c r="AA191" s="112"/>
      <c r="AB191" s="113"/>
      <c r="AC191" s="139"/>
      <c r="AD191" s="114"/>
      <c r="AE191" s="114"/>
      <c r="AF191" s="114"/>
      <c r="AG191" s="114"/>
      <c r="AH191" s="114"/>
      <c r="AI191" s="114"/>
      <c r="AJ191" s="114"/>
      <c r="AK191" s="114"/>
      <c r="AL191" s="114"/>
      <c r="AM191" s="114"/>
      <c r="AN191" s="114"/>
      <c r="AO191" s="114"/>
      <c r="AP191" s="114"/>
      <c r="AQ191" s="114"/>
      <c r="AR191" s="114"/>
      <c r="AS191" s="114"/>
      <c r="AT191" s="114"/>
      <c r="AU191" s="114"/>
      <c r="AV191" s="114"/>
      <c r="AW191" s="114"/>
      <c r="AX191" s="114"/>
      <c r="AY191" s="114"/>
      <c r="AZ191" s="114"/>
      <c r="BA191" s="114"/>
      <c r="BB191" s="114"/>
      <c r="BC191" s="114"/>
      <c r="BD191" s="114"/>
      <c r="BE191" s="114"/>
      <c r="BF191" s="114"/>
      <c r="BG191" s="114"/>
      <c r="BH191" s="114"/>
      <c r="BI191" s="114"/>
      <c r="BJ191" s="114"/>
      <c r="BK191" s="114"/>
      <c r="BL191" s="114"/>
      <c r="BM191" s="114"/>
      <c r="BN191" s="114"/>
      <c r="BO191" s="114"/>
      <c r="BP191" s="114"/>
      <c r="BQ191" s="114"/>
      <c r="BR191" s="114"/>
      <c r="BS191" s="114"/>
      <c r="BT191" s="114"/>
      <c r="BU191" s="114"/>
      <c r="BV191" s="114"/>
      <c r="BW191" s="114"/>
      <c r="BX191" s="114"/>
      <c r="BY191" s="114"/>
      <c r="BZ191" s="114"/>
      <c r="CA191" s="114"/>
      <c r="CB191" s="114"/>
      <c r="CC191" s="114"/>
      <c r="CD191" s="114"/>
      <c r="CE191" s="114"/>
      <c r="CF191" s="114"/>
      <c r="CG191" s="114"/>
      <c r="CH191" s="114"/>
      <c r="CI191" s="114"/>
      <c r="CJ191" s="114"/>
      <c r="CK191" s="114"/>
    </row>
    <row r="192" spans="2:89" ht="15" customHeight="1">
      <c r="B192" s="114"/>
      <c r="C192" s="122"/>
      <c r="D192" s="114"/>
      <c r="E192" s="114"/>
      <c r="F192" s="114"/>
      <c r="G192" s="122"/>
      <c r="H192" s="114"/>
      <c r="I192" s="115"/>
      <c r="J192" s="114"/>
      <c r="K192" s="114"/>
      <c r="L192" s="114"/>
      <c r="N192" s="11"/>
      <c r="O192" s="49"/>
      <c r="P192" s="108"/>
      <c r="Q192" s="114"/>
      <c r="R192" s="11"/>
      <c r="S192" s="11"/>
      <c r="T192" s="11"/>
      <c r="U192" s="114"/>
      <c r="V192" s="114"/>
      <c r="W192" s="109"/>
      <c r="X192" s="108"/>
      <c r="Y192" s="129"/>
      <c r="Z192" s="114"/>
      <c r="AA192" s="114"/>
      <c r="AB192" s="114"/>
      <c r="AC192" s="114"/>
      <c r="AD192" s="114"/>
      <c r="AE192" s="114"/>
      <c r="AF192" s="114"/>
      <c r="AG192" s="114"/>
      <c r="AH192" s="114"/>
      <c r="AI192" s="114"/>
      <c r="AJ192" s="114"/>
      <c r="AK192" s="114"/>
      <c r="AL192" s="114"/>
      <c r="AM192" s="114"/>
      <c r="AN192" s="114"/>
      <c r="AO192" s="114"/>
      <c r="AP192" s="114"/>
      <c r="AQ192" s="114"/>
      <c r="AR192" s="114"/>
      <c r="AS192" s="114"/>
      <c r="AT192" s="114"/>
      <c r="AU192" s="114"/>
      <c r="AV192" s="114"/>
      <c r="AW192" s="114"/>
      <c r="AX192" s="114"/>
      <c r="AY192" s="114"/>
      <c r="AZ192" s="114"/>
      <c r="BA192" s="114"/>
      <c r="BB192" s="114"/>
      <c r="BC192" s="114"/>
      <c r="BD192" s="114"/>
      <c r="BE192" s="114"/>
      <c r="BF192" s="114"/>
      <c r="BG192" s="114"/>
      <c r="BH192" s="114"/>
      <c r="BI192" s="114"/>
      <c r="BJ192" s="114"/>
      <c r="BK192" s="114"/>
      <c r="BL192" s="114"/>
      <c r="BM192" s="114"/>
      <c r="BN192" s="114"/>
      <c r="BO192" s="114"/>
      <c r="BP192" s="114"/>
      <c r="BQ192" s="114"/>
      <c r="BR192" s="114"/>
      <c r="BS192" s="114"/>
      <c r="BT192" s="114"/>
      <c r="BU192" s="114"/>
      <c r="BV192" s="114"/>
      <c r="BW192" s="114"/>
      <c r="BX192" s="114"/>
      <c r="BY192" s="114"/>
      <c r="BZ192" s="114"/>
      <c r="CA192" s="114"/>
      <c r="CB192" s="114"/>
      <c r="CC192" s="114"/>
      <c r="CD192" s="114"/>
      <c r="CE192" s="114"/>
      <c r="CF192" s="114"/>
      <c r="CG192" s="114"/>
      <c r="CH192" s="114"/>
      <c r="CI192" s="114"/>
      <c r="CJ192" s="114"/>
      <c r="CK192" s="114"/>
    </row>
    <row r="193" spans="1:89" ht="15.75" customHeight="1">
      <c r="B193" s="114"/>
      <c r="C193" s="122"/>
      <c r="D193" s="114"/>
      <c r="E193" s="114"/>
      <c r="F193" s="114"/>
      <c r="G193" s="122"/>
      <c r="H193" s="114"/>
      <c r="I193" s="114"/>
      <c r="J193" s="114"/>
      <c r="K193" s="122"/>
      <c r="L193" s="114"/>
      <c r="N193" s="11"/>
      <c r="O193" s="49"/>
      <c r="P193" s="122"/>
      <c r="Q193" s="114"/>
      <c r="R193" s="11"/>
      <c r="S193" s="11"/>
      <c r="T193" s="11"/>
      <c r="U193" s="114"/>
      <c r="V193" s="114"/>
      <c r="W193" s="114"/>
      <c r="X193" s="114"/>
      <c r="Y193" s="114"/>
      <c r="Z193" s="114"/>
      <c r="AA193" s="114"/>
      <c r="AB193" s="114"/>
      <c r="AC193" s="114"/>
      <c r="AD193" s="114"/>
      <c r="AE193" s="114"/>
      <c r="AF193" s="114"/>
      <c r="AG193" s="114"/>
      <c r="AH193" s="114"/>
      <c r="AI193" s="114"/>
      <c r="AJ193" s="114"/>
      <c r="AK193" s="114"/>
      <c r="AL193" s="114"/>
      <c r="AM193" s="114"/>
      <c r="AN193" s="114"/>
      <c r="AO193" s="114"/>
      <c r="AP193" s="114"/>
      <c r="AQ193" s="114"/>
      <c r="AR193" s="114"/>
      <c r="AS193" s="114"/>
      <c r="AT193" s="114"/>
      <c r="AU193" s="114"/>
      <c r="AV193" s="114"/>
      <c r="AW193" s="114"/>
      <c r="AX193" s="114"/>
      <c r="AY193" s="114"/>
      <c r="AZ193" s="114"/>
      <c r="BA193" s="114"/>
      <c r="BB193" s="114"/>
      <c r="BC193" s="114"/>
      <c r="BD193" s="114"/>
      <c r="BE193" s="114"/>
      <c r="BF193" s="114"/>
      <c r="BG193" s="114"/>
      <c r="BH193" s="114"/>
      <c r="BI193" s="114"/>
      <c r="BJ193" s="114"/>
      <c r="BK193" s="114"/>
      <c r="BL193" s="114"/>
      <c r="BM193" s="114"/>
      <c r="BN193" s="114"/>
      <c r="BO193" s="114"/>
      <c r="BP193" s="114"/>
      <c r="BQ193" s="114"/>
      <c r="BR193" s="114"/>
      <c r="BS193" s="114"/>
      <c r="BT193" s="114"/>
      <c r="BU193" s="114"/>
      <c r="BV193" s="114"/>
      <c r="BW193" s="114"/>
      <c r="BX193" s="114"/>
      <c r="BY193" s="114"/>
      <c r="BZ193" s="114"/>
      <c r="CA193" s="114"/>
      <c r="CB193" s="114"/>
      <c r="CC193" s="114"/>
      <c r="CD193" s="114"/>
      <c r="CE193" s="114"/>
      <c r="CF193" s="114"/>
      <c r="CG193" s="114"/>
      <c r="CH193" s="114"/>
      <c r="CI193" s="114"/>
      <c r="CJ193" s="114"/>
      <c r="CK193" s="114"/>
    </row>
    <row r="194" spans="1:89" ht="13.5" customHeight="1">
      <c r="B194" s="114"/>
      <c r="C194" s="122"/>
      <c r="D194" s="114"/>
      <c r="E194" s="114"/>
      <c r="F194" s="129"/>
      <c r="G194" s="122"/>
      <c r="H194" s="114"/>
      <c r="I194" s="114"/>
      <c r="J194" s="2425"/>
      <c r="K194" s="122"/>
      <c r="L194" s="114"/>
      <c r="N194" s="11"/>
      <c r="O194" s="49"/>
      <c r="P194" s="114"/>
      <c r="Q194" s="114"/>
      <c r="R194" s="11"/>
      <c r="S194" s="11"/>
      <c r="T194" s="11"/>
      <c r="U194" s="109"/>
      <c r="V194" s="108"/>
      <c r="W194" s="174"/>
      <c r="X194" s="207"/>
      <c r="Y194" s="208"/>
      <c r="Z194" s="114"/>
      <c r="AA194" s="114"/>
      <c r="AB194" s="114"/>
      <c r="AC194" s="114"/>
      <c r="AD194" s="114"/>
      <c r="AE194" s="114"/>
      <c r="AF194" s="114"/>
      <c r="AG194" s="114"/>
      <c r="AH194" s="114"/>
      <c r="AI194" s="114"/>
      <c r="AJ194" s="114"/>
      <c r="AK194" s="114"/>
      <c r="AL194" s="114"/>
      <c r="AM194" s="114"/>
      <c r="AN194" s="114"/>
      <c r="AO194" s="114"/>
      <c r="AP194" s="114"/>
      <c r="AQ194" s="114"/>
      <c r="AR194" s="114"/>
      <c r="AS194" s="114"/>
      <c r="AT194" s="114"/>
      <c r="AU194" s="114"/>
      <c r="AV194" s="114"/>
      <c r="AW194" s="114"/>
      <c r="AX194" s="114"/>
      <c r="AY194" s="114"/>
      <c r="AZ194" s="114"/>
      <c r="BA194" s="114"/>
      <c r="BB194" s="114"/>
      <c r="BC194" s="114"/>
      <c r="BD194" s="114"/>
      <c r="BE194" s="114"/>
      <c r="BF194" s="114"/>
      <c r="BG194" s="114"/>
      <c r="BH194" s="114"/>
      <c r="BI194" s="114"/>
      <c r="BJ194" s="114"/>
      <c r="BK194" s="114"/>
      <c r="BL194" s="114"/>
      <c r="BM194" s="114"/>
      <c r="BN194" s="114"/>
      <c r="BO194" s="114"/>
      <c r="BP194" s="114"/>
      <c r="BQ194" s="114"/>
      <c r="BR194" s="114"/>
      <c r="BS194" s="114"/>
      <c r="BT194" s="114"/>
      <c r="BU194" s="114"/>
      <c r="BV194" s="114"/>
      <c r="BW194" s="114"/>
      <c r="BX194" s="114"/>
      <c r="BY194" s="114"/>
      <c r="BZ194" s="114"/>
      <c r="CA194" s="114"/>
      <c r="CB194" s="114"/>
      <c r="CC194" s="114"/>
      <c r="CD194" s="114"/>
      <c r="CE194" s="114"/>
      <c r="CF194" s="114"/>
      <c r="CG194" s="114"/>
      <c r="CH194" s="114"/>
      <c r="CI194" s="114"/>
      <c r="CJ194" s="114"/>
      <c r="CK194" s="114"/>
    </row>
    <row r="195" spans="1:89">
      <c r="B195" s="114"/>
      <c r="C195" s="122"/>
      <c r="D195" s="114"/>
      <c r="E195" s="114"/>
      <c r="F195" s="123"/>
      <c r="G195" s="122"/>
      <c r="H195" s="114"/>
      <c r="I195" s="114"/>
      <c r="J195" s="129"/>
      <c r="K195" s="129"/>
      <c r="L195" s="129"/>
      <c r="N195" s="11"/>
      <c r="O195" s="49"/>
      <c r="P195" s="121"/>
      <c r="Q195" s="208"/>
      <c r="R195" s="11"/>
      <c r="S195" s="11"/>
      <c r="T195" s="11"/>
      <c r="U195" s="114"/>
      <c r="V195" s="114"/>
      <c r="W195" s="114"/>
      <c r="X195" s="114"/>
      <c r="Y195" s="114"/>
      <c r="Z195" s="114"/>
      <c r="AA195" s="114"/>
      <c r="AB195" s="114"/>
      <c r="AC195" s="114"/>
      <c r="AD195" s="114"/>
      <c r="AE195" s="114"/>
      <c r="AF195" s="114"/>
      <c r="AG195" s="114"/>
      <c r="AH195" s="114"/>
      <c r="AI195" s="114"/>
      <c r="AJ195" s="114"/>
      <c r="AK195" s="114"/>
      <c r="AL195" s="114"/>
      <c r="AM195" s="114"/>
      <c r="AN195" s="114"/>
      <c r="AO195" s="114"/>
      <c r="AP195" s="114"/>
      <c r="AQ195" s="114"/>
      <c r="AR195" s="114"/>
      <c r="AS195" s="114"/>
      <c r="AT195" s="114"/>
      <c r="AU195" s="114"/>
      <c r="AV195" s="114"/>
      <c r="AW195" s="114"/>
      <c r="AX195" s="114"/>
      <c r="AY195" s="114"/>
      <c r="AZ195" s="114"/>
      <c r="BA195" s="114"/>
      <c r="BB195" s="114"/>
      <c r="BC195" s="114"/>
      <c r="BD195" s="114"/>
      <c r="BE195" s="114"/>
      <c r="BF195" s="114"/>
      <c r="BG195" s="114"/>
      <c r="BH195" s="114"/>
      <c r="BI195" s="114"/>
      <c r="BJ195" s="114"/>
      <c r="BK195" s="114"/>
      <c r="BL195" s="114"/>
      <c r="BM195" s="114"/>
      <c r="BN195" s="114"/>
      <c r="BO195" s="114"/>
      <c r="BP195" s="114"/>
      <c r="BQ195" s="114"/>
      <c r="BR195" s="114"/>
      <c r="BS195" s="114"/>
      <c r="BT195" s="114"/>
      <c r="BU195" s="114"/>
      <c r="BV195" s="114"/>
      <c r="BW195" s="114"/>
      <c r="BX195" s="114"/>
      <c r="BY195" s="114"/>
      <c r="BZ195" s="114"/>
      <c r="CA195" s="114"/>
      <c r="CB195" s="114"/>
      <c r="CC195" s="114"/>
      <c r="CD195" s="114"/>
      <c r="CE195" s="114"/>
      <c r="CF195" s="114"/>
      <c r="CG195" s="114"/>
      <c r="CH195" s="114"/>
      <c r="CI195" s="114"/>
      <c r="CJ195" s="114"/>
      <c r="CK195" s="114"/>
    </row>
    <row r="196" spans="1:89" ht="15" customHeight="1">
      <c r="B196" s="114"/>
      <c r="C196" s="122"/>
      <c r="D196" s="114"/>
      <c r="E196" s="114"/>
      <c r="F196" s="123"/>
      <c r="G196" s="109"/>
      <c r="H196" s="114"/>
      <c r="I196" s="229"/>
      <c r="J196" s="129"/>
      <c r="K196" s="129"/>
      <c r="L196" s="129"/>
      <c r="N196" s="11"/>
      <c r="O196" s="49"/>
      <c r="P196" s="114"/>
      <c r="Q196" s="139"/>
      <c r="R196" s="11"/>
      <c r="S196" s="11"/>
      <c r="T196" s="11"/>
      <c r="U196" s="114"/>
      <c r="V196" s="114"/>
      <c r="W196" s="109"/>
      <c r="X196" s="108"/>
      <c r="Y196" s="152"/>
      <c r="Z196" s="114"/>
      <c r="AA196" s="114"/>
      <c r="AB196" s="114"/>
      <c r="AC196" s="114"/>
      <c r="AD196" s="114"/>
      <c r="AE196" s="114"/>
      <c r="AF196" s="114"/>
      <c r="AG196" s="114"/>
      <c r="AH196" s="114"/>
      <c r="AI196" s="114"/>
      <c r="AJ196" s="114"/>
      <c r="AK196" s="114"/>
      <c r="AL196" s="114"/>
      <c r="AM196" s="114"/>
      <c r="AN196" s="114"/>
      <c r="AO196" s="114"/>
      <c r="AP196" s="114"/>
      <c r="AQ196" s="114"/>
      <c r="AR196" s="114"/>
      <c r="AS196" s="114"/>
      <c r="AT196" s="114"/>
      <c r="AU196" s="114"/>
      <c r="AV196" s="114"/>
      <c r="AW196" s="114"/>
      <c r="AX196" s="114"/>
      <c r="AY196" s="114"/>
      <c r="AZ196" s="114"/>
      <c r="BA196" s="114"/>
      <c r="BB196" s="114"/>
      <c r="BC196" s="114"/>
      <c r="BD196" s="114"/>
      <c r="BE196" s="114"/>
      <c r="BF196" s="114"/>
      <c r="BG196" s="114"/>
      <c r="BH196" s="114"/>
      <c r="BI196" s="114"/>
      <c r="BJ196" s="114"/>
      <c r="BK196" s="114"/>
      <c r="BL196" s="114"/>
      <c r="BM196" s="114"/>
      <c r="BN196" s="114"/>
      <c r="BO196" s="114"/>
      <c r="BP196" s="114"/>
      <c r="BQ196" s="114"/>
      <c r="BR196" s="114"/>
      <c r="BS196" s="114"/>
      <c r="BT196" s="114"/>
      <c r="BU196" s="114"/>
      <c r="BV196" s="114"/>
      <c r="BW196" s="114"/>
      <c r="BX196" s="114"/>
      <c r="BY196" s="114"/>
      <c r="BZ196" s="114"/>
      <c r="CA196" s="114"/>
      <c r="CB196" s="114"/>
      <c r="CC196" s="114"/>
      <c r="CD196" s="114"/>
      <c r="CE196" s="114"/>
      <c r="CF196" s="114"/>
      <c r="CG196" s="114"/>
      <c r="CH196" s="114"/>
      <c r="CI196" s="114"/>
      <c r="CJ196" s="114"/>
      <c r="CK196" s="114"/>
    </row>
    <row r="197" spans="1:89" ht="12.75" customHeight="1">
      <c r="B197" s="114"/>
      <c r="C197" s="122"/>
      <c r="D197" s="114"/>
      <c r="E197" s="114"/>
      <c r="F197" s="167"/>
      <c r="G197" s="135"/>
      <c r="H197" s="114"/>
      <c r="I197" s="109"/>
      <c r="J197" s="129"/>
      <c r="K197" s="129"/>
      <c r="L197" s="129"/>
      <c r="N197" s="11"/>
      <c r="O197" s="49"/>
      <c r="P197" s="108"/>
      <c r="Q197" s="152"/>
      <c r="R197" s="11"/>
      <c r="S197" s="11"/>
      <c r="T197" s="11"/>
      <c r="U197" s="114"/>
      <c r="V197" s="114"/>
      <c r="W197" s="114"/>
      <c r="X197" s="114"/>
      <c r="Y197" s="114"/>
      <c r="Z197" s="114"/>
      <c r="AA197" s="114"/>
      <c r="AB197" s="114"/>
      <c r="AC197" s="114"/>
      <c r="AD197" s="114"/>
      <c r="AE197" s="114"/>
      <c r="AF197" s="114"/>
      <c r="AG197" s="114"/>
      <c r="AH197" s="114"/>
      <c r="AI197" s="114"/>
      <c r="AJ197" s="114"/>
      <c r="AK197" s="114"/>
      <c r="AL197" s="114"/>
      <c r="AM197" s="114"/>
      <c r="AN197" s="114"/>
      <c r="AO197" s="114"/>
      <c r="AP197" s="114"/>
      <c r="AQ197" s="114"/>
      <c r="AR197" s="114"/>
      <c r="AS197" s="114"/>
      <c r="AT197" s="114"/>
      <c r="AU197" s="114"/>
      <c r="AV197" s="114"/>
      <c r="AW197" s="114"/>
      <c r="AX197" s="114"/>
      <c r="AY197" s="114"/>
      <c r="AZ197" s="114"/>
      <c r="BA197" s="114"/>
      <c r="BB197" s="114"/>
      <c r="BC197" s="114"/>
      <c r="BD197" s="114"/>
      <c r="BE197" s="114"/>
      <c r="BF197" s="114"/>
      <c r="BG197" s="114"/>
      <c r="BH197" s="114"/>
      <c r="BI197" s="114"/>
      <c r="BJ197" s="114"/>
      <c r="BK197" s="114"/>
      <c r="BL197" s="114"/>
      <c r="BM197" s="114"/>
      <c r="BN197" s="114"/>
      <c r="BO197" s="114"/>
      <c r="BP197" s="114"/>
      <c r="BQ197" s="114"/>
      <c r="BR197" s="114"/>
      <c r="BS197" s="114"/>
      <c r="BT197" s="114"/>
      <c r="BU197" s="114"/>
      <c r="BV197" s="114"/>
      <c r="BW197" s="114"/>
      <c r="BX197" s="114"/>
      <c r="BY197" s="114"/>
      <c r="BZ197" s="114"/>
      <c r="CA197" s="114"/>
      <c r="CB197" s="114"/>
      <c r="CC197" s="114"/>
      <c r="CD197" s="114"/>
      <c r="CE197" s="114"/>
      <c r="CF197" s="114"/>
      <c r="CG197" s="114"/>
      <c r="CH197" s="114"/>
      <c r="CI197" s="114"/>
      <c r="CJ197" s="114"/>
      <c r="CK197" s="114"/>
    </row>
    <row r="198" spans="1:89" ht="15" customHeight="1">
      <c r="B198" s="114"/>
      <c r="C198" s="122"/>
      <c r="D198" s="114"/>
      <c r="E198" s="114"/>
      <c r="F198" s="114"/>
      <c r="G198" s="188"/>
      <c r="H198" s="114"/>
      <c r="I198" s="115"/>
      <c r="J198" s="129"/>
      <c r="K198" s="129"/>
      <c r="L198" s="129"/>
      <c r="N198" s="11"/>
      <c r="O198" s="49"/>
      <c r="P198" s="108"/>
      <c r="Q198" s="149"/>
      <c r="R198" s="11"/>
      <c r="S198" s="11"/>
      <c r="T198" s="11"/>
      <c r="U198" s="114"/>
      <c r="V198" s="114"/>
      <c r="W198" s="109"/>
      <c r="X198" s="108"/>
      <c r="Y198" s="152"/>
      <c r="Z198" s="114"/>
      <c r="AA198" s="114"/>
      <c r="AB198" s="114"/>
      <c r="AC198" s="114"/>
      <c r="AD198" s="114"/>
      <c r="AE198" s="114"/>
      <c r="AF198" s="114"/>
      <c r="AG198" s="114"/>
      <c r="AH198" s="114"/>
      <c r="AI198" s="114"/>
      <c r="AJ198" s="114"/>
      <c r="AK198" s="114"/>
      <c r="AL198" s="114"/>
      <c r="AM198" s="114"/>
      <c r="AN198" s="114"/>
      <c r="AO198" s="114"/>
      <c r="AP198" s="114"/>
      <c r="AQ198" s="114"/>
      <c r="AR198" s="114"/>
      <c r="AS198" s="114"/>
      <c r="AT198" s="114"/>
      <c r="AU198" s="114"/>
      <c r="AV198" s="114"/>
      <c r="AW198" s="114"/>
      <c r="AX198" s="114"/>
      <c r="AY198" s="114"/>
      <c r="AZ198" s="114"/>
      <c r="BA198" s="114"/>
      <c r="BB198" s="114"/>
      <c r="BC198" s="114"/>
      <c r="BD198" s="114"/>
      <c r="BE198" s="114"/>
      <c r="BF198" s="114"/>
      <c r="BG198" s="114"/>
      <c r="BH198" s="114"/>
      <c r="BI198" s="114"/>
      <c r="BJ198" s="114"/>
      <c r="BK198" s="114"/>
      <c r="BL198" s="114"/>
      <c r="BM198" s="114"/>
      <c r="BN198" s="114"/>
      <c r="BO198" s="114"/>
      <c r="BP198" s="114"/>
      <c r="BQ198" s="114"/>
      <c r="BR198" s="114"/>
      <c r="BS198" s="114"/>
      <c r="BT198" s="114"/>
      <c r="BU198" s="114"/>
      <c r="BV198" s="114"/>
      <c r="BW198" s="114"/>
      <c r="BX198" s="114"/>
      <c r="BY198" s="114"/>
      <c r="BZ198" s="114"/>
      <c r="CA198" s="114"/>
      <c r="CB198" s="114"/>
      <c r="CC198" s="114"/>
      <c r="CD198" s="114"/>
      <c r="CE198" s="114"/>
      <c r="CF198" s="114"/>
      <c r="CG198" s="114"/>
      <c r="CH198" s="114"/>
      <c r="CI198" s="114"/>
      <c r="CJ198" s="114"/>
      <c r="CK198" s="114"/>
    </row>
    <row r="199" spans="1:89" ht="15" customHeight="1">
      <c r="B199" s="114"/>
      <c r="C199" s="122"/>
      <c r="D199" s="114"/>
      <c r="E199" s="114"/>
      <c r="F199" s="133"/>
      <c r="G199" s="121"/>
      <c r="H199" s="121"/>
      <c r="I199" s="109"/>
      <c r="J199" s="129"/>
      <c r="K199" s="129"/>
      <c r="L199" s="129"/>
      <c r="N199" s="11"/>
      <c r="O199" s="49"/>
      <c r="P199" s="114"/>
      <c r="Q199" s="209"/>
      <c r="R199" s="11"/>
      <c r="S199" s="11"/>
      <c r="T199" s="11"/>
      <c r="U199" s="114"/>
      <c r="V199" s="114"/>
      <c r="W199" s="119"/>
      <c r="X199" s="121"/>
      <c r="Y199" s="129"/>
      <c r="Z199" s="114"/>
      <c r="AA199" s="114"/>
      <c r="AB199" s="114"/>
      <c r="AC199" s="114"/>
      <c r="AD199" s="114"/>
      <c r="AE199" s="114"/>
      <c r="AF199" s="114"/>
      <c r="AG199" s="114"/>
      <c r="AH199" s="114"/>
      <c r="AI199" s="114"/>
      <c r="AJ199" s="114"/>
      <c r="AK199" s="114"/>
      <c r="AL199" s="114"/>
      <c r="AM199" s="114"/>
      <c r="AN199" s="114"/>
      <c r="AO199" s="114"/>
      <c r="AP199" s="114"/>
      <c r="AQ199" s="114"/>
      <c r="AR199" s="114"/>
      <c r="AS199" s="114"/>
      <c r="AT199" s="114"/>
      <c r="AU199" s="114"/>
      <c r="AV199" s="114"/>
      <c r="AW199" s="114"/>
      <c r="AX199" s="114"/>
      <c r="AY199" s="114"/>
      <c r="AZ199" s="114"/>
      <c r="BA199" s="114"/>
      <c r="BB199" s="114"/>
      <c r="BC199" s="114"/>
      <c r="BD199" s="114"/>
      <c r="BE199" s="114"/>
      <c r="BF199" s="114"/>
      <c r="BG199" s="114"/>
      <c r="BH199" s="114"/>
      <c r="BI199" s="114"/>
      <c r="BJ199" s="114"/>
      <c r="BK199" s="114"/>
      <c r="BL199" s="114"/>
      <c r="BM199" s="114"/>
      <c r="BN199" s="114"/>
      <c r="BO199" s="114"/>
      <c r="BP199" s="114"/>
      <c r="BQ199" s="114"/>
      <c r="BR199" s="114"/>
      <c r="BS199" s="114"/>
      <c r="BT199" s="114"/>
      <c r="BU199" s="114"/>
      <c r="BV199" s="114"/>
      <c r="BW199" s="114"/>
      <c r="BX199" s="114"/>
      <c r="BY199" s="114"/>
      <c r="BZ199" s="114"/>
      <c r="CA199" s="114"/>
      <c r="CB199" s="114"/>
      <c r="CC199" s="114"/>
      <c r="CD199" s="114"/>
      <c r="CE199" s="114"/>
      <c r="CF199" s="114"/>
      <c r="CG199" s="114"/>
      <c r="CH199" s="114"/>
      <c r="CI199" s="114"/>
      <c r="CJ199" s="114"/>
      <c r="CK199" s="114"/>
    </row>
    <row r="200" spans="1:89" ht="16.5" customHeight="1">
      <c r="B200" s="114"/>
      <c r="C200" s="122"/>
      <c r="D200" s="114"/>
      <c r="E200" s="114"/>
      <c r="F200" s="123"/>
      <c r="G200" s="109"/>
      <c r="H200" s="108"/>
      <c r="I200" s="112"/>
      <c r="J200" s="129"/>
      <c r="K200" s="129"/>
      <c r="L200" s="129"/>
      <c r="N200" s="11"/>
      <c r="O200" s="49"/>
      <c r="P200" s="114"/>
      <c r="Q200" s="150"/>
      <c r="R200" s="11"/>
      <c r="S200" s="122"/>
      <c r="T200" s="11"/>
      <c r="U200" s="114"/>
      <c r="V200" s="114"/>
      <c r="W200" s="119"/>
      <c r="X200" s="121"/>
      <c r="Y200" s="129"/>
      <c r="Z200" s="114"/>
      <c r="AA200" s="114"/>
      <c r="AB200" s="114"/>
      <c r="AC200" s="114"/>
      <c r="AD200" s="114"/>
      <c r="AE200" s="114"/>
      <c r="AF200" s="114"/>
      <c r="AG200" s="114"/>
      <c r="AH200" s="114"/>
      <c r="AI200" s="114"/>
      <c r="AJ200" s="114"/>
      <c r="AK200" s="114"/>
      <c r="AL200" s="114"/>
      <c r="AM200" s="114"/>
      <c r="AN200" s="114"/>
      <c r="AO200" s="114"/>
      <c r="AP200" s="114"/>
      <c r="AQ200" s="114"/>
      <c r="AR200" s="114"/>
      <c r="AS200" s="114"/>
      <c r="AT200" s="114"/>
      <c r="AU200" s="114"/>
      <c r="AV200" s="114"/>
      <c r="AW200" s="114"/>
      <c r="AX200" s="114"/>
      <c r="AY200" s="114"/>
      <c r="AZ200" s="114"/>
      <c r="BA200" s="114"/>
      <c r="BB200" s="114"/>
      <c r="BC200" s="114"/>
      <c r="BD200" s="114"/>
      <c r="BE200" s="114"/>
      <c r="BF200" s="114"/>
      <c r="BG200" s="114"/>
      <c r="BH200" s="114"/>
      <c r="BI200" s="114"/>
      <c r="BJ200" s="114"/>
      <c r="BK200" s="114"/>
      <c r="BL200" s="114"/>
      <c r="BM200" s="114"/>
      <c r="BN200" s="114"/>
      <c r="BO200" s="114"/>
      <c r="BP200" s="114"/>
      <c r="BQ200" s="114"/>
      <c r="BR200" s="114"/>
      <c r="BS200" s="114"/>
      <c r="BT200" s="114"/>
      <c r="BU200" s="114"/>
      <c r="BV200" s="114"/>
      <c r="BW200" s="114"/>
      <c r="BX200" s="114"/>
      <c r="BY200" s="114"/>
      <c r="BZ200" s="114"/>
      <c r="CA200" s="114"/>
      <c r="CB200" s="114"/>
      <c r="CC200" s="114"/>
      <c r="CD200" s="114"/>
      <c r="CE200" s="114"/>
      <c r="CF200" s="114"/>
      <c r="CG200" s="114"/>
      <c r="CH200" s="114"/>
      <c r="CI200" s="114"/>
      <c r="CJ200" s="114"/>
      <c r="CK200" s="114"/>
    </row>
    <row r="201" spans="1:89" ht="14.25" customHeight="1">
      <c r="B201" s="114"/>
      <c r="C201" s="122"/>
      <c r="D201" s="114"/>
      <c r="E201" s="114"/>
      <c r="F201" s="123"/>
      <c r="G201" s="109"/>
      <c r="H201" s="108"/>
      <c r="I201" s="112"/>
      <c r="J201" s="114"/>
      <c r="K201" s="122"/>
      <c r="L201" s="114"/>
      <c r="N201" s="11"/>
      <c r="O201" s="49"/>
      <c r="P201" s="114"/>
      <c r="Q201" s="147"/>
      <c r="R201" s="11"/>
      <c r="S201" s="49"/>
      <c r="T201" s="11"/>
      <c r="U201" s="114"/>
      <c r="V201" s="114"/>
      <c r="W201" s="109"/>
      <c r="X201" s="197"/>
      <c r="Y201" s="129"/>
      <c r="Z201" s="114"/>
      <c r="AA201" s="114"/>
      <c r="AB201" s="114"/>
      <c r="AC201" s="114"/>
      <c r="AD201" s="114"/>
      <c r="AE201" s="114"/>
      <c r="AF201" s="114"/>
      <c r="AG201" s="114"/>
      <c r="AH201" s="114"/>
      <c r="AI201" s="114"/>
      <c r="AJ201" s="114"/>
      <c r="AK201" s="114"/>
      <c r="AL201" s="114"/>
      <c r="AM201" s="114"/>
      <c r="AN201" s="114"/>
      <c r="AO201" s="114"/>
      <c r="AP201" s="114"/>
      <c r="AQ201" s="114"/>
      <c r="AR201" s="114"/>
      <c r="AS201" s="114"/>
      <c r="AT201" s="114"/>
      <c r="AU201" s="114"/>
      <c r="AV201" s="114"/>
      <c r="AW201" s="114"/>
      <c r="AX201" s="114"/>
      <c r="AY201" s="114"/>
      <c r="AZ201" s="114"/>
      <c r="BA201" s="114"/>
      <c r="BB201" s="114"/>
      <c r="BC201" s="114"/>
      <c r="BD201" s="114"/>
      <c r="BE201" s="114"/>
      <c r="BF201" s="114"/>
      <c r="BG201" s="114"/>
      <c r="BH201" s="114"/>
      <c r="BI201" s="114"/>
      <c r="BJ201" s="114"/>
      <c r="BK201" s="114"/>
      <c r="BL201" s="114"/>
      <c r="BM201" s="114"/>
      <c r="BN201" s="114"/>
      <c r="BO201" s="114"/>
      <c r="BP201" s="114"/>
      <c r="BQ201" s="114"/>
      <c r="BR201" s="114"/>
      <c r="BS201" s="114"/>
      <c r="BT201" s="114"/>
      <c r="BU201" s="114"/>
      <c r="BV201" s="114"/>
      <c r="BW201" s="114"/>
      <c r="BX201" s="114"/>
      <c r="BY201" s="114"/>
      <c r="BZ201" s="114"/>
      <c r="CA201" s="114"/>
      <c r="CB201" s="114"/>
      <c r="CC201" s="114"/>
      <c r="CD201" s="114"/>
      <c r="CE201" s="114"/>
      <c r="CF201" s="114"/>
      <c r="CG201" s="114"/>
      <c r="CH201" s="114"/>
      <c r="CI201" s="114"/>
      <c r="CJ201" s="114"/>
      <c r="CK201" s="114"/>
    </row>
    <row r="202" spans="1:89" ht="15" customHeight="1">
      <c r="B202" s="114"/>
      <c r="C202" s="122"/>
      <c r="D202" s="114"/>
      <c r="E202" s="114"/>
      <c r="F202" s="124"/>
      <c r="G202" s="109"/>
      <c r="H202" s="108"/>
      <c r="I202" s="109"/>
      <c r="J202" s="114"/>
      <c r="K202" s="122"/>
      <c r="L202" s="114"/>
      <c r="N202" s="11"/>
      <c r="O202" s="49"/>
      <c r="P202" s="114"/>
      <c r="Q202" s="139"/>
      <c r="R202" s="11"/>
      <c r="S202" s="49"/>
      <c r="T202" s="11"/>
      <c r="U202" s="114"/>
      <c r="V202" s="114"/>
      <c r="W202" s="114"/>
      <c r="X202" s="207"/>
      <c r="Y202" s="306"/>
      <c r="Z202" s="207"/>
      <c r="AA202" s="306"/>
      <c r="AB202" s="114"/>
      <c r="AC202" s="112"/>
      <c r="AD202" s="203"/>
      <c r="AE202" s="109"/>
      <c r="AF202" s="114"/>
      <c r="AG202" s="114"/>
      <c r="AH202" s="114"/>
      <c r="AI202" s="114"/>
      <c r="AJ202" s="114"/>
      <c r="AK202" s="114"/>
      <c r="AL202" s="114"/>
      <c r="AM202" s="114"/>
      <c r="AN202" s="114"/>
      <c r="AO202" s="114"/>
      <c r="AP202" s="114"/>
      <c r="AQ202" s="114"/>
      <c r="AR202" s="114"/>
      <c r="AS202" s="114"/>
      <c r="AT202" s="114"/>
      <c r="AU202" s="114"/>
      <c r="AV202" s="114"/>
      <c r="AW202" s="114"/>
      <c r="AX202" s="114"/>
      <c r="AY202" s="114"/>
      <c r="AZ202" s="114"/>
      <c r="BA202" s="114"/>
      <c r="BB202" s="114"/>
      <c r="BC202" s="114"/>
      <c r="BD202" s="114"/>
      <c r="BE202" s="114"/>
      <c r="BF202" s="114"/>
      <c r="BG202" s="114"/>
      <c r="BH202" s="114"/>
      <c r="BI202" s="114"/>
      <c r="BJ202" s="114"/>
      <c r="BK202" s="114"/>
      <c r="BL202" s="114"/>
      <c r="BM202" s="114"/>
      <c r="BN202" s="114"/>
      <c r="BO202" s="114"/>
      <c r="BP202" s="114"/>
      <c r="BQ202" s="114"/>
      <c r="BR202" s="114"/>
      <c r="BS202" s="114"/>
      <c r="BT202" s="114"/>
      <c r="BU202" s="114"/>
      <c r="BV202" s="114"/>
      <c r="BW202" s="114"/>
      <c r="BX202" s="114"/>
      <c r="BY202" s="114"/>
      <c r="BZ202" s="114"/>
      <c r="CA202" s="114"/>
      <c r="CB202" s="114"/>
      <c r="CC202" s="114"/>
      <c r="CD202" s="114"/>
      <c r="CE202" s="114"/>
      <c r="CF202" s="114"/>
      <c r="CG202" s="114"/>
      <c r="CH202" s="114"/>
      <c r="CI202" s="114"/>
      <c r="CJ202" s="114"/>
      <c r="CK202" s="114"/>
    </row>
    <row r="203" spans="1:89" ht="18" customHeight="1">
      <c r="A203" s="11"/>
      <c r="B203" s="114"/>
      <c r="C203" s="122"/>
      <c r="D203" s="114"/>
      <c r="E203" s="114"/>
      <c r="F203" s="124"/>
      <c r="G203" s="109"/>
      <c r="H203" s="108"/>
      <c r="I203" s="109"/>
      <c r="J203" s="114"/>
      <c r="K203" s="122"/>
      <c r="L203" s="114"/>
      <c r="N203" s="11"/>
      <c r="O203" s="49"/>
      <c r="P203" s="114"/>
      <c r="Q203" s="114"/>
      <c r="R203" s="11"/>
      <c r="S203" s="49"/>
      <c r="T203" s="11"/>
      <c r="U203" s="114"/>
      <c r="V203" s="114"/>
      <c r="W203" s="316"/>
      <c r="X203" s="108"/>
      <c r="Y203" s="152"/>
      <c r="Z203" s="425"/>
      <c r="AA203" s="426"/>
      <c r="AB203" s="114"/>
      <c r="AC203" s="114"/>
      <c r="AD203" s="114"/>
      <c r="AE203" s="114"/>
      <c r="AF203" s="207"/>
      <c r="AG203" s="306"/>
      <c r="AH203" s="114"/>
      <c r="AI203" s="114"/>
      <c r="AJ203" s="114"/>
      <c r="AK203" s="114"/>
      <c r="AL203" s="114"/>
      <c r="AM203" s="114"/>
      <c r="AN203" s="114"/>
      <c r="AO203" s="114"/>
      <c r="AP203" s="114"/>
      <c r="AQ203" s="114"/>
      <c r="AR203" s="114"/>
      <c r="AS203" s="114"/>
      <c r="AT203" s="114"/>
      <c r="AU203" s="114"/>
      <c r="AV203" s="114"/>
      <c r="AW203" s="114"/>
      <c r="AX203" s="114"/>
      <c r="AY203" s="114"/>
      <c r="AZ203" s="114"/>
      <c r="BA203" s="114"/>
      <c r="BB203" s="114"/>
      <c r="BC203" s="114"/>
      <c r="BD203" s="114"/>
      <c r="BE203" s="114"/>
      <c r="BF203" s="114"/>
      <c r="BG203" s="114"/>
      <c r="BH203" s="114"/>
      <c r="BI203" s="114"/>
      <c r="BJ203" s="114"/>
      <c r="BK203" s="114"/>
      <c r="BL203" s="114"/>
      <c r="BM203" s="114"/>
      <c r="BN203" s="114"/>
      <c r="BO203" s="114"/>
      <c r="BP203" s="114"/>
      <c r="BQ203" s="114"/>
      <c r="BR203" s="114"/>
      <c r="BS203" s="114"/>
      <c r="BT203" s="114"/>
      <c r="BU203" s="114"/>
      <c r="BV203" s="114"/>
      <c r="BW203" s="114"/>
      <c r="BX203" s="114"/>
      <c r="BY203" s="114"/>
      <c r="BZ203" s="114"/>
      <c r="CA203" s="114"/>
      <c r="CB203" s="114"/>
      <c r="CC203" s="114"/>
      <c r="CD203" s="114"/>
      <c r="CE203" s="114"/>
      <c r="CF203" s="114"/>
      <c r="CG203" s="114"/>
      <c r="CH203" s="114"/>
      <c r="CI203" s="114"/>
      <c r="CJ203" s="114"/>
      <c r="CK203" s="114"/>
    </row>
    <row r="204" spans="1:89" ht="16.5" customHeight="1">
      <c r="B204" s="114"/>
      <c r="C204" s="122"/>
      <c r="D204" s="114"/>
      <c r="E204" s="114"/>
      <c r="F204" s="114"/>
      <c r="G204" s="122"/>
      <c r="H204" s="114"/>
      <c r="I204" s="109"/>
      <c r="J204" s="114"/>
      <c r="K204" s="122"/>
      <c r="L204" s="114"/>
      <c r="N204" s="11"/>
      <c r="O204" s="49"/>
      <c r="P204" s="114"/>
      <c r="Q204" s="208"/>
      <c r="R204" s="11"/>
      <c r="S204" s="49"/>
      <c r="T204" s="11"/>
      <c r="U204" s="109"/>
      <c r="V204" s="109"/>
      <c r="W204" s="316"/>
      <c r="X204" s="108"/>
      <c r="Y204" s="152"/>
      <c r="Z204" s="188"/>
      <c r="AA204" s="426"/>
      <c r="AB204" s="114"/>
      <c r="AC204" s="114"/>
      <c r="AD204" s="114"/>
      <c r="AE204" s="109"/>
      <c r="AF204" s="108"/>
      <c r="AG204" s="152"/>
      <c r="AH204" s="109"/>
      <c r="AI204" s="108"/>
      <c r="AJ204" s="114"/>
      <c r="AK204" s="114"/>
      <c r="AL204" s="114"/>
      <c r="AM204" s="114"/>
      <c r="AN204" s="114"/>
      <c r="AO204" s="114"/>
      <c r="AP204" s="114"/>
      <c r="AQ204" s="114"/>
      <c r="AR204" s="114"/>
      <c r="AS204" s="114"/>
      <c r="AT204" s="114"/>
      <c r="AU204" s="114"/>
      <c r="AV204" s="114"/>
      <c r="AW204" s="114"/>
      <c r="AX204" s="114"/>
      <c r="AY204" s="114"/>
      <c r="AZ204" s="114"/>
      <c r="BA204" s="114"/>
      <c r="BB204" s="114"/>
      <c r="BC204" s="114"/>
      <c r="BD204" s="114"/>
      <c r="BE204" s="114"/>
      <c r="BF204" s="114"/>
      <c r="BG204" s="114"/>
      <c r="BH204" s="114"/>
      <c r="BI204" s="114"/>
      <c r="BJ204" s="114"/>
      <c r="BK204" s="114"/>
      <c r="BL204" s="114"/>
      <c r="BM204" s="114"/>
      <c r="BN204" s="114"/>
      <c r="BO204" s="114"/>
      <c r="BP204" s="114"/>
      <c r="BQ204" s="114"/>
      <c r="BR204" s="114"/>
      <c r="BS204" s="114"/>
      <c r="BT204" s="114"/>
      <c r="BU204" s="114"/>
      <c r="BV204" s="114"/>
      <c r="BW204" s="114"/>
      <c r="BX204" s="114"/>
      <c r="BY204" s="114"/>
      <c r="BZ204" s="114"/>
      <c r="CA204" s="114"/>
      <c r="CB204" s="114"/>
      <c r="CC204" s="114"/>
      <c r="CD204" s="114"/>
      <c r="CE204" s="114"/>
      <c r="CF204" s="114"/>
      <c r="CG204" s="114"/>
      <c r="CH204" s="114"/>
      <c r="CI204" s="114"/>
      <c r="CJ204" s="114"/>
      <c r="CK204" s="114"/>
    </row>
    <row r="205" spans="1:89" ht="13.5" customHeight="1">
      <c r="B205" s="114"/>
      <c r="C205" s="122"/>
      <c r="D205" s="114"/>
      <c r="E205" s="114"/>
      <c r="F205" s="114"/>
      <c r="G205" s="188"/>
      <c r="H205" s="114"/>
      <c r="I205" s="109"/>
      <c r="J205" s="129"/>
      <c r="K205" s="129"/>
      <c r="L205" s="129"/>
      <c r="N205" s="11"/>
      <c r="O205" s="49"/>
      <c r="P205" s="114"/>
      <c r="Q205" s="152"/>
      <c r="R205" s="11"/>
      <c r="S205" s="49"/>
      <c r="T205" s="11"/>
      <c r="U205" s="106"/>
      <c r="V205" s="114"/>
      <c r="W205" s="109"/>
      <c r="X205" s="108"/>
      <c r="Y205" s="152"/>
      <c r="Z205" s="188"/>
      <c r="AA205" s="426"/>
      <c r="AB205" s="114"/>
      <c r="AC205" s="114"/>
      <c r="AD205" s="114"/>
      <c r="AE205" s="125"/>
      <c r="AF205" s="285"/>
      <c r="AG205" s="139"/>
      <c r="AH205" s="114"/>
      <c r="AI205" s="114"/>
      <c r="AJ205" s="114"/>
      <c r="AK205" s="114"/>
      <c r="AL205" s="114"/>
      <c r="AM205" s="114"/>
      <c r="AN205" s="114"/>
      <c r="AO205" s="114"/>
      <c r="AP205" s="114"/>
      <c r="AQ205" s="114"/>
      <c r="AR205" s="114"/>
      <c r="AS205" s="114"/>
      <c r="AT205" s="114"/>
      <c r="AU205" s="114"/>
      <c r="AV205" s="114"/>
      <c r="AW205" s="114"/>
      <c r="AX205" s="114"/>
      <c r="AY205" s="114"/>
      <c r="AZ205" s="114"/>
      <c r="BA205" s="114"/>
      <c r="BB205" s="114"/>
      <c r="BC205" s="114"/>
      <c r="BD205" s="114"/>
      <c r="BE205" s="114"/>
      <c r="BF205" s="114"/>
      <c r="BG205" s="114"/>
      <c r="BH205" s="114"/>
      <c r="BI205" s="114"/>
      <c r="BJ205" s="114"/>
      <c r="BK205" s="114"/>
      <c r="BL205" s="114"/>
      <c r="BM205" s="114"/>
      <c r="BN205" s="114"/>
      <c r="BO205" s="114"/>
      <c r="BP205" s="114"/>
      <c r="BQ205" s="114"/>
      <c r="BR205" s="114"/>
      <c r="BS205" s="114"/>
      <c r="BT205" s="114"/>
      <c r="BU205" s="114"/>
      <c r="BV205" s="114"/>
      <c r="BW205" s="114"/>
      <c r="BX205" s="114"/>
      <c r="BY205" s="114"/>
      <c r="BZ205" s="114"/>
      <c r="CA205" s="114"/>
      <c r="CB205" s="114"/>
      <c r="CC205" s="114"/>
      <c r="CD205" s="114"/>
      <c r="CE205" s="114"/>
      <c r="CF205" s="114"/>
      <c r="CG205" s="114"/>
      <c r="CH205" s="114"/>
      <c r="CI205" s="114"/>
      <c r="CJ205" s="114"/>
      <c r="CK205" s="114"/>
    </row>
    <row r="206" spans="1:89" ht="15" customHeight="1">
      <c r="B206" s="114"/>
      <c r="C206" s="122"/>
      <c r="D206" s="114"/>
      <c r="E206" s="114"/>
      <c r="F206" s="123"/>
      <c r="G206" s="109"/>
      <c r="H206" s="104"/>
      <c r="I206" s="112"/>
      <c r="J206" s="129"/>
      <c r="K206" s="129"/>
      <c r="L206" s="129"/>
      <c r="N206" s="11"/>
      <c r="O206" s="49"/>
      <c r="P206" s="196"/>
      <c r="Q206" s="152"/>
      <c r="R206" s="11"/>
      <c r="S206" s="49"/>
      <c r="T206" s="11"/>
      <c r="U206" s="112"/>
      <c r="V206" s="114"/>
      <c r="W206" s="109"/>
      <c r="X206" s="108"/>
      <c r="Y206" s="152"/>
      <c r="Z206" s="188"/>
      <c r="AA206" s="426"/>
      <c r="AB206" s="114"/>
      <c r="AC206" s="114"/>
      <c r="AD206" s="114"/>
      <c r="AE206" s="109"/>
      <c r="AF206" s="108"/>
      <c r="AG206" s="152"/>
      <c r="AH206" s="217"/>
      <c r="AI206" s="147"/>
      <c r="AJ206" s="114"/>
      <c r="AK206" s="114"/>
      <c r="AL206" s="114"/>
      <c r="AM206" s="114"/>
      <c r="AN206" s="114"/>
      <c r="AO206" s="114"/>
      <c r="AP206" s="114"/>
      <c r="AQ206" s="114"/>
      <c r="AR206" s="114"/>
      <c r="AS206" s="114"/>
      <c r="AT206" s="114"/>
      <c r="AU206" s="114"/>
      <c r="AV206" s="114"/>
      <c r="AW206" s="114"/>
      <c r="AX206" s="114"/>
      <c r="AY206" s="114"/>
      <c r="AZ206" s="114"/>
      <c r="BA206" s="114"/>
      <c r="BB206" s="114"/>
      <c r="BC206" s="114"/>
      <c r="BD206" s="114"/>
      <c r="BE206" s="114"/>
      <c r="BF206" s="114"/>
      <c r="BG206" s="114"/>
      <c r="BH206" s="114"/>
      <c r="BI206" s="114"/>
      <c r="BJ206" s="114"/>
      <c r="BK206" s="114"/>
      <c r="BL206" s="114"/>
      <c r="BM206" s="114"/>
      <c r="BN206" s="114"/>
      <c r="BO206" s="114"/>
      <c r="BP206" s="114"/>
      <c r="BQ206" s="114"/>
      <c r="BR206" s="114"/>
      <c r="BS206" s="114"/>
      <c r="BT206" s="114"/>
      <c r="BU206" s="114"/>
      <c r="BV206" s="114"/>
      <c r="BW206" s="114"/>
      <c r="BX206" s="114"/>
      <c r="BY206" s="114"/>
      <c r="BZ206" s="114"/>
      <c r="CA206" s="114"/>
      <c r="CB206" s="114"/>
      <c r="CC206" s="114"/>
      <c r="CD206" s="114"/>
      <c r="CE206" s="114"/>
      <c r="CF206" s="114"/>
      <c r="CG206" s="114"/>
      <c r="CH206" s="114"/>
      <c r="CI206" s="114"/>
      <c r="CJ206" s="114"/>
      <c r="CK206" s="114"/>
    </row>
    <row r="207" spans="1:89" ht="15" customHeight="1">
      <c r="B207" s="114"/>
      <c r="C207" s="122"/>
      <c r="D207" s="114"/>
      <c r="E207" s="114"/>
      <c r="F207" s="187"/>
      <c r="G207" s="113"/>
      <c r="H207" s="104"/>
      <c r="I207" s="119"/>
      <c r="J207" s="129"/>
      <c r="K207" s="129"/>
      <c r="L207" s="129"/>
      <c r="N207" s="11"/>
      <c r="O207" s="49"/>
      <c r="P207" s="114"/>
      <c r="Q207" s="152"/>
      <c r="R207" s="11"/>
      <c r="S207" s="11"/>
      <c r="T207" s="11"/>
      <c r="U207" s="112"/>
      <c r="V207" s="114"/>
      <c r="W207" s="109"/>
      <c r="X207" s="116"/>
      <c r="Y207" s="150"/>
      <c r="Z207" s="188"/>
      <c r="AA207" s="426"/>
      <c r="AB207" s="114"/>
      <c r="AC207" s="114"/>
      <c r="AD207" s="114"/>
      <c r="AE207" s="109"/>
      <c r="AF207" s="123"/>
      <c r="AG207" s="152"/>
      <c r="AH207" s="114"/>
      <c r="AI207" s="147"/>
      <c r="AJ207" s="114"/>
      <c r="AK207" s="114"/>
      <c r="AL207" s="114"/>
      <c r="AM207" s="114"/>
      <c r="AN207" s="114"/>
      <c r="AO207" s="114"/>
      <c r="AP207" s="114"/>
      <c r="AQ207" s="114"/>
      <c r="AR207" s="114"/>
      <c r="AS207" s="114"/>
      <c r="AT207" s="114"/>
      <c r="AU207" s="114"/>
      <c r="AV207" s="114"/>
      <c r="AW207" s="114"/>
      <c r="AX207" s="114"/>
      <c r="AY207" s="114"/>
      <c r="AZ207" s="114"/>
      <c r="BA207" s="114"/>
      <c r="BB207" s="114"/>
      <c r="BC207" s="114"/>
      <c r="BD207" s="114"/>
      <c r="BE207" s="114"/>
      <c r="BF207" s="114"/>
      <c r="BG207" s="114"/>
      <c r="BH207" s="114"/>
      <c r="BI207" s="114"/>
      <c r="BJ207" s="114"/>
      <c r="BK207" s="114"/>
      <c r="BL207" s="114"/>
      <c r="BM207" s="114"/>
      <c r="BN207" s="114"/>
      <c r="BO207" s="114"/>
      <c r="BP207" s="114"/>
      <c r="BQ207" s="114"/>
      <c r="BR207" s="114"/>
      <c r="BS207" s="114"/>
      <c r="BT207" s="114"/>
      <c r="BU207" s="114"/>
      <c r="BV207" s="114"/>
      <c r="BW207" s="114"/>
      <c r="BX207" s="114"/>
      <c r="BY207" s="114"/>
      <c r="BZ207" s="114"/>
      <c r="CA207" s="114"/>
      <c r="CB207" s="114"/>
      <c r="CC207" s="114"/>
      <c r="CD207" s="114"/>
      <c r="CE207" s="114"/>
      <c r="CF207" s="114"/>
      <c r="CG207" s="114"/>
      <c r="CH207" s="114"/>
      <c r="CI207" s="114"/>
      <c r="CJ207" s="114"/>
      <c r="CK207" s="114"/>
    </row>
    <row r="208" spans="1:89" ht="14.25" customHeight="1">
      <c r="B208" s="114"/>
      <c r="C208" s="122"/>
      <c r="D208" s="114"/>
      <c r="E208" s="114"/>
      <c r="F208" s="127"/>
      <c r="G208" s="109"/>
      <c r="H208" s="106"/>
      <c r="I208" s="109"/>
      <c r="J208" s="129"/>
      <c r="K208" s="129"/>
      <c r="L208" s="129"/>
      <c r="N208" s="11"/>
      <c r="O208" s="49"/>
      <c r="P208" s="206"/>
      <c r="Q208" s="114"/>
      <c r="R208" s="11"/>
      <c r="S208" s="11"/>
      <c r="T208" s="11"/>
      <c r="U208" s="112"/>
      <c r="V208" s="114"/>
      <c r="W208" s="109"/>
      <c r="X208" s="108"/>
      <c r="Y208" s="146"/>
      <c r="Z208" s="188"/>
      <c r="AA208" s="426"/>
      <c r="AB208" s="114"/>
      <c r="AC208" s="114"/>
      <c r="AD208" s="114"/>
      <c r="AE208" s="115"/>
      <c r="AF208" s="118"/>
      <c r="AG208" s="209"/>
      <c r="AH208" s="114"/>
      <c r="AI208" s="147"/>
      <c r="AJ208" s="114"/>
      <c r="AK208" s="114"/>
      <c r="AL208" s="114"/>
      <c r="AM208" s="114"/>
      <c r="AN208" s="114"/>
      <c r="AO208" s="114"/>
      <c r="AP208" s="114"/>
      <c r="AQ208" s="114"/>
      <c r="AR208" s="114"/>
      <c r="AS208" s="114"/>
      <c r="AT208" s="114"/>
      <c r="AU208" s="114"/>
      <c r="AV208" s="114"/>
      <c r="AW208" s="114"/>
      <c r="AX208" s="114"/>
      <c r="AY208" s="114"/>
      <c r="AZ208" s="114"/>
      <c r="BA208" s="114"/>
      <c r="BB208" s="114"/>
      <c r="BC208" s="114"/>
      <c r="BD208" s="114"/>
      <c r="BE208" s="114"/>
      <c r="BF208" s="114"/>
      <c r="BG208" s="114"/>
      <c r="BH208" s="114"/>
      <c r="BI208" s="114"/>
      <c r="BJ208" s="114"/>
      <c r="BK208" s="114"/>
      <c r="BL208" s="114"/>
      <c r="BM208" s="114"/>
      <c r="BN208" s="114"/>
      <c r="BO208" s="114"/>
      <c r="BP208" s="114"/>
      <c r="BQ208" s="114"/>
      <c r="BR208" s="114"/>
      <c r="BS208" s="114"/>
      <c r="BT208" s="114"/>
      <c r="BU208" s="114"/>
      <c r="BV208" s="114"/>
      <c r="BW208" s="114"/>
      <c r="BX208" s="114"/>
      <c r="BY208" s="114"/>
      <c r="BZ208" s="114"/>
      <c r="CA208" s="114"/>
      <c r="CB208" s="114"/>
      <c r="CC208" s="114"/>
      <c r="CD208" s="114"/>
      <c r="CE208" s="114"/>
      <c r="CF208" s="114"/>
      <c r="CG208" s="114"/>
      <c r="CH208" s="114"/>
      <c r="CI208" s="114"/>
      <c r="CJ208" s="114"/>
      <c r="CK208" s="114"/>
    </row>
    <row r="209" spans="2:89" ht="12.75" customHeight="1">
      <c r="B209" s="114"/>
      <c r="C209" s="122"/>
      <c r="D209" s="114"/>
      <c r="E209" s="114"/>
      <c r="F209" s="114"/>
      <c r="G209" s="122"/>
      <c r="H209" s="114"/>
      <c r="I209" s="115"/>
      <c r="J209" s="129"/>
      <c r="K209" s="129"/>
      <c r="L209" s="129"/>
      <c r="N209" s="11"/>
      <c r="O209" s="49"/>
      <c r="P209" s="206"/>
      <c r="Q209" s="114"/>
      <c r="R209" s="11"/>
      <c r="S209" s="11"/>
      <c r="T209" s="11"/>
      <c r="U209" s="109"/>
      <c r="V209" s="114"/>
      <c r="W209" s="109"/>
      <c r="X209" s="108"/>
      <c r="Y209" s="146"/>
      <c r="Z209" s="188"/>
      <c r="AA209" s="426"/>
      <c r="AB209" s="114"/>
      <c r="AC209" s="114"/>
      <c r="AD209" s="114"/>
      <c r="AE209" s="109"/>
      <c r="AF209" s="116"/>
      <c r="AG209" s="150"/>
      <c r="AH209" s="114"/>
      <c r="AI209" s="147"/>
      <c r="AJ209" s="114"/>
      <c r="AK209" s="114"/>
      <c r="AL209" s="114"/>
      <c r="AM209" s="114"/>
      <c r="AN209" s="114"/>
      <c r="AO209" s="114"/>
      <c r="AP209" s="114"/>
      <c r="AQ209" s="114"/>
      <c r="AR209" s="114"/>
      <c r="AS209" s="114"/>
      <c r="AT209" s="114"/>
      <c r="AU209" s="114"/>
      <c r="AV209" s="114"/>
      <c r="AW209" s="114"/>
      <c r="AX209" s="114"/>
      <c r="AY209" s="114"/>
      <c r="AZ209" s="114"/>
      <c r="BA209" s="114"/>
      <c r="BB209" s="114"/>
      <c r="BC209" s="114"/>
      <c r="BD209" s="114"/>
      <c r="BE209" s="114"/>
      <c r="BF209" s="114"/>
      <c r="BG209" s="114"/>
      <c r="BH209" s="114"/>
      <c r="BI209" s="114"/>
      <c r="BJ209" s="114"/>
      <c r="BK209" s="114"/>
      <c r="BL209" s="114"/>
      <c r="BM209" s="114"/>
      <c r="BN209" s="114"/>
      <c r="BO209" s="114"/>
      <c r="BP209" s="114"/>
      <c r="BQ209" s="114"/>
      <c r="BR209" s="114"/>
      <c r="BS209" s="114"/>
      <c r="BT209" s="114"/>
      <c r="BU209" s="114"/>
      <c r="BV209" s="114"/>
      <c r="BW209" s="114"/>
      <c r="BX209" s="114"/>
      <c r="BY209" s="114"/>
      <c r="BZ209" s="114"/>
      <c r="CA209" s="114"/>
      <c r="CB209" s="114"/>
      <c r="CC209" s="114"/>
      <c r="CD209" s="114"/>
      <c r="CE209" s="114"/>
      <c r="CF209" s="114"/>
      <c r="CG209" s="114"/>
      <c r="CH209" s="114"/>
      <c r="CI209" s="114"/>
      <c r="CJ209" s="114"/>
      <c r="CK209" s="114"/>
    </row>
    <row r="210" spans="2:89" ht="14.25" customHeight="1">
      <c r="B210" s="114"/>
      <c r="C210" s="122"/>
      <c r="D210" s="114"/>
      <c r="E210" s="114"/>
      <c r="F210" s="114"/>
      <c r="G210" s="122"/>
      <c r="H210" s="114"/>
      <c r="I210" s="115"/>
      <c r="J210" s="129"/>
      <c r="K210" s="129"/>
      <c r="L210" s="129"/>
      <c r="N210" s="11"/>
      <c r="O210" s="49"/>
      <c r="P210" s="114"/>
      <c r="Q210" s="114"/>
      <c r="R210" s="11"/>
      <c r="S210" s="11"/>
      <c r="T210" s="11"/>
      <c r="U210" s="109"/>
      <c r="V210" s="114"/>
      <c r="W210" s="115"/>
      <c r="X210" s="317"/>
      <c r="Y210" s="318"/>
      <c r="Z210" s="188"/>
      <c r="AA210" s="426"/>
      <c r="AB210" s="114"/>
      <c r="AC210" s="114"/>
      <c r="AD210" s="114"/>
      <c r="AE210" s="115"/>
      <c r="AF210" s="108"/>
      <c r="AG210" s="152"/>
      <c r="AH210" s="114"/>
      <c r="AI210" s="129"/>
      <c r="AJ210" s="114"/>
      <c r="AK210" s="114"/>
      <c r="AL210" s="114"/>
      <c r="AM210" s="114"/>
      <c r="AN210" s="114"/>
      <c r="AO210" s="114"/>
      <c r="AP210" s="114"/>
      <c r="AQ210" s="114"/>
      <c r="AR210" s="114"/>
      <c r="AS210" s="114"/>
      <c r="AT210" s="114"/>
      <c r="AU210" s="114"/>
      <c r="AV210" s="114"/>
      <c r="AW210" s="114"/>
      <c r="AX210" s="114"/>
      <c r="AY210" s="114"/>
      <c r="AZ210" s="114"/>
      <c r="BA210" s="114"/>
      <c r="BB210" s="114"/>
      <c r="BC210" s="114"/>
      <c r="BD210" s="114"/>
      <c r="BE210" s="114"/>
      <c r="BF210" s="114"/>
      <c r="BG210" s="114"/>
      <c r="BH210" s="114"/>
      <c r="BI210" s="114"/>
      <c r="BJ210" s="114"/>
      <c r="BK210" s="114"/>
      <c r="BL210" s="114"/>
      <c r="BM210" s="114"/>
      <c r="BN210" s="114"/>
      <c r="BO210" s="114"/>
      <c r="BP210" s="114"/>
      <c r="BQ210" s="114"/>
      <c r="BR210" s="114"/>
      <c r="BS210" s="114"/>
      <c r="BT210" s="114"/>
      <c r="BU210" s="114"/>
      <c r="BV210" s="114"/>
      <c r="BW210" s="114"/>
      <c r="BX210" s="114"/>
      <c r="BY210" s="114"/>
      <c r="BZ210" s="114"/>
      <c r="CA210" s="114"/>
      <c r="CB210" s="114"/>
      <c r="CC210" s="114"/>
      <c r="CD210" s="114"/>
      <c r="CE210" s="114"/>
      <c r="CF210" s="114"/>
      <c r="CG210" s="114"/>
      <c r="CH210" s="114"/>
      <c r="CI210" s="114"/>
      <c r="CJ210" s="114"/>
      <c r="CK210" s="114"/>
    </row>
    <row r="211" spans="2:89" ht="15.75" customHeight="1">
      <c r="B211" s="114"/>
      <c r="C211" s="122"/>
      <c r="D211" s="114"/>
      <c r="E211" s="114"/>
      <c r="F211" s="114"/>
      <c r="G211" s="122"/>
      <c r="H211" s="114"/>
      <c r="I211" s="109"/>
      <c r="J211" s="129"/>
      <c r="K211" s="129"/>
      <c r="L211" s="129"/>
      <c r="N211" s="11"/>
      <c r="O211" s="49"/>
      <c r="P211" s="114"/>
      <c r="Q211" s="114"/>
      <c r="R211" s="11"/>
      <c r="S211" s="11"/>
      <c r="T211" s="11"/>
      <c r="U211" s="109"/>
      <c r="V211" s="114"/>
      <c r="W211" s="109"/>
      <c r="X211" s="123"/>
      <c r="Y211" s="291"/>
      <c r="Z211" s="428"/>
      <c r="AA211" s="426"/>
      <c r="AB211" s="114"/>
      <c r="AC211" s="114"/>
      <c r="AD211" s="114"/>
      <c r="AE211" s="109"/>
      <c r="AF211" s="108"/>
      <c r="AG211" s="152"/>
      <c r="AH211" s="217"/>
      <c r="AI211" s="147"/>
      <c r="AJ211" s="114"/>
      <c r="AK211" s="114"/>
      <c r="AL211" s="114"/>
      <c r="AM211" s="114"/>
      <c r="AN211" s="114"/>
      <c r="AO211" s="114"/>
      <c r="AP211" s="114"/>
      <c r="AQ211" s="114"/>
      <c r="AR211" s="114"/>
      <c r="AS211" s="114"/>
      <c r="AT211" s="114"/>
      <c r="AU211" s="114"/>
      <c r="AV211" s="114"/>
      <c r="AW211" s="114"/>
      <c r="AX211" s="114"/>
      <c r="AY211" s="114"/>
      <c r="AZ211" s="114"/>
      <c r="BA211" s="114"/>
      <c r="BB211" s="114"/>
      <c r="BC211" s="114"/>
      <c r="BD211" s="114"/>
      <c r="BE211" s="114"/>
      <c r="BF211" s="114"/>
      <c r="BG211" s="114"/>
      <c r="BH211" s="114"/>
      <c r="BI211" s="114"/>
      <c r="BJ211" s="114"/>
      <c r="BK211" s="114"/>
      <c r="BL211" s="114"/>
      <c r="BM211" s="114"/>
      <c r="BN211" s="114"/>
      <c r="BO211" s="114"/>
      <c r="BP211" s="114"/>
      <c r="BQ211" s="114"/>
      <c r="BR211" s="114"/>
      <c r="BS211" s="114"/>
      <c r="BT211" s="114"/>
      <c r="BU211" s="114"/>
      <c r="BV211" s="114"/>
      <c r="BW211" s="114"/>
      <c r="BX211" s="114"/>
      <c r="BY211" s="114"/>
      <c r="BZ211" s="114"/>
      <c r="CA211" s="114"/>
      <c r="CB211" s="114"/>
      <c r="CC211" s="114"/>
      <c r="CD211" s="114"/>
      <c r="CE211" s="114"/>
      <c r="CF211" s="114"/>
      <c r="CG211" s="114"/>
      <c r="CH211" s="114"/>
      <c r="CI211" s="114"/>
      <c r="CJ211" s="114"/>
      <c r="CK211" s="114"/>
    </row>
    <row r="212" spans="2:89" ht="12.75" customHeight="1">
      <c r="B212" s="114"/>
      <c r="C212" s="122"/>
      <c r="D212" s="114"/>
      <c r="E212" s="114"/>
      <c r="F212" s="114"/>
      <c r="G212" s="212"/>
      <c r="H212" s="114"/>
      <c r="I212" s="109"/>
      <c r="J212" s="129"/>
      <c r="K212" s="129"/>
      <c r="L212" s="129"/>
      <c r="N212" s="11"/>
      <c r="O212" s="49"/>
      <c r="P212" s="114"/>
      <c r="Q212" s="114"/>
      <c r="R212" s="11"/>
      <c r="S212" s="49"/>
      <c r="T212" s="11"/>
      <c r="U212" s="109"/>
      <c r="V212" s="114"/>
      <c r="W212" s="109"/>
      <c r="X212" s="123"/>
      <c r="Y212" s="152"/>
      <c r="Z212" s="188"/>
      <c r="AA212" s="426"/>
      <c r="AB212" s="114"/>
      <c r="AC212" s="114"/>
      <c r="AD212" s="114"/>
      <c r="AE212" s="109"/>
      <c r="AF212" s="108"/>
      <c r="AG212" s="152"/>
      <c r="AH212" s="121"/>
      <c r="AI212" s="149"/>
      <c r="AJ212" s="114"/>
      <c r="AK212" s="114"/>
      <c r="AL212" s="114"/>
      <c r="AM212" s="114"/>
      <c r="AN212" s="114"/>
      <c r="AO212" s="114"/>
      <c r="AP212" s="114"/>
      <c r="AQ212" s="114"/>
      <c r="AR212" s="114"/>
      <c r="AS212" s="114"/>
      <c r="AT212" s="114"/>
      <c r="AU212" s="114"/>
      <c r="AV212" s="114"/>
      <c r="AW212" s="114"/>
      <c r="AX212" s="114"/>
      <c r="AY212" s="114"/>
      <c r="AZ212" s="114"/>
      <c r="BA212" s="114"/>
      <c r="BB212" s="114"/>
      <c r="BC212" s="114"/>
      <c r="BD212" s="114"/>
      <c r="BE212" s="114"/>
      <c r="BF212" s="114"/>
      <c r="BG212" s="114"/>
      <c r="BH212" s="114"/>
      <c r="BI212" s="114"/>
      <c r="BJ212" s="114"/>
      <c r="BK212" s="114"/>
      <c r="BL212" s="114"/>
      <c r="BM212" s="114"/>
      <c r="BN212" s="114"/>
      <c r="BO212" s="114"/>
      <c r="BP212" s="114"/>
      <c r="BQ212" s="114"/>
      <c r="BR212" s="114"/>
      <c r="BS212" s="114"/>
      <c r="BT212" s="114"/>
      <c r="BU212" s="114"/>
      <c r="BV212" s="114"/>
      <c r="BW212" s="114"/>
      <c r="BX212" s="114"/>
      <c r="BY212" s="114"/>
      <c r="BZ212" s="114"/>
      <c r="CA212" s="114"/>
      <c r="CB212" s="114"/>
      <c r="CC212" s="114"/>
      <c r="CD212" s="114"/>
      <c r="CE212" s="114"/>
      <c r="CF212" s="114"/>
      <c r="CG212" s="114"/>
      <c r="CH212" s="114"/>
      <c r="CI212" s="114"/>
      <c r="CJ212" s="114"/>
      <c r="CK212" s="114"/>
    </row>
    <row r="213" spans="2:89" ht="15" customHeight="1">
      <c r="B213" s="114"/>
      <c r="C213" s="122"/>
      <c r="D213" s="114"/>
      <c r="E213" s="114"/>
      <c r="F213" s="114"/>
      <c r="G213" s="122"/>
      <c r="H213" s="114"/>
      <c r="I213" s="114"/>
      <c r="J213" s="129"/>
      <c r="K213" s="129"/>
      <c r="L213" s="129"/>
      <c r="N213" s="11"/>
      <c r="O213" s="49"/>
      <c r="P213" s="114"/>
      <c r="Q213" s="114"/>
      <c r="R213" s="11"/>
      <c r="S213" s="49"/>
      <c r="T213" s="11"/>
      <c r="U213" s="109"/>
      <c r="V213" s="114"/>
      <c r="W213" s="115"/>
      <c r="X213" s="118"/>
      <c r="Y213" s="209"/>
      <c r="Z213" s="188"/>
      <c r="AA213" s="426"/>
      <c r="AB213" s="114"/>
      <c r="AC213" s="114"/>
      <c r="AD213" s="114"/>
      <c r="AE213" s="109"/>
      <c r="AF213" s="123"/>
      <c r="AG213" s="152"/>
      <c r="AH213" s="114"/>
      <c r="AI213" s="147"/>
      <c r="AJ213" s="114"/>
      <c r="AK213" s="114"/>
      <c r="AL213" s="114"/>
      <c r="AM213" s="114"/>
      <c r="AN213" s="114"/>
      <c r="AO213" s="114"/>
      <c r="AP213" s="114"/>
      <c r="AQ213" s="114"/>
      <c r="AR213" s="114"/>
      <c r="AS213" s="114"/>
      <c r="AT213" s="114"/>
      <c r="AU213" s="114"/>
      <c r="AV213" s="114"/>
      <c r="AW213" s="114"/>
      <c r="AX213" s="114"/>
      <c r="AY213" s="114"/>
      <c r="AZ213" s="114"/>
      <c r="BA213" s="114"/>
      <c r="BB213" s="114"/>
      <c r="BC213" s="114"/>
      <c r="BD213" s="114"/>
      <c r="BE213" s="114"/>
      <c r="BF213" s="114"/>
      <c r="BG213" s="114"/>
      <c r="BH213" s="114"/>
      <c r="BI213" s="114"/>
      <c r="BJ213" s="114"/>
      <c r="BK213" s="114"/>
      <c r="BL213" s="114"/>
      <c r="BM213" s="114"/>
      <c r="BN213" s="114"/>
      <c r="BO213" s="114"/>
      <c r="BP213" s="114"/>
      <c r="BQ213" s="114"/>
      <c r="BR213" s="114"/>
      <c r="BS213" s="114"/>
      <c r="BT213" s="114"/>
      <c r="BU213" s="114"/>
      <c r="BV213" s="114"/>
      <c r="BW213" s="114"/>
      <c r="BX213" s="114"/>
      <c r="BY213" s="114"/>
      <c r="BZ213" s="114"/>
      <c r="CA213" s="114"/>
      <c r="CB213" s="114"/>
      <c r="CC213" s="114"/>
      <c r="CD213" s="114"/>
      <c r="CE213" s="114"/>
      <c r="CF213" s="114"/>
      <c r="CG213" s="114"/>
      <c r="CH213" s="114"/>
      <c r="CI213" s="114"/>
      <c r="CJ213" s="114"/>
      <c r="CK213" s="114"/>
    </row>
    <row r="214" spans="2:89" ht="15" customHeight="1">
      <c r="B214" s="114"/>
      <c r="C214" s="122"/>
      <c r="D214" s="114"/>
      <c r="E214" s="114"/>
      <c r="F214" s="169"/>
      <c r="G214" s="122"/>
      <c r="H214" s="114"/>
      <c r="I214" s="142"/>
      <c r="J214" s="129"/>
      <c r="K214" s="129"/>
      <c r="L214" s="129"/>
      <c r="N214" s="11"/>
      <c r="O214" s="49"/>
      <c r="P214" s="108"/>
      <c r="Q214" s="114"/>
      <c r="R214" s="11"/>
      <c r="S214" s="49"/>
      <c r="T214" s="11"/>
      <c r="U214" s="109"/>
      <c r="V214" s="114"/>
      <c r="W214" s="112"/>
      <c r="X214" s="197"/>
      <c r="Y214" s="197"/>
      <c r="Z214" s="188"/>
      <c r="AA214" s="426"/>
      <c r="AB214" s="114"/>
      <c r="AC214" s="114"/>
      <c r="AD214" s="114"/>
      <c r="AE214" s="115"/>
      <c r="AF214" s="118"/>
      <c r="AG214" s="209"/>
      <c r="AH214" s="113"/>
      <c r="AI214" s="139"/>
      <c r="AJ214" s="114"/>
      <c r="AK214" s="114"/>
      <c r="AL214" s="114"/>
      <c r="AM214" s="114"/>
      <c r="AN214" s="114"/>
      <c r="AO214" s="114"/>
      <c r="AP214" s="114"/>
      <c r="AQ214" s="114"/>
      <c r="AR214" s="114"/>
      <c r="AS214" s="114"/>
      <c r="AT214" s="114"/>
      <c r="AU214" s="114"/>
      <c r="AV214" s="114"/>
      <c r="AW214" s="114"/>
      <c r="AX214" s="114"/>
      <c r="AY214" s="114"/>
      <c r="AZ214" s="114"/>
      <c r="BA214" s="114"/>
      <c r="BB214" s="114"/>
      <c r="BC214" s="114"/>
      <c r="BD214" s="114"/>
      <c r="BE214" s="114"/>
      <c r="BF214" s="114"/>
      <c r="BG214" s="114"/>
      <c r="BH214" s="114"/>
      <c r="BI214" s="114"/>
      <c r="BJ214" s="114"/>
      <c r="BK214" s="114"/>
      <c r="BL214" s="114"/>
      <c r="BM214" s="114"/>
      <c r="BN214" s="114"/>
      <c r="BO214" s="114"/>
      <c r="BP214" s="114"/>
      <c r="BQ214" s="114"/>
      <c r="BR214" s="114"/>
      <c r="BS214" s="114"/>
      <c r="BT214" s="114"/>
      <c r="BU214" s="114"/>
      <c r="BV214" s="114"/>
      <c r="BW214" s="114"/>
      <c r="BX214" s="114"/>
      <c r="BY214" s="114"/>
      <c r="BZ214" s="114"/>
      <c r="CA214" s="114"/>
      <c r="CB214" s="114"/>
      <c r="CC214" s="114"/>
      <c r="CD214" s="114"/>
      <c r="CE214" s="114"/>
      <c r="CF214" s="114"/>
      <c r="CG214" s="114"/>
      <c r="CH214" s="114"/>
      <c r="CI214" s="114"/>
      <c r="CJ214" s="114"/>
      <c r="CK214" s="114"/>
    </row>
    <row r="215" spans="2:89" ht="12.75" customHeight="1">
      <c r="B215" s="114"/>
      <c r="C215" s="122"/>
      <c r="D215" s="114"/>
      <c r="E215" s="114"/>
      <c r="F215" s="123"/>
      <c r="G215" s="122"/>
      <c r="H215" s="108"/>
      <c r="I215" s="114"/>
      <c r="J215" s="129"/>
      <c r="K215" s="129"/>
      <c r="L215" s="129"/>
      <c r="N215" s="11"/>
      <c r="O215" s="49"/>
      <c r="P215" s="108"/>
      <c r="Q215" s="114"/>
      <c r="R215" s="11"/>
      <c r="S215" s="49"/>
      <c r="T215" s="11"/>
      <c r="U215" s="109"/>
      <c r="V215" s="114"/>
      <c r="W215" s="115"/>
      <c r="X215" s="197"/>
      <c r="Y215" s="114"/>
      <c r="Z215" s="188"/>
      <c r="AA215" s="426"/>
      <c r="AB215" s="114"/>
      <c r="AC215" s="114"/>
      <c r="AD215" s="114"/>
      <c r="AE215" s="114"/>
      <c r="AF215" s="114"/>
      <c r="AG215" s="114"/>
      <c r="AH215" s="114"/>
      <c r="AI215" s="114"/>
      <c r="AJ215" s="114"/>
      <c r="AK215" s="114"/>
      <c r="AL215" s="114"/>
      <c r="AM215" s="114"/>
      <c r="AN215" s="114"/>
      <c r="AO215" s="114"/>
      <c r="AP215" s="114"/>
      <c r="AQ215" s="114"/>
      <c r="AR215" s="114"/>
      <c r="AS215" s="114"/>
      <c r="AT215" s="114"/>
      <c r="AU215" s="114"/>
      <c r="AV215" s="114"/>
      <c r="AW215" s="114"/>
      <c r="AX215" s="114"/>
      <c r="AY215" s="114"/>
      <c r="AZ215" s="114"/>
      <c r="BA215" s="114"/>
      <c r="BB215" s="114"/>
      <c r="BC215" s="114"/>
      <c r="BD215" s="114"/>
      <c r="BE215" s="114"/>
      <c r="BF215" s="114"/>
      <c r="BG215" s="114"/>
      <c r="BH215" s="114"/>
      <c r="BI215" s="114"/>
      <c r="BJ215" s="114"/>
      <c r="BK215" s="114"/>
      <c r="BL215" s="114"/>
      <c r="BM215" s="114"/>
      <c r="BN215" s="114"/>
      <c r="BO215" s="114"/>
      <c r="BP215" s="114"/>
      <c r="BQ215" s="114"/>
      <c r="BR215" s="114"/>
      <c r="BS215" s="114"/>
      <c r="BT215" s="114"/>
      <c r="BU215" s="114"/>
      <c r="BV215" s="114"/>
      <c r="BW215" s="114"/>
      <c r="BX215" s="114"/>
      <c r="BY215" s="114"/>
      <c r="BZ215" s="114"/>
      <c r="CA215" s="114"/>
      <c r="CB215" s="114"/>
      <c r="CC215" s="114"/>
      <c r="CD215" s="114"/>
      <c r="CE215" s="114"/>
      <c r="CF215" s="114"/>
      <c r="CG215" s="114"/>
      <c r="CH215" s="114"/>
      <c r="CI215" s="114"/>
      <c r="CJ215" s="114"/>
      <c r="CK215" s="114"/>
    </row>
    <row r="216" spans="2:89" ht="12.75" customHeight="1">
      <c r="B216" s="114"/>
      <c r="C216" s="122"/>
      <c r="D216" s="114"/>
      <c r="E216" s="114"/>
      <c r="F216" s="123"/>
      <c r="G216" s="109"/>
      <c r="H216" s="108"/>
      <c r="I216" s="303"/>
      <c r="J216" s="129"/>
      <c r="K216" s="129"/>
      <c r="L216" s="129"/>
      <c r="N216" s="11"/>
      <c r="O216" s="49"/>
      <c r="P216" s="122"/>
      <c r="Q216" s="114"/>
      <c r="R216" s="11"/>
      <c r="S216" s="49"/>
      <c r="T216" s="11"/>
      <c r="U216" s="109"/>
      <c r="V216" s="114"/>
      <c r="W216" s="109"/>
      <c r="X216" s="197"/>
      <c r="Y216" s="197"/>
      <c r="Z216" s="188"/>
      <c r="AA216" s="426"/>
      <c r="AB216" s="114"/>
      <c r="AC216" s="114"/>
      <c r="AD216" s="114"/>
      <c r="AE216" s="114"/>
      <c r="AF216" s="114"/>
      <c r="AG216" s="109"/>
      <c r="AH216" s="217"/>
      <c r="AI216" s="147"/>
      <c r="AJ216" s="114"/>
      <c r="AK216" s="114"/>
      <c r="AL216" s="114"/>
      <c r="AM216" s="114"/>
      <c r="AN216" s="114"/>
      <c r="AO216" s="114"/>
      <c r="AP216" s="114"/>
      <c r="AQ216" s="114"/>
      <c r="AR216" s="114"/>
      <c r="AS216" s="114"/>
      <c r="AT216" s="114"/>
      <c r="AU216" s="114"/>
      <c r="AV216" s="114"/>
      <c r="AW216" s="114"/>
      <c r="AX216" s="114"/>
      <c r="AY216" s="114"/>
      <c r="AZ216" s="114"/>
      <c r="BA216" s="114"/>
      <c r="BB216" s="114"/>
      <c r="BC216" s="114"/>
      <c r="BD216" s="114"/>
      <c r="BE216" s="114"/>
      <c r="BF216" s="114"/>
      <c r="BG216" s="114"/>
      <c r="BH216" s="114"/>
      <c r="BI216" s="114"/>
      <c r="BJ216" s="114"/>
      <c r="BK216" s="114"/>
      <c r="BL216" s="114"/>
      <c r="BM216" s="114"/>
      <c r="BN216" s="114"/>
      <c r="BO216" s="114"/>
      <c r="BP216" s="114"/>
      <c r="BQ216" s="114"/>
      <c r="BR216" s="114"/>
      <c r="BS216" s="114"/>
      <c r="BT216" s="114"/>
      <c r="BU216" s="114"/>
      <c r="BV216" s="114"/>
      <c r="BW216" s="114"/>
      <c r="BX216" s="114"/>
      <c r="BY216" s="114"/>
      <c r="BZ216" s="114"/>
      <c r="CA216" s="114"/>
      <c r="CB216" s="114"/>
      <c r="CC216" s="114"/>
      <c r="CD216" s="114"/>
      <c r="CE216" s="114"/>
      <c r="CF216" s="114"/>
      <c r="CG216" s="114"/>
      <c r="CH216" s="114"/>
      <c r="CI216" s="114"/>
      <c r="CJ216" s="114"/>
      <c r="CK216" s="114"/>
    </row>
    <row r="217" spans="2:89" ht="12" customHeight="1">
      <c r="B217" s="114"/>
      <c r="C217" s="122"/>
      <c r="D217" s="114"/>
      <c r="E217" s="114"/>
      <c r="F217" s="128"/>
      <c r="G217" s="109"/>
      <c r="H217" s="122"/>
      <c r="I217" s="114"/>
      <c r="J217" s="2538"/>
      <c r="K217" s="2539"/>
      <c r="L217" s="762"/>
      <c r="M217" s="11"/>
      <c r="N217" s="11"/>
      <c r="O217" s="49"/>
      <c r="P217" s="114"/>
      <c r="Q217" s="114"/>
      <c r="R217" s="11"/>
      <c r="S217" s="49"/>
      <c r="T217" s="11"/>
      <c r="U217" s="135"/>
      <c r="V217" s="114"/>
      <c r="W217" s="112"/>
      <c r="X217" s="197"/>
      <c r="Y217" s="440"/>
      <c r="Z217" s="188"/>
      <c r="AA217" s="426"/>
      <c r="AB217" s="114"/>
      <c r="AC217" s="114"/>
      <c r="AD217" s="114"/>
      <c r="AE217" s="114"/>
      <c r="AF217" s="114"/>
      <c r="AG217" s="109"/>
      <c r="AH217" s="217"/>
      <c r="AI217" s="147"/>
      <c r="AJ217" s="114"/>
      <c r="AK217" s="114"/>
      <c r="AL217" s="114"/>
      <c r="AM217" s="114"/>
      <c r="AN217" s="114"/>
      <c r="AO217" s="114"/>
      <c r="AP217" s="114"/>
      <c r="AQ217" s="114"/>
      <c r="AR217" s="114"/>
      <c r="AS217" s="114"/>
      <c r="AT217" s="114"/>
      <c r="AU217" s="114"/>
      <c r="AV217" s="114"/>
      <c r="AW217" s="114"/>
      <c r="AX217" s="114"/>
      <c r="AY217" s="114"/>
      <c r="AZ217" s="114"/>
      <c r="BA217" s="114"/>
      <c r="BB217" s="114"/>
      <c r="BC217" s="114"/>
      <c r="BD217" s="114"/>
      <c r="BE217" s="114"/>
      <c r="BF217" s="114"/>
      <c r="BG217" s="114"/>
      <c r="BH217" s="114"/>
      <c r="BI217" s="114"/>
      <c r="BJ217" s="114"/>
      <c r="BK217" s="114"/>
      <c r="BL217" s="114"/>
      <c r="BM217" s="114"/>
      <c r="BN217" s="114"/>
      <c r="BO217" s="114"/>
      <c r="BP217" s="114"/>
      <c r="BQ217" s="114"/>
      <c r="BR217" s="114"/>
      <c r="BS217" s="114"/>
      <c r="BT217" s="114"/>
      <c r="BU217" s="114"/>
      <c r="BV217" s="114"/>
      <c r="BW217" s="114"/>
      <c r="BX217" s="114"/>
      <c r="BY217" s="114"/>
      <c r="BZ217" s="114"/>
      <c r="CA217" s="114"/>
      <c r="CB217" s="114"/>
      <c r="CC217" s="114"/>
      <c r="CD217" s="114"/>
      <c r="CE217" s="114"/>
      <c r="CF217" s="114"/>
      <c r="CG217" s="114"/>
      <c r="CH217" s="114"/>
      <c r="CI217" s="114"/>
      <c r="CJ217" s="114"/>
      <c r="CK217" s="114"/>
    </row>
    <row r="218" spans="2:89" ht="12.75" customHeight="1">
      <c r="B218" s="114"/>
      <c r="C218" s="122"/>
      <c r="D218" s="114"/>
      <c r="E218" s="114"/>
      <c r="F218" s="114"/>
      <c r="G218" s="188"/>
      <c r="H218" s="114"/>
      <c r="I218" s="302"/>
      <c r="J218" s="2540"/>
      <c r="K218" s="114"/>
      <c r="L218" s="129"/>
      <c r="M218" s="11"/>
      <c r="N218" s="11"/>
      <c r="O218" s="49"/>
      <c r="P218" s="113"/>
      <c r="Q218" s="114"/>
      <c r="R218" s="11"/>
      <c r="S218" s="49"/>
      <c r="T218" s="11"/>
      <c r="U218" s="114"/>
      <c r="V218" s="114"/>
      <c r="W218" s="112"/>
      <c r="X218" s="197"/>
      <c r="Y218" s="427"/>
      <c r="Z218" s="188"/>
      <c r="AA218" s="426"/>
      <c r="AB218" s="114"/>
      <c r="AC218" s="114"/>
      <c r="AD218" s="114"/>
      <c r="AE218" s="114"/>
      <c r="AF218" s="114"/>
      <c r="AG218" s="109"/>
      <c r="AH218" s="114"/>
      <c r="AI218" s="114"/>
      <c r="AJ218" s="114"/>
      <c r="AK218" s="114"/>
      <c r="AL218" s="114"/>
      <c r="AM218" s="114"/>
      <c r="AN218" s="114"/>
      <c r="AO218" s="114"/>
      <c r="AP218" s="114"/>
      <c r="AQ218" s="114"/>
      <c r="AR218" s="114"/>
      <c r="AS218" s="114"/>
      <c r="AT218" s="114"/>
      <c r="AU218" s="114"/>
      <c r="AV218" s="114"/>
      <c r="AW218" s="114"/>
      <c r="AX218" s="114"/>
      <c r="AY218" s="114"/>
      <c r="AZ218" s="114"/>
      <c r="BA218" s="114"/>
      <c r="BB218" s="114"/>
      <c r="BC218" s="114"/>
      <c r="BD218" s="114"/>
      <c r="BE218" s="114"/>
      <c r="BF218" s="114"/>
      <c r="BG218" s="114"/>
      <c r="BH218" s="114"/>
      <c r="BI218" s="114"/>
      <c r="BJ218" s="114"/>
      <c r="BK218" s="114"/>
      <c r="BL218" s="114"/>
      <c r="BM218" s="114"/>
      <c r="BN218" s="114"/>
      <c r="BO218" s="114"/>
      <c r="BP218" s="114"/>
      <c r="BQ218" s="114"/>
      <c r="BR218" s="114"/>
      <c r="BS218" s="114"/>
      <c r="BT218" s="114"/>
      <c r="BU218" s="114"/>
      <c r="BV218" s="114"/>
      <c r="BW218" s="114"/>
      <c r="BX218" s="114"/>
      <c r="BY218" s="114"/>
      <c r="BZ218" s="114"/>
      <c r="CA218" s="114"/>
      <c r="CB218" s="114"/>
      <c r="CC218" s="114"/>
      <c r="CD218" s="114"/>
      <c r="CE218" s="114"/>
      <c r="CF218" s="114"/>
      <c r="CG218" s="114"/>
      <c r="CH218" s="114"/>
      <c r="CI218" s="114"/>
      <c r="CJ218" s="114"/>
      <c r="CK218" s="114"/>
    </row>
    <row r="219" spans="2:89" ht="14.25" customHeight="1">
      <c r="B219" s="114"/>
      <c r="C219" s="122"/>
      <c r="D219" s="114"/>
      <c r="E219" s="114"/>
      <c r="F219" s="133"/>
      <c r="G219" s="121"/>
      <c r="H219" s="121"/>
      <c r="I219" s="114"/>
      <c r="J219" s="1164"/>
      <c r="K219" s="1165"/>
      <c r="L219" s="1166"/>
      <c r="M219" s="11"/>
      <c r="N219" s="11"/>
      <c r="O219" s="49"/>
      <c r="P219" s="108"/>
      <c r="Q219" s="114"/>
      <c r="R219" s="11"/>
      <c r="S219" s="49"/>
      <c r="T219" s="11"/>
      <c r="U219" s="114"/>
      <c r="V219" s="114"/>
      <c r="W219" s="112"/>
      <c r="X219" s="197"/>
      <c r="Y219" s="427"/>
      <c r="Z219" s="188"/>
      <c r="AA219" s="426"/>
      <c r="AB219" s="114"/>
      <c r="AC219" s="114"/>
      <c r="AD219" s="114"/>
      <c r="AE219" s="114"/>
      <c r="AF219" s="114"/>
      <c r="AG219" s="115"/>
      <c r="AH219" s="118"/>
      <c r="AI219" s="114"/>
      <c r="AJ219" s="114"/>
      <c r="AK219" s="114"/>
      <c r="AL219" s="114"/>
      <c r="AM219" s="114"/>
      <c r="AN219" s="114"/>
      <c r="AO219" s="114"/>
      <c r="AP219" s="114"/>
      <c r="AQ219" s="114"/>
      <c r="AR219" s="114"/>
      <c r="AS219" s="114"/>
      <c r="AT219" s="114"/>
      <c r="AU219" s="114"/>
      <c r="AV219" s="114"/>
      <c r="AW219" s="114"/>
      <c r="AX219" s="114"/>
      <c r="AY219" s="114"/>
      <c r="AZ219" s="114"/>
      <c r="BA219" s="114"/>
      <c r="BB219" s="114"/>
      <c r="BC219" s="114"/>
      <c r="BD219" s="114"/>
      <c r="BE219" s="114"/>
      <c r="BF219" s="114"/>
      <c r="BG219" s="114"/>
      <c r="BH219" s="114"/>
      <c r="BI219" s="114"/>
      <c r="BJ219" s="114"/>
      <c r="BK219" s="114"/>
      <c r="BL219" s="114"/>
      <c r="BM219" s="114"/>
      <c r="BN219" s="114"/>
      <c r="BO219" s="114"/>
      <c r="BP219" s="114"/>
      <c r="BQ219" s="114"/>
      <c r="BR219" s="114"/>
      <c r="BS219" s="114"/>
      <c r="BT219" s="114"/>
      <c r="BU219" s="114"/>
      <c r="BV219" s="114"/>
      <c r="BW219" s="114"/>
      <c r="BX219" s="114"/>
      <c r="BY219" s="114"/>
      <c r="BZ219" s="114"/>
      <c r="CA219" s="114"/>
      <c r="CB219" s="114"/>
      <c r="CC219" s="114"/>
      <c r="CD219" s="114"/>
      <c r="CE219" s="114"/>
      <c r="CF219" s="114"/>
      <c r="CG219" s="114"/>
      <c r="CH219" s="114"/>
      <c r="CI219" s="114"/>
      <c r="CJ219" s="114"/>
      <c r="CK219" s="114"/>
    </row>
    <row r="220" spans="2:89" ht="15.75">
      <c r="B220" s="114"/>
      <c r="C220" s="122"/>
      <c r="D220" s="114"/>
      <c r="E220" s="114"/>
      <c r="F220" s="114"/>
      <c r="G220" s="122"/>
      <c r="H220" s="114"/>
      <c r="I220" s="114"/>
      <c r="J220" s="2540"/>
      <c r="K220" s="114"/>
      <c r="L220" s="1165"/>
      <c r="M220" s="11"/>
      <c r="N220" s="11"/>
      <c r="O220" s="11"/>
      <c r="P220" s="114"/>
      <c r="Q220" s="114"/>
      <c r="R220" s="11"/>
      <c r="S220" s="49"/>
      <c r="T220" s="11"/>
      <c r="U220" s="114"/>
      <c r="V220" s="114"/>
      <c r="W220" s="112"/>
      <c r="X220" s="197"/>
      <c r="Y220" s="427"/>
      <c r="Z220" s="188"/>
      <c r="AA220" s="426"/>
      <c r="AB220" s="114"/>
      <c r="AC220" s="114"/>
      <c r="AD220" s="114"/>
      <c r="AE220" s="114"/>
      <c r="AF220" s="114"/>
      <c r="AG220" s="115"/>
      <c r="AH220" s="116"/>
      <c r="AI220" s="149"/>
      <c r="AJ220" s="114"/>
      <c r="AK220" s="114"/>
      <c r="AL220" s="114"/>
      <c r="AM220" s="114"/>
      <c r="AN220" s="114"/>
      <c r="AO220" s="114"/>
      <c r="AP220" s="114"/>
      <c r="AQ220" s="114"/>
      <c r="AR220" s="114"/>
      <c r="AS220" s="114"/>
      <c r="AT220" s="114"/>
      <c r="AU220" s="114"/>
      <c r="AV220" s="114"/>
      <c r="AW220" s="114"/>
      <c r="AX220" s="114"/>
      <c r="AY220" s="114"/>
      <c r="AZ220" s="114"/>
      <c r="BA220" s="114"/>
      <c r="BB220" s="114"/>
      <c r="BC220" s="114"/>
      <c r="BD220" s="114"/>
      <c r="BE220" s="114"/>
      <c r="BF220" s="114"/>
      <c r="BG220" s="114"/>
      <c r="BH220" s="114"/>
      <c r="BI220" s="114"/>
      <c r="BJ220" s="114"/>
      <c r="BK220" s="114"/>
      <c r="BL220" s="114"/>
      <c r="BM220" s="114"/>
      <c r="BN220" s="114"/>
      <c r="BO220" s="114"/>
      <c r="BP220" s="114"/>
      <c r="BQ220" s="114"/>
      <c r="BR220" s="114"/>
      <c r="BS220" s="114"/>
      <c r="BT220" s="114"/>
      <c r="BU220" s="114"/>
      <c r="BV220" s="114"/>
      <c r="BW220" s="114"/>
      <c r="BX220" s="114"/>
      <c r="BY220" s="114"/>
      <c r="BZ220" s="114"/>
      <c r="CA220" s="114"/>
      <c r="CB220" s="114"/>
      <c r="CC220" s="114"/>
      <c r="CD220" s="114"/>
      <c r="CE220" s="114"/>
      <c r="CF220" s="114"/>
      <c r="CG220" s="114"/>
      <c r="CH220" s="114"/>
      <c r="CI220" s="114"/>
      <c r="CJ220" s="114"/>
      <c r="CK220" s="114"/>
    </row>
    <row r="221" spans="2:89" ht="15.75">
      <c r="B221" s="114"/>
      <c r="C221" s="122"/>
      <c r="D221" s="114"/>
      <c r="E221" s="114"/>
      <c r="F221" s="123"/>
      <c r="G221" s="109"/>
      <c r="H221" s="108"/>
      <c r="I221" s="114"/>
      <c r="J221" s="2541"/>
      <c r="K221" s="1168"/>
      <c r="L221" s="411"/>
      <c r="M221" s="11"/>
      <c r="N221" s="11"/>
      <c r="O221" s="11"/>
      <c r="P221" s="119"/>
      <c r="Q221" s="114"/>
      <c r="R221" s="11"/>
      <c r="S221" s="49"/>
      <c r="T221" s="11"/>
      <c r="U221" s="114"/>
      <c r="V221" s="114"/>
      <c r="W221" s="112"/>
      <c r="X221" s="197"/>
      <c r="Y221" s="427"/>
      <c r="Z221" s="188"/>
      <c r="AA221" s="426"/>
      <c r="AB221" s="114"/>
      <c r="AC221" s="114"/>
      <c r="AD221" s="114"/>
      <c r="AE221" s="114"/>
      <c r="AF221" s="114"/>
      <c r="AG221" s="109"/>
      <c r="AH221" s="121"/>
      <c r="AI221" s="149"/>
      <c r="AJ221" s="114"/>
      <c r="AK221" s="114"/>
      <c r="AL221" s="114"/>
      <c r="AM221" s="114"/>
      <c r="AN221" s="114"/>
      <c r="AO221" s="114"/>
      <c r="AP221" s="114"/>
      <c r="AQ221" s="114"/>
      <c r="AR221" s="114"/>
      <c r="AS221" s="114"/>
      <c r="AT221" s="114"/>
      <c r="AU221" s="114"/>
      <c r="AV221" s="114"/>
      <c r="AW221" s="114"/>
      <c r="AX221" s="114"/>
      <c r="AY221" s="114"/>
      <c r="AZ221" s="114"/>
      <c r="BA221" s="114"/>
      <c r="BB221" s="114"/>
      <c r="BC221" s="114"/>
      <c r="BD221" s="114"/>
      <c r="BE221" s="114"/>
      <c r="BF221" s="114"/>
      <c r="BG221" s="114"/>
      <c r="BH221" s="114"/>
      <c r="BI221" s="114"/>
      <c r="BJ221" s="114"/>
      <c r="BK221" s="114"/>
      <c r="BL221" s="114"/>
      <c r="BM221" s="114"/>
      <c r="BN221" s="114"/>
      <c r="BO221" s="114"/>
      <c r="BP221" s="114"/>
      <c r="BQ221" s="114"/>
      <c r="BR221" s="114"/>
      <c r="BS221" s="114"/>
      <c r="BT221" s="114"/>
      <c r="BU221" s="114"/>
      <c r="BV221" s="114"/>
      <c r="BW221" s="114"/>
      <c r="BX221" s="114"/>
      <c r="BY221" s="114"/>
      <c r="BZ221" s="114"/>
      <c r="CA221" s="114"/>
      <c r="CB221" s="114"/>
      <c r="CC221" s="114"/>
      <c r="CD221" s="114"/>
      <c r="CE221" s="114"/>
      <c r="CF221" s="114"/>
      <c r="CG221" s="114"/>
      <c r="CH221" s="114"/>
      <c r="CI221" s="114"/>
      <c r="CJ221" s="114"/>
      <c r="CK221" s="114"/>
    </row>
    <row r="222" spans="2:89" ht="15" customHeight="1">
      <c r="B222" s="114"/>
      <c r="C222" s="122"/>
      <c r="D222" s="114"/>
      <c r="E222" s="114"/>
      <c r="F222" s="123"/>
      <c r="G222" s="109"/>
      <c r="H222" s="108"/>
      <c r="I222" s="114"/>
      <c r="J222" s="2542"/>
      <c r="K222" s="1162"/>
      <c r="L222" s="677"/>
      <c r="M222" s="11"/>
      <c r="N222" s="11"/>
      <c r="O222" s="11"/>
      <c r="P222" s="108"/>
      <c r="Q222" s="114"/>
      <c r="R222" s="11"/>
      <c r="S222" s="49"/>
      <c r="T222" s="11"/>
      <c r="U222" s="109"/>
      <c r="V222" s="108"/>
      <c r="W222" s="114"/>
      <c r="X222" s="114"/>
      <c r="Y222" s="114"/>
      <c r="Z222" s="114"/>
      <c r="AA222" s="114"/>
      <c r="AB222" s="114"/>
      <c r="AC222" s="114"/>
      <c r="AD222" s="123"/>
      <c r="AE222" s="119"/>
      <c r="AF222" s="114"/>
      <c r="AG222" s="109"/>
      <c r="AH222" s="114"/>
      <c r="AI222" s="114"/>
      <c r="AJ222" s="114"/>
      <c r="AK222" s="114"/>
      <c r="AL222" s="114"/>
      <c r="AM222" s="114"/>
      <c r="AN222" s="114"/>
      <c r="AO222" s="114"/>
      <c r="AP222" s="114"/>
      <c r="AQ222" s="114"/>
      <c r="AR222" s="114"/>
      <c r="AS222" s="114"/>
      <c r="AT222" s="114"/>
      <c r="AU222" s="114"/>
      <c r="AV222" s="114"/>
      <c r="AW222" s="114"/>
      <c r="AX222" s="114"/>
      <c r="AY222" s="114"/>
      <c r="AZ222" s="114"/>
      <c r="BA222" s="114"/>
      <c r="BB222" s="114"/>
      <c r="BC222" s="114"/>
      <c r="BD222" s="114"/>
      <c r="BE222" s="114"/>
      <c r="BF222" s="114"/>
      <c r="BG222" s="114"/>
      <c r="BH222" s="114"/>
      <c r="BI222" s="114"/>
      <c r="BJ222" s="114"/>
      <c r="BK222" s="114"/>
      <c r="BL222" s="114"/>
      <c r="BM222" s="114"/>
      <c r="BN222" s="114"/>
      <c r="BO222" s="114"/>
      <c r="BP222" s="114"/>
      <c r="BQ222" s="114"/>
      <c r="BR222" s="114"/>
      <c r="BS222" s="114"/>
      <c r="BT222" s="114"/>
      <c r="BU222" s="114"/>
      <c r="BV222" s="114"/>
      <c r="BW222" s="114"/>
      <c r="BX222" s="114"/>
      <c r="BY222" s="114"/>
      <c r="BZ222" s="114"/>
      <c r="CA222" s="114"/>
      <c r="CB222" s="114"/>
      <c r="CC222" s="114"/>
      <c r="CD222" s="114"/>
      <c r="CE222" s="114"/>
      <c r="CF222" s="114"/>
      <c r="CG222" s="114"/>
      <c r="CH222" s="114"/>
      <c r="CI222" s="114"/>
      <c r="CJ222" s="114"/>
      <c r="CK222" s="114"/>
    </row>
    <row r="223" spans="2:89" ht="13.5" customHeight="1">
      <c r="B223" s="114"/>
      <c r="C223" s="122"/>
      <c r="D223" s="114"/>
      <c r="E223" s="114"/>
      <c r="F223" s="114"/>
      <c r="G223" s="122"/>
      <c r="H223" s="114"/>
      <c r="I223" s="114"/>
      <c r="J223" s="1170"/>
      <c r="K223" s="683"/>
      <c r="L223" s="683"/>
      <c r="M223" s="11"/>
      <c r="N223" s="11"/>
      <c r="O223" s="11"/>
      <c r="P223" s="113"/>
      <c r="Q223" s="114"/>
      <c r="R223" s="11"/>
      <c r="S223" s="49"/>
      <c r="T223" s="11"/>
      <c r="U223" s="114"/>
      <c r="V223" s="114"/>
      <c r="W223" s="114"/>
      <c r="X223" s="152"/>
      <c r="Y223" s="152"/>
      <c r="Z223" s="114"/>
      <c r="AA223" s="426"/>
      <c r="AB223" s="114"/>
      <c r="AC223" s="114"/>
      <c r="AD223" s="114"/>
      <c r="AE223" s="114"/>
      <c r="AF223" s="114"/>
      <c r="AG223" s="114"/>
      <c r="AH223" s="114"/>
      <c r="AI223" s="114"/>
      <c r="AJ223" s="114"/>
      <c r="AK223" s="114"/>
      <c r="AL223" s="114"/>
      <c r="AM223" s="114"/>
      <c r="AN223" s="114"/>
      <c r="AO223" s="114"/>
      <c r="AP223" s="114"/>
      <c r="AQ223" s="114"/>
      <c r="AR223" s="114"/>
      <c r="AS223" s="114"/>
      <c r="AT223" s="114"/>
      <c r="AU223" s="114"/>
      <c r="AV223" s="114"/>
      <c r="AW223" s="114"/>
      <c r="AX223" s="114"/>
      <c r="AY223" s="114"/>
      <c r="AZ223" s="114"/>
      <c r="BA223" s="114"/>
      <c r="BB223" s="114"/>
      <c r="BC223" s="114"/>
      <c r="BD223" s="114"/>
      <c r="BE223" s="114"/>
      <c r="BF223" s="114"/>
      <c r="BG223" s="114"/>
      <c r="BH223" s="114"/>
      <c r="BI223" s="114"/>
      <c r="BJ223" s="114"/>
      <c r="BK223" s="114"/>
      <c r="BL223" s="114"/>
      <c r="BM223" s="114"/>
      <c r="BN223" s="114"/>
      <c r="BO223" s="114"/>
      <c r="BP223" s="114"/>
      <c r="BQ223" s="114"/>
      <c r="BR223" s="114"/>
      <c r="BS223" s="114"/>
      <c r="BT223" s="114"/>
      <c r="BU223" s="114"/>
      <c r="BV223" s="114"/>
      <c r="BW223" s="114"/>
      <c r="BX223" s="114"/>
      <c r="BY223" s="114"/>
      <c r="BZ223" s="114"/>
      <c r="CA223" s="114"/>
      <c r="CB223" s="114"/>
      <c r="CC223" s="114"/>
      <c r="CD223" s="114"/>
      <c r="CE223" s="114"/>
      <c r="CF223" s="114"/>
      <c r="CG223" s="114"/>
      <c r="CH223" s="114"/>
      <c r="CI223" s="114"/>
      <c r="CJ223" s="114"/>
      <c r="CK223" s="114"/>
    </row>
    <row r="224" spans="2:89" ht="13.5" customHeight="1">
      <c r="B224" s="114"/>
      <c r="C224" s="122"/>
      <c r="D224" s="114"/>
      <c r="E224" s="114"/>
      <c r="F224" s="114"/>
      <c r="G224" s="122"/>
      <c r="H224" s="114"/>
      <c r="I224" s="114"/>
      <c r="J224" s="129"/>
      <c r="K224" s="129"/>
      <c r="L224" s="129"/>
      <c r="M224" s="11"/>
      <c r="N224" s="11"/>
      <c r="O224" s="11"/>
      <c r="P224" s="114"/>
      <c r="Q224" s="114"/>
      <c r="R224" s="11"/>
      <c r="S224" s="49"/>
      <c r="T224" s="11"/>
      <c r="U224" s="114"/>
      <c r="V224" s="114"/>
      <c r="W224" s="114"/>
      <c r="X224" s="139"/>
      <c r="Y224" s="139"/>
      <c r="Z224" s="114"/>
      <c r="AA224" s="114"/>
      <c r="AB224" s="114"/>
      <c r="AC224" s="114"/>
      <c r="AD224" s="114"/>
      <c r="AE224" s="114"/>
      <c r="AF224" s="114"/>
      <c r="AG224" s="114"/>
      <c r="AH224" s="114"/>
      <c r="AI224" s="114"/>
      <c r="AJ224" s="114"/>
      <c r="AK224" s="114"/>
      <c r="AL224" s="114"/>
      <c r="AM224" s="114"/>
      <c r="AN224" s="114"/>
      <c r="AO224" s="114"/>
      <c r="AP224" s="114"/>
      <c r="AQ224" s="114"/>
      <c r="AR224" s="114"/>
      <c r="AS224" s="114"/>
      <c r="AT224" s="114"/>
      <c r="AU224" s="114"/>
      <c r="AV224" s="114"/>
      <c r="AW224" s="114"/>
      <c r="AX224" s="114"/>
      <c r="AY224" s="114"/>
      <c r="AZ224" s="114"/>
      <c r="BA224" s="114"/>
      <c r="BB224" s="114"/>
      <c r="BC224" s="114"/>
      <c r="BD224" s="114"/>
      <c r="BE224" s="114"/>
      <c r="BF224" s="114"/>
      <c r="BG224" s="114"/>
      <c r="BH224" s="114"/>
      <c r="BI224" s="114"/>
      <c r="BJ224" s="114"/>
      <c r="BK224" s="114"/>
      <c r="BL224" s="114"/>
      <c r="BM224" s="114"/>
      <c r="BN224" s="114"/>
      <c r="BO224" s="114"/>
      <c r="BP224" s="114"/>
      <c r="BQ224" s="114"/>
      <c r="BR224" s="114"/>
      <c r="BS224" s="114"/>
      <c r="BT224" s="114"/>
      <c r="BU224" s="114"/>
      <c r="BV224" s="114"/>
      <c r="BW224" s="114"/>
      <c r="BX224" s="114"/>
      <c r="BY224" s="114"/>
      <c r="BZ224" s="114"/>
      <c r="CA224" s="114"/>
      <c r="CB224" s="114"/>
      <c r="CC224" s="114"/>
      <c r="CD224" s="114"/>
      <c r="CE224" s="114"/>
      <c r="CF224" s="114"/>
      <c r="CG224" s="114"/>
      <c r="CH224" s="114"/>
      <c r="CI224" s="114"/>
      <c r="CJ224" s="114"/>
      <c r="CK224" s="114"/>
    </row>
    <row r="225" spans="2:89" ht="14.25" customHeight="1">
      <c r="B225" s="114"/>
      <c r="C225" s="122"/>
      <c r="D225" s="114"/>
      <c r="E225" s="114"/>
      <c r="F225" s="114"/>
      <c r="G225" s="122"/>
      <c r="H225" s="114"/>
      <c r="I225" s="114"/>
      <c r="J225" s="129"/>
      <c r="K225" s="129"/>
      <c r="L225" s="129"/>
      <c r="M225" s="11"/>
      <c r="N225" s="11"/>
      <c r="O225" s="11"/>
      <c r="P225" s="114"/>
      <c r="Q225" s="114"/>
      <c r="R225" s="11"/>
      <c r="S225" s="49"/>
      <c r="T225" s="11"/>
      <c r="U225" s="114"/>
      <c r="V225" s="114"/>
      <c r="W225" s="114"/>
      <c r="X225" s="152"/>
      <c r="Y225" s="152"/>
      <c r="Z225" s="114"/>
      <c r="AA225" s="114"/>
      <c r="AB225" s="114"/>
      <c r="AC225" s="114"/>
      <c r="AD225" s="114"/>
      <c r="AE225" s="114"/>
      <c r="AF225" s="114"/>
      <c r="AG225" s="114"/>
      <c r="AH225" s="114"/>
      <c r="AI225" s="114"/>
      <c r="AJ225" s="114"/>
      <c r="AK225" s="114"/>
      <c r="AL225" s="114"/>
      <c r="AM225" s="114"/>
      <c r="AN225" s="114"/>
      <c r="AO225" s="114"/>
      <c r="AP225" s="114"/>
      <c r="AQ225" s="114"/>
      <c r="AR225" s="114"/>
      <c r="AS225" s="114"/>
      <c r="AT225" s="114"/>
      <c r="AU225" s="114"/>
      <c r="AV225" s="114"/>
      <c r="AW225" s="114"/>
      <c r="AX225" s="114"/>
      <c r="AY225" s="114"/>
      <c r="AZ225" s="114"/>
      <c r="BA225" s="114"/>
      <c r="BB225" s="114"/>
      <c r="BC225" s="114"/>
      <c r="BD225" s="114"/>
      <c r="BE225" s="114"/>
      <c r="BF225" s="114"/>
      <c r="BG225" s="114"/>
      <c r="BH225" s="114"/>
      <c r="BI225" s="114"/>
      <c r="BJ225" s="114"/>
      <c r="BK225" s="114"/>
      <c r="BL225" s="114"/>
      <c r="BM225" s="114"/>
      <c r="BN225" s="114"/>
      <c r="BO225" s="114"/>
      <c r="BP225" s="114"/>
      <c r="BQ225" s="114"/>
      <c r="BR225" s="114"/>
      <c r="BS225" s="114"/>
      <c r="BT225" s="114"/>
      <c r="BU225" s="114"/>
      <c r="BV225" s="114"/>
      <c r="BW225" s="114"/>
      <c r="BX225" s="114"/>
      <c r="BY225" s="114"/>
      <c r="BZ225" s="114"/>
      <c r="CA225" s="114"/>
      <c r="CB225" s="114"/>
      <c r="CC225" s="114"/>
      <c r="CD225" s="114"/>
      <c r="CE225" s="114"/>
      <c r="CF225" s="114"/>
      <c r="CG225" s="114"/>
      <c r="CH225" s="114"/>
      <c r="CI225" s="114"/>
      <c r="CJ225" s="114"/>
      <c r="CK225" s="114"/>
    </row>
    <row r="226" spans="2:89" ht="12.75" customHeight="1">
      <c r="B226" s="114"/>
      <c r="C226" s="122"/>
      <c r="D226" s="114"/>
      <c r="E226" s="114"/>
      <c r="F226" s="114"/>
      <c r="G226" s="122"/>
      <c r="H226" s="114"/>
      <c r="I226" s="114"/>
      <c r="J226" s="129"/>
      <c r="K226" s="217"/>
      <c r="L226" s="129"/>
      <c r="M226" s="11"/>
      <c r="N226" s="11"/>
      <c r="O226" s="11"/>
      <c r="P226" s="114"/>
      <c r="Q226" s="114"/>
      <c r="R226" s="11"/>
      <c r="S226" s="49"/>
      <c r="T226" s="11"/>
      <c r="U226" s="114"/>
      <c r="V226" s="114"/>
      <c r="W226" s="114"/>
      <c r="X226" s="152"/>
      <c r="Y226" s="152"/>
      <c r="Z226" s="114"/>
      <c r="AA226" s="114"/>
      <c r="AB226" s="114"/>
      <c r="AC226" s="114"/>
      <c r="AD226" s="114"/>
      <c r="AE226" s="114"/>
      <c r="AF226" s="114"/>
      <c r="AG226" s="114"/>
      <c r="AH226" s="114"/>
      <c r="AI226" s="114"/>
      <c r="AJ226" s="114"/>
      <c r="AK226" s="114"/>
      <c r="AL226" s="114"/>
      <c r="AM226" s="114"/>
      <c r="AN226" s="114"/>
      <c r="AO226" s="114"/>
      <c r="AP226" s="114"/>
      <c r="AQ226" s="114"/>
      <c r="AR226" s="114"/>
      <c r="AS226" s="114"/>
      <c r="AT226" s="114"/>
      <c r="AU226" s="114"/>
      <c r="AV226" s="114"/>
      <c r="AW226" s="114"/>
      <c r="AX226" s="114"/>
      <c r="AY226" s="114"/>
      <c r="AZ226" s="114"/>
      <c r="BA226" s="114"/>
      <c r="BB226" s="114"/>
      <c r="BC226" s="114"/>
      <c r="BD226" s="114"/>
      <c r="BE226" s="114"/>
      <c r="BF226" s="114"/>
      <c r="BG226" s="114"/>
      <c r="BH226" s="114"/>
      <c r="BI226" s="114"/>
      <c r="BJ226" s="114"/>
      <c r="BK226" s="114"/>
      <c r="BL226" s="114"/>
      <c r="BM226" s="114"/>
      <c r="BN226" s="114"/>
      <c r="BO226" s="114"/>
      <c r="BP226" s="114"/>
      <c r="BQ226" s="114"/>
      <c r="BR226" s="114"/>
      <c r="BS226" s="114"/>
      <c r="BT226" s="114"/>
      <c r="BU226" s="114"/>
      <c r="BV226" s="114"/>
      <c r="BW226" s="114"/>
      <c r="BX226" s="114"/>
      <c r="BY226" s="114"/>
      <c r="BZ226" s="114"/>
      <c r="CA226" s="114"/>
      <c r="CB226" s="114"/>
      <c r="CC226" s="114"/>
      <c r="CD226" s="114"/>
      <c r="CE226" s="114"/>
      <c r="CF226" s="114"/>
      <c r="CG226" s="114"/>
      <c r="CH226" s="114"/>
      <c r="CI226" s="114"/>
      <c r="CJ226" s="114"/>
      <c r="CK226" s="114"/>
    </row>
    <row r="227" spans="2:89" ht="14.25" customHeight="1">
      <c r="B227" s="114"/>
      <c r="C227" s="122"/>
      <c r="D227" s="114"/>
      <c r="E227" s="114"/>
      <c r="F227" s="114"/>
      <c r="G227" s="122"/>
      <c r="H227" s="114"/>
      <c r="I227" s="114"/>
      <c r="J227" s="129"/>
      <c r="K227" s="414"/>
      <c r="L227" s="414"/>
      <c r="M227" s="11"/>
      <c r="N227" s="11"/>
      <c r="O227" s="11"/>
      <c r="P227" s="114"/>
      <c r="Q227" s="114"/>
      <c r="R227" s="11"/>
      <c r="S227" s="593"/>
      <c r="T227" s="11"/>
      <c r="U227" s="114"/>
      <c r="V227" s="114"/>
      <c r="W227" s="142"/>
      <c r="X227" s="209"/>
      <c r="Y227" s="209"/>
      <c r="Z227" s="114"/>
      <c r="AA227" s="114"/>
      <c r="AB227" s="114"/>
      <c r="AC227" s="114"/>
      <c r="AD227" s="114"/>
      <c r="AE227" s="114"/>
      <c r="AF227" s="114"/>
      <c r="AG227" s="114"/>
      <c r="AH227" s="114"/>
      <c r="AI227" s="114"/>
      <c r="AJ227" s="114"/>
      <c r="AK227" s="114"/>
      <c r="AL227" s="114"/>
      <c r="AM227" s="114"/>
      <c r="AN227" s="114"/>
      <c r="AO227" s="114"/>
      <c r="AP227" s="114"/>
      <c r="AQ227" s="114"/>
      <c r="AR227" s="114"/>
      <c r="AS227" s="114"/>
      <c r="AT227" s="114"/>
      <c r="AU227" s="114"/>
      <c r="AV227" s="114"/>
      <c r="AW227" s="114"/>
      <c r="AX227" s="114"/>
      <c r="AY227" s="114"/>
      <c r="AZ227" s="114"/>
      <c r="BA227" s="114"/>
      <c r="BB227" s="114"/>
      <c r="BC227" s="114"/>
      <c r="BD227" s="114"/>
      <c r="BE227" s="114"/>
      <c r="BF227" s="114"/>
      <c r="BG227" s="114"/>
      <c r="BH227" s="114"/>
      <c r="BI227" s="114"/>
      <c r="BJ227" s="114"/>
      <c r="BK227" s="114"/>
      <c r="BL227" s="114"/>
      <c r="BM227" s="114"/>
      <c r="BN227" s="114"/>
      <c r="BO227" s="114"/>
      <c r="BP227" s="114"/>
      <c r="BQ227" s="114"/>
      <c r="BR227" s="114"/>
      <c r="BS227" s="114"/>
      <c r="BT227" s="114"/>
      <c r="BU227" s="114"/>
      <c r="BV227" s="114"/>
      <c r="BW227" s="114"/>
      <c r="BX227" s="114"/>
      <c r="BY227" s="114"/>
      <c r="BZ227" s="114"/>
      <c r="CA227" s="114"/>
      <c r="CB227" s="114"/>
      <c r="CC227" s="114"/>
      <c r="CD227" s="114"/>
      <c r="CE227" s="114"/>
      <c r="CF227" s="114"/>
      <c r="CG227" s="114"/>
      <c r="CH227" s="114"/>
      <c r="CI227" s="114"/>
      <c r="CJ227" s="114"/>
      <c r="CK227" s="114"/>
    </row>
    <row r="228" spans="2:89" ht="15.75" customHeight="1">
      <c r="B228" s="114"/>
      <c r="C228" s="122"/>
      <c r="D228" s="114"/>
      <c r="E228" s="114"/>
      <c r="F228" s="114"/>
      <c r="G228" s="122"/>
      <c r="H228" s="114"/>
      <c r="I228" s="148"/>
      <c r="J228" s="129"/>
      <c r="K228" s="1164"/>
      <c r="L228" s="129"/>
      <c r="M228" s="11"/>
      <c r="N228" s="11"/>
      <c r="O228" s="11"/>
      <c r="P228" s="114"/>
      <c r="Q228" s="114"/>
      <c r="R228" s="11"/>
      <c r="S228" s="49"/>
      <c r="T228" s="11"/>
      <c r="U228" s="114"/>
      <c r="V228" s="114"/>
      <c r="W228" s="424"/>
      <c r="X228" s="150"/>
      <c r="Y228" s="150"/>
      <c r="Z228" s="114"/>
      <c r="AA228" s="114"/>
      <c r="AB228" s="114"/>
      <c r="AC228" s="114"/>
      <c r="AD228" s="114"/>
      <c r="AE228" s="114"/>
      <c r="AF228" s="114"/>
      <c r="AG228" s="114"/>
      <c r="AH228" s="114"/>
      <c r="AI228" s="114"/>
      <c r="AJ228" s="114"/>
      <c r="AK228" s="114"/>
      <c r="AL228" s="114"/>
      <c r="AM228" s="114"/>
      <c r="AN228" s="114"/>
      <c r="AO228" s="114"/>
      <c r="AP228" s="114"/>
      <c r="AQ228" s="114"/>
      <c r="AR228" s="114"/>
      <c r="AS228" s="114"/>
      <c r="AT228" s="114"/>
      <c r="AU228" s="114"/>
      <c r="AV228" s="114"/>
      <c r="AW228" s="114"/>
      <c r="AX228" s="114"/>
      <c r="AY228" s="114"/>
      <c r="AZ228" s="114"/>
      <c r="BA228" s="114"/>
      <c r="BB228" s="114"/>
      <c r="BC228" s="114"/>
      <c r="BD228" s="114"/>
      <c r="BE228" s="114"/>
      <c r="BF228" s="114"/>
      <c r="BG228" s="114"/>
      <c r="BH228" s="114"/>
      <c r="BI228" s="114"/>
      <c r="BJ228" s="114"/>
      <c r="BK228" s="114"/>
      <c r="BL228" s="114"/>
      <c r="BM228" s="114"/>
      <c r="BN228" s="114"/>
      <c r="BO228" s="114"/>
      <c r="BP228" s="114"/>
      <c r="BQ228" s="114"/>
      <c r="BR228" s="114"/>
      <c r="BS228" s="114"/>
      <c r="BT228" s="114"/>
      <c r="BU228" s="114"/>
      <c r="BV228" s="114"/>
      <c r="BW228" s="114"/>
      <c r="BX228" s="114"/>
      <c r="BY228" s="114"/>
      <c r="BZ228" s="114"/>
      <c r="CA228" s="114"/>
      <c r="CB228" s="114"/>
      <c r="CC228" s="114"/>
      <c r="CD228" s="114"/>
      <c r="CE228" s="114"/>
      <c r="CF228" s="114"/>
      <c r="CG228" s="114"/>
      <c r="CH228" s="114"/>
      <c r="CI228" s="114"/>
      <c r="CJ228" s="114"/>
      <c r="CK228" s="114"/>
    </row>
    <row r="229" spans="2:89" ht="15" customHeight="1">
      <c r="B229" s="114"/>
      <c r="C229" s="122"/>
      <c r="D229" s="114"/>
      <c r="E229" s="114"/>
      <c r="F229" s="114"/>
      <c r="G229" s="188"/>
      <c r="H229" s="114"/>
      <c r="I229" s="174"/>
      <c r="J229" s="129"/>
      <c r="K229" s="129"/>
      <c r="L229" s="129"/>
      <c r="M229" s="11"/>
      <c r="N229" s="11"/>
      <c r="O229" s="11"/>
      <c r="P229" s="108"/>
      <c r="Q229" s="114"/>
      <c r="R229" s="11"/>
      <c r="S229" s="49"/>
      <c r="T229" s="580"/>
      <c r="U229" s="114"/>
      <c r="V229" s="114"/>
      <c r="W229" s="424"/>
      <c r="X229" s="114"/>
      <c r="Y229" s="114"/>
      <c r="Z229" s="114"/>
      <c r="AA229" s="114"/>
      <c r="AB229" s="114"/>
      <c r="AC229" s="114"/>
      <c r="AD229" s="114"/>
      <c r="AE229" s="114"/>
      <c r="AF229" s="114"/>
      <c r="AG229" s="114"/>
      <c r="AH229" s="114"/>
      <c r="AI229" s="114"/>
      <c r="AJ229" s="114"/>
      <c r="AK229" s="114"/>
      <c r="AL229" s="114"/>
      <c r="AM229" s="114"/>
      <c r="AN229" s="114"/>
      <c r="AO229" s="114"/>
      <c r="AP229" s="114"/>
      <c r="AQ229" s="114"/>
      <c r="AR229" s="114"/>
      <c r="AS229" s="114"/>
      <c r="AT229" s="114"/>
      <c r="AU229" s="114"/>
      <c r="AV229" s="114"/>
      <c r="AW229" s="114"/>
      <c r="AX229" s="114"/>
      <c r="AY229" s="114"/>
      <c r="AZ229" s="114"/>
      <c r="BA229" s="114"/>
      <c r="BB229" s="114"/>
      <c r="BC229" s="114"/>
      <c r="BD229" s="114"/>
      <c r="BE229" s="114"/>
      <c r="BF229" s="114"/>
      <c r="BG229" s="114"/>
      <c r="BH229" s="114"/>
      <c r="BI229" s="114"/>
      <c r="BJ229" s="114"/>
      <c r="BK229" s="114"/>
      <c r="BL229" s="114"/>
      <c r="BM229" s="114"/>
      <c r="BN229" s="114"/>
      <c r="BO229" s="114"/>
      <c r="BP229" s="114"/>
      <c r="BQ229" s="114"/>
      <c r="BR229" s="114"/>
      <c r="BS229" s="114"/>
      <c r="BT229" s="114"/>
      <c r="BU229" s="114"/>
      <c r="BV229" s="114"/>
      <c r="BW229" s="114"/>
      <c r="BX229" s="114"/>
      <c r="BY229" s="114"/>
      <c r="BZ229" s="114"/>
      <c r="CA229" s="114"/>
      <c r="CB229" s="114"/>
      <c r="CC229" s="114"/>
      <c r="CD229" s="114"/>
      <c r="CE229" s="114"/>
      <c r="CF229" s="114"/>
      <c r="CG229" s="114"/>
      <c r="CH229" s="114"/>
      <c r="CI229" s="114"/>
      <c r="CJ229" s="114"/>
      <c r="CK229" s="114"/>
    </row>
    <row r="230" spans="2:89" ht="13.5" customHeight="1">
      <c r="B230" s="114"/>
      <c r="C230" s="122"/>
      <c r="D230" s="114"/>
      <c r="E230" s="114"/>
      <c r="F230" s="123"/>
      <c r="G230" s="109"/>
      <c r="H230" s="196"/>
      <c r="I230" s="109"/>
      <c r="J230" s="129"/>
      <c r="K230" s="129"/>
      <c r="L230" s="129"/>
      <c r="M230" s="11"/>
      <c r="N230" s="11"/>
      <c r="O230" s="11"/>
      <c r="P230" s="122"/>
      <c r="Q230" s="114"/>
      <c r="R230" s="11"/>
      <c r="S230" s="49"/>
      <c r="T230" s="11"/>
      <c r="U230" s="114"/>
      <c r="V230" s="114"/>
      <c r="W230" s="424"/>
      <c r="X230" s="114"/>
      <c r="Y230" s="114"/>
      <c r="Z230" s="114"/>
      <c r="AA230" s="114"/>
      <c r="AB230" s="114"/>
      <c r="AC230" s="114"/>
      <c r="AD230" s="114"/>
      <c r="AE230" s="114"/>
      <c r="AF230" s="114"/>
      <c r="AG230" s="114"/>
      <c r="AH230" s="114"/>
      <c r="AI230" s="114"/>
      <c r="AJ230" s="114"/>
      <c r="AK230" s="114"/>
      <c r="AL230" s="114"/>
      <c r="AM230" s="114"/>
      <c r="AN230" s="114"/>
      <c r="AO230" s="114"/>
      <c r="AP230" s="114"/>
      <c r="AQ230" s="114"/>
      <c r="AR230" s="114"/>
      <c r="AS230" s="114"/>
      <c r="AT230" s="114"/>
      <c r="AU230" s="114"/>
      <c r="AV230" s="114"/>
      <c r="AW230" s="114"/>
      <c r="AX230" s="114"/>
      <c r="AY230" s="114"/>
      <c r="AZ230" s="114"/>
      <c r="BA230" s="114"/>
      <c r="BB230" s="114"/>
      <c r="BC230" s="114"/>
      <c r="BD230" s="114"/>
      <c r="BE230" s="114"/>
      <c r="BF230" s="114"/>
      <c r="BG230" s="114"/>
      <c r="BH230" s="114"/>
      <c r="BI230" s="114"/>
      <c r="BJ230" s="114"/>
      <c r="BK230" s="114"/>
      <c r="BL230" s="114"/>
      <c r="BM230" s="114"/>
      <c r="BN230" s="114"/>
      <c r="BO230" s="114"/>
      <c r="BP230" s="114"/>
      <c r="BQ230" s="114"/>
      <c r="BR230" s="114"/>
      <c r="BS230" s="114"/>
      <c r="BT230" s="114"/>
      <c r="BU230" s="114"/>
      <c r="BV230" s="114"/>
      <c r="BW230" s="114"/>
      <c r="BX230" s="114"/>
      <c r="BY230" s="114"/>
      <c r="BZ230" s="114"/>
      <c r="CA230" s="114"/>
      <c r="CB230" s="114"/>
      <c r="CC230" s="114"/>
      <c r="CD230" s="114"/>
      <c r="CE230" s="114"/>
      <c r="CF230" s="114"/>
      <c r="CG230" s="114"/>
      <c r="CH230" s="114"/>
      <c r="CI230" s="114"/>
      <c r="CJ230" s="114"/>
      <c r="CK230" s="114"/>
    </row>
    <row r="231" spans="2:89" ht="13.5" customHeight="1">
      <c r="B231" s="114"/>
      <c r="C231" s="122"/>
      <c r="D231" s="114"/>
      <c r="E231" s="114"/>
      <c r="F231" s="114"/>
      <c r="G231" s="122"/>
      <c r="H231" s="114"/>
      <c r="I231" s="109"/>
      <c r="J231" s="129"/>
      <c r="K231" s="134"/>
      <c r="L231" s="129"/>
      <c r="M231" s="11"/>
      <c r="N231" s="11"/>
      <c r="O231" s="11"/>
      <c r="P231" s="196"/>
      <c r="Q231" s="114"/>
      <c r="R231" s="3"/>
      <c r="S231" s="3"/>
      <c r="T231" s="594"/>
      <c r="U231" s="152"/>
      <c r="V231" s="152"/>
      <c r="W231" s="227"/>
      <c r="X231" s="113"/>
      <c r="Y231" s="139"/>
      <c r="Z231" s="196"/>
      <c r="AA231" s="139"/>
      <c r="AB231" s="114"/>
      <c r="AC231" s="139"/>
      <c r="AD231" s="139"/>
      <c r="AE231" s="114"/>
      <c r="AF231" s="114"/>
      <c r="AG231" s="114"/>
      <c r="AH231" s="114"/>
      <c r="AI231" s="114"/>
      <c r="AJ231" s="114"/>
      <c r="AK231" s="114"/>
      <c r="AL231" s="114"/>
      <c r="AM231" s="114"/>
      <c r="AN231" s="114"/>
      <c r="AO231" s="114"/>
      <c r="AP231" s="114"/>
      <c r="AQ231" s="114"/>
      <c r="AR231" s="114"/>
      <c r="AS231" s="114"/>
      <c r="AT231" s="114"/>
      <c r="AU231" s="114"/>
      <c r="AV231" s="114"/>
      <c r="AW231" s="114"/>
      <c r="AX231" s="114"/>
      <c r="AY231" s="114"/>
      <c r="AZ231" s="114"/>
      <c r="BA231" s="114"/>
      <c r="BB231" s="114"/>
      <c r="BC231" s="114"/>
      <c r="BD231" s="114"/>
      <c r="BE231" s="114"/>
      <c r="BF231" s="114"/>
      <c r="BG231" s="114"/>
      <c r="BH231" s="114"/>
      <c r="BI231" s="114"/>
      <c r="BJ231" s="114"/>
      <c r="BK231" s="114"/>
      <c r="BL231" s="114"/>
      <c r="BM231" s="114"/>
      <c r="BN231" s="114"/>
      <c r="BO231" s="114"/>
      <c r="BP231" s="114"/>
      <c r="BQ231" s="114"/>
      <c r="BR231" s="114"/>
      <c r="BS231" s="114"/>
      <c r="BT231" s="114"/>
      <c r="BU231" s="114"/>
      <c r="BV231" s="114"/>
      <c r="BW231" s="114"/>
      <c r="BX231" s="114"/>
      <c r="BY231" s="114"/>
      <c r="BZ231" s="114"/>
      <c r="CA231" s="114"/>
      <c r="CB231" s="114"/>
      <c r="CC231" s="114"/>
      <c r="CD231" s="114"/>
      <c r="CE231" s="114"/>
      <c r="CF231" s="114"/>
      <c r="CG231" s="114"/>
      <c r="CH231" s="114"/>
      <c r="CI231" s="114"/>
      <c r="CJ231" s="114"/>
      <c r="CK231" s="114"/>
    </row>
    <row r="232" spans="2:89" ht="14.25" customHeight="1">
      <c r="B232" s="114"/>
      <c r="C232" s="122"/>
      <c r="D232" s="114"/>
      <c r="E232" s="114"/>
      <c r="F232" s="206"/>
      <c r="G232" s="211"/>
      <c r="H232" s="206"/>
      <c r="I232" s="109"/>
      <c r="J232" s="129"/>
      <c r="K232" s="109"/>
      <c r="L232" s="129"/>
      <c r="M232" s="11"/>
      <c r="N232" s="11"/>
      <c r="O232" s="11"/>
      <c r="P232" s="114"/>
      <c r="Q232" s="114"/>
      <c r="R232" s="11"/>
      <c r="S232" s="49"/>
      <c r="T232" s="11"/>
      <c r="U232" s="152"/>
      <c r="V232" s="152"/>
      <c r="W232" s="109"/>
      <c r="X232" s="114"/>
      <c r="Y232" s="207"/>
      <c r="Z232" s="306"/>
      <c r="AA232" s="207"/>
      <c r="AB232" s="306"/>
      <c r="AC232" s="114"/>
      <c r="AD232" s="112"/>
      <c r="AE232" s="203"/>
      <c r="AF232" s="114"/>
      <c r="AG232" s="114"/>
      <c r="AH232" s="114"/>
      <c r="AI232" s="114"/>
      <c r="AJ232" s="114"/>
      <c r="AK232" s="114"/>
      <c r="AL232" s="114"/>
      <c r="AM232" s="114"/>
      <c r="AN232" s="114"/>
      <c r="AO232" s="114"/>
      <c r="AP232" s="114"/>
      <c r="AQ232" s="114"/>
      <c r="AR232" s="114"/>
      <c r="AS232" s="114"/>
      <c r="AT232" s="114"/>
      <c r="AU232" s="114"/>
      <c r="AV232" s="114"/>
      <c r="AW232" s="114"/>
      <c r="AX232" s="114"/>
      <c r="AY232" s="114"/>
      <c r="AZ232" s="114"/>
      <c r="BA232" s="114"/>
      <c r="BB232" s="114"/>
      <c r="BC232" s="114"/>
      <c r="BD232" s="114"/>
      <c r="BE232" s="114"/>
      <c r="BF232" s="114"/>
      <c r="BG232" s="114"/>
      <c r="BH232" s="114"/>
      <c r="BI232" s="114"/>
      <c r="BJ232" s="114"/>
      <c r="BK232" s="114"/>
      <c r="BL232" s="114"/>
      <c r="BM232" s="114"/>
      <c r="BN232" s="114"/>
      <c r="BO232" s="114"/>
      <c r="BP232" s="114"/>
      <c r="BQ232" s="114"/>
      <c r="BR232" s="114"/>
      <c r="BS232" s="114"/>
      <c r="BT232" s="114"/>
      <c r="BU232" s="114"/>
      <c r="BV232" s="114"/>
      <c r="BW232" s="114"/>
      <c r="BX232" s="114"/>
      <c r="BY232" s="114"/>
      <c r="BZ232" s="114"/>
      <c r="CA232" s="114"/>
      <c r="CB232" s="114"/>
      <c r="CC232" s="114"/>
      <c r="CD232" s="114"/>
      <c r="CE232" s="114"/>
      <c r="CF232" s="114"/>
      <c r="CG232" s="114"/>
      <c r="CH232" s="114"/>
      <c r="CI232" s="114"/>
      <c r="CJ232" s="114"/>
      <c r="CK232" s="114"/>
    </row>
    <row r="233" spans="2:89" ht="15" customHeight="1">
      <c r="B233" s="114"/>
      <c r="C233" s="122"/>
      <c r="D233" s="114"/>
      <c r="E233" s="114"/>
      <c r="F233" s="206"/>
      <c r="G233" s="211"/>
      <c r="H233" s="206"/>
      <c r="I233" s="154"/>
      <c r="J233" s="129"/>
      <c r="K233" s="411"/>
      <c r="L233" s="129"/>
      <c r="N233" s="11"/>
      <c r="O233" s="11"/>
      <c r="P233" s="114"/>
      <c r="Q233" s="114"/>
      <c r="R233" s="123"/>
      <c r="S233" s="109"/>
      <c r="T233" s="108"/>
      <c r="U233" s="152"/>
      <c r="V233" s="152"/>
      <c r="W233" s="112"/>
      <c r="X233" s="109"/>
      <c r="Y233" s="108"/>
      <c r="Z233" s="152"/>
      <c r="AA233" s="425"/>
      <c r="AB233" s="426"/>
      <c r="AC233" s="114"/>
      <c r="AD233" s="114"/>
      <c r="AE233" s="114"/>
      <c r="AF233" s="114"/>
      <c r="AG233" s="114"/>
      <c r="AH233" s="114"/>
      <c r="AI233" s="114"/>
      <c r="AJ233" s="114"/>
      <c r="AK233" s="114"/>
      <c r="AL233" s="114"/>
      <c r="AM233" s="114"/>
      <c r="AN233" s="114"/>
      <c r="AO233" s="114"/>
      <c r="AP233" s="114"/>
      <c r="AQ233" s="114"/>
      <c r="AR233" s="114"/>
      <c r="AS233" s="114"/>
      <c r="AT233" s="114"/>
      <c r="AU233" s="114"/>
      <c r="AV233" s="114"/>
      <c r="AW233" s="114"/>
      <c r="AX233" s="114"/>
      <c r="AY233" s="114"/>
      <c r="AZ233" s="114"/>
      <c r="BA233" s="114"/>
      <c r="BB233" s="114"/>
      <c r="BC233" s="114"/>
      <c r="BD233" s="114"/>
      <c r="BE233" s="114"/>
      <c r="BF233" s="114"/>
      <c r="BG233" s="114"/>
      <c r="BH233" s="114"/>
      <c r="BI233" s="114"/>
      <c r="BJ233" s="114"/>
      <c r="BK233" s="114"/>
      <c r="BL233" s="114"/>
      <c r="BM233" s="114"/>
      <c r="BN233" s="114"/>
      <c r="BO233" s="114"/>
      <c r="BP233" s="114"/>
      <c r="BQ233" s="114"/>
      <c r="BR233" s="114"/>
      <c r="BS233" s="114"/>
      <c r="BT233" s="114"/>
      <c r="BU233" s="114"/>
      <c r="BV233" s="114"/>
      <c r="BW233" s="114"/>
      <c r="BX233" s="114"/>
      <c r="BY233" s="114"/>
      <c r="BZ233" s="114"/>
      <c r="CA233" s="114"/>
      <c r="CB233" s="114"/>
      <c r="CC233" s="114"/>
      <c r="CD233" s="114"/>
      <c r="CE233" s="114"/>
      <c r="CF233" s="114"/>
      <c r="CG233" s="114"/>
      <c r="CH233" s="114"/>
      <c r="CI233" s="114"/>
      <c r="CJ233" s="114"/>
      <c r="CK233" s="114"/>
    </row>
    <row r="234" spans="2:89">
      <c r="B234" s="114"/>
      <c r="C234" s="122"/>
      <c r="D234" s="114"/>
      <c r="E234" s="114"/>
      <c r="F234" s="114"/>
      <c r="G234" s="122"/>
      <c r="H234" s="114"/>
      <c r="I234" s="174"/>
      <c r="J234" s="760"/>
      <c r="K234" s="2426"/>
      <c r="L234" s="129"/>
      <c r="N234" s="11"/>
      <c r="O234" s="11"/>
      <c r="P234" s="114"/>
      <c r="Q234" s="208"/>
      <c r="R234" s="123"/>
      <c r="S234" s="114"/>
      <c r="T234" s="108"/>
      <c r="U234" s="114"/>
      <c r="V234" s="114"/>
      <c r="W234" s="112"/>
      <c r="X234" s="112"/>
      <c r="Y234" s="113"/>
      <c r="Z234" s="139"/>
      <c r="AA234" s="188"/>
      <c r="AB234" s="426"/>
      <c r="AC234" s="114"/>
      <c r="AD234" s="114"/>
      <c r="AE234" s="114"/>
      <c r="AF234" s="114"/>
      <c r="AG234" s="114"/>
      <c r="AH234" s="114"/>
      <c r="AI234" s="114"/>
      <c r="AJ234" s="114"/>
      <c r="AK234" s="114"/>
      <c r="AL234" s="114"/>
      <c r="AM234" s="114"/>
      <c r="AN234" s="114"/>
      <c r="AO234" s="114"/>
      <c r="AP234" s="114"/>
      <c r="AQ234" s="114"/>
      <c r="AR234" s="114"/>
      <c r="AS234" s="114"/>
      <c r="AT234" s="114"/>
      <c r="AU234" s="114"/>
      <c r="AV234" s="114"/>
      <c r="AW234" s="114"/>
      <c r="AX234" s="114"/>
      <c r="AY234" s="114"/>
      <c r="AZ234" s="114"/>
      <c r="BA234" s="114"/>
      <c r="BB234" s="114"/>
      <c r="BC234" s="114"/>
      <c r="BD234" s="114"/>
      <c r="BE234" s="114"/>
      <c r="BF234" s="114"/>
      <c r="BG234" s="114"/>
      <c r="BH234" s="114"/>
      <c r="BI234" s="114"/>
      <c r="BJ234" s="114"/>
      <c r="BK234" s="114"/>
      <c r="BL234" s="114"/>
      <c r="BM234" s="114"/>
      <c r="BN234" s="114"/>
      <c r="BO234" s="114"/>
      <c r="BP234" s="114"/>
      <c r="BQ234" s="114"/>
      <c r="BR234" s="114"/>
      <c r="BS234" s="114"/>
      <c r="BT234" s="114"/>
      <c r="BU234" s="114"/>
      <c r="BV234" s="114"/>
      <c r="BW234" s="114"/>
      <c r="BX234" s="114"/>
      <c r="BY234" s="114"/>
      <c r="BZ234" s="114"/>
      <c r="CA234" s="114"/>
      <c r="CB234" s="114"/>
      <c r="CC234" s="114"/>
      <c r="CD234" s="114"/>
      <c r="CE234" s="114"/>
      <c r="CF234" s="114"/>
      <c r="CG234" s="114"/>
      <c r="CH234" s="114"/>
      <c r="CI234" s="114"/>
      <c r="CJ234" s="114"/>
      <c r="CK234" s="114"/>
    </row>
    <row r="235" spans="2:89">
      <c r="B235" s="114"/>
      <c r="C235" s="122"/>
      <c r="D235" s="114"/>
      <c r="E235" s="114"/>
      <c r="F235" s="114"/>
      <c r="G235" s="122"/>
      <c r="H235" s="114"/>
      <c r="I235" s="112"/>
      <c r="J235" s="760"/>
      <c r="K235" s="760"/>
      <c r="L235" s="129"/>
      <c r="N235" s="11"/>
      <c r="O235" s="11"/>
      <c r="P235" s="114"/>
      <c r="Q235" s="152"/>
      <c r="R235" s="11"/>
      <c r="S235" s="11"/>
      <c r="T235" s="11"/>
      <c r="U235" s="114"/>
      <c r="V235" s="114"/>
      <c r="W235" s="112"/>
      <c r="X235" s="109"/>
      <c r="Y235" s="108"/>
      <c r="Z235" s="591"/>
      <c r="AA235" s="188"/>
      <c r="AB235" s="426"/>
      <c r="AC235" s="114"/>
      <c r="AD235" s="114"/>
      <c r="AE235" s="114"/>
      <c r="AF235" s="114"/>
      <c r="AG235" s="114"/>
      <c r="AH235" s="113"/>
      <c r="AI235" s="152"/>
      <c r="AJ235" s="196"/>
      <c r="AK235" s="152"/>
      <c r="AL235" s="114"/>
      <c r="AM235" s="139"/>
      <c r="AN235" s="114"/>
      <c r="AO235" s="114"/>
      <c r="AP235" s="114"/>
      <c r="AQ235" s="114"/>
      <c r="AR235" s="114"/>
      <c r="AS235" s="114"/>
      <c r="AT235" s="114"/>
      <c r="AU235" s="114"/>
      <c r="AV235" s="114"/>
      <c r="AW235" s="114"/>
      <c r="AX235" s="114"/>
      <c r="AY235" s="114"/>
      <c r="AZ235" s="114"/>
      <c r="BA235" s="114"/>
      <c r="BB235" s="114"/>
      <c r="BC235" s="114"/>
      <c r="BD235" s="114"/>
      <c r="BE235" s="114"/>
      <c r="BF235" s="114"/>
      <c r="BG235" s="114"/>
      <c r="BH235" s="114"/>
      <c r="BI235" s="114"/>
      <c r="BJ235" s="114"/>
      <c r="BK235" s="114"/>
      <c r="BL235" s="114"/>
      <c r="BM235" s="114"/>
      <c r="BN235" s="114"/>
      <c r="BO235" s="114"/>
      <c r="BP235" s="114"/>
      <c r="BQ235" s="114"/>
      <c r="BR235" s="114"/>
      <c r="BS235" s="114"/>
      <c r="BT235" s="114"/>
      <c r="BU235" s="114"/>
      <c r="BV235" s="114"/>
      <c r="BW235" s="114"/>
      <c r="BX235" s="114"/>
      <c r="BY235" s="114"/>
      <c r="BZ235" s="114"/>
      <c r="CA235" s="114"/>
      <c r="CB235" s="114"/>
      <c r="CC235" s="114"/>
      <c r="CD235" s="114"/>
      <c r="CE235" s="114"/>
      <c r="CF235" s="114"/>
      <c r="CG235" s="114"/>
      <c r="CH235" s="114"/>
      <c r="CI235" s="114"/>
      <c r="CJ235" s="114"/>
      <c r="CK235" s="114"/>
    </row>
    <row r="236" spans="2:89" ht="12.75" customHeight="1">
      <c r="B236" s="114"/>
      <c r="C236" s="122"/>
      <c r="D236" s="114"/>
      <c r="E236" s="114"/>
      <c r="F236" s="114"/>
      <c r="G236" s="122"/>
      <c r="H236" s="114"/>
      <c r="I236" s="112"/>
      <c r="J236" s="760"/>
      <c r="K236" s="2426"/>
      <c r="L236" s="129"/>
      <c r="N236" s="11"/>
      <c r="O236" s="11"/>
      <c r="P236" s="114"/>
      <c r="Q236" s="114"/>
      <c r="R236" s="11"/>
      <c r="S236" s="11"/>
      <c r="T236" s="11"/>
      <c r="U236" s="106"/>
      <c r="V236" s="114"/>
      <c r="W236" s="112"/>
      <c r="X236" s="115"/>
      <c r="Y236" s="116"/>
      <c r="Z236" s="150"/>
      <c r="AA236" s="188"/>
      <c r="AB236" s="426"/>
      <c r="AC236" s="114"/>
      <c r="AD236" s="114"/>
      <c r="AE236" s="114"/>
      <c r="AF236" s="114"/>
      <c r="AG236" s="114"/>
      <c r="AH236" s="215"/>
      <c r="AI236" s="114"/>
      <c r="AJ236" s="114"/>
      <c r="AK236" s="114"/>
      <c r="AL236" s="114"/>
      <c r="AM236" s="114"/>
      <c r="AN236" s="114"/>
      <c r="AO236" s="114"/>
      <c r="AP236" s="114"/>
      <c r="AQ236" s="114"/>
      <c r="AR236" s="114"/>
      <c r="AS236" s="114"/>
      <c r="AT236" s="114"/>
      <c r="AU236" s="114"/>
      <c r="AV236" s="114"/>
      <c r="AW236" s="114"/>
      <c r="AX236" s="114"/>
      <c r="AY236" s="114"/>
      <c r="AZ236" s="114"/>
      <c r="BA236" s="114"/>
      <c r="BB236" s="114"/>
      <c r="BC236" s="114"/>
      <c r="BD236" s="114"/>
      <c r="BE236" s="114"/>
      <c r="BF236" s="114"/>
      <c r="BG236" s="114"/>
      <c r="BH236" s="114"/>
      <c r="BI236" s="114"/>
      <c r="BJ236" s="114"/>
      <c r="BK236" s="114"/>
      <c r="BL236" s="114"/>
      <c r="BM236" s="114"/>
      <c r="BN236" s="114"/>
      <c r="BO236" s="114"/>
      <c r="BP236" s="114"/>
      <c r="BQ236" s="114"/>
      <c r="BR236" s="114"/>
      <c r="BS236" s="114"/>
      <c r="BT236" s="114"/>
      <c r="BU236" s="114"/>
      <c r="BV236" s="114"/>
      <c r="BW236" s="114"/>
      <c r="BX236" s="114"/>
      <c r="BY236" s="114"/>
      <c r="BZ236" s="114"/>
      <c r="CA236" s="114"/>
      <c r="CB236" s="114"/>
      <c r="CC236" s="114"/>
      <c r="CD236" s="114"/>
      <c r="CE236" s="114"/>
      <c r="CF236" s="114"/>
      <c r="CG236" s="114"/>
      <c r="CH236" s="114"/>
      <c r="CI236" s="114"/>
      <c r="CJ236" s="114"/>
      <c r="CK236" s="114"/>
    </row>
    <row r="237" spans="2:89">
      <c r="B237" s="114"/>
      <c r="C237" s="122"/>
      <c r="D237" s="114"/>
      <c r="E237" s="114"/>
      <c r="F237" s="114"/>
      <c r="G237" s="114"/>
      <c r="H237" s="114"/>
      <c r="I237" s="112"/>
      <c r="J237" s="218"/>
      <c r="K237" s="760"/>
      <c r="L237" s="129"/>
      <c r="N237" s="11"/>
      <c r="O237" s="11"/>
      <c r="P237" s="114"/>
      <c r="Q237" s="114"/>
      <c r="R237" s="11"/>
      <c r="S237" s="11"/>
      <c r="T237" s="11"/>
      <c r="U237" s="112"/>
      <c r="V237" s="114"/>
      <c r="W237" s="109"/>
      <c r="X237" s="109"/>
      <c r="Y237" s="108"/>
      <c r="Z237" s="152"/>
      <c r="AA237" s="188"/>
      <c r="AB237" s="426"/>
      <c r="AC237" s="114"/>
      <c r="AD237" s="114"/>
      <c r="AE237" s="114"/>
      <c r="AF237" s="114"/>
      <c r="AG237" s="114"/>
      <c r="AH237" s="227"/>
      <c r="AI237" s="113"/>
      <c r="AJ237" s="139"/>
      <c r="AK237" s="119"/>
      <c r="AL237" s="113"/>
      <c r="AM237" s="149"/>
      <c r="AN237" s="114"/>
      <c r="AO237" s="114"/>
      <c r="AP237" s="114"/>
      <c r="AQ237" s="114"/>
      <c r="AR237" s="114"/>
      <c r="AS237" s="114"/>
      <c r="AT237" s="114"/>
      <c r="AU237" s="114"/>
      <c r="AV237" s="114"/>
      <c r="AW237" s="114"/>
      <c r="AX237" s="114"/>
      <c r="AY237" s="114"/>
      <c r="AZ237" s="114"/>
      <c r="BA237" s="114"/>
      <c r="BB237" s="114"/>
      <c r="BC237" s="114"/>
      <c r="BD237" s="114"/>
      <c r="BE237" s="114"/>
      <c r="BF237" s="114"/>
      <c r="BG237" s="114"/>
      <c r="BH237" s="114"/>
      <c r="BI237" s="114"/>
      <c r="BJ237" s="114"/>
      <c r="BK237" s="114"/>
      <c r="BL237" s="114"/>
      <c r="BM237" s="114"/>
      <c r="BN237" s="114"/>
      <c r="BO237" s="114"/>
      <c r="BP237" s="114"/>
      <c r="BQ237" s="114"/>
      <c r="BR237" s="114"/>
      <c r="BS237" s="114"/>
      <c r="BT237" s="114"/>
      <c r="BU237" s="114"/>
      <c r="BV237" s="114"/>
      <c r="BW237" s="114"/>
      <c r="BX237" s="114"/>
      <c r="BY237" s="114"/>
      <c r="BZ237" s="114"/>
      <c r="CA237" s="114"/>
      <c r="CB237" s="114"/>
      <c r="CC237" s="114"/>
      <c r="CD237" s="114"/>
      <c r="CE237" s="114"/>
      <c r="CF237" s="114"/>
      <c r="CG237" s="114"/>
      <c r="CH237" s="114"/>
      <c r="CI237" s="114"/>
      <c r="CJ237" s="114"/>
      <c r="CK237" s="114"/>
    </row>
    <row r="238" spans="2:89" ht="14.25" customHeight="1">
      <c r="B238" s="114"/>
      <c r="C238" s="122"/>
      <c r="D238" s="114"/>
      <c r="E238" s="114"/>
      <c r="F238" s="123"/>
      <c r="G238" s="122"/>
      <c r="H238" s="108"/>
      <c r="I238" s="112"/>
      <c r="J238" s="106"/>
      <c r="K238" s="124"/>
      <c r="L238" s="129"/>
      <c r="N238" s="11"/>
      <c r="O238" s="11"/>
      <c r="P238" s="114"/>
      <c r="Q238" s="114"/>
      <c r="R238" s="11"/>
      <c r="S238" s="11"/>
      <c r="T238" s="11"/>
      <c r="U238" s="112"/>
      <c r="V238" s="114"/>
      <c r="W238" s="114"/>
      <c r="X238" s="119"/>
      <c r="Y238" s="121"/>
      <c r="Z238" s="426"/>
      <c r="AA238" s="188"/>
      <c r="AB238" s="426"/>
      <c r="AC238" s="114"/>
      <c r="AD238" s="114"/>
      <c r="AE238" s="114"/>
      <c r="AF238" s="114"/>
      <c r="AG238" s="213"/>
      <c r="AH238" s="196"/>
      <c r="AI238" s="196"/>
      <c r="AJ238" s="152"/>
      <c r="AK238" s="109"/>
      <c r="AL238" s="108"/>
      <c r="AM238" s="146"/>
      <c r="AN238" s="114"/>
      <c r="AO238" s="114"/>
      <c r="AP238" s="114"/>
      <c r="AQ238" s="114"/>
      <c r="AR238" s="114"/>
      <c r="AS238" s="114"/>
      <c r="AT238" s="114"/>
      <c r="AU238" s="114"/>
      <c r="AV238" s="114"/>
      <c r="AW238" s="114"/>
      <c r="AX238" s="114"/>
      <c r="AY238" s="114"/>
      <c r="AZ238" s="114"/>
      <c r="BA238" s="114"/>
      <c r="BB238" s="114"/>
      <c r="BC238" s="114"/>
      <c r="BD238" s="114"/>
      <c r="BE238" s="114"/>
      <c r="BF238" s="114"/>
      <c r="BG238" s="114"/>
      <c r="BH238" s="114"/>
      <c r="BI238" s="114"/>
      <c r="BJ238" s="114"/>
      <c r="BK238" s="114"/>
      <c r="BL238" s="114"/>
      <c r="BM238" s="114"/>
      <c r="BN238" s="114"/>
      <c r="BO238" s="114"/>
      <c r="BP238" s="114"/>
      <c r="BQ238" s="114"/>
      <c r="BR238" s="114"/>
      <c r="BS238" s="114"/>
      <c r="BT238" s="114"/>
      <c r="BU238" s="114"/>
      <c r="BV238" s="114"/>
      <c r="BW238" s="114"/>
      <c r="BX238" s="114"/>
      <c r="BY238" s="114"/>
      <c r="BZ238" s="114"/>
      <c r="CA238" s="114"/>
      <c r="CB238" s="114"/>
      <c r="CC238" s="114"/>
      <c r="CD238" s="114"/>
      <c r="CE238" s="114"/>
      <c r="CF238" s="114"/>
      <c r="CG238" s="114"/>
      <c r="CH238" s="114"/>
      <c r="CI238" s="114"/>
      <c r="CJ238" s="114"/>
      <c r="CK238" s="114"/>
    </row>
    <row r="239" spans="2:89" ht="12.75" customHeight="1">
      <c r="B239" s="114"/>
      <c r="C239" s="122"/>
      <c r="D239" s="114"/>
      <c r="E239" s="114"/>
      <c r="F239" s="123"/>
      <c r="G239" s="109"/>
      <c r="H239" s="108"/>
      <c r="I239" s="112"/>
      <c r="J239" s="129"/>
      <c r="K239" s="411"/>
      <c r="L239" s="129"/>
      <c r="N239" s="11"/>
      <c r="O239" s="11"/>
      <c r="P239" s="114"/>
      <c r="Q239" s="114"/>
      <c r="R239" s="11"/>
      <c r="S239" s="11"/>
      <c r="T239" s="11"/>
      <c r="U239" s="112"/>
      <c r="V239" s="114"/>
      <c r="W239" s="114"/>
      <c r="X239" s="109"/>
      <c r="Y239" s="108"/>
      <c r="Z239" s="146"/>
      <c r="AA239" s="188"/>
      <c r="AB239" s="426"/>
      <c r="AC239" s="114"/>
      <c r="AD239" s="114"/>
      <c r="AE239" s="114"/>
      <c r="AF239" s="174"/>
      <c r="AG239" s="207"/>
      <c r="AH239" s="114"/>
      <c r="AI239" s="112"/>
      <c r="AJ239" s="114"/>
      <c r="AK239" s="585"/>
      <c r="AL239" s="108"/>
      <c r="AM239" s="152"/>
      <c r="AN239" s="114"/>
      <c r="AO239" s="114"/>
      <c r="AP239" s="114"/>
      <c r="AQ239" s="114"/>
      <c r="AR239" s="114"/>
      <c r="AS239" s="114"/>
      <c r="AT239" s="114"/>
      <c r="AU239" s="114"/>
      <c r="AV239" s="114"/>
      <c r="AW239" s="114"/>
      <c r="AX239" s="114"/>
      <c r="AY239" s="114"/>
      <c r="AZ239" s="114"/>
      <c r="BA239" s="114"/>
      <c r="BB239" s="114"/>
      <c r="BC239" s="114"/>
      <c r="BD239" s="114"/>
      <c r="BE239" s="114"/>
      <c r="BF239" s="114"/>
      <c r="BG239" s="114"/>
      <c r="BH239" s="114"/>
      <c r="BI239" s="114"/>
      <c r="BJ239" s="114"/>
      <c r="BK239" s="114"/>
      <c r="BL239" s="114"/>
      <c r="BM239" s="114"/>
      <c r="BN239" s="114"/>
      <c r="BO239" s="114"/>
      <c r="BP239" s="114"/>
      <c r="BQ239" s="114"/>
      <c r="BR239" s="114"/>
      <c r="BS239" s="114"/>
      <c r="BT239" s="114"/>
      <c r="BU239" s="114"/>
      <c r="BV239" s="114"/>
      <c r="BW239" s="114"/>
      <c r="BX239" s="114"/>
      <c r="BY239" s="114"/>
      <c r="BZ239" s="114"/>
      <c r="CA239" s="114"/>
      <c r="CB239" s="114"/>
      <c r="CC239" s="114"/>
      <c r="CD239" s="114"/>
      <c r="CE239" s="114"/>
      <c r="CF239" s="114"/>
      <c r="CG239" s="114"/>
      <c r="CH239" s="114"/>
      <c r="CI239" s="114"/>
      <c r="CJ239" s="114"/>
      <c r="CK239" s="114"/>
    </row>
    <row r="240" spans="2:89" ht="13.5" customHeight="1">
      <c r="B240" s="114"/>
      <c r="C240" s="122"/>
      <c r="D240" s="114"/>
      <c r="E240" s="114"/>
      <c r="F240" s="128"/>
      <c r="G240" s="114"/>
      <c r="H240" s="122"/>
      <c r="I240" s="109"/>
      <c r="J240" s="760"/>
      <c r="K240" s="2426"/>
      <c r="L240" s="129"/>
      <c r="N240" s="11"/>
      <c r="O240" s="11"/>
      <c r="P240" s="114"/>
      <c r="Q240" s="114"/>
      <c r="R240" s="11"/>
      <c r="S240" s="11"/>
      <c r="T240" s="11"/>
      <c r="U240" s="112"/>
      <c r="V240" s="114"/>
      <c r="W240" s="114"/>
      <c r="X240" s="109"/>
      <c r="Y240" s="108"/>
      <c r="Z240" s="152"/>
      <c r="AA240" s="188"/>
      <c r="AB240" s="426"/>
      <c r="AC240" s="114"/>
      <c r="AD240" s="114"/>
      <c r="AE240" s="114"/>
      <c r="AF240" s="109"/>
      <c r="AG240" s="217"/>
      <c r="AH240" s="112"/>
      <c r="AI240" s="113"/>
      <c r="AJ240" s="139"/>
      <c r="AK240" s="109"/>
      <c r="AL240" s="108"/>
      <c r="AM240" s="146"/>
      <c r="AN240" s="114"/>
      <c r="AO240" s="114"/>
      <c r="AP240" s="114"/>
      <c r="AQ240" s="114"/>
      <c r="AR240" s="114"/>
      <c r="AS240" s="114"/>
      <c r="AT240" s="114"/>
      <c r="AU240" s="114"/>
      <c r="AV240" s="114"/>
      <c r="AW240" s="114"/>
      <c r="AX240" s="114"/>
      <c r="AY240" s="114"/>
      <c r="AZ240" s="114"/>
      <c r="BA240" s="114"/>
      <c r="BB240" s="114"/>
      <c r="BC240" s="114"/>
      <c r="BD240" s="114"/>
      <c r="BE240" s="114"/>
      <c r="BF240" s="114"/>
      <c r="BG240" s="114"/>
      <c r="BH240" s="114"/>
      <c r="BI240" s="114"/>
      <c r="BJ240" s="114"/>
      <c r="BK240" s="114"/>
      <c r="BL240" s="114"/>
      <c r="BM240" s="114"/>
      <c r="BN240" s="114"/>
      <c r="BO240" s="114"/>
      <c r="BP240" s="114"/>
      <c r="BQ240" s="114"/>
      <c r="BR240" s="114"/>
      <c r="BS240" s="114"/>
      <c r="BT240" s="114"/>
      <c r="BU240" s="114"/>
      <c r="BV240" s="114"/>
      <c r="BW240" s="114"/>
      <c r="BX240" s="114"/>
      <c r="BY240" s="114"/>
      <c r="BZ240" s="114"/>
      <c r="CA240" s="114"/>
      <c r="CB240" s="114"/>
      <c r="CC240" s="114"/>
      <c r="CD240" s="114"/>
      <c r="CE240" s="114"/>
      <c r="CF240" s="114"/>
      <c r="CG240" s="114"/>
      <c r="CH240" s="114"/>
      <c r="CI240" s="114"/>
      <c r="CJ240" s="114"/>
      <c r="CK240" s="114"/>
    </row>
    <row r="241" spans="2:89">
      <c r="B241" s="114"/>
      <c r="C241" s="122"/>
      <c r="D241" s="114"/>
      <c r="E241" s="114"/>
      <c r="F241" s="114"/>
      <c r="G241" s="188"/>
      <c r="H241" s="114"/>
      <c r="I241" s="302"/>
      <c r="J241" s="760"/>
      <c r="K241" s="2426"/>
      <c r="L241" s="129"/>
      <c r="N241" s="11"/>
      <c r="O241" s="11"/>
      <c r="P241" s="142"/>
      <c r="Q241" s="114"/>
      <c r="R241" s="11"/>
      <c r="S241" s="11"/>
      <c r="T241" s="11"/>
      <c r="U241" s="112"/>
      <c r="V241" s="114"/>
      <c r="W241" s="114"/>
      <c r="X241" s="109"/>
      <c r="Y241" s="108"/>
      <c r="Z241" s="152"/>
      <c r="AA241" s="428"/>
      <c r="AB241" s="426"/>
      <c r="AC241" s="114"/>
      <c r="AD241" s="114"/>
      <c r="AE241" s="114"/>
      <c r="AF241" s="109"/>
      <c r="AG241" s="230"/>
      <c r="AH241" s="109"/>
      <c r="AI241" s="108"/>
      <c r="AJ241" s="152"/>
      <c r="AK241" s="585"/>
      <c r="AL241" s="108"/>
      <c r="AM241" s="152"/>
      <c r="AN241" s="114"/>
      <c r="AO241" s="114"/>
      <c r="AP241" s="114"/>
      <c r="AQ241" s="114"/>
      <c r="AR241" s="114"/>
      <c r="AS241" s="114"/>
      <c r="AT241" s="114"/>
      <c r="AU241" s="114"/>
      <c r="AV241" s="114"/>
      <c r="AW241" s="114"/>
      <c r="AX241" s="114"/>
      <c r="AY241" s="114"/>
      <c r="AZ241" s="114"/>
      <c r="BA241" s="114"/>
      <c r="BB241" s="114"/>
      <c r="BC241" s="114"/>
      <c r="BD241" s="114"/>
      <c r="BE241" s="114"/>
      <c r="BF241" s="114"/>
      <c r="BG241" s="114"/>
      <c r="BH241" s="114"/>
      <c r="BI241" s="114"/>
      <c r="BJ241" s="114"/>
      <c r="BK241" s="114"/>
      <c r="BL241" s="114"/>
      <c r="BM241" s="114"/>
      <c r="BN241" s="114"/>
      <c r="BO241" s="114"/>
      <c r="BP241" s="114"/>
      <c r="BQ241" s="114"/>
      <c r="BR241" s="114"/>
      <c r="BS241" s="114"/>
      <c r="BT241" s="114"/>
      <c r="BU241" s="114"/>
      <c r="BV241" s="114"/>
      <c r="BW241" s="114"/>
      <c r="BX241" s="114"/>
      <c r="BY241" s="114"/>
      <c r="BZ241" s="114"/>
      <c r="CA241" s="114"/>
      <c r="CB241" s="114"/>
      <c r="CC241" s="114"/>
      <c r="CD241" s="114"/>
      <c r="CE241" s="114"/>
      <c r="CF241" s="114"/>
      <c r="CG241" s="114"/>
      <c r="CH241" s="114"/>
      <c r="CI241" s="114"/>
      <c r="CJ241" s="114"/>
      <c r="CK241" s="114"/>
    </row>
    <row r="242" spans="2:89">
      <c r="B242" s="114"/>
      <c r="C242" s="122"/>
      <c r="D242" s="114"/>
      <c r="E242" s="114"/>
      <c r="F242" s="132"/>
      <c r="G242" s="121"/>
      <c r="H242" s="113"/>
      <c r="I242" s="135"/>
      <c r="J242" s="760"/>
      <c r="K242" s="760"/>
      <c r="L242" s="129"/>
      <c r="N242" s="11"/>
      <c r="O242" s="11"/>
      <c r="P242" s="114"/>
      <c r="Q242" s="114"/>
      <c r="R242" s="11"/>
      <c r="S242" s="11"/>
      <c r="T242" s="11"/>
      <c r="U242" s="109"/>
      <c r="V242" s="114"/>
      <c r="W242" s="114"/>
      <c r="X242" s="109"/>
      <c r="Y242" s="123"/>
      <c r="Z242" s="152"/>
      <c r="AA242" s="188"/>
      <c r="AB242" s="426"/>
      <c r="AC242" s="114"/>
      <c r="AD242" s="114"/>
      <c r="AE242" s="114"/>
      <c r="AF242" s="109"/>
      <c r="AG242" s="114"/>
      <c r="AH242" s="196"/>
      <c r="AI242" s="196"/>
      <c r="AJ242" s="152"/>
      <c r="AK242" s="114"/>
      <c r="AL242" s="114"/>
      <c r="AM242" s="114"/>
      <c r="AN242" s="114"/>
      <c r="AO242" s="114"/>
      <c r="AP242" s="114"/>
      <c r="AQ242" s="114"/>
      <c r="AR242" s="114"/>
      <c r="AS242" s="114"/>
      <c r="AT242" s="114"/>
      <c r="AU242" s="114"/>
      <c r="AV242" s="114"/>
      <c r="AW242" s="114"/>
      <c r="AX242" s="114"/>
      <c r="AY242" s="114"/>
      <c r="AZ242" s="114"/>
      <c r="BA242" s="114"/>
      <c r="BB242" s="114"/>
      <c r="BC242" s="114"/>
      <c r="BD242" s="114"/>
      <c r="BE242" s="114"/>
      <c r="BF242" s="114"/>
      <c r="BG242" s="114"/>
      <c r="BH242" s="114"/>
      <c r="BI242" s="114"/>
      <c r="BJ242" s="114"/>
      <c r="BK242" s="114"/>
      <c r="BL242" s="114"/>
      <c r="BM242" s="114"/>
      <c r="BN242" s="114"/>
      <c r="BO242" s="114"/>
      <c r="BP242" s="114"/>
      <c r="BQ242" s="114"/>
      <c r="BR242" s="114"/>
      <c r="BS242" s="114"/>
      <c r="BT242" s="114"/>
      <c r="BU242" s="114"/>
      <c r="BV242" s="114"/>
      <c r="BW242" s="114"/>
      <c r="BX242" s="114"/>
      <c r="BY242" s="114"/>
      <c r="BZ242" s="114"/>
      <c r="CA242" s="114"/>
      <c r="CB242" s="114"/>
      <c r="CC242" s="114"/>
      <c r="CD242" s="114"/>
      <c r="CE242" s="114"/>
      <c r="CF242" s="114"/>
      <c r="CG242" s="114"/>
      <c r="CH242" s="114"/>
      <c r="CI242" s="114"/>
      <c r="CJ242" s="114"/>
      <c r="CK242" s="114"/>
    </row>
    <row r="243" spans="2:89">
      <c r="B243" s="114"/>
      <c r="C243" s="122"/>
      <c r="D243" s="114"/>
      <c r="E243" s="114"/>
      <c r="F243" s="123"/>
      <c r="G243" s="109"/>
      <c r="H243" s="108"/>
      <c r="I243" s="174"/>
      <c r="J243" s="218"/>
      <c r="K243" s="2426"/>
      <c r="L243" s="129"/>
      <c r="N243" s="11"/>
      <c r="O243" s="11"/>
      <c r="P243" s="114"/>
      <c r="Q243" s="114"/>
      <c r="R243" s="11"/>
      <c r="S243" s="11"/>
      <c r="T243" s="11"/>
      <c r="U243" s="109"/>
      <c r="V243" s="114"/>
      <c r="W243" s="114"/>
      <c r="X243" s="115"/>
      <c r="Y243" s="118"/>
      <c r="Z243" s="209"/>
      <c r="AA243" s="188"/>
      <c r="AB243" s="426"/>
      <c r="AC243" s="114"/>
      <c r="AD243" s="114"/>
      <c r="AE243" s="114"/>
      <c r="AF243" s="112"/>
      <c r="AG243" s="113"/>
      <c r="AH243" s="115"/>
      <c r="AI243" s="116"/>
      <c r="AJ243" s="150"/>
      <c r="AK243" s="123"/>
      <c r="AL243" s="109"/>
      <c r="AM243" s="108"/>
      <c r="AN243" s="114"/>
      <c r="AO243" s="114"/>
      <c r="AP243" s="114"/>
      <c r="AQ243" s="114"/>
      <c r="AR243" s="114"/>
      <c r="AS243" s="114"/>
      <c r="AT243" s="114"/>
      <c r="AU243" s="114"/>
      <c r="AV243" s="114"/>
      <c r="AW243" s="114"/>
      <c r="AX243" s="114"/>
      <c r="AY243" s="114"/>
      <c r="AZ243" s="114"/>
      <c r="BA243" s="114"/>
      <c r="BB243" s="114"/>
      <c r="BC243" s="114"/>
      <c r="BD243" s="114"/>
      <c r="BE243" s="114"/>
      <c r="BF243" s="114"/>
      <c r="BG243" s="114"/>
      <c r="BH243" s="114"/>
      <c r="BI243" s="114"/>
      <c r="BJ243" s="114"/>
      <c r="BK243" s="114"/>
      <c r="BL243" s="114"/>
      <c r="BM243" s="114"/>
      <c r="BN243" s="114"/>
      <c r="BO243" s="114"/>
      <c r="BP243" s="114"/>
      <c r="BQ243" s="114"/>
      <c r="BR243" s="114"/>
      <c r="BS243" s="114"/>
      <c r="BT243" s="114"/>
      <c r="BU243" s="114"/>
      <c r="BV243" s="114"/>
      <c r="BW243" s="114"/>
      <c r="BX243" s="114"/>
      <c r="BY243" s="114"/>
      <c r="BZ243" s="114"/>
      <c r="CA243" s="114"/>
      <c r="CB243" s="114"/>
      <c r="CC243" s="114"/>
      <c r="CD243" s="114"/>
      <c r="CE243" s="114"/>
      <c r="CF243" s="114"/>
      <c r="CG243" s="114"/>
      <c r="CH243" s="114"/>
      <c r="CI243" s="114"/>
      <c r="CJ243" s="114"/>
      <c r="CK243" s="114"/>
    </row>
    <row r="244" spans="2:89" ht="14.25" customHeight="1">
      <c r="B244" s="114"/>
      <c r="C244" s="122"/>
      <c r="D244" s="114"/>
      <c r="E244" s="114"/>
      <c r="F244" s="114"/>
      <c r="G244" s="109"/>
      <c r="H244" s="114"/>
      <c r="I244" s="3017"/>
      <c r="J244" s="129"/>
      <c r="K244" s="129"/>
      <c r="L244" s="129"/>
      <c r="N244" s="11"/>
      <c r="O244" s="11"/>
      <c r="P244" s="114"/>
      <c r="Q244" s="114"/>
      <c r="R244" s="11"/>
      <c r="S244" s="11"/>
      <c r="T244" s="11"/>
      <c r="U244" s="109"/>
      <c r="V244" s="226"/>
      <c r="W244" s="114"/>
      <c r="X244" s="112"/>
      <c r="Y244" s="197"/>
      <c r="Z244" s="197"/>
      <c r="AA244" s="188"/>
      <c r="AB244" s="426"/>
      <c r="AC244" s="114"/>
      <c r="AD244" s="114"/>
      <c r="AE244" s="114"/>
      <c r="AF244" s="109"/>
      <c r="AG244" s="114"/>
      <c r="AH244" s="109"/>
      <c r="AI244" s="108"/>
      <c r="AJ244" s="152"/>
      <c r="AK244" s="114"/>
      <c r="AL244" s="109"/>
      <c r="AM244" s="108"/>
      <c r="AN244" s="114"/>
      <c r="AO244" s="114"/>
      <c r="AP244" s="114"/>
      <c r="AQ244" s="114"/>
      <c r="AR244" s="114"/>
      <c r="AS244" s="114"/>
      <c r="AT244" s="114"/>
      <c r="AU244" s="114"/>
      <c r="AV244" s="114"/>
      <c r="AW244" s="114"/>
      <c r="AX244" s="114"/>
      <c r="AY244" s="114"/>
      <c r="AZ244" s="114"/>
      <c r="BA244" s="114"/>
      <c r="BB244" s="114"/>
      <c r="BC244" s="114"/>
      <c r="BD244" s="114"/>
      <c r="BE244" s="114"/>
      <c r="BF244" s="114"/>
      <c r="BG244" s="114"/>
      <c r="BH244" s="114"/>
      <c r="BI244" s="114"/>
      <c r="BJ244" s="114"/>
      <c r="BK244" s="114"/>
      <c r="BL244" s="114"/>
      <c r="BM244" s="114"/>
      <c r="BN244" s="114"/>
      <c r="BO244" s="114"/>
      <c r="BP244" s="114"/>
      <c r="BQ244" s="114"/>
      <c r="BR244" s="114"/>
      <c r="BS244" s="114"/>
      <c r="BT244" s="114"/>
      <c r="BU244" s="114"/>
      <c r="BV244" s="114"/>
      <c r="BW244" s="114"/>
      <c r="BX244" s="114"/>
      <c r="BY244" s="114"/>
      <c r="BZ244" s="114"/>
      <c r="CA244" s="114"/>
      <c r="CB244" s="114"/>
      <c r="CC244" s="114"/>
      <c r="CD244" s="114"/>
      <c r="CE244" s="114"/>
      <c r="CF244" s="114"/>
      <c r="CG244" s="114"/>
      <c r="CH244" s="114"/>
      <c r="CI244" s="114"/>
      <c r="CJ244" s="114"/>
      <c r="CK244" s="114"/>
    </row>
    <row r="245" spans="2:89" ht="13.5" customHeight="1">
      <c r="B245" s="114"/>
      <c r="C245" s="122"/>
      <c r="D245" s="114"/>
      <c r="E245" s="114"/>
      <c r="F245" s="123"/>
      <c r="G245" s="119"/>
      <c r="H245" s="119"/>
      <c r="I245" s="316"/>
      <c r="J245" s="129"/>
      <c r="K245" s="129"/>
      <c r="L245" s="129"/>
      <c r="N245" s="11"/>
      <c r="O245" s="11"/>
      <c r="P245" s="114"/>
      <c r="Q245" s="114"/>
      <c r="R245" s="11"/>
      <c r="S245" s="11"/>
      <c r="T245" s="11"/>
      <c r="U245" s="109"/>
      <c r="V245" s="226"/>
      <c r="W245" s="114"/>
      <c r="X245" s="115"/>
      <c r="Y245" s="197"/>
      <c r="Z245" s="114"/>
      <c r="AA245" s="188"/>
      <c r="AB245" s="426"/>
      <c r="AC245" s="114"/>
      <c r="AD245" s="114"/>
      <c r="AE245" s="114"/>
      <c r="AF245" s="114"/>
      <c r="AG245" s="114"/>
      <c r="AH245" s="114"/>
      <c r="AI245" s="114"/>
      <c r="AJ245" s="114"/>
      <c r="AK245" s="114"/>
      <c r="AL245" s="114"/>
      <c r="AM245" s="114"/>
      <c r="AN245" s="114"/>
      <c r="AO245" s="114"/>
      <c r="AP245" s="114"/>
      <c r="AQ245" s="114"/>
      <c r="AR245" s="114"/>
      <c r="AS245" s="114"/>
      <c r="AT245" s="114"/>
      <c r="AU245" s="114"/>
      <c r="AV245" s="114"/>
      <c r="AW245" s="114"/>
      <c r="AX245" s="114"/>
      <c r="AY245" s="114"/>
      <c r="AZ245" s="114"/>
      <c r="BA245" s="114"/>
      <c r="BB245" s="114"/>
      <c r="BC245" s="114"/>
      <c r="BD245" s="114"/>
      <c r="BE245" s="114"/>
      <c r="BF245" s="114"/>
      <c r="BG245" s="114"/>
      <c r="BH245" s="114"/>
      <c r="BI245" s="114"/>
      <c r="BJ245" s="114"/>
      <c r="BK245" s="114"/>
      <c r="BL245" s="114"/>
      <c r="BM245" s="114"/>
      <c r="BN245" s="114"/>
      <c r="BO245" s="114"/>
      <c r="BP245" s="114"/>
      <c r="BQ245" s="114"/>
      <c r="BR245" s="114"/>
      <c r="BS245" s="114"/>
      <c r="BT245" s="114"/>
      <c r="BU245" s="114"/>
      <c r="BV245" s="114"/>
      <c r="BW245" s="114"/>
      <c r="BX245" s="114"/>
      <c r="BY245" s="114"/>
      <c r="BZ245" s="114"/>
      <c r="CA245" s="114"/>
      <c r="CB245" s="114"/>
      <c r="CC245" s="114"/>
      <c r="CD245" s="114"/>
      <c r="CE245" s="114"/>
      <c r="CF245" s="114"/>
      <c r="CG245" s="114"/>
      <c r="CH245" s="114"/>
      <c r="CI245" s="114"/>
      <c r="CJ245" s="114"/>
      <c r="CK245" s="114"/>
    </row>
    <row r="246" spans="2:89" ht="15.75">
      <c r="B246" s="114"/>
      <c r="C246" s="122"/>
      <c r="D246" s="114"/>
      <c r="E246" s="114"/>
      <c r="F246" s="123"/>
      <c r="G246" s="109"/>
      <c r="H246" s="108"/>
      <c r="I246" s="316"/>
      <c r="J246" s="129"/>
      <c r="K246" s="129"/>
      <c r="L246" s="129"/>
      <c r="N246" s="11"/>
      <c r="O246" s="11"/>
      <c r="P246" s="114"/>
      <c r="Q246" s="114"/>
      <c r="R246" s="11"/>
      <c r="S246" s="11"/>
      <c r="T246" s="11"/>
      <c r="U246" s="109"/>
      <c r="V246" s="114"/>
      <c r="W246" s="114"/>
      <c r="X246" s="109"/>
      <c r="Y246" s="197"/>
      <c r="Z246" s="197"/>
      <c r="AA246" s="188"/>
      <c r="AB246" s="426"/>
      <c r="AC246" s="114"/>
      <c r="AD246" s="114"/>
      <c r="AE246" s="114"/>
      <c r="AF246" s="114"/>
      <c r="AG246" s="114"/>
      <c r="AH246" s="114"/>
      <c r="AI246" s="114"/>
      <c r="AJ246" s="114"/>
      <c r="AK246" s="114"/>
      <c r="AL246" s="114"/>
      <c r="AM246" s="114"/>
      <c r="AN246" s="114"/>
      <c r="AO246" s="114"/>
      <c r="AP246" s="114"/>
      <c r="AQ246" s="114"/>
      <c r="AR246" s="114"/>
      <c r="AS246" s="114"/>
      <c r="AT246" s="114"/>
      <c r="AU246" s="114"/>
      <c r="AV246" s="114"/>
      <c r="AW246" s="114"/>
      <c r="AX246" s="114"/>
      <c r="AY246" s="114"/>
      <c r="AZ246" s="114"/>
      <c r="BA246" s="114"/>
      <c r="BB246" s="114"/>
      <c r="BC246" s="114"/>
      <c r="BD246" s="114"/>
      <c r="BE246" s="114"/>
      <c r="BF246" s="114"/>
      <c r="BG246" s="114"/>
      <c r="BH246" s="114"/>
      <c r="BI246" s="114"/>
      <c r="BJ246" s="114"/>
      <c r="BK246" s="114"/>
      <c r="BL246" s="114"/>
      <c r="BM246" s="114"/>
      <c r="BN246" s="114"/>
      <c r="BO246" s="114"/>
      <c r="BP246" s="114"/>
      <c r="BQ246" s="114"/>
      <c r="BR246" s="114"/>
      <c r="BS246" s="114"/>
      <c r="BT246" s="114"/>
      <c r="BU246" s="114"/>
      <c r="BV246" s="114"/>
      <c r="BW246" s="114"/>
      <c r="BX246" s="114"/>
      <c r="BY246" s="114"/>
      <c r="BZ246" s="114"/>
      <c r="CA246" s="114"/>
      <c r="CB246" s="114"/>
      <c r="CC246" s="114"/>
      <c r="CD246" s="114"/>
      <c r="CE246" s="114"/>
      <c r="CF246" s="114"/>
      <c r="CG246" s="114"/>
      <c r="CH246" s="114"/>
      <c r="CI246" s="114"/>
      <c r="CJ246" s="114"/>
      <c r="CK246" s="114"/>
    </row>
    <row r="247" spans="2:89" ht="12.75" customHeight="1">
      <c r="B247" s="114"/>
      <c r="C247" s="122"/>
      <c r="D247" s="114"/>
      <c r="E247" s="114"/>
      <c r="F247" s="123"/>
      <c r="G247" s="109"/>
      <c r="H247" s="113"/>
      <c r="I247" s="109"/>
      <c r="J247" s="129"/>
      <c r="K247" s="122"/>
      <c r="L247" s="129"/>
      <c r="N247" s="11"/>
      <c r="O247" s="11"/>
      <c r="P247" s="114"/>
      <c r="Q247" s="114"/>
      <c r="R247" s="11"/>
      <c r="S247" s="11"/>
      <c r="T247" s="11"/>
      <c r="U247" s="109"/>
      <c r="V247" s="114"/>
      <c r="W247" s="114"/>
      <c r="X247" s="112"/>
      <c r="Y247" s="197"/>
      <c r="Z247" s="440"/>
      <c r="AA247" s="188"/>
      <c r="AB247" s="426"/>
      <c r="AC247" s="114"/>
      <c r="AD247" s="114"/>
      <c r="AE247" s="114"/>
      <c r="AF247" s="114"/>
      <c r="AG247" s="114"/>
      <c r="AH247" s="114"/>
      <c r="AI247" s="114"/>
      <c r="AJ247" s="114"/>
      <c r="AK247" s="114"/>
      <c r="AL247" s="114"/>
      <c r="AM247" s="114"/>
      <c r="AN247" s="114"/>
      <c r="AO247" s="114"/>
      <c r="AP247" s="114"/>
      <c r="AQ247" s="114"/>
      <c r="AR247" s="114"/>
      <c r="AS247" s="114"/>
      <c r="AT247" s="114"/>
      <c r="AU247" s="114"/>
      <c r="AV247" s="114"/>
      <c r="AW247" s="114"/>
      <c r="AX247" s="114"/>
      <c r="AY247" s="114"/>
      <c r="AZ247" s="114"/>
      <c r="BA247" s="114"/>
      <c r="BB247" s="114"/>
      <c r="BC247" s="114"/>
      <c r="BD247" s="114"/>
      <c r="BE247" s="114"/>
      <c r="BF247" s="114"/>
      <c r="BG247" s="114"/>
      <c r="BH247" s="114"/>
      <c r="BI247" s="114"/>
      <c r="BJ247" s="114"/>
      <c r="BK247" s="114"/>
      <c r="BL247" s="114"/>
      <c r="BM247" s="114"/>
      <c r="BN247" s="114"/>
      <c r="BO247" s="114"/>
      <c r="BP247" s="114"/>
      <c r="BQ247" s="114"/>
      <c r="BR247" s="114"/>
      <c r="BS247" s="114"/>
      <c r="BT247" s="114"/>
      <c r="BU247" s="114"/>
      <c r="BV247" s="114"/>
      <c r="BW247" s="114"/>
      <c r="BX247" s="114"/>
      <c r="BY247" s="114"/>
      <c r="BZ247" s="114"/>
      <c r="CA247" s="114"/>
      <c r="CB247" s="114"/>
      <c r="CC247" s="114"/>
      <c r="CD247" s="114"/>
      <c r="CE247" s="114"/>
      <c r="CF247" s="114"/>
      <c r="CG247" s="114"/>
      <c r="CH247" s="114"/>
      <c r="CI247" s="114"/>
      <c r="CJ247" s="114"/>
      <c r="CK247" s="114"/>
    </row>
    <row r="248" spans="2:89" ht="15.75">
      <c r="B248" s="114"/>
      <c r="C248" s="122"/>
      <c r="D248" s="114"/>
      <c r="E248" s="114"/>
      <c r="F248" s="114"/>
      <c r="G248" s="122"/>
      <c r="H248" s="114"/>
      <c r="I248" s="109"/>
      <c r="J248" s="129"/>
      <c r="K248" s="129"/>
      <c r="L248" s="129"/>
      <c r="N248" s="11"/>
      <c r="O248" s="11"/>
      <c r="P248" s="114"/>
      <c r="Q248" s="114"/>
      <c r="R248" s="11"/>
      <c r="S248" s="11"/>
      <c r="T248" s="11"/>
      <c r="U248" s="109"/>
      <c r="V248" s="114"/>
      <c r="W248" s="114"/>
      <c r="X248" s="112"/>
      <c r="Y248" s="197"/>
      <c r="Z248" s="427"/>
      <c r="AA248" s="188"/>
      <c r="AB248" s="426"/>
      <c r="AC248" s="114"/>
      <c r="AD248" s="114"/>
      <c r="AE248" s="114"/>
      <c r="AF248" s="114"/>
      <c r="AG248" s="114"/>
      <c r="AH248" s="114"/>
      <c r="AI248" s="114"/>
      <c r="AJ248" s="114"/>
      <c r="AK248" s="114"/>
      <c r="AL248" s="114"/>
      <c r="AM248" s="114"/>
      <c r="AN248" s="114"/>
      <c r="AO248" s="114"/>
      <c r="AP248" s="114"/>
      <c r="AQ248" s="114"/>
      <c r="AR248" s="114"/>
      <c r="AS248" s="114"/>
      <c r="AT248" s="114"/>
      <c r="AU248" s="114"/>
      <c r="AV248" s="114"/>
      <c r="AW248" s="114"/>
      <c r="AX248" s="114"/>
      <c r="AY248" s="114"/>
      <c r="AZ248" s="114"/>
      <c r="BA248" s="114"/>
      <c r="BB248" s="114"/>
      <c r="BC248" s="114"/>
      <c r="BD248" s="114"/>
      <c r="BE248" s="114"/>
      <c r="BF248" s="114"/>
      <c r="BG248" s="114"/>
      <c r="BH248" s="114"/>
      <c r="BI248" s="114"/>
      <c r="BJ248" s="114"/>
      <c r="BK248" s="114"/>
      <c r="BL248" s="114"/>
      <c r="BM248" s="114"/>
      <c r="BN248" s="114"/>
      <c r="BO248" s="114"/>
      <c r="BP248" s="114"/>
      <c r="BQ248" s="114"/>
      <c r="BR248" s="114"/>
      <c r="BS248" s="114"/>
      <c r="BT248" s="114"/>
      <c r="BU248" s="114"/>
      <c r="BV248" s="114"/>
      <c r="BW248" s="114"/>
      <c r="BX248" s="114"/>
      <c r="BY248" s="114"/>
      <c r="BZ248" s="114"/>
      <c r="CA248" s="114"/>
      <c r="CB248" s="114"/>
      <c r="CC248" s="114"/>
      <c r="CD248" s="114"/>
      <c r="CE248" s="114"/>
      <c r="CF248" s="114"/>
      <c r="CG248" s="114"/>
      <c r="CH248" s="114"/>
      <c r="CI248" s="114"/>
      <c r="CJ248" s="114"/>
      <c r="CK248" s="114"/>
    </row>
    <row r="249" spans="2:89" ht="15.75">
      <c r="B249" s="114"/>
      <c r="C249" s="122"/>
      <c r="D249" s="114"/>
      <c r="E249" s="114"/>
      <c r="F249" s="114"/>
      <c r="G249" s="122"/>
      <c r="H249" s="114"/>
      <c r="I249" s="112"/>
      <c r="J249" s="129"/>
      <c r="K249" s="129"/>
      <c r="L249" s="129"/>
      <c r="N249" s="11"/>
      <c r="O249" s="11"/>
      <c r="P249" s="114"/>
      <c r="Q249" s="114"/>
      <c r="R249" s="11"/>
      <c r="S249" s="11"/>
      <c r="T249" s="11"/>
      <c r="U249" s="109"/>
      <c r="V249" s="224"/>
      <c r="W249" s="114"/>
      <c r="X249" s="112"/>
      <c r="Y249" s="197"/>
      <c r="Z249" s="427"/>
      <c r="AA249" s="188"/>
      <c r="AB249" s="426"/>
      <c r="AC249" s="114"/>
      <c r="AD249" s="114"/>
      <c r="AE249" s="114"/>
      <c r="AF249" s="114"/>
      <c r="AG249" s="114"/>
      <c r="AH249" s="114"/>
      <c r="AI249" s="114"/>
      <c r="AJ249" s="114"/>
      <c r="AK249" s="114"/>
      <c r="AL249" s="114"/>
      <c r="AM249" s="114"/>
      <c r="AN249" s="114"/>
      <c r="AO249" s="114"/>
      <c r="AP249" s="114"/>
      <c r="AQ249" s="114"/>
      <c r="AR249" s="114"/>
      <c r="AS249" s="114"/>
      <c r="AT249" s="114"/>
      <c r="AU249" s="114"/>
      <c r="AV249" s="114"/>
      <c r="AW249" s="114"/>
      <c r="AX249" s="114"/>
      <c r="AY249" s="114"/>
      <c r="AZ249" s="114"/>
      <c r="BA249" s="114"/>
      <c r="BB249" s="114"/>
      <c r="BC249" s="114"/>
      <c r="BD249" s="114"/>
      <c r="BE249" s="114"/>
      <c r="BF249" s="114"/>
      <c r="BG249" s="114"/>
      <c r="BH249" s="114"/>
      <c r="BI249" s="114"/>
      <c r="BJ249" s="114"/>
      <c r="BK249" s="114"/>
      <c r="BL249" s="114"/>
      <c r="BM249" s="114"/>
      <c r="BN249" s="114"/>
      <c r="BO249" s="114"/>
      <c r="BP249" s="114"/>
      <c r="BQ249" s="114"/>
      <c r="BR249" s="114"/>
      <c r="BS249" s="114"/>
      <c r="BT249" s="114"/>
      <c r="BU249" s="114"/>
      <c r="BV249" s="114"/>
      <c r="BW249" s="114"/>
      <c r="BX249" s="114"/>
      <c r="BY249" s="114"/>
      <c r="BZ249" s="114"/>
      <c r="CA249" s="114"/>
      <c r="CB249" s="114"/>
      <c r="CC249" s="114"/>
      <c r="CD249" s="114"/>
      <c r="CE249" s="114"/>
      <c r="CF249" s="114"/>
      <c r="CG249" s="114"/>
      <c r="CH249" s="114"/>
      <c r="CI249" s="114"/>
      <c r="CJ249" s="114"/>
      <c r="CK249" s="114"/>
    </row>
    <row r="250" spans="2:89" ht="15.75">
      <c r="B250" s="114"/>
      <c r="C250" s="122"/>
      <c r="D250" s="114"/>
      <c r="E250" s="114"/>
      <c r="F250" s="114"/>
      <c r="G250" s="122"/>
      <c r="H250" s="114"/>
      <c r="I250" s="316"/>
      <c r="J250" s="129"/>
      <c r="K250" s="129"/>
      <c r="L250" s="129"/>
      <c r="N250" s="11"/>
      <c r="O250" s="11"/>
      <c r="P250" s="108"/>
      <c r="Q250" s="114"/>
      <c r="R250" s="11"/>
      <c r="S250" s="11"/>
      <c r="T250" s="11"/>
      <c r="U250" s="135"/>
      <c r="V250" s="114"/>
      <c r="W250" s="114"/>
      <c r="X250" s="112"/>
      <c r="Y250" s="197"/>
      <c r="Z250" s="427"/>
      <c r="AA250" s="188"/>
      <c r="AB250" s="426"/>
      <c r="AC250" s="114"/>
      <c r="AD250" s="114"/>
      <c r="AE250" s="114"/>
      <c r="AF250" s="114"/>
      <c r="AG250" s="114"/>
      <c r="AH250" s="114"/>
      <c r="AI250" s="114"/>
      <c r="AJ250" s="114"/>
      <c r="AK250" s="114"/>
      <c r="AL250" s="114"/>
      <c r="AM250" s="114"/>
      <c r="AN250" s="114"/>
      <c r="AO250" s="114"/>
      <c r="AP250" s="114"/>
      <c r="AQ250" s="114"/>
      <c r="AR250" s="114"/>
      <c r="AS250" s="114"/>
      <c r="AT250" s="114"/>
      <c r="AU250" s="114"/>
      <c r="AV250" s="114"/>
      <c r="AW250" s="114"/>
      <c r="AX250" s="114"/>
      <c r="AY250" s="114"/>
      <c r="AZ250" s="114"/>
      <c r="BA250" s="114"/>
      <c r="BB250" s="114"/>
      <c r="BC250" s="114"/>
      <c r="BD250" s="114"/>
      <c r="BE250" s="114"/>
      <c r="BF250" s="114"/>
      <c r="BG250" s="114"/>
      <c r="BH250" s="114"/>
      <c r="BI250" s="114"/>
      <c r="BJ250" s="114"/>
      <c r="BK250" s="114"/>
      <c r="BL250" s="114"/>
      <c r="BM250" s="114"/>
      <c r="BN250" s="114"/>
      <c r="BO250" s="114"/>
      <c r="BP250" s="114"/>
      <c r="BQ250" s="114"/>
      <c r="BR250" s="114"/>
      <c r="BS250" s="114"/>
      <c r="BT250" s="114"/>
      <c r="BU250" s="114"/>
      <c r="BV250" s="114"/>
      <c r="BW250" s="114"/>
      <c r="BX250" s="114"/>
      <c r="BY250" s="114"/>
      <c r="BZ250" s="114"/>
      <c r="CA250" s="114"/>
      <c r="CB250" s="114"/>
      <c r="CC250" s="114"/>
      <c r="CD250" s="114"/>
      <c r="CE250" s="114"/>
      <c r="CF250" s="114"/>
      <c r="CG250" s="114"/>
      <c r="CH250" s="114"/>
      <c r="CI250" s="114"/>
      <c r="CJ250" s="114"/>
      <c r="CK250" s="114"/>
    </row>
    <row r="251" spans="2:89" ht="15.75">
      <c r="B251" s="114"/>
      <c r="C251" s="122"/>
      <c r="D251" s="114"/>
      <c r="E251" s="114"/>
      <c r="F251" s="114"/>
      <c r="G251" s="188"/>
      <c r="H251" s="114"/>
      <c r="I251" s="316"/>
      <c r="J251" s="129"/>
      <c r="K251" s="129"/>
      <c r="L251" s="129"/>
      <c r="N251" s="11"/>
      <c r="O251" s="11"/>
      <c r="P251" s="114"/>
      <c r="Q251" s="208"/>
      <c r="R251" s="11"/>
      <c r="S251" s="11"/>
      <c r="T251" s="11"/>
      <c r="U251" s="109"/>
      <c r="V251" s="114"/>
      <c r="W251" s="114"/>
      <c r="X251" s="112"/>
      <c r="Y251" s="197"/>
      <c r="Z251" s="427"/>
      <c r="AA251" s="188"/>
      <c r="AB251" s="426"/>
      <c r="AC251" s="114"/>
      <c r="AD251" s="114"/>
      <c r="AE251" s="114"/>
      <c r="AF251" s="114"/>
      <c r="AG251" s="114"/>
      <c r="AH251" s="114"/>
      <c r="AI251" s="114"/>
      <c r="AJ251" s="114"/>
      <c r="AK251" s="114"/>
      <c r="AL251" s="114"/>
      <c r="AM251" s="114"/>
      <c r="AN251" s="114"/>
      <c r="AO251" s="114"/>
      <c r="AP251" s="114"/>
      <c r="AQ251" s="114"/>
      <c r="AR251" s="114"/>
      <c r="AS251" s="114"/>
      <c r="AT251" s="114"/>
      <c r="AU251" s="114"/>
      <c r="AV251" s="114"/>
      <c r="AW251" s="114"/>
      <c r="AX251" s="114"/>
      <c r="AY251" s="114"/>
      <c r="AZ251" s="114"/>
      <c r="BA251" s="114"/>
      <c r="BB251" s="114"/>
      <c r="BC251" s="114"/>
      <c r="BD251" s="114"/>
      <c r="BE251" s="114"/>
      <c r="BF251" s="114"/>
      <c r="BG251" s="114"/>
      <c r="BH251" s="114"/>
      <c r="BI251" s="114"/>
      <c r="BJ251" s="114"/>
      <c r="BK251" s="114"/>
      <c r="BL251" s="114"/>
      <c r="BM251" s="114"/>
      <c r="BN251" s="114"/>
      <c r="BO251" s="114"/>
      <c r="BP251" s="114"/>
      <c r="BQ251" s="114"/>
      <c r="BR251" s="114"/>
      <c r="BS251" s="114"/>
      <c r="BT251" s="114"/>
      <c r="BU251" s="114"/>
      <c r="BV251" s="114"/>
      <c r="BW251" s="114"/>
      <c r="BX251" s="114"/>
      <c r="BY251" s="114"/>
      <c r="BZ251" s="114"/>
      <c r="CA251" s="114"/>
      <c r="CB251" s="114"/>
      <c r="CC251" s="114"/>
      <c r="CD251" s="114"/>
      <c r="CE251" s="114"/>
      <c r="CF251" s="114"/>
      <c r="CG251" s="114"/>
      <c r="CH251" s="114"/>
      <c r="CI251" s="114"/>
      <c r="CJ251" s="114"/>
      <c r="CK251" s="114"/>
    </row>
    <row r="252" spans="2:89" ht="14.25" customHeight="1">
      <c r="B252" s="114"/>
      <c r="C252" s="122"/>
      <c r="D252" s="114"/>
      <c r="E252" s="114"/>
      <c r="F252" s="114"/>
      <c r="G252" s="122"/>
      <c r="H252" s="114"/>
      <c r="I252" s="316"/>
      <c r="J252" s="129"/>
      <c r="K252" s="129"/>
      <c r="L252" s="129"/>
      <c r="N252" s="11"/>
      <c r="O252" s="11"/>
      <c r="P252" s="121"/>
      <c r="Q252" s="114"/>
      <c r="R252" s="114"/>
      <c r="S252" s="114"/>
      <c r="T252" s="114"/>
      <c r="U252" s="114"/>
      <c r="V252" s="114"/>
      <c r="W252" s="114"/>
      <c r="X252" s="216"/>
      <c r="Y252" s="114"/>
      <c r="Z252" s="114"/>
      <c r="AA252" s="589"/>
      <c r="AB252" s="114"/>
      <c r="AC252" s="114"/>
      <c r="AD252" s="218"/>
      <c r="AE252" s="114"/>
      <c r="AF252" s="114"/>
      <c r="AG252" s="216"/>
      <c r="AH252" s="114"/>
      <c r="AI252" s="114"/>
      <c r="AJ252" s="589"/>
      <c r="AK252" s="114"/>
      <c r="AL252" s="114"/>
      <c r="AM252" s="218"/>
      <c r="AN252" s="114"/>
      <c r="AO252" s="114"/>
      <c r="AP252" s="114"/>
      <c r="AQ252" s="114"/>
      <c r="AR252" s="114"/>
      <c r="AS252" s="114"/>
      <c r="AT252" s="114"/>
      <c r="AU252" s="114"/>
      <c r="AV252" s="114"/>
      <c r="AW252" s="114"/>
      <c r="AX252" s="114"/>
      <c r="AY252" s="114"/>
      <c r="AZ252" s="114"/>
      <c r="BA252" s="114"/>
      <c r="BB252" s="114"/>
      <c r="BC252" s="114"/>
      <c r="BD252" s="114"/>
      <c r="BE252" s="114"/>
      <c r="BF252" s="114"/>
      <c r="BG252" s="114"/>
      <c r="BH252" s="114"/>
      <c r="BI252" s="114"/>
      <c r="BJ252" s="114"/>
      <c r="BK252" s="114"/>
      <c r="BL252" s="114"/>
      <c r="BM252" s="114"/>
      <c r="BN252" s="114"/>
      <c r="BO252" s="114"/>
      <c r="BP252" s="114"/>
      <c r="BQ252" s="114"/>
      <c r="BR252" s="114"/>
      <c r="BS252" s="114"/>
      <c r="BT252" s="114"/>
      <c r="BU252" s="114"/>
      <c r="BV252" s="114"/>
      <c r="BW252" s="114"/>
      <c r="BX252" s="114"/>
      <c r="BY252" s="114"/>
      <c r="BZ252" s="114"/>
      <c r="CA252" s="114"/>
      <c r="CB252" s="114"/>
      <c r="CC252" s="114"/>
      <c r="CD252" s="114"/>
      <c r="CE252" s="114"/>
      <c r="CF252" s="114"/>
      <c r="CG252" s="114"/>
      <c r="CH252" s="114"/>
      <c r="CI252" s="114"/>
      <c r="CJ252" s="114"/>
      <c r="CK252" s="114"/>
    </row>
    <row r="253" spans="2:89" ht="12.75" customHeight="1">
      <c r="B253" s="114"/>
      <c r="C253" s="122"/>
      <c r="D253" s="114"/>
      <c r="E253" s="114"/>
      <c r="F253" s="123"/>
      <c r="G253" s="109"/>
      <c r="H253" s="108"/>
      <c r="I253" s="109"/>
      <c r="J253" s="129"/>
      <c r="K253" s="129"/>
      <c r="L253" s="129"/>
      <c r="N253" s="11"/>
      <c r="O253" s="11"/>
      <c r="P253" s="108"/>
      <c r="Q253" s="139"/>
      <c r="R253" s="114"/>
      <c r="S253" s="114"/>
      <c r="T253" s="114"/>
      <c r="U253" s="109"/>
      <c r="V253" s="108"/>
      <c r="W253" s="114"/>
      <c r="X253" s="229"/>
      <c r="Y253" s="207"/>
      <c r="Z253" s="208"/>
      <c r="AA253" s="229"/>
      <c r="AB253" s="207"/>
      <c r="AC253" s="208"/>
      <c r="AD253" s="229"/>
      <c r="AE253" s="207"/>
      <c r="AF253" s="208"/>
      <c r="AG253" s="229"/>
      <c r="AH253" s="207"/>
      <c r="AI253" s="208"/>
      <c r="AJ253" s="229"/>
      <c r="AK253" s="207"/>
      <c r="AL253" s="208"/>
      <c r="AM253" s="229"/>
      <c r="AN253" s="207"/>
      <c r="AO253" s="208"/>
      <c r="AP253" s="114"/>
      <c r="AQ253" s="114"/>
      <c r="AR253" s="114"/>
      <c r="AS253" s="114"/>
      <c r="AT253" s="114"/>
      <c r="AU253" s="114"/>
      <c r="AV253" s="114"/>
      <c r="AW253" s="114"/>
      <c r="AX253" s="114"/>
      <c r="AY253" s="114"/>
      <c r="AZ253" s="114"/>
      <c r="BA253" s="114"/>
      <c r="BB253" s="114"/>
      <c r="BC253" s="114"/>
      <c r="BD253" s="114"/>
      <c r="BE253" s="114"/>
      <c r="BF253" s="114"/>
      <c r="BG253" s="114"/>
      <c r="BH253" s="114"/>
      <c r="BI253" s="114"/>
      <c r="BJ253" s="114"/>
      <c r="BK253" s="114"/>
      <c r="BL253" s="114"/>
      <c r="BM253" s="114"/>
      <c r="BN253" s="114"/>
      <c r="BO253" s="114"/>
      <c r="BP253" s="114"/>
      <c r="BQ253" s="114"/>
      <c r="BR253" s="114"/>
      <c r="BS253" s="114"/>
      <c r="BT253" s="114"/>
      <c r="BU253" s="114"/>
      <c r="BV253" s="114"/>
      <c r="BW253" s="114"/>
      <c r="BX253" s="114"/>
      <c r="BY253" s="114"/>
      <c r="BZ253" s="114"/>
      <c r="CA253" s="114"/>
      <c r="CB253" s="114"/>
      <c r="CC253" s="114"/>
      <c r="CD253" s="114"/>
      <c r="CE253" s="114"/>
      <c r="CF253" s="114"/>
      <c r="CG253" s="114"/>
      <c r="CH253" s="114"/>
      <c r="CI253" s="114"/>
      <c r="CJ253" s="114"/>
      <c r="CK253" s="114"/>
    </row>
    <row r="254" spans="2:89" ht="14.25" customHeight="1">
      <c r="B254" s="114"/>
      <c r="C254" s="122"/>
      <c r="D254" s="114"/>
      <c r="E254" s="114"/>
      <c r="F254" s="114"/>
      <c r="G254" s="109"/>
      <c r="H254" s="122"/>
      <c r="I254" s="115"/>
      <c r="J254" s="129"/>
      <c r="K254" s="129"/>
      <c r="L254" s="129"/>
      <c r="N254" s="11"/>
      <c r="O254" s="11"/>
      <c r="P254" s="108"/>
      <c r="Q254" s="152"/>
      <c r="R254" s="114"/>
      <c r="S254" s="114"/>
      <c r="T254" s="114"/>
      <c r="U254" s="114"/>
      <c r="V254" s="114"/>
      <c r="W254" s="197"/>
      <c r="X254" s="113"/>
      <c r="Y254" s="233"/>
      <c r="Z254" s="139"/>
      <c r="AA254" s="196"/>
      <c r="AB254" s="196"/>
      <c r="AC254" s="139"/>
      <c r="AD254" s="227"/>
      <c r="AE254" s="113"/>
      <c r="AF254" s="139"/>
      <c r="AG254" s="113"/>
      <c r="AH254" s="233"/>
      <c r="AI254" s="139"/>
      <c r="AJ254" s="196"/>
      <c r="AK254" s="196"/>
      <c r="AL254" s="139"/>
      <c r="AM254" s="227"/>
      <c r="AN254" s="113"/>
      <c r="AO254" s="139"/>
      <c r="AP254" s="114"/>
      <c r="AQ254" s="114"/>
      <c r="AR254" s="114"/>
      <c r="AS254" s="114"/>
      <c r="AT254" s="114"/>
      <c r="AU254" s="114"/>
      <c r="AV254" s="114"/>
      <c r="AW254" s="114"/>
      <c r="AX254" s="114"/>
      <c r="AY254" s="114"/>
      <c r="AZ254" s="114"/>
      <c r="BA254" s="114"/>
      <c r="BB254" s="114"/>
      <c r="BC254" s="114"/>
      <c r="BD254" s="114"/>
      <c r="BE254" s="114"/>
      <c r="BF254" s="114"/>
      <c r="BG254" s="114"/>
      <c r="BH254" s="114"/>
      <c r="BI254" s="114"/>
      <c r="BJ254" s="114"/>
      <c r="BK254" s="114"/>
      <c r="BL254" s="114"/>
      <c r="BM254" s="114"/>
      <c r="BN254" s="114"/>
      <c r="BO254" s="114"/>
      <c r="BP254" s="114"/>
      <c r="BQ254" s="114"/>
      <c r="BR254" s="114"/>
      <c r="BS254" s="114"/>
      <c r="BT254" s="114"/>
      <c r="BU254" s="114"/>
      <c r="BV254" s="114"/>
      <c r="BW254" s="114"/>
      <c r="BX254" s="114"/>
      <c r="BY254" s="114"/>
      <c r="BZ254" s="114"/>
      <c r="CA254" s="114"/>
      <c r="CB254" s="114"/>
      <c r="CC254" s="114"/>
      <c r="CD254" s="114"/>
      <c r="CE254" s="114"/>
      <c r="CF254" s="114"/>
      <c r="CG254" s="114"/>
      <c r="CH254" s="114"/>
      <c r="CI254" s="114"/>
      <c r="CJ254" s="114"/>
      <c r="CK254" s="114"/>
    </row>
    <row r="255" spans="2:89" ht="14.25" customHeight="1">
      <c r="B255" s="114"/>
      <c r="C255" s="122"/>
      <c r="D255" s="114"/>
      <c r="E255" s="114"/>
      <c r="F255" s="123"/>
      <c r="G255" s="109"/>
      <c r="H255" s="196"/>
      <c r="I255" s="115"/>
      <c r="J255" s="129"/>
      <c r="K255" s="129"/>
      <c r="L255" s="129"/>
      <c r="N255" s="11"/>
      <c r="O255" s="11"/>
      <c r="P255" s="108"/>
      <c r="Q255" s="152"/>
      <c r="R255" s="114"/>
      <c r="S255" s="114"/>
      <c r="T255" s="114"/>
      <c r="U255" s="114"/>
      <c r="V255" s="114"/>
      <c r="W255" s="197"/>
      <c r="X255" s="108"/>
      <c r="Y255" s="108"/>
      <c r="Z255" s="149"/>
      <c r="AA255" s="196"/>
      <c r="AB255" s="196"/>
      <c r="AC255" s="152"/>
      <c r="AD255" s="109"/>
      <c r="AE255" s="108"/>
      <c r="AF255" s="152"/>
      <c r="AG255" s="108"/>
      <c r="AH255" s="108"/>
      <c r="AI255" s="149"/>
      <c r="AJ255" s="196"/>
      <c r="AK255" s="196"/>
      <c r="AL255" s="152"/>
      <c r="AM255" s="109"/>
      <c r="AN255" s="108"/>
      <c r="AO255" s="152"/>
      <c r="AP255" s="114"/>
      <c r="AQ255" s="114"/>
      <c r="AR255" s="114"/>
      <c r="AS255" s="114"/>
      <c r="AT255" s="114"/>
      <c r="AU255" s="114"/>
      <c r="AV255" s="114"/>
      <c r="AW255" s="114"/>
      <c r="AX255" s="114"/>
      <c r="AY255" s="114"/>
      <c r="AZ255" s="114"/>
      <c r="BA255" s="114"/>
      <c r="BB255" s="114"/>
      <c r="BC255" s="114"/>
      <c r="BD255" s="114"/>
      <c r="BE255" s="114"/>
      <c r="BF255" s="114"/>
      <c r="BG255" s="114"/>
      <c r="BH255" s="114"/>
      <c r="BI255" s="114"/>
      <c r="BJ255" s="114"/>
      <c r="BK255" s="114"/>
      <c r="BL255" s="114"/>
      <c r="BM255" s="114"/>
      <c r="BN255" s="114"/>
      <c r="BO255" s="114"/>
      <c r="BP255" s="114"/>
      <c r="BQ255" s="114"/>
      <c r="BR255" s="114"/>
      <c r="BS255" s="114"/>
      <c r="BT255" s="114"/>
      <c r="BU255" s="114"/>
      <c r="BV255" s="114"/>
      <c r="BW255" s="114"/>
      <c r="BX255" s="114"/>
      <c r="BY255" s="114"/>
      <c r="BZ255" s="114"/>
      <c r="CA255" s="114"/>
      <c r="CB255" s="114"/>
      <c r="CC255" s="114"/>
      <c r="CD255" s="114"/>
      <c r="CE255" s="114"/>
      <c r="CF255" s="114"/>
      <c r="CG255" s="114"/>
      <c r="CH255" s="114"/>
      <c r="CI255" s="114"/>
      <c r="CJ255" s="114"/>
      <c r="CK255" s="114"/>
    </row>
    <row r="256" spans="2:89" ht="13.5" customHeight="1">
      <c r="B256" s="114"/>
      <c r="C256" s="122"/>
      <c r="D256" s="114"/>
      <c r="E256" s="114"/>
      <c r="F256" s="114"/>
      <c r="G256" s="122"/>
      <c r="H256" s="114"/>
      <c r="I256" s="114"/>
      <c r="J256" s="129"/>
      <c r="K256" s="129"/>
      <c r="L256" s="129"/>
      <c r="N256" s="11"/>
      <c r="O256" s="11"/>
      <c r="P256" s="113"/>
      <c r="Q256" s="152"/>
      <c r="R256" s="114"/>
      <c r="S256" s="122"/>
      <c r="T256" s="114"/>
      <c r="U256" s="114"/>
      <c r="V256" s="114"/>
      <c r="W256" s="114"/>
      <c r="X256" s="108"/>
      <c r="Y256" s="108"/>
      <c r="Z256" s="139"/>
      <c r="AA256" s="109"/>
      <c r="AB256" s="108"/>
      <c r="AC256" s="152"/>
      <c r="AD256" s="112"/>
      <c r="AE256" s="113"/>
      <c r="AF256" s="139"/>
      <c r="AG256" s="108"/>
      <c r="AH256" s="108"/>
      <c r="AI256" s="139"/>
      <c r="AJ256" s="109"/>
      <c r="AK256" s="108"/>
      <c r="AL256" s="152"/>
      <c r="AM256" s="112"/>
      <c r="AN256" s="113"/>
      <c r="AO256" s="139"/>
      <c r="AP256" s="114"/>
      <c r="AQ256" s="114"/>
      <c r="AR256" s="114"/>
      <c r="AS256" s="114"/>
      <c r="AT256" s="114"/>
      <c r="AU256" s="114"/>
      <c r="AV256" s="114"/>
      <c r="AW256" s="114"/>
      <c r="AX256" s="114"/>
      <c r="AY256" s="114"/>
      <c r="AZ256" s="114"/>
      <c r="BA256" s="114"/>
      <c r="BB256" s="114"/>
      <c r="BC256" s="114"/>
      <c r="BD256" s="114"/>
      <c r="BE256" s="114"/>
      <c r="BF256" s="114"/>
      <c r="BG256" s="114"/>
      <c r="BH256" s="114"/>
      <c r="BI256" s="114"/>
      <c r="BJ256" s="114"/>
      <c r="BK256" s="114"/>
      <c r="BL256" s="114"/>
      <c r="BM256" s="114"/>
      <c r="BN256" s="114"/>
      <c r="BO256" s="114"/>
      <c r="BP256" s="114"/>
      <c r="BQ256" s="114"/>
      <c r="BR256" s="114"/>
      <c r="BS256" s="114"/>
      <c r="BT256" s="114"/>
      <c r="BU256" s="114"/>
      <c r="BV256" s="114"/>
      <c r="BW256" s="114"/>
      <c r="BX256" s="114"/>
      <c r="BY256" s="114"/>
      <c r="BZ256" s="114"/>
      <c r="CA256" s="114"/>
      <c r="CB256" s="114"/>
      <c r="CC256" s="114"/>
      <c r="CD256" s="114"/>
      <c r="CE256" s="114"/>
      <c r="CF256" s="114"/>
      <c r="CG256" s="114"/>
      <c r="CH256" s="114"/>
      <c r="CI256" s="114"/>
      <c r="CJ256" s="114"/>
      <c r="CK256" s="114"/>
    </row>
    <row r="257" spans="2:89" ht="14.25" customHeight="1">
      <c r="B257" s="114"/>
      <c r="C257" s="122"/>
      <c r="D257" s="114"/>
      <c r="E257" s="114"/>
      <c r="F257" s="114"/>
      <c r="G257" s="122"/>
      <c r="H257" s="114"/>
      <c r="I257" s="114"/>
      <c r="J257" s="129"/>
      <c r="K257" s="129"/>
      <c r="L257" s="129"/>
      <c r="N257" s="11"/>
      <c r="O257" s="11"/>
      <c r="P257" s="108"/>
      <c r="Q257" s="152"/>
      <c r="R257" s="114"/>
      <c r="S257" s="114"/>
      <c r="T257" s="114"/>
      <c r="U257" s="114"/>
      <c r="V257" s="114"/>
      <c r="W257" s="114"/>
      <c r="X257" s="196"/>
      <c r="Y257" s="196"/>
      <c r="Z257" s="139"/>
      <c r="AA257" s="109"/>
      <c r="AB257" s="108"/>
      <c r="AC257" s="152"/>
      <c r="AD257" s="112"/>
      <c r="AE257" s="113"/>
      <c r="AF257" s="152"/>
      <c r="AG257" s="196"/>
      <c r="AH257" s="196"/>
      <c r="AI257" s="139"/>
      <c r="AJ257" s="109"/>
      <c r="AK257" s="108"/>
      <c r="AL257" s="152"/>
      <c r="AM257" s="112"/>
      <c r="AN257" s="113"/>
      <c r="AO257" s="152"/>
      <c r="AP257" s="114"/>
      <c r="AQ257" s="114"/>
      <c r="AR257" s="114"/>
      <c r="AS257" s="114"/>
      <c r="AT257" s="114"/>
      <c r="AU257" s="114"/>
      <c r="AV257" s="114"/>
      <c r="AW257" s="114"/>
      <c r="AX257" s="114"/>
      <c r="AY257" s="114"/>
      <c r="AZ257" s="114"/>
      <c r="BA257" s="114"/>
      <c r="BB257" s="114"/>
      <c r="BC257" s="114"/>
      <c r="BD257" s="114"/>
      <c r="BE257" s="114"/>
      <c r="BF257" s="114"/>
      <c r="BG257" s="114"/>
      <c r="BH257" s="114"/>
      <c r="BI257" s="114"/>
      <c r="BJ257" s="114"/>
      <c r="BK257" s="114"/>
      <c r="BL257" s="114"/>
      <c r="BM257" s="114"/>
      <c r="BN257" s="114"/>
      <c r="BO257" s="114"/>
      <c r="BP257" s="114"/>
      <c r="BQ257" s="114"/>
      <c r="BR257" s="114"/>
      <c r="BS257" s="114"/>
      <c r="BT257" s="114"/>
      <c r="BU257" s="114"/>
      <c r="BV257" s="114"/>
      <c r="BW257" s="114"/>
      <c r="BX257" s="114"/>
      <c r="BY257" s="114"/>
      <c r="BZ257" s="114"/>
      <c r="CA257" s="114"/>
      <c r="CB257" s="114"/>
      <c r="CC257" s="114"/>
      <c r="CD257" s="114"/>
      <c r="CE257" s="114"/>
      <c r="CF257" s="114"/>
      <c r="CG257" s="114"/>
      <c r="CH257" s="114"/>
      <c r="CI257" s="114"/>
      <c r="CJ257" s="114"/>
      <c r="CK257" s="114"/>
    </row>
    <row r="258" spans="2:89">
      <c r="B258" s="114"/>
      <c r="C258" s="122"/>
      <c r="D258" s="114"/>
      <c r="E258" s="114"/>
      <c r="F258" s="114"/>
      <c r="G258" s="122"/>
      <c r="H258" s="114"/>
      <c r="I258" s="174"/>
      <c r="J258" s="129"/>
      <c r="K258" s="129"/>
      <c r="L258" s="129"/>
      <c r="N258" s="11"/>
      <c r="O258" s="11"/>
      <c r="P258" s="108"/>
      <c r="Q258" s="312"/>
      <c r="R258" s="114"/>
      <c r="S258" s="114"/>
      <c r="T258" s="114"/>
      <c r="U258" s="114"/>
      <c r="V258" s="114"/>
      <c r="W258" s="114"/>
      <c r="X258" s="196"/>
      <c r="Y258" s="196"/>
      <c r="Z258" s="152"/>
      <c r="AA258" s="114"/>
      <c r="AB258" s="114"/>
      <c r="AC258" s="114"/>
      <c r="AD258" s="112"/>
      <c r="AE258" s="113"/>
      <c r="AF258" s="150"/>
      <c r="AG258" s="196"/>
      <c r="AH258" s="196"/>
      <c r="AI258" s="152"/>
      <c r="AJ258" s="114"/>
      <c r="AK258" s="114"/>
      <c r="AL258" s="114"/>
      <c r="AM258" s="112"/>
      <c r="AN258" s="113"/>
      <c r="AO258" s="150"/>
      <c r="AP258" s="114"/>
      <c r="AQ258" s="114"/>
      <c r="AR258" s="114"/>
      <c r="AS258" s="114"/>
      <c r="AT258" s="114"/>
      <c r="AU258" s="114"/>
      <c r="AV258" s="114"/>
      <c r="AW258" s="114"/>
      <c r="AX258" s="114"/>
      <c r="AY258" s="114"/>
      <c r="AZ258" s="114"/>
      <c r="BA258" s="114"/>
      <c r="BB258" s="114"/>
      <c r="BC258" s="114"/>
      <c r="BD258" s="114"/>
      <c r="BE258" s="114"/>
      <c r="BF258" s="114"/>
      <c r="BG258" s="114"/>
      <c r="BH258" s="114"/>
      <c r="BI258" s="114"/>
      <c r="BJ258" s="114"/>
      <c r="BK258" s="114"/>
      <c r="BL258" s="114"/>
      <c r="BM258" s="114"/>
      <c r="BN258" s="114"/>
      <c r="BO258" s="114"/>
      <c r="BP258" s="114"/>
      <c r="BQ258" s="114"/>
      <c r="BR258" s="114"/>
      <c r="BS258" s="114"/>
      <c r="BT258" s="114"/>
      <c r="BU258" s="114"/>
      <c r="BV258" s="114"/>
      <c r="BW258" s="114"/>
      <c r="BX258" s="114"/>
      <c r="BY258" s="114"/>
      <c r="BZ258" s="114"/>
      <c r="CA258" s="114"/>
      <c r="CB258" s="114"/>
      <c r="CC258" s="114"/>
      <c r="CD258" s="114"/>
      <c r="CE258" s="114"/>
      <c r="CF258" s="114"/>
      <c r="CG258" s="114"/>
      <c r="CH258" s="114"/>
      <c r="CI258" s="114"/>
      <c r="CJ258" s="114"/>
      <c r="CK258" s="114"/>
    </row>
    <row r="259" spans="2:89" ht="14.25" customHeight="1">
      <c r="B259" s="114"/>
      <c r="C259" s="122"/>
      <c r="D259" s="114"/>
      <c r="E259" s="114"/>
      <c r="F259" s="114"/>
      <c r="G259" s="122"/>
      <c r="H259" s="114"/>
      <c r="I259" s="109"/>
      <c r="J259" s="129"/>
      <c r="K259" s="129"/>
      <c r="L259" s="129"/>
      <c r="N259" s="11"/>
      <c r="O259" s="11"/>
      <c r="P259" s="114"/>
      <c r="Q259" s="114"/>
      <c r="R259" s="114"/>
      <c r="S259" s="114"/>
      <c r="T259" s="114"/>
      <c r="U259" s="114"/>
      <c r="V259" s="114"/>
      <c r="W259" s="114"/>
      <c r="X259" s="114"/>
      <c r="Y259" s="114"/>
      <c r="Z259" s="114"/>
      <c r="AA259" s="187"/>
      <c r="AB259" s="121"/>
      <c r="AC259" s="113"/>
      <c r="AD259" s="112"/>
      <c r="AE259" s="113"/>
      <c r="AF259" s="150"/>
      <c r="AG259" s="114"/>
      <c r="AH259" s="114"/>
      <c r="AI259" s="114"/>
      <c r="AJ259" s="114"/>
      <c r="AK259" s="114"/>
      <c r="AL259" s="114"/>
      <c r="AM259" s="112"/>
      <c r="AN259" s="113"/>
      <c r="AO259" s="150"/>
      <c r="AP259" s="114"/>
      <c r="AQ259" s="114"/>
      <c r="AR259" s="114"/>
      <c r="AS259" s="114"/>
      <c r="AT259" s="114"/>
      <c r="AU259" s="114"/>
      <c r="AV259" s="114"/>
      <c r="AW259" s="114"/>
      <c r="AX259" s="114"/>
      <c r="AY259" s="114"/>
      <c r="AZ259" s="114"/>
      <c r="BA259" s="114"/>
      <c r="BB259" s="114"/>
      <c r="BC259" s="114"/>
      <c r="BD259" s="114"/>
      <c r="BE259" s="114"/>
      <c r="BF259" s="114"/>
      <c r="BG259" s="114"/>
      <c r="BH259" s="114"/>
      <c r="BI259" s="114"/>
      <c r="BJ259" s="114"/>
      <c r="BK259" s="114"/>
      <c r="BL259" s="114"/>
      <c r="BM259" s="114"/>
      <c r="BN259" s="114"/>
      <c r="BO259" s="114"/>
      <c r="BP259" s="114"/>
      <c r="BQ259" s="114"/>
      <c r="BR259" s="114"/>
      <c r="BS259" s="114"/>
      <c r="BT259" s="114"/>
      <c r="BU259" s="114"/>
      <c r="BV259" s="114"/>
      <c r="BW259" s="114"/>
      <c r="BX259" s="114"/>
      <c r="BY259" s="114"/>
      <c r="BZ259" s="114"/>
      <c r="CA259" s="114"/>
      <c r="CB259" s="114"/>
      <c r="CC259" s="114"/>
      <c r="CD259" s="114"/>
      <c r="CE259" s="114"/>
      <c r="CF259" s="114"/>
      <c r="CG259" s="114"/>
      <c r="CH259" s="114"/>
      <c r="CI259" s="114"/>
      <c r="CJ259" s="114"/>
      <c r="CK259" s="114"/>
    </row>
    <row r="260" spans="2:89" ht="15" customHeight="1">
      <c r="B260" s="114"/>
      <c r="C260" s="122"/>
      <c r="D260" s="114"/>
      <c r="E260" s="114"/>
      <c r="F260" s="114"/>
      <c r="G260" s="122"/>
      <c r="H260" s="114"/>
      <c r="I260" s="109"/>
      <c r="J260" s="129"/>
      <c r="K260" s="129"/>
      <c r="L260" s="129"/>
      <c r="N260" s="11"/>
      <c r="O260" s="11"/>
      <c r="P260" s="114"/>
      <c r="Q260" s="114"/>
      <c r="R260" s="114"/>
      <c r="S260" s="114"/>
      <c r="T260" s="114"/>
      <c r="U260" s="109"/>
      <c r="V260" s="109"/>
      <c r="W260" s="114"/>
      <c r="X260" s="114"/>
      <c r="Y260" s="114"/>
      <c r="Z260" s="114"/>
      <c r="AA260" s="123"/>
      <c r="AB260" s="109"/>
      <c r="AC260" s="108"/>
      <c r="AD260" s="109"/>
      <c r="AE260" s="108"/>
      <c r="AF260" s="152"/>
      <c r="AG260" s="114"/>
      <c r="AH260" s="114"/>
      <c r="AI260" s="114"/>
      <c r="AJ260" s="114"/>
      <c r="AK260" s="114"/>
      <c r="AL260" s="114"/>
      <c r="AM260" s="109"/>
      <c r="AN260" s="108"/>
      <c r="AO260" s="152"/>
      <c r="AP260" s="114"/>
      <c r="AQ260" s="114"/>
      <c r="AR260" s="114"/>
      <c r="AS260" s="114"/>
      <c r="AT260" s="114"/>
      <c r="AU260" s="114"/>
      <c r="AV260" s="114"/>
      <c r="AW260" s="114"/>
      <c r="AX260" s="114"/>
      <c r="AY260" s="114"/>
      <c r="AZ260" s="114"/>
      <c r="BA260" s="114"/>
      <c r="BB260" s="114"/>
      <c r="BC260" s="114"/>
      <c r="BD260" s="114"/>
      <c r="BE260" s="114"/>
      <c r="BF260" s="114"/>
      <c r="BG260" s="114"/>
      <c r="BH260" s="114"/>
      <c r="BI260" s="114"/>
      <c r="BJ260" s="114"/>
      <c r="BK260" s="114"/>
      <c r="BL260" s="114"/>
      <c r="BM260" s="114"/>
      <c r="BN260" s="114"/>
      <c r="BO260" s="114"/>
      <c r="BP260" s="114"/>
      <c r="BQ260" s="114"/>
      <c r="BR260" s="114"/>
      <c r="BS260" s="114"/>
      <c r="BT260" s="114"/>
      <c r="BU260" s="114"/>
      <c r="BV260" s="114"/>
      <c r="BW260" s="114"/>
      <c r="BX260" s="114"/>
      <c r="BY260" s="114"/>
      <c r="BZ260" s="114"/>
      <c r="CA260" s="114"/>
      <c r="CB260" s="114"/>
      <c r="CC260" s="114"/>
      <c r="CD260" s="114"/>
      <c r="CE260" s="114"/>
      <c r="CF260" s="114"/>
      <c r="CG260" s="114"/>
      <c r="CH260" s="114"/>
      <c r="CI260" s="114"/>
      <c r="CJ260" s="114"/>
      <c r="CK260" s="114"/>
    </row>
    <row r="261" spans="2:89">
      <c r="B261" s="114"/>
      <c r="C261" s="122"/>
      <c r="D261" s="114"/>
      <c r="E261" s="114"/>
      <c r="F261" s="114"/>
      <c r="G261" s="122"/>
      <c r="H261" s="114"/>
      <c r="I261" s="109"/>
      <c r="J261" s="129"/>
      <c r="K261" s="129"/>
      <c r="L261" s="129"/>
      <c r="N261" s="11"/>
      <c r="O261" s="11"/>
      <c r="P261" s="114"/>
      <c r="Q261" s="114"/>
      <c r="R261" s="114"/>
      <c r="S261" s="122"/>
      <c r="T261" s="114"/>
      <c r="U261" s="106"/>
      <c r="V261" s="114"/>
      <c r="W261" s="114"/>
      <c r="X261" s="217"/>
      <c r="Y261" s="114"/>
      <c r="Z261" s="114"/>
      <c r="AA261" s="123"/>
      <c r="AB261" s="109"/>
      <c r="AC261" s="108"/>
      <c r="AD261" s="114"/>
      <c r="AE261" s="114"/>
      <c r="AF261" s="114"/>
      <c r="AG261" s="114"/>
      <c r="AH261" s="114"/>
      <c r="AI261" s="114"/>
      <c r="AJ261" s="114"/>
      <c r="AK261" s="114"/>
      <c r="AL261" s="114"/>
      <c r="AM261" s="114"/>
      <c r="AN261" s="114"/>
      <c r="AO261" s="114"/>
      <c r="AP261" s="114"/>
      <c r="AQ261" s="114"/>
      <c r="AR261" s="114"/>
      <c r="AS261" s="114"/>
      <c r="AT261" s="114"/>
      <c r="AU261" s="114"/>
      <c r="AV261" s="114"/>
      <c r="AW261" s="114"/>
      <c r="AX261" s="114"/>
      <c r="AY261" s="114"/>
      <c r="AZ261" s="114"/>
      <c r="BA261" s="114"/>
      <c r="BB261" s="114"/>
      <c r="BC261" s="114"/>
      <c r="BD261" s="114"/>
      <c r="BE261" s="114"/>
      <c r="BF261" s="114"/>
      <c r="BG261" s="114"/>
      <c r="BH261" s="114"/>
      <c r="BI261" s="114"/>
      <c r="BJ261" s="114"/>
      <c r="BK261" s="114"/>
      <c r="BL261" s="114"/>
      <c r="BM261" s="114"/>
      <c r="BN261" s="114"/>
      <c r="BO261" s="114"/>
      <c r="BP261" s="114"/>
      <c r="BQ261" s="114"/>
      <c r="BR261" s="114"/>
      <c r="BS261" s="114"/>
      <c r="BT261" s="114"/>
      <c r="BU261" s="114"/>
      <c r="BV261" s="114"/>
      <c r="BW261" s="114"/>
      <c r="BX261" s="114"/>
      <c r="BY261" s="114"/>
      <c r="BZ261" s="114"/>
      <c r="CA261" s="114"/>
      <c r="CB261" s="114"/>
      <c r="CC261" s="114"/>
      <c r="CD261" s="114"/>
      <c r="CE261" s="114"/>
      <c r="CF261" s="114"/>
      <c r="CG261" s="114"/>
      <c r="CH261" s="114"/>
      <c r="CI261" s="114"/>
      <c r="CJ261" s="114"/>
      <c r="CK261" s="114"/>
    </row>
    <row r="262" spans="2:89">
      <c r="B262" s="114"/>
      <c r="C262" s="122"/>
      <c r="D262" s="114"/>
      <c r="E262" s="114"/>
      <c r="F262" s="114"/>
      <c r="G262" s="122"/>
      <c r="H262" s="114"/>
      <c r="I262" s="109"/>
      <c r="J262" s="129"/>
      <c r="K262" s="129"/>
      <c r="L262" s="129"/>
      <c r="N262" s="11"/>
      <c r="O262" s="11"/>
      <c r="P262" s="114"/>
      <c r="Q262" s="114"/>
      <c r="R262" s="114"/>
      <c r="S262" s="122"/>
      <c r="T262" s="114"/>
      <c r="U262" s="112"/>
      <c r="V262" s="114"/>
      <c r="W262" s="114"/>
      <c r="X262" s="119"/>
      <c r="Y262" s="114"/>
      <c r="Z262" s="114"/>
      <c r="AA262" s="126"/>
      <c r="AB262" s="109"/>
      <c r="AC262" s="113"/>
      <c r="AD262" s="114"/>
      <c r="AE262" s="114"/>
      <c r="AF262" s="114"/>
      <c r="AG262" s="114"/>
      <c r="AH262" s="114"/>
      <c r="AI262" s="114"/>
      <c r="AJ262" s="114"/>
      <c r="AK262" s="114"/>
      <c r="AL262" s="114"/>
      <c r="AM262" s="114"/>
      <c r="AN262" s="114"/>
      <c r="AO262" s="114"/>
      <c r="AP262" s="114"/>
      <c r="AQ262" s="114"/>
      <c r="AR262" s="114"/>
      <c r="AS262" s="114"/>
      <c r="AT262" s="114"/>
      <c r="AU262" s="114"/>
      <c r="AV262" s="114"/>
      <c r="AW262" s="114"/>
      <c r="AX262" s="114"/>
      <c r="AY262" s="114"/>
      <c r="AZ262" s="114"/>
      <c r="BA262" s="114"/>
      <c r="BB262" s="114"/>
      <c r="BC262" s="114"/>
      <c r="BD262" s="114"/>
      <c r="BE262" s="114"/>
      <c r="BF262" s="114"/>
      <c r="BG262" s="114"/>
      <c r="BH262" s="114"/>
      <c r="BI262" s="114"/>
      <c r="BJ262" s="114"/>
      <c r="BK262" s="114"/>
      <c r="BL262" s="114"/>
      <c r="BM262" s="114"/>
      <c r="BN262" s="114"/>
      <c r="BO262" s="114"/>
      <c r="BP262" s="114"/>
      <c r="BQ262" s="114"/>
      <c r="BR262" s="114"/>
      <c r="BS262" s="114"/>
      <c r="BT262" s="114"/>
      <c r="BU262" s="114"/>
      <c r="BV262" s="114"/>
      <c r="BW262" s="114"/>
      <c r="BX262" s="114"/>
      <c r="BY262" s="114"/>
      <c r="BZ262" s="114"/>
      <c r="CA262" s="114"/>
      <c r="CB262" s="114"/>
      <c r="CC262" s="114"/>
      <c r="CD262" s="114"/>
      <c r="CE262" s="114"/>
      <c r="CF262" s="114"/>
      <c r="CG262" s="114"/>
      <c r="CH262" s="114"/>
      <c r="CI262" s="114"/>
      <c r="CJ262" s="114"/>
      <c r="CK262" s="114"/>
    </row>
    <row r="263" spans="2:89">
      <c r="B263" s="114"/>
      <c r="C263" s="122"/>
      <c r="D263" s="114"/>
      <c r="E263" s="114"/>
      <c r="F263" s="114"/>
      <c r="G263" s="122"/>
      <c r="H263" s="114"/>
      <c r="I263" s="114"/>
      <c r="J263" s="129"/>
      <c r="K263" s="129"/>
      <c r="L263" s="129"/>
      <c r="N263" s="11"/>
      <c r="O263" s="11"/>
      <c r="P263" s="114"/>
      <c r="Q263" s="208"/>
      <c r="R263" s="114"/>
      <c r="S263" s="122"/>
      <c r="T263" s="114"/>
      <c r="U263" s="112"/>
      <c r="V263" s="114"/>
      <c r="W263" s="114"/>
      <c r="X263" s="119"/>
      <c r="Y263" s="129"/>
      <c r="Z263" s="114"/>
      <c r="AA263" s="413"/>
      <c r="AB263" s="109"/>
      <c r="AC263" s="113"/>
      <c r="AD263" s="114"/>
      <c r="AE263" s="114"/>
      <c r="AF263" s="114"/>
      <c r="AG263" s="114"/>
      <c r="AH263" s="114"/>
      <c r="AI263" s="114"/>
      <c r="AJ263" s="114"/>
      <c r="AK263" s="114"/>
      <c r="AL263" s="114"/>
      <c r="AM263" s="114"/>
      <c r="AN263" s="114"/>
      <c r="AO263" s="114"/>
      <c r="AP263" s="114"/>
      <c r="AQ263" s="114"/>
      <c r="AR263" s="114"/>
      <c r="AS263" s="114"/>
      <c r="AT263" s="114"/>
      <c r="AU263" s="114"/>
      <c r="AV263" s="114"/>
      <c r="AW263" s="114"/>
      <c r="AX263" s="114"/>
      <c r="AY263" s="114"/>
      <c r="AZ263" s="114"/>
      <c r="BA263" s="114"/>
      <c r="BB263" s="114"/>
      <c r="BC263" s="114"/>
      <c r="BD263" s="114"/>
      <c r="BE263" s="114"/>
      <c r="BF263" s="114"/>
      <c r="BG263" s="114"/>
      <c r="BH263" s="114"/>
      <c r="BI263" s="114"/>
      <c r="BJ263" s="114"/>
      <c r="BK263" s="114"/>
      <c r="BL263" s="114"/>
      <c r="BM263" s="114"/>
      <c r="BN263" s="114"/>
      <c r="BO263" s="114"/>
      <c r="BP263" s="114"/>
      <c r="BQ263" s="114"/>
      <c r="BR263" s="114"/>
      <c r="BS263" s="114"/>
      <c r="BT263" s="114"/>
      <c r="BU263" s="114"/>
      <c r="BV263" s="114"/>
      <c r="BW263" s="114"/>
      <c r="BX263" s="114"/>
      <c r="BY263" s="114"/>
      <c r="BZ263" s="114"/>
      <c r="CA263" s="114"/>
      <c r="CB263" s="114"/>
      <c r="CC263" s="114"/>
      <c r="CD263" s="114"/>
      <c r="CE263" s="114"/>
      <c r="CF263" s="114"/>
      <c r="CG263" s="114"/>
      <c r="CH263" s="114"/>
      <c r="CI263" s="114"/>
      <c r="CJ263" s="114"/>
      <c r="CK263" s="114"/>
    </row>
    <row r="264" spans="2:89">
      <c r="B264" s="114"/>
      <c r="C264" s="122"/>
      <c r="D264" s="114"/>
      <c r="E264" s="114"/>
      <c r="F264" s="114"/>
      <c r="G264" s="122"/>
      <c r="H264" s="114"/>
      <c r="I264" s="114"/>
      <c r="J264" s="114"/>
      <c r="K264" s="122"/>
      <c r="L264" s="114"/>
      <c r="M264" s="11"/>
      <c r="N264" s="11"/>
      <c r="O264" s="11"/>
      <c r="P264" s="113"/>
      <c r="Q264" s="147"/>
      <c r="R264" s="114"/>
      <c r="S264" s="122"/>
      <c r="T264" s="114"/>
      <c r="U264" s="112"/>
      <c r="V264" s="144"/>
      <c r="W264" s="114"/>
      <c r="X264" s="119"/>
      <c r="Y264" s="129"/>
      <c r="Z264" s="114"/>
      <c r="AA264" s="124"/>
      <c r="AB264" s="109"/>
      <c r="AC264" s="108"/>
      <c r="AD264" s="114"/>
      <c r="AE264" s="114"/>
      <c r="AF264" s="114"/>
      <c r="AG264" s="114"/>
      <c r="AH264" s="114"/>
      <c r="AI264" s="114"/>
      <c r="AJ264" s="114"/>
      <c r="AK264" s="114"/>
      <c r="AL264" s="114"/>
      <c r="AM264" s="114"/>
      <c r="AN264" s="114"/>
      <c r="AO264" s="114"/>
      <c r="AP264" s="114"/>
      <c r="AQ264" s="114"/>
      <c r="AR264" s="114"/>
      <c r="AS264" s="114"/>
      <c r="AT264" s="114"/>
      <c r="AU264" s="114"/>
      <c r="AV264" s="114"/>
      <c r="AW264" s="114"/>
      <c r="AX264" s="114"/>
      <c r="AY264" s="114"/>
      <c r="AZ264" s="114"/>
      <c r="BA264" s="114"/>
      <c r="BB264" s="114"/>
      <c r="BC264" s="114"/>
      <c r="BD264" s="114"/>
      <c r="BE264" s="114"/>
      <c r="BF264" s="114"/>
      <c r="BG264" s="114"/>
      <c r="BH264" s="114"/>
      <c r="BI264" s="114"/>
      <c r="BJ264" s="114"/>
      <c r="BK264" s="114"/>
      <c r="BL264" s="114"/>
      <c r="BM264" s="114"/>
      <c r="BN264" s="114"/>
      <c r="BO264" s="114"/>
      <c r="BP264" s="114"/>
      <c r="BQ264" s="114"/>
      <c r="BR264" s="114"/>
      <c r="BS264" s="114"/>
      <c r="BT264" s="114"/>
      <c r="BU264" s="114"/>
      <c r="BV264" s="114"/>
      <c r="BW264" s="114"/>
      <c r="BX264" s="114"/>
      <c r="BY264" s="114"/>
      <c r="BZ264" s="114"/>
      <c r="CA264" s="114"/>
      <c r="CB264" s="114"/>
      <c r="CC264" s="114"/>
      <c r="CD264" s="114"/>
      <c r="CE264" s="114"/>
      <c r="CF264" s="114"/>
      <c r="CG264" s="114"/>
      <c r="CH264" s="114"/>
      <c r="CI264" s="114"/>
      <c r="CJ264" s="114"/>
      <c r="CK264" s="114"/>
    </row>
    <row r="265" spans="2:89">
      <c r="B265" s="114"/>
      <c r="C265" s="122"/>
      <c r="D265" s="114"/>
      <c r="E265" s="114"/>
      <c r="F265" s="169"/>
      <c r="G265" s="169"/>
      <c r="H265" s="142"/>
      <c r="I265" s="114"/>
      <c r="J265" s="114"/>
      <c r="K265" s="122"/>
      <c r="L265" s="114"/>
      <c r="M265" s="11"/>
      <c r="N265" s="11"/>
      <c r="O265" s="11"/>
      <c r="P265" s="113"/>
      <c r="Q265" s="146"/>
      <c r="R265" s="114"/>
      <c r="S265" s="122"/>
      <c r="T265" s="114"/>
      <c r="U265" s="109"/>
      <c r="V265" s="114"/>
      <c r="W265" s="114"/>
      <c r="X265" s="119"/>
      <c r="Y265" s="129"/>
      <c r="Z265" s="114"/>
      <c r="AA265" s="124"/>
      <c r="AB265" s="109"/>
      <c r="AC265" s="108"/>
      <c r="AD265" s="114"/>
      <c r="AE265" s="114"/>
      <c r="AF265" s="114"/>
      <c r="AG265" s="114"/>
      <c r="AH265" s="114"/>
      <c r="AI265" s="114"/>
      <c r="AJ265" s="114"/>
      <c r="AK265" s="114"/>
      <c r="AL265" s="114"/>
      <c r="AM265" s="114"/>
      <c r="AN265" s="114"/>
      <c r="AO265" s="114"/>
      <c r="AP265" s="114"/>
      <c r="AQ265" s="114"/>
      <c r="AR265" s="114"/>
      <c r="AS265" s="114"/>
      <c r="AT265" s="114"/>
      <c r="AU265" s="114"/>
      <c r="AV265" s="114"/>
      <c r="AW265" s="114"/>
      <c r="AX265" s="114"/>
      <c r="AY265" s="114"/>
      <c r="AZ265" s="114"/>
      <c r="BA265" s="114"/>
      <c r="BB265" s="114"/>
      <c r="BC265" s="114"/>
      <c r="BD265" s="114"/>
      <c r="BE265" s="114"/>
      <c r="BF265" s="114"/>
      <c r="BG265" s="114"/>
      <c r="BH265" s="114"/>
      <c r="BI265" s="114"/>
      <c r="BJ265" s="114"/>
      <c r="BK265" s="114"/>
      <c r="BL265" s="114"/>
      <c r="BM265" s="114"/>
      <c r="BN265" s="114"/>
      <c r="BO265" s="114"/>
      <c r="BP265" s="114"/>
      <c r="BQ265" s="114"/>
      <c r="BR265" s="114"/>
      <c r="BS265" s="114"/>
      <c r="BT265" s="114"/>
      <c r="BU265" s="114"/>
      <c r="BV265" s="114"/>
      <c r="BW265" s="114"/>
      <c r="BX265" s="114"/>
      <c r="BY265" s="114"/>
      <c r="BZ265" s="114"/>
      <c r="CA265" s="114"/>
      <c r="CB265" s="114"/>
      <c r="CC265" s="114"/>
      <c r="CD265" s="114"/>
      <c r="CE265" s="114"/>
      <c r="CF265" s="114"/>
      <c r="CG265" s="114"/>
      <c r="CH265" s="114"/>
      <c r="CI265" s="114"/>
      <c r="CJ265" s="114"/>
      <c r="CK265" s="114"/>
    </row>
    <row r="266" spans="2:89">
      <c r="B266" s="114"/>
      <c r="C266" s="122"/>
      <c r="D266" s="114"/>
      <c r="E266" s="114"/>
      <c r="F266" s="114"/>
      <c r="G266" s="212"/>
      <c r="H266" s="114"/>
      <c r="I266" s="114"/>
      <c r="J266" s="114"/>
      <c r="K266" s="122"/>
      <c r="L266" s="114"/>
      <c r="M266" s="11"/>
      <c r="N266" s="11"/>
      <c r="O266" s="11"/>
      <c r="P266" s="108"/>
      <c r="Q266" s="152"/>
      <c r="R266" s="114"/>
      <c r="S266" s="122"/>
      <c r="T266" s="114"/>
      <c r="U266" s="109"/>
      <c r="V266" s="114"/>
      <c r="W266" s="114"/>
      <c r="X266" s="114"/>
      <c r="Y266" s="114"/>
      <c r="Z266" s="114"/>
      <c r="AA266" s="114"/>
      <c r="AB266" s="114"/>
      <c r="AC266" s="114"/>
      <c r="AD266" s="114"/>
      <c r="AE266" s="114"/>
      <c r="AF266" s="114"/>
      <c r="AG266" s="114"/>
      <c r="AH266" s="114"/>
      <c r="AI266" s="114"/>
      <c r="AJ266" s="114"/>
      <c r="AK266" s="114"/>
      <c r="AL266" s="114"/>
      <c r="AM266" s="114"/>
      <c r="AN266" s="114"/>
      <c r="AO266" s="114"/>
      <c r="AP266" s="114"/>
      <c r="AQ266" s="114"/>
      <c r="AR266" s="114"/>
      <c r="AS266" s="114"/>
      <c r="AT266" s="114"/>
      <c r="AU266" s="114"/>
      <c r="AV266" s="114"/>
      <c r="AW266" s="114"/>
      <c r="AX266" s="114"/>
      <c r="AY266" s="114"/>
      <c r="AZ266" s="114"/>
      <c r="BA266" s="114"/>
      <c r="BB266" s="114"/>
      <c r="BC266" s="114"/>
      <c r="BD266" s="114"/>
      <c r="BE266" s="114"/>
      <c r="BF266" s="114"/>
      <c r="BG266" s="114"/>
      <c r="BH266" s="114"/>
      <c r="BI266" s="114"/>
      <c r="BJ266" s="114"/>
      <c r="BK266" s="114"/>
      <c r="BL266" s="114"/>
      <c r="BM266" s="114"/>
      <c r="BN266" s="114"/>
      <c r="BO266" s="114"/>
      <c r="BP266" s="114"/>
      <c r="BQ266" s="114"/>
      <c r="BR266" s="114"/>
      <c r="BS266" s="114"/>
      <c r="BT266" s="114"/>
      <c r="BU266" s="114"/>
      <c r="BV266" s="114"/>
      <c r="BW266" s="114"/>
      <c r="BX266" s="114"/>
      <c r="BY266" s="114"/>
      <c r="BZ266" s="114"/>
      <c r="CA266" s="114"/>
      <c r="CB266" s="114"/>
      <c r="CC266" s="114"/>
      <c r="CD266" s="114"/>
      <c r="CE266" s="114"/>
      <c r="CF266" s="114"/>
      <c r="CG266" s="114"/>
      <c r="CH266" s="114"/>
      <c r="CI266" s="114"/>
      <c r="CJ266" s="114"/>
      <c r="CK266" s="114"/>
    </row>
    <row r="267" spans="2:89">
      <c r="B267" s="114"/>
      <c r="C267" s="122"/>
      <c r="D267" s="114"/>
      <c r="E267" s="114"/>
      <c r="F267" s="114"/>
      <c r="G267" s="122"/>
      <c r="H267" s="114"/>
      <c r="I267" s="114"/>
      <c r="J267" s="114"/>
      <c r="K267" s="122"/>
      <c r="L267" s="114"/>
      <c r="M267" s="11"/>
      <c r="N267" s="11"/>
      <c r="O267" s="11"/>
      <c r="P267" s="108"/>
      <c r="Q267" s="152"/>
      <c r="R267" s="114"/>
      <c r="S267" s="122"/>
      <c r="T267" s="114"/>
      <c r="U267" s="109"/>
      <c r="V267" s="114"/>
      <c r="W267" s="114"/>
      <c r="X267" s="114"/>
      <c r="Y267" s="114"/>
      <c r="Z267" s="114"/>
      <c r="AA267" s="114"/>
      <c r="AB267" s="114"/>
      <c r="AC267" s="114"/>
      <c r="AD267" s="114"/>
      <c r="AE267" s="114"/>
      <c r="AF267" s="114"/>
      <c r="AG267" s="114"/>
      <c r="AH267" s="114"/>
      <c r="AI267" s="114"/>
      <c r="AJ267" s="114"/>
      <c r="AK267" s="114"/>
      <c r="AL267" s="114"/>
      <c r="AM267" s="114"/>
      <c r="AN267" s="114"/>
      <c r="AO267" s="114"/>
      <c r="AP267" s="114"/>
      <c r="AQ267" s="114"/>
      <c r="AR267" s="114"/>
      <c r="AS267" s="114"/>
      <c r="AT267" s="114"/>
      <c r="AU267" s="114"/>
      <c r="AV267" s="114"/>
      <c r="AW267" s="114"/>
      <c r="AX267" s="114"/>
      <c r="AY267" s="114"/>
      <c r="AZ267" s="114"/>
      <c r="BA267" s="114"/>
      <c r="BB267" s="114"/>
      <c r="BC267" s="114"/>
      <c r="BD267" s="114"/>
      <c r="BE267" s="114"/>
      <c r="BF267" s="114"/>
      <c r="BG267" s="114"/>
      <c r="BH267" s="114"/>
      <c r="BI267" s="114"/>
      <c r="BJ267" s="114"/>
      <c r="BK267" s="114"/>
      <c r="BL267" s="114"/>
      <c r="BM267" s="114"/>
      <c r="BN267" s="114"/>
      <c r="BO267" s="114"/>
      <c r="BP267" s="114"/>
      <c r="BQ267" s="114"/>
      <c r="BR267" s="114"/>
      <c r="BS267" s="114"/>
      <c r="BT267" s="114"/>
      <c r="BU267" s="114"/>
      <c r="BV267" s="114"/>
      <c r="BW267" s="114"/>
      <c r="BX267" s="114"/>
      <c r="BY267" s="114"/>
      <c r="BZ267" s="114"/>
      <c r="CA267" s="114"/>
      <c r="CB267" s="114"/>
      <c r="CC267" s="114"/>
      <c r="CD267" s="114"/>
      <c r="CE267" s="114"/>
      <c r="CF267" s="114"/>
      <c r="CG267" s="114"/>
      <c r="CH267" s="114"/>
      <c r="CI267" s="114"/>
      <c r="CJ267" s="114"/>
      <c r="CK267" s="114"/>
    </row>
    <row r="268" spans="2:89">
      <c r="B268" s="114"/>
      <c r="C268" s="122"/>
      <c r="D268" s="114"/>
      <c r="E268" s="114"/>
      <c r="F268" s="114"/>
      <c r="G268" s="122"/>
      <c r="H268" s="114"/>
      <c r="I268" s="114"/>
      <c r="J268" s="129"/>
      <c r="K268" s="129"/>
      <c r="L268" s="129"/>
      <c r="M268" s="11"/>
      <c r="N268" s="11"/>
      <c r="O268" s="11"/>
      <c r="P268" s="114"/>
      <c r="Q268" s="152"/>
      <c r="R268" s="114"/>
      <c r="S268" s="122"/>
      <c r="T268" s="114"/>
      <c r="U268" s="109"/>
      <c r="V268" s="114"/>
      <c r="W268" s="114"/>
      <c r="X268" s="39"/>
      <c r="Y268" s="109"/>
      <c r="Z268" s="14"/>
      <c r="AA268" s="114"/>
      <c r="AB268" s="114"/>
      <c r="AC268" s="114"/>
      <c r="AD268" s="114"/>
      <c r="AE268" s="114"/>
      <c r="AF268" s="114"/>
      <c r="AG268" s="114"/>
      <c r="AH268" s="114"/>
      <c r="AI268" s="114"/>
      <c r="AJ268" s="114"/>
      <c r="AK268" s="114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11"/>
    </row>
    <row r="269" spans="2:89">
      <c r="B269" s="114"/>
      <c r="C269" s="122"/>
      <c r="D269" s="114"/>
      <c r="E269" s="114"/>
      <c r="F269" s="114"/>
      <c r="G269" s="122"/>
      <c r="H269" s="114"/>
      <c r="I269" s="114"/>
      <c r="J269" s="129"/>
      <c r="K269" s="129"/>
      <c r="L269" s="129"/>
      <c r="M269" s="11"/>
      <c r="N269" s="11"/>
      <c r="O269" s="11"/>
      <c r="P269" s="114"/>
      <c r="Q269" s="147"/>
      <c r="R269" s="114"/>
      <c r="S269" s="122"/>
      <c r="T269" s="114"/>
      <c r="U269" s="109"/>
      <c r="V269" s="114"/>
      <c r="W269" s="114"/>
      <c r="X269" s="391"/>
      <c r="Y269" s="57"/>
      <c r="Z269" s="11"/>
      <c r="AA269" s="114"/>
      <c r="AB269" s="114"/>
      <c r="AC269" s="114"/>
      <c r="AD269" s="114"/>
      <c r="AE269" s="114"/>
      <c r="AF269" s="114"/>
      <c r="AG269" s="114"/>
      <c r="AH269" s="114"/>
      <c r="AI269" s="114"/>
      <c r="AJ269" s="114"/>
      <c r="AK269" s="114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11"/>
    </row>
    <row r="270" spans="2:89">
      <c r="B270" s="114"/>
      <c r="C270" s="122"/>
      <c r="D270" s="114"/>
      <c r="E270" s="114"/>
      <c r="F270" s="114"/>
      <c r="G270" s="122"/>
      <c r="H270" s="114"/>
      <c r="I270" s="114"/>
      <c r="J270" s="129"/>
      <c r="K270" s="129"/>
      <c r="L270" s="129"/>
      <c r="M270" s="11"/>
      <c r="N270" s="11"/>
      <c r="O270" s="11"/>
      <c r="P270" s="114"/>
      <c r="Q270" s="149"/>
      <c r="R270" s="114"/>
      <c r="S270" s="122"/>
      <c r="T270" s="114"/>
      <c r="U270" s="109"/>
      <c r="V270" s="114"/>
      <c r="W270" s="114"/>
      <c r="X270" s="389"/>
      <c r="Y270" s="91"/>
      <c r="Z270" s="145"/>
      <c r="AA270" s="114"/>
      <c r="AB270" s="114"/>
      <c r="AC270" s="114"/>
      <c r="AD270" s="114"/>
      <c r="AE270" s="114"/>
      <c r="AF270" s="114"/>
      <c r="AG270" s="114"/>
      <c r="AH270" s="114"/>
      <c r="AI270" s="114"/>
      <c r="AJ270" s="114"/>
      <c r="AK270" s="114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</row>
    <row r="271" spans="2:89" ht="12" customHeight="1">
      <c r="B271" s="114"/>
      <c r="C271" s="122"/>
      <c r="D271" s="114"/>
      <c r="E271" s="114"/>
      <c r="F271" s="114"/>
      <c r="G271" s="122"/>
      <c r="H271" s="114"/>
      <c r="I271" s="112"/>
      <c r="J271" s="129"/>
      <c r="K271" s="129"/>
      <c r="L271" s="129"/>
      <c r="M271" s="11"/>
      <c r="N271" s="11"/>
      <c r="O271" s="11"/>
      <c r="P271" s="114"/>
      <c r="Q271" s="149"/>
      <c r="R271" s="114"/>
      <c r="S271" s="122"/>
      <c r="T271" s="114"/>
      <c r="U271" s="109"/>
      <c r="V271" s="114"/>
      <c r="W271" s="114"/>
      <c r="X271" s="57"/>
      <c r="Y271" s="794"/>
      <c r="Z271" s="795"/>
      <c r="AA271" s="114"/>
      <c r="AB271" s="114"/>
      <c r="AC271" s="114"/>
      <c r="AD271" s="114"/>
      <c r="AE271" s="114"/>
      <c r="AF271" s="114"/>
      <c r="AG271" s="114"/>
      <c r="AH271" s="114"/>
      <c r="AI271" s="114"/>
      <c r="AJ271" s="114"/>
      <c r="AK271" s="114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</row>
    <row r="272" spans="2:89" ht="14.25" customHeight="1">
      <c r="B272" s="114"/>
      <c r="C272" s="122"/>
      <c r="D272" s="114"/>
      <c r="E272" s="114"/>
      <c r="F272" s="114"/>
      <c r="G272" s="122"/>
      <c r="H272" s="114"/>
      <c r="I272" s="109"/>
      <c r="J272" s="129"/>
      <c r="K272" s="129"/>
      <c r="L272" s="129"/>
      <c r="M272" s="11"/>
      <c r="N272" s="11"/>
      <c r="O272" s="11"/>
      <c r="P272" s="114"/>
      <c r="Q272" s="152"/>
      <c r="R272" s="114"/>
      <c r="S272" s="122"/>
      <c r="T272" s="114"/>
      <c r="U272" s="109"/>
      <c r="V272" s="224"/>
      <c r="W272" s="114"/>
      <c r="X272" s="197"/>
      <c r="Y272" s="114"/>
      <c r="Z272" s="114"/>
      <c r="AA272" s="114"/>
      <c r="AB272" s="114"/>
      <c r="AC272" s="114"/>
      <c r="AD272" s="114"/>
      <c r="AE272" s="114"/>
      <c r="AF272" s="114"/>
      <c r="AG272" s="114"/>
      <c r="AH272" s="114"/>
      <c r="AI272" s="114"/>
      <c r="AJ272" s="114"/>
      <c r="AK272" s="114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</row>
    <row r="273" spans="2:60" ht="12" customHeight="1">
      <c r="B273" s="114"/>
      <c r="C273" s="122"/>
      <c r="D273" s="114"/>
      <c r="E273" s="114"/>
      <c r="F273" s="114"/>
      <c r="G273" s="122"/>
      <c r="H273" s="114"/>
      <c r="I273" s="114"/>
      <c r="J273" s="129"/>
      <c r="K273" s="129"/>
      <c r="L273" s="129"/>
      <c r="M273" s="11"/>
      <c r="N273" s="11"/>
      <c r="O273" s="11"/>
      <c r="P273" s="114"/>
      <c r="Q273" s="114"/>
      <c r="R273" s="114"/>
      <c r="S273" s="122"/>
      <c r="T273" s="114"/>
      <c r="U273" s="135"/>
      <c r="V273" s="114"/>
      <c r="W273" s="114"/>
      <c r="X273" s="114"/>
      <c r="Y273" s="114"/>
      <c r="Z273" s="114"/>
      <c r="AA273" s="114"/>
      <c r="AB273" s="114"/>
      <c r="AC273" s="114"/>
      <c r="AD273" s="114"/>
      <c r="AE273" s="114"/>
      <c r="AF273" s="114"/>
      <c r="AG273" s="114"/>
      <c r="AH273" s="114"/>
      <c r="AI273" s="114"/>
      <c r="AJ273" s="114"/>
      <c r="AK273" s="114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</row>
    <row r="274" spans="2:60" ht="14.25" customHeight="1">
      <c r="B274" s="114"/>
      <c r="C274" s="122"/>
      <c r="D274" s="114"/>
      <c r="E274" s="114"/>
      <c r="F274" s="131"/>
      <c r="G274" s="109"/>
      <c r="H274" s="108"/>
      <c r="I274" s="114"/>
      <c r="J274" s="129"/>
      <c r="K274" s="129"/>
      <c r="L274" s="129"/>
      <c r="M274" s="11"/>
      <c r="N274" s="11"/>
      <c r="O274" s="11"/>
      <c r="P274" s="114"/>
      <c r="Q274" s="114"/>
      <c r="R274" s="11"/>
      <c r="S274" s="49"/>
      <c r="T274" s="11"/>
      <c r="U274" s="11"/>
      <c r="V274" s="11"/>
      <c r="W274" s="11"/>
      <c r="X274" s="216"/>
      <c r="Y274" s="11"/>
      <c r="Z274" s="11"/>
      <c r="AA274" s="796"/>
      <c r="AB274" s="11"/>
      <c r="AC274" s="11"/>
      <c r="AD274" s="753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</row>
    <row r="275" spans="2:60" ht="14.25" customHeight="1">
      <c r="B275" s="114"/>
      <c r="C275" s="122"/>
      <c r="D275" s="114"/>
      <c r="E275" s="114"/>
      <c r="F275" s="114"/>
      <c r="G275" s="188"/>
      <c r="H275" s="114"/>
      <c r="I275" s="114"/>
      <c r="J275" s="129"/>
      <c r="K275" s="129"/>
      <c r="L275" s="129"/>
      <c r="M275" s="11"/>
      <c r="N275" s="11"/>
      <c r="O275" s="11"/>
      <c r="P275" s="114"/>
      <c r="Q275" s="114"/>
      <c r="R275" s="11"/>
      <c r="S275" s="49"/>
      <c r="T275" s="11"/>
      <c r="U275" s="109"/>
      <c r="V275" s="11"/>
      <c r="W275" s="11"/>
      <c r="X275" s="229"/>
      <c r="Y275" s="207"/>
      <c r="Z275" s="208"/>
      <c r="AA275" s="229"/>
      <c r="AB275" s="207"/>
      <c r="AC275" s="208"/>
      <c r="AD275" s="389"/>
      <c r="AE275" s="91"/>
      <c r="AF275" s="145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</row>
    <row r="276" spans="2:60" ht="13.5" customHeight="1">
      <c r="B276" s="114"/>
      <c r="C276" s="122"/>
      <c r="D276" s="114"/>
      <c r="E276" s="114"/>
      <c r="F276" s="133"/>
      <c r="G276" s="109"/>
      <c r="H276" s="121"/>
      <c r="I276" s="114"/>
      <c r="J276" s="129"/>
      <c r="K276" s="129"/>
      <c r="L276" s="122"/>
      <c r="M276" s="11"/>
      <c r="N276" s="11"/>
      <c r="O276" s="11"/>
      <c r="P276" s="108"/>
      <c r="Q276" s="139"/>
      <c r="R276" s="11"/>
      <c r="S276" s="49"/>
      <c r="T276" s="11"/>
      <c r="U276" s="11"/>
      <c r="V276" s="11"/>
      <c r="W276" s="11"/>
      <c r="X276" s="56"/>
      <c r="Y276" s="797"/>
      <c r="Z276" s="153"/>
      <c r="AA276" s="366"/>
      <c r="AB276" s="366"/>
      <c r="AC276" s="153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</row>
    <row r="277" spans="2:60">
      <c r="B277" s="114"/>
      <c r="C277" s="122"/>
      <c r="D277" s="114"/>
      <c r="E277" s="114"/>
      <c r="F277" s="127"/>
      <c r="G277" s="109"/>
      <c r="H277" s="108"/>
      <c r="I277" s="216"/>
      <c r="J277" s="129"/>
      <c r="K277" s="129"/>
      <c r="L277" s="114"/>
      <c r="M277" s="11"/>
      <c r="N277" s="11"/>
      <c r="O277" s="11"/>
      <c r="P277" s="108"/>
      <c r="Q277" s="152"/>
      <c r="R277" s="11"/>
      <c r="S277" s="49"/>
      <c r="T277" s="11"/>
      <c r="U277" s="11"/>
      <c r="V277" s="11"/>
      <c r="W277" s="11"/>
      <c r="X277" s="14"/>
      <c r="Y277" s="14"/>
      <c r="Z277" s="382"/>
      <c r="AA277" s="11"/>
      <c r="AB277" s="11"/>
      <c r="AC277" s="11"/>
      <c r="AD277" s="109"/>
      <c r="AE277" s="108"/>
      <c r="AF277" s="152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</row>
    <row r="278" spans="2:60">
      <c r="B278" s="114"/>
      <c r="C278" s="122"/>
      <c r="D278" s="114"/>
      <c r="E278" s="114"/>
      <c r="F278" s="123"/>
      <c r="G278" s="109"/>
      <c r="H278" s="108"/>
      <c r="I278" s="215"/>
      <c r="J278" s="132"/>
      <c r="K278" s="109"/>
      <c r="L278" s="106"/>
      <c r="M278" s="11"/>
      <c r="N278" s="11"/>
      <c r="O278" s="11"/>
      <c r="P278" s="230"/>
      <c r="Q278" s="139"/>
      <c r="R278" s="11"/>
      <c r="S278" s="49"/>
      <c r="T278" s="11"/>
      <c r="U278" s="7"/>
      <c r="V278" s="14"/>
      <c r="W278" s="11"/>
      <c r="X278" s="14"/>
      <c r="Y278" s="14"/>
      <c r="Z278" s="153"/>
      <c r="AA278" s="109"/>
      <c r="AB278" s="108"/>
      <c r="AC278" s="152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</row>
    <row r="279" spans="2:60" ht="14.25" customHeight="1">
      <c r="B279" s="114"/>
      <c r="C279" s="122"/>
      <c r="D279" s="114"/>
      <c r="E279" s="114"/>
      <c r="F279" s="108"/>
      <c r="G279" s="109"/>
      <c r="H279" s="108"/>
      <c r="I279" s="174"/>
      <c r="J279" s="114"/>
      <c r="K279" s="109"/>
      <c r="L279" s="114"/>
      <c r="M279" s="11"/>
      <c r="N279" s="11"/>
      <c r="O279" s="11"/>
      <c r="P279" s="108"/>
      <c r="Q279" s="152"/>
      <c r="R279" s="11"/>
      <c r="S279" s="49"/>
      <c r="T279" s="11"/>
      <c r="U279" s="11"/>
      <c r="V279" s="11"/>
      <c r="W279" s="11"/>
      <c r="X279" s="366"/>
      <c r="Y279" s="366"/>
      <c r="Z279" s="153"/>
      <c r="AA279" s="109"/>
      <c r="AB279" s="108"/>
      <c r="AC279" s="152"/>
      <c r="AD279" s="112"/>
      <c r="AE279" s="113"/>
      <c r="AF279" s="152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</row>
    <row r="280" spans="2:60">
      <c r="B280" s="114"/>
      <c r="C280" s="122"/>
      <c r="D280" s="114"/>
      <c r="E280" s="114"/>
      <c r="F280" s="123"/>
      <c r="G280" s="109"/>
      <c r="H280" s="113"/>
      <c r="I280" s="109"/>
      <c r="J280" s="114"/>
      <c r="K280" s="114"/>
      <c r="L280" s="114"/>
      <c r="O280" s="11"/>
      <c r="P280" s="108"/>
      <c r="Q280" s="150"/>
      <c r="R280" s="11"/>
      <c r="S280" s="49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2"/>
      <c r="AE280" s="113"/>
      <c r="AF280" s="150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</row>
    <row r="281" spans="2:60" ht="13.5" customHeight="1">
      <c r="B281" s="114"/>
      <c r="C281" s="122"/>
      <c r="D281" s="114"/>
      <c r="E281" s="114"/>
      <c r="F281" s="123"/>
      <c r="G281" s="109"/>
      <c r="H281" s="108"/>
      <c r="I281" s="109"/>
      <c r="J281" s="114"/>
      <c r="K281" s="114"/>
      <c r="L281" s="114"/>
      <c r="O281" s="11"/>
      <c r="P281" s="108"/>
      <c r="Q281" s="150"/>
      <c r="R281" s="11"/>
      <c r="S281" s="49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2"/>
      <c r="AE281" s="113"/>
      <c r="AF281" s="150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</row>
    <row r="282" spans="2:60" ht="14.25" customHeight="1">
      <c r="B282" s="114"/>
      <c r="C282" s="122"/>
      <c r="D282" s="114"/>
      <c r="E282" s="114"/>
      <c r="F282" s="123"/>
      <c r="G282" s="109"/>
      <c r="H282" s="108"/>
      <c r="I282" s="109"/>
      <c r="J282" s="114"/>
      <c r="K282" s="114"/>
      <c r="L282" s="114"/>
      <c r="O282" s="11"/>
      <c r="P282" s="114"/>
      <c r="Q282" s="150"/>
      <c r="R282" s="11"/>
      <c r="S282" s="49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09"/>
      <c r="AE282" s="108"/>
      <c r="AF282" s="152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11"/>
    </row>
    <row r="283" spans="2:60" ht="15" customHeight="1">
      <c r="B283" s="114"/>
      <c r="C283" s="122"/>
      <c r="D283" s="114"/>
      <c r="E283" s="114"/>
      <c r="F283" s="114"/>
      <c r="G283" s="122"/>
      <c r="H283" s="114"/>
      <c r="I283" s="109"/>
      <c r="J283" s="114"/>
      <c r="K283" s="114"/>
      <c r="L283" s="114"/>
      <c r="O283" s="11"/>
      <c r="P283" s="114"/>
      <c r="Q283" s="150"/>
      <c r="R283" s="11"/>
      <c r="S283" s="49"/>
      <c r="T283" s="11"/>
      <c r="U283" s="57"/>
      <c r="V283" s="97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11"/>
    </row>
    <row r="284" spans="2:60" ht="14.25" customHeight="1">
      <c r="B284" s="114"/>
      <c r="C284" s="122"/>
      <c r="D284" s="114"/>
      <c r="E284" s="114"/>
      <c r="F284" s="114"/>
      <c r="G284" s="122"/>
      <c r="H284" s="114"/>
      <c r="I284" s="109"/>
      <c r="J284" s="114"/>
      <c r="K284" s="114"/>
      <c r="L284" s="114"/>
      <c r="O284" s="11"/>
      <c r="P284" s="114"/>
      <c r="Q284" s="152"/>
      <c r="R284" s="11"/>
      <c r="S284" s="593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11"/>
    </row>
    <row r="285" spans="2:60" ht="15.75">
      <c r="B285" s="114"/>
      <c r="C285" s="122"/>
      <c r="D285" s="114"/>
      <c r="E285" s="114"/>
      <c r="F285" s="114"/>
      <c r="G285" s="122"/>
      <c r="H285" s="114"/>
      <c r="I285" s="115"/>
      <c r="J285" s="114"/>
      <c r="K285" s="114"/>
      <c r="L285" s="114"/>
      <c r="O285" s="11"/>
      <c r="P285" s="113"/>
      <c r="Q285" s="114"/>
      <c r="R285" s="11"/>
      <c r="S285" s="49"/>
      <c r="T285" s="580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11"/>
    </row>
    <row r="286" spans="2:60">
      <c r="B286" s="114"/>
      <c r="C286" s="122"/>
      <c r="D286" s="114"/>
      <c r="E286" s="114"/>
      <c r="F286" s="114"/>
      <c r="G286" s="122"/>
      <c r="H286" s="114"/>
      <c r="I286" s="115"/>
      <c r="J286" s="114"/>
      <c r="K286" s="114"/>
      <c r="L286" s="114"/>
      <c r="O286" s="11"/>
      <c r="P286" s="114"/>
      <c r="Q286" s="150"/>
      <c r="R286" s="3"/>
      <c r="S286" s="3"/>
      <c r="T286" s="594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/>
    </row>
    <row r="287" spans="2:60">
      <c r="B287" s="114"/>
      <c r="C287" s="122"/>
      <c r="D287" s="114"/>
      <c r="E287" s="114"/>
      <c r="F287" s="114"/>
      <c r="G287" s="192"/>
      <c r="H287" s="114"/>
      <c r="I287" s="109"/>
      <c r="J287" s="114"/>
      <c r="K287" s="114"/>
      <c r="L287" s="114"/>
      <c r="O287" s="11"/>
      <c r="P287" s="113"/>
      <c r="Q287" s="114"/>
      <c r="R287" s="41"/>
      <c r="S287" s="109"/>
      <c r="T287" s="14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11"/>
    </row>
    <row r="288" spans="2:60">
      <c r="B288" s="114"/>
      <c r="C288" s="122"/>
      <c r="D288" s="114"/>
      <c r="E288" s="114"/>
      <c r="F288" s="123"/>
      <c r="G288" s="109"/>
      <c r="H288" s="113"/>
      <c r="I288" s="109"/>
      <c r="J288" s="114"/>
      <c r="K288" s="114"/>
      <c r="L288" s="114"/>
      <c r="O288" s="11"/>
      <c r="P288" s="108"/>
      <c r="Q288" s="152"/>
      <c r="R288" s="41"/>
      <c r="S288" s="134"/>
      <c r="T288" s="14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</row>
    <row r="289" spans="2:60" ht="15.75">
      <c r="B289" s="114"/>
      <c r="C289" s="122"/>
      <c r="D289" s="114"/>
      <c r="E289" s="114"/>
      <c r="F289" s="187"/>
      <c r="G289" s="109"/>
      <c r="H289" s="113"/>
      <c r="I289" s="313"/>
      <c r="J289" s="114"/>
      <c r="K289" s="114"/>
      <c r="L289" s="114"/>
      <c r="O289" s="11"/>
      <c r="P289" s="114"/>
      <c r="Q289" s="152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</row>
    <row r="290" spans="2:60">
      <c r="B290" s="114"/>
      <c r="C290" s="122"/>
      <c r="D290" s="114"/>
      <c r="E290" s="114"/>
      <c r="F290" s="123"/>
      <c r="G290" s="109"/>
      <c r="H290" s="108"/>
      <c r="I290" s="174"/>
      <c r="J290" s="114"/>
      <c r="K290" s="114"/>
      <c r="L290" s="114"/>
      <c r="O290" s="11"/>
      <c r="P290" s="114"/>
      <c r="Q290" s="152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  <c r="BH290" s="11"/>
    </row>
    <row r="291" spans="2:60">
      <c r="B291" s="114"/>
      <c r="C291" s="122"/>
      <c r="D291" s="114"/>
      <c r="E291" s="114"/>
      <c r="F291" s="127"/>
      <c r="G291" s="109"/>
      <c r="H291" s="108"/>
      <c r="I291" s="109"/>
      <c r="J291" s="114"/>
      <c r="K291" s="114"/>
      <c r="L291" s="114"/>
      <c r="O291" s="11"/>
      <c r="P291" s="108"/>
      <c r="Q291" s="146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  <c r="AU291" s="11"/>
      <c r="AV291" s="11"/>
      <c r="AW291" s="11"/>
      <c r="AX291" s="11"/>
      <c r="AY291" s="11"/>
      <c r="AZ291" s="11"/>
      <c r="BA291" s="11"/>
      <c r="BB291" s="11"/>
      <c r="BC291" s="11"/>
      <c r="BD291" s="11"/>
      <c r="BE291" s="11"/>
      <c r="BF291" s="11"/>
      <c r="BG291" s="11"/>
      <c r="BH291" s="11"/>
    </row>
    <row r="292" spans="2:60">
      <c r="B292" s="114"/>
      <c r="C292" s="122"/>
      <c r="D292" s="114"/>
      <c r="E292" s="114"/>
      <c r="F292" s="114"/>
      <c r="G292" s="122"/>
      <c r="H292" s="114"/>
      <c r="I292" s="109"/>
      <c r="J292" s="114"/>
      <c r="K292" s="114"/>
      <c r="L292" s="114"/>
      <c r="O292" s="11"/>
      <c r="P292" s="114"/>
      <c r="Q292" s="114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  <c r="AU292" s="11"/>
      <c r="AV292" s="11"/>
      <c r="AW292" s="11"/>
      <c r="AX292" s="11"/>
      <c r="AY292" s="11"/>
      <c r="AZ292" s="11"/>
      <c r="BA292" s="11"/>
      <c r="BB292" s="11"/>
      <c r="BC292" s="11"/>
      <c r="BD292" s="11"/>
      <c r="BE292" s="11"/>
      <c r="BF292" s="11"/>
      <c r="BG292" s="11"/>
      <c r="BH292" s="11"/>
    </row>
    <row r="293" spans="2:60">
      <c r="B293" s="114"/>
      <c r="C293" s="122"/>
      <c r="D293" s="114"/>
      <c r="E293" s="114"/>
      <c r="F293" s="114"/>
      <c r="G293" s="122"/>
      <c r="H293" s="114"/>
      <c r="I293" s="109"/>
      <c r="J293" s="114"/>
      <c r="K293" s="114"/>
      <c r="L293" s="114"/>
      <c r="O293" s="11"/>
      <c r="P293" s="314"/>
      <c r="Q293" s="114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  <c r="AU293" s="11"/>
      <c r="AV293" s="11"/>
      <c r="AW293" s="11"/>
      <c r="AX293" s="11"/>
      <c r="AY293" s="11"/>
      <c r="AZ293" s="11"/>
      <c r="BA293" s="11"/>
      <c r="BB293" s="11"/>
      <c r="BC293" s="11"/>
      <c r="BD293" s="11"/>
      <c r="BE293" s="11"/>
      <c r="BF293" s="11"/>
      <c r="BG293" s="11"/>
      <c r="BH293" s="11"/>
    </row>
    <row r="294" spans="2:60">
      <c r="B294" s="114"/>
      <c r="C294" s="122"/>
      <c r="D294" s="114"/>
      <c r="E294" s="114"/>
      <c r="F294" s="114"/>
      <c r="G294" s="122"/>
      <c r="H294" s="114"/>
      <c r="I294" s="109"/>
      <c r="J294" s="114"/>
      <c r="K294" s="114"/>
      <c r="L294" s="114"/>
      <c r="O294" s="11"/>
      <c r="P294" s="108"/>
      <c r="Q294" s="114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1"/>
      <c r="BD294" s="11"/>
      <c r="BE294" s="11"/>
      <c r="BF294" s="11"/>
      <c r="BG294" s="11"/>
      <c r="BH294" s="11"/>
    </row>
    <row r="295" spans="2:60">
      <c r="B295" s="114"/>
      <c r="C295" s="122"/>
      <c r="D295" s="114"/>
      <c r="E295" s="114"/>
      <c r="F295" s="114"/>
      <c r="G295" s="122"/>
      <c r="H295" s="114"/>
      <c r="I295" s="109"/>
      <c r="J295" s="114"/>
      <c r="K295" s="114"/>
      <c r="L295" s="114"/>
      <c r="O295" s="11"/>
      <c r="P295" s="108"/>
      <c r="Q295" s="114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1"/>
      <c r="AT295" s="11"/>
      <c r="AU295" s="11"/>
      <c r="AV295" s="11"/>
      <c r="AW295" s="11"/>
      <c r="AX295" s="11"/>
      <c r="AY295" s="11"/>
      <c r="AZ295" s="11"/>
      <c r="BA295" s="11"/>
      <c r="BB295" s="11"/>
      <c r="BC295" s="11"/>
      <c r="BD295" s="11"/>
      <c r="BE295" s="11"/>
      <c r="BF295" s="11"/>
      <c r="BG295" s="11"/>
      <c r="BH295" s="11"/>
    </row>
    <row r="296" spans="2:60">
      <c r="B296" s="114"/>
      <c r="C296" s="122"/>
      <c r="D296" s="114"/>
      <c r="E296" s="114"/>
      <c r="F296" s="114"/>
      <c r="G296" s="122"/>
      <c r="H296" s="114"/>
      <c r="I296" s="109"/>
      <c r="J296" s="114"/>
      <c r="K296" s="114"/>
      <c r="L296" s="114"/>
      <c r="O296" s="11"/>
      <c r="P296" s="122"/>
      <c r="Q296" s="208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11"/>
      <c r="AU296" s="11"/>
      <c r="AV296" s="11"/>
      <c r="AW296" s="11"/>
      <c r="AX296" s="11"/>
      <c r="AY296" s="11"/>
      <c r="AZ296" s="11"/>
      <c r="BA296" s="11"/>
      <c r="BB296" s="11"/>
      <c r="BC296" s="11"/>
      <c r="BD296" s="11"/>
      <c r="BE296" s="11"/>
      <c r="BF296" s="11"/>
      <c r="BG296" s="11"/>
      <c r="BH296" s="11"/>
    </row>
    <row r="297" spans="2:60">
      <c r="B297" s="114"/>
      <c r="C297" s="122"/>
      <c r="D297" s="114"/>
      <c r="E297" s="114"/>
      <c r="F297" s="114"/>
      <c r="G297" s="122"/>
      <c r="H297" s="114"/>
      <c r="I297" s="213"/>
      <c r="J297" s="114"/>
      <c r="K297" s="114"/>
      <c r="L297" s="114"/>
      <c r="O297" s="11"/>
      <c r="P297" s="114"/>
      <c r="Q297" s="139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  <c r="AU297" s="11"/>
      <c r="AV297" s="11"/>
      <c r="AW297" s="11"/>
      <c r="AX297" s="11"/>
      <c r="AY297" s="11"/>
      <c r="AZ297" s="11"/>
      <c r="BA297" s="11"/>
      <c r="BB297" s="11"/>
      <c r="BC297" s="11"/>
      <c r="BD297" s="11"/>
      <c r="BE297" s="11"/>
      <c r="BF297" s="11"/>
      <c r="BG297" s="11"/>
      <c r="BH297" s="11"/>
    </row>
    <row r="298" spans="2:60">
      <c r="B298" s="114"/>
      <c r="C298" s="122"/>
      <c r="D298" s="114"/>
      <c r="E298" s="114"/>
      <c r="F298" s="114"/>
      <c r="G298" s="122"/>
      <c r="H298" s="114"/>
      <c r="I298" s="174"/>
      <c r="J298" s="114"/>
      <c r="K298" s="114"/>
      <c r="L298" s="114"/>
      <c r="O298" s="11"/>
      <c r="P298" s="113"/>
      <c r="Q298" s="139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11"/>
      <c r="AU298" s="11"/>
      <c r="AV298" s="11"/>
      <c r="AW298" s="11"/>
      <c r="AX298" s="11"/>
      <c r="AY298" s="11"/>
      <c r="AZ298" s="11"/>
      <c r="BA298" s="11"/>
      <c r="BB298" s="11"/>
      <c r="BC298" s="11"/>
      <c r="BD298" s="11"/>
      <c r="BE298" s="11"/>
      <c r="BF298" s="11"/>
      <c r="BG298" s="11"/>
      <c r="BH298" s="11"/>
    </row>
    <row r="299" spans="2:60">
      <c r="B299" s="114"/>
      <c r="C299" s="122"/>
      <c r="D299" s="114"/>
      <c r="E299" s="114"/>
      <c r="F299" s="114"/>
      <c r="G299" s="122"/>
      <c r="H299" s="114"/>
      <c r="I299" s="112"/>
      <c r="J299" s="114"/>
      <c r="K299" s="114"/>
      <c r="L299" s="114"/>
      <c r="O299" s="11"/>
      <c r="P299" s="114"/>
      <c r="Q299" s="139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11"/>
      <c r="AU299" s="11"/>
      <c r="AV299" s="11"/>
      <c r="AW299" s="11"/>
      <c r="AX299" s="11"/>
      <c r="AY299" s="11"/>
      <c r="AZ299" s="11"/>
      <c r="BA299" s="11"/>
      <c r="BB299" s="11"/>
      <c r="BC299" s="11"/>
      <c r="BD299" s="11"/>
      <c r="BE299" s="11"/>
      <c r="BF299" s="11"/>
      <c r="BG299" s="11"/>
      <c r="BH299" s="11"/>
    </row>
    <row r="300" spans="2:60">
      <c r="B300" s="114"/>
      <c r="C300" s="122"/>
      <c r="D300" s="114"/>
      <c r="E300" s="114"/>
      <c r="F300" s="123"/>
      <c r="G300" s="109"/>
      <c r="H300" s="108"/>
      <c r="I300" s="114"/>
      <c r="J300" s="114"/>
      <c r="K300" s="114"/>
      <c r="L300" s="114"/>
      <c r="O300" s="11"/>
      <c r="P300" s="108"/>
      <c r="Q300" s="139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  <c r="AU300" s="11"/>
      <c r="AV300" s="11"/>
      <c r="AW300" s="11"/>
      <c r="AX300" s="11"/>
      <c r="AY300" s="11"/>
      <c r="AZ300" s="11"/>
      <c r="BA300" s="11"/>
      <c r="BB300" s="11"/>
      <c r="BC300" s="11"/>
      <c r="BD300" s="11"/>
      <c r="BE300" s="11"/>
      <c r="BF300" s="11"/>
      <c r="BG300" s="11"/>
      <c r="BH300" s="11"/>
    </row>
    <row r="301" spans="2:60">
      <c r="B301" s="114"/>
      <c r="C301" s="122"/>
      <c r="D301" s="114"/>
      <c r="E301" s="114"/>
      <c r="F301" s="123"/>
      <c r="G301" s="109"/>
      <c r="H301" s="108"/>
      <c r="I301" s="114"/>
      <c r="J301" s="114"/>
      <c r="K301" s="114"/>
      <c r="L301" s="114"/>
      <c r="O301" s="11"/>
      <c r="P301" s="114"/>
      <c r="Q301" s="139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  <c r="AU301" s="11"/>
      <c r="AV301" s="11"/>
      <c r="AW301" s="11"/>
      <c r="AX301" s="11"/>
      <c r="AY301" s="11"/>
      <c r="AZ301" s="11"/>
      <c r="BA301" s="11"/>
      <c r="BB301" s="11"/>
      <c r="BC301" s="11"/>
      <c r="BD301" s="11"/>
      <c r="BE301" s="11"/>
      <c r="BF301" s="11"/>
      <c r="BG301" s="11"/>
      <c r="BH301" s="11"/>
    </row>
    <row r="302" spans="2:60">
      <c r="B302" s="114"/>
      <c r="C302" s="122"/>
      <c r="D302" s="114"/>
      <c r="E302" s="114"/>
      <c r="F302" s="126"/>
      <c r="G302" s="109"/>
      <c r="H302" s="230"/>
      <c r="I302" s="114"/>
      <c r="J302" s="114"/>
      <c r="K302" s="114"/>
      <c r="L302" s="114"/>
      <c r="O302" s="11"/>
      <c r="P302" s="114"/>
      <c r="Q302" s="139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11"/>
      <c r="AU302" s="11"/>
      <c r="AV302" s="11"/>
      <c r="AW302" s="11"/>
      <c r="AX302" s="11"/>
      <c r="AY302" s="11"/>
      <c r="AZ302" s="11"/>
      <c r="BA302" s="11"/>
      <c r="BB302" s="11"/>
      <c r="BC302" s="11"/>
      <c r="BD302" s="11"/>
      <c r="BE302" s="11"/>
      <c r="BF302" s="11"/>
      <c r="BG302" s="11"/>
      <c r="BH302" s="11"/>
    </row>
    <row r="303" spans="2:60">
      <c r="B303" s="114"/>
      <c r="C303" s="122"/>
      <c r="D303" s="114"/>
      <c r="E303" s="114"/>
      <c r="F303" s="123"/>
      <c r="G303" s="109"/>
      <c r="H303" s="108"/>
      <c r="I303" s="109"/>
      <c r="J303" s="114"/>
      <c r="K303" s="114"/>
      <c r="L303" s="114"/>
      <c r="O303" s="11"/>
      <c r="P303" s="114"/>
      <c r="Q303" s="209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S303" s="11"/>
      <c r="AT303" s="11"/>
      <c r="AU303" s="11"/>
      <c r="AV303" s="11"/>
      <c r="AW303" s="11"/>
      <c r="AX303" s="11"/>
      <c r="AY303" s="11"/>
      <c r="AZ303" s="11"/>
      <c r="BA303" s="11"/>
      <c r="BB303" s="11"/>
      <c r="BC303" s="11"/>
      <c r="BD303" s="11"/>
      <c r="BE303" s="11"/>
      <c r="BF303" s="11"/>
      <c r="BG303" s="11"/>
      <c r="BH303" s="11"/>
    </row>
    <row r="304" spans="2:60">
      <c r="B304" s="114"/>
      <c r="C304" s="122"/>
      <c r="D304" s="114"/>
      <c r="E304" s="114"/>
      <c r="F304" s="126"/>
      <c r="G304" s="109"/>
      <c r="H304" s="108"/>
      <c r="I304" s="109"/>
      <c r="J304" s="114"/>
      <c r="K304" s="114"/>
      <c r="L304" s="114"/>
      <c r="O304" s="11"/>
      <c r="P304" s="114"/>
      <c r="Q304" s="152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S304" s="11"/>
      <c r="AT304" s="11"/>
      <c r="AU304" s="11"/>
      <c r="AV304" s="11"/>
      <c r="AW304" s="11"/>
      <c r="AX304" s="11"/>
      <c r="AY304" s="11"/>
      <c r="AZ304" s="11"/>
      <c r="BA304" s="11"/>
      <c r="BB304" s="11"/>
      <c r="BC304" s="11"/>
      <c r="BD304" s="11"/>
      <c r="BE304" s="11"/>
      <c r="BF304" s="11"/>
      <c r="BG304" s="11"/>
      <c r="BH304" s="11"/>
    </row>
    <row r="305" spans="2:60">
      <c r="B305" s="114"/>
      <c r="C305" s="122"/>
      <c r="D305" s="114"/>
      <c r="E305" s="114"/>
      <c r="F305" s="126"/>
      <c r="G305" s="109"/>
      <c r="H305" s="108"/>
      <c r="I305" s="109"/>
      <c r="J305" s="114"/>
      <c r="K305" s="114"/>
      <c r="L305" s="114"/>
      <c r="O305" s="11"/>
      <c r="P305" s="108"/>
      <c r="Q305" s="152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S305" s="11"/>
      <c r="AT305" s="11"/>
      <c r="AU305" s="11"/>
      <c r="AV305" s="11"/>
      <c r="AW305" s="11"/>
      <c r="AX305" s="11"/>
      <c r="AY305" s="11"/>
      <c r="AZ305" s="11"/>
      <c r="BA305" s="11"/>
      <c r="BB305" s="11"/>
      <c r="BC305" s="11"/>
      <c r="BD305" s="11"/>
      <c r="BE305" s="11"/>
      <c r="BF305" s="11"/>
      <c r="BG305" s="11"/>
      <c r="BH305" s="11"/>
    </row>
    <row r="306" spans="2:60">
      <c r="B306" s="114"/>
      <c r="C306" s="122"/>
      <c r="D306" s="114"/>
      <c r="E306" s="114"/>
      <c r="F306" s="114"/>
      <c r="G306" s="122"/>
      <c r="H306" s="114"/>
      <c r="I306" s="109"/>
      <c r="J306" s="114"/>
      <c r="K306" s="114"/>
      <c r="L306" s="114"/>
      <c r="O306" s="11"/>
      <c r="P306" s="196"/>
      <c r="Q306" s="114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1"/>
      <c r="BB306" s="11"/>
      <c r="BC306" s="11"/>
      <c r="BD306" s="11"/>
      <c r="BE306" s="11"/>
      <c r="BF306" s="11"/>
      <c r="BG306" s="11"/>
      <c r="BH306" s="11"/>
    </row>
    <row r="307" spans="2:60">
      <c r="B307" s="114"/>
      <c r="C307" s="122"/>
      <c r="D307" s="114"/>
      <c r="E307" s="114"/>
      <c r="F307" s="114"/>
      <c r="G307" s="122"/>
      <c r="H307" s="114"/>
      <c r="I307" s="109"/>
      <c r="J307" s="114"/>
      <c r="K307" s="114"/>
      <c r="L307" s="114"/>
      <c r="O307" s="11"/>
      <c r="P307" s="114"/>
      <c r="Q307" s="139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S307" s="11"/>
      <c r="AT307" s="11"/>
      <c r="AU307" s="11"/>
      <c r="AV307" s="11"/>
      <c r="AW307" s="11"/>
      <c r="AX307" s="11"/>
      <c r="AY307" s="11"/>
      <c r="AZ307" s="11"/>
      <c r="BA307" s="11"/>
      <c r="BB307" s="11"/>
      <c r="BC307" s="11"/>
      <c r="BD307" s="11"/>
      <c r="BE307" s="11"/>
      <c r="BF307" s="11"/>
      <c r="BG307" s="11"/>
      <c r="BH307" s="11"/>
    </row>
    <row r="308" spans="2:60">
      <c r="B308" s="114"/>
      <c r="C308" s="122"/>
      <c r="D308" s="114"/>
      <c r="E308" s="114"/>
      <c r="F308" s="114"/>
      <c r="G308" s="188"/>
      <c r="H308" s="114"/>
      <c r="I308" s="115"/>
      <c r="J308" s="114"/>
      <c r="K308" s="114"/>
      <c r="L308" s="114"/>
      <c r="O308" s="11"/>
      <c r="P308" s="114"/>
      <c r="Q308" s="139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  <c r="AS308" s="11"/>
      <c r="AT308" s="11"/>
      <c r="AU308" s="11"/>
      <c r="AV308" s="11"/>
      <c r="AW308" s="11"/>
      <c r="AX308" s="11"/>
      <c r="AY308" s="11"/>
      <c r="AZ308" s="11"/>
      <c r="BA308" s="11"/>
      <c r="BB308" s="11"/>
      <c r="BC308" s="11"/>
      <c r="BD308" s="11"/>
      <c r="BE308" s="11"/>
      <c r="BF308" s="11"/>
      <c r="BG308" s="11"/>
      <c r="BH308" s="11"/>
    </row>
    <row r="309" spans="2:60">
      <c r="B309" s="114"/>
      <c r="C309" s="122"/>
      <c r="D309" s="114"/>
      <c r="E309" s="114"/>
      <c r="F309" s="187"/>
      <c r="G309" s="113"/>
      <c r="H309" s="113"/>
      <c r="I309" s="115"/>
      <c r="J309" s="114"/>
      <c r="K309" s="114"/>
      <c r="L309" s="114"/>
      <c r="O309" s="11"/>
      <c r="P309" s="114"/>
      <c r="Q309" s="152"/>
      <c r="R309" s="11"/>
      <c r="S309" s="49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S309" s="11"/>
      <c r="AT309" s="11"/>
      <c r="AU309" s="11"/>
      <c r="AV309" s="11"/>
      <c r="AW309" s="11"/>
      <c r="AX309" s="11"/>
      <c r="AY309" s="11"/>
      <c r="AZ309" s="11"/>
      <c r="BA309" s="11"/>
      <c r="BB309" s="11"/>
      <c r="BC309" s="11"/>
      <c r="BD309" s="11"/>
      <c r="BE309" s="11"/>
      <c r="BF309" s="11"/>
      <c r="BG309" s="11"/>
      <c r="BH309" s="11"/>
    </row>
    <row r="310" spans="2:60">
      <c r="B310" s="114"/>
      <c r="C310" s="122"/>
      <c r="D310" s="114"/>
      <c r="E310" s="114"/>
      <c r="F310" s="114"/>
      <c r="G310" s="113"/>
      <c r="H310" s="114"/>
      <c r="I310" s="112"/>
      <c r="J310" s="114"/>
      <c r="K310" s="114"/>
      <c r="L310" s="114"/>
      <c r="O310" s="11"/>
      <c r="P310" s="114"/>
      <c r="Q310" s="139"/>
      <c r="R310" s="11"/>
      <c r="S310" s="49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  <c r="AS310" s="11"/>
      <c r="AT310" s="11"/>
      <c r="AU310" s="11"/>
      <c r="AV310" s="11"/>
      <c r="AW310" s="11"/>
      <c r="AX310" s="11"/>
      <c r="AY310" s="11"/>
      <c r="AZ310" s="11"/>
      <c r="BA310" s="11"/>
      <c r="BB310" s="11"/>
      <c r="BC310" s="11"/>
      <c r="BD310" s="11"/>
      <c r="BE310" s="11"/>
      <c r="BF310" s="11"/>
      <c r="BG310" s="11"/>
      <c r="BH310" s="11"/>
    </row>
    <row r="311" spans="2:60">
      <c r="B311" s="114"/>
      <c r="C311" s="122"/>
      <c r="D311" s="114"/>
      <c r="E311" s="114"/>
      <c r="F311" s="123"/>
      <c r="G311" s="109"/>
      <c r="H311" s="113"/>
      <c r="I311" s="114"/>
      <c r="J311" s="114"/>
      <c r="K311" s="114"/>
      <c r="L311" s="114"/>
      <c r="O311" s="11"/>
      <c r="P311" s="108"/>
      <c r="Q311" s="152"/>
      <c r="R311" s="41"/>
      <c r="S311" s="109"/>
      <c r="T311" s="14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11"/>
      <c r="AU311" s="11"/>
      <c r="AV311" s="11"/>
      <c r="AW311" s="11"/>
      <c r="AX311" s="11"/>
      <c r="AY311" s="11"/>
      <c r="AZ311" s="11"/>
      <c r="BA311" s="11"/>
      <c r="BB311" s="11"/>
      <c r="BC311" s="11"/>
      <c r="BD311" s="11"/>
      <c r="BE311" s="11"/>
      <c r="BF311" s="11"/>
      <c r="BG311" s="11"/>
      <c r="BH311" s="11"/>
    </row>
    <row r="312" spans="2:60">
      <c r="B312" s="114"/>
      <c r="C312" s="122"/>
      <c r="D312" s="114"/>
      <c r="E312" s="114"/>
      <c r="F312" s="159"/>
      <c r="G312" s="109"/>
      <c r="H312" s="108"/>
      <c r="I312" s="109"/>
      <c r="J312" s="114"/>
      <c r="K312" s="114"/>
      <c r="L312" s="114"/>
      <c r="O312" s="11"/>
      <c r="P312" s="108"/>
      <c r="Q312" s="150"/>
      <c r="R312" s="41"/>
      <c r="S312" s="134"/>
      <c r="T312" s="14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S312" s="11"/>
      <c r="AT312" s="11"/>
      <c r="AU312" s="11"/>
      <c r="AV312" s="11"/>
      <c r="AW312" s="11"/>
      <c r="AX312" s="11"/>
      <c r="AY312" s="11"/>
      <c r="AZ312" s="11"/>
      <c r="BA312" s="11"/>
      <c r="BB312" s="11"/>
      <c r="BC312" s="11"/>
      <c r="BD312" s="11"/>
      <c r="BE312" s="11"/>
      <c r="BF312" s="11"/>
      <c r="BG312" s="11"/>
      <c r="BH312" s="11"/>
    </row>
    <row r="313" spans="2:60">
      <c r="B313" s="114"/>
      <c r="C313" s="122"/>
      <c r="D313" s="114"/>
      <c r="E313" s="114"/>
      <c r="F313" s="114"/>
      <c r="G313" s="122"/>
      <c r="H313" s="114"/>
      <c r="I313" s="112"/>
      <c r="J313" s="114"/>
      <c r="K313" s="114"/>
      <c r="L313" s="114"/>
      <c r="O313" s="11"/>
      <c r="P313" s="108"/>
      <c r="Q313" s="150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S313" s="11"/>
      <c r="AT313" s="11"/>
      <c r="AU313" s="11"/>
      <c r="AV313" s="11"/>
      <c r="AW313" s="11"/>
      <c r="AX313" s="11"/>
      <c r="AY313" s="11"/>
      <c r="AZ313" s="11"/>
      <c r="BA313" s="11"/>
      <c r="BB313" s="11"/>
      <c r="BC313" s="11"/>
      <c r="BD313" s="11"/>
      <c r="BE313" s="11"/>
      <c r="BF313" s="11"/>
      <c r="BG313" s="11"/>
      <c r="BH313" s="11"/>
    </row>
    <row r="314" spans="2:60">
      <c r="B314" s="114"/>
      <c r="C314" s="122"/>
      <c r="D314" s="114"/>
      <c r="E314" s="114"/>
      <c r="F314" s="114"/>
      <c r="G314" s="122"/>
      <c r="H314" s="114"/>
      <c r="I314" s="109"/>
      <c r="J314" s="114"/>
      <c r="K314" s="114"/>
      <c r="L314" s="114"/>
      <c r="O314" s="11"/>
      <c r="P314" s="114"/>
      <c r="Q314" s="150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11"/>
    </row>
    <row r="315" spans="2:60">
      <c r="B315" s="114"/>
      <c r="C315" s="122"/>
      <c r="D315" s="114"/>
      <c r="E315" s="114"/>
      <c r="F315" s="124"/>
      <c r="G315" s="109"/>
      <c r="H315" s="108"/>
      <c r="I315" s="112"/>
      <c r="J315" s="114"/>
      <c r="K315" s="114"/>
      <c r="L315" s="114"/>
      <c r="O315" s="11"/>
      <c r="P315" s="114"/>
      <c r="Q315" s="114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S315" s="11"/>
      <c r="AT315" s="11"/>
      <c r="AU315" s="11"/>
      <c r="AV315" s="11"/>
      <c r="AW315" s="11"/>
      <c r="AX315" s="11"/>
      <c r="AY315" s="11"/>
      <c r="AZ315" s="11"/>
      <c r="BA315" s="11"/>
      <c r="BB315" s="11"/>
      <c r="BC315" s="11"/>
      <c r="BD315" s="11"/>
      <c r="BE315" s="11"/>
      <c r="BF315" s="11"/>
      <c r="BG315" s="11"/>
      <c r="BH315" s="11"/>
    </row>
    <row r="316" spans="2:60">
      <c r="B316" s="114"/>
      <c r="C316" s="122"/>
      <c r="D316" s="114"/>
      <c r="E316" s="114"/>
      <c r="F316" s="114"/>
      <c r="G316" s="114"/>
      <c r="H316" s="114"/>
      <c r="I316" s="112"/>
      <c r="J316" s="114"/>
      <c r="K316" s="114"/>
      <c r="L316" s="114"/>
      <c r="O316" s="11"/>
      <c r="P316" s="114"/>
      <c r="Q316" s="114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  <c r="AS316" s="11"/>
      <c r="AT316" s="11"/>
      <c r="AU316" s="11"/>
      <c r="AV316" s="11"/>
      <c r="AW316" s="11"/>
      <c r="AX316" s="11"/>
      <c r="AY316" s="11"/>
      <c r="AZ316" s="11"/>
      <c r="BA316" s="11"/>
      <c r="BB316" s="11"/>
      <c r="BC316" s="11"/>
      <c r="BD316" s="11"/>
      <c r="BE316" s="11"/>
      <c r="BF316" s="11"/>
      <c r="BG316" s="11"/>
      <c r="BH316" s="11"/>
    </row>
    <row r="317" spans="2:60">
      <c r="B317" s="114"/>
      <c r="C317" s="122"/>
      <c r="D317" s="114"/>
      <c r="E317" s="114"/>
      <c r="F317" s="169"/>
      <c r="G317" s="169"/>
      <c r="H317" s="314"/>
      <c r="I317" s="114"/>
      <c r="J317" s="114"/>
      <c r="K317" s="114"/>
      <c r="L317" s="114"/>
      <c r="O317" s="11"/>
      <c r="P317" s="114"/>
      <c r="Q317" s="114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S317" s="11"/>
      <c r="AT317" s="11"/>
      <c r="AU317" s="11"/>
      <c r="AV317" s="11"/>
      <c r="AW317" s="11"/>
      <c r="AX317" s="11"/>
      <c r="AY317" s="11"/>
      <c r="AZ317" s="11"/>
      <c r="BA317" s="11"/>
      <c r="BB317" s="11"/>
      <c r="BC317" s="11"/>
      <c r="BD317" s="11"/>
      <c r="BE317" s="11"/>
      <c r="BF317" s="11"/>
      <c r="BG317" s="11"/>
      <c r="BH317" s="11"/>
    </row>
    <row r="318" spans="2:60">
      <c r="B318" s="114"/>
      <c r="C318" s="122"/>
      <c r="D318" s="114"/>
      <c r="E318" s="114"/>
      <c r="F318" s="123"/>
      <c r="G318" s="109"/>
      <c r="H318" s="108"/>
      <c r="I318" s="109"/>
      <c r="J318" s="114"/>
      <c r="K318" s="114"/>
      <c r="L318" s="114"/>
      <c r="O318" s="11"/>
      <c r="P318" s="114"/>
      <c r="Q318" s="114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S318" s="11"/>
      <c r="AT318" s="11"/>
      <c r="AU318" s="11"/>
      <c r="AV318" s="11"/>
      <c r="AW318" s="11"/>
      <c r="AX318" s="11"/>
      <c r="AY318" s="11"/>
      <c r="AZ318" s="11"/>
      <c r="BA318" s="11"/>
      <c r="BB318" s="11"/>
      <c r="BC318" s="11"/>
      <c r="BD318" s="11"/>
      <c r="BE318" s="11"/>
      <c r="BF318" s="11"/>
      <c r="BG318" s="11"/>
      <c r="BH318" s="11"/>
    </row>
    <row r="319" spans="2:60">
      <c r="B319" s="114"/>
      <c r="C319" s="122"/>
      <c r="D319" s="114"/>
      <c r="E319" s="114"/>
      <c r="F319" s="123"/>
      <c r="G319" s="134"/>
      <c r="H319" s="108"/>
      <c r="I319" s="114"/>
      <c r="J319" s="114"/>
      <c r="K319" s="114"/>
      <c r="L319" s="114"/>
      <c r="O319" s="11"/>
      <c r="P319" s="114"/>
      <c r="Q319" s="114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  <c r="AS319" s="11"/>
      <c r="AT319" s="11"/>
      <c r="AU319" s="11"/>
      <c r="AV319" s="11"/>
      <c r="AW319" s="11"/>
      <c r="AX319" s="11"/>
      <c r="AY319" s="11"/>
      <c r="AZ319" s="11"/>
      <c r="BA319" s="11"/>
      <c r="BB319" s="11"/>
      <c r="BC319" s="11"/>
      <c r="BD319" s="11"/>
      <c r="BE319" s="11"/>
      <c r="BF319" s="11"/>
      <c r="BG319" s="11"/>
      <c r="BH319" s="11"/>
    </row>
    <row r="320" spans="2:60" ht="15.75">
      <c r="B320" s="114"/>
      <c r="C320" s="122"/>
      <c r="D320" s="114"/>
      <c r="E320" s="114"/>
      <c r="F320" s="130"/>
      <c r="G320" s="114"/>
      <c r="H320" s="122"/>
      <c r="I320" s="114"/>
      <c r="J320" s="114"/>
      <c r="K320" s="114"/>
      <c r="L320" s="114"/>
      <c r="O320" s="11"/>
      <c r="P320" s="114"/>
      <c r="Q320" s="114"/>
      <c r="R320" s="11"/>
      <c r="S320" s="11"/>
      <c r="T320" s="11"/>
      <c r="U320" s="11"/>
      <c r="V320" s="11"/>
      <c r="W320" s="11"/>
      <c r="X320" s="11"/>
      <c r="Y320" s="11"/>
      <c r="Z320" s="11"/>
      <c r="AA320" s="197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11"/>
      <c r="AU320" s="11"/>
      <c r="AV320" s="11"/>
      <c r="AW320" s="11"/>
      <c r="AX320" s="11"/>
      <c r="AY320" s="11"/>
      <c r="AZ320" s="11"/>
      <c r="BA320" s="11"/>
      <c r="BB320" s="11"/>
      <c r="BC320" s="11"/>
      <c r="BD320" s="11"/>
      <c r="BE320" s="11"/>
      <c r="BF320" s="11"/>
      <c r="BG320" s="11"/>
      <c r="BH320" s="11"/>
    </row>
    <row r="321" spans="2:60" ht="15.75">
      <c r="B321" s="114"/>
      <c r="C321" s="122"/>
      <c r="D321" s="114"/>
      <c r="E321" s="114"/>
      <c r="F321" s="114"/>
      <c r="G321" s="188"/>
      <c r="H321" s="114"/>
      <c r="I321" s="302"/>
      <c r="J321" s="114"/>
      <c r="K321" s="114"/>
      <c r="L321" s="114"/>
      <c r="O321" s="11"/>
      <c r="P321" s="114"/>
      <c r="Q321" s="114"/>
      <c r="R321" s="11"/>
      <c r="S321" s="11"/>
      <c r="T321" s="11"/>
      <c r="U321" s="11"/>
      <c r="V321" s="11"/>
      <c r="W321" s="11"/>
      <c r="X321" s="11"/>
      <c r="Y321" s="11"/>
      <c r="Z321" s="11"/>
      <c r="AA321" s="197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  <c r="BH321" s="11"/>
    </row>
    <row r="322" spans="2:60" ht="15.75">
      <c r="B322" s="114"/>
      <c r="C322" s="122"/>
      <c r="D322" s="114"/>
      <c r="E322" s="114"/>
      <c r="F322" s="133"/>
      <c r="G322" s="121"/>
      <c r="H322" s="113"/>
      <c r="I322" s="114"/>
      <c r="J322" s="114"/>
      <c r="K322" s="114"/>
      <c r="L322" s="114"/>
      <c r="O322" s="11"/>
      <c r="P322" s="114"/>
      <c r="Q322" s="114"/>
      <c r="R322" s="11"/>
      <c r="S322" s="11"/>
      <c r="T322" s="11"/>
      <c r="U322" s="11"/>
      <c r="V322" s="11"/>
      <c r="W322" s="11"/>
      <c r="X322" s="11"/>
      <c r="Y322" s="11"/>
      <c r="Z322" s="11"/>
      <c r="AA322" s="197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11"/>
    </row>
    <row r="323" spans="2:60" ht="15.75">
      <c r="B323" s="114"/>
      <c r="C323" s="122"/>
      <c r="D323" s="114"/>
      <c r="E323" s="114"/>
      <c r="F323" s="114"/>
      <c r="G323" s="122"/>
      <c r="H323" s="114"/>
      <c r="I323" s="114"/>
      <c r="J323" s="114"/>
      <c r="K323" s="114"/>
      <c r="L323" s="114"/>
      <c r="O323" s="11"/>
      <c r="P323" s="114"/>
      <c r="Q323" s="114"/>
      <c r="R323" s="11"/>
      <c r="S323" s="11"/>
      <c r="T323" s="11"/>
      <c r="U323" s="11"/>
      <c r="V323" s="11"/>
      <c r="W323" s="11"/>
      <c r="X323" s="11"/>
      <c r="Y323" s="11"/>
      <c r="Z323" s="11"/>
      <c r="AA323" s="197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11"/>
      <c r="AU323" s="11"/>
      <c r="AV323" s="11"/>
      <c r="AW323" s="11"/>
      <c r="AX323" s="11"/>
      <c r="AY323" s="11"/>
      <c r="AZ323" s="11"/>
      <c r="BA323" s="11"/>
      <c r="BB323" s="11"/>
      <c r="BC323" s="11"/>
      <c r="BD323" s="11"/>
      <c r="BE323" s="11"/>
      <c r="BF323" s="11"/>
      <c r="BG323" s="11"/>
      <c r="BH323" s="11"/>
    </row>
    <row r="324" spans="2:60" ht="15.75">
      <c r="B324" s="114"/>
      <c r="C324" s="122"/>
      <c r="D324" s="114"/>
      <c r="E324" s="114"/>
      <c r="F324" s="123"/>
      <c r="G324" s="109"/>
      <c r="H324" s="108"/>
      <c r="I324" s="114"/>
      <c r="J324" s="114"/>
      <c r="K324" s="114"/>
      <c r="L324" s="114"/>
      <c r="O324" s="11"/>
      <c r="P324" s="114"/>
      <c r="Q324" s="114"/>
      <c r="R324" s="11"/>
      <c r="S324" s="11"/>
      <c r="T324" s="11"/>
      <c r="U324" s="11"/>
      <c r="V324" s="11"/>
      <c r="W324" s="11"/>
      <c r="X324" s="11"/>
      <c r="Y324" s="11"/>
      <c r="Z324" s="11"/>
      <c r="AA324" s="197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  <c r="AU324" s="11"/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</row>
    <row r="325" spans="2:60">
      <c r="B325" s="114"/>
      <c r="C325" s="122"/>
      <c r="D325" s="114"/>
      <c r="E325" s="114"/>
      <c r="F325" s="114"/>
      <c r="G325" s="122"/>
      <c r="H325" s="114"/>
      <c r="I325" s="114"/>
      <c r="J325" s="114"/>
      <c r="K325" s="114"/>
      <c r="L325" s="114"/>
      <c r="O325" s="11"/>
      <c r="P325" s="114"/>
      <c r="Q325" s="114"/>
      <c r="R325" s="11"/>
      <c r="S325" s="11"/>
      <c r="T325" s="11"/>
      <c r="U325" s="382"/>
      <c r="V325" s="11"/>
      <c r="W325" s="11"/>
      <c r="X325" s="11"/>
      <c r="Y325" s="11"/>
      <c r="Z325" s="11"/>
      <c r="AA325" s="109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/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</row>
    <row r="326" spans="2:60">
      <c r="B326" s="114"/>
      <c r="C326" s="122"/>
      <c r="D326" s="114"/>
      <c r="E326" s="114"/>
      <c r="F326" s="114"/>
      <c r="G326" s="122"/>
      <c r="H326" s="114"/>
      <c r="I326" s="114"/>
      <c r="J326" s="114"/>
      <c r="K326" s="114"/>
      <c r="L326" s="114"/>
      <c r="O326" s="11"/>
      <c r="P326" s="114"/>
      <c r="Q326" s="114"/>
      <c r="R326" s="11"/>
      <c r="S326" s="11"/>
      <c r="T326" s="11"/>
      <c r="U326" s="382"/>
      <c r="V326" s="11"/>
      <c r="W326" s="11"/>
      <c r="X326" s="11"/>
      <c r="Y326" s="11"/>
      <c r="Z326" s="11"/>
      <c r="AA326" s="109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  <c r="BH326" s="11"/>
    </row>
    <row r="327" spans="2:60">
      <c r="B327" s="114"/>
      <c r="C327" s="122"/>
      <c r="D327" s="114"/>
      <c r="E327" s="114"/>
      <c r="F327" s="114"/>
      <c r="G327" s="122"/>
      <c r="H327" s="114"/>
      <c r="I327" s="114"/>
      <c r="J327" s="114"/>
      <c r="K327" s="114"/>
      <c r="L327" s="114"/>
      <c r="O327" s="11"/>
      <c r="P327" s="114"/>
      <c r="Q327" s="114"/>
      <c r="R327" s="11"/>
      <c r="S327" s="11"/>
      <c r="T327" s="11"/>
      <c r="U327" s="393"/>
      <c r="V327" s="11"/>
      <c r="W327" s="11"/>
      <c r="X327" s="11"/>
      <c r="Y327" s="11"/>
      <c r="Z327" s="11"/>
      <c r="AA327" s="109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S327" s="11"/>
      <c r="AT327" s="11"/>
      <c r="AU327" s="11"/>
      <c r="AV327" s="11"/>
      <c r="AW327" s="11"/>
      <c r="AX327" s="11"/>
      <c r="AY327" s="11"/>
      <c r="AZ327" s="11"/>
      <c r="BA327" s="11"/>
      <c r="BB327" s="11"/>
      <c r="BC327" s="11"/>
      <c r="BD327" s="11"/>
      <c r="BE327" s="11"/>
      <c r="BF327" s="11"/>
      <c r="BG327" s="11"/>
      <c r="BH327" s="11"/>
    </row>
    <row r="328" spans="2:60">
      <c r="B328" s="114"/>
      <c r="C328" s="122"/>
      <c r="D328" s="114"/>
      <c r="E328" s="114"/>
      <c r="F328" s="114"/>
      <c r="G328" s="188"/>
      <c r="H328" s="114"/>
      <c r="I328" s="114"/>
      <c r="J328" s="114"/>
      <c r="K328" s="114"/>
      <c r="L328" s="114"/>
      <c r="O328" s="11"/>
      <c r="P328" s="11"/>
      <c r="Q328" s="11"/>
      <c r="R328" s="11"/>
      <c r="S328" s="11"/>
      <c r="T328" s="11"/>
      <c r="U328" s="390"/>
      <c r="V328" s="11"/>
      <c r="W328" s="11"/>
      <c r="X328" s="11"/>
      <c r="Y328" s="11"/>
      <c r="Z328" s="11"/>
      <c r="AA328" s="109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  <c r="BH328" s="11"/>
    </row>
    <row r="329" spans="2:60">
      <c r="B329" s="114"/>
      <c r="C329" s="122"/>
      <c r="D329" s="114"/>
      <c r="E329" s="114"/>
      <c r="F329" s="123"/>
      <c r="G329" s="109"/>
      <c r="H329" s="108"/>
      <c r="I329" s="114"/>
      <c r="J329" s="114"/>
      <c r="K329" s="114"/>
      <c r="L329" s="114"/>
      <c r="O329" s="11"/>
      <c r="P329" s="11"/>
      <c r="Q329" s="11"/>
      <c r="R329" s="11"/>
      <c r="S329" s="11"/>
      <c r="T329" s="11"/>
      <c r="U329" s="151"/>
      <c r="V329" s="11"/>
      <c r="W329" s="11"/>
      <c r="X329" s="11"/>
      <c r="Y329" s="11"/>
      <c r="Z329" s="11"/>
      <c r="AA329" s="109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  <c r="AU329" s="11"/>
      <c r="AV329" s="11"/>
      <c r="AW329" s="11"/>
      <c r="AX329" s="11"/>
      <c r="AY329" s="11"/>
      <c r="AZ329" s="11"/>
      <c r="BA329" s="11"/>
      <c r="BB329" s="11"/>
      <c r="BC329" s="11"/>
      <c r="BD329" s="11"/>
      <c r="BE329" s="11"/>
      <c r="BF329" s="11"/>
      <c r="BG329" s="11"/>
      <c r="BH329" s="11"/>
    </row>
    <row r="330" spans="2:60">
      <c r="B330" s="114"/>
      <c r="C330" s="122"/>
      <c r="D330" s="114"/>
      <c r="E330" s="114"/>
      <c r="F330" s="123"/>
      <c r="G330" s="109"/>
      <c r="H330" s="196"/>
      <c r="I330" s="114"/>
      <c r="J330" s="114"/>
      <c r="K330" s="114"/>
      <c r="L330" s="114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09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  <c r="BH330" s="11"/>
    </row>
    <row r="331" spans="2:60">
      <c r="B331" s="114"/>
      <c r="C331" s="122"/>
      <c r="D331" s="114"/>
      <c r="E331" s="114"/>
      <c r="F331" s="114"/>
      <c r="G331" s="122"/>
      <c r="H331" s="114"/>
      <c r="I331" s="114"/>
      <c r="J331" s="114"/>
      <c r="K331" s="114"/>
      <c r="L331" s="114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09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S331" s="11"/>
      <c r="AT331" s="11"/>
      <c r="AU331" s="11"/>
      <c r="AV331" s="11"/>
      <c r="AW331" s="11"/>
      <c r="AX331" s="11"/>
      <c r="AY331" s="11"/>
      <c r="AZ331" s="11"/>
      <c r="BA331" s="11"/>
      <c r="BB331" s="11"/>
      <c r="BC331" s="11"/>
      <c r="BD331" s="11"/>
      <c r="BE331" s="11"/>
      <c r="BF331" s="11"/>
      <c r="BG331" s="11"/>
      <c r="BH331" s="11"/>
    </row>
    <row r="332" spans="2:60">
      <c r="B332" s="114"/>
      <c r="C332" s="122"/>
      <c r="D332" s="114"/>
      <c r="E332" s="114"/>
      <c r="F332" s="114"/>
      <c r="G332" s="122"/>
      <c r="H332" s="114"/>
      <c r="I332" s="114"/>
      <c r="J332" s="114"/>
      <c r="K332" s="114"/>
      <c r="L332" s="114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09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  <c r="BH332" s="11"/>
    </row>
    <row r="333" spans="2:60">
      <c r="B333" s="114"/>
      <c r="C333" s="122"/>
      <c r="D333" s="114"/>
      <c r="E333" s="114"/>
      <c r="F333" s="114"/>
      <c r="G333" s="122"/>
      <c r="H333" s="114"/>
      <c r="I333" s="114"/>
      <c r="J333" s="114"/>
      <c r="K333" s="114"/>
      <c r="L333" s="114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09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  <c r="BH333" s="11"/>
    </row>
    <row r="334" spans="2:60">
      <c r="B334" s="114"/>
      <c r="C334" s="122"/>
      <c r="D334" s="114"/>
      <c r="E334" s="114"/>
      <c r="F334" s="114"/>
      <c r="G334" s="122"/>
      <c r="H334" s="114"/>
      <c r="I334" s="114"/>
      <c r="J334" s="114"/>
      <c r="K334" s="114"/>
      <c r="L334" s="114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09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S334" s="11"/>
      <c r="AT334" s="11"/>
      <c r="AU334" s="11"/>
      <c r="AV334" s="11"/>
      <c r="AW334" s="11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  <c r="BH334" s="11"/>
    </row>
    <row r="335" spans="2:60">
      <c r="B335" s="114"/>
      <c r="C335" s="122"/>
      <c r="D335" s="114"/>
      <c r="E335" s="114"/>
      <c r="F335" s="125"/>
      <c r="G335" s="109"/>
      <c r="H335" s="108"/>
      <c r="I335" s="114"/>
      <c r="J335" s="114"/>
      <c r="K335" s="114"/>
      <c r="L335" s="114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4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  <c r="BH335" s="11"/>
    </row>
    <row r="336" spans="2:60">
      <c r="B336" s="114"/>
      <c r="C336" s="122"/>
      <c r="D336" s="114"/>
      <c r="E336" s="114"/>
      <c r="F336" s="124"/>
      <c r="G336" s="109"/>
      <c r="H336" s="108"/>
      <c r="I336" s="114"/>
      <c r="J336" s="114"/>
      <c r="K336" s="114"/>
      <c r="L336" s="114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4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  <c r="BH336" s="11"/>
    </row>
    <row r="337" spans="2:60">
      <c r="B337" s="114"/>
      <c r="C337" s="122"/>
      <c r="D337" s="114"/>
      <c r="E337" s="114"/>
      <c r="F337" s="124"/>
      <c r="G337" s="109"/>
      <c r="H337" s="108"/>
      <c r="I337" s="114"/>
      <c r="J337" s="114"/>
      <c r="K337" s="114"/>
      <c r="L337" s="114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4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</row>
    <row r="338" spans="2:60">
      <c r="B338" s="114"/>
      <c r="C338" s="122"/>
      <c r="D338" s="114"/>
      <c r="E338" s="114"/>
      <c r="F338" s="114"/>
      <c r="G338" s="122"/>
      <c r="H338" s="114"/>
      <c r="I338" s="119"/>
      <c r="J338" s="114"/>
      <c r="K338" s="114"/>
      <c r="L338" s="114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</row>
    <row r="339" spans="2:60">
      <c r="B339" s="114"/>
      <c r="C339" s="122"/>
      <c r="D339" s="114"/>
      <c r="E339" s="114"/>
      <c r="F339" s="114"/>
      <c r="G339" s="122"/>
      <c r="H339" s="114"/>
      <c r="I339" s="119"/>
      <c r="J339" s="114"/>
      <c r="K339" s="114"/>
      <c r="L339" s="114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  <c r="BH339" s="11"/>
    </row>
    <row r="340" spans="2:60">
      <c r="B340" s="114"/>
      <c r="C340" s="122"/>
      <c r="D340" s="114"/>
      <c r="E340" s="114"/>
      <c r="F340" s="169"/>
      <c r="G340" s="122"/>
      <c r="H340" s="114"/>
      <c r="I340" s="119"/>
      <c r="J340" s="114"/>
      <c r="K340" s="114"/>
      <c r="L340" s="114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S340" s="11"/>
      <c r="AT340" s="11"/>
      <c r="AU340" s="11"/>
      <c r="AV340" s="11"/>
      <c r="AW340" s="11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  <c r="BH340" s="11"/>
    </row>
    <row r="341" spans="2:60">
      <c r="B341" s="114"/>
      <c r="C341" s="122"/>
      <c r="D341" s="114"/>
      <c r="E341" s="114"/>
      <c r="F341" s="114"/>
      <c r="G341" s="122"/>
      <c r="H341" s="114"/>
      <c r="I341" s="119"/>
      <c r="J341" s="114"/>
      <c r="K341" s="114"/>
      <c r="L341" s="114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  <c r="BH341" s="11"/>
    </row>
    <row r="342" spans="2:60">
      <c r="B342" s="114"/>
      <c r="C342" s="122"/>
      <c r="D342" s="114"/>
      <c r="E342" s="114"/>
      <c r="F342" s="114"/>
      <c r="G342" s="122"/>
      <c r="H342" s="114"/>
      <c r="I342" s="114"/>
      <c r="J342" s="114"/>
      <c r="K342" s="114"/>
      <c r="L342" s="114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  <c r="BH342" s="11"/>
    </row>
    <row r="343" spans="2:60">
      <c r="B343" s="114"/>
      <c r="C343" s="122"/>
      <c r="D343" s="114"/>
      <c r="E343" s="114"/>
      <c r="F343" s="114"/>
      <c r="G343" s="122"/>
      <c r="H343" s="114"/>
      <c r="I343" s="114"/>
      <c r="J343" s="114"/>
      <c r="K343" s="114"/>
      <c r="L343" s="114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  <c r="AU343" s="11"/>
      <c r="AV343" s="11"/>
      <c r="AW343" s="11"/>
      <c r="AX343" s="11"/>
      <c r="AY343" s="11"/>
      <c r="AZ343" s="11"/>
      <c r="BA343" s="11"/>
      <c r="BB343" s="11"/>
      <c r="BC343" s="11"/>
      <c r="BD343" s="11"/>
      <c r="BE343" s="11"/>
      <c r="BF343" s="11"/>
      <c r="BG343" s="11"/>
      <c r="BH343" s="11"/>
    </row>
    <row r="344" spans="2:60">
      <c r="B344" s="114"/>
      <c r="C344" s="122"/>
      <c r="D344" s="114"/>
      <c r="E344" s="114"/>
      <c r="F344" s="114"/>
      <c r="G344" s="122"/>
      <c r="H344" s="114"/>
      <c r="I344" s="114"/>
      <c r="J344" s="114"/>
      <c r="K344" s="114"/>
      <c r="L344" s="114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1"/>
      <c r="BB344" s="11"/>
      <c r="BC344" s="11"/>
      <c r="BD344" s="11"/>
      <c r="BE344" s="11"/>
      <c r="BF344" s="11"/>
      <c r="BG344" s="11"/>
      <c r="BH344" s="11"/>
    </row>
    <row r="345" spans="2:60">
      <c r="B345" s="114"/>
      <c r="C345" s="122"/>
      <c r="D345" s="114"/>
      <c r="E345" s="114"/>
      <c r="F345" s="114"/>
      <c r="G345" s="122"/>
      <c r="H345" s="114"/>
      <c r="I345" s="114"/>
      <c r="J345" s="114"/>
      <c r="K345" s="114"/>
      <c r="L345" s="114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  <c r="AS345" s="11"/>
      <c r="AT345" s="11"/>
      <c r="AU345" s="11"/>
      <c r="AV345" s="11"/>
      <c r="AW345" s="11"/>
      <c r="AX345" s="11"/>
      <c r="AY345" s="11"/>
      <c r="AZ345" s="11"/>
      <c r="BA345" s="11"/>
      <c r="BB345" s="11"/>
      <c r="BC345" s="11"/>
      <c r="BD345" s="11"/>
      <c r="BE345" s="11"/>
      <c r="BF345" s="11"/>
      <c r="BG345" s="11"/>
      <c r="BH345" s="11"/>
    </row>
    <row r="346" spans="2:60">
      <c r="B346" s="114"/>
      <c r="C346" s="122"/>
      <c r="D346" s="114"/>
      <c r="E346" s="114"/>
      <c r="F346" s="114"/>
      <c r="G346" s="122"/>
      <c r="H346" s="114"/>
      <c r="I346" s="114"/>
      <c r="J346" s="114"/>
      <c r="K346" s="114"/>
      <c r="L346" s="114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  <c r="AS346" s="11"/>
      <c r="AT346" s="11"/>
      <c r="AU346" s="11"/>
      <c r="AV346" s="11"/>
      <c r="AW346" s="11"/>
      <c r="AX346" s="11"/>
      <c r="AY346" s="11"/>
      <c r="AZ346" s="11"/>
      <c r="BA346" s="11"/>
      <c r="BB346" s="11"/>
      <c r="BC346" s="11"/>
      <c r="BD346" s="11"/>
      <c r="BE346" s="11"/>
      <c r="BF346" s="11"/>
      <c r="BG346" s="11"/>
      <c r="BH346" s="11"/>
    </row>
    <row r="347" spans="2:60">
      <c r="B347" s="114"/>
      <c r="C347" s="122"/>
      <c r="D347" s="114"/>
      <c r="E347" s="114"/>
      <c r="F347" s="114"/>
      <c r="G347" s="122"/>
      <c r="H347" s="114"/>
      <c r="I347" s="114"/>
      <c r="J347" s="114"/>
      <c r="K347" s="114"/>
      <c r="L347" s="114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/>
      <c r="AS347" s="11"/>
      <c r="AT347" s="11"/>
      <c r="AU347" s="11"/>
      <c r="AV347" s="11"/>
      <c r="AW347" s="11"/>
      <c r="AX347" s="11"/>
      <c r="AY347" s="11"/>
      <c r="AZ347" s="11"/>
      <c r="BA347" s="11"/>
      <c r="BB347" s="11"/>
      <c r="BC347" s="11"/>
      <c r="BD347" s="11"/>
      <c r="BE347" s="11"/>
      <c r="BF347" s="11"/>
      <c r="BG347" s="11"/>
      <c r="BH347" s="11"/>
    </row>
    <row r="348" spans="2:60">
      <c r="B348" s="114"/>
      <c r="C348" s="122"/>
      <c r="D348" s="114"/>
      <c r="E348" s="114"/>
      <c r="F348" s="114"/>
      <c r="G348" s="122"/>
      <c r="H348" s="114"/>
      <c r="I348" s="114"/>
      <c r="J348" s="114"/>
      <c r="K348" s="114"/>
      <c r="L348" s="114"/>
      <c r="O348" s="11"/>
      <c r="P348" s="114"/>
      <c r="Q348" s="114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  <c r="AS348" s="11"/>
      <c r="AT348" s="11"/>
      <c r="AU348" s="11"/>
      <c r="AV348" s="11"/>
      <c r="AW348" s="11"/>
      <c r="AX348" s="11"/>
      <c r="AY348" s="11"/>
      <c r="AZ348" s="11"/>
      <c r="BA348" s="11"/>
      <c r="BB348" s="11"/>
      <c r="BC348" s="11"/>
      <c r="BD348" s="11"/>
      <c r="BE348" s="11"/>
      <c r="BF348" s="11"/>
      <c r="BG348" s="11"/>
      <c r="BH348" s="11"/>
    </row>
    <row r="349" spans="2:60">
      <c r="B349" s="114"/>
      <c r="C349" s="122"/>
      <c r="D349" s="114"/>
      <c r="E349" s="114"/>
      <c r="F349" s="114"/>
      <c r="G349" s="122"/>
      <c r="H349" s="114"/>
      <c r="I349" s="114"/>
      <c r="J349" s="114"/>
      <c r="K349" s="114"/>
      <c r="L349" s="114"/>
      <c r="O349" s="11"/>
      <c r="P349" s="114"/>
      <c r="Q349" s="114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S349" s="11"/>
      <c r="AT349" s="11"/>
      <c r="AU349" s="11"/>
      <c r="AV349" s="11"/>
      <c r="AW349" s="11"/>
      <c r="AX349" s="11"/>
      <c r="AY349" s="11"/>
      <c r="AZ349" s="11"/>
      <c r="BA349" s="11"/>
      <c r="BB349" s="11"/>
      <c r="BC349" s="11"/>
      <c r="BD349" s="11"/>
      <c r="BE349" s="11"/>
      <c r="BF349" s="11"/>
      <c r="BG349" s="11"/>
      <c r="BH349" s="11"/>
    </row>
    <row r="350" spans="2:60">
      <c r="B350" s="114"/>
      <c r="C350" s="122"/>
      <c r="D350" s="114"/>
      <c r="E350" s="114"/>
      <c r="F350" s="114"/>
      <c r="G350" s="122"/>
      <c r="H350" s="114"/>
      <c r="I350" s="114"/>
      <c r="J350" s="114"/>
      <c r="K350" s="114"/>
      <c r="L350" s="114"/>
      <c r="O350" s="11"/>
      <c r="P350" s="114"/>
      <c r="Q350" s="114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1"/>
      <c r="AS350" s="11"/>
      <c r="AT350" s="11"/>
      <c r="AU350" s="11"/>
      <c r="AV350" s="11"/>
      <c r="AW350" s="11"/>
      <c r="AX350" s="11"/>
      <c r="AY350" s="11"/>
      <c r="AZ350" s="11"/>
      <c r="BA350" s="11"/>
      <c r="BB350" s="11"/>
      <c r="BC350" s="11"/>
      <c r="BD350" s="11"/>
      <c r="BE350" s="11"/>
      <c r="BF350" s="11"/>
      <c r="BG350" s="11"/>
      <c r="BH350" s="11"/>
    </row>
    <row r="351" spans="2:60">
      <c r="B351" s="114"/>
      <c r="C351" s="122"/>
      <c r="D351" s="114"/>
      <c r="E351" s="114"/>
      <c r="F351" s="114"/>
      <c r="G351" s="122"/>
      <c r="H351" s="114"/>
      <c r="I351" s="114"/>
      <c r="J351" s="114"/>
      <c r="K351" s="114"/>
      <c r="L351" s="114"/>
      <c r="O351" s="11"/>
      <c r="P351" s="114"/>
      <c r="Q351" s="114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  <c r="AS351" s="11"/>
      <c r="AT351" s="11"/>
      <c r="AU351" s="11"/>
      <c r="AV351" s="11"/>
      <c r="AW351" s="11"/>
      <c r="AX351" s="11"/>
      <c r="AY351" s="11"/>
      <c r="AZ351" s="11"/>
      <c r="BA351" s="11"/>
      <c r="BB351" s="11"/>
      <c r="BC351" s="11"/>
      <c r="BD351" s="11"/>
      <c r="BE351" s="11"/>
      <c r="BF351" s="11"/>
      <c r="BG351" s="11"/>
      <c r="BH351" s="11"/>
    </row>
    <row r="352" spans="2:60">
      <c r="B352" s="114"/>
      <c r="C352" s="122"/>
      <c r="D352" s="114"/>
      <c r="E352" s="114"/>
      <c r="F352" s="114"/>
      <c r="G352" s="122"/>
      <c r="H352" s="114"/>
      <c r="I352" s="114"/>
      <c r="J352" s="114"/>
      <c r="K352" s="114"/>
      <c r="L352" s="114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/>
      <c r="AS352" s="11"/>
      <c r="AT352" s="11"/>
      <c r="AU352" s="11"/>
      <c r="AV352" s="11"/>
      <c r="AW352" s="11"/>
      <c r="AX352" s="11"/>
      <c r="AY352" s="11"/>
      <c r="AZ352" s="11"/>
      <c r="BA352" s="11"/>
      <c r="BB352" s="11"/>
      <c r="BC352" s="11"/>
      <c r="BD352" s="11"/>
      <c r="BE352" s="11"/>
      <c r="BF352" s="11"/>
      <c r="BG352" s="11"/>
      <c r="BH352" s="11"/>
    </row>
    <row r="353" spans="2:60">
      <c r="B353" s="114"/>
      <c r="C353" s="122"/>
      <c r="D353" s="114"/>
      <c r="E353" s="114"/>
      <c r="F353" s="114"/>
      <c r="G353" s="122"/>
      <c r="H353" s="114"/>
      <c r="I353" s="114"/>
      <c r="J353" s="114"/>
      <c r="K353" s="114"/>
      <c r="L353" s="114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  <c r="AS353" s="11"/>
      <c r="AT353" s="11"/>
      <c r="AU353" s="11"/>
      <c r="AV353" s="11"/>
      <c r="AW353" s="11"/>
      <c r="AX353" s="11"/>
      <c r="AY353" s="11"/>
      <c r="AZ353" s="11"/>
      <c r="BA353" s="11"/>
      <c r="BB353" s="11"/>
      <c r="BC353" s="11"/>
      <c r="BD353" s="11"/>
      <c r="BE353" s="11"/>
      <c r="BF353" s="11"/>
      <c r="BG353" s="11"/>
      <c r="BH353" s="11"/>
    </row>
    <row r="354" spans="2:60">
      <c r="B354" s="114"/>
      <c r="C354" s="122"/>
      <c r="D354" s="114"/>
      <c r="E354" s="114"/>
      <c r="F354" s="114"/>
      <c r="G354" s="122"/>
      <c r="H354" s="114"/>
      <c r="I354" s="114"/>
      <c r="J354" s="114"/>
      <c r="K354" s="114"/>
      <c r="L354" s="114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  <c r="AS354" s="11"/>
      <c r="AT354" s="11"/>
      <c r="AU354" s="11"/>
      <c r="AV354" s="11"/>
      <c r="AW354" s="11"/>
      <c r="AX354" s="11"/>
      <c r="AY354" s="11"/>
      <c r="AZ354" s="11"/>
      <c r="BA354" s="11"/>
      <c r="BB354" s="11"/>
      <c r="BC354" s="11"/>
      <c r="BD354" s="11"/>
      <c r="BE354" s="11"/>
      <c r="BF354" s="11"/>
      <c r="BG354" s="11"/>
      <c r="BH354" s="11"/>
    </row>
    <row r="355" spans="2:60">
      <c r="B355" s="114"/>
      <c r="C355" s="122"/>
      <c r="D355" s="114"/>
      <c r="E355" s="114"/>
      <c r="F355" s="114"/>
      <c r="G355" s="122"/>
      <c r="H355" s="114"/>
      <c r="I355" s="114"/>
      <c r="J355" s="114"/>
      <c r="K355" s="114"/>
      <c r="L355" s="114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S355" s="11"/>
      <c r="AT355" s="11"/>
      <c r="AU355" s="11"/>
      <c r="AV355" s="11"/>
      <c r="AW355" s="11"/>
      <c r="AX355" s="11"/>
      <c r="AY355" s="11"/>
      <c r="AZ355" s="11"/>
      <c r="BA355" s="11"/>
      <c r="BB355" s="11"/>
      <c r="BC355" s="11"/>
      <c r="BD355" s="11"/>
      <c r="BE355" s="11"/>
      <c r="BF355" s="11"/>
      <c r="BG355" s="11"/>
      <c r="BH355" s="11"/>
    </row>
    <row r="356" spans="2:60">
      <c r="B356" s="114"/>
      <c r="C356" s="122"/>
      <c r="D356" s="114"/>
      <c r="E356" s="114"/>
      <c r="F356" s="114"/>
      <c r="G356" s="122"/>
      <c r="H356" s="114"/>
      <c r="I356" s="114"/>
      <c r="J356" s="114"/>
      <c r="K356" s="114"/>
      <c r="L356" s="114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S356" s="11"/>
      <c r="AT356" s="11"/>
      <c r="AU356" s="11"/>
      <c r="AV356" s="11"/>
      <c r="AW356" s="11"/>
      <c r="AX356" s="11"/>
      <c r="AY356" s="11"/>
      <c r="AZ356" s="11"/>
      <c r="BA356" s="11"/>
      <c r="BB356" s="11"/>
      <c r="BC356" s="11"/>
      <c r="BD356" s="11"/>
      <c r="BE356" s="11"/>
      <c r="BF356" s="11"/>
      <c r="BG356" s="11"/>
      <c r="BH356" s="11"/>
    </row>
    <row r="357" spans="2:60">
      <c r="B357" s="114"/>
      <c r="C357" s="122"/>
      <c r="D357" s="114"/>
      <c r="E357" s="114"/>
      <c r="F357" s="114"/>
      <c r="G357" s="122"/>
      <c r="H357" s="114"/>
      <c r="I357" s="114"/>
      <c r="J357" s="114"/>
      <c r="K357" s="114"/>
      <c r="L357" s="114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</row>
    <row r="358" spans="2:60">
      <c r="B358" s="114"/>
      <c r="C358" s="122"/>
      <c r="D358" s="114"/>
      <c r="E358" s="114"/>
      <c r="F358" s="114"/>
      <c r="G358" s="122"/>
      <c r="H358" s="114"/>
      <c r="I358" s="114"/>
      <c r="J358" s="114"/>
      <c r="K358" s="114"/>
      <c r="L358" s="114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</row>
    <row r="359" spans="2:60">
      <c r="B359" s="114"/>
      <c r="C359" s="122"/>
      <c r="D359" s="114"/>
      <c r="E359" s="114"/>
      <c r="F359" s="114"/>
      <c r="G359" s="122"/>
      <c r="H359" s="114"/>
      <c r="I359" s="114"/>
      <c r="J359" s="114"/>
      <c r="K359" s="114"/>
      <c r="L359" s="114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1"/>
      <c r="AZ359" s="11"/>
      <c r="BA359" s="11"/>
      <c r="BB359" s="11"/>
      <c r="BC359" s="11"/>
      <c r="BD359" s="11"/>
      <c r="BE359" s="11"/>
      <c r="BF359" s="11"/>
      <c r="BG359" s="11"/>
      <c r="BH359" s="11"/>
    </row>
    <row r="360" spans="2:60">
      <c r="B360" s="114"/>
      <c r="C360" s="122"/>
      <c r="D360" s="114"/>
      <c r="E360" s="114"/>
      <c r="F360" s="114"/>
      <c r="G360" s="122"/>
      <c r="H360" s="114"/>
      <c r="I360" s="114"/>
      <c r="J360" s="114"/>
      <c r="K360" s="114"/>
      <c r="L360" s="114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1"/>
      <c r="AZ360" s="11"/>
      <c r="BA360" s="11"/>
      <c r="BB360" s="11"/>
      <c r="BC360" s="11"/>
      <c r="BD360" s="11"/>
      <c r="BE360" s="11"/>
      <c r="BF360" s="11"/>
      <c r="BG360" s="11"/>
      <c r="BH360" s="11"/>
    </row>
    <row r="361" spans="2:60">
      <c r="B361" s="114"/>
      <c r="C361" s="122"/>
      <c r="D361" s="114"/>
      <c r="E361" s="114"/>
      <c r="F361" s="114"/>
      <c r="G361" s="122"/>
      <c r="H361" s="114"/>
      <c r="I361" s="114"/>
      <c r="J361" s="114"/>
      <c r="K361" s="114"/>
      <c r="L361" s="114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"/>
      <c r="BD361" s="11"/>
      <c r="BE361" s="11"/>
      <c r="BF361" s="11"/>
      <c r="BG361" s="11"/>
      <c r="BH361" s="11"/>
    </row>
    <row r="362" spans="2:60">
      <c r="B362" s="114"/>
      <c r="C362" s="122"/>
      <c r="D362" s="114"/>
      <c r="E362" s="114"/>
      <c r="F362" s="114"/>
      <c r="G362" s="122"/>
      <c r="H362" s="114"/>
      <c r="I362" s="114"/>
      <c r="J362" s="114"/>
      <c r="K362" s="114"/>
      <c r="L362" s="114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  <c r="BH362" s="11"/>
    </row>
    <row r="363" spans="2:60">
      <c r="B363" s="114"/>
      <c r="C363" s="122"/>
      <c r="D363" s="114"/>
      <c r="E363" s="114"/>
      <c r="F363" s="114"/>
      <c r="G363" s="122"/>
      <c r="H363" s="114"/>
      <c r="I363" s="114"/>
      <c r="J363" s="114"/>
      <c r="K363" s="114"/>
      <c r="L363" s="114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1"/>
      <c r="AZ363" s="11"/>
      <c r="BA363" s="11"/>
      <c r="BB363" s="11"/>
      <c r="BC363" s="11"/>
      <c r="BD363" s="11"/>
      <c r="BE363" s="11"/>
      <c r="BF363" s="11"/>
      <c r="BG363" s="11"/>
      <c r="BH363" s="11"/>
    </row>
    <row r="364" spans="2:60">
      <c r="B364" s="114"/>
      <c r="C364" s="122"/>
      <c r="D364" s="114"/>
      <c r="E364" s="114"/>
      <c r="F364" s="114"/>
      <c r="G364" s="122"/>
      <c r="H364" s="114"/>
      <c r="I364" s="114"/>
      <c r="J364" s="114"/>
      <c r="K364" s="114"/>
      <c r="L364" s="114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1"/>
      <c r="AZ364" s="11"/>
      <c r="BA364" s="11"/>
      <c r="BB364" s="11"/>
      <c r="BC364" s="11"/>
      <c r="BD364" s="11"/>
      <c r="BE364" s="11"/>
      <c r="BF364" s="11"/>
      <c r="BG364" s="11"/>
      <c r="BH364" s="11"/>
    </row>
    <row r="365" spans="2:60">
      <c r="B365" s="114"/>
      <c r="C365" s="122"/>
      <c r="D365" s="114"/>
      <c r="E365" s="114"/>
      <c r="F365" s="114"/>
      <c r="G365" s="122"/>
      <c r="H365" s="114"/>
      <c r="I365" s="114"/>
      <c r="J365" s="114"/>
      <c r="K365" s="114"/>
      <c r="L365" s="114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1"/>
      <c r="AZ365" s="11"/>
      <c r="BA365" s="11"/>
      <c r="BB365" s="11"/>
      <c r="BC365" s="11"/>
      <c r="BD365" s="11"/>
      <c r="BE365" s="11"/>
      <c r="BF365" s="11"/>
      <c r="BG365" s="11"/>
      <c r="BH365" s="11"/>
    </row>
    <row r="366" spans="2:60">
      <c r="B366" s="114"/>
      <c r="C366" s="122"/>
      <c r="D366" s="114"/>
      <c r="E366" s="114"/>
      <c r="F366" s="114"/>
      <c r="G366" s="122"/>
      <c r="H366" s="114"/>
      <c r="I366" s="114"/>
      <c r="J366" s="114"/>
      <c r="K366" s="114"/>
      <c r="L366" s="114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1"/>
      <c r="BD366" s="11"/>
      <c r="BE366" s="11"/>
      <c r="BF366" s="11"/>
      <c r="BG366" s="11"/>
      <c r="BH366" s="11"/>
    </row>
    <row r="367" spans="2:60">
      <c r="B367" s="114"/>
      <c r="C367" s="122"/>
      <c r="D367" s="114"/>
      <c r="E367" s="114"/>
      <c r="F367" s="114"/>
      <c r="G367" s="122"/>
      <c r="H367" s="114"/>
      <c r="I367" s="114"/>
      <c r="J367" s="114"/>
      <c r="K367" s="114"/>
      <c r="L367" s="114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  <c r="AZ367" s="11"/>
      <c r="BA367" s="11"/>
      <c r="BB367" s="11"/>
      <c r="BC367" s="11"/>
      <c r="BD367" s="11"/>
      <c r="BE367" s="11"/>
      <c r="BF367" s="11"/>
      <c r="BG367" s="11"/>
      <c r="BH367" s="11"/>
    </row>
    <row r="368" spans="2:60">
      <c r="B368" s="114"/>
      <c r="C368" s="122"/>
      <c r="D368" s="114"/>
      <c r="E368" s="114"/>
      <c r="F368" s="114"/>
      <c r="G368" s="122"/>
      <c r="H368" s="114"/>
      <c r="I368" s="114"/>
      <c r="J368" s="114"/>
      <c r="K368" s="114"/>
      <c r="L368" s="114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/>
      <c r="BB368" s="11"/>
      <c r="BC368" s="11"/>
      <c r="BD368" s="11"/>
      <c r="BE368" s="11"/>
      <c r="BF368" s="11"/>
      <c r="BG368" s="11"/>
      <c r="BH368" s="11"/>
    </row>
    <row r="369" spans="2:60">
      <c r="B369" s="114"/>
      <c r="C369" s="122"/>
      <c r="D369" s="114"/>
      <c r="E369" s="114"/>
      <c r="F369" s="114"/>
      <c r="G369" s="122"/>
      <c r="H369" s="114"/>
      <c r="I369" s="114"/>
      <c r="J369" s="114"/>
      <c r="K369" s="114"/>
      <c r="L369" s="114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11"/>
      <c r="BF369" s="11"/>
      <c r="BG369" s="11"/>
      <c r="BH369" s="11"/>
    </row>
    <row r="370" spans="2:60">
      <c r="B370" s="114"/>
      <c r="C370" s="122"/>
      <c r="D370" s="114"/>
      <c r="E370" s="114"/>
      <c r="F370" s="114"/>
      <c r="G370" s="122"/>
      <c r="H370" s="114"/>
      <c r="I370" s="114"/>
      <c r="J370" s="114"/>
      <c r="K370" s="114"/>
      <c r="L370" s="114"/>
      <c r="O370" s="11"/>
      <c r="P370" s="11"/>
      <c r="Q370" s="11"/>
      <c r="R370" s="11"/>
      <c r="S370" s="49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1"/>
      <c r="AZ370" s="11"/>
      <c r="BA370" s="11"/>
      <c r="BB370" s="11"/>
      <c r="BC370" s="11"/>
      <c r="BD370" s="11"/>
      <c r="BE370" s="11"/>
      <c r="BF370" s="11"/>
      <c r="BG370" s="11"/>
      <c r="BH370" s="11"/>
    </row>
    <row r="371" spans="2:60">
      <c r="B371" s="114"/>
      <c r="C371" s="122"/>
      <c r="D371" s="114"/>
      <c r="E371" s="114"/>
      <c r="F371" s="114"/>
      <c r="G371" s="122"/>
      <c r="H371" s="114"/>
      <c r="I371" s="114"/>
      <c r="J371" s="114"/>
      <c r="K371" s="114"/>
      <c r="L371" s="114"/>
      <c r="O371" s="11"/>
      <c r="P371" s="11"/>
      <c r="Q371" s="11"/>
      <c r="R371" s="11"/>
      <c r="S371" s="49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  <c r="AZ371" s="11"/>
      <c r="BA371" s="11"/>
      <c r="BB371" s="11"/>
      <c r="BC371" s="11"/>
      <c r="BD371" s="11"/>
      <c r="BE371" s="11"/>
      <c r="BF371" s="11"/>
      <c r="BG371" s="11"/>
      <c r="BH371" s="11"/>
    </row>
    <row r="372" spans="2:60">
      <c r="B372" s="114"/>
      <c r="C372" s="122"/>
      <c r="D372" s="114"/>
      <c r="E372" s="114"/>
      <c r="F372" s="114"/>
      <c r="G372" s="122"/>
      <c r="H372" s="114"/>
      <c r="I372" s="114"/>
      <c r="J372" s="114"/>
      <c r="K372" s="114"/>
      <c r="L372" s="114"/>
      <c r="O372" s="11"/>
      <c r="P372" s="11"/>
      <c r="Q372" s="11"/>
      <c r="R372" s="11"/>
      <c r="S372" s="49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  <c r="AS372" s="11"/>
      <c r="AT372" s="11"/>
      <c r="AU372" s="11"/>
      <c r="AV372" s="11"/>
      <c r="AW372" s="11"/>
      <c r="AX372" s="11"/>
      <c r="AY372" s="11"/>
      <c r="AZ372" s="11"/>
      <c r="BA372" s="11"/>
      <c r="BB372" s="11"/>
      <c r="BC372" s="11"/>
      <c r="BD372" s="11"/>
      <c r="BE372" s="11"/>
      <c r="BF372" s="11"/>
      <c r="BG372" s="11"/>
      <c r="BH372" s="11"/>
    </row>
    <row r="373" spans="2:60">
      <c r="B373" s="114"/>
      <c r="C373" s="122"/>
      <c r="D373" s="114"/>
      <c r="E373" s="114"/>
      <c r="F373" s="114"/>
      <c r="G373" s="122"/>
      <c r="H373" s="114"/>
      <c r="I373" s="114"/>
      <c r="J373" s="114"/>
      <c r="K373" s="114"/>
      <c r="L373" s="114"/>
      <c r="O373" s="11"/>
      <c r="P373" s="11"/>
      <c r="Q373" s="11"/>
      <c r="R373" s="11"/>
      <c r="S373" s="49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  <c r="AS373" s="11"/>
      <c r="AT373" s="11"/>
      <c r="AU373" s="11"/>
      <c r="AV373" s="11"/>
      <c r="AW373" s="11"/>
      <c r="AX373" s="11"/>
      <c r="AY373" s="11"/>
      <c r="AZ373" s="11"/>
      <c r="BA373" s="11"/>
      <c r="BB373" s="11"/>
      <c r="BC373" s="11"/>
      <c r="BD373" s="11"/>
      <c r="BE373" s="11"/>
      <c r="BF373" s="11"/>
      <c r="BG373" s="11"/>
      <c r="BH373" s="11"/>
    </row>
    <row r="374" spans="2:60">
      <c r="B374" s="114"/>
      <c r="C374" s="122"/>
      <c r="D374" s="114"/>
      <c r="E374" s="114"/>
      <c r="F374" s="114"/>
      <c r="G374" s="122"/>
      <c r="H374" s="114"/>
      <c r="I374" s="114"/>
      <c r="J374" s="114"/>
      <c r="K374" s="114"/>
      <c r="L374" s="114"/>
      <c r="O374" s="11"/>
      <c r="P374" s="11"/>
      <c r="Q374" s="11"/>
      <c r="R374" s="39"/>
      <c r="S374" s="7"/>
      <c r="T374" s="106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  <c r="AS374" s="11"/>
      <c r="AT374" s="11"/>
      <c r="AU374" s="11"/>
      <c r="AV374" s="11"/>
      <c r="AW374" s="11"/>
      <c r="AX374" s="11"/>
      <c r="AY374" s="11"/>
      <c r="AZ374" s="11"/>
      <c r="BA374" s="11"/>
      <c r="BB374" s="11"/>
      <c r="BC374" s="11"/>
      <c r="BD374" s="11"/>
      <c r="BE374" s="11"/>
      <c r="BF374" s="11"/>
      <c r="BG374" s="11"/>
      <c r="BH374" s="11"/>
    </row>
    <row r="375" spans="2:60">
      <c r="B375" s="114"/>
      <c r="C375" s="122"/>
      <c r="D375" s="114"/>
      <c r="E375" s="114"/>
      <c r="F375" s="114"/>
      <c r="G375" s="122"/>
      <c r="H375" s="114"/>
      <c r="I375" s="114"/>
      <c r="J375" s="114"/>
      <c r="K375" s="114"/>
      <c r="L375" s="114"/>
      <c r="O375" s="11"/>
      <c r="P375" s="11"/>
      <c r="Q375" s="11"/>
      <c r="R375" s="11"/>
      <c r="S375" s="360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</row>
    <row r="376" spans="2:60">
      <c r="B376" s="114"/>
      <c r="C376" s="122"/>
      <c r="D376" s="114"/>
      <c r="E376" s="114"/>
      <c r="F376" s="114"/>
      <c r="G376" s="122"/>
      <c r="H376" s="114"/>
      <c r="I376" s="114"/>
      <c r="J376" s="114"/>
      <c r="K376" s="114"/>
      <c r="L376" s="114"/>
      <c r="O376" s="11"/>
      <c r="P376" s="11"/>
      <c r="Q376" s="11"/>
      <c r="R376" s="11"/>
      <c r="S376" s="49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1"/>
      <c r="BA376" s="11"/>
      <c r="BB376" s="11"/>
      <c r="BC376" s="11"/>
      <c r="BD376" s="11"/>
      <c r="BE376" s="11"/>
      <c r="BF376" s="11"/>
      <c r="BG376" s="11"/>
      <c r="BH376" s="11"/>
    </row>
    <row r="377" spans="2:60">
      <c r="B377" s="114"/>
      <c r="C377" s="122"/>
      <c r="D377" s="114"/>
      <c r="E377" s="114"/>
      <c r="F377" s="114"/>
      <c r="G377" s="122"/>
      <c r="H377" s="114"/>
      <c r="I377" s="114"/>
      <c r="J377" s="114"/>
      <c r="K377" s="114"/>
      <c r="L377" s="114"/>
      <c r="O377" s="11"/>
      <c r="P377" s="11"/>
      <c r="Q377" s="11"/>
      <c r="R377" s="11"/>
      <c r="S377" s="49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1"/>
      <c r="BG377" s="11"/>
      <c r="BH377" s="11"/>
    </row>
    <row r="378" spans="2:60">
      <c r="B378" s="114"/>
      <c r="C378" s="122"/>
      <c r="D378" s="114"/>
      <c r="E378" s="114"/>
      <c r="F378" s="114"/>
      <c r="G378" s="122"/>
      <c r="H378" s="114"/>
      <c r="I378" s="114"/>
      <c r="J378" s="114"/>
      <c r="K378" s="114"/>
      <c r="L378" s="114"/>
      <c r="O378" s="11"/>
      <c r="P378" s="11"/>
      <c r="Q378" s="11"/>
      <c r="R378" s="11"/>
      <c r="S378" s="49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  <c r="BH378" s="11"/>
    </row>
    <row r="379" spans="2:60">
      <c r="B379" s="114"/>
      <c r="C379" s="122"/>
      <c r="D379" s="114"/>
      <c r="E379" s="114"/>
      <c r="F379" s="114"/>
      <c r="G379" s="122"/>
      <c r="H379" s="114"/>
      <c r="I379" s="114"/>
      <c r="J379" s="114"/>
      <c r="K379" s="114"/>
      <c r="L379" s="114"/>
      <c r="O379" s="11"/>
      <c r="P379" s="11"/>
      <c r="Q379" s="11"/>
      <c r="R379" s="11"/>
      <c r="S379" s="49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11"/>
    </row>
    <row r="380" spans="2:60">
      <c r="B380" s="114"/>
      <c r="C380" s="122"/>
      <c r="D380" s="114"/>
      <c r="E380" s="114"/>
      <c r="F380" s="114"/>
      <c r="G380" s="122"/>
      <c r="H380" s="114"/>
      <c r="I380" s="114"/>
      <c r="J380" s="114"/>
      <c r="K380" s="114"/>
      <c r="L380" s="114"/>
      <c r="O380" s="11"/>
      <c r="P380" s="11"/>
      <c r="Q380" s="11"/>
      <c r="R380" s="11"/>
      <c r="S380" s="49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"/>
      <c r="BD380" s="11"/>
      <c r="BE380" s="11"/>
      <c r="BF380" s="11"/>
      <c r="BG380" s="11"/>
      <c r="BH380" s="11"/>
    </row>
    <row r="381" spans="2:60">
      <c r="B381" s="114"/>
      <c r="C381" s="122"/>
      <c r="D381" s="114"/>
      <c r="E381" s="114"/>
      <c r="F381" s="114"/>
      <c r="G381" s="122"/>
      <c r="H381" s="114"/>
      <c r="I381" s="114"/>
      <c r="J381" s="114"/>
      <c r="K381" s="114"/>
      <c r="L381" s="114"/>
      <c r="O381" s="11"/>
      <c r="P381" s="11"/>
      <c r="Q381" s="11"/>
      <c r="R381" s="11"/>
      <c r="S381" s="49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"/>
      <c r="BD381" s="11"/>
      <c r="BE381" s="11"/>
      <c r="BF381" s="11"/>
      <c r="BG381" s="11"/>
      <c r="BH381" s="11"/>
    </row>
    <row r="382" spans="2:60">
      <c r="B382" s="114"/>
      <c r="C382" s="122"/>
      <c r="D382" s="114"/>
      <c r="E382" s="114"/>
      <c r="F382" s="114"/>
      <c r="G382" s="122"/>
      <c r="H382" s="114"/>
      <c r="I382" s="114"/>
      <c r="J382" s="114"/>
      <c r="K382" s="114"/>
      <c r="L382" s="114"/>
      <c r="O382" s="11"/>
      <c r="P382" s="11"/>
      <c r="Q382" s="11"/>
      <c r="R382" s="11"/>
      <c r="S382" s="49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1"/>
      <c r="BB382" s="11"/>
      <c r="BC382" s="11"/>
      <c r="BD382" s="11"/>
      <c r="BE382" s="11"/>
      <c r="BF382" s="11"/>
      <c r="BG382" s="11"/>
      <c r="BH382" s="11"/>
    </row>
    <row r="383" spans="2:60">
      <c r="B383" s="114"/>
      <c r="C383" s="122"/>
      <c r="D383" s="114"/>
      <c r="E383" s="114"/>
      <c r="F383" s="114"/>
      <c r="G383" s="122"/>
      <c r="H383" s="114"/>
      <c r="I383" s="114"/>
      <c r="J383" s="114"/>
      <c r="K383" s="114"/>
      <c r="L383" s="114"/>
      <c r="O383" s="11"/>
      <c r="P383" s="11"/>
      <c r="Q383" s="11"/>
      <c r="R383" s="11"/>
      <c r="S383" s="49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1"/>
      <c r="BA383" s="11"/>
      <c r="BB383" s="11"/>
      <c r="BC383" s="11"/>
      <c r="BD383" s="11"/>
      <c r="BE383" s="11"/>
      <c r="BF383" s="11"/>
      <c r="BG383" s="11"/>
      <c r="BH383" s="11"/>
    </row>
    <row r="384" spans="2:60">
      <c r="B384" s="114"/>
      <c r="C384" s="122"/>
      <c r="D384" s="114"/>
      <c r="E384" s="114"/>
      <c r="F384" s="114"/>
      <c r="G384" s="122"/>
      <c r="H384" s="114"/>
      <c r="I384" s="114"/>
      <c r="J384" s="114"/>
      <c r="K384" s="114"/>
      <c r="L384" s="114"/>
      <c r="O384" s="11"/>
      <c r="P384" s="11"/>
      <c r="Q384" s="11"/>
      <c r="R384" s="11"/>
      <c r="S384" s="49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1"/>
      <c r="BA384" s="11"/>
      <c r="BB384" s="11"/>
      <c r="BC384" s="11"/>
      <c r="BD384" s="11"/>
      <c r="BE384" s="11"/>
      <c r="BF384" s="11"/>
      <c r="BG384" s="11"/>
      <c r="BH384" s="11"/>
    </row>
    <row r="385" spans="2:60">
      <c r="B385" s="114"/>
      <c r="C385" s="122"/>
      <c r="D385" s="114"/>
      <c r="E385" s="114"/>
      <c r="F385" s="114"/>
      <c r="G385" s="122"/>
      <c r="H385" s="114"/>
      <c r="I385" s="114"/>
      <c r="J385" s="114"/>
      <c r="K385" s="114"/>
      <c r="L385" s="114"/>
      <c r="O385" s="11"/>
      <c r="P385" s="11"/>
      <c r="Q385" s="11"/>
      <c r="R385" s="11"/>
      <c r="S385" s="49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11"/>
    </row>
    <row r="386" spans="2:60">
      <c r="B386" s="114"/>
      <c r="C386" s="122"/>
      <c r="D386" s="114"/>
      <c r="E386" s="114"/>
      <c r="F386" s="114"/>
      <c r="G386" s="122"/>
      <c r="H386" s="114"/>
      <c r="I386" s="114"/>
      <c r="J386" s="114"/>
      <c r="K386" s="114"/>
      <c r="L386" s="114"/>
      <c r="O386" s="11"/>
      <c r="P386" s="11"/>
      <c r="Q386" s="11"/>
      <c r="R386" s="11"/>
      <c r="S386" s="49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1"/>
      <c r="BA386" s="11"/>
      <c r="BB386" s="11"/>
      <c r="BC386" s="11"/>
      <c r="BD386" s="11"/>
      <c r="BE386" s="11"/>
      <c r="BF386" s="11"/>
      <c r="BG386" s="11"/>
      <c r="BH386" s="11"/>
    </row>
    <row r="387" spans="2:60">
      <c r="B387" s="114"/>
      <c r="C387" s="122"/>
      <c r="D387" s="114"/>
      <c r="E387" s="114"/>
      <c r="F387" s="114"/>
      <c r="G387" s="122"/>
      <c r="H387" s="114"/>
      <c r="I387" s="114"/>
      <c r="J387" s="114"/>
      <c r="K387" s="114"/>
      <c r="L387" s="114"/>
      <c r="O387" s="11"/>
      <c r="P387" s="11"/>
      <c r="Q387" s="11"/>
      <c r="R387" s="11"/>
      <c r="S387" s="49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  <c r="BH387" s="11"/>
    </row>
    <row r="388" spans="2:60">
      <c r="B388" s="114"/>
      <c r="C388" s="122"/>
      <c r="D388" s="114"/>
      <c r="E388" s="114"/>
      <c r="F388" s="114"/>
      <c r="G388" s="122"/>
      <c r="H388" s="114"/>
      <c r="I388" s="114"/>
      <c r="J388" s="114"/>
      <c r="K388" s="114"/>
      <c r="L388" s="114"/>
      <c r="O388" s="11"/>
      <c r="P388" s="11"/>
      <c r="Q388" s="11"/>
      <c r="R388" s="11"/>
      <c r="S388" s="49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  <c r="BH388" s="11"/>
    </row>
    <row r="389" spans="2:60">
      <c r="B389" s="114"/>
      <c r="C389" s="122"/>
      <c r="D389" s="114"/>
      <c r="E389" s="114"/>
      <c r="F389" s="114"/>
      <c r="G389" s="122"/>
      <c r="H389" s="114"/>
      <c r="I389" s="114"/>
      <c r="J389" s="114"/>
      <c r="K389" s="114"/>
      <c r="L389" s="114"/>
      <c r="O389" s="11"/>
      <c r="P389" s="11"/>
      <c r="Q389" s="11"/>
      <c r="R389" s="11"/>
      <c r="S389" s="49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11"/>
      <c r="AU389" s="11"/>
      <c r="AV389" s="11"/>
      <c r="AW389" s="11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  <c r="BH389" s="11"/>
    </row>
    <row r="390" spans="2:60">
      <c r="B390" s="114"/>
      <c r="C390" s="122"/>
      <c r="D390" s="114"/>
      <c r="E390" s="114"/>
      <c r="F390" s="114"/>
      <c r="G390" s="122"/>
      <c r="H390" s="114"/>
      <c r="I390" s="114"/>
      <c r="J390" s="114"/>
      <c r="K390" s="114"/>
      <c r="L390" s="114"/>
      <c r="O390" s="11"/>
      <c r="P390" s="11"/>
      <c r="Q390" s="11"/>
      <c r="R390" s="11"/>
      <c r="S390" s="49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11"/>
    </row>
    <row r="391" spans="2:60">
      <c r="B391" s="114"/>
      <c r="C391" s="122"/>
      <c r="D391" s="114"/>
      <c r="E391" s="114"/>
      <c r="F391" s="114"/>
      <c r="G391" s="122"/>
      <c r="H391" s="114"/>
      <c r="I391" s="114"/>
      <c r="J391" s="114"/>
      <c r="K391" s="114"/>
      <c r="L391" s="114"/>
      <c r="O391" s="11"/>
      <c r="P391" s="11"/>
      <c r="Q391" s="11"/>
      <c r="R391" s="11"/>
      <c r="S391" s="49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11"/>
    </row>
    <row r="392" spans="2:60">
      <c r="B392" s="114"/>
      <c r="C392" s="122"/>
      <c r="D392" s="114"/>
      <c r="E392" s="114"/>
      <c r="F392" s="114"/>
      <c r="G392" s="122"/>
      <c r="H392" s="114"/>
      <c r="I392" s="114"/>
      <c r="J392" s="114"/>
      <c r="K392" s="114"/>
      <c r="L392" s="114"/>
      <c r="O392" s="11"/>
      <c r="P392" s="11"/>
      <c r="Q392" s="11"/>
      <c r="R392" s="11"/>
      <c r="S392" s="49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</row>
    <row r="393" spans="2:60">
      <c r="B393" s="114"/>
      <c r="C393" s="122"/>
      <c r="D393" s="114"/>
      <c r="E393" s="114"/>
      <c r="F393" s="114"/>
      <c r="G393" s="122"/>
      <c r="H393" s="114"/>
      <c r="I393" s="114"/>
      <c r="J393" s="114"/>
      <c r="K393" s="114"/>
      <c r="L393" s="114"/>
      <c r="O393" s="11"/>
      <c r="P393" s="11"/>
      <c r="Q393" s="11"/>
      <c r="R393" s="114"/>
      <c r="S393" s="122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11"/>
    </row>
    <row r="394" spans="2:60">
      <c r="B394" s="114"/>
      <c r="C394" s="122"/>
      <c r="D394" s="114"/>
      <c r="E394" s="114"/>
      <c r="F394" s="114"/>
      <c r="G394" s="122"/>
      <c r="H394" s="114"/>
      <c r="I394" s="114"/>
      <c r="J394" s="114"/>
      <c r="K394" s="114"/>
      <c r="L394" s="114"/>
      <c r="O394" s="11"/>
      <c r="P394" s="11"/>
      <c r="Q394" s="11"/>
      <c r="R394" s="129"/>
      <c r="S394" s="122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1"/>
      <c r="BA394" s="11"/>
      <c r="BB394" s="11"/>
      <c r="BC394" s="11"/>
      <c r="BD394" s="11"/>
      <c r="BE394" s="11"/>
      <c r="BF394" s="11"/>
      <c r="BG394" s="11"/>
      <c r="BH394" s="11"/>
    </row>
    <row r="395" spans="2:60">
      <c r="B395" s="114"/>
      <c r="C395" s="122"/>
      <c r="D395" s="114"/>
      <c r="E395" s="114"/>
      <c r="F395" s="114"/>
      <c r="G395" s="122"/>
      <c r="H395" s="114"/>
      <c r="I395" s="114"/>
      <c r="J395" s="114"/>
      <c r="K395" s="114"/>
      <c r="L395" s="114"/>
      <c r="O395" s="11"/>
      <c r="P395" s="11"/>
      <c r="Q395" s="11"/>
      <c r="R395" s="123"/>
      <c r="S395" s="122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1"/>
      <c r="BA395" s="11"/>
      <c r="BB395" s="11"/>
      <c r="BC395" s="11"/>
      <c r="BD395" s="11"/>
      <c r="BE395" s="11"/>
      <c r="BF395" s="11"/>
      <c r="BG395" s="11"/>
      <c r="BH395" s="11"/>
    </row>
    <row r="396" spans="2:60">
      <c r="B396" s="114"/>
      <c r="C396" s="122"/>
      <c r="D396" s="114"/>
      <c r="E396" s="114"/>
      <c r="F396" s="114"/>
      <c r="G396" s="122"/>
      <c r="H396" s="114"/>
      <c r="I396" s="114"/>
      <c r="J396" s="114"/>
      <c r="K396" s="114"/>
      <c r="L396" s="114"/>
      <c r="O396" s="11"/>
      <c r="P396" s="11"/>
      <c r="Q396" s="11"/>
      <c r="R396" s="123"/>
      <c r="S396" s="109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1"/>
      <c r="BA396" s="11"/>
      <c r="BB396" s="11"/>
      <c r="BC396" s="11"/>
      <c r="BD396" s="11"/>
      <c r="BE396" s="11"/>
      <c r="BF396" s="11"/>
      <c r="BG396" s="11"/>
      <c r="BH396" s="11"/>
    </row>
    <row r="397" spans="2:60">
      <c r="B397" s="114"/>
      <c r="C397" s="122"/>
      <c r="D397" s="114"/>
      <c r="E397" s="114"/>
      <c r="F397" s="114"/>
      <c r="G397" s="122"/>
      <c r="H397" s="114"/>
      <c r="I397" s="114"/>
      <c r="J397" s="114"/>
      <c r="K397" s="114"/>
      <c r="L397" s="114"/>
      <c r="O397" s="11"/>
      <c r="P397" s="11"/>
      <c r="Q397" s="11"/>
      <c r="R397" s="167"/>
      <c r="S397" s="135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1"/>
      <c r="BA397" s="11"/>
      <c r="BB397" s="11"/>
      <c r="BC397" s="11"/>
      <c r="BD397" s="11"/>
      <c r="BE397" s="11"/>
      <c r="BF397" s="11"/>
      <c r="BG397" s="11"/>
      <c r="BH397" s="11"/>
    </row>
    <row r="398" spans="2:60">
      <c r="B398" s="114"/>
      <c r="C398" s="122"/>
      <c r="D398" s="114"/>
      <c r="E398" s="114"/>
      <c r="F398" s="114"/>
      <c r="G398" s="122"/>
      <c r="H398" s="114"/>
      <c r="I398" s="114"/>
      <c r="J398" s="114"/>
      <c r="K398" s="114"/>
      <c r="L398" s="114"/>
      <c r="O398" s="11"/>
      <c r="P398" s="11"/>
      <c r="Q398" s="11"/>
      <c r="R398" s="114"/>
      <c r="S398" s="188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1"/>
      <c r="BA398" s="11"/>
      <c r="BB398" s="11"/>
      <c r="BC398" s="11"/>
      <c r="BD398" s="11"/>
      <c r="BE398" s="11"/>
      <c r="BF398" s="11"/>
      <c r="BG398" s="11"/>
      <c r="BH398" s="11"/>
    </row>
    <row r="399" spans="2:60">
      <c r="B399" s="114"/>
      <c r="C399" s="122"/>
      <c r="D399" s="114"/>
      <c r="E399" s="114"/>
      <c r="F399" s="114"/>
      <c r="G399" s="122"/>
      <c r="H399" s="114"/>
      <c r="I399" s="114"/>
      <c r="J399" s="114"/>
      <c r="K399" s="114"/>
      <c r="L399" s="114"/>
      <c r="O399" s="11"/>
      <c r="P399" s="11"/>
      <c r="Q399" s="11"/>
      <c r="R399" s="133"/>
      <c r="S399" s="121"/>
      <c r="T399" s="12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1"/>
      <c r="BA399" s="11"/>
      <c r="BB399" s="11"/>
      <c r="BC399" s="11"/>
      <c r="BD399" s="11"/>
      <c r="BE399" s="11"/>
      <c r="BF399" s="11"/>
      <c r="BG399" s="11"/>
      <c r="BH399" s="11"/>
    </row>
    <row r="400" spans="2:60">
      <c r="B400" s="114"/>
      <c r="C400" s="122"/>
      <c r="D400" s="114"/>
      <c r="E400" s="114"/>
      <c r="F400" s="114"/>
      <c r="G400" s="122"/>
      <c r="H400" s="114"/>
      <c r="I400" s="114"/>
      <c r="J400" s="114"/>
      <c r="K400" s="114"/>
      <c r="L400" s="114"/>
      <c r="O400" s="11"/>
      <c r="P400" s="11"/>
      <c r="Q400" s="11"/>
      <c r="R400" s="123"/>
      <c r="S400" s="109"/>
      <c r="T400" s="108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1"/>
      <c r="BA400" s="11"/>
      <c r="BB400" s="11"/>
      <c r="BC400" s="11"/>
      <c r="BD400" s="11"/>
      <c r="BE400" s="11"/>
      <c r="BF400" s="11"/>
      <c r="BG400" s="11"/>
      <c r="BH400" s="11"/>
    </row>
    <row r="401" spans="2:60">
      <c r="B401" s="114"/>
      <c r="C401" s="122"/>
      <c r="D401" s="114"/>
      <c r="E401" s="114"/>
      <c r="F401" s="114"/>
      <c r="G401" s="122"/>
      <c r="H401" s="114"/>
      <c r="I401" s="114"/>
      <c r="J401" s="114"/>
      <c r="K401" s="114"/>
      <c r="L401" s="114"/>
      <c r="O401" s="11"/>
      <c r="P401" s="11"/>
      <c r="Q401" s="11"/>
      <c r="R401" s="123"/>
      <c r="S401" s="109"/>
      <c r="T401" s="108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1"/>
      <c r="BA401" s="11"/>
      <c r="BB401" s="11"/>
      <c r="BC401" s="11"/>
      <c r="BD401" s="11"/>
      <c r="BE401" s="11"/>
      <c r="BF401" s="11"/>
      <c r="BG401" s="11"/>
      <c r="BH401" s="11"/>
    </row>
    <row r="402" spans="2:60">
      <c r="B402" s="114"/>
      <c r="C402" s="122"/>
      <c r="D402" s="114"/>
      <c r="E402" s="114"/>
      <c r="F402" s="114"/>
      <c r="G402" s="122"/>
      <c r="H402" s="114"/>
      <c r="I402" s="114"/>
      <c r="J402" s="114"/>
      <c r="K402" s="114"/>
      <c r="L402" s="114"/>
      <c r="O402" s="11"/>
      <c r="P402" s="11"/>
      <c r="Q402" s="11"/>
      <c r="R402" s="124"/>
      <c r="S402" s="109"/>
      <c r="T402" s="108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  <c r="BH402" s="11"/>
    </row>
    <row r="403" spans="2:60">
      <c r="B403" s="114"/>
      <c r="C403" s="122"/>
      <c r="D403" s="114"/>
      <c r="E403" s="114"/>
      <c r="F403" s="114"/>
      <c r="G403" s="122"/>
      <c r="H403" s="114"/>
      <c r="I403" s="114"/>
      <c r="J403" s="114"/>
      <c r="K403" s="114"/>
      <c r="L403" s="114"/>
      <c r="O403" s="11"/>
      <c r="P403" s="11"/>
      <c r="Q403" s="11"/>
      <c r="R403" s="124"/>
      <c r="S403" s="109"/>
      <c r="T403" s="108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  <c r="AS403" s="11"/>
      <c r="AT403" s="11"/>
      <c r="AU403" s="11"/>
      <c r="AV403" s="11"/>
      <c r="AW403" s="11"/>
      <c r="AX403" s="11"/>
      <c r="AY403" s="11"/>
      <c r="AZ403" s="11"/>
      <c r="BA403" s="11"/>
      <c r="BB403" s="11"/>
      <c r="BC403" s="11"/>
      <c r="BD403" s="11"/>
      <c r="BE403" s="11"/>
      <c r="BF403" s="11"/>
      <c r="BG403" s="11"/>
      <c r="BH403" s="11"/>
    </row>
    <row r="404" spans="2:60">
      <c r="B404" s="114"/>
      <c r="C404" s="122"/>
      <c r="D404" s="114"/>
      <c r="E404" s="114"/>
      <c r="F404" s="114"/>
      <c r="G404" s="122"/>
      <c r="H404" s="114"/>
      <c r="I404" s="114"/>
      <c r="J404" s="114"/>
      <c r="K404" s="114"/>
      <c r="L404" s="114"/>
      <c r="O404" s="11"/>
      <c r="P404" s="11"/>
      <c r="Q404" s="11"/>
      <c r="R404" s="114"/>
      <c r="S404" s="122"/>
      <c r="T404" s="114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  <c r="AS404" s="11"/>
      <c r="AT404" s="11"/>
      <c r="AU404" s="11"/>
      <c r="AV404" s="11"/>
      <c r="AW404" s="11"/>
      <c r="AX404" s="11"/>
      <c r="AY404" s="11"/>
      <c r="AZ404" s="11"/>
      <c r="BA404" s="11"/>
      <c r="BB404" s="11"/>
      <c r="BC404" s="11"/>
      <c r="BD404" s="11"/>
      <c r="BE404" s="11"/>
      <c r="BF404" s="11"/>
      <c r="BG404" s="11"/>
      <c r="BH404" s="11"/>
    </row>
    <row r="405" spans="2:60">
      <c r="B405" s="114"/>
      <c r="C405" s="122"/>
      <c r="D405" s="114"/>
      <c r="E405" s="114"/>
      <c r="F405" s="114"/>
      <c r="G405" s="122"/>
      <c r="H405" s="114"/>
      <c r="I405" s="114"/>
      <c r="J405" s="114"/>
      <c r="K405" s="114"/>
      <c r="L405" s="114"/>
      <c r="O405" s="11"/>
      <c r="P405" s="11"/>
      <c r="Q405" s="11"/>
      <c r="R405" s="114"/>
      <c r="S405" s="188"/>
      <c r="T405" s="114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  <c r="AS405" s="11"/>
      <c r="AT405" s="11"/>
      <c r="AU405" s="11"/>
      <c r="AV405" s="11"/>
      <c r="AW405" s="11"/>
      <c r="AX405" s="11"/>
      <c r="AY405" s="11"/>
      <c r="AZ405" s="11"/>
      <c r="BA405" s="11"/>
      <c r="BB405" s="11"/>
      <c r="BC405" s="11"/>
      <c r="BD405" s="11"/>
      <c r="BE405" s="11"/>
      <c r="BF405" s="11"/>
      <c r="BG405" s="11"/>
      <c r="BH405" s="11"/>
    </row>
    <row r="406" spans="2:60">
      <c r="B406" s="114"/>
      <c r="C406" s="122"/>
      <c r="D406" s="114"/>
      <c r="E406" s="114"/>
      <c r="F406" s="114"/>
      <c r="G406" s="122"/>
      <c r="H406" s="114"/>
      <c r="I406" s="114"/>
      <c r="J406" s="114"/>
      <c r="K406" s="114"/>
      <c r="L406" s="114"/>
      <c r="O406" s="11"/>
      <c r="P406" s="11"/>
      <c r="Q406" s="11"/>
      <c r="R406" s="123"/>
      <c r="S406" s="109"/>
      <c r="T406" s="104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</row>
    <row r="407" spans="2:60">
      <c r="B407" s="114"/>
      <c r="C407" s="122"/>
      <c r="D407" s="114"/>
      <c r="E407" s="114"/>
      <c r="F407" s="114"/>
      <c r="G407" s="122"/>
      <c r="H407" s="114"/>
      <c r="I407" s="114"/>
      <c r="J407" s="114"/>
      <c r="K407" s="114"/>
      <c r="L407" s="114"/>
      <c r="O407" s="11"/>
      <c r="P407" s="11"/>
      <c r="Q407" s="11"/>
      <c r="R407" s="187"/>
      <c r="S407" s="113"/>
      <c r="T407" s="104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1"/>
      <c r="AZ407" s="11"/>
      <c r="BA407" s="11"/>
      <c r="BB407" s="11"/>
      <c r="BC407" s="11"/>
      <c r="BD407" s="11"/>
      <c r="BE407" s="11"/>
      <c r="BF407" s="11"/>
      <c r="BG407" s="11"/>
      <c r="BH407" s="11"/>
    </row>
    <row r="408" spans="2:60">
      <c r="B408" s="114"/>
      <c r="C408" s="122"/>
      <c r="D408" s="114"/>
      <c r="E408" s="114"/>
      <c r="F408" s="114"/>
      <c r="G408" s="122"/>
      <c r="H408" s="114"/>
      <c r="I408" s="114"/>
      <c r="J408" s="114"/>
      <c r="K408" s="114"/>
      <c r="L408" s="114"/>
      <c r="O408" s="11"/>
      <c r="P408" s="11"/>
      <c r="Q408" s="11"/>
      <c r="R408" s="127"/>
      <c r="S408" s="109"/>
      <c r="T408" s="106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11"/>
      <c r="BF408" s="11"/>
      <c r="BG408" s="11"/>
      <c r="BH408" s="11"/>
    </row>
    <row r="409" spans="2:60">
      <c r="B409" s="114"/>
      <c r="C409" s="122"/>
      <c r="D409" s="114"/>
      <c r="E409" s="114"/>
      <c r="F409" s="114"/>
      <c r="G409" s="122"/>
      <c r="H409" s="114"/>
      <c r="I409" s="114"/>
      <c r="J409" s="114"/>
      <c r="K409" s="114"/>
      <c r="L409" s="114"/>
      <c r="O409" s="11"/>
      <c r="P409" s="11"/>
      <c r="Q409" s="11"/>
      <c r="R409" s="114"/>
      <c r="S409" s="122"/>
      <c r="T409" s="114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1"/>
      <c r="AZ409" s="11"/>
      <c r="BA409" s="11"/>
      <c r="BB409" s="11"/>
      <c r="BC409" s="11"/>
      <c r="BD409" s="11"/>
      <c r="BE409" s="11"/>
      <c r="BF409" s="11"/>
      <c r="BG409" s="11"/>
      <c r="BH409" s="11"/>
    </row>
    <row r="410" spans="2:60">
      <c r="B410" s="114"/>
      <c r="C410" s="122"/>
      <c r="D410" s="114"/>
      <c r="E410" s="114"/>
      <c r="F410" s="114"/>
      <c r="G410" s="122"/>
      <c r="H410" s="114"/>
      <c r="I410" s="114"/>
      <c r="J410" s="114"/>
      <c r="K410" s="114"/>
      <c r="L410" s="114"/>
      <c r="O410" s="11"/>
      <c r="P410" s="11"/>
      <c r="Q410" s="11"/>
      <c r="R410" s="114"/>
      <c r="S410" s="122"/>
      <c r="T410" s="114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1"/>
      <c r="AZ410" s="11"/>
      <c r="BA410" s="11"/>
      <c r="BB410" s="11"/>
      <c r="BC410" s="11"/>
      <c r="BD410" s="11"/>
      <c r="BE410" s="11"/>
      <c r="BF410" s="11"/>
      <c r="BG410" s="11"/>
      <c r="BH410" s="11"/>
    </row>
    <row r="411" spans="2:60">
      <c r="B411" s="114"/>
      <c r="C411" s="122"/>
      <c r="D411" s="114"/>
      <c r="E411" s="114"/>
      <c r="F411" s="114"/>
      <c r="G411" s="122"/>
      <c r="H411" s="114"/>
      <c r="I411" s="114"/>
      <c r="J411" s="114"/>
      <c r="K411" s="114"/>
      <c r="L411" s="114"/>
      <c r="O411" s="11"/>
      <c r="P411" s="11"/>
      <c r="Q411" s="11"/>
      <c r="R411" s="114"/>
      <c r="S411" s="122"/>
      <c r="T411" s="114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"/>
      <c r="BD411" s="11"/>
      <c r="BE411" s="11"/>
      <c r="BF411" s="11"/>
      <c r="BG411" s="11"/>
      <c r="BH411" s="11"/>
    </row>
    <row r="412" spans="2:60">
      <c r="B412" s="114"/>
      <c r="C412" s="122"/>
      <c r="D412" s="114"/>
      <c r="E412" s="114"/>
      <c r="F412" s="108"/>
      <c r="G412" s="152"/>
      <c r="H412" s="112"/>
      <c r="I412" s="114"/>
      <c r="J412" s="114"/>
      <c r="K412" s="114"/>
      <c r="L412" s="114"/>
      <c r="O412" s="11"/>
      <c r="P412" s="11"/>
      <c r="Q412" s="11"/>
      <c r="R412" s="114"/>
      <c r="S412" s="212"/>
      <c r="T412" s="114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1"/>
      <c r="BD412" s="11"/>
      <c r="BE412" s="11"/>
      <c r="BF412" s="11"/>
      <c r="BG412" s="11"/>
      <c r="BH412" s="11"/>
    </row>
    <row r="413" spans="2:60">
      <c r="B413" s="114"/>
      <c r="C413" s="122"/>
      <c r="D413" s="114"/>
      <c r="E413" s="114"/>
      <c r="F413" s="108"/>
      <c r="G413" s="152"/>
      <c r="H413" s="109"/>
      <c r="I413" s="114"/>
      <c r="J413" s="114"/>
      <c r="K413" s="114"/>
      <c r="L413" s="114"/>
      <c r="O413" s="11"/>
      <c r="P413" s="11"/>
      <c r="Q413" s="11"/>
      <c r="R413" s="114"/>
      <c r="S413" s="122"/>
      <c r="T413" s="114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1"/>
      <c r="AZ413" s="11"/>
      <c r="BA413" s="11"/>
      <c r="BB413" s="11"/>
      <c r="BC413" s="11"/>
      <c r="BD413" s="11"/>
      <c r="BE413" s="11"/>
      <c r="BF413" s="11"/>
      <c r="BG413" s="11"/>
      <c r="BH413" s="11"/>
    </row>
    <row r="414" spans="2:60">
      <c r="B414" s="114"/>
      <c r="C414" s="122"/>
      <c r="D414" s="114"/>
      <c r="E414" s="114"/>
      <c r="F414" s="108"/>
      <c r="G414" s="152"/>
      <c r="H414" s="112"/>
      <c r="I414" s="114"/>
      <c r="J414" s="114"/>
      <c r="K414" s="114"/>
      <c r="L414" s="114"/>
      <c r="O414" s="11"/>
      <c r="P414" s="11"/>
      <c r="Q414" s="11"/>
      <c r="R414" s="169"/>
      <c r="S414" s="122"/>
      <c r="T414" s="114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1"/>
      <c r="AZ414" s="11"/>
      <c r="BA414" s="11"/>
      <c r="BB414" s="11"/>
      <c r="BC414" s="11"/>
      <c r="BD414" s="11"/>
      <c r="BE414" s="11"/>
      <c r="BF414" s="11"/>
      <c r="BG414" s="11"/>
      <c r="BH414" s="11"/>
    </row>
    <row r="415" spans="2:60">
      <c r="B415" s="114"/>
      <c r="C415" s="122"/>
      <c r="D415" s="114"/>
      <c r="E415" s="114"/>
      <c r="F415" s="108"/>
      <c r="G415" s="152"/>
      <c r="H415" s="115"/>
      <c r="I415" s="319"/>
      <c r="J415" s="114"/>
      <c r="K415" s="114"/>
      <c r="L415" s="114"/>
      <c r="O415" s="11"/>
      <c r="P415" s="11"/>
      <c r="Q415" s="11"/>
      <c r="R415" s="123"/>
      <c r="S415" s="122"/>
      <c r="T415" s="108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1"/>
      <c r="AZ415" s="11"/>
      <c r="BA415" s="11"/>
      <c r="BB415" s="11"/>
      <c r="BC415" s="11"/>
      <c r="BD415" s="11"/>
      <c r="BE415" s="11"/>
      <c r="BF415" s="11"/>
      <c r="BG415" s="11"/>
      <c r="BH415" s="11"/>
    </row>
    <row r="416" spans="2:60">
      <c r="B416" s="114"/>
      <c r="C416" s="122"/>
      <c r="D416" s="114"/>
      <c r="E416" s="114"/>
      <c r="F416" s="116"/>
      <c r="G416" s="150"/>
      <c r="H416" s="135"/>
      <c r="I416" s="108"/>
      <c r="J416" s="114"/>
      <c r="K416" s="114"/>
      <c r="L416" s="114"/>
      <c r="O416" s="11"/>
      <c r="P416" s="11"/>
      <c r="Q416" s="11"/>
      <c r="R416" s="123"/>
      <c r="S416" s="109"/>
      <c r="T416" s="108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1"/>
      <c r="BD416" s="11"/>
      <c r="BE416" s="11"/>
      <c r="BF416" s="11"/>
      <c r="BG416" s="11"/>
      <c r="BH416" s="11"/>
    </row>
    <row r="417" spans="2:60">
      <c r="B417" s="114"/>
      <c r="C417" s="122"/>
      <c r="D417" s="114"/>
      <c r="E417" s="114"/>
      <c r="F417" s="116"/>
      <c r="G417" s="150"/>
      <c r="H417" s="174"/>
      <c r="I417" s="113"/>
      <c r="J417" s="114"/>
      <c r="K417" s="114"/>
      <c r="L417" s="114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1"/>
      <c r="BD417" s="11"/>
      <c r="BE417" s="11"/>
      <c r="BF417" s="11"/>
      <c r="BG417" s="11"/>
      <c r="BH417" s="11"/>
    </row>
    <row r="418" spans="2:60">
      <c r="B418" s="114"/>
      <c r="C418" s="122"/>
      <c r="D418" s="114"/>
      <c r="E418" s="114"/>
      <c r="F418" s="113"/>
      <c r="G418" s="139"/>
      <c r="H418" s="109"/>
      <c r="I418" s="116"/>
      <c r="J418" s="114"/>
      <c r="K418" s="114"/>
      <c r="L418" s="114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1"/>
      <c r="AZ418" s="11"/>
      <c r="BA418" s="11"/>
      <c r="BB418" s="11"/>
      <c r="BC418" s="11"/>
      <c r="BD418" s="11"/>
      <c r="BE418" s="11"/>
      <c r="BF418" s="11"/>
      <c r="BG418" s="11"/>
      <c r="BH418" s="11"/>
    </row>
    <row r="419" spans="2:60">
      <c r="B419" s="114"/>
      <c r="C419" s="122"/>
      <c r="D419" s="114"/>
      <c r="E419" s="114"/>
      <c r="F419" s="114"/>
      <c r="G419" s="231"/>
      <c r="H419" s="114"/>
      <c r="I419" s="114"/>
      <c r="J419" s="114"/>
      <c r="K419" s="114"/>
      <c r="L419" s="114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1"/>
      <c r="AZ419" s="11"/>
      <c r="BA419" s="11"/>
      <c r="BB419" s="11"/>
      <c r="BC419" s="11"/>
      <c r="BD419" s="11"/>
      <c r="BE419" s="11"/>
      <c r="BF419" s="11"/>
      <c r="BG419" s="11"/>
      <c r="BH419" s="11"/>
    </row>
    <row r="420" spans="2:60">
      <c r="B420" s="114"/>
      <c r="C420" s="122"/>
      <c r="D420" s="114"/>
      <c r="E420" s="114"/>
      <c r="F420" s="108"/>
      <c r="G420" s="152"/>
      <c r="H420" s="114"/>
      <c r="I420" s="207"/>
      <c r="J420" s="114"/>
      <c r="K420" s="114"/>
      <c r="L420" s="114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H420" s="11"/>
    </row>
    <row r="421" spans="2:60">
      <c r="B421" s="114"/>
      <c r="C421" s="122"/>
      <c r="D421" s="114"/>
      <c r="E421" s="114"/>
      <c r="F421" s="132"/>
      <c r="G421" s="139"/>
      <c r="H421" s="114"/>
      <c r="I421" s="113"/>
      <c r="J421" s="114"/>
      <c r="K421" s="114"/>
      <c r="L421" s="114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  <c r="BH421" s="11"/>
    </row>
    <row r="422" spans="2:60">
      <c r="B422" s="114"/>
      <c r="C422" s="122"/>
      <c r="D422" s="114"/>
      <c r="E422" s="114"/>
      <c r="F422" s="108"/>
      <c r="G422" s="152"/>
      <c r="H422" s="114"/>
      <c r="I422" s="114"/>
      <c r="J422" s="114"/>
      <c r="K422" s="114"/>
      <c r="L422" s="114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1"/>
      <c r="AZ422" s="11"/>
      <c r="BA422" s="11"/>
      <c r="BB422" s="11"/>
      <c r="BC422" s="11"/>
      <c r="BD422" s="11"/>
      <c r="BE422" s="11"/>
      <c r="BF422" s="11"/>
      <c r="BG422" s="11"/>
      <c r="BH422" s="11"/>
    </row>
    <row r="423" spans="2:60">
      <c r="B423" s="114"/>
      <c r="C423" s="122"/>
      <c r="D423" s="114"/>
      <c r="E423" s="114"/>
      <c r="F423" s="113"/>
      <c r="G423" s="139"/>
      <c r="H423" s="114"/>
      <c r="I423" s="114"/>
      <c r="J423" s="114"/>
      <c r="K423" s="114"/>
      <c r="L423" s="114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1"/>
      <c r="AZ423" s="11"/>
      <c r="BA423" s="11"/>
      <c r="BB423" s="11"/>
      <c r="BC423" s="11"/>
      <c r="BD423" s="11"/>
      <c r="BE423" s="11"/>
      <c r="BF423" s="11"/>
      <c r="BG423" s="11"/>
      <c r="BH423" s="11"/>
    </row>
    <row r="424" spans="2:60">
      <c r="B424" s="114"/>
      <c r="C424" s="122"/>
      <c r="D424" s="114"/>
      <c r="E424" s="114"/>
      <c r="F424" s="113"/>
      <c r="G424" s="139"/>
      <c r="H424" s="114"/>
      <c r="I424" s="114"/>
      <c r="J424" s="114"/>
      <c r="K424" s="114"/>
      <c r="L424" s="114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/>
      <c r="AS424" s="11"/>
      <c r="AT424" s="11"/>
      <c r="AU424" s="11"/>
      <c r="AV424" s="11"/>
      <c r="AW424" s="11"/>
      <c r="AX424" s="11"/>
      <c r="AY424" s="11"/>
      <c r="AZ424" s="11"/>
      <c r="BA424" s="11"/>
      <c r="BB424" s="11"/>
      <c r="BC424" s="11"/>
      <c r="BD424" s="11"/>
      <c r="BE424" s="11"/>
      <c r="BF424" s="11"/>
      <c r="BG424" s="11"/>
      <c r="BH424" s="11"/>
    </row>
    <row r="425" spans="2:60">
      <c r="B425" s="114"/>
      <c r="C425" s="122"/>
      <c r="D425" s="114"/>
      <c r="E425" s="114"/>
      <c r="F425" s="114"/>
      <c r="G425" s="114"/>
      <c r="H425" s="114"/>
      <c r="I425" s="114"/>
      <c r="J425" s="114"/>
      <c r="K425" s="114"/>
      <c r="L425" s="114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Q425" s="11"/>
      <c r="AR425" s="11"/>
      <c r="AS425" s="11"/>
      <c r="AT425" s="11"/>
      <c r="AU425" s="11"/>
      <c r="AV425" s="11"/>
      <c r="AW425" s="11"/>
      <c r="AX425" s="11"/>
      <c r="AY425" s="11"/>
      <c r="AZ425" s="11"/>
      <c r="BA425" s="11"/>
      <c r="BB425" s="11"/>
      <c r="BC425" s="11"/>
      <c r="BD425" s="11"/>
      <c r="BE425" s="11"/>
      <c r="BF425" s="11"/>
      <c r="BG425" s="11"/>
      <c r="BH425" s="11"/>
    </row>
    <row r="426" spans="2:60">
      <c r="B426" s="114"/>
      <c r="C426" s="122"/>
      <c r="D426" s="114"/>
      <c r="E426" s="114"/>
      <c r="F426" s="121"/>
      <c r="G426" s="149"/>
      <c r="H426" s="109"/>
      <c r="I426" s="114"/>
      <c r="J426" s="114"/>
      <c r="K426" s="114"/>
      <c r="L426" s="114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"/>
      <c r="AQ426" s="11"/>
      <c r="AR426" s="11"/>
      <c r="AS426" s="11"/>
      <c r="AT426" s="11"/>
      <c r="AU426" s="11"/>
      <c r="AV426" s="11"/>
      <c r="AW426" s="11"/>
      <c r="AX426" s="11"/>
      <c r="AY426" s="11"/>
      <c r="AZ426" s="11"/>
      <c r="BA426" s="11"/>
      <c r="BB426" s="11"/>
      <c r="BC426" s="11"/>
      <c r="BD426" s="11"/>
      <c r="BE426" s="11"/>
      <c r="BF426" s="11"/>
      <c r="BG426" s="11"/>
      <c r="BH426" s="11"/>
    </row>
    <row r="427" spans="2:60">
      <c r="B427" s="114"/>
      <c r="C427" s="122"/>
      <c r="D427" s="114"/>
      <c r="E427" s="114"/>
      <c r="F427" s="303"/>
      <c r="G427" s="303"/>
      <c r="H427" s="109"/>
      <c r="I427" s="114"/>
      <c r="J427" s="114"/>
      <c r="K427" s="114"/>
      <c r="L427" s="114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Q427" s="11"/>
      <c r="AR427" s="11"/>
      <c r="AS427" s="11"/>
      <c r="AT427" s="11"/>
      <c r="AU427" s="11"/>
      <c r="AV427" s="11"/>
      <c r="AW427" s="11"/>
      <c r="AX427" s="11"/>
      <c r="AY427" s="11"/>
      <c r="AZ427" s="11"/>
      <c r="BA427" s="11"/>
      <c r="BB427" s="11"/>
      <c r="BC427" s="11"/>
      <c r="BD427" s="11"/>
      <c r="BE427" s="11"/>
      <c r="BF427" s="11"/>
      <c r="BG427" s="11"/>
      <c r="BH427" s="11"/>
    </row>
    <row r="428" spans="2:60">
      <c r="B428" s="114"/>
      <c r="C428" s="122"/>
      <c r="D428" s="114"/>
      <c r="E428" s="114"/>
      <c r="F428" s="301"/>
      <c r="G428" s="114"/>
      <c r="H428" s="114"/>
      <c r="I428" s="114"/>
      <c r="J428" s="114"/>
      <c r="K428" s="114"/>
      <c r="L428" s="114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</row>
    <row r="429" spans="2:60">
      <c r="B429" s="114"/>
      <c r="C429" s="122"/>
      <c r="D429" s="114"/>
      <c r="E429" s="114"/>
      <c r="F429" s="114"/>
      <c r="G429" s="114"/>
      <c r="H429" s="114"/>
      <c r="I429" s="217"/>
      <c r="J429" s="114"/>
      <c r="K429" s="114"/>
      <c r="L429" s="114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11"/>
    </row>
    <row r="430" spans="2:60">
      <c r="B430" s="114"/>
      <c r="C430" s="122"/>
      <c r="D430" s="114"/>
      <c r="E430" s="114"/>
      <c r="F430" s="114"/>
      <c r="G430" s="114"/>
      <c r="H430" s="287"/>
      <c r="I430" s="114"/>
      <c r="J430" s="129"/>
      <c r="K430" s="129"/>
      <c r="L430" s="129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Q430" s="11"/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1"/>
      <c r="BC430" s="11"/>
      <c r="BD430" s="11"/>
      <c r="BE430" s="11"/>
      <c r="BF430" s="11"/>
      <c r="BG430" s="11"/>
      <c r="BH430" s="11"/>
    </row>
    <row r="431" spans="2:60">
      <c r="B431" s="114"/>
      <c r="C431" s="122"/>
      <c r="D431" s="114"/>
      <c r="E431" s="114"/>
      <c r="F431" s="114"/>
      <c r="G431" s="114"/>
      <c r="H431" s="174"/>
      <c r="I431" s="308"/>
      <c r="J431" s="129"/>
      <c r="K431" s="129"/>
      <c r="L431" s="129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11"/>
    </row>
    <row r="432" spans="2:60">
      <c r="B432" s="114"/>
      <c r="C432" s="122"/>
      <c r="D432" s="114"/>
      <c r="E432" s="114"/>
      <c r="F432" s="114"/>
      <c r="G432" s="114"/>
      <c r="H432" s="109"/>
      <c r="I432" s="114"/>
      <c r="J432" s="129"/>
      <c r="K432" s="129"/>
      <c r="L432" s="129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1"/>
      <c r="BC432" s="11"/>
      <c r="BD432" s="11"/>
      <c r="BE432" s="11"/>
      <c r="BF432" s="11"/>
      <c r="BG432" s="11"/>
      <c r="BH432" s="11"/>
    </row>
    <row r="433" spans="2:60">
      <c r="B433" s="114"/>
      <c r="C433" s="122"/>
      <c r="D433" s="114"/>
      <c r="E433" s="114"/>
      <c r="F433" s="114"/>
      <c r="G433" s="114"/>
      <c r="H433" s="288"/>
      <c r="I433" s="114"/>
      <c r="J433" s="129"/>
      <c r="K433" s="129"/>
      <c r="L433" s="129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"/>
      <c r="AQ433" s="11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1"/>
      <c r="BC433" s="11"/>
      <c r="BD433" s="11"/>
      <c r="BE433" s="11"/>
      <c r="BF433" s="11"/>
      <c r="BG433" s="11"/>
      <c r="BH433" s="11"/>
    </row>
    <row r="434" spans="2:60">
      <c r="B434" s="114"/>
      <c r="C434" s="122"/>
      <c r="D434" s="114"/>
      <c r="E434" s="114"/>
      <c r="F434" s="114"/>
      <c r="G434" s="114"/>
      <c r="H434" s="109"/>
      <c r="I434" s="207"/>
      <c r="J434" s="129"/>
      <c r="K434" s="129"/>
      <c r="L434" s="129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Q434" s="11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  <c r="BH434" s="11"/>
    </row>
    <row r="435" spans="2:60">
      <c r="B435" s="114"/>
      <c r="C435" s="122"/>
      <c r="D435" s="114"/>
      <c r="E435" s="114"/>
      <c r="F435" s="114"/>
      <c r="G435" s="114"/>
      <c r="H435" s="115"/>
      <c r="I435" s="217"/>
      <c r="J435" s="129"/>
      <c r="K435" s="129"/>
      <c r="L435" s="129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Q435" s="11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1"/>
      <c r="BC435" s="11"/>
      <c r="BD435" s="11"/>
      <c r="BE435" s="11"/>
      <c r="BF435" s="11"/>
      <c r="BG435" s="11"/>
      <c r="BH435" s="11"/>
    </row>
    <row r="436" spans="2:60">
      <c r="B436" s="114"/>
      <c r="C436" s="122"/>
      <c r="D436" s="114"/>
      <c r="E436" s="114"/>
      <c r="F436" s="114"/>
      <c r="G436" s="114"/>
      <c r="H436" s="109"/>
      <c r="I436" s="121"/>
      <c r="J436" s="129"/>
      <c r="K436" s="129"/>
      <c r="L436" s="129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  <c r="AQ436" s="11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11"/>
    </row>
    <row r="437" spans="2:60">
      <c r="B437" s="114"/>
      <c r="C437" s="122"/>
      <c r="D437" s="114"/>
      <c r="E437" s="114"/>
      <c r="F437" s="114"/>
      <c r="G437" s="114"/>
      <c r="H437" s="288"/>
      <c r="I437" s="108"/>
      <c r="J437" s="129"/>
      <c r="K437" s="129"/>
      <c r="L437" s="129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Q437" s="11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11"/>
    </row>
    <row r="438" spans="2:60">
      <c r="B438" s="114"/>
      <c r="C438" s="122"/>
      <c r="D438" s="114"/>
      <c r="E438" s="114"/>
      <c r="F438" s="114"/>
      <c r="G438" s="114"/>
      <c r="H438" s="114"/>
      <c r="I438" s="118"/>
      <c r="J438" s="129"/>
      <c r="K438" s="129"/>
      <c r="L438" s="129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  <c r="AQ438" s="11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11"/>
    </row>
    <row r="439" spans="2:60">
      <c r="B439" s="114"/>
      <c r="C439" s="122"/>
      <c r="D439" s="114"/>
      <c r="E439" s="114"/>
      <c r="F439" s="114"/>
      <c r="G439" s="114"/>
      <c r="H439" s="114"/>
      <c r="I439" s="108"/>
      <c r="J439" s="129"/>
      <c r="K439" s="129"/>
      <c r="L439" s="129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  <c r="BH439" s="11"/>
    </row>
    <row r="440" spans="2:60">
      <c r="B440" s="114"/>
      <c r="C440" s="122"/>
      <c r="D440" s="114"/>
      <c r="E440" s="114"/>
      <c r="F440" s="114"/>
      <c r="G440" s="114"/>
      <c r="H440" s="299"/>
      <c r="I440" s="121"/>
      <c r="J440" s="129"/>
      <c r="K440" s="129"/>
      <c r="L440" s="129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Q440" s="11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11"/>
    </row>
    <row r="441" spans="2:60">
      <c r="B441" s="114"/>
      <c r="C441" s="122"/>
      <c r="D441" s="114"/>
      <c r="E441" s="114"/>
      <c r="F441" s="114"/>
      <c r="G441" s="114"/>
      <c r="H441" s="174"/>
      <c r="I441" s="114"/>
      <c r="J441" s="129"/>
      <c r="K441" s="129"/>
      <c r="L441" s="129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  <c r="AQ441" s="11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  <c r="BH441" s="11"/>
    </row>
    <row r="442" spans="2:60">
      <c r="B442" s="114"/>
      <c r="C442" s="122"/>
      <c r="D442" s="114"/>
      <c r="E442" s="114"/>
      <c r="F442" s="114"/>
      <c r="G442" s="114"/>
      <c r="H442" s="112"/>
      <c r="I442" s="114"/>
      <c r="J442" s="129"/>
      <c r="K442" s="129"/>
      <c r="L442" s="129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  <c r="AP442" s="11"/>
      <c r="AQ442" s="11"/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1"/>
      <c r="BC442" s="11"/>
      <c r="BD442" s="11"/>
      <c r="BE442" s="11"/>
      <c r="BF442" s="11"/>
      <c r="BG442" s="11"/>
      <c r="BH442" s="11"/>
    </row>
    <row r="443" spans="2:60">
      <c r="B443" s="114"/>
      <c r="C443" s="122"/>
      <c r="D443" s="114"/>
      <c r="E443" s="114"/>
      <c r="F443" s="114"/>
      <c r="G443" s="114"/>
      <c r="H443" s="114"/>
      <c r="I443" s="114"/>
      <c r="J443" s="129"/>
      <c r="K443" s="129"/>
      <c r="L443" s="129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  <c r="AQ443" s="11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1"/>
      <c r="BC443" s="11"/>
      <c r="BD443" s="11"/>
      <c r="BE443" s="11"/>
      <c r="BF443" s="11"/>
      <c r="BG443" s="11"/>
      <c r="BH443" s="11"/>
    </row>
    <row r="444" spans="2:60">
      <c r="B444" s="114"/>
      <c r="C444" s="122"/>
      <c r="D444" s="114"/>
      <c r="E444" s="114"/>
      <c r="F444" s="114"/>
      <c r="G444" s="114"/>
      <c r="H444" s="114"/>
      <c r="I444" s="207"/>
      <c r="J444" s="129"/>
      <c r="K444" s="129"/>
      <c r="L444" s="129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  <c r="AQ444" s="11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1"/>
      <c r="BC444" s="11"/>
      <c r="BD444" s="11"/>
      <c r="BE444" s="11"/>
      <c r="BF444" s="11"/>
      <c r="BG444" s="11"/>
      <c r="BH444" s="11"/>
    </row>
    <row r="445" spans="2:60">
      <c r="B445" s="114"/>
      <c r="C445" s="122"/>
      <c r="D445" s="114"/>
      <c r="E445" s="114"/>
      <c r="F445" s="114"/>
      <c r="G445" s="114"/>
      <c r="H445" s="114"/>
      <c r="I445" s="108"/>
      <c r="J445" s="129"/>
      <c r="K445" s="129"/>
      <c r="L445" s="129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"/>
      <c r="AQ445" s="11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1"/>
      <c r="BC445" s="11"/>
      <c r="BD445" s="11"/>
      <c r="BE445" s="11"/>
      <c r="BF445" s="11"/>
      <c r="BG445" s="11"/>
      <c r="BH445" s="11"/>
    </row>
    <row r="446" spans="2:60">
      <c r="B446" s="114"/>
      <c r="C446" s="122"/>
      <c r="D446" s="114"/>
      <c r="E446" s="114"/>
      <c r="F446" s="121"/>
      <c r="G446" s="149"/>
      <c r="H446" s="112"/>
      <c r="I446" s="114"/>
      <c r="J446" s="129"/>
      <c r="K446" s="129"/>
      <c r="L446" s="129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"/>
      <c r="AQ446" s="11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  <c r="BH446" s="11"/>
    </row>
    <row r="447" spans="2:60">
      <c r="B447" s="114"/>
      <c r="C447" s="122"/>
      <c r="D447" s="114"/>
      <c r="E447" s="114"/>
      <c r="F447" s="121"/>
      <c r="G447" s="149"/>
      <c r="H447" s="112"/>
      <c r="I447" s="114"/>
      <c r="J447" s="129"/>
      <c r="K447" s="129"/>
      <c r="L447" s="129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  <c r="AQ447" s="11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  <c r="BH447" s="11"/>
    </row>
    <row r="448" spans="2:60">
      <c r="B448" s="114"/>
      <c r="C448" s="122"/>
      <c r="D448" s="114"/>
      <c r="E448" s="114"/>
      <c r="F448" s="121"/>
      <c r="G448" s="149"/>
      <c r="H448" s="112"/>
      <c r="I448" s="114"/>
      <c r="J448" s="129"/>
      <c r="K448" s="129"/>
      <c r="L448" s="129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Q448" s="11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  <c r="BH448" s="11"/>
    </row>
    <row r="449" spans="2:60">
      <c r="B449" s="114"/>
      <c r="C449" s="122"/>
      <c r="D449" s="114"/>
      <c r="E449" s="114"/>
      <c r="F449" s="121"/>
      <c r="G449" s="149"/>
      <c r="H449" s="154"/>
      <c r="I449" s="113"/>
      <c r="J449" s="129"/>
      <c r="K449" s="129"/>
      <c r="L449" s="129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"/>
      <c r="AQ449" s="11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1"/>
      <c r="BC449" s="11"/>
      <c r="BD449" s="11"/>
      <c r="BE449" s="11"/>
      <c r="BF449" s="11"/>
      <c r="BG449" s="11"/>
      <c r="BH449" s="11"/>
    </row>
    <row r="450" spans="2:60">
      <c r="B450" s="114"/>
      <c r="C450" s="122"/>
      <c r="D450" s="114"/>
      <c r="E450" s="114"/>
      <c r="F450" s="303"/>
      <c r="G450" s="114"/>
      <c r="H450" s="114"/>
      <c r="I450" s="113"/>
      <c r="J450" s="129"/>
      <c r="K450" s="129"/>
      <c r="L450" s="129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  <c r="AQ450" s="11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1"/>
      <c r="BC450" s="11"/>
      <c r="BD450" s="11"/>
      <c r="BE450" s="11"/>
      <c r="BF450" s="11"/>
      <c r="BG450" s="11"/>
      <c r="BH450" s="11"/>
    </row>
    <row r="451" spans="2:60" ht="15.75">
      <c r="B451" s="114"/>
      <c r="C451" s="122"/>
      <c r="D451" s="114"/>
      <c r="E451" s="114"/>
      <c r="F451" s="315"/>
      <c r="G451" s="114"/>
      <c r="H451" s="114"/>
      <c r="I451" s="113"/>
      <c r="J451" s="129"/>
      <c r="K451" s="129"/>
      <c r="L451" s="129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  <c r="AQ451" s="11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1"/>
      <c r="BC451" s="11"/>
      <c r="BD451" s="11"/>
      <c r="BE451" s="11"/>
      <c r="BF451" s="11"/>
      <c r="BG451" s="11"/>
      <c r="BH451" s="11"/>
    </row>
    <row r="452" spans="2:60">
      <c r="B452" s="114"/>
      <c r="C452" s="122"/>
      <c r="D452" s="114"/>
      <c r="E452" s="114"/>
      <c r="F452" s="114"/>
      <c r="G452" s="114"/>
      <c r="H452" s="114"/>
      <c r="I452" s="114"/>
      <c r="J452" s="129"/>
      <c r="K452" s="129"/>
      <c r="L452" s="129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Q452" s="11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1"/>
      <c r="BC452" s="11"/>
      <c r="BD452" s="11"/>
      <c r="BE452" s="11"/>
      <c r="BF452" s="11"/>
      <c r="BG452" s="11"/>
      <c r="BH452" s="11"/>
    </row>
    <row r="453" spans="2:60">
      <c r="B453" s="114"/>
      <c r="C453" s="122"/>
      <c r="D453" s="114"/>
      <c r="E453" s="114"/>
      <c r="F453" s="114"/>
      <c r="G453" s="114"/>
      <c r="H453" s="114"/>
      <c r="I453" s="114"/>
      <c r="J453" s="129"/>
      <c r="K453" s="129"/>
      <c r="L453" s="129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  <c r="AQ453" s="11"/>
      <c r="AR453" s="11"/>
      <c r="AS453" s="11"/>
      <c r="AT453" s="11"/>
      <c r="AU453" s="11"/>
      <c r="AV453" s="11"/>
      <c r="AW453" s="11"/>
      <c r="AX453" s="11"/>
      <c r="AY453" s="11"/>
      <c r="AZ453" s="11"/>
      <c r="BA453" s="11"/>
      <c r="BB453" s="11"/>
      <c r="BC453" s="11"/>
      <c r="BD453" s="11"/>
      <c r="BE453" s="11"/>
      <c r="BF453" s="11"/>
      <c r="BG453" s="11"/>
      <c r="BH453" s="11"/>
    </row>
    <row r="454" spans="2:60">
      <c r="B454" s="114"/>
      <c r="C454" s="122"/>
      <c r="D454" s="114"/>
      <c r="E454" s="114"/>
      <c r="F454" s="114"/>
      <c r="G454" s="114"/>
      <c r="H454" s="114"/>
      <c r="I454" s="114"/>
      <c r="J454" s="129"/>
      <c r="K454" s="129"/>
      <c r="L454" s="129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  <c r="AQ454" s="11"/>
      <c r="AR454" s="11"/>
      <c r="AS454" s="11"/>
      <c r="AT454" s="11"/>
      <c r="AU454" s="11"/>
      <c r="AV454" s="11"/>
      <c r="AW454" s="11"/>
      <c r="AX454" s="11"/>
      <c r="AY454" s="11"/>
      <c r="AZ454" s="11"/>
      <c r="BA454" s="11"/>
      <c r="BB454" s="11"/>
      <c r="BC454" s="11"/>
      <c r="BD454" s="11"/>
      <c r="BE454" s="11"/>
      <c r="BF454" s="11"/>
      <c r="BG454" s="11"/>
      <c r="BH454" s="11"/>
    </row>
    <row r="455" spans="2:60">
      <c r="B455" s="114"/>
      <c r="C455" s="122"/>
      <c r="D455" s="114"/>
      <c r="E455" s="114"/>
      <c r="F455" s="114"/>
      <c r="G455" s="114"/>
      <c r="H455" s="114"/>
      <c r="I455" s="114"/>
      <c r="J455" s="129"/>
      <c r="K455" s="129"/>
      <c r="L455" s="129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  <c r="AQ455" s="11"/>
      <c r="AR455" s="11"/>
      <c r="AS455" s="11"/>
      <c r="AT455" s="11"/>
      <c r="AU455" s="11"/>
      <c r="AV455" s="11"/>
      <c r="AW455" s="11"/>
      <c r="AX455" s="11"/>
      <c r="AY455" s="11"/>
      <c r="AZ455" s="11"/>
      <c r="BA455" s="11"/>
      <c r="BB455" s="11"/>
      <c r="BC455" s="11"/>
      <c r="BD455" s="11"/>
      <c r="BE455" s="11"/>
      <c r="BF455" s="11"/>
      <c r="BG455" s="11"/>
      <c r="BH455" s="11"/>
    </row>
    <row r="456" spans="2:60">
      <c r="B456" s="114"/>
      <c r="C456" s="122"/>
      <c r="D456" s="114"/>
      <c r="E456" s="114"/>
      <c r="F456" s="114"/>
      <c r="G456" s="114"/>
      <c r="H456" s="114"/>
      <c r="I456" s="114"/>
      <c r="J456" s="129"/>
      <c r="K456" s="129"/>
      <c r="L456" s="129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"/>
      <c r="AQ456" s="11"/>
      <c r="AR456" s="11"/>
      <c r="AS456" s="11"/>
      <c r="AT456" s="11"/>
      <c r="AU456" s="11"/>
      <c r="AV456" s="11"/>
      <c r="AW456" s="11"/>
      <c r="AX456" s="11"/>
      <c r="AY456" s="11"/>
      <c r="AZ456" s="11"/>
      <c r="BA456" s="11"/>
      <c r="BB456" s="11"/>
      <c r="BC456" s="11"/>
      <c r="BD456" s="11"/>
      <c r="BE456" s="11"/>
      <c r="BF456" s="11"/>
      <c r="BG456" s="11"/>
      <c r="BH456" s="11"/>
    </row>
    <row r="457" spans="2:60">
      <c r="B457" s="114"/>
      <c r="C457" s="122"/>
      <c r="D457" s="114"/>
      <c r="E457" s="114"/>
      <c r="F457" s="114"/>
      <c r="G457" s="114"/>
      <c r="H457" s="114"/>
      <c r="I457" s="114"/>
      <c r="J457" s="129"/>
      <c r="K457" s="129"/>
      <c r="L457" s="129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  <c r="AP457" s="11"/>
      <c r="AQ457" s="11"/>
      <c r="AR457" s="11"/>
      <c r="AS457" s="11"/>
      <c r="AT457" s="11"/>
      <c r="AU457" s="11"/>
      <c r="AV457" s="11"/>
      <c r="AW457" s="11"/>
      <c r="AX457" s="11"/>
      <c r="AY457" s="11"/>
      <c r="AZ457" s="11"/>
      <c r="BA457" s="11"/>
      <c r="BB457" s="11"/>
      <c r="BC457" s="11"/>
      <c r="BD457" s="11"/>
      <c r="BE457" s="11"/>
      <c r="BF457" s="11"/>
      <c r="BG457" s="11"/>
      <c r="BH457" s="11"/>
    </row>
    <row r="458" spans="2:60">
      <c r="B458" s="114"/>
      <c r="C458" s="122"/>
      <c r="D458" s="114"/>
      <c r="E458" s="114"/>
      <c r="F458" s="114"/>
      <c r="G458" s="114"/>
      <c r="H458" s="114"/>
      <c r="I458" s="114"/>
      <c r="J458" s="129"/>
      <c r="K458" s="129"/>
      <c r="L458" s="129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  <c r="AR458" s="11"/>
      <c r="AS458" s="11"/>
      <c r="AT458" s="11"/>
      <c r="AU458" s="11"/>
      <c r="AV458" s="11"/>
      <c r="AW458" s="11"/>
      <c r="AX458" s="11"/>
      <c r="AY458" s="11"/>
      <c r="AZ458" s="11"/>
      <c r="BA458" s="11"/>
      <c r="BB458" s="11"/>
      <c r="BC458" s="11"/>
      <c r="BD458" s="11"/>
      <c r="BE458" s="11"/>
      <c r="BF458" s="11"/>
      <c r="BG458" s="11"/>
      <c r="BH458" s="11"/>
    </row>
    <row r="459" spans="2:60">
      <c r="B459" s="114"/>
      <c r="C459" s="122"/>
      <c r="D459" s="114"/>
      <c r="E459" s="114"/>
      <c r="F459" s="114"/>
      <c r="G459" s="114"/>
      <c r="H459" s="114"/>
      <c r="I459" s="114"/>
      <c r="J459" s="129"/>
      <c r="K459" s="129"/>
      <c r="L459" s="129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"/>
      <c r="AQ459" s="11"/>
      <c r="AR459" s="11"/>
      <c r="AS459" s="11"/>
      <c r="AT459" s="11"/>
      <c r="AU459" s="11"/>
      <c r="AV459" s="11"/>
      <c r="AW459" s="11"/>
      <c r="AX459" s="11"/>
      <c r="AY459" s="11"/>
      <c r="AZ459" s="11"/>
      <c r="BA459" s="11"/>
      <c r="BB459" s="11"/>
      <c r="BC459" s="11"/>
      <c r="BD459" s="11"/>
      <c r="BE459" s="11"/>
      <c r="BF459" s="11"/>
      <c r="BG459" s="11"/>
      <c r="BH459" s="11"/>
    </row>
    <row r="460" spans="2:60">
      <c r="B460" s="114"/>
      <c r="C460" s="122"/>
      <c r="D460" s="114"/>
      <c r="E460" s="114"/>
      <c r="F460" s="114"/>
      <c r="G460" s="114"/>
      <c r="H460" s="114"/>
      <c r="I460" s="114"/>
      <c r="J460" s="129"/>
      <c r="K460" s="129"/>
      <c r="L460" s="129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  <c r="AO460" s="11"/>
      <c r="AP460" s="11"/>
      <c r="AQ460" s="11"/>
      <c r="AR460" s="11"/>
      <c r="AS460" s="11"/>
      <c r="AT460" s="11"/>
      <c r="AU460" s="11"/>
      <c r="AV460" s="11"/>
      <c r="AW460" s="11"/>
      <c r="AX460" s="11"/>
      <c r="AY460" s="11"/>
      <c r="AZ460" s="11"/>
      <c r="BA460" s="11"/>
      <c r="BB460" s="11"/>
      <c r="BC460" s="11"/>
      <c r="BD460" s="11"/>
      <c r="BE460" s="11"/>
      <c r="BF460" s="11"/>
      <c r="BG460" s="11"/>
      <c r="BH460" s="11"/>
    </row>
    <row r="461" spans="2:60">
      <c r="B461" s="114"/>
      <c r="C461" s="122"/>
      <c r="D461" s="114"/>
      <c r="E461" s="114"/>
      <c r="F461" s="114"/>
      <c r="G461" s="114"/>
      <c r="H461" s="114"/>
      <c r="I461" s="114"/>
      <c r="J461" s="129"/>
      <c r="K461" s="129"/>
      <c r="L461" s="129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  <c r="AP461" s="11"/>
      <c r="AQ461" s="11"/>
      <c r="AR461" s="11"/>
      <c r="AS461" s="11"/>
      <c r="AT461" s="11"/>
      <c r="AU461" s="11"/>
      <c r="AV461" s="11"/>
      <c r="AW461" s="11"/>
      <c r="AX461" s="11"/>
      <c r="AY461" s="11"/>
      <c r="AZ461" s="11"/>
      <c r="BA461" s="11"/>
      <c r="BB461" s="11"/>
      <c r="BC461" s="11"/>
      <c r="BD461" s="11"/>
      <c r="BE461" s="11"/>
      <c r="BF461" s="11"/>
      <c r="BG461" s="11"/>
      <c r="BH461" s="11"/>
    </row>
    <row r="462" spans="2:60">
      <c r="B462" s="114"/>
      <c r="C462" s="122"/>
      <c r="D462" s="114"/>
      <c r="E462" s="114"/>
      <c r="F462" s="114"/>
      <c r="G462" s="114"/>
      <c r="H462" s="114"/>
      <c r="I462" s="114"/>
      <c r="J462" s="129"/>
      <c r="K462" s="129"/>
      <c r="L462" s="129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1"/>
      <c r="AO462" s="11"/>
      <c r="AP462" s="11"/>
      <c r="AQ462" s="11"/>
      <c r="AR462" s="11"/>
      <c r="AS462" s="11"/>
      <c r="AT462" s="11"/>
      <c r="AU462" s="11"/>
      <c r="AV462" s="11"/>
      <c r="AW462" s="11"/>
      <c r="AX462" s="11"/>
      <c r="AY462" s="11"/>
      <c r="AZ462" s="11"/>
      <c r="BA462" s="11"/>
      <c r="BB462" s="11"/>
      <c r="BC462" s="11"/>
      <c r="BD462" s="11"/>
      <c r="BE462" s="11"/>
      <c r="BF462" s="11"/>
      <c r="BG462" s="11"/>
      <c r="BH462" s="11"/>
    </row>
    <row r="463" spans="2:60">
      <c r="B463" s="114"/>
      <c r="C463" s="122"/>
      <c r="D463" s="114"/>
      <c r="E463" s="114"/>
      <c r="F463" s="114"/>
      <c r="G463" s="114"/>
      <c r="H463" s="114"/>
      <c r="I463" s="114"/>
      <c r="J463" s="129"/>
      <c r="K463" s="129"/>
      <c r="L463" s="129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1"/>
      <c r="AO463" s="11"/>
      <c r="AP463" s="11"/>
      <c r="AQ463" s="11"/>
      <c r="AR463" s="11"/>
      <c r="AS463" s="11"/>
      <c r="AT463" s="11"/>
      <c r="AU463" s="11"/>
      <c r="AV463" s="11"/>
      <c r="AW463" s="11"/>
      <c r="AX463" s="11"/>
      <c r="AY463" s="11"/>
      <c r="AZ463" s="11"/>
      <c r="BA463" s="11"/>
      <c r="BB463" s="11"/>
      <c r="BC463" s="11"/>
      <c r="BD463" s="11"/>
      <c r="BE463" s="11"/>
      <c r="BF463" s="11"/>
      <c r="BG463" s="11"/>
      <c r="BH463" s="11"/>
    </row>
    <row r="464" spans="2:60">
      <c r="B464" s="114"/>
      <c r="C464" s="122"/>
      <c r="D464" s="114"/>
      <c r="E464" s="114"/>
      <c r="F464" s="114"/>
      <c r="G464" s="114"/>
      <c r="H464" s="114"/>
      <c r="I464" s="114"/>
      <c r="J464" s="129"/>
      <c r="K464" s="129"/>
      <c r="L464" s="129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  <c r="AQ464" s="11"/>
      <c r="AR464" s="11"/>
      <c r="AS464" s="11"/>
      <c r="AT464" s="11"/>
      <c r="AU464" s="11"/>
      <c r="AV464" s="11"/>
      <c r="AW464" s="11"/>
      <c r="AX464" s="11"/>
      <c r="AY464" s="11"/>
      <c r="AZ464" s="11"/>
      <c r="BA464" s="11"/>
      <c r="BB464" s="11"/>
      <c r="BC464" s="11"/>
      <c r="BD464" s="11"/>
      <c r="BE464" s="11"/>
      <c r="BF464" s="11"/>
      <c r="BG464" s="11"/>
      <c r="BH464" s="11"/>
    </row>
    <row r="465" spans="2:60">
      <c r="B465" s="114"/>
      <c r="C465" s="122"/>
      <c r="D465" s="114"/>
      <c r="E465" s="114"/>
      <c r="F465" s="114"/>
      <c r="G465" s="114"/>
      <c r="H465" s="114"/>
      <c r="I465" s="114"/>
      <c r="J465" s="129"/>
      <c r="K465" s="129"/>
      <c r="L465" s="129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  <c r="AQ465" s="11"/>
      <c r="AR465" s="11"/>
      <c r="AS465" s="11"/>
      <c r="AT465" s="11"/>
      <c r="AU465" s="11"/>
      <c r="AV465" s="11"/>
      <c r="AW465" s="11"/>
      <c r="AX465" s="11"/>
      <c r="AY465" s="11"/>
      <c r="AZ465" s="11"/>
      <c r="BA465" s="11"/>
      <c r="BB465" s="11"/>
      <c r="BC465" s="11"/>
      <c r="BD465" s="11"/>
      <c r="BE465" s="11"/>
      <c r="BF465" s="11"/>
      <c r="BG465" s="11"/>
      <c r="BH465" s="11"/>
    </row>
    <row r="466" spans="2:60">
      <c r="B466" s="114"/>
      <c r="C466" s="122"/>
      <c r="D466" s="114"/>
      <c r="E466" s="114"/>
      <c r="F466" s="114"/>
      <c r="G466" s="114"/>
      <c r="H466" s="114"/>
      <c r="I466" s="114"/>
      <c r="J466" s="129"/>
      <c r="K466" s="129"/>
      <c r="L466" s="129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"/>
      <c r="AQ466" s="11"/>
      <c r="AR466" s="11"/>
      <c r="AS466" s="11"/>
      <c r="AT466" s="11"/>
      <c r="AU466" s="11"/>
      <c r="AV466" s="11"/>
      <c r="AW466" s="11"/>
      <c r="AX466" s="11"/>
      <c r="AY466" s="11"/>
      <c r="AZ466" s="11"/>
      <c r="BA466" s="11"/>
      <c r="BB466" s="11"/>
      <c r="BC466" s="11"/>
      <c r="BD466" s="11"/>
      <c r="BE466" s="11"/>
      <c r="BF466" s="11"/>
      <c r="BG466" s="11"/>
      <c r="BH466" s="11"/>
    </row>
    <row r="467" spans="2:60">
      <c r="B467" s="114"/>
      <c r="C467" s="122"/>
      <c r="D467" s="114"/>
      <c r="E467" s="114"/>
      <c r="F467" s="114"/>
      <c r="G467" s="114"/>
      <c r="H467" s="114"/>
      <c r="I467" s="114"/>
      <c r="J467" s="129"/>
      <c r="K467" s="129"/>
      <c r="L467" s="129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"/>
      <c r="AQ467" s="11"/>
      <c r="AR467" s="11"/>
      <c r="AS467" s="11"/>
      <c r="AT467" s="11"/>
      <c r="AU467" s="11"/>
      <c r="AV467" s="11"/>
      <c r="AW467" s="11"/>
      <c r="AX467" s="11"/>
      <c r="AY467" s="11"/>
      <c r="AZ467" s="11"/>
      <c r="BA467" s="11"/>
      <c r="BB467" s="11"/>
      <c r="BC467" s="11"/>
      <c r="BD467" s="11"/>
      <c r="BE467" s="11"/>
      <c r="BF467" s="11"/>
      <c r="BG467" s="11"/>
      <c r="BH467" s="11"/>
    </row>
    <row r="468" spans="2:60">
      <c r="B468" s="114"/>
      <c r="C468" s="122"/>
      <c r="D468" s="114"/>
      <c r="E468" s="114"/>
      <c r="F468" s="114"/>
      <c r="G468" s="114"/>
      <c r="H468" s="114"/>
      <c r="I468" s="114"/>
      <c r="J468" s="129"/>
      <c r="K468" s="129"/>
      <c r="L468" s="129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  <c r="AQ468" s="11"/>
      <c r="AR468" s="11"/>
      <c r="AS468" s="11"/>
      <c r="AT468" s="11"/>
      <c r="AU468" s="11"/>
      <c r="AV468" s="11"/>
      <c r="AW468" s="11"/>
      <c r="AX468" s="11"/>
      <c r="AY468" s="11"/>
      <c r="AZ468" s="11"/>
      <c r="BA468" s="11"/>
      <c r="BB468" s="11"/>
      <c r="BC468" s="11"/>
      <c r="BD468" s="11"/>
      <c r="BE468" s="11"/>
      <c r="BF468" s="11"/>
      <c r="BG468" s="11"/>
      <c r="BH468" s="11"/>
    </row>
    <row r="469" spans="2:60">
      <c r="B469" s="114"/>
      <c r="C469" s="122"/>
      <c r="D469" s="114"/>
      <c r="E469" s="114"/>
      <c r="F469" s="114"/>
      <c r="G469" s="114"/>
      <c r="H469" s="114"/>
      <c r="I469" s="114"/>
      <c r="J469" s="129"/>
      <c r="K469" s="129"/>
      <c r="L469" s="129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  <c r="AQ469" s="11"/>
      <c r="AR469" s="11"/>
      <c r="AS469" s="11"/>
      <c r="AT469" s="11"/>
      <c r="AU469" s="11"/>
      <c r="AV469" s="11"/>
      <c r="AW469" s="11"/>
      <c r="AX469" s="11"/>
      <c r="AY469" s="11"/>
      <c r="AZ469" s="11"/>
      <c r="BA469" s="11"/>
      <c r="BB469" s="11"/>
      <c r="BC469" s="11"/>
      <c r="BD469" s="11"/>
      <c r="BE469" s="11"/>
      <c r="BF469" s="11"/>
      <c r="BG469" s="11"/>
      <c r="BH469" s="11"/>
    </row>
    <row r="470" spans="2:60">
      <c r="B470" s="114"/>
      <c r="C470" s="122"/>
      <c r="D470" s="114"/>
      <c r="E470" s="114"/>
      <c r="F470" s="114"/>
      <c r="G470" s="114"/>
      <c r="H470" s="114"/>
      <c r="I470" s="114"/>
      <c r="J470" s="129"/>
      <c r="K470" s="129"/>
      <c r="L470" s="129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  <c r="AQ470" s="11"/>
      <c r="AR470" s="11"/>
      <c r="AS470" s="11"/>
      <c r="AT470" s="11"/>
      <c r="AU470" s="11"/>
      <c r="AV470" s="11"/>
      <c r="AW470" s="11"/>
      <c r="AX470" s="11"/>
      <c r="AY470" s="11"/>
      <c r="AZ470" s="11"/>
      <c r="BA470" s="11"/>
      <c r="BB470" s="11"/>
      <c r="BC470" s="11"/>
      <c r="BD470" s="11"/>
      <c r="BE470" s="11"/>
      <c r="BF470" s="11"/>
      <c r="BG470" s="11"/>
      <c r="BH470" s="11"/>
    </row>
    <row r="471" spans="2:60">
      <c r="B471" s="114"/>
      <c r="C471" s="122"/>
      <c r="D471" s="114"/>
      <c r="E471" s="114"/>
      <c r="F471" s="114"/>
      <c r="G471" s="114"/>
      <c r="H471" s="114"/>
      <c r="I471" s="114"/>
      <c r="J471" s="129"/>
      <c r="K471" s="129"/>
      <c r="L471" s="129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"/>
      <c r="AQ471" s="11"/>
      <c r="AR471" s="11"/>
      <c r="AS471" s="11"/>
      <c r="AT471" s="11"/>
      <c r="AU471" s="11"/>
      <c r="AV471" s="11"/>
      <c r="AW471" s="11"/>
      <c r="AX471" s="11"/>
      <c r="AY471" s="11"/>
      <c r="AZ471" s="11"/>
      <c r="BA471" s="11"/>
      <c r="BB471" s="11"/>
      <c r="BC471" s="11"/>
      <c r="BD471" s="11"/>
      <c r="BE471" s="11"/>
      <c r="BF471" s="11"/>
      <c r="BG471" s="11"/>
      <c r="BH471" s="11"/>
    </row>
    <row r="472" spans="2:60">
      <c r="B472" s="114"/>
      <c r="C472" s="122"/>
      <c r="D472" s="114"/>
      <c r="E472" s="114"/>
      <c r="F472" s="114"/>
      <c r="G472" s="114"/>
      <c r="H472" s="114"/>
      <c r="I472" s="114"/>
      <c r="J472" s="129"/>
      <c r="K472" s="129"/>
      <c r="L472" s="129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  <c r="AQ472" s="11"/>
      <c r="AR472" s="11"/>
      <c r="AS472" s="11"/>
      <c r="AT472" s="11"/>
      <c r="AU472" s="11"/>
      <c r="AV472" s="11"/>
      <c r="AW472" s="11"/>
      <c r="AX472" s="11"/>
      <c r="AY472" s="11"/>
      <c r="AZ472" s="11"/>
      <c r="BA472" s="11"/>
      <c r="BB472" s="11"/>
      <c r="BC472" s="11"/>
      <c r="BD472" s="11"/>
      <c r="BE472" s="11"/>
      <c r="BF472" s="11"/>
      <c r="BG472" s="11"/>
      <c r="BH472" s="11"/>
    </row>
    <row r="473" spans="2:60">
      <c r="B473" s="114"/>
      <c r="C473" s="122"/>
      <c r="D473" s="114"/>
      <c r="E473" s="114"/>
      <c r="F473" s="114"/>
      <c r="G473" s="114"/>
      <c r="H473" s="114"/>
      <c r="I473" s="114"/>
      <c r="J473" s="129"/>
      <c r="K473" s="129"/>
      <c r="L473" s="129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  <c r="AS473" s="11"/>
      <c r="AT473" s="11"/>
      <c r="AU473" s="11"/>
      <c r="AV473" s="11"/>
      <c r="AW473" s="11"/>
      <c r="AX473" s="11"/>
      <c r="AY473" s="11"/>
      <c r="AZ473" s="11"/>
      <c r="BA473" s="11"/>
      <c r="BB473" s="11"/>
      <c r="BC473" s="11"/>
      <c r="BD473" s="11"/>
      <c r="BE473" s="11"/>
      <c r="BF473" s="11"/>
      <c r="BG473" s="11"/>
      <c r="BH473" s="11"/>
    </row>
    <row r="474" spans="2:60">
      <c r="B474" s="114"/>
      <c r="C474" s="122"/>
      <c r="D474" s="114"/>
      <c r="E474" s="114"/>
      <c r="F474" s="114"/>
      <c r="G474" s="114"/>
      <c r="H474" s="114"/>
      <c r="I474" s="114"/>
      <c r="J474" s="129"/>
      <c r="K474" s="129"/>
      <c r="L474" s="129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  <c r="AQ474" s="11"/>
      <c r="AR474" s="11"/>
      <c r="AS474" s="11"/>
      <c r="AT474" s="11"/>
      <c r="AU474" s="11"/>
      <c r="AV474" s="11"/>
      <c r="AW474" s="11"/>
      <c r="AX474" s="11"/>
      <c r="AY474" s="11"/>
      <c r="AZ474" s="11"/>
      <c r="BA474" s="11"/>
      <c r="BB474" s="11"/>
      <c r="BC474" s="11"/>
      <c r="BD474" s="11"/>
      <c r="BE474" s="11"/>
      <c r="BF474" s="11"/>
      <c r="BG474" s="11"/>
      <c r="BH474" s="11"/>
    </row>
    <row r="475" spans="2:60">
      <c r="B475" s="114"/>
      <c r="C475" s="122"/>
      <c r="D475" s="114"/>
      <c r="E475" s="114"/>
      <c r="F475" s="114"/>
      <c r="G475" s="114"/>
      <c r="H475" s="114"/>
      <c r="I475" s="114"/>
      <c r="J475" s="129"/>
      <c r="K475" s="129"/>
      <c r="L475" s="129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  <c r="AS475" s="11"/>
      <c r="AT475" s="11"/>
      <c r="AU475" s="11"/>
      <c r="AV475" s="11"/>
      <c r="AW475" s="11"/>
      <c r="AX475" s="11"/>
      <c r="AY475" s="11"/>
      <c r="AZ475" s="11"/>
      <c r="BA475" s="11"/>
      <c r="BB475" s="11"/>
      <c r="BC475" s="11"/>
      <c r="BD475" s="11"/>
      <c r="BE475" s="11"/>
      <c r="BF475" s="11"/>
      <c r="BG475" s="11"/>
      <c r="BH475" s="11"/>
    </row>
    <row r="476" spans="2:60">
      <c r="B476" s="114"/>
      <c r="C476" s="122"/>
      <c r="D476" s="114"/>
      <c r="E476" s="114"/>
      <c r="F476" s="114"/>
      <c r="G476" s="114"/>
      <c r="H476" s="114"/>
      <c r="I476" s="114"/>
      <c r="J476" s="129"/>
      <c r="K476" s="129"/>
      <c r="L476" s="129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  <c r="AQ476" s="11"/>
      <c r="AR476" s="11"/>
      <c r="AS476" s="11"/>
      <c r="AT476" s="11"/>
      <c r="AU476" s="11"/>
      <c r="AV476" s="11"/>
      <c r="AW476" s="11"/>
      <c r="AX476" s="11"/>
      <c r="AY476" s="11"/>
      <c r="AZ476" s="11"/>
      <c r="BA476" s="11"/>
      <c r="BB476" s="11"/>
      <c r="BC476" s="11"/>
      <c r="BD476" s="11"/>
      <c r="BE476" s="11"/>
      <c r="BF476" s="11"/>
      <c r="BG476" s="11"/>
      <c r="BH476" s="11"/>
    </row>
    <row r="477" spans="2:60">
      <c r="B477" s="114"/>
      <c r="C477" s="122"/>
      <c r="D477" s="114"/>
      <c r="E477" s="114"/>
      <c r="F477" s="114"/>
      <c r="G477" s="114"/>
      <c r="H477" s="114"/>
      <c r="I477" s="114"/>
      <c r="J477" s="129"/>
      <c r="K477" s="129"/>
      <c r="L477" s="129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  <c r="AQ477" s="11"/>
      <c r="AR477" s="11"/>
      <c r="AS477" s="11"/>
      <c r="AT477" s="11"/>
      <c r="AU477" s="11"/>
      <c r="AV477" s="11"/>
      <c r="AW477" s="11"/>
      <c r="AX477" s="11"/>
      <c r="AY477" s="11"/>
      <c r="AZ477" s="11"/>
      <c r="BA477" s="11"/>
      <c r="BB477" s="11"/>
      <c r="BC477" s="11"/>
      <c r="BD477" s="11"/>
      <c r="BE477" s="11"/>
      <c r="BF477" s="11"/>
      <c r="BG477" s="11"/>
      <c r="BH477" s="11"/>
    </row>
    <row r="478" spans="2:60">
      <c r="B478" s="114"/>
      <c r="C478" s="122"/>
      <c r="D478" s="114"/>
      <c r="E478" s="114"/>
      <c r="F478" s="114"/>
      <c r="G478" s="114"/>
      <c r="H478" s="114"/>
      <c r="I478" s="114"/>
      <c r="J478" s="129"/>
      <c r="K478" s="129"/>
      <c r="L478" s="129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  <c r="AQ478" s="11"/>
      <c r="AR478" s="11"/>
      <c r="AS478" s="11"/>
      <c r="AT478" s="11"/>
      <c r="AU478" s="11"/>
      <c r="AV478" s="11"/>
      <c r="AW478" s="11"/>
      <c r="AX478" s="11"/>
      <c r="AY478" s="11"/>
      <c r="AZ478" s="11"/>
      <c r="BA478" s="11"/>
      <c r="BB478" s="11"/>
      <c r="BC478" s="11"/>
      <c r="BD478" s="11"/>
      <c r="BE478" s="11"/>
      <c r="BF478" s="11"/>
      <c r="BG478" s="11"/>
      <c r="BH478" s="11"/>
    </row>
    <row r="479" spans="2:60">
      <c r="B479" s="114"/>
      <c r="C479" s="122"/>
      <c r="D479" s="114"/>
      <c r="E479" s="114"/>
      <c r="F479" s="114"/>
      <c r="G479" s="114"/>
      <c r="H479" s="114"/>
      <c r="I479" s="114"/>
      <c r="J479" s="129"/>
      <c r="K479" s="129"/>
      <c r="L479" s="129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/>
      <c r="AO479" s="11"/>
      <c r="AP479" s="11"/>
      <c r="AQ479" s="11"/>
      <c r="AR479" s="11"/>
      <c r="AS479" s="11"/>
      <c r="AT479" s="11"/>
      <c r="AU479" s="11"/>
      <c r="AV479" s="11"/>
      <c r="AW479" s="11"/>
      <c r="AX479" s="11"/>
      <c r="AY479" s="11"/>
      <c r="AZ479" s="11"/>
      <c r="BA479" s="11"/>
      <c r="BB479" s="11"/>
      <c r="BC479" s="11"/>
      <c r="BD479" s="11"/>
      <c r="BE479" s="11"/>
      <c r="BF479" s="11"/>
      <c r="BG479" s="11"/>
      <c r="BH479" s="11"/>
    </row>
    <row r="480" spans="2:60">
      <c r="B480" s="114"/>
      <c r="C480" s="122"/>
      <c r="D480" s="114"/>
      <c r="E480" s="114"/>
      <c r="F480" s="114"/>
      <c r="G480" s="114"/>
      <c r="H480" s="114"/>
      <c r="I480" s="114"/>
      <c r="J480" s="129"/>
      <c r="K480" s="129"/>
      <c r="L480" s="129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"/>
      <c r="AQ480" s="11"/>
      <c r="AR480" s="11"/>
      <c r="AS480" s="11"/>
      <c r="AT480" s="11"/>
      <c r="AU480" s="11"/>
      <c r="AV480" s="11"/>
      <c r="AW480" s="11"/>
      <c r="AX480" s="11"/>
      <c r="AY480" s="11"/>
      <c r="AZ480" s="11"/>
      <c r="BA480" s="11"/>
      <c r="BB480" s="11"/>
      <c r="BC480" s="11"/>
      <c r="BD480" s="11"/>
      <c r="BE480" s="11"/>
      <c r="BF480" s="11"/>
      <c r="BG480" s="11"/>
      <c r="BH480" s="11"/>
    </row>
    <row r="481" spans="2:60">
      <c r="B481" s="114"/>
      <c r="C481" s="122"/>
      <c r="D481" s="114"/>
      <c r="E481" s="114"/>
      <c r="F481" s="114"/>
      <c r="G481" s="114"/>
      <c r="H481" s="114"/>
      <c r="I481" s="114"/>
      <c r="J481" s="129"/>
      <c r="K481" s="129"/>
      <c r="L481" s="129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1"/>
      <c r="AM481" s="11"/>
      <c r="AN481" s="11"/>
      <c r="AO481" s="11"/>
      <c r="AP481" s="11"/>
      <c r="AQ481" s="11"/>
      <c r="AR481" s="11"/>
      <c r="AS481" s="11"/>
      <c r="AT481" s="11"/>
      <c r="AU481" s="11"/>
      <c r="AV481" s="11"/>
      <c r="AW481" s="11"/>
      <c r="AX481" s="11"/>
      <c r="AY481" s="11"/>
      <c r="AZ481" s="11"/>
      <c r="BA481" s="11"/>
      <c r="BB481" s="11"/>
      <c r="BC481" s="11"/>
      <c r="BD481" s="11"/>
      <c r="BE481" s="11"/>
      <c r="BF481" s="11"/>
      <c r="BG481" s="11"/>
      <c r="BH481" s="11"/>
    </row>
    <row r="482" spans="2:60">
      <c r="B482" s="114"/>
      <c r="C482" s="122"/>
      <c r="D482" s="114"/>
      <c r="E482" s="114"/>
      <c r="F482" s="114"/>
      <c r="G482" s="114"/>
      <c r="H482" s="114"/>
      <c r="I482" s="114"/>
      <c r="J482" s="129"/>
      <c r="K482" s="129"/>
      <c r="L482" s="129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1"/>
      <c r="AO482" s="11"/>
      <c r="AP482" s="11"/>
      <c r="AQ482" s="11"/>
      <c r="AR482" s="11"/>
      <c r="AS482" s="11"/>
      <c r="AT482" s="11"/>
      <c r="AU482" s="11"/>
      <c r="AV482" s="11"/>
      <c r="AW482" s="11"/>
      <c r="AX482" s="11"/>
      <c r="AY482" s="11"/>
      <c r="AZ482" s="11"/>
      <c r="BA482" s="11"/>
      <c r="BB482" s="11"/>
      <c r="BC482" s="11"/>
      <c r="BD482" s="11"/>
      <c r="BE482" s="11"/>
      <c r="BF482" s="11"/>
      <c r="BG482" s="11"/>
      <c r="BH482" s="11"/>
    </row>
    <row r="483" spans="2:60">
      <c r="B483" s="114"/>
      <c r="C483" s="122"/>
      <c r="D483" s="114"/>
      <c r="E483" s="114"/>
      <c r="F483" s="114"/>
      <c r="G483" s="114"/>
      <c r="H483" s="114"/>
      <c r="I483" s="114"/>
      <c r="J483" s="129"/>
      <c r="K483" s="129"/>
      <c r="L483" s="129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  <c r="AP483" s="11"/>
      <c r="AQ483" s="11"/>
      <c r="AR483" s="11"/>
      <c r="AS483" s="11"/>
      <c r="AT483" s="11"/>
      <c r="AU483" s="11"/>
      <c r="AV483" s="11"/>
      <c r="AW483" s="11"/>
      <c r="AX483" s="11"/>
      <c r="AY483" s="11"/>
      <c r="AZ483" s="11"/>
      <c r="BA483" s="11"/>
      <c r="BB483" s="11"/>
      <c r="BC483" s="11"/>
      <c r="BD483" s="11"/>
      <c r="BE483" s="11"/>
      <c r="BF483" s="11"/>
      <c r="BG483" s="11"/>
      <c r="BH483" s="11"/>
    </row>
    <row r="484" spans="2:60">
      <c r="B484" s="114"/>
      <c r="C484" s="122"/>
      <c r="D484" s="114"/>
      <c r="E484" s="114"/>
      <c r="F484" s="114"/>
      <c r="G484" s="114"/>
      <c r="H484" s="114"/>
      <c r="I484" s="114"/>
      <c r="J484" s="129"/>
      <c r="K484" s="129"/>
      <c r="L484" s="129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"/>
      <c r="AQ484" s="11"/>
      <c r="AR484" s="11"/>
      <c r="AS484" s="11"/>
      <c r="AT484" s="11"/>
      <c r="AU484" s="11"/>
      <c r="AV484" s="11"/>
      <c r="AW484" s="11"/>
      <c r="AX484" s="11"/>
      <c r="AY484" s="11"/>
      <c r="AZ484" s="11"/>
      <c r="BA484" s="11"/>
      <c r="BB484" s="11"/>
      <c r="BC484" s="11"/>
      <c r="BD484" s="11"/>
      <c r="BE484" s="11"/>
      <c r="BF484" s="11"/>
      <c r="BG484" s="11"/>
      <c r="BH484" s="11"/>
    </row>
    <row r="485" spans="2:60">
      <c r="B485" s="114"/>
      <c r="C485" s="122"/>
      <c r="D485" s="114"/>
      <c r="E485" s="114"/>
      <c r="F485" s="114"/>
      <c r="G485" s="114"/>
      <c r="H485" s="114"/>
      <c r="I485" s="114"/>
      <c r="J485" s="129"/>
      <c r="K485" s="129"/>
      <c r="L485" s="129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"/>
      <c r="AQ485" s="11"/>
      <c r="AR485" s="11"/>
      <c r="AS485" s="11"/>
      <c r="AT485" s="11"/>
      <c r="AU485" s="11"/>
      <c r="AV485" s="11"/>
      <c r="AW485" s="11"/>
      <c r="AX485" s="11"/>
      <c r="AY485" s="11"/>
      <c r="AZ485" s="11"/>
      <c r="BA485" s="11"/>
      <c r="BB485" s="11"/>
      <c r="BC485" s="11"/>
      <c r="BD485" s="11"/>
      <c r="BE485" s="11"/>
      <c r="BF485" s="11"/>
      <c r="BG485" s="11"/>
      <c r="BH485" s="11"/>
    </row>
    <row r="486" spans="2:60">
      <c r="B486" s="114"/>
      <c r="C486" s="122"/>
      <c r="D486" s="114"/>
      <c r="E486" s="114"/>
      <c r="F486" s="114"/>
      <c r="G486" s="114"/>
      <c r="H486" s="114"/>
      <c r="I486" s="114"/>
      <c r="J486" s="129"/>
      <c r="K486" s="129"/>
      <c r="L486" s="129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"/>
      <c r="AQ486" s="11"/>
      <c r="AR486" s="11"/>
      <c r="AS486" s="11"/>
      <c r="AT486" s="11"/>
      <c r="AU486" s="11"/>
      <c r="AV486" s="11"/>
      <c r="AW486" s="11"/>
      <c r="AX486" s="11"/>
      <c r="AY486" s="11"/>
      <c r="AZ486" s="11"/>
      <c r="BA486" s="11"/>
      <c r="BB486" s="11"/>
      <c r="BC486" s="11"/>
      <c r="BD486" s="11"/>
      <c r="BE486" s="11"/>
      <c r="BF486" s="11"/>
      <c r="BG486" s="11"/>
      <c r="BH486" s="11"/>
    </row>
    <row r="487" spans="2:60">
      <c r="B487" s="114"/>
      <c r="C487" s="122"/>
      <c r="D487" s="114"/>
      <c r="E487" s="114"/>
      <c r="F487" s="114"/>
      <c r="G487" s="114"/>
      <c r="H487" s="114"/>
      <c r="I487" s="114"/>
      <c r="J487" s="129"/>
      <c r="K487" s="129"/>
      <c r="L487" s="129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  <c r="AQ487" s="11"/>
      <c r="AR487" s="11"/>
      <c r="AS487" s="11"/>
      <c r="AT487" s="11"/>
      <c r="AU487" s="11"/>
      <c r="AV487" s="11"/>
      <c r="AW487" s="11"/>
      <c r="AX487" s="11"/>
      <c r="AY487" s="11"/>
      <c r="AZ487" s="11"/>
      <c r="BA487" s="11"/>
      <c r="BB487" s="11"/>
      <c r="BC487" s="11"/>
      <c r="BD487" s="11"/>
      <c r="BE487" s="11"/>
      <c r="BF487" s="11"/>
      <c r="BG487" s="11"/>
      <c r="BH487" s="11"/>
    </row>
    <row r="488" spans="2:60">
      <c r="B488" s="114"/>
      <c r="C488" s="122"/>
      <c r="D488" s="114"/>
      <c r="E488" s="114"/>
      <c r="F488" s="114"/>
      <c r="G488" s="114"/>
      <c r="H488" s="114"/>
      <c r="I488" s="114"/>
      <c r="J488" s="129"/>
      <c r="K488" s="129"/>
      <c r="L488" s="129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"/>
      <c r="AQ488" s="11"/>
      <c r="AR488" s="11"/>
      <c r="AS488" s="11"/>
      <c r="AT488" s="11"/>
      <c r="AU488" s="11"/>
      <c r="AV488" s="11"/>
      <c r="AW488" s="11"/>
      <c r="AX488" s="11"/>
      <c r="AY488" s="11"/>
      <c r="AZ488" s="11"/>
      <c r="BA488" s="11"/>
      <c r="BB488" s="11"/>
      <c r="BC488" s="11"/>
      <c r="BD488" s="11"/>
      <c r="BE488" s="11"/>
      <c r="BF488" s="11"/>
      <c r="BG488" s="11"/>
      <c r="BH488" s="11"/>
    </row>
    <row r="489" spans="2:60">
      <c r="B489" s="114"/>
      <c r="C489" s="122"/>
      <c r="D489" s="114"/>
      <c r="E489" s="114"/>
      <c r="F489" s="114"/>
      <c r="G489" s="114"/>
      <c r="H489" s="114"/>
      <c r="I489" s="114"/>
      <c r="J489" s="129"/>
      <c r="K489" s="129"/>
      <c r="L489" s="129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/>
      <c r="AQ489" s="11"/>
      <c r="AR489" s="11"/>
      <c r="AS489" s="11"/>
      <c r="AT489" s="11"/>
      <c r="AU489" s="11"/>
      <c r="AV489" s="11"/>
      <c r="AW489" s="11"/>
      <c r="AX489" s="11"/>
      <c r="AY489" s="11"/>
      <c r="AZ489" s="11"/>
      <c r="BA489" s="11"/>
      <c r="BB489" s="11"/>
      <c r="BC489" s="11"/>
      <c r="BD489" s="11"/>
      <c r="BE489" s="11"/>
      <c r="BF489" s="11"/>
      <c r="BG489" s="11"/>
      <c r="BH489" s="11"/>
    </row>
    <row r="490" spans="2:60">
      <c r="B490" s="114"/>
      <c r="C490" s="122"/>
      <c r="D490" s="114"/>
      <c r="E490" s="114"/>
      <c r="F490" s="114"/>
      <c r="G490" s="114"/>
      <c r="H490" s="114"/>
      <c r="I490" s="114"/>
      <c r="J490" s="129"/>
      <c r="K490" s="129"/>
      <c r="L490" s="129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"/>
      <c r="AQ490" s="11"/>
      <c r="AR490" s="11"/>
      <c r="AS490" s="11"/>
      <c r="AT490" s="11"/>
      <c r="AU490" s="11"/>
      <c r="AV490" s="11"/>
      <c r="AW490" s="11"/>
      <c r="AX490" s="11"/>
      <c r="AY490" s="11"/>
      <c r="AZ490" s="11"/>
      <c r="BA490" s="11"/>
      <c r="BB490" s="11"/>
      <c r="BC490" s="11"/>
      <c r="BD490" s="11"/>
      <c r="BE490" s="11"/>
      <c r="BF490" s="11"/>
      <c r="BG490" s="11"/>
      <c r="BH490" s="11"/>
    </row>
    <row r="491" spans="2:60">
      <c r="B491" s="114"/>
      <c r="C491" s="122"/>
      <c r="D491" s="114"/>
      <c r="E491" s="114"/>
      <c r="F491" s="114"/>
      <c r="G491" s="114"/>
      <c r="H491" s="114"/>
      <c r="I491" s="114"/>
      <c r="J491" s="129"/>
      <c r="K491" s="129"/>
      <c r="L491" s="129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  <c r="AQ491" s="11"/>
      <c r="AR491" s="11"/>
      <c r="AS491" s="11"/>
      <c r="AT491" s="11"/>
      <c r="AU491" s="11"/>
      <c r="AV491" s="11"/>
      <c r="AW491" s="11"/>
      <c r="AX491" s="11"/>
      <c r="AY491" s="11"/>
      <c r="AZ491" s="11"/>
      <c r="BA491" s="11"/>
      <c r="BB491" s="11"/>
      <c r="BC491" s="11"/>
      <c r="BD491" s="11"/>
      <c r="BE491" s="11"/>
      <c r="BF491" s="11"/>
      <c r="BG491" s="11"/>
      <c r="BH491" s="11"/>
    </row>
    <row r="492" spans="2:60">
      <c r="B492" s="114"/>
      <c r="C492" s="122"/>
      <c r="D492" s="114"/>
      <c r="E492" s="114"/>
      <c r="F492" s="114"/>
      <c r="G492" s="114"/>
      <c r="H492" s="114"/>
      <c r="I492" s="114"/>
      <c r="J492" s="129"/>
      <c r="K492" s="129"/>
      <c r="L492" s="129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"/>
      <c r="AQ492" s="11"/>
      <c r="AR492" s="11"/>
      <c r="AS492" s="11"/>
      <c r="AT492" s="11"/>
      <c r="AU492" s="11"/>
      <c r="AV492" s="11"/>
      <c r="AW492" s="11"/>
      <c r="AX492" s="11"/>
      <c r="AY492" s="11"/>
      <c r="AZ492" s="11"/>
      <c r="BA492" s="11"/>
      <c r="BB492" s="11"/>
      <c r="BC492" s="11"/>
      <c r="BD492" s="11"/>
      <c r="BE492" s="11"/>
      <c r="BF492" s="11"/>
      <c r="BG492" s="11"/>
      <c r="BH492" s="11"/>
    </row>
    <row r="493" spans="2:60">
      <c r="B493" s="114"/>
      <c r="C493" s="122"/>
      <c r="D493" s="114"/>
      <c r="E493" s="114"/>
      <c r="F493" s="114"/>
      <c r="G493" s="114"/>
      <c r="H493" s="114"/>
      <c r="I493" s="114"/>
      <c r="J493" s="129"/>
      <c r="K493" s="129"/>
      <c r="L493" s="129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  <c r="AP493" s="11"/>
      <c r="AQ493" s="11"/>
      <c r="AR493" s="11"/>
      <c r="AS493" s="11"/>
      <c r="AT493" s="11"/>
      <c r="AU493" s="11"/>
      <c r="AV493" s="11"/>
      <c r="AW493" s="11"/>
      <c r="AX493" s="11"/>
      <c r="AY493" s="11"/>
      <c r="AZ493" s="11"/>
      <c r="BA493" s="11"/>
      <c r="BB493" s="11"/>
      <c r="BC493" s="11"/>
      <c r="BD493" s="11"/>
      <c r="BE493" s="11"/>
      <c r="BF493" s="11"/>
      <c r="BG493" s="11"/>
      <c r="BH493" s="11"/>
    </row>
    <row r="494" spans="2:60">
      <c r="B494" s="114"/>
      <c r="C494" s="122"/>
      <c r="D494" s="114"/>
      <c r="E494" s="114"/>
      <c r="F494" s="114"/>
      <c r="G494" s="114"/>
      <c r="H494" s="114"/>
      <c r="I494" s="114"/>
      <c r="J494" s="129"/>
      <c r="K494" s="129"/>
      <c r="L494" s="129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  <c r="AL494" s="11"/>
      <c r="AM494" s="11"/>
      <c r="AN494" s="11"/>
      <c r="AO494" s="11"/>
      <c r="AP494" s="11"/>
      <c r="AQ494" s="11"/>
      <c r="AR494" s="11"/>
      <c r="AS494" s="11"/>
      <c r="AT494" s="11"/>
      <c r="AU494" s="11"/>
      <c r="AV494" s="11"/>
      <c r="AW494" s="11"/>
      <c r="AX494" s="11"/>
      <c r="AY494" s="11"/>
      <c r="AZ494" s="11"/>
      <c r="BA494" s="11"/>
      <c r="BB494" s="11"/>
      <c r="BC494" s="11"/>
      <c r="BD494" s="11"/>
      <c r="BE494" s="11"/>
      <c r="BF494" s="11"/>
      <c r="BG494" s="11"/>
      <c r="BH494" s="11"/>
    </row>
    <row r="495" spans="2:60">
      <c r="B495" s="114"/>
      <c r="C495" s="122"/>
      <c r="D495" s="114"/>
      <c r="E495" s="114"/>
      <c r="F495" s="114"/>
      <c r="G495" s="114"/>
      <c r="H495" s="114"/>
      <c r="I495" s="114"/>
      <c r="J495" s="129"/>
      <c r="K495" s="129"/>
      <c r="L495" s="129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  <c r="AP495" s="11"/>
      <c r="AQ495" s="11"/>
      <c r="AR495" s="11"/>
      <c r="AS495" s="11"/>
      <c r="AT495" s="11"/>
      <c r="AU495" s="11"/>
      <c r="AV495" s="11"/>
      <c r="AW495" s="11"/>
      <c r="AX495" s="11"/>
      <c r="AY495" s="11"/>
      <c r="AZ495" s="11"/>
      <c r="BA495" s="11"/>
      <c r="BB495" s="11"/>
      <c r="BC495" s="11"/>
      <c r="BD495" s="11"/>
      <c r="BE495" s="11"/>
      <c r="BF495" s="11"/>
      <c r="BG495" s="11"/>
      <c r="BH495" s="11"/>
    </row>
    <row r="496" spans="2:60">
      <c r="B496" s="114"/>
      <c r="C496" s="122"/>
      <c r="D496" s="114"/>
      <c r="E496" s="114"/>
      <c r="F496" s="114"/>
      <c r="G496" s="114"/>
      <c r="H496" s="114"/>
      <c r="I496" s="114"/>
      <c r="J496" s="129"/>
      <c r="K496" s="129"/>
      <c r="L496" s="129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/>
      <c r="AS496" s="11"/>
      <c r="AT496" s="11"/>
      <c r="AU496" s="11"/>
      <c r="AV496" s="11"/>
      <c r="AW496" s="11"/>
      <c r="AX496" s="11"/>
      <c r="AY496" s="11"/>
      <c r="AZ496" s="11"/>
      <c r="BA496" s="11"/>
      <c r="BB496" s="11"/>
      <c r="BC496" s="11"/>
      <c r="BD496" s="11"/>
      <c r="BE496" s="11"/>
      <c r="BF496" s="11"/>
      <c r="BG496" s="11"/>
      <c r="BH496" s="11"/>
    </row>
    <row r="497" spans="2:60">
      <c r="B497" s="114"/>
      <c r="C497" s="122"/>
      <c r="D497" s="114"/>
      <c r="E497" s="114"/>
      <c r="F497" s="114"/>
      <c r="G497" s="114"/>
      <c r="H497" s="114"/>
      <c r="I497" s="114"/>
      <c r="J497" s="129"/>
      <c r="K497" s="129"/>
      <c r="L497" s="129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  <c r="AQ497" s="11"/>
      <c r="AR497" s="11"/>
      <c r="AS497" s="11"/>
      <c r="AT497" s="11"/>
      <c r="AU497" s="11"/>
      <c r="AV497" s="11"/>
      <c r="AW497" s="11"/>
      <c r="AX497" s="11"/>
      <c r="AY497" s="11"/>
      <c r="AZ497" s="11"/>
      <c r="BA497" s="11"/>
      <c r="BB497" s="11"/>
      <c r="BC497" s="11"/>
      <c r="BD497" s="11"/>
      <c r="BE497" s="11"/>
      <c r="BF497" s="11"/>
      <c r="BG497" s="11"/>
      <c r="BH497" s="11"/>
    </row>
    <row r="498" spans="2:60">
      <c r="B498" s="114"/>
      <c r="C498" s="122"/>
      <c r="D498" s="114"/>
      <c r="E498" s="114"/>
      <c r="F498" s="114"/>
      <c r="G498" s="114"/>
      <c r="H498" s="114"/>
      <c r="I498" s="114"/>
      <c r="J498" s="129"/>
      <c r="K498" s="129"/>
      <c r="L498" s="129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  <c r="AP498" s="11"/>
      <c r="AQ498" s="11"/>
      <c r="AR498" s="11"/>
      <c r="AS498" s="11"/>
      <c r="AT498" s="11"/>
      <c r="AU498" s="11"/>
      <c r="AV498" s="11"/>
      <c r="AW498" s="11"/>
      <c r="AX498" s="11"/>
      <c r="AY498" s="11"/>
      <c r="AZ498" s="11"/>
      <c r="BA498" s="11"/>
      <c r="BB498" s="11"/>
      <c r="BC498" s="11"/>
      <c r="BD498" s="11"/>
      <c r="BE498" s="11"/>
      <c r="BF498" s="11"/>
      <c r="BG498" s="11"/>
      <c r="BH498" s="11"/>
    </row>
    <row r="499" spans="2:60">
      <c r="B499" s="114"/>
      <c r="C499" s="122"/>
      <c r="D499" s="114"/>
      <c r="E499" s="114"/>
      <c r="F499" s="114"/>
      <c r="G499" s="114"/>
      <c r="H499" s="114"/>
      <c r="I499" s="114"/>
      <c r="J499" s="129"/>
      <c r="K499" s="129"/>
      <c r="L499" s="129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  <c r="AQ499" s="11"/>
      <c r="AR499" s="11"/>
      <c r="AS499" s="11"/>
      <c r="AT499" s="11"/>
      <c r="AU499" s="11"/>
      <c r="AV499" s="11"/>
      <c r="AW499" s="11"/>
      <c r="AX499" s="11"/>
      <c r="AY499" s="11"/>
      <c r="AZ499" s="11"/>
      <c r="BA499" s="11"/>
      <c r="BB499" s="11"/>
      <c r="BC499" s="11"/>
      <c r="BD499" s="11"/>
      <c r="BE499" s="11"/>
      <c r="BF499" s="11"/>
      <c r="BG499" s="11"/>
      <c r="BH499" s="11"/>
    </row>
    <row r="500" spans="2:60">
      <c r="B500" s="114"/>
      <c r="C500" s="122"/>
      <c r="D500" s="114"/>
      <c r="E500" s="114"/>
      <c r="F500" s="114"/>
      <c r="G500" s="114"/>
      <c r="H500" s="114"/>
      <c r="I500" s="114"/>
      <c r="J500" s="129"/>
      <c r="K500" s="129"/>
      <c r="L500" s="129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"/>
      <c r="AQ500" s="11"/>
      <c r="AR500" s="11"/>
      <c r="AS500" s="11"/>
      <c r="AT500" s="11"/>
      <c r="AU500" s="11"/>
      <c r="AV500" s="11"/>
      <c r="AW500" s="11"/>
      <c r="AX500" s="11"/>
      <c r="AY500" s="11"/>
      <c r="AZ500" s="11"/>
      <c r="BA500" s="11"/>
      <c r="BB500" s="11"/>
      <c r="BC500" s="11"/>
      <c r="BD500" s="11"/>
      <c r="BE500" s="11"/>
      <c r="BF500" s="11"/>
      <c r="BG500" s="11"/>
      <c r="BH500" s="11"/>
    </row>
    <row r="501" spans="2:60">
      <c r="B501" s="114"/>
      <c r="C501" s="122"/>
      <c r="D501" s="114"/>
      <c r="E501" s="114"/>
      <c r="F501" s="114"/>
      <c r="G501" s="114"/>
      <c r="H501" s="114"/>
      <c r="I501" s="114"/>
      <c r="J501" s="129"/>
      <c r="K501" s="129"/>
      <c r="L501" s="129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S501" s="11"/>
      <c r="AT501" s="11"/>
      <c r="AU501" s="11"/>
      <c r="AV501" s="11"/>
      <c r="AW501" s="11"/>
      <c r="AX501" s="11"/>
      <c r="AY501" s="11"/>
      <c r="AZ501" s="11"/>
      <c r="BA501" s="11"/>
      <c r="BB501" s="11"/>
      <c r="BC501" s="11"/>
      <c r="BD501" s="11"/>
      <c r="BE501" s="11"/>
      <c r="BF501" s="11"/>
      <c r="BG501" s="11"/>
      <c r="BH501" s="11"/>
    </row>
    <row r="502" spans="2:60">
      <c r="B502" s="114"/>
      <c r="C502" s="122"/>
      <c r="D502" s="114"/>
      <c r="E502" s="114"/>
      <c r="F502" s="114"/>
      <c r="G502" s="114"/>
      <c r="H502" s="114"/>
      <c r="I502" s="114"/>
      <c r="J502" s="129"/>
      <c r="K502" s="129"/>
      <c r="L502" s="129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  <c r="AQ502" s="11"/>
      <c r="AR502" s="11"/>
      <c r="AS502" s="11"/>
      <c r="AT502" s="11"/>
      <c r="AU502" s="11"/>
      <c r="AV502" s="11"/>
      <c r="AW502" s="11"/>
      <c r="AX502" s="11"/>
      <c r="AY502" s="11"/>
      <c r="AZ502" s="11"/>
      <c r="BA502" s="11"/>
      <c r="BB502" s="11"/>
      <c r="BC502" s="11"/>
      <c r="BD502" s="11"/>
      <c r="BE502" s="11"/>
      <c r="BF502" s="11"/>
      <c r="BG502" s="11"/>
      <c r="BH502" s="11"/>
    </row>
    <row r="503" spans="2:60">
      <c r="B503" s="114"/>
      <c r="C503" s="122"/>
      <c r="D503" s="114"/>
      <c r="E503" s="114"/>
      <c r="F503" s="114"/>
      <c r="G503" s="114"/>
      <c r="H503" s="114"/>
      <c r="I503" s="114"/>
      <c r="J503" s="129"/>
      <c r="K503" s="129"/>
      <c r="L503" s="129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S503" s="11"/>
      <c r="AT503" s="11"/>
      <c r="AU503" s="11"/>
      <c r="AV503" s="11"/>
      <c r="AW503" s="11"/>
      <c r="AX503" s="11"/>
      <c r="AY503" s="11"/>
      <c r="AZ503" s="11"/>
      <c r="BA503" s="11"/>
      <c r="BB503" s="11"/>
      <c r="BC503" s="11"/>
      <c r="BD503" s="11"/>
      <c r="BE503" s="11"/>
      <c r="BF503" s="11"/>
      <c r="BG503" s="11"/>
      <c r="BH503" s="11"/>
    </row>
    <row r="504" spans="2:60">
      <c r="B504" s="114"/>
      <c r="C504" s="122"/>
      <c r="D504" s="114"/>
      <c r="E504" s="114"/>
      <c r="F504" s="114"/>
      <c r="G504" s="114"/>
      <c r="H504" s="114"/>
      <c r="I504" s="114"/>
      <c r="J504" s="129"/>
      <c r="K504" s="129"/>
      <c r="L504" s="129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/>
      <c r="AS504" s="11"/>
      <c r="AT504" s="11"/>
      <c r="AU504" s="11"/>
      <c r="AV504" s="11"/>
      <c r="AW504" s="11"/>
      <c r="AX504" s="11"/>
      <c r="AY504" s="11"/>
      <c r="AZ504" s="11"/>
      <c r="BA504" s="11"/>
      <c r="BB504" s="11"/>
      <c r="BC504" s="11"/>
      <c r="BD504" s="11"/>
      <c r="BE504" s="11"/>
      <c r="BF504" s="11"/>
      <c r="BG504" s="11"/>
      <c r="BH504" s="11"/>
    </row>
    <row r="505" spans="2:60">
      <c r="B505" s="114"/>
      <c r="C505" s="122"/>
      <c r="D505" s="114"/>
      <c r="E505" s="114"/>
      <c r="F505" s="114"/>
      <c r="G505" s="114"/>
      <c r="H505" s="114"/>
      <c r="I505" s="114"/>
      <c r="J505" s="129"/>
      <c r="K505" s="129"/>
      <c r="L505" s="129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  <c r="AQ505" s="11"/>
      <c r="AR505" s="11"/>
      <c r="AS505" s="11"/>
      <c r="AT505" s="11"/>
      <c r="AU505" s="11"/>
      <c r="AV505" s="11"/>
      <c r="AW505" s="11"/>
      <c r="AX505" s="11"/>
      <c r="AY505" s="11"/>
      <c r="AZ505" s="11"/>
      <c r="BA505" s="11"/>
      <c r="BB505" s="11"/>
      <c r="BC505" s="11"/>
      <c r="BD505" s="11"/>
      <c r="BE505" s="11"/>
      <c r="BF505" s="11"/>
      <c r="BG505" s="11"/>
      <c r="BH505" s="11"/>
    </row>
    <row r="506" spans="2:60">
      <c r="B506" s="114"/>
      <c r="C506" s="122"/>
      <c r="D506" s="114"/>
      <c r="E506" s="114"/>
      <c r="F506" s="114"/>
      <c r="G506" s="114"/>
      <c r="H506" s="114"/>
      <c r="I506" s="114"/>
      <c r="J506" s="129"/>
      <c r="K506" s="129"/>
      <c r="L506" s="129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  <c r="AQ506" s="11"/>
      <c r="AR506" s="11"/>
      <c r="AS506" s="11"/>
      <c r="AT506" s="11"/>
      <c r="AU506" s="11"/>
      <c r="AV506" s="11"/>
      <c r="AW506" s="11"/>
      <c r="AX506" s="11"/>
      <c r="AY506" s="11"/>
      <c r="AZ506" s="11"/>
      <c r="BA506" s="11"/>
      <c r="BB506" s="11"/>
      <c r="BC506" s="11"/>
      <c r="BD506" s="11"/>
      <c r="BE506" s="11"/>
      <c r="BF506" s="11"/>
      <c r="BG506" s="11"/>
      <c r="BH506" s="11"/>
    </row>
    <row r="507" spans="2:60">
      <c r="B507" s="114"/>
      <c r="C507" s="122"/>
      <c r="D507" s="114"/>
      <c r="E507" s="114"/>
      <c r="F507" s="114"/>
      <c r="G507" s="114"/>
      <c r="H507" s="114"/>
      <c r="I507" s="114"/>
      <c r="J507" s="129"/>
      <c r="K507" s="129"/>
      <c r="L507" s="129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  <c r="AQ507" s="11"/>
      <c r="AR507" s="11"/>
      <c r="AS507" s="11"/>
      <c r="AT507" s="11"/>
      <c r="AU507" s="11"/>
      <c r="AV507" s="11"/>
      <c r="AW507" s="11"/>
      <c r="AX507" s="11"/>
      <c r="AY507" s="11"/>
      <c r="AZ507" s="11"/>
      <c r="BA507" s="11"/>
      <c r="BB507" s="11"/>
      <c r="BC507" s="11"/>
      <c r="BD507" s="11"/>
      <c r="BE507" s="11"/>
      <c r="BF507" s="11"/>
      <c r="BG507" s="11"/>
      <c r="BH507" s="11"/>
    </row>
    <row r="508" spans="2:60">
      <c r="B508" s="114"/>
      <c r="C508" s="122"/>
      <c r="D508" s="114"/>
      <c r="E508" s="114"/>
      <c r="F508" s="114"/>
      <c r="G508" s="114"/>
      <c r="H508" s="114"/>
      <c r="I508" s="114"/>
      <c r="J508" s="129"/>
      <c r="K508" s="129"/>
      <c r="L508" s="129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  <c r="AQ508" s="11"/>
      <c r="AR508" s="11"/>
      <c r="AS508" s="11"/>
      <c r="AT508" s="11"/>
      <c r="AU508" s="11"/>
      <c r="AV508" s="11"/>
      <c r="AW508" s="11"/>
      <c r="AX508" s="11"/>
      <c r="AY508" s="11"/>
      <c r="AZ508" s="11"/>
      <c r="BA508" s="11"/>
      <c r="BB508" s="11"/>
      <c r="BC508" s="11"/>
      <c r="BD508" s="11"/>
      <c r="BE508" s="11"/>
      <c r="BF508" s="11"/>
      <c r="BG508" s="11"/>
      <c r="BH508" s="11"/>
    </row>
    <row r="509" spans="2:60">
      <c r="B509" s="114"/>
      <c r="C509" s="122"/>
      <c r="D509" s="114"/>
      <c r="E509" s="114"/>
      <c r="F509" s="114"/>
      <c r="G509" s="114"/>
      <c r="H509" s="114"/>
      <c r="I509" s="114"/>
      <c r="J509" s="129"/>
      <c r="K509" s="129"/>
      <c r="L509" s="129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11"/>
      <c r="AN509" s="11"/>
      <c r="AO509" s="11"/>
      <c r="AP509" s="11"/>
      <c r="AQ509" s="11"/>
      <c r="AR509" s="11"/>
      <c r="AS509" s="11"/>
      <c r="AT509" s="11"/>
      <c r="AU509" s="11"/>
      <c r="AV509" s="11"/>
      <c r="AW509" s="11"/>
      <c r="AX509" s="11"/>
      <c r="AY509" s="11"/>
      <c r="AZ509" s="11"/>
      <c r="BA509" s="11"/>
      <c r="BB509" s="11"/>
      <c r="BC509" s="11"/>
      <c r="BD509" s="11"/>
      <c r="BE509" s="11"/>
      <c r="BF509" s="11"/>
      <c r="BG509" s="11"/>
      <c r="BH509" s="11"/>
    </row>
    <row r="510" spans="2:60">
      <c r="B510" s="114"/>
      <c r="C510" s="122"/>
      <c r="D510" s="114"/>
      <c r="E510" s="114"/>
      <c r="F510" s="114"/>
      <c r="G510" s="114"/>
      <c r="H510" s="114"/>
      <c r="I510" s="114"/>
      <c r="J510" s="129"/>
      <c r="K510" s="129"/>
      <c r="L510" s="129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  <c r="AP510" s="11"/>
      <c r="AQ510" s="11"/>
      <c r="AR510" s="11"/>
      <c r="AS510" s="11"/>
      <c r="AT510" s="11"/>
      <c r="AU510" s="11"/>
      <c r="AV510" s="11"/>
      <c r="AW510" s="11"/>
      <c r="AX510" s="11"/>
      <c r="AY510" s="11"/>
      <c r="AZ510" s="11"/>
      <c r="BA510" s="11"/>
      <c r="BB510" s="11"/>
      <c r="BC510" s="11"/>
      <c r="BD510" s="11"/>
      <c r="BE510" s="11"/>
      <c r="BF510" s="11"/>
      <c r="BG510" s="11"/>
      <c r="BH510" s="11"/>
    </row>
    <row r="511" spans="2:60">
      <c r="B511" s="114"/>
      <c r="C511" s="122"/>
      <c r="D511" s="114"/>
      <c r="E511" s="114"/>
      <c r="F511" s="114"/>
      <c r="G511" s="114"/>
      <c r="H511" s="114"/>
      <c r="I511" s="114"/>
      <c r="J511" s="129"/>
      <c r="K511" s="129"/>
      <c r="L511" s="129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"/>
      <c r="AQ511" s="11"/>
      <c r="AR511" s="11"/>
      <c r="AS511" s="11"/>
      <c r="AT511" s="11"/>
      <c r="AU511" s="11"/>
      <c r="AV511" s="11"/>
      <c r="AW511" s="11"/>
      <c r="AX511" s="11"/>
      <c r="AY511" s="11"/>
      <c r="AZ511" s="11"/>
      <c r="BA511" s="11"/>
      <c r="BB511" s="11"/>
      <c r="BC511" s="11"/>
      <c r="BD511" s="11"/>
      <c r="BE511" s="11"/>
      <c r="BF511" s="11"/>
      <c r="BG511" s="11"/>
      <c r="BH511" s="11"/>
    </row>
    <row r="512" spans="2:60">
      <c r="B512" s="114"/>
      <c r="C512" s="122"/>
      <c r="D512" s="114"/>
      <c r="E512" s="114"/>
      <c r="F512" s="114"/>
      <c r="G512" s="114"/>
      <c r="H512" s="114"/>
      <c r="I512" s="114"/>
      <c r="J512" s="129"/>
      <c r="K512" s="129"/>
      <c r="L512" s="129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"/>
      <c r="AQ512" s="11"/>
      <c r="AR512" s="11"/>
      <c r="AS512" s="11"/>
      <c r="AT512" s="11"/>
      <c r="AU512" s="11"/>
      <c r="AV512" s="11"/>
      <c r="AW512" s="11"/>
      <c r="AX512" s="11"/>
      <c r="AY512" s="11"/>
      <c r="AZ512" s="11"/>
      <c r="BA512" s="11"/>
      <c r="BB512" s="11"/>
      <c r="BC512" s="11"/>
      <c r="BD512" s="11"/>
      <c r="BE512" s="11"/>
      <c r="BF512" s="11"/>
      <c r="BG512" s="11"/>
      <c r="BH512" s="11"/>
    </row>
    <row r="513" spans="2:60">
      <c r="B513" s="114"/>
      <c r="C513" s="122"/>
      <c r="D513" s="114"/>
      <c r="E513" s="114"/>
      <c r="F513" s="114"/>
      <c r="G513" s="114"/>
      <c r="H513" s="114"/>
      <c r="I513" s="114"/>
      <c r="J513" s="129"/>
      <c r="K513" s="129"/>
      <c r="L513" s="129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  <c r="AQ513" s="11"/>
      <c r="AR513" s="11"/>
      <c r="AS513" s="11"/>
      <c r="AT513" s="11"/>
      <c r="AU513" s="11"/>
      <c r="AV513" s="11"/>
      <c r="AW513" s="11"/>
      <c r="AX513" s="11"/>
      <c r="AY513" s="11"/>
      <c r="AZ513" s="11"/>
      <c r="BA513" s="11"/>
      <c r="BB513" s="11"/>
      <c r="BC513" s="11"/>
      <c r="BD513" s="11"/>
      <c r="BE513" s="11"/>
      <c r="BF513" s="11"/>
      <c r="BG513" s="11"/>
      <c r="BH513" s="11"/>
    </row>
    <row r="514" spans="2:60">
      <c r="B514" s="114"/>
      <c r="C514" s="122"/>
      <c r="D514" s="114"/>
      <c r="E514" s="114"/>
      <c r="F514" s="114"/>
      <c r="G514" s="114"/>
      <c r="H514" s="114"/>
      <c r="I514" s="114"/>
      <c r="J514" s="129"/>
      <c r="K514" s="129"/>
      <c r="L514" s="129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"/>
      <c r="AQ514" s="11"/>
      <c r="AR514" s="11"/>
      <c r="AS514" s="11"/>
      <c r="AT514" s="11"/>
      <c r="AU514" s="11"/>
      <c r="AV514" s="11"/>
      <c r="AW514" s="11"/>
      <c r="AX514" s="11"/>
      <c r="AY514" s="11"/>
      <c r="AZ514" s="11"/>
      <c r="BA514" s="11"/>
      <c r="BB514" s="11"/>
      <c r="BC514" s="11"/>
      <c r="BD514" s="11"/>
      <c r="BE514" s="11"/>
      <c r="BF514" s="11"/>
      <c r="BG514" s="11"/>
      <c r="BH514" s="11"/>
    </row>
    <row r="515" spans="2:60">
      <c r="B515" s="114"/>
      <c r="C515" s="122"/>
      <c r="D515" s="114"/>
      <c r="E515" s="114"/>
      <c r="F515" s="114"/>
      <c r="G515" s="114"/>
      <c r="H515" s="114"/>
      <c r="I515" s="114"/>
      <c r="J515" s="129"/>
      <c r="K515" s="129"/>
      <c r="L515" s="129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  <c r="AQ515" s="11"/>
      <c r="AR515" s="11"/>
      <c r="AS515" s="11"/>
      <c r="AT515" s="11"/>
      <c r="AU515" s="11"/>
      <c r="AV515" s="11"/>
      <c r="AW515" s="11"/>
      <c r="AX515" s="11"/>
      <c r="AY515" s="11"/>
      <c r="AZ515" s="11"/>
      <c r="BA515" s="11"/>
      <c r="BB515" s="11"/>
      <c r="BC515" s="11"/>
      <c r="BD515" s="11"/>
      <c r="BE515" s="11"/>
      <c r="BF515" s="11"/>
      <c r="BG515" s="11"/>
      <c r="BH515" s="11"/>
    </row>
    <row r="516" spans="2:60">
      <c r="B516" s="114"/>
      <c r="C516" s="122"/>
      <c r="D516" s="114"/>
      <c r="E516" s="114"/>
      <c r="F516" s="114"/>
      <c r="G516" s="114"/>
      <c r="H516" s="114"/>
      <c r="I516" s="114"/>
      <c r="J516" s="129"/>
      <c r="K516" s="129"/>
      <c r="L516" s="129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  <c r="AO516" s="11"/>
      <c r="AP516" s="11"/>
      <c r="AQ516" s="11"/>
      <c r="AR516" s="11"/>
      <c r="AS516" s="11"/>
      <c r="AT516" s="11"/>
      <c r="AU516" s="11"/>
      <c r="AV516" s="11"/>
      <c r="AW516" s="11"/>
      <c r="AX516" s="11"/>
      <c r="AY516" s="11"/>
      <c r="AZ516" s="11"/>
      <c r="BA516" s="11"/>
      <c r="BB516" s="11"/>
      <c r="BC516" s="11"/>
      <c r="BD516" s="11"/>
      <c r="BE516" s="11"/>
      <c r="BF516" s="11"/>
      <c r="BG516" s="11"/>
      <c r="BH516" s="11"/>
    </row>
    <row r="517" spans="2:60">
      <c r="B517" s="114"/>
      <c r="C517" s="122"/>
      <c r="D517" s="114"/>
      <c r="E517" s="114"/>
      <c r="F517" s="114"/>
      <c r="G517" s="114"/>
      <c r="H517" s="114"/>
      <c r="I517" s="114"/>
      <c r="J517" s="129"/>
      <c r="K517" s="129"/>
      <c r="L517" s="129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"/>
      <c r="AQ517" s="11"/>
      <c r="AR517" s="11"/>
      <c r="AS517" s="11"/>
      <c r="AT517" s="11"/>
      <c r="AU517" s="11"/>
      <c r="AV517" s="11"/>
      <c r="AW517" s="11"/>
      <c r="AX517" s="11"/>
      <c r="AY517" s="11"/>
      <c r="AZ517" s="11"/>
      <c r="BA517" s="11"/>
      <c r="BB517" s="11"/>
      <c r="BC517" s="11"/>
      <c r="BD517" s="11"/>
      <c r="BE517" s="11"/>
      <c r="BF517" s="11"/>
      <c r="BG517" s="11"/>
      <c r="BH517" s="11"/>
    </row>
    <row r="518" spans="2:60">
      <c r="B518" s="114"/>
      <c r="C518" s="122"/>
      <c r="D518" s="114"/>
      <c r="E518" s="114"/>
      <c r="F518" s="114"/>
      <c r="G518" s="114"/>
      <c r="H518" s="114"/>
      <c r="I518" s="114"/>
      <c r="J518" s="129"/>
      <c r="K518" s="129"/>
      <c r="L518" s="129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"/>
      <c r="AQ518" s="11"/>
      <c r="AR518" s="11"/>
      <c r="AS518" s="11"/>
      <c r="AT518" s="11"/>
      <c r="AU518" s="11"/>
      <c r="AV518" s="11"/>
      <c r="AW518" s="11"/>
      <c r="AX518" s="11"/>
      <c r="AY518" s="11"/>
      <c r="AZ518" s="11"/>
      <c r="BA518" s="11"/>
      <c r="BB518" s="11"/>
      <c r="BC518" s="11"/>
      <c r="BD518" s="11"/>
      <c r="BE518" s="11"/>
      <c r="BF518" s="11"/>
      <c r="BG518" s="11"/>
      <c r="BH518" s="11"/>
    </row>
    <row r="519" spans="2:60">
      <c r="B519" s="114"/>
      <c r="C519" s="122"/>
      <c r="D519" s="114"/>
      <c r="E519" s="114"/>
      <c r="F519" s="114"/>
      <c r="G519" s="114"/>
      <c r="H519" s="114"/>
      <c r="I519" s="114"/>
      <c r="J519" s="129"/>
      <c r="K519" s="129"/>
      <c r="L519" s="129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  <c r="AQ519" s="11"/>
      <c r="AR519" s="11"/>
      <c r="AS519" s="11"/>
      <c r="AT519" s="11"/>
      <c r="AU519" s="11"/>
      <c r="AV519" s="11"/>
      <c r="AW519" s="11"/>
      <c r="AX519" s="11"/>
      <c r="AY519" s="11"/>
      <c r="AZ519" s="11"/>
      <c r="BA519" s="11"/>
      <c r="BB519" s="11"/>
      <c r="BC519" s="11"/>
      <c r="BD519" s="11"/>
      <c r="BE519" s="11"/>
      <c r="BF519" s="11"/>
      <c r="BG519" s="11"/>
      <c r="BH519" s="11"/>
    </row>
    <row r="520" spans="2:60">
      <c r="B520" s="114"/>
      <c r="C520" s="122"/>
      <c r="D520" s="114"/>
      <c r="E520" s="114"/>
      <c r="F520" s="114"/>
      <c r="G520" s="114"/>
      <c r="H520" s="114"/>
      <c r="I520" s="114"/>
      <c r="J520" s="129"/>
      <c r="K520" s="129"/>
      <c r="L520" s="129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  <c r="AQ520" s="11"/>
      <c r="AR520" s="11"/>
      <c r="AS520" s="11"/>
      <c r="AT520" s="11"/>
      <c r="AU520" s="11"/>
      <c r="AV520" s="11"/>
      <c r="AW520" s="11"/>
      <c r="AX520" s="11"/>
      <c r="AY520" s="11"/>
      <c r="AZ520" s="11"/>
      <c r="BA520" s="11"/>
      <c r="BB520" s="11"/>
      <c r="BC520" s="11"/>
      <c r="BD520" s="11"/>
      <c r="BE520" s="11"/>
      <c r="BF520" s="11"/>
      <c r="BG520" s="11"/>
      <c r="BH520" s="11"/>
    </row>
    <row r="521" spans="2:60">
      <c r="B521" s="114"/>
      <c r="C521" s="122"/>
      <c r="D521" s="114"/>
      <c r="E521" s="114"/>
      <c r="F521" s="114"/>
      <c r="G521" s="114"/>
      <c r="H521" s="114"/>
      <c r="I521" s="114"/>
      <c r="J521" s="129"/>
      <c r="K521" s="129"/>
      <c r="L521" s="129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  <c r="AS521" s="11"/>
      <c r="AT521" s="11"/>
      <c r="AU521" s="11"/>
      <c r="AV521" s="11"/>
      <c r="AW521" s="11"/>
      <c r="AX521" s="11"/>
      <c r="AY521" s="11"/>
      <c r="AZ521" s="11"/>
      <c r="BA521" s="11"/>
      <c r="BB521" s="11"/>
      <c r="BC521" s="11"/>
      <c r="BD521" s="11"/>
      <c r="BE521" s="11"/>
      <c r="BF521" s="11"/>
      <c r="BG521" s="11"/>
      <c r="BH521" s="11"/>
    </row>
    <row r="522" spans="2:60">
      <c r="B522" s="114"/>
      <c r="C522" s="122"/>
      <c r="D522" s="114"/>
      <c r="E522" s="114"/>
      <c r="F522" s="114"/>
      <c r="G522" s="114"/>
      <c r="H522" s="114"/>
      <c r="I522" s="114"/>
      <c r="J522" s="129"/>
      <c r="K522" s="129"/>
      <c r="L522" s="129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  <c r="AQ522" s="11"/>
      <c r="AR522" s="11"/>
      <c r="AS522" s="11"/>
      <c r="AT522" s="11"/>
      <c r="AU522" s="11"/>
      <c r="AV522" s="11"/>
      <c r="AW522" s="11"/>
      <c r="AX522" s="11"/>
      <c r="AY522" s="11"/>
      <c r="AZ522" s="11"/>
      <c r="BA522" s="11"/>
      <c r="BB522" s="11"/>
      <c r="BC522" s="11"/>
      <c r="BD522" s="11"/>
      <c r="BE522" s="11"/>
      <c r="BF522" s="11"/>
      <c r="BG522" s="11"/>
      <c r="BH522" s="11"/>
    </row>
    <row r="523" spans="2:60">
      <c r="B523" s="114"/>
      <c r="C523" s="122"/>
      <c r="D523" s="114"/>
      <c r="E523" s="114"/>
      <c r="F523" s="114"/>
      <c r="G523" s="114"/>
      <c r="H523" s="114"/>
      <c r="I523" s="114"/>
      <c r="J523" s="129"/>
      <c r="K523" s="129"/>
      <c r="L523" s="129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"/>
      <c r="AQ523" s="11"/>
      <c r="AR523" s="11"/>
      <c r="AS523" s="11"/>
      <c r="AT523" s="11"/>
      <c r="AU523" s="11"/>
      <c r="AV523" s="11"/>
      <c r="AW523" s="11"/>
      <c r="AX523" s="11"/>
      <c r="AY523" s="11"/>
      <c r="AZ523" s="11"/>
      <c r="BA523" s="11"/>
      <c r="BB523" s="11"/>
      <c r="BC523" s="11"/>
      <c r="BD523" s="11"/>
      <c r="BE523" s="11"/>
      <c r="BF523" s="11"/>
      <c r="BG523" s="11"/>
      <c r="BH523" s="11"/>
    </row>
    <row r="524" spans="2:60">
      <c r="B524" s="114"/>
      <c r="C524" s="122"/>
      <c r="D524" s="114"/>
      <c r="E524" s="114"/>
      <c r="F524" s="114"/>
      <c r="G524" s="114"/>
      <c r="H524" s="114"/>
      <c r="I524" s="114"/>
      <c r="J524" s="129"/>
      <c r="K524" s="129"/>
      <c r="L524" s="129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  <c r="AR524" s="11"/>
      <c r="AS524" s="11"/>
      <c r="AT524" s="11"/>
      <c r="AU524" s="11"/>
      <c r="AV524" s="11"/>
      <c r="AW524" s="11"/>
      <c r="AX524" s="11"/>
      <c r="AY524" s="11"/>
      <c r="AZ524" s="11"/>
      <c r="BA524" s="11"/>
      <c r="BB524" s="11"/>
      <c r="BC524" s="11"/>
      <c r="BD524" s="11"/>
      <c r="BE524" s="11"/>
      <c r="BF524" s="11"/>
      <c r="BG524" s="11"/>
      <c r="BH524" s="11"/>
    </row>
    <row r="525" spans="2:60">
      <c r="B525" s="114"/>
      <c r="C525" s="122"/>
      <c r="D525" s="114"/>
      <c r="E525" s="114"/>
      <c r="F525" s="114"/>
      <c r="G525" s="114"/>
      <c r="H525" s="114"/>
      <c r="I525" s="114"/>
      <c r="J525" s="129"/>
      <c r="K525" s="129"/>
      <c r="L525" s="129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  <c r="AQ525" s="11"/>
      <c r="AR525" s="11"/>
      <c r="AS525" s="11"/>
      <c r="AT525" s="11"/>
      <c r="AU525" s="11"/>
      <c r="AV525" s="11"/>
      <c r="AW525" s="11"/>
      <c r="AX525" s="11"/>
      <c r="AY525" s="11"/>
      <c r="AZ525" s="11"/>
      <c r="BA525" s="11"/>
      <c r="BB525" s="11"/>
      <c r="BC525" s="11"/>
      <c r="BD525" s="11"/>
      <c r="BE525" s="11"/>
      <c r="BF525" s="11"/>
      <c r="BG525" s="11"/>
      <c r="BH525" s="11"/>
    </row>
    <row r="526" spans="2:60">
      <c r="B526" s="114"/>
      <c r="C526" s="122"/>
      <c r="D526" s="114"/>
      <c r="E526" s="114"/>
      <c r="F526" s="114"/>
      <c r="G526" s="114"/>
      <c r="H526" s="114"/>
      <c r="I526" s="114"/>
      <c r="J526" s="129"/>
      <c r="K526" s="129"/>
      <c r="L526" s="129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1"/>
      <c r="AM526" s="11"/>
      <c r="AN526" s="11"/>
      <c r="AO526" s="11"/>
      <c r="AP526" s="11"/>
      <c r="AQ526" s="11"/>
      <c r="AR526" s="11"/>
      <c r="AS526" s="11"/>
      <c r="AT526" s="11"/>
      <c r="AU526" s="11"/>
      <c r="AV526" s="11"/>
      <c r="AW526" s="11"/>
      <c r="AX526" s="11"/>
      <c r="AY526" s="11"/>
      <c r="AZ526" s="11"/>
      <c r="BA526" s="11"/>
      <c r="BB526" s="11"/>
      <c r="BC526" s="11"/>
      <c r="BD526" s="11"/>
      <c r="BE526" s="11"/>
      <c r="BF526" s="11"/>
      <c r="BG526" s="11"/>
      <c r="BH526" s="11"/>
    </row>
    <row r="527" spans="2:60">
      <c r="B527" s="114"/>
      <c r="C527" s="122"/>
      <c r="D527" s="114"/>
      <c r="E527" s="114"/>
      <c r="F527" s="114"/>
      <c r="G527" s="114"/>
      <c r="H527" s="114"/>
      <c r="I527" s="114"/>
      <c r="J527" s="129"/>
      <c r="K527" s="129"/>
      <c r="L527" s="129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/>
      <c r="AQ527" s="11"/>
      <c r="AR527" s="11"/>
      <c r="AS527" s="11"/>
      <c r="AT527" s="11"/>
      <c r="AU527" s="11"/>
      <c r="AV527" s="11"/>
      <c r="AW527" s="11"/>
      <c r="AX527" s="11"/>
      <c r="AY527" s="11"/>
      <c r="AZ527" s="11"/>
      <c r="BA527" s="11"/>
      <c r="BB527" s="11"/>
      <c r="BC527" s="11"/>
      <c r="BD527" s="11"/>
      <c r="BE527" s="11"/>
      <c r="BF527" s="11"/>
      <c r="BG527" s="11"/>
      <c r="BH527" s="11"/>
    </row>
    <row r="528" spans="2:60">
      <c r="B528" s="114"/>
      <c r="C528" s="122"/>
      <c r="D528" s="114"/>
      <c r="E528" s="114"/>
      <c r="F528" s="114"/>
      <c r="G528" s="114"/>
      <c r="H528" s="114"/>
      <c r="I528" s="114"/>
      <c r="J528" s="129"/>
      <c r="K528" s="129"/>
      <c r="L528" s="129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  <c r="AP528" s="11"/>
      <c r="AQ528" s="11"/>
      <c r="AR528" s="11"/>
      <c r="AS528" s="11"/>
      <c r="AT528" s="11"/>
      <c r="AU528" s="11"/>
      <c r="AV528" s="11"/>
      <c r="AW528" s="11"/>
      <c r="AX528" s="11"/>
      <c r="AY528" s="11"/>
      <c r="AZ528" s="11"/>
      <c r="BA528" s="11"/>
      <c r="BB528" s="11"/>
      <c r="BC528" s="11"/>
      <c r="BD528" s="11"/>
      <c r="BE528" s="11"/>
      <c r="BF528" s="11"/>
      <c r="BG528" s="11"/>
      <c r="BH528" s="11"/>
    </row>
    <row r="529" spans="2:60">
      <c r="B529" s="114"/>
      <c r="C529" s="122"/>
      <c r="D529" s="114"/>
      <c r="E529" s="114"/>
      <c r="F529" s="114"/>
      <c r="G529" s="114"/>
      <c r="H529" s="114"/>
      <c r="I529" s="114"/>
      <c r="J529" s="129"/>
      <c r="K529" s="129"/>
      <c r="L529" s="129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  <c r="AO529" s="11"/>
      <c r="AP529" s="11"/>
      <c r="AQ529" s="11"/>
      <c r="AR529" s="11"/>
      <c r="AS529" s="11"/>
      <c r="AT529" s="11"/>
      <c r="AU529" s="11"/>
      <c r="AV529" s="11"/>
      <c r="AW529" s="11"/>
      <c r="AX529" s="11"/>
      <c r="AY529" s="11"/>
      <c r="AZ529" s="11"/>
      <c r="BA529" s="11"/>
      <c r="BB529" s="11"/>
      <c r="BC529" s="11"/>
      <c r="BD529" s="11"/>
      <c r="BE529" s="11"/>
      <c r="BF529" s="11"/>
      <c r="BG529" s="11"/>
      <c r="BH529" s="11"/>
    </row>
    <row r="530" spans="2:60">
      <c r="B530" s="114"/>
      <c r="C530" s="122"/>
      <c r="D530" s="114"/>
      <c r="E530" s="114"/>
      <c r="F530" s="114"/>
      <c r="G530" s="114"/>
      <c r="H530" s="114"/>
      <c r="I530" s="114"/>
      <c r="J530" s="129"/>
      <c r="K530" s="129"/>
      <c r="L530" s="129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  <c r="AO530" s="11"/>
      <c r="AP530" s="11"/>
      <c r="AQ530" s="11"/>
      <c r="AR530" s="11"/>
      <c r="AS530" s="11"/>
      <c r="AT530" s="11"/>
      <c r="AU530" s="11"/>
      <c r="AV530" s="11"/>
      <c r="AW530" s="11"/>
      <c r="AX530" s="11"/>
      <c r="AY530" s="11"/>
      <c r="AZ530" s="11"/>
      <c r="BA530" s="11"/>
      <c r="BB530" s="11"/>
      <c r="BC530" s="11"/>
      <c r="BD530" s="11"/>
      <c r="BE530" s="11"/>
      <c r="BF530" s="11"/>
      <c r="BG530" s="11"/>
      <c r="BH530" s="11"/>
    </row>
    <row r="531" spans="2:60">
      <c r="B531" s="114"/>
      <c r="C531" s="122"/>
      <c r="D531" s="114"/>
      <c r="E531" s="114"/>
      <c r="F531" s="114"/>
      <c r="G531" s="114"/>
      <c r="H531" s="114"/>
      <c r="I531" s="114"/>
      <c r="J531" s="129"/>
      <c r="K531" s="129"/>
      <c r="L531" s="129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  <c r="AQ531" s="11"/>
      <c r="AR531" s="11"/>
      <c r="AS531" s="11"/>
      <c r="AT531" s="11"/>
      <c r="AU531" s="11"/>
      <c r="AV531" s="11"/>
      <c r="AW531" s="11"/>
      <c r="AX531" s="11"/>
      <c r="AY531" s="11"/>
      <c r="AZ531" s="11"/>
      <c r="BA531" s="11"/>
      <c r="BB531" s="11"/>
      <c r="BC531" s="11"/>
      <c r="BD531" s="11"/>
      <c r="BE531" s="11"/>
      <c r="BF531" s="11"/>
      <c r="BG531" s="11"/>
      <c r="BH531" s="11"/>
    </row>
    <row r="532" spans="2:60">
      <c r="B532" s="114"/>
      <c r="C532" s="122"/>
      <c r="D532" s="114"/>
      <c r="E532" s="114"/>
      <c r="F532" s="114"/>
      <c r="G532" s="114"/>
      <c r="H532" s="114"/>
      <c r="I532" s="114"/>
      <c r="J532" s="129"/>
      <c r="K532" s="129"/>
      <c r="L532" s="129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  <c r="AO532" s="11"/>
      <c r="AP532" s="11"/>
      <c r="AQ532" s="11"/>
      <c r="AR532" s="11"/>
      <c r="AS532" s="11"/>
      <c r="AT532" s="11"/>
      <c r="AU532" s="11"/>
      <c r="AV532" s="11"/>
      <c r="AW532" s="11"/>
      <c r="AX532" s="11"/>
      <c r="AY532" s="11"/>
      <c r="AZ532" s="11"/>
      <c r="BA532" s="11"/>
      <c r="BB532" s="11"/>
      <c r="BC532" s="11"/>
      <c r="BD532" s="11"/>
      <c r="BE532" s="11"/>
      <c r="BF532" s="11"/>
      <c r="BG532" s="11"/>
      <c r="BH532" s="11"/>
    </row>
    <row r="533" spans="2:60">
      <c r="B533" s="114"/>
      <c r="C533" s="122"/>
      <c r="D533" s="114"/>
      <c r="E533" s="114"/>
      <c r="F533" s="114"/>
      <c r="G533" s="114"/>
      <c r="H533" s="114"/>
      <c r="I533" s="114"/>
      <c r="J533" s="129"/>
      <c r="K533" s="129"/>
      <c r="L533" s="129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  <c r="AP533" s="11"/>
      <c r="AQ533" s="11"/>
      <c r="AR533" s="11"/>
      <c r="AS533" s="11"/>
      <c r="AT533" s="11"/>
      <c r="AU533" s="11"/>
      <c r="AV533" s="11"/>
      <c r="AW533" s="11"/>
      <c r="AX533" s="11"/>
      <c r="AY533" s="11"/>
      <c r="AZ533" s="11"/>
      <c r="BA533" s="11"/>
      <c r="BB533" s="11"/>
      <c r="BC533" s="11"/>
      <c r="BD533" s="11"/>
      <c r="BE533" s="11"/>
      <c r="BF533" s="11"/>
      <c r="BG533" s="11"/>
      <c r="BH533" s="11"/>
    </row>
    <row r="534" spans="2:60">
      <c r="B534" s="114"/>
      <c r="C534" s="122"/>
      <c r="D534" s="114"/>
      <c r="E534" s="114"/>
      <c r="F534" s="114"/>
      <c r="G534" s="114"/>
      <c r="H534" s="114"/>
      <c r="I534" s="114"/>
      <c r="J534" s="129"/>
      <c r="K534" s="129"/>
      <c r="L534" s="129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  <c r="AS534" s="11"/>
      <c r="AT534" s="11"/>
      <c r="AU534" s="11"/>
      <c r="AV534" s="11"/>
      <c r="AW534" s="11"/>
      <c r="AX534" s="11"/>
      <c r="AY534" s="11"/>
      <c r="AZ534" s="11"/>
      <c r="BA534" s="11"/>
      <c r="BB534" s="11"/>
      <c r="BC534" s="11"/>
      <c r="BD534" s="11"/>
      <c r="BE534" s="11"/>
      <c r="BF534" s="11"/>
      <c r="BG534" s="11"/>
      <c r="BH534" s="11"/>
    </row>
    <row r="535" spans="2:60">
      <c r="B535" s="114"/>
      <c r="C535" s="122"/>
      <c r="D535" s="114"/>
      <c r="E535" s="114"/>
      <c r="F535" s="114"/>
      <c r="G535" s="114"/>
      <c r="H535" s="114"/>
      <c r="I535" s="114"/>
      <c r="J535" s="129"/>
      <c r="K535" s="129"/>
      <c r="L535" s="129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  <c r="AP535" s="11"/>
      <c r="AQ535" s="11"/>
      <c r="AR535" s="11"/>
      <c r="AS535" s="11"/>
      <c r="AT535" s="11"/>
      <c r="AU535" s="11"/>
      <c r="AV535" s="11"/>
      <c r="AW535" s="11"/>
      <c r="AX535" s="11"/>
      <c r="AY535" s="11"/>
      <c r="AZ535" s="11"/>
      <c r="BA535" s="11"/>
      <c r="BB535" s="11"/>
      <c r="BC535" s="11"/>
      <c r="BD535" s="11"/>
      <c r="BE535" s="11"/>
      <c r="BF535" s="11"/>
      <c r="BG535" s="11"/>
      <c r="BH535" s="11"/>
    </row>
    <row r="536" spans="2:60">
      <c r="B536" s="114"/>
      <c r="C536" s="122"/>
      <c r="D536" s="114"/>
      <c r="E536" s="114"/>
      <c r="F536" s="114"/>
      <c r="G536" s="114"/>
      <c r="H536" s="114"/>
      <c r="I536" s="114"/>
      <c r="J536" s="129"/>
      <c r="K536" s="129"/>
      <c r="L536" s="129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1"/>
      <c r="AL536" s="11"/>
      <c r="AM536" s="11"/>
      <c r="AN536" s="11"/>
      <c r="AO536" s="11"/>
      <c r="AP536" s="11"/>
      <c r="AQ536" s="11"/>
      <c r="AR536" s="11"/>
      <c r="AS536" s="11"/>
      <c r="AT536" s="11"/>
      <c r="AU536" s="11"/>
      <c r="AV536" s="11"/>
      <c r="AW536" s="11"/>
      <c r="AX536" s="11"/>
      <c r="AY536" s="11"/>
      <c r="AZ536" s="11"/>
      <c r="BA536" s="11"/>
      <c r="BB536" s="11"/>
      <c r="BC536" s="11"/>
      <c r="BD536" s="11"/>
      <c r="BE536" s="11"/>
      <c r="BF536" s="11"/>
      <c r="BG536" s="11"/>
      <c r="BH536" s="11"/>
    </row>
    <row r="537" spans="2:60">
      <c r="B537" s="114"/>
      <c r="C537" s="122"/>
      <c r="D537" s="114"/>
      <c r="E537" s="114"/>
      <c r="F537" s="114"/>
      <c r="G537" s="114"/>
      <c r="H537" s="114"/>
      <c r="I537" s="114"/>
      <c r="J537" s="129"/>
      <c r="K537" s="129"/>
      <c r="L537" s="129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  <c r="AL537" s="11"/>
      <c r="AM537" s="11"/>
      <c r="AN537" s="11"/>
      <c r="AO537" s="11"/>
      <c r="AP537" s="11"/>
      <c r="AQ537" s="11"/>
      <c r="AR537" s="11"/>
      <c r="AS537" s="11"/>
      <c r="AT537" s="11"/>
      <c r="AU537" s="11"/>
      <c r="AV537" s="11"/>
      <c r="AW537" s="11"/>
      <c r="AX537" s="11"/>
      <c r="AY537" s="11"/>
      <c r="AZ537" s="11"/>
      <c r="BA537" s="11"/>
      <c r="BB537" s="11"/>
      <c r="BC537" s="11"/>
      <c r="BD537" s="11"/>
      <c r="BE537" s="11"/>
      <c r="BF537" s="11"/>
      <c r="BG537" s="11"/>
      <c r="BH537" s="11"/>
    </row>
    <row r="538" spans="2:60">
      <c r="B538" s="114"/>
      <c r="C538" s="122"/>
      <c r="D538" s="114"/>
      <c r="E538" s="114"/>
      <c r="F538" s="114"/>
      <c r="G538" s="114"/>
      <c r="H538" s="114"/>
      <c r="I538" s="114"/>
      <c r="J538" s="129"/>
      <c r="K538" s="129"/>
      <c r="L538" s="129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  <c r="AK538" s="11"/>
      <c r="AL538" s="11"/>
      <c r="AM538" s="11"/>
      <c r="AN538" s="11"/>
      <c r="AO538" s="11"/>
      <c r="AP538" s="11"/>
      <c r="AQ538" s="11"/>
      <c r="AR538" s="11"/>
      <c r="AS538" s="11"/>
      <c r="AT538" s="11"/>
      <c r="AU538" s="11"/>
      <c r="AV538" s="11"/>
      <c r="AW538" s="11"/>
      <c r="AX538" s="11"/>
      <c r="AY538" s="11"/>
      <c r="AZ538" s="11"/>
      <c r="BA538" s="11"/>
      <c r="BB538" s="11"/>
      <c r="BC538" s="11"/>
      <c r="BD538" s="11"/>
      <c r="BE538" s="11"/>
      <c r="BF538" s="11"/>
      <c r="BG538" s="11"/>
      <c r="BH538" s="11"/>
    </row>
    <row r="539" spans="2:60">
      <c r="B539" s="114"/>
      <c r="C539" s="122"/>
      <c r="D539" s="114"/>
      <c r="E539" s="114"/>
      <c r="F539" s="114"/>
      <c r="G539" s="114"/>
      <c r="H539" s="114"/>
      <c r="I539" s="114"/>
      <c r="J539" s="129"/>
      <c r="K539" s="129"/>
      <c r="L539" s="129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1"/>
      <c r="AL539" s="11"/>
      <c r="AM539" s="11"/>
      <c r="AN539" s="11"/>
      <c r="AO539" s="11"/>
      <c r="AP539" s="11"/>
      <c r="AQ539" s="11"/>
      <c r="AR539" s="11"/>
      <c r="AS539" s="11"/>
      <c r="AT539" s="11"/>
      <c r="AU539" s="11"/>
      <c r="AV539" s="11"/>
      <c r="AW539" s="11"/>
      <c r="AX539" s="11"/>
      <c r="AY539" s="11"/>
      <c r="AZ539" s="11"/>
      <c r="BA539" s="11"/>
      <c r="BB539" s="11"/>
      <c r="BC539" s="11"/>
      <c r="BD539" s="11"/>
      <c r="BE539" s="11"/>
      <c r="BF539" s="11"/>
      <c r="BG539" s="11"/>
      <c r="BH539" s="11"/>
    </row>
    <row r="540" spans="2:60">
      <c r="B540" s="114"/>
      <c r="C540" s="122"/>
      <c r="D540" s="114"/>
      <c r="E540" s="114"/>
      <c r="F540" s="114"/>
      <c r="G540" s="114"/>
      <c r="H540" s="114"/>
      <c r="I540" s="114"/>
      <c r="J540" s="129"/>
      <c r="K540" s="129"/>
      <c r="L540" s="129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  <c r="AQ540" s="11"/>
      <c r="AR540" s="11"/>
      <c r="AS540" s="11"/>
      <c r="AT540" s="11"/>
      <c r="AU540" s="11"/>
      <c r="AV540" s="11"/>
      <c r="AW540" s="11"/>
      <c r="AX540" s="11"/>
      <c r="AY540" s="11"/>
      <c r="AZ540" s="11"/>
      <c r="BA540" s="11"/>
      <c r="BB540" s="11"/>
      <c r="BC540" s="11"/>
      <c r="BD540" s="11"/>
      <c r="BE540" s="11"/>
      <c r="BF540" s="11"/>
      <c r="BG540" s="11"/>
      <c r="BH540" s="11"/>
    </row>
    <row r="541" spans="2:60">
      <c r="B541" s="114"/>
      <c r="C541" s="122"/>
      <c r="D541" s="114"/>
      <c r="E541" s="114"/>
      <c r="F541" s="114"/>
      <c r="G541" s="114"/>
      <c r="H541" s="114"/>
      <c r="I541" s="114"/>
      <c r="J541" s="129"/>
      <c r="K541" s="129"/>
      <c r="L541" s="129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/>
      <c r="AQ541" s="11"/>
      <c r="AR541" s="11"/>
      <c r="AS541" s="11"/>
      <c r="AT541" s="11"/>
      <c r="AU541" s="11"/>
      <c r="AV541" s="11"/>
      <c r="AW541" s="11"/>
      <c r="AX541" s="11"/>
      <c r="AY541" s="11"/>
      <c r="AZ541" s="11"/>
      <c r="BA541" s="11"/>
      <c r="BB541" s="11"/>
      <c r="BC541" s="11"/>
      <c r="BD541" s="11"/>
      <c r="BE541" s="11"/>
      <c r="BF541" s="11"/>
      <c r="BG541" s="11"/>
      <c r="BH541" s="11"/>
    </row>
    <row r="542" spans="2:60">
      <c r="B542" s="114"/>
      <c r="C542" s="122"/>
      <c r="D542" s="114"/>
      <c r="E542" s="114"/>
      <c r="F542" s="114"/>
      <c r="G542" s="114"/>
      <c r="H542" s="114"/>
      <c r="I542" s="114"/>
      <c r="J542" s="129"/>
      <c r="K542" s="129"/>
      <c r="L542" s="129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1"/>
      <c r="AL542" s="11"/>
      <c r="AM542" s="11"/>
      <c r="AN542" s="11"/>
      <c r="AO542" s="11"/>
      <c r="AP542" s="11"/>
      <c r="AQ542" s="11"/>
      <c r="AR542" s="11"/>
      <c r="AS542" s="11"/>
      <c r="AT542" s="11"/>
      <c r="AU542" s="11"/>
      <c r="AV542" s="11"/>
      <c r="AW542" s="11"/>
      <c r="AX542" s="11"/>
      <c r="AY542" s="11"/>
      <c r="AZ542" s="11"/>
      <c r="BA542" s="11"/>
      <c r="BB542" s="11"/>
      <c r="BC542" s="11"/>
      <c r="BD542" s="11"/>
      <c r="BE542" s="11"/>
      <c r="BF542" s="11"/>
      <c r="BG542" s="11"/>
      <c r="BH542" s="11"/>
    </row>
    <row r="543" spans="2:60">
      <c r="B543" s="114"/>
      <c r="C543" s="122"/>
      <c r="D543" s="114"/>
      <c r="E543" s="114"/>
      <c r="F543" s="114"/>
      <c r="G543" s="114"/>
      <c r="H543" s="114"/>
      <c r="I543" s="114"/>
      <c r="J543" s="129"/>
      <c r="K543" s="129"/>
      <c r="L543" s="129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1"/>
      <c r="AL543" s="11"/>
      <c r="AM543" s="11"/>
      <c r="AN543" s="11"/>
      <c r="AO543" s="11"/>
      <c r="AP543" s="11"/>
      <c r="AQ543" s="11"/>
      <c r="AR543" s="11"/>
      <c r="AS543" s="11"/>
      <c r="AT543" s="11"/>
      <c r="AU543" s="11"/>
      <c r="AV543" s="11"/>
      <c r="AW543" s="11"/>
      <c r="AX543" s="11"/>
      <c r="AY543" s="11"/>
      <c r="AZ543" s="11"/>
      <c r="BA543" s="11"/>
      <c r="BB543" s="11"/>
      <c r="BC543" s="11"/>
      <c r="BD543" s="11"/>
      <c r="BE543" s="11"/>
      <c r="BF543" s="11"/>
      <c r="BG543" s="11"/>
      <c r="BH543" s="11"/>
    </row>
    <row r="544" spans="2:60">
      <c r="B544" s="114"/>
      <c r="C544" s="122"/>
      <c r="D544" s="114"/>
      <c r="E544" s="114"/>
      <c r="F544" s="114"/>
      <c r="G544" s="114"/>
      <c r="H544" s="114"/>
      <c r="I544" s="114"/>
      <c r="J544" s="129"/>
      <c r="K544" s="129"/>
      <c r="L544" s="129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1"/>
      <c r="AL544" s="11"/>
      <c r="AM544" s="11"/>
      <c r="AN544" s="11"/>
      <c r="AO544" s="11"/>
      <c r="AP544" s="11"/>
      <c r="AQ544" s="11"/>
      <c r="AR544" s="11"/>
      <c r="AS544" s="11"/>
      <c r="AT544" s="11"/>
      <c r="AU544" s="11"/>
      <c r="AV544" s="11"/>
      <c r="AW544" s="11"/>
      <c r="AX544" s="11"/>
      <c r="AY544" s="11"/>
      <c r="AZ544" s="11"/>
      <c r="BA544" s="11"/>
      <c r="BB544" s="11"/>
      <c r="BC544" s="11"/>
      <c r="BD544" s="11"/>
      <c r="BE544" s="11"/>
      <c r="BF544" s="11"/>
      <c r="BG544" s="11"/>
      <c r="BH544" s="11"/>
    </row>
    <row r="545" spans="2:60">
      <c r="B545" s="114"/>
      <c r="C545" s="122"/>
      <c r="D545" s="114"/>
      <c r="E545" s="114"/>
      <c r="F545" s="114"/>
      <c r="G545" s="114"/>
      <c r="H545" s="114"/>
      <c r="I545" s="114"/>
      <c r="J545" s="129"/>
      <c r="K545" s="129"/>
      <c r="L545" s="129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1"/>
      <c r="AM545" s="11"/>
      <c r="AN545" s="11"/>
      <c r="AO545" s="11"/>
      <c r="AP545" s="11"/>
      <c r="AQ545" s="11"/>
      <c r="AR545" s="11"/>
      <c r="AS545" s="11"/>
      <c r="AT545" s="11"/>
      <c r="AU545" s="11"/>
      <c r="AV545" s="11"/>
      <c r="AW545" s="11"/>
      <c r="AX545" s="11"/>
      <c r="AY545" s="11"/>
      <c r="AZ545" s="11"/>
      <c r="BA545" s="11"/>
      <c r="BB545" s="11"/>
      <c r="BC545" s="11"/>
      <c r="BD545" s="11"/>
      <c r="BE545" s="11"/>
      <c r="BF545" s="11"/>
      <c r="BG545" s="11"/>
      <c r="BH545" s="11"/>
    </row>
    <row r="546" spans="2:60">
      <c r="B546" s="114"/>
      <c r="C546" s="122"/>
      <c r="D546" s="114"/>
      <c r="E546" s="114"/>
      <c r="F546" s="114"/>
      <c r="G546" s="114"/>
      <c r="H546" s="114"/>
      <c r="I546" s="114"/>
      <c r="J546" s="129"/>
      <c r="K546" s="129"/>
      <c r="L546" s="129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  <c r="AM546" s="11"/>
      <c r="AN546" s="11"/>
      <c r="AO546" s="11"/>
      <c r="AP546" s="11"/>
      <c r="AQ546" s="11"/>
      <c r="AR546" s="11"/>
      <c r="AS546" s="11"/>
      <c r="AT546" s="11"/>
      <c r="AU546" s="11"/>
      <c r="AV546" s="11"/>
      <c r="AW546" s="11"/>
      <c r="AX546" s="11"/>
      <c r="AY546" s="11"/>
      <c r="AZ546" s="11"/>
      <c r="BA546" s="11"/>
      <c r="BB546" s="11"/>
      <c r="BC546" s="11"/>
      <c r="BD546" s="11"/>
      <c r="BE546" s="11"/>
      <c r="BF546" s="11"/>
      <c r="BG546" s="11"/>
      <c r="BH546" s="11"/>
    </row>
    <row r="547" spans="2:60">
      <c r="B547" s="114"/>
      <c r="C547" s="122"/>
      <c r="D547" s="114"/>
      <c r="E547" s="114"/>
      <c r="F547" s="114"/>
      <c r="G547" s="114"/>
      <c r="H547" s="114"/>
      <c r="I547" s="114"/>
      <c r="J547" s="129"/>
      <c r="K547" s="129"/>
      <c r="L547" s="129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  <c r="AO547" s="11"/>
      <c r="AP547" s="11"/>
      <c r="AQ547" s="11"/>
      <c r="AR547" s="11"/>
      <c r="AS547" s="11"/>
      <c r="AT547" s="11"/>
      <c r="AU547" s="11"/>
      <c r="AV547" s="11"/>
      <c r="AW547" s="11"/>
      <c r="AX547" s="11"/>
      <c r="AY547" s="11"/>
      <c r="AZ547" s="11"/>
      <c r="BA547" s="11"/>
      <c r="BB547" s="11"/>
      <c r="BC547" s="11"/>
      <c r="BD547" s="11"/>
      <c r="BE547" s="11"/>
      <c r="BF547" s="11"/>
      <c r="BG547" s="11"/>
      <c r="BH547" s="11"/>
    </row>
    <row r="548" spans="2:60">
      <c r="B548" s="114"/>
      <c r="C548" s="122"/>
      <c r="D548" s="114"/>
      <c r="E548" s="114"/>
      <c r="F548" s="114"/>
      <c r="G548" s="114"/>
      <c r="H548" s="114"/>
      <c r="I548" s="114"/>
      <c r="J548" s="129"/>
      <c r="K548" s="129"/>
      <c r="L548" s="129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  <c r="AJ548" s="11"/>
      <c r="AK548" s="11"/>
      <c r="AL548" s="11"/>
      <c r="AM548" s="11"/>
      <c r="AN548" s="11"/>
      <c r="AO548" s="11"/>
      <c r="AP548" s="11"/>
      <c r="AQ548" s="11"/>
      <c r="AR548" s="11"/>
      <c r="AS548" s="11"/>
      <c r="AT548" s="11"/>
      <c r="AU548" s="11"/>
      <c r="AV548" s="11"/>
      <c r="AW548" s="11"/>
      <c r="AX548" s="11"/>
      <c r="AY548" s="11"/>
      <c r="AZ548" s="11"/>
      <c r="BA548" s="11"/>
      <c r="BB548" s="11"/>
      <c r="BC548" s="11"/>
      <c r="BD548" s="11"/>
      <c r="BE548" s="11"/>
      <c r="BF548" s="11"/>
      <c r="BG548" s="11"/>
      <c r="BH548" s="11"/>
    </row>
    <row r="549" spans="2:60">
      <c r="B549" s="114"/>
      <c r="C549" s="122"/>
      <c r="D549" s="114"/>
      <c r="E549" s="114"/>
      <c r="F549" s="114"/>
      <c r="G549" s="114"/>
      <c r="H549" s="114"/>
      <c r="I549" s="114"/>
      <c r="J549" s="129"/>
      <c r="K549" s="129"/>
      <c r="L549" s="129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  <c r="AK549" s="11"/>
      <c r="AL549" s="11"/>
      <c r="AM549" s="11"/>
      <c r="AN549" s="11"/>
      <c r="AO549" s="11"/>
      <c r="AP549" s="11"/>
      <c r="AQ549" s="11"/>
      <c r="AR549" s="11"/>
      <c r="AS549" s="11"/>
      <c r="AT549" s="11"/>
      <c r="AU549" s="11"/>
      <c r="AV549" s="11"/>
      <c r="AW549" s="11"/>
      <c r="AX549" s="11"/>
      <c r="AY549" s="11"/>
      <c r="AZ549" s="11"/>
      <c r="BA549" s="11"/>
      <c r="BB549" s="11"/>
      <c r="BC549" s="11"/>
      <c r="BD549" s="11"/>
      <c r="BE549" s="11"/>
      <c r="BF549" s="11"/>
      <c r="BG549" s="11"/>
      <c r="BH549" s="11"/>
    </row>
    <row r="550" spans="2:60">
      <c r="B550" s="114"/>
      <c r="C550" s="122"/>
      <c r="D550" s="114"/>
      <c r="E550" s="114"/>
      <c r="F550" s="114"/>
      <c r="G550" s="114"/>
      <c r="H550" s="114"/>
      <c r="I550" s="114"/>
      <c r="J550" s="129"/>
      <c r="K550" s="129"/>
      <c r="L550" s="129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  <c r="AO550" s="11"/>
      <c r="AP550" s="11"/>
      <c r="AQ550" s="11"/>
      <c r="AR550" s="11"/>
      <c r="AS550" s="11"/>
      <c r="AT550" s="11"/>
      <c r="AU550" s="11"/>
      <c r="AV550" s="11"/>
      <c r="AW550" s="11"/>
      <c r="AX550" s="11"/>
      <c r="AY550" s="11"/>
      <c r="AZ550" s="11"/>
      <c r="BA550" s="11"/>
      <c r="BB550" s="11"/>
      <c r="BC550" s="11"/>
      <c r="BD550" s="11"/>
      <c r="BE550" s="11"/>
      <c r="BF550" s="11"/>
      <c r="BG550" s="11"/>
      <c r="BH550" s="11"/>
    </row>
    <row r="551" spans="2:60">
      <c r="B551" s="114"/>
      <c r="C551" s="122"/>
      <c r="D551" s="114"/>
      <c r="E551" s="114"/>
      <c r="F551" s="114"/>
      <c r="G551" s="114"/>
      <c r="H551" s="114"/>
      <c r="I551" s="114"/>
      <c r="J551" s="129"/>
      <c r="K551" s="129"/>
      <c r="L551" s="129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  <c r="AQ551" s="11"/>
      <c r="AR551" s="11"/>
      <c r="AS551" s="11"/>
      <c r="AT551" s="11"/>
      <c r="AU551" s="11"/>
      <c r="AV551" s="11"/>
      <c r="AW551" s="11"/>
      <c r="AX551" s="11"/>
      <c r="AY551" s="11"/>
      <c r="AZ551" s="11"/>
      <c r="BA551" s="11"/>
      <c r="BB551" s="11"/>
      <c r="BC551" s="11"/>
      <c r="BD551" s="11"/>
      <c r="BE551" s="11"/>
      <c r="BF551" s="11"/>
      <c r="BG551" s="11"/>
      <c r="BH551" s="11"/>
    </row>
    <row r="552" spans="2:60">
      <c r="B552" s="114"/>
      <c r="C552" s="122"/>
      <c r="D552" s="114"/>
      <c r="E552" s="114"/>
      <c r="F552" s="114"/>
      <c r="G552" s="114"/>
      <c r="H552" s="114"/>
      <c r="I552" s="114"/>
      <c r="J552" s="129"/>
      <c r="K552" s="129"/>
      <c r="L552" s="129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1"/>
      <c r="AL552" s="11"/>
      <c r="AM552" s="11"/>
      <c r="AN552" s="11"/>
      <c r="AO552" s="11"/>
      <c r="AP552" s="11"/>
      <c r="AQ552" s="11"/>
      <c r="AR552" s="11"/>
      <c r="AS552" s="11"/>
      <c r="AT552" s="11"/>
      <c r="AU552" s="11"/>
      <c r="AV552" s="11"/>
      <c r="AW552" s="11"/>
      <c r="AX552" s="11"/>
      <c r="AY552" s="11"/>
      <c r="AZ552" s="11"/>
      <c r="BA552" s="11"/>
      <c r="BB552" s="11"/>
      <c r="BC552" s="11"/>
      <c r="BD552" s="11"/>
      <c r="BE552" s="11"/>
      <c r="BF552" s="11"/>
      <c r="BG552" s="11"/>
      <c r="BH552" s="11"/>
    </row>
    <row r="553" spans="2:60">
      <c r="B553" s="114"/>
      <c r="C553" s="122"/>
      <c r="D553" s="114"/>
      <c r="E553" s="114"/>
      <c r="F553" s="114"/>
      <c r="G553" s="114"/>
      <c r="H553" s="114"/>
      <c r="I553" s="114"/>
      <c r="J553" s="129"/>
      <c r="K553" s="129"/>
      <c r="L553" s="129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1"/>
      <c r="AL553" s="11"/>
      <c r="AM553" s="11"/>
      <c r="AN553" s="11"/>
      <c r="AO553" s="11"/>
      <c r="AP553" s="11"/>
      <c r="AQ553" s="11"/>
      <c r="AR553" s="11"/>
      <c r="AS553" s="11"/>
      <c r="AT553" s="11"/>
      <c r="AU553" s="11"/>
      <c r="AV553" s="11"/>
      <c r="AW553" s="11"/>
      <c r="AX553" s="11"/>
      <c r="AY553" s="11"/>
      <c r="AZ553" s="11"/>
      <c r="BA553" s="11"/>
      <c r="BB553" s="11"/>
      <c r="BC553" s="11"/>
      <c r="BD553" s="11"/>
      <c r="BE553" s="11"/>
      <c r="BF553" s="11"/>
      <c r="BG553" s="11"/>
      <c r="BH553" s="11"/>
    </row>
    <row r="554" spans="2:60">
      <c r="B554" s="114"/>
      <c r="C554" s="122"/>
      <c r="D554" s="114"/>
      <c r="E554" s="114"/>
      <c r="F554" s="114"/>
      <c r="G554" s="114"/>
      <c r="H554" s="114"/>
      <c r="I554" s="114"/>
      <c r="J554" s="129"/>
      <c r="K554" s="129"/>
      <c r="L554" s="129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1"/>
      <c r="AM554" s="11"/>
      <c r="AN554" s="11"/>
      <c r="AO554" s="11"/>
      <c r="AP554" s="11"/>
      <c r="AQ554" s="11"/>
      <c r="AR554" s="11"/>
      <c r="AS554" s="11"/>
      <c r="AT554" s="11"/>
      <c r="AU554" s="11"/>
      <c r="AV554" s="11"/>
      <c r="AW554" s="11"/>
      <c r="AX554" s="11"/>
      <c r="AY554" s="11"/>
      <c r="AZ554" s="11"/>
      <c r="BA554" s="11"/>
      <c r="BB554" s="11"/>
      <c r="BC554" s="11"/>
      <c r="BD554" s="11"/>
      <c r="BE554" s="11"/>
      <c r="BF554" s="11"/>
      <c r="BG554" s="11"/>
      <c r="BH554" s="11"/>
    </row>
    <row r="555" spans="2:60">
      <c r="B555" s="114"/>
      <c r="C555" s="122"/>
      <c r="D555" s="114"/>
      <c r="E555" s="114"/>
      <c r="F555" s="114"/>
      <c r="G555" s="114"/>
      <c r="H555" s="114"/>
      <c r="I555" s="114"/>
      <c r="J555" s="129"/>
      <c r="K555" s="129"/>
      <c r="L555" s="129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1"/>
      <c r="AM555" s="11"/>
      <c r="AN555" s="11"/>
      <c r="AO555" s="11"/>
      <c r="AP555" s="11"/>
      <c r="AQ555" s="11"/>
      <c r="AR555" s="11"/>
      <c r="AS555" s="11"/>
      <c r="AT555" s="11"/>
      <c r="AU555" s="11"/>
      <c r="AV555" s="11"/>
      <c r="AW555" s="11"/>
      <c r="AX555" s="11"/>
      <c r="AY555" s="11"/>
      <c r="AZ555" s="11"/>
      <c r="BA555" s="11"/>
      <c r="BB555" s="11"/>
      <c r="BC555" s="11"/>
      <c r="BD555" s="11"/>
      <c r="BE555" s="11"/>
      <c r="BF555" s="11"/>
      <c r="BG555" s="11"/>
      <c r="BH555" s="11"/>
    </row>
    <row r="556" spans="2:60">
      <c r="B556" s="114"/>
      <c r="C556" s="122"/>
      <c r="D556" s="114"/>
      <c r="E556" s="114"/>
      <c r="F556" s="114"/>
      <c r="G556" s="114"/>
      <c r="H556" s="114"/>
      <c r="I556" s="114"/>
      <c r="J556" s="129"/>
      <c r="K556" s="129"/>
      <c r="L556" s="129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1"/>
      <c r="AL556" s="11"/>
      <c r="AM556" s="11"/>
      <c r="AN556" s="11"/>
      <c r="AO556" s="11"/>
      <c r="AP556" s="11"/>
      <c r="AQ556" s="11"/>
      <c r="AR556" s="11"/>
      <c r="AS556" s="11"/>
      <c r="AT556" s="11"/>
      <c r="AU556" s="11"/>
      <c r="AV556" s="11"/>
      <c r="AW556" s="11"/>
      <c r="AX556" s="11"/>
      <c r="AY556" s="11"/>
      <c r="AZ556" s="11"/>
      <c r="BA556" s="11"/>
      <c r="BB556" s="11"/>
      <c r="BC556" s="11"/>
      <c r="BD556" s="11"/>
      <c r="BE556" s="11"/>
      <c r="BF556" s="11"/>
      <c r="BG556" s="11"/>
      <c r="BH556" s="11"/>
    </row>
    <row r="557" spans="2:60">
      <c r="B557" s="114"/>
      <c r="C557" s="122"/>
      <c r="D557" s="114"/>
      <c r="E557" s="114"/>
      <c r="F557" s="114"/>
      <c r="G557" s="114"/>
      <c r="H557" s="114"/>
      <c r="I557" s="114"/>
      <c r="J557" s="129"/>
      <c r="K557" s="129"/>
      <c r="L557" s="129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  <c r="AQ557" s="11"/>
      <c r="AR557" s="11"/>
      <c r="AS557" s="11"/>
      <c r="AT557" s="11"/>
      <c r="AU557" s="11"/>
      <c r="AV557" s="11"/>
      <c r="AW557" s="11"/>
      <c r="AX557" s="11"/>
      <c r="AY557" s="11"/>
      <c r="AZ557" s="11"/>
      <c r="BA557" s="11"/>
      <c r="BB557" s="11"/>
      <c r="BC557" s="11"/>
      <c r="BD557" s="11"/>
      <c r="BE557" s="11"/>
      <c r="BF557" s="11"/>
      <c r="BG557" s="11"/>
      <c r="BH557" s="11"/>
    </row>
    <row r="558" spans="2:60">
      <c r="B558" s="114"/>
      <c r="C558" s="122"/>
      <c r="D558" s="114"/>
      <c r="E558" s="114"/>
      <c r="F558" s="114"/>
      <c r="G558" s="114"/>
      <c r="H558" s="114"/>
      <c r="I558" s="114"/>
      <c r="J558" s="129"/>
      <c r="K558" s="129"/>
      <c r="L558" s="129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  <c r="AQ558" s="11"/>
      <c r="AR558" s="11"/>
      <c r="AS558" s="11"/>
      <c r="AT558" s="11"/>
      <c r="AU558" s="11"/>
      <c r="AV558" s="11"/>
      <c r="AW558" s="11"/>
      <c r="AX558" s="11"/>
      <c r="AY558" s="11"/>
      <c r="AZ558" s="11"/>
      <c r="BA558" s="11"/>
      <c r="BB558" s="11"/>
      <c r="BC558" s="11"/>
      <c r="BD558" s="11"/>
      <c r="BE558" s="11"/>
      <c r="BF558" s="11"/>
      <c r="BG558" s="11"/>
      <c r="BH558" s="11"/>
    </row>
    <row r="559" spans="2:60">
      <c r="J559" s="5"/>
      <c r="K559" s="5"/>
      <c r="L559" s="5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  <c r="AQ559" s="11"/>
      <c r="AR559" s="11"/>
      <c r="AS559" s="11"/>
      <c r="AT559" s="11"/>
      <c r="AU559" s="11"/>
      <c r="AV559" s="11"/>
      <c r="AW559" s="11"/>
      <c r="AX559" s="11"/>
      <c r="AY559" s="11"/>
      <c r="AZ559" s="11"/>
      <c r="BA559" s="11"/>
      <c r="BB559" s="11"/>
      <c r="BC559" s="11"/>
      <c r="BD559" s="11"/>
      <c r="BE559" s="11"/>
      <c r="BF559" s="11"/>
      <c r="BG559" s="11"/>
      <c r="BH559" s="11"/>
    </row>
    <row r="560" spans="2:60">
      <c r="J560" s="5"/>
      <c r="K560" s="5"/>
      <c r="L560" s="5"/>
    </row>
    <row r="561" spans="10:12">
      <c r="J561" s="5"/>
      <c r="K561" s="5"/>
      <c r="L561" s="5"/>
    </row>
    <row r="562" spans="10:12">
      <c r="J562" s="5"/>
      <c r="K562" s="5"/>
      <c r="L562" s="5"/>
    </row>
    <row r="563" spans="10:12">
      <c r="J563" s="5"/>
      <c r="K563" s="5"/>
      <c r="L563" s="5"/>
    </row>
    <row r="564" spans="10:12">
      <c r="J564" s="5"/>
      <c r="K564" s="5"/>
      <c r="L564" s="5"/>
    </row>
    <row r="565" spans="10:12">
      <c r="J565" s="5"/>
      <c r="K565" s="5"/>
      <c r="L565" s="5"/>
    </row>
    <row r="566" spans="10:12">
      <c r="J566" s="5"/>
      <c r="K566" s="5"/>
      <c r="L566" s="5"/>
    </row>
    <row r="567" spans="10:12">
      <c r="J567" s="5"/>
      <c r="K567" s="5"/>
      <c r="L567" s="5"/>
    </row>
    <row r="568" spans="10:12">
      <c r="J568" s="5"/>
      <c r="K568" s="5"/>
      <c r="L568" s="5"/>
    </row>
    <row r="569" spans="10:12">
      <c r="J569" s="5"/>
      <c r="K569" s="5"/>
      <c r="L569" s="5"/>
    </row>
    <row r="570" spans="10:12">
      <c r="J570" s="5"/>
      <c r="K570" s="5"/>
      <c r="L570" s="5"/>
    </row>
    <row r="571" spans="10:12">
      <c r="J571" s="5"/>
      <c r="K571" s="5"/>
      <c r="L571" s="5"/>
    </row>
    <row r="572" spans="10:12">
      <c r="J572" s="5"/>
      <c r="K572" s="5"/>
      <c r="L572" s="5"/>
    </row>
    <row r="573" spans="10:12">
      <c r="J573" s="5"/>
      <c r="K573" s="5"/>
      <c r="L573" s="5"/>
    </row>
    <row r="574" spans="10:12">
      <c r="J574" s="5"/>
      <c r="K574" s="5"/>
      <c r="L574" s="5"/>
    </row>
    <row r="575" spans="10:12">
      <c r="J575" s="5"/>
      <c r="K575" s="5"/>
      <c r="L575" s="5"/>
    </row>
    <row r="576" spans="10:12">
      <c r="J576" s="5"/>
      <c r="K576" s="5"/>
      <c r="L576" s="5"/>
    </row>
    <row r="577" spans="10:12">
      <c r="J577" s="5"/>
      <c r="K577" s="5"/>
      <c r="L577" s="5"/>
    </row>
    <row r="578" spans="10:12">
      <c r="J578" s="5"/>
      <c r="K578" s="5"/>
      <c r="L578" s="5"/>
    </row>
    <row r="579" spans="10:12">
      <c r="J579" s="5"/>
      <c r="K579" s="5"/>
      <c r="L579" s="5"/>
    </row>
    <row r="580" spans="10:12">
      <c r="J580" s="5"/>
      <c r="K580" s="5"/>
      <c r="L580" s="5"/>
    </row>
    <row r="581" spans="10:12">
      <c r="J581" s="5"/>
      <c r="K581" s="5"/>
      <c r="L581" s="5"/>
    </row>
    <row r="582" spans="10:12">
      <c r="J582" s="5"/>
      <c r="K582" s="5"/>
      <c r="L582" s="5"/>
    </row>
    <row r="583" spans="10:12">
      <c r="J583" s="5"/>
      <c r="K583" s="5"/>
      <c r="L583" s="5"/>
    </row>
    <row r="584" spans="10:12">
      <c r="J584" s="5"/>
      <c r="K584" s="5"/>
      <c r="L584" s="5"/>
    </row>
    <row r="585" spans="10:12">
      <c r="J585" s="5"/>
      <c r="K585" s="5"/>
      <c r="L585" s="5"/>
    </row>
    <row r="586" spans="10:12">
      <c r="J586" s="5"/>
      <c r="K586" s="5"/>
      <c r="L586" s="5"/>
    </row>
    <row r="587" spans="10:12">
      <c r="J587" s="5"/>
      <c r="K587" s="5"/>
      <c r="L587" s="5"/>
    </row>
    <row r="588" spans="10:12">
      <c r="J588" s="5"/>
      <c r="K588" s="5"/>
      <c r="L588" s="5"/>
    </row>
    <row r="589" spans="10:12">
      <c r="J589" s="5"/>
      <c r="K589" s="5"/>
      <c r="L589" s="5"/>
    </row>
    <row r="590" spans="10:12">
      <c r="J590" s="5"/>
      <c r="K590" s="5"/>
      <c r="L590" s="5"/>
    </row>
    <row r="591" spans="10:12">
      <c r="J591" s="5"/>
      <c r="K591" s="5"/>
      <c r="L591" s="5"/>
    </row>
    <row r="592" spans="10:12">
      <c r="J592" s="5"/>
      <c r="K592" s="5"/>
      <c r="L592" s="5"/>
    </row>
    <row r="593" spans="10:12">
      <c r="J593" s="5"/>
      <c r="K593" s="5"/>
      <c r="L593" s="5"/>
    </row>
    <row r="594" spans="10:12">
      <c r="J594" s="5"/>
      <c r="K594" s="5"/>
      <c r="L594" s="5"/>
    </row>
    <row r="595" spans="10:12">
      <c r="J595" s="5"/>
      <c r="K595" s="5"/>
      <c r="L595" s="5"/>
    </row>
    <row r="596" spans="10:12">
      <c r="J596" s="5"/>
      <c r="K596" s="5"/>
      <c r="L596" s="5"/>
    </row>
    <row r="597" spans="10:12">
      <c r="J597" s="5"/>
      <c r="K597" s="5"/>
      <c r="L597" s="5"/>
    </row>
    <row r="598" spans="10:12">
      <c r="J598" s="5"/>
      <c r="K598" s="5"/>
      <c r="L598" s="5"/>
    </row>
    <row r="599" spans="10:12">
      <c r="J599" s="5"/>
      <c r="K599" s="5"/>
      <c r="L599" s="5"/>
    </row>
    <row r="600" spans="10:12">
      <c r="J600" s="5"/>
      <c r="K600" s="5"/>
      <c r="L600" s="5"/>
    </row>
    <row r="601" spans="10:12">
      <c r="J601" s="5"/>
      <c r="K601" s="5"/>
      <c r="L601" s="5"/>
    </row>
    <row r="602" spans="10:12">
      <c r="J602" s="5"/>
      <c r="K602" s="5"/>
      <c r="L602" s="5"/>
    </row>
    <row r="603" spans="10:12">
      <c r="J603" s="5"/>
      <c r="K603" s="5"/>
      <c r="L603" s="5"/>
    </row>
    <row r="604" spans="10:12">
      <c r="J604" s="5"/>
      <c r="K604" s="5"/>
      <c r="L604" s="5"/>
    </row>
    <row r="605" spans="10:12">
      <c r="J605" s="5"/>
      <c r="K605" s="5"/>
      <c r="L605" s="5"/>
    </row>
    <row r="606" spans="10:12">
      <c r="J606" s="5"/>
      <c r="K606" s="5"/>
      <c r="L606" s="5"/>
    </row>
    <row r="607" spans="10:12">
      <c r="J607" s="5"/>
      <c r="K607" s="5"/>
      <c r="L607" s="5"/>
    </row>
    <row r="608" spans="10:12">
      <c r="J608" s="5"/>
      <c r="K608" s="5"/>
      <c r="L608" s="5"/>
    </row>
    <row r="609" spans="10:12">
      <c r="J609" s="5"/>
      <c r="K609" s="5"/>
      <c r="L609" s="5"/>
    </row>
    <row r="610" spans="10:12">
      <c r="J610" s="5"/>
      <c r="K610" s="5"/>
      <c r="L610" s="5"/>
    </row>
    <row r="611" spans="10:12">
      <c r="J611" s="5"/>
      <c r="K611" s="5"/>
      <c r="L611" s="5"/>
    </row>
    <row r="612" spans="10:12">
      <c r="J612" s="5"/>
      <c r="K612" s="5"/>
      <c r="L612" s="5"/>
    </row>
    <row r="613" spans="10:12">
      <c r="J613" s="5"/>
      <c r="K613" s="5"/>
      <c r="L613" s="5"/>
    </row>
    <row r="614" spans="10:12">
      <c r="J614" s="5"/>
      <c r="K614" s="5"/>
      <c r="L614" s="5"/>
    </row>
    <row r="615" spans="10:12">
      <c r="J615" s="5"/>
      <c r="K615" s="5"/>
      <c r="L615" s="5"/>
    </row>
    <row r="616" spans="10:12">
      <c r="J616" s="5"/>
      <c r="K616" s="5"/>
      <c r="L616" s="5"/>
    </row>
    <row r="617" spans="10:12">
      <c r="J617" s="5"/>
      <c r="K617" s="5"/>
      <c r="L617" s="5"/>
    </row>
    <row r="618" spans="10:12">
      <c r="J618" s="5"/>
      <c r="K618" s="5"/>
      <c r="L618" s="5"/>
    </row>
    <row r="619" spans="10:12">
      <c r="J619" s="5"/>
      <c r="K619" s="5"/>
      <c r="L619" s="5"/>
    </row>
    <row r="620" spans="10:12">
      <c r="J620" s="5"/>
      <c r="K620" s="5"/>
      <c r="L620" s="5"/>
    </row>
    <row r="621" spans="10:12">
      <c r="J621" s="5"/>
      <c r="K621" s="5"/>
      <c r="L621" s="5"/>
    </row>
    <row r="622" spans="10:12">
      <c r="J622" s="5"/>
      <c r="K622" s="5"/>
      <c r="L622" s="5"/>
    </row>
    <row r="623" spans="10:12">
      <c r="J623" s="5"/>
      <c r="K623" s="5"/>
      <c r="L623" s="5"/>
    </row>
    <row r="624" spans="10:12">
      <c r="J624" s="5"/>
      <c r="K624" s="5"/>
      <c r="L624" s="5"/>
    </row>
    <row r="625" spans="10:12">
      <c r="J625" s="5"/>
      <c r="K625" s="5"/>
      <c r="L625" s="5"/>
    </row>
    <row r="626" spans="10:12">
      <c r="J626" s="5"/>
      <c r="K626" s="5"/>
      <c r="L626" s="5"/>
    </row>
    <row r="627" spans="10:12">
      <c r="J627" s="5"/>
      <c r="K627" s="5"/>
      <c r="L627" s="5"/>
    </row>
    <row r="628" spans="10:12">
      <c r="J628" s="5"/>
      <c r="K628" s="5"/>
      <c r="L628" s="5"/>
    </row>
    <row r="629" spans="10:12">
      <c r="J629" s="5"/>
      <c r="K629" s="5"/>
      <c r="L629" s="5"/>
    </row>
    <row r="630" spans="10:12">
      <c r="J630" s="5"/>
      <c r="K630" s="5"/>
      <c r="L630" s="5"/>
    </row>
    <row r="631" spans="10:12">
      <c r="J631" s="5"/>
      <c r="K631" s="5"/>
      <c r="L631" s="5"/>
    </row>
    <row r="632" spans="10:12">
      <c r="J632" s="5"/>
      <c r="K632" s="5"/>
      <c r="L632" s="5"/>
    </row>
    <row r="633" spans="10:12">
      <c r="J633" s="5"/>
      <c r="K633" s="5"/>
      <c r="L633" s="5"/>
    </row>
    <row r="634" spans="10:12">
      <c r="J634" s="5"/>
      <c r="K634" s="5"/>
      <c r="L634" s="5"/>
    </row>
    <row r="635" spans="10:12">
      <c r="J635" s="5"/>
      <c r="K635" s="5"/>
      <c r="L635" s="5"/>
    </row>
    <row r="636" spans="10:12">
      <c r="J636" s="5"/>
      <c r="K636" s="5"/>
      <c r="L636" s="5"/>
    </row>
    <row r="637" spans="10:12">
      <c r="J637" s="5"/>
      <c r="K637" s="5"/>
      <c r="L637" s="5"/>
    </row>
    <row r="638" spans="10:12">
      <c r="J638" s="5"/>
      <c r="K638" s="5"/>
      <c r="L638" s="5"/>
    </row>
    <row r="639" spans="10:12">
      <c r="J639" s="5"/>
      <c r="K639" s="5"/>
      <c r="L639" s="5"/>
    </row>
    <row r="640" spans="10:12">
      <c r="J640" s="5"/>
      <c r="K640" s="5"/>
      <c r="L640" s="5"/>
    </row>
    <row r="641" spans="10:12">
      <c r="J641" s="5"/>
      <c r="K641" s="5"/>
      <c r="L641" s="5"/>
    </row>
    <row r="642" spans="10:12">
      <c r="J642" s="5"/>
      <c r="K642" s="5"/>
      <c r="L642" s="5"/>
    </row>
    <row r="643" spans="10:12">
      <c r="J643" s="5"/>
      <c r="K643" s="5"/>
      <c r="L643" s="5"/>
    </row>
    <row r="644" spans="10:12">
      <c r="J644" s="5"/>
      <c r="K644" s="5"/>
      <c r="L644" s="5"/>
    </row>
    <row r="645" spans="10:12">
      <c r="J645" s="5"/>
      <c r="K645" s="5"/>
      <c r="L645" s="5"/>
    </row>
    <row r="646" spans="10:12">
      <c r="J646" s="5"/>
      <c r="K646" s="5"/>
      <c r="L646" s="5"/>
    </row>
    <row r="647" spans="10:12">
      <c r="J647" s="5"/>
      <c r="K647" s="5"/>
      <c r="L647" s="5"/>
    </row>
    <row r="648" spans="10:12">
      <c r="J648" s="5"/>
      <c r="K648" s="5"/>
      <c r="L648" s="5"/>
    </row>
    <row r="649" spans="10:12">
      <c r="J649" s="5"/>
      <c r="K649" s="5"/>
      <c r="L649" s="5"/>
    </row>
    <row r="650" spans="10:12">
      <c r="J650" s="5"/>
      <c r="K650" s="5"/>
      <c r="L650" s="5"/>
    </row>
    <row r="651" spans="10:12">
      <c r="J651" s="5"/>
      <c r="K651" s="5"/>
      <c r="L651" s="5"/>
    </row>
    <row r="652" spans="10:12">
      <c r="J652" s="5"/>
      <c r="K652" s="5"/>
      <c r="L652" s="5"/>
    </row>
    <row r="653" spans="10:12">
      <c r="J653" s="5"/>
      <c r="K653" s="5"/>
      <c r="L653" s="5"/>
    </row>
    <row r="654" spans="10:12">
      <c r="J654" s="5"/>
      <c r="K654" s="5"/>
      <c r="L654" s="5"/>
    </row>
    <row r="655" spans="10:12">
      <c r="J655" s="5"/>
      <c r="K655" s="5"/>
      <c r="L655" s="5"/>
    </row>
    <row r="656" spans="10:12">
      <c r="J656" s="5"/>
      <c r="K656" s="5"/>
      <c r="L656" s="5"/>
    </row>
    <row r="657" spans="10:12">
      <c r="J657" s="5"/>
      <c r="K657" s="5"/>
      <c r="L657" s="5"/>
    </row>
    <row r="658" spans="10:12">
      <c r="J658" s="5"/>
      <c r="K658" s="5"/>
      <c r="L658" s="5"/>
    </row>
    <row r="659" spans="10:12">
      <c r="J659" s="5"/>
      <c r="K659" s="5"/>
      <c r="L659" s="5"/>
    </row>
    <row r="660" spans="10:12">
      <c r="J660" s="5"/>
      <c r="K660" s="5"/>
      <c r="L660" s="5"/>
    </row>
    <row r="661" spans="10:12">
      <c r="J661" s="5"/>
      <c r="K661" s="5"/>
      <c r="L661" s="5"/>
    </row>
    <row r="662" spans="10:12">
      <c r="J662" s="5"/>
      <c r="K662" s="5"/>
      <c r="L662" s="5"/>
    </row>
    <row r="663" spans="10:12">
      <c r="J663" s="5"/>
      <c r="K663" s="5"/>
      <c r="L663" s="5"/>
    </row>
    <row r="664" spans="10:12">
      <c r="J664" s="5"/>
      <c r="K664" s="5"/>
      <c r="L664" s="5"/>
    </row>
    <row r="665" spans="10:12">
      <c r="J665" s="5"/>
      <c r="K665" s="5"/>
      <c r="L665" s="5"/>
    </row>
    <row r="666" spans="10:12">
      <c r="J666" s="5"/>
      <c r="K666" s="5"/>
      <c r="L666" s="5"/>
    </row>
    <row r="667" spans="10:12">
      <c r="J667" s="5"/>
      <c r="K667" s="5"/>
      <c r="L667" s="5"/>
    </row>
    <row r="668" spans="10:12">
      <c r="J668" s="5"/>
      <c r="K668" s="5"/>
      <c r="L668" s="5"/>
    </row>
    <row r="669" spans="10:12">
      <c r="J669" s="5"/>
      <c r="K669" s="5"/>
      <c r="L669" s="5"/>
    </row>
    <row r="670" spans="10:12">
      <c r="J670" s="5"/>
      <c r="K670" s="5"/>
      <c r="L670" s="5"/>
    </row>
    <row r="671" spans="10:12">
      <c r="J671" s="5"/>
      <c r="K671" s="5"/>
      <c r="L671" s="5"/>
    </row>
    <row r="672" spans="10:12">
      <c r="J672" s="5"/>
      <c r="K672" s="5"/>
      <c r="L672" s="5"/>
    </row>
    <row r="673" spans="10:12">
      <c r="J673" s="5"/>
      <c r="K673" s="5"/>
      <c r="L673" s="5"/>
    </row>
    <row r="674" spans="10:12">
      <c r="J674" s="5"/>
      <c r="K674" s="5"/>
      <c r="L674" s="5"/>
    </row>
    <row r="675" spans="10:12">
      <c r="J675" s="5"/>
      <c r="K675" s="5"/>
      <c r="L675" s="5"/>
    </row>
    <row r="676" spans="10:12">
      <c r="J676" s="5"/>
      <c r="K676" s="5"/>
      <c r="L676" s="5"/>
    </row>
    <row r="677" spans="10:12">
      <c r="J677" s="5"/>
      <c r="K677" s="5"/>
      <c r="L677" s="5"/>
    </row>
    <row r="678" spans="10:12">
      <c r="J678" s="5"/>
      <c r="K678" s="5"/>
      <c r="L678" s="5"/>
    </row>
    <row r="679" spans="10:12">
      <c r="J679" s="5"/>
      <c r="K679" s="5"/>
      <c r="L679" s="5"/>
    </row>
    <row r="680" spans="10:12">
      <c r="J680" s="5"/>
      <c r="K680" s="5"/>
      <c r="L680" s="5"/>
    </row>
    <row r="681" spans="10:12">
      <c r="J681" s="5"/>
      <c r="K681" s="5"/>
      <c r="L681" s="5"/>
    </row>
    <row r="682" spans="10:12">
      <c r="J682" s="5"/>
      <c r="K682" s="5"/>
      <c r="L682" s="5"/>
    </row>
    <row r="683" spans="10:12">
      <c r="J683" s="5"/>
      <c r="K683" s="5"/>
      <c r="L683" s="5"/>
    </row>
    <row r="684" spans="10:12">
      <c r="J684" s="5"/>
      <c r="K684" s="5"/>
      <c r="L684" s="5"/>
    </row>
    <row r="685" spans="10:12">
      <c r="J685" s="5"/>
      <c r="K685" s="5"/>
      <c r="L685" s="5"/>
    </row>
    <row r="686" spans="10:12">
      <c r="J686" s="5"/>
      <c r="K686" s="5"/>
      <c r="L686" s="5"/>
    </row>
    <row r="687" spans="10:12">
      <c r="J687" s="5"/>
      <c r="K687" s="5"/>
      <c r="L687" s="5"/>
    </row>
    <row r="688" spans="10:12">
      <c r="J688" s="5"/>
      <c r="K688" s="5"/>
      <c r="L688" s="5"/>
    </row>
    <row r="689" spans="10:12">
      <c r="J689" s="5"/>
      <c r="K689" s="5"/>
      <c r="L689" s="5"/>
    </row>
    <row r="690" spans="10:12">
      <c r="J690" s="5"/>
      <c r="K690" s="5"/>
      <c r="L690" s="5"/>
    </row>
    <row r="691" spans="10:12">
      <c r="J691" s="5"/>
      <c r="K691" s="5"/>
      <c r="L691" s="5"/>
    </row>
    <row r="692" spans="10:12">
      <c r="J692" s="5"/>
      <c r="K692" s="5"/>
      <c r="L692" s="5"/>
    </row>
    <row r="693" spans="10:12">
      <c r="J693" s="5"/>
      <c r="K693" s="5"/>
      <c r="L693" s="5"/>
    </row>
    <row r="694" spans="10:12">
      <c r="J694" s="5"/>
      <c r="K694" s="5"/>
      <c r="L694" s="5"/>
    </row>
    <row r="695" spans="10:12">
      <c r="J695" s="5"/>
      <c r="K695" s="5"/>
      <c r="L695" s="5"/>
    </row>
    <row r="696" spans="10:12">
      <c r="J696" s="5"/>
      <c r="K696" s="5"/>
      <c r="L696" s="5"/>
    </row>
    <row r="697" spans="10:12">
      <c r="J697" s="5"/>
      <c r="K697" s="5"/>
      <c r="L697" s="5"/>
    </row>
    <row r="698" spans="10:12">
      <c r="J698" s="5"/>
      <c r="K698" s="5"/>
      <c r="L698" s="5"/>
    </row>
    <row r="699" spans="10:12">
      <c r="J699" s="5"/>
      <c r="K699" s="5"/>
      <c r="L699" s="5"/>
    </row>
    <row r="700" spans="10:12">
      <c r="J700" s="5"/>
      <c r="K700" s="5"/>
      <c r="L700" s="5"/>
    </row>
    <row r="701" spans="10:12">
      <c r="J701" s="5"/>
      <c r="K701" s="5"/>
      <c r="L701" s="5"/>
    </row>
    <row r="702" spans="10:12">
      <c r="J702" s="5"/>
      <c r="K702" s="5"/>
      <c r="L702" s="5"/>
    </row>
    <row r="703" spans="10:12">
      <c r="J703" s="5"/>
      <c r="K703" s="5"/>
      <c r="L703" s="5"/>
    </row>
    <row r="704" spans="10:12">
      <c r="J704" s="5"/>
      <c r="K704" s="5"/>
      <c r="L704" s="5"/>
    </row>
    <row r="705" spans="10:12">
      <c r="J705" s="5"/>
      <c r="K705" s="5"/>
      <c r="L705" s="5"/>
    </row>
    <row r="706" spans="10:12">
      <c r="J706" s="5"/>
      <c r="K706" s="5"/>
      <c r="L706" s="5"/>
    </row>
    <row r="707" spans="10:12">
      <c r="J707" s="5"/>
      <c r="K707" s="5"/>
      <c r="L707" s="5"/>
    </row>
    <row r="708" spans="10:12">
      <c r="J708" s="5"/>
      <c r="K708" s="5"/>
      <c r="L708" s="5"/>
    </row>
    <row r="709" spans="10:12">
      <c r="J709" s="5"/>
      <c r="K709" s="5"/>
      <c r="L709" s="5"/>
    </row>
    <row r="710" spans="10:12">
      <c r="J710" s="5"/>
      <c r="K710" s="5"/>
      <c r="L710" s="5"/>
    </row>
    <row r="711" spans="10:12">
      <c r="J711" s="5"/>
      <c r="K711" s="5"/>
      <c r="L711" s="5"/>
    </row>
    <row r="712" spans="10:12">
      <c r="J712" s="5"/>
      <c r="K712" s="5"/>
      <c r="L712" s="5"/>
    </row>
    <row r="713" spans="10:12">
      <c r="J713" s="5"/>
      <c r="K713" s="5"/>
      <c r="L713" s="5"/>
    </row>
    <row r="714" spans="10:12">
      <c r="J714" s="5"/>
      <c r="K714" s="5"/>
      <c r="L714" s="5"/>
    </row>
    <row r="715" spans="10:12">
      <c r="J715" s="5"/>
      <c r="K715" s="5"/>
      <c r="L715" s="5"/>
    </row>
    <row r="716" spans="10:12">
      <c r="J716" s="5"/>
      <c r="K716" s="5"/>
      <c r="L716" s="5"/>
    </row>
    <row r="717" spans="10:12">
      <c r="J717" s="5"/>
      <c r="K717" s="5"/>
      <c r="L717" s="5"/>
    </row>
    <row r="718" spans="10:12">
      <c r="J718" s="5"/>
      <c r="K718" s="5"/>
      <c r="L718" s="5"/>
    </row>
    <row r="719" spans="10:12">
      <c r="J719" s="5"/>
      <c r="K719" s="5"/>
      <c r="L719" s="5"/>
    </row>
    <row r="720" spans="10:12">
      <c r="J720" s="5"/>
      <c r="K720" s="5"/>
      <c r="L720" s="5"/>
    </row>
    <row r="721" spans="10:12">
      <c r="J721" s="5"/>
      <c r="K721" s="5"/>
      <c r="L721" s="5"/>
    </row>
    <row r="722" spans="10:12">
      <c r="J722" s="5"/>
      <c r="K722" s="5"/>
      <c r="L722" s="5"/>
    </row>
    <row r="723" spans="10:12">
      <c r="J723" s="5"/>
      <c r="K723" s="5"/>
      <c r="L723" s="5"/>
    </row>
    <row r="724" spans="10:12">
      <c r="J724" s="5"/>
      <c r="K724" s="5"/>
      <c r="L724" s="5"/>
    </row>
    <row r="725" spans="10:12">
      <c r="J725" s="5"/>
      <c r="K725" s="5"/>
      <c r="L725" s="5"/>
    </row>
    <row r="726" spans="10:12">
      <c r="J726" s="5"/>
      <c r="K726" s="5"/>
      <c r="L726" s="5"/>
    </row>
    <row r="727" spans="10:12">
      <c r="J727" s="5"/>
      <c r="K727" s="5"/>
      <c r="L727" s="5"/>
    </row>
    <row r="728" spans="10:12">
      <c r="J728" s="5"/>
      <c r="K728" s="5"/>
      <c r="L728" s="5"/>
    </row>
    <row r="729" spans="10:12">
      <c r="J729" s="5"/>
      <c r="K729" s="5"/>
      <c r="L729" s="5"/>
    </row>
    <row r="730" spans="10:12">
      <c r="J730" s="5"/>
      <c r="K730" s="5"/>
      <c r="L730" s="5"/>
    </row>
    <row r="731" spans="10:12">
      <c r="J731" s="5"/>
      <c r="K731" s="5"/>
      <c r="L731" s="5"/>
    </row>
    <row r="732" spans="10:12">
      <c r="J732" s="5"/>
      <c r="K732" s="5"/>
      <c r="L732" s="5"/>
    </row>
    <row r="733" spans="10:12">
      <c r="J733" s="5"/>
      <c r="K733" s="5"/>
      <c r="L733" s="5"/>
    </row>
    <row r="734" spans="10:12">
      <c r="J734" s="5"/>
      <c r="K734" s="5"/>
      <c r="L734" s="5"/>
    </row>
    <row r="735" spans="10:12">
      <c r="J735" s="5"/>
      <c r="K735" s="5"/>
      <c r="L735" s="5"/>
    </row>
    <row r="736" spans="10:12">
      <c r="J736" s="5"/>
      <c r="K736" s="5"/>
      <c r="L736" s="5"/>
    </row>
    <row r="737" spans="10:12">
      <c r="J737" s="5"/>
      <c r="K737" s="5"/>
      <c r="L737" s="5"/>
    </row>
    <row r="738" spans="10:12">
      <c r="J738" s="5"/>
      <c r="K738" s="5"/>
      <c r="L738" s="5"/>
    </row>
    <row r="739" spans="10:12">
      <c r="J739" s="5"/>
      <c r="K739" s="5"/>
      <c r="L739" s="5"/>
    </row>
    <row r="740" spans="10:12">
      <c r="J740" s="5"/>
      <c r="K740" s="5"/>
      <c r="L740" s="5"/>
    </row>
    <row r="958" spans="10:12">
      <c r="J958" s="5"/>
      <c r="K958" s="5"/>
      <c r="L958" s="5"/>
    </row>
    <row r="959" spans="10:12">
      <c r="J959" s="5"/>
      <c r="K959" s="5"/>
      <c r="L959" s="5"/>
    </row>
  </sheetData>
  <pageMargins left="0.196527777777778" right="0.118055555555556" top="0.15763888888888899" bottom="0.15763888888888899" header="0.51180555555555496" footer="0.51180555555555496"/>
  <pageSetup paperSize="9" firstPageNumber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96E66D-07C5-423F-9B5E-0A1417D6C8B9}">
  <dimension ref="A1:BH1294"/>
  <sheetViews>
    <sheetView topLeftCell="A55" zoomScaleNormal="100" workbookViewId="0">
      <selection activeCell="N805" sqref="N805"/>
    </sheetView>
  </sheetViews>
  <sheetFormatPr defaultRowHeight="15"/>
  <cols>
    <col min="1" max="1" width="1" customWidth="1"/>
    <col min="2" max="2" width="8.7109375" customWidth="1"/>
    <col min="3" max="3" width="33.42578125" customWidth="1"/>
    <col min="4" max="4" width="8.5703125" style="1" customWidth="1"/>
    <col min="5" max="5" width="6.140625" style="1" customWidth="1"/>
    <col min="6" max="6" width="7.140625" style="1" customWidth="1"/>
    <col min="7" max="7" width="9.140625" style="1" customWidth="1"/>
    <col min="8" max="8" width="9.5703125" style="1" customWidth="1"/>
    <col min="9" max="9" width="8.42578125" style="1" customWidth="1"/>
    <col min="10" max="10" width="8.140625" style="1" customWidth="1"/>
    <col min="11" max="11" width="3.85546875" style="1" customWidth="1"/>
    <col min="12" max="12" width="6.28515625" style="1" customWidth="1"/>
    <col min="13" max="13" width="20.28515625" style="1" customWidth="1"/>
    <col min="14" max="14" width="6.85546875" style="1" customWidth="1"/>
    <col min="15" max="15" width="8.42578125" style="1" customWidth="1"/>
    <col min="16" max="16" width="15.140625" style="1" customWidth="1"/>
    <col min="17" max="17" width="12" customWidth="1"/>
    <col min="18" max="18" width="13.42578125" customWidth="1"/>
    <col min="19" max="19" width="15.5703125" customWidth="1"/>
    <col min="20" max="20" width="9.28515625" customWidth="1"/>
    <col min="21" max="21" width="8.7109375" customWidth="1"/>
    <col min="22" max="22" width="8" customWidth="1"/>
    <col min="24" max="24" width="6.42578125" bestFit="1" customWidth="1"/>
    <col min="25" max="25" width="8.42578125" bestFit="1" customWidth="1"/>
    <col min="26" max="26" width="14.7109375" customWidth="1"/>
    <col min="31" max="31" width="7.85546875" customWidth="1"/>
    <col min="32" max="32" width="4.85546875" customWidth="1"/>
    <col min="33" max="33" width="5.85546875" customWidth="1"/>
  </cols>
  <sheetData>
    <row r="1" spans="2:59" ht="7.5" customHeight="1">
      <c r="U1" s="2"/>
      <c r="V1" s="2"/>
      <c r="W1" s="2"/>
      <c r="X1" s="6"/>
      <c r="Y1" s="7"/>
      <c r="Z1" s="3"/>
      <c r="AA1" s="8"/>
      <c r="AB1" s="3"/>
      <c r="AC1" s="1"/>
      <c r="AD1" s="1"/>
      <c r="AE1" s="2"/>
      <c r="AF1" s="1"/>
      <c r="AG1" s="1"/>
      <c r="AH1" s="1"/>
      <c r="AI1" s="1"/>
      <c r="AJ1" s="2"/>
      <c r="AK1" s="2"/>
      <c r="AL1" s="2"/>
      <c r="AM1" s="6"/>
      <c r="AN1" s="9"/>
      <c r="AO1" s="2"/>
      <c r="AP1" s="2"/>
      <c r="AQ1" s="2"/>
      <c r="AR1" s="6"/>
      <c r="AS1" s="4"/>
      <c r="AT1" s="1"/>
    </row>
    <row r="2" spans="2:59">
      <c r="K2" s="5"/>
      <c r="L2" s="5"/>
      <c r="M2" s="5"/>
      <c r="N2" s="5"/>
      <c r="O2" s="5"/>
      <c r="U2" s="2"/>
      <c r="V2" s="2"/>
      <c r="W2" s="2"/>
      <c r="X2" s="9"/>
      <c r="Y2" s="7"/>
      <c r="Z2" s="11"/>
      <c r="AA2" s="8"/>
      <c r="AB2" s="3"/>
      <c r="AD2" s="2"/>
      <c r="AE2" s="2"/>
      <c r="AF2" s="2"/>
      <c r="AG2" s="9"/>
      <c r="AH2" s="9"/>
      <c r="AI2" s="1"/>
      <c r="AJ2" s="2"/>
      <c r="AK2" s="2"/>
      <c r="AL2" s="2"/>
      <c r="AM2" s="9"/>
      <c r="AN2" s="9"/>
      <c r="AO2" s="2"/>
      <c r="AP2" s="2"/>
      <c r="AQ2" s="2"/>
      <c r="AR2" s="9"/>
      <c r="AS2" s="10"/>
      <c r="AT2" s="1"/>
    </row>
    <row r="3" spans="2:59" ht="12.75" customHeight="1">
      <c r="K3" s="3"/>
      <c r="L3" s="11"/>
      <c r="M3" s="11"/>
      <c r="N3" s="11"/>
      <c r="O3" s="3"/>
      <c r="P3" s="321"/>
      <c r="V3" s="1"/>
      <c r="W3" s="1"/>
      <c r="Z3" s="3"/>
      <c r="AA3" s="3"/>
      <c r="AB3" s="3"/>
      <c r="AD3" s="12"/>
      <c r="AE3" s="1"/>
      <c r="AG3" s="1"/>
      <c r="AH3" s="1"/>
      <c r="AI3" s="1"/>
      <c r="AJ3" s="2"/>
      <c r="AK3" s="2"/>
      <c r="AL3" s="2"/>
      <c r="AM3" s="9"/>
      <c r="AN3" s="2"/>
      <c r="AO3" s="12"/>
      <c r="AP3" s="1"/>
      <c r="AR3" s="1"/>
      <c r="AS3" s="1"/>
      <c r="AT3" s="1"/>
    </row>
    <row r="4" spans="2:59">
      <c r="K4" s="5"/>
      <c r="L4" s="11"/>
      <c r="M4" s="11"/>
      <c r="N4" s="11"/>
      <c r="O4" s="11"/>
      <c r="P4" s="321"/>
      <c r="Z4" s="10"/>
      <c r="AA4" s="11"/>
      <c r="AB4" s="3"/>
      <c r="AD4" s="12"/>
      <c r="AE4" s="1"/>
      <c r="AG4" s="1"/>
      <c r="AH4" s="1"/>
      <c r="AI4" s="1"/>
      <c r="AJ4" s="3"/>
      <c r="AK4" s="11"/>
      <c r="AL4" s="3"/>
      <c r="AM4" s="10"/>
      <c r="AN4" s="3"/>
      <c r="AO4" s="12"/>
      <c r="AP4" s="1"/>
      <c r="AR4" s="1"/>
      <c r="AS4" s="1"/>
      <c r="AT4" s="1"/>
    </row>
    <row r="5" spans="2:59">
      <c r="K5" s="11"/>
      <c r="L5" s="5"/>
      <c r="M5" s="11"/>
      <c r="N5" s="5"/>
      <c r="O5" s="11"/>
      <c r="P5"/>
      <c r="Z5" s="11"/>
      <c r="AA5" s="2"/>
      <c r="AB5" s="11"/>
      <c r="AC5" s="1"/>
      <c r="AD5" s="2"/>
      <c r="AE5" s="1"/>
      <c r="AF5" s="1"/>
      <c r="AG5" s="1"/>
      <c r="AH5" s="1"/>
      <c r="AI5" s="1"/>
      <c r="AK5" s="1"/>
      <c r="AN5" s="13"/>
      <c r="AO5" s="2"/>
      <c r="AP5" s="1"/>
      <c r="AQ5" s="1"/>
      <c r="AR5" s="1"/>
      <c r="AS5" s="1"/>
      <c r="AT5" s="1"/>
    </row>
    <row r="6" spans="2:59" ht="15.75">
      <c r="F6"/>
      <c r="G6" s="2" t="s">
        <v>152</v>
      </c>
      <c r="J6"/>
      <c r="K6" s="11"/>
      <c r="L6" s="5"/>
      <c r="M6" s="11"/>
      <c r="N6" s="5"/>
      <c r="O6" s="11"/>
      <c r="P6"/>
      <c r="R6" s="11"/>
      <c r="Z6" s="15"/>
      <c r="AA6" s="7"/>
      <c r="AB6" s="14"/>
      <c r="AC6" s="1"/>
      <c r="AD6" s="1"/>
      <c r="AE6" s="1"/>
      <c r="AF6" s="1"/>
      <c r="AG6" s="1"/>
      <c r="AH6" s="1"/>
      <c r="AI6" s="1"/>
      <c r="AK6" s="16"/>
      <c r="AL6" s="11"/>
      <c r="AM6" s="11"/>
      <c r="AN6" s="11"/>
      <c r="AO6" s="7"/>
      <c r="AP6" s="14"/>
      <c r="AQ6" s="14"/>
      <c r="AR6" s="14"/>
      <c r="AS6" s="14"/>
      <c r="AT6" s="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</row>
    <row r="7" spans="2:59">
      <c r="F7" s="1" t="s">
        <v>153</v>
      </c>
      <c r="G7"/>
      <c r="J7"/>
      <c r="K7" s="11"/>
      <c r="L7" s="5"/>
      <c r="M7" s="11"/>
      <c r="N7" s="5"/>
      <c r="O7" s="11"/>
      <c r="P7"/>
      <c r="R7" s="11"/>
      <c r="Z7" s="15"/>
      <c r="AA7" s="7"/>
      <c r="AB7" s="14"/>
      <c r="AC7" s="1"/>
      <c r="AD7" s="3"/>
      <c r="AE7" s="11"/>
      <c r="AF7" s="3"/>
      <c r="AG7" s="1"/>
      <c r="AK7" s="18"/>
      <c r="AL7" s="11"/>
      <c r="AM7" s="11"/>
      <c r="AN7" s="11"/>
      <c r="AO7" s="3"/>
      <c r="AP7" s="11"/>
      <c r="AQ7" s="5"/>
      <c r="AR7" s="2"/>
      <c r="AS7" s="10"/>
      <c r="AT7" s="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</row>
    <row r="8" spans="2:59">
      <c r="F8"/>
      <c r="G8"/>
      <c r="H8"/>
      <c r="I8"/>
      <c r="J8"/>
      <c r="K8" s="8"/>
      <c r="L8" s="5"/>
      <c r="M8" s="11"/>
      <c r="N8" s="5"/>
      <c r="O8" s="11"/>
      <c r="P8"/>
      <c r="R8" s="11"/>
      <c r="Z8" s="15"/>
      <c r="AA8" s="7"/>
      <c r="AB8" s="14"/>
      <c r="AC8" s="3"/>
      <c r="AD8" s="3"/>
      <c r="AE8" s="4"/>
      <c r="AF8" s="10"/>
      <c r="AG8" s="19"/>
      <c r="AK8" s="18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</row>
    <row r="9" spans="2:59">
      <c r="F9"/>
      <c r="G9"/>
      <c r="I9" s="12"/>
      <c r="K9" s="3"/>
      <c r="L9" s="14"/>
      <c r="M9" s="11"/>
      <c r="N9" s="14"/>
      <c r="O9" s="11"/>
      <c r="P9"/>
      <c r="R9" s="11"/>
      <c r="Y9" s="1"/>
      <c r="Z9" s="14"/>
      <c r="AA9" s="14"/>
      <c r="AB9" s="14"/>
      <c r="AC9" s="11"/>
      <c r="AD9" s="2"/>
      <c r="AE9" s="2"/>
      <c r="AF9" s="2"/>
      <c r="AG9" s="9"/>
      <c r="AK9" s="3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</row>
    <row r="10" spans="2:59">
      <c r="F10"/>
      <c r="G10"/>
      <c r="H10"/>
      <c r="I10"/>
      <c r="J10"/>
      <c r="K10" s="11"/>
      <c r="L10" s="11"/>
      <c r="M10" s="11"/>
      <c r="N10" s="5"/>
      <c r="O10" s="11"/>
      <c r="P10"/>
      <c r="R10" s="11"/>
      <c r="Z10" s="11"/>
      <c r="AA10" s="24"/>
      <c r="AB10" s="11"/>
      <c r="AC10" s="21"/>
      <c r="AD10" s="12"/>
      <c r="AE10" s="1"/>
      <c r="AG10" s="1"/>
      <c r="AK10" s="3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</row>
    <row r="11" spans="2:59">
      <c r="I11" s="2"/>
      <c r="J11" s="2"/>
      <c r="K11" s="11"/>
      <c r="L11" s="11"/>
      <c r="M11" s="5"/>
      <c r="N11" s="11"/>
      <c r="O11" s="20"/>
      <c r="R11" s="11"/>
      <c r="AA11" s="27"/>
      <c r="AB11" s="3"/>
      <c r="AC11" s="3"/>
      <c r="AD11" s="12"/>
      <c r="AE11" s="1"/>
      <c r="AG11" s="1"/>
      <c r="AK11" s="3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</row>
    <row r="12" spans="2:59">
      <c r="F12"/>
      <c r="G12"/>
      <c r="H12"/>
      <c r="I12" s="2"/>
      <c r="J12" s="2"/>
      <c r="K12" s="3"/>
      <c r="L12" s="3"/>
      <c r="M12" s="11"/>
      <c r="N12" s="11"/>
      <c r="O12" s="11"/>
      <c r="P12"/>
      <c r="R12" s="11"/>
      <c r="AA12" s="11"/>
      <c r="AB12" s="3"/>
      <c r="AC12" s="3"/>
      <c r="AD12" s="2"/>
      <c r="AE12" s="1"/>
      <c r="AF12" s="1"/>
      <c r="AG12" s="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</row>
    <row r="13" spans="2:59">
      <c r="I13"/>
      <c r="J13"/>
      <c r="K13" s="3"/>
      <c r="L13" s="3"/>
      <c r="M13" s="14"/>
      <c r="N13" s="10"/>
      <c r="O13" s="11"/>
      <c r="P13"/>
      <c r="R13" s="11"/>
      <c r="Y13" s="2"/>
      <c r="AA13" s="20"/>
      <c r="AB13" s="3"/>
      <c r="AC13" s="3"/>
      <c r="AD13" s="14"/>
      <c r="AE13" s="14"/>
      <c r="AF13" s="14"/>
      <c r="AG13" s="14"/>
      <c r="AK13" s="20"/>
      <c r="AL13" s="11"/>
      <c r="AM13" s="11"/>
      <c r="AN13" s="30"/>
      <c r="AO13" s="27"/>
      <c r="AP13" s="3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</row>
    <row r="14" spans="2:59" ht="15.75">
      <c r="B14" s="11"/>
      <c r="F14" s="17"/>
      <c r="G14" s="17"/>
      <c r="H14" s="17"/>
      <c r="I14" t="s">
        <v>172</v>
      </c>
      <c r="K14" s="11"/>
      <c r="L14" s="11"/>
      <c r="M14" s="11"/>
      <c r="N14" s="19"/>
      <c r="O14" s="20"/>
      <c r="P14" s="26"/>
      <c r="Q14" s="26"/>
      <c r="R14" s="11"/>
      <c r="S14" s="123"/>
      <c r="T14" s="109"/>
      <c r="U14" s="108"/>
      <c r="Y14" s="3"/>
      <c r="AA14" s="20"/>
      <c r="AB14" s="3"/>
      <c r="AC14" s="5"/>
      <c r="AD14" s="3"/>
      <c r="AE14" s="11"/>
      <c r="AF14" s="5"/>
      <c r="AG14" s="2"/>
      <c r="AH14" s="128"/>
      <c r="AI14" s="114"/>
      <c r="AJ14" s="122"/>
      <c r="AK14" s="20"/>
      <c r="AL14" s="11"/>
      <c r="AM14" s="30"/>
      <c r="AN14" s="19"/>
      <c r="AO14" s="19"/>
      <c r="AP14" s="3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</row>
    <row r="15" spans="2:59" ht="18.75" customHeight="1">
      <c r="D15"/>
      <c r="E15"/>
      <c r="F15"/>
      <c r="G15" s="323"/>
      <c r="H15" s="323"/>
      <c r="I15" s="323"/>
      <c r="J15" s="323"/>
      <c r="K15" s="11"/>
      <c r="L15" s="5"/>
      <c r="M15" s="5"/>
      <c r="N15" s="31"/>
      <c r="O15" s="31"/>
      <c r="P15" s="323"/>
      <c r="Q15" s="323"/>
      <c r="R15" s="39"/>
      <c r="S15" s="11"/>
      <c r="T15" s="183"/>
      <c r="U15" s="11"/>
      <c r="V15" s="11"/>
      <c r="W15" s="11"/>
      <c r="X15" s="11"/>
      <c r="Y15" s="11"/>
      <c r="Z15" s="11"/>
      <c r="AA15" s="20"/>
      <c r="AB15" s="11"/>
      <c r="AC15" s="5"/>
      <c r="AD15" s="5"/>
      <c r="AE15" s="5"/>
      <c r="AF15" s="5"/>
      <c r="AG15" s="5"/>
      <c r="AH15" s="123"/>
      <c r="AI15" s="109"/>
      <c r="AJ15" s="108"/>
      <c r="AK15" s="20"/>
      <c r="AL15" s="11"/>
      <c r="AM15" s="19"/>
      <c r="AN15" s="19"/>
      <c r="AO15" s="19"/>
      <c r="AP15" s="3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</row>
    <row r="16" spans="2:59" ht="16.5" customHeight="1">
      <c r="B16" s="86"/>
      <c r="C16" s="157"/>
      <c r="D16"/>
      <c r="E16"/>
      <c r="F16"/>
      <c r="G16"/>
      <c r="H16"/>
      <c r="I16"/>
      <c r="J16" s="322"/>
      <c r="K16" s="11"/>
      <c r="L16" s="5"/>
      <c r="M16" s="5"/>
      <c r="N16" s="558"/>
      <c r="O16" s="559"/>
      <c r="P16" s="325"/>
      <c r="Q16" s="324"/>
      <c r="R16" s="41"/>
      <c r="S16" s="167"/>
      <c r="T16" s="135"/>
      <c r="U16" s="195"/>
      <c r="V16" s="2"/>
      <c r="W16" s="6"/>
      <c r="X16" s="4"/>
      <c r="Y16" s="10"/>
      <c r="AA16" s="14"/>
      <c r="AC16" s="5"/>
      <c r="AD16" s="5"/>
      <c r="AE16" s="5"/>
      <c r="AF16" s="5"/>
      <c r="AG16" s="5"/>
      <c r="AH16" s="124"/>
      <c r="AI16" s="125"/>
      <c r="AJ16" s="108"/>
      <c r="AK16" s="14"/>
      <c r="AL16" s="11"/>
      <c r="AM16" s="19"/>
      <c r="AN16" s="19"/>
      <c r="AO16" s="19"/>
      <c r="AP16" s="3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</row>
    <row r="17" spans="2:60">
      <c r="B17" s="86"/>
      <c r="C17" s="157"/>
      <c r="D17" s="2"/>
      <c r="E17" s="323"/>
      <c r="F17" s="6"/>
      <c r="G17" s="6"/>
      <c r="H17" s="9"/>
      <c r="I17"/>
      <c r="J17" s="157"/>
      <c r="K17" s="11"/>
      <c r="L17" s="3"/>
      <c r="M17" s="11"/>
      <c r="N17" s="560"/>
      <c r="O17" s="10"/>
      <c r="P17" s="327"/>
      <c r="Q17" s="9"/>
      <c r="R17" s="41"/>
      <c r="S17" s="114"/>
      <c r="T17" s="188"/>
      <c r="U17" s="114"/>
      <c r="V17" s="2"/>
      <c r="W17" s="9"/>
      <c r="X17" s="10"/>
      <c r="Y17" s="10"/>
      <c r="AA17" s="14"/>
      <c r="AC17" s="3"/>
      <c r="AD17" s="11"/>
      <c r="AE17" s="3"/>
      <c r="AF17" s="10"/>
      <c r="AG17" s="10"/>
      <c r="AH17" s="126"/>
      <c r="AI17" s="125"/>
      <c r="AJ17" s="114"/>
      <c r="AK17" s="14"/>
      <c r="AL17" s="11"/>
      <c r="AM17" s="19"/>
      <c r="AN17" s="7"/>
      <c r="AO17" s="7"/>
      <c r="AP17" s="3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</row>
    <row r="18" spans="2:60">
      <c r="B18" s="86"/>
      <c r="C18" s="326"/>
      <c r="D18" s="2"/>
      <c r="E18" s="2"/>
      <c r="F18" s="9"/>
      <c r="G18"/>
      <c r="H18" s="9"/>
      <c r="I18"/>
      <c r="J18" s="157"/>
      <c r="K18" s="20"/>
      <c r="L18" s="20"/>
      <c r="M18" s="74"/>
      <c r="N18" s="166"/>
      <c r="O18" s="166"/>
      <c r="P18" s="328"/>
      <c r="Q18" s="328"/>
      <c r="R18" s="41"/>
      <c r="S18" s="133"/>
      <c r="T18" s="109"/>
      <c r="U18" s="113"/>
      <c r="V18" s="2"/>
      <c r="W18" s="6"/>
      <c r="X18" s="10"/>
      <c r="Y18" s="3"/>
      <c r="AH18" s="125"/>
      <c r="AI18" s="109"/>
      <c r="AJ18" s="108"/>
      <c r="AK18" s="14"/>
      <c r="AL18" s="11"/>
      <c r="AM18" s="7"/>
      <c r="AN18" s="19"/>
      <c r="AO18" s="19"/>
      <c r="AP18" s="31"/>
      <c r="AQ18" s="11"/>
      <c r="AR18" s="15"/>
      <c r="AS18" s="7"/>
      <c r="AT18" s="7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</row>
    <row r="19" spans="2:60" ht="15.75" customHeight="1">
      <c r="B19" s="86"/>
      <c r="C19" s="12" t="s">
        <v>231</v>
      </c>
      <c r="F19" s="323"/>
      <c r="H19"/>
      <c r="I19" s="26"/>
      <c r="J19" s="26"/>
      <c r="K19" s="31"/>
      <c r="L19" s="31"/>
      <c r="M19" s="31"/>
      <c r="N19" s="11"/>
      <c r="O19" s="11"/>
      <c r="P19"/>
      <c r="R19" s="30"/>
      <c r="S19" s="123"/>
      <c r="T19" s="109"/>
      <c r="U19" s="123"/>
      <c r="V19" s="2"/>
      <c r="W19" s="9"/>
      <c r="X19" s="10"/>
      <c r="Y19" s="3"/>
      <c r="AH19" s="126"/>
      <c r="AI19" s="109"/>
      <c r="AJ19" s="108"/>
      <c r="AK19" s="14"/>
      <c r="AL19" s="11"/>
      <c r="AM19" s="19"/>
      <c r="AN19" s="19"/>
      <c r="AO19" s="19"/>
      <c r="AP19" s="3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</row>
    <row r="20" spans="2:60" ht="15.75" customHeight="1">
      <c r="B20" s="86"/>
      <c r="C20" s="157"/>
      <c r="D20"/>
      <c r="E20" s="326"/>
      <c r="F20"/>
      <c r="G20" s="323"/>
      <c r="H20" s="323"/>
      <c r="I20" s="323"/>
      <c r="J20" s="323"/>
      <c r="K20" s="5"/>
      <c r="L20" s="5"/>
      <c r="M20" s="5"/>
      <c r="N20" s="11"/>
      <c r="O20" s="391"/>
      <c r="Q20" s="1"/>
      <c r="R20" s="41"/>
      <c r="S20" s="133"/>
      <c r="T20" s="121"/>
      <c r="U20" s="113"/>
      <c r="V20" s="22"/>
      <c r="W20" s="23"/>
      <c r="X20" s="14"/>
      <c r="Y20" s="11"/>
      <c r="AH20" s="126"/>
      <c r="AI20" s="109"/>
      <c r="AJ20" s="108"/>
      <c r="AK20" s="14"/>
      <c r="AL20" s="11"/>
      <c r="AM20" s="19"/>
      <c r="AN20" s="19"/>
      <c r="AO20" s="19"/>
      <c r="AP20" s="31"/>
      <c r="AQ20" s="11"/>
      <c r="AR20" s="15"/>
      <c r="AS20" s="7"/>
      <c r="AT20" s="7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</row>
    <row r="21" spans="2:60" ht="20.25" customHeight="1">
      <c r="C21" s="13" t="s">
        <v>1140</v>
      </c>
      <c r="D21" s="157"/>
      <c r="E21" s="2"/>
      <c r="F21" s="6"/>
      <c r="G21" s="6"/>
      <c r="H21" s="107"/>
      <c r="J21" s="156"/>
      <c r="K21" s="8"/>
      <c r="L21" s="5"/>
      <c r="M21" s="11"/>
      <c r="N21" s="30"/>
      <c r="O21" s="22"/>
      <c r="P21" s="331"/>
      <c r="Q21" s="129"/>
      <c r="R21" s="123"/>
      <c r="S21" s="123"/>
      <c r="T21" s="109"/>
      <c r="U21" s="108"/>
      <c r="V21" s="169"/>
      <c r="W21" s="168"/>
      <c r="X21" s="168"/>
      <c r="Y21" s="686"/>
      <c r="Z21" s="114"/>
      <c r="AA21" s="114"/>
      <c r="AB21" s="169"/>
      <c r="AC21" s="169"/>
      <c r="AD21" s="169"/>
      <c r="AE21" s="168"/>
      <c r="AF21" s="168"/>
      <c r="AG21" s="129"/>
      <c r="AH21" s="114"/>
      <c r="AI21" s="122"/>
      <c r="AJ21" s="114"/>
      <c r="AK21" s="108"/>
      <c r="AL21" s="114"/>
      <c r="AM21" s="134"/>
      <c r="AN21" s="299"/>
      <c r="AO21" s="134"/>
      <c r="AP21" s="414"/>
      <c r="AQ21" s="114"/>
      <c r="AR21" s="114"/>
      <c r="AS21" s="114"/>
      <c r="AT21" s="114"/>
      <c r="AU21" s="114"/>
      <c r="AV21" s="114"/>
      <c r="AW21" s="114"/>
      <c r="AX21" s="114"/>
      <c r="AY21" s="114"/>
      <c r="AZ21" s="114"/>
      <c r="BA21" s="114"/>
      <c r="BB21" s="114"/>
      <c r="BC21" s="114"/>
      <c r="BD21" s="114"/>
      <c r="BE21" s="114"/>
      <c r="BF21" s="114"/>
      <c r="BG21" s="114"/>
    </row>
    <row r="22" spans="2:60" ht="15.75" customHeight="1">
      <c r="B22" s="330"/>
      <c r="C22" s="86"/>
      <c r="E22"/>
      <c r="F22"/>
      <c r="G22" s="9"/>
      <c r="H22" s="9"/>
      <c r="I22"/>
      <c r="J22" s="156"/>
      <c r="K22" s="11"/>
      <c r="L22" s="11"/>
      <c r="M22" s="11"/>
      <c r="N22" s="98"/>
      <c r="O22" s="7"/>
      <c r="P22" s="333"/>
      <c r="Q22" s="129"/>
      <c r="R22" s="114"/>
      <c r="S22" s="123"/>
      <c r="T22" s="109"/>
      <c r="U22" s="108"/>
      <c r="V22" s="114"/>
      <c r="W22" s="114"/>
      <c r="X22" s="686"/>
      <c r="Y22" s="686"/>
      <c r="Z22" s="114"/>
      <c r="AA22" s="114"/>
      <c r="AB22" s="169"/>
      <c r="AC22" s="169"/>
      <c r="AD22" s="169"/>
      <c r="AE22" s="686"/>
      <c r="AF22" s="686"/>
      <c r="AG22" s="129"/>
      <c r="AH22" s="128"/>
      <c r="AI22" s="114"/>
      <c r="AJ22" s="114"/>
      <c r="AK22" s="108"/>
      <c r="AL22" s="114"/>
      <c r="AM22" s="299"/>
      <c r="AN22" s="134"/>
      <c r="AO22" s="134"/>
      <c r="AP22" s="414"/>
      <c r="AQ22" s="114"/>
      <c r="AR22" s="114"/>
      <c r="AS22" s="114"/>
      <c r="AT22" s="114"/>
      <c r="AU22" s="114"/>
      <c r="AV22" s="114"/>
      <c r="AW22" s="114"/>
      <c r="AX22" s="114"/>
      <c r="AY22" s="114"/>
      <c r="AZ22" s="114"/>
      <c r="BA22" s="114"/>
      <c r="BB22" s="114"/>
      <c r="BC22" s="114"/>
      <c r="BD22" s="114"/>
      <c r="BE22" s="114"/>
      <c r="BF22" s="114"/>
      <c r="BG22" s="114"/>
    </row>
    <row r="23" spans="2:60" ht="13.5" customHeight="1">
      <c r="B23" s="332"/>
      <c r="C23" s="457" t="s">
        <v>238</v>
      </c>
      <c r="K23" s="11"/>
      <c r="L23" s="11"/>
      <c r="M23" s="5"/>
      <c r="N23" s="41"/>
      <c r="O23" s="7"/>
      <c r="P23" s="326"/>
      <c r="Q23" s="129"/>
      <c r="R23" s="114"/>
      <c r="S23" s="123"/>
      <c r="T23" s="109"/>
      <c r="U23" s="108"/>
      <c r="V23" s="114"/>
      <c r="W23" s="114"/>
      <c r="X23" s="686"/>
      <c r="Y23" s="169"/>
      <c r="Z23" s="114"/>
      <c r="AA23" s="114"/>
      <c r="AB23" s="142"/>
      <c r="AC23" s="129"/>
      <c r="AD23" s="114"/>
      <c r="AE23" s="129"/>
      <c r="AF23" s="129"/>
      <c r="AG23" s="129"/>
      <c r="AH23" s="127"/>
      <c r="AI23" s="109"/>
      <c r="AJ23" s="108"/>
      <c r="AK23" s="217"/>
      <c r="AL23" s="114"/>
      <c r="AM23" s="134"/>
      <c r="AN23" s="134"/>
      <c r="AO23" s="134"/>
      <c r="AP23" s="414"/>
      <c r="AQ23" s="114"/>
      <c r="AR23" s="114"/>
      <c r="AS23" s="114"/>
      <c r="AT23" s="114"/>
      <c r="AU23" s="114"/>
      <c r="AV23" s="114"/>
      <c r="AW23" s="114"/>
      <c r="AX23" s="114"/>
      <c r="AY23" s="114"/>
      <c r="AZ23" s="114"/>
      <c r="BA23" s="114"/>
      <c r="BB23" s="114"/>
      <c r="BC23" s="114"/>
      <c r="BD23" s="114"/>
      <c r="BE23" s="114"/>
      <c r="BF23" s="114"/>
      <c r="BG23" s="114"/>
    </row>
    <row r="24" spans="2:60" ht="13.5" customHeight="1">
      <c r="B24" s="334"/>
      <c r="K24" s="11"/>
      <c r="L24" s="11"/>
      <c r="M24" s="11"/>
      <c r="N24" s="11"/>
      <c r="O24" s="11"/>
      <c r="P24"/>
      <c r="Q24" s="666"/>
      <c r="R24" s="114"/>
      <c r="S24" s="114"/>
      <c r="T24" s="188"/>
      <c r="U24" s="114"/>
      <c r="V24" s="114"/>
      <c r="W24" s="114"/>
      <c r="X24" s="114"/>
      <c r="Y24" s="114"/>
      <c r="Z24" s="114"/>
      <c r="AA24" s="114"/>
      <c r="AB24" s="114"/>
      <c r="AC24" s="114"/>
      <c r="AD24" s="114"/>
      <c r="AE24" s="129"/>
      <c r="AF24" s="129"/>
      <c r="AG24" s="129"/>
      <c r="AH24" s="123"/>
      <c r="AI24" s="109"/>
      <c r="AJ24" s="108"/>
      <c r="AK24" s="217"/>
      <c r="AL24" s="114"/>
      <c r="AM24" s="299"/>
      <c r="AN24" s="134"/>
      <c r="AO24" s="134"/>
      <c r="AP24" s="414"/>
      <c r="AQ24" s="114"/>
      <c r="AR24" s="114"/>
      <c r="AS24" s="114"/>
      <c r="AT24" s="114"/>
      <c r="AU24" s="114"/>
      <c r="AV24" s="114"/>
      <c r="AW24" s="114"/>
      <c r="AX24" s="114"/>
      <c r="AY24" s="114"/>
      <c r="AZ24" s="114"/>
      <c r="BA24" s="114"/>
      <c r="BB24" s="114"/>
      <c r="BC24" s="114"/>
      <c r="BD24" s="114"/>
      <c r="BE24" s="114"/>
      <c r="BF24" s="114"/>
      <c r="BG24" s="114"/>
    </row>
    <row r="25" spans="2:60" ht="12.75" customHeight="1">
      <c r="C25" s="25" t="s">
        <v>173</v>
      </c>
      <c r="E25"/>
      <c r="G25" s="9"/>
      <c r="H25" s="2"/>
      <c r="I25"/>
      <c r="J25" s="156"/>
      <c r="K25" s="54"/>
      <c r="L25" s="54"/>
      <c r="M25" s="54"/>
      <c r="N25" s="5"/>
      <c r="O25" s="7"/>
      <c r="P25" s="157"/>
      <c r="Q25" s="108"/>
      <c r="R25" s="114"/>
      <c r="S25" s="125"/>
      <c r="T25" s="109"/>
      <c r="U25" s="108"/>
      <c r="V25" s="114"/>
      <c r="W25" s="114"/>
      <c r="X25" s="114"/>
      <c r="Y25" s="114"/>
      <c r="Z25" s="114"/>
      <c r="AA25" s="114"/>
      <c r="AB25" s="114"/>
      <c r="AC25" s="114"/>
      <c r="AD25" s="129"/>
      <c r="AE25" s="129"/>
      <c r="AF25" s="129"/>
      <c r="AG25" s="129"/>
      <c r="AH25" s="123"/>
      <c r="AI25" s="109"/>
      <c r="AJ25" s="108"/>
      <c r="AK25" s="108"/>
      <c r="AL25" s="114"/>
      <c r="AM25" s="134"/>
      <c r="AN25" s="134"/>
      <c r="AO25" s="134"/>
      <c r="AP25" s="414"/>
      <c r="AQ25" s="108"/>
      <c r="AR25" s="108"/>
      <c r="AS25" s="108"/>
      <c r="AT25" s="108"/>
      <c r="AU25" s="108"/>
      <c r="AV25" s="108"/>
      <c r="AW25" s="108"/>
      <c r="AX25" s="108"/>
      <c r="AY25" s="108"/>
      <c r="AZ25" s="108"/>
      <c r="BA25" s="108"/>
      <c r="BB25" s="108"/>
      <c r="BC25" s="114"/>
      <c r="BD25" s="114"/>
      <c r="BE25" s="114"/>
      <c r="BF25" s="114"/>
      <c r="BG25" s="114"/>
    </row>
    <row r="26" spans="2:60" ht="13.5" customHeight="1">
      <c r="B26" s="326"/>
      <c r="C26" s="333"/>
      <c r="D26" s="333"/>
      <c r="E26" s="156"/>
      <c r="F26" s="156"/>
      <c r="G26" s="156"/>
      <c r="H26" s="326"/>
      <c r="I26" s="86"/>
      <c r="J26" s="156"/>
      <c r="K26" s="54"/>
      <c r="L26" s="54"/>
      <c r="M26" s="240"/>
      <c r="N26" s="41"/>
      <c r="O26" s="7"/>
      <c r="P26" s="157"/>
      <c r="Q26" s="106"/>
      <c r="R26" s="114"/>
      <c r="S26" s="187"/>
      <c r="T26" s="236"/>
      <c r="U26" s="113"/>
      <c r="V26" s="114"/>
      <c r="W26" s="114"/>
      <c r="X26" s="114"/>
      <c r="Y26" s="114"/>
      <c r="Z26" s="114"/>
      <c r="AA26" s="114"/>
      <c r="AB26" s="114"/>
      <c r="AC26" s="114"/>
      <c r="AD26" s="114"/>
      <c r="AE26" s="129"/>
      <c r="AF26" s="114"/>
      <c r="AG26" s="114"/>
      <c r="AH26" s="123"/>
      <c r="AI26" s="109"/>
      <c r="AJ26" s="113"/>
      <c r="AK26" s="108"/>
      <c r="AL26" s="114"/>
      <c r="AM26" s="134"/>
      <c r="AN26" s="134"/>
      <c r="AO26" s="134"/>
      <c r="AP26" s="414"/>
      <c r="AQ26" s="114"/>
      <c r="AR26" s="114"/>
      <c r="AS26" s="114"/>
      <c r="AT26" s="114"/>
      <c r="AU26" s="114"/>
      <c r="AV26" s="114"/>
      <c r="AW26" s="114"/>
      <c r="AX26" s="114"/>
      <c r="AY26" s="114"/>
      <c r="AZ26" s="114"/>
      <c r="BA26" s="114"/>
      <c r="BB26" s="114"/>
      <c r="BC26" s="114"/>
      <c r="BD26" s="114"/>
      <c r="BE26" s="114"/>
      <c r="BF26" s="114"/>
      <c r="BG26" s="114"/>
    </row>
    <row r="27" spans="2:60" ht="15.75" customHeight="1">
      <c r="B27" s="335"/>
      <c r="C27" s="333"/>
      <c r="D27"/>
      <c r="E27"/>
      <c r="F27"/>
      <c r="G27"/>
      <c r="H27" s="335"/>
      <c r="I27" s="86"/>
      <c r="J27" s="156"/>
      <c r="K27" s="54"/>
      <c r="L27" s="54"/>
      <c r="M27" s="54"/>
      <c r="N27" s="41"/>
      <c r="O27" s="7"/>
      <c r="P27" s="157"/>
      <c r="Q27" s="108"/>
      <c r="R27" s="125"/>
      <c r="S27" s="159"/>
      <c r="T27" s="109"/>
      <c r="U27" s="108"/>
      <c r="V27" s="114"/>
      <c r="W27" s="114"/>
      <c r="X27" s="114"/>
      <c r="Y27" s="123"/>
      <c r="Z27" s="108"/>
      <c r="AA27" s="106"/>
      <c r="AB27" s="124"/>
      <c r="AC27" s="124"/>
      <c r="AD27" s="124"/>
      <c r="AE27" s="191"/>
      <c r="AF27" s="124"/>
      <c r="AG27" s="124"/>
      <c r="AH27" s="124"/>
      <c r="AI27" s="124"/>
      <c r="AJ27" s="124"/>
      <c r="AK27" s="124"/>
      <c r="AL27" s="124"/>
      <c r="AM27" s="124"/>
      <c r="AN27" s="108"/>
      <c r="AO27" s="108"/>
      <c r="AP27" s="414"/>
      <c r="AQ27" s="217"/>
      <c r="AR27" s="217"/>
      <c r="AS27" s="106"/>
      <c r="AT27" s="109"/>
      <c r="AU27" s="109"/>
      <c r="AV27" s="108"/>
      <c r="AW27" s="108"/>
      <c r="AX27" s="108"/>
      <c r="AY27" s="108"/>
      <c r="AZ27" s="108"/>
      <c r="BA27" s="108"/>
      <c r="BB27" s="108"/>
      <c r="BC27" s="108"/>
      <c r="BD27" s="108"/>
      <c r="BE27" s="108"/>
      <c r="BF27" s="108"/>
      <c r="BG27" s="108"/>
      <c r="BH27" s="45"/>
    </row>
    <row r="28" spans="2:60" ht="17.25" customHeight="1">
      <c r="C28" s="86"/>
      <c r="D28" s="107" t="s">
        <v>426</v>
      </c>
      <c r="F28"/>
      <c r="H28"/>
      <c r="I28" s="12" t="s">
        <v>423</v>
      </c>
      <c r="K28" s="54"/>
      <c r="L28" s="54"/>
      <c r="M28" s="54"/>
      <c r="N28" s="42"/>
      <c r="O28" s="7"/>
      <c r="P28" s="157"/>
      <c r="Q28" s="108"/>
      <c r="R28" s="126"/>
      <c r="S28" s="123"/>
      <c r="T28" s="109"/>
      <c r="U28" s="108"/>
      <c r="V28" s="114"/>
      <c r="W28" s="114"/>
      <c r="X28" s="114"/>
      <c r="Y28" s="123"/>
      <c r="Z28" s="109"/>
      <c r="AA28" s="106"/>
      <c r="AB28" s="124"/>
      <c r="AC28" s="124"/>
      <c r="AD28" s="630"/>
      <c r="AE28" s="191"/>
      <c r="AF28" s="124"/>
      <c r="AG28" s="190"/>
      <c r="AH28" s="190"/>
      <c r="AI28" s="190"/>
      <c r="AJ28" s="190"/>
      <c r="AK28" s="190"/>
      <c r="AL28" s="190"/>
      <c r="AM28" s="190"/>
      <c r="AN28" s="108"/>
      <c r="AO28" s="108"/>
      <c r="AP28" s="414"/>
      <c r="AQ28" s="114"/>
      <c r="AR28" s="114"/>
      <c r="AS28" s="114"/>
      <c r="AT28" s="114"/>
      <c r="AU28" s="114"/>
      <c r="AV28" s="114"/>
      <c r="AW28" s="114"/>
      <c r="AX28" s="114"/>
      <c r="AY28" s="114"/>
      <c r="AZ28" s="114"/>
      <c r="BA28" s="114"/>
      <c r="BB28" s="114"/>
      <c r="BC28" s="114"/>
      <c r="BD28" s="114"/>
      <c r="BE28" s="114"/>
      <c r="BF28" s="114"/>
      <c r="BG28" s="114"/>
    </row>
    <row r="29" spans="2:60" ht="13.5" customHeight="1">
      <c r="C29" s="86"/>
      <c r="D29" s="157"/>
      <c r="E29"/>
      <c r="F29"/>
      <c r="G29"/>
      <c r="H29"/>
      <c r="I29"/>
      <c r="J29"/>
      <c r="K29" s="54"/>
      <c r="L29" s="165"/>
      <c r="M29" s="54"/>
      <c r="N29" s="48"/>
      <c r="O29" s="11"/>
      <c r="P29" s="84"/>
      <c r="Q29" s="108"/>
      <c r="R29" s="126"/>
      <c r="S29" s="123"/>
      <c r="T29" s="109"/>
      <c r="U29" s="108"/>
      <c r="V29" s="114"/>
      <c r="W29" s="114"/>
      <c r="X29" s="114"/>
      <c r="Y29" s="123"/>
      <c r="Z29" s="109"/>
      <c r="AA29" s="106"/>
      <c r="AB29" s="124"/>
      <c r="AC29" s="124"/>
      <c r="AD29" s="124"/>
      <c r="AE29" s="191"/>
      <c r="AF29" s="124"/>
      <c r="AG29" s="124"/>
      <c r="AH29" s="124"/>
      <c r="AI29" s="630"/>
      <c r="AJ29" s="124"/>
      <c r="AK29" s="376"/>
      <c r="AL29" s="124"/>
      <c r="AM29" s="124"/>
      <c r="AN29" s="108"/>
      <c r="AO29" s="108"/>
      <c r="AP29" s="414"/>
      <c r="AQ29" s="114"/>
      <c r="AR29" s="114"/>
      <c r="AS29" s="114"/>
      <c r="AT29" s="114"/>
      <c r="AU29" s="114"/>
      <c r="AV29" s="114"/>
      <c r="AW29" s="114"/>
      <c r="AX29" s="114"/>
      <c r="AY29" s="114"/>
      <c r="AZ29" s="114"/>
      <c r="BA29" s="114"/>
      <c r="BB29" s="114"/>
      <c r="BC29" s="114"/>
      <c r="BD29" s="114"/>
      <c r="BE29" s="114"/>
      <c r="BF29" s="114"/>
      <c r="BG29" s="114"/>
    </row>
    <row r="30" spans="2:60" ht="15.75" customHeight="1">
      <c r="C30" s="84"/>
      <c r="D30"/>
      <c r="E30"/>
      <c r="F30"/>
      <c r="G30"/>
      <c r="H30"/>
      <c r="I30"/>
      <c r="J30" s="157"/>
      <c r="K30" s="50"/>
      <c r="L30" s="7"/>
      <c r="M30" s="14"/>
      <c r="N30" s="41"/>
      <c r="O30" s="7"/>
      <c r="P30" s="157"/>
      <c r="Q30" s="666"/>
      <c r="R30" s="126"/>
      <c r="S30" s="114"/>
      <c r="T30" s="188"/>
      <c r="U30" s="114"/>
      <c r="V30" s="106"/>
      <c r="W30" s="106"/>
      <c r="X30" s="106"/>
      <c r="Y30" s="123"/>
      <c r="Z30" s="109"/>
      <c r="AA30" s="106"/>
      <c r="AB30" s="124"/>
      <c r="AC30" s="124"/>
      <c r="AD30" s="124"/>
      <c r="AE30" s="191"/>
      <c r="AF30" s="687"/>
      <c r="AG30" s="124"/>
      <c r="AH30" s="124"/>
      <c r="AI30" s="630"/>
      <c r="AJ30" s="241"/>
      <c r="AK30" s="376"/>
      <c r="AL30" s="124"/>
      <c r="AM30" s="124"/>
      <c r="AN30" s="108"/>
      <c r="AO30" s="108"/>
      <c r="AP30" s="106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</row>
    <row r="31" spans="2:60" ht="15" customHeight="1">
      <c r="C31" s="338" t="s">
        <v>907</v>
      </c>
      <c r="D31"/>
      <c r="E31"/>
      <c r="F31" s="28"/>
      <c r="G31" s="337"/>
      <c r="H31"/>
      <c r="I31" s="28"/>
      <c r="J31" s="28"/>
      <c r="K31" s="11"/>
      <c r="L31" s="53"/>
      <c r="M31" s="11"/>
      <c r="N31" s="561"/>
      <c r="O31" s="7"/>
      <c r="P31" s="157"/>
      <c r="Q31" s="666"/>
      <c r="R31" s="123"/>
      <c r="S31" s="123"/>
      <c r="T31" s="109"/>
      <c r="U31" s="104"/>
      <c r="V31" s="114"/>
      <c r="W31" s="114"/>
      <c r="X31" s="114"/>
      <c r="Y31" s="159"/>
      <c r="Z31" s="109"/>
      <c r="AA31" s="106"/>
      <c r="AB31" s="124"/>
      <c r="AC31" s="376"/>
      <c r="AD31" s="124"/>
      <c r="AE31" s="191"/>
      <c r="AF31" s="124"/>
      <c r="AG31" s="124"/>
      <c r="AH31" s="124"/>
      <c r="AI31" s="630"/>
      <c r="AJ31" s="241"/>
      <c r="AK31" s="124"/>
      <c r="AL31" s="241"/>
      <c r="AM31" s="124"/>
      <c r="AN31" s="108"/>
      <c r="AO31" s="108"/>
      <c r="AP31" s="688"/>
      <c r="AQ31" s="114"/>
      <c r="AR31" s="114"/>
      <c r="AS31" s="114"/>
      <c r="AT31" s="114"/>
      <c r="AU31" s="114"/>
      <c r="AV31" s="114"/>
      <c r="AW31" s="114"/>
      <c r="AX31" s="114"/>
      <c r="AY31" s="114"/>
      <c r="AZ31" s="114"/>
      <c r="BA31" s="114"/>
      <c r="BB31" s="114"/>
      <c r="BC31" s="114"/>
      <c r="BD31" s="114"/>
      <c r="BE31" s="114"/>
      <c r="BF31" s="114"/>
      <c r="BG31" s="114"/>
    </row>
    <row r="32" spans="2:60" ht="13.5" customHeight="1">
      <c r="C32" s="1"/>
      <c r="E32"/>
      <c r="G32"/>
      <c r="H32"/>
      <c r="I32"/>
      <c r="J32"/>
      <c r="K32" s="11"/>
      <c r="L32" s="11"/>
      <c r="M32" s="11"/>
      <c r="N32" s="561"/>
      <c r="O32" s="7"/>
      <c r="P32" s="157"/>
      <c r="Q32" s="108"/>
      <c r="R32" s="123"/>
      <c r="S32" s="187"/>
      <c r="T32" s="236"/>
      <c r="U32" s="104"/>
      <c r="V32" s="114"/>
      <c r="W32" s="114"/>
      <c r="X32" s="114"/>
      <c r="Y32" s="114"/>
      <c r="Z32" s="114"/>
      <c r="AA32" s="114"/>
      <c r="AB32" s="114"/>
      <c r="AC32" s="114"/>
      <c r="AD32" s="114"/>
      <c r="AE32" s="108"/>
      <c r="AF32" s="114"/>
      <c r="AG32" s="114"/>
      <c r="AH32" s="114"/>
      <c r="AI32" s="114"/>
      <c r="AJ32" s="108"/>
      <c r="AK32" s="108"/>
      <c r="AL32" s="108"/>
      <c r="AM32" s="108"/>
      <c r="AN32" s="108"/>
      <c r="AO32" s="108"/>
      <c r="AP32" s="688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</row>
    <row r="33" spans="2:59" ht="14.25" customHeight="1">
      <c r="D33"/>
      <c r="E33"/>
      <c r="F33"/>
      <c r="G33"/>
      <c r="H33"/>
      <c r="I33"/>
      <c r="J33"/>
      <c r="K33" s="7"/>
      <c r="L33" s="11"/>
      <c r="M33" s="11"/>
      <c r="N33" s="55"/>
      <c r="O33" s="7"/>
      <c r="P33" s="157"/>
      <c r="Q33" s="108"/>
      <c r="R33" s="114"/>
      <c r="S33" s="159"/>
      <c r="T33" s="109"/>
      <c r="U33" s="106"/>
      <c r="V33" s="114"/>
      <c r="W33" s="114"/>
      <c r="X33" s="114"/>
      <c r="Y33" s="114"/>
      <c r="Z33" s="114"/>
      <c r="AA33" s="114"/>
      <c r="AB33" s="114"/>
      <c r="AC33" s="114"/>
      <c r="AD33" s="114"/>
      <c r="AE33" s="108"/>
      <c r="AF33" s="114"/>
      <c r="AG33" s="114"/>
      <c r="AH33" s="114"/>
      <c r="AI33" s="114"/>
      <c r="AJ33" s="108"/>
      <c r="AK33" s="108"/>
      <c r="AL33" s="108"/>
      <c r="AM33" s="108"/>
      <c r="AN33" s="108"/>
      <c r="AO33" s="108"/>
      <c r="AP33" s="414"/>
      <c r="AQ33" s="114"/>
      <c r="AR33" s="114"/>
      <c r="AS33" s="114"/>
      <c r="AT33" s="114"/>
      <c r="AU33" s="114"/>
      <c r="AV33" s="114"/>
      <c r="AW33" s="114"/>
      <c r="AX33" s="114"/>
      <c r="AY33" s="114"/>
      <c r="AZ33" s="114"/>
      <c r="BA33" s="114"/>
      <c r="BB33" s="114"/>
      <c r="BC33" s="114"/>
      <c r="BD33" s="114"/>
      <c r="BE33" s="114"/>
      <c r="BF33" s="114"/>
      <c r="BG33" s="114"/>
    </row>
    <row r="34" spans="2:59" ht="12.75" customHeight="1">
      <c r="B34" s="341"/>
      <c r="C34" s="342"/>
      <c r="D34" s="343"/>
      <c r="E34" s="344"/>
      <c r="F34" s="51"/>
      <c r="G34" s="51"/>
      <c r="H34" s="51"/>
      <c r="I34" s="51"/>
      <c r="J34" s="51"/>
      <c r="K34" s="52"/>
      <c r="L34" s="562"/>
      <c r="M34" s="562"/>
      <c r="N34" s="64"/>
      <c r="O34" s="7"/>
      <c r="P34" s="157"/>
      <c r="Q34" s="108"/>
      <c r="R34" s="128"/>
      <c r="S34" s="114"/>
      <c r="T34" s="122"/>
      <c r="U34" s="114"/>
      <c r="V34" s="114"/>
      <c r="W34" s="114"/>
      <c r="X34" s="114"/>
      <c r="Y34" s="114"/>
      <c r="Z34" s="114"/>
      <c r="AA34" s="108"/>
      <c r="AB34" s="662"/>
      <c r="AC34" s="109"/>
      <c r="AD34" s="108"/>
      <c r="AE34" s="666"/>
      <c r="AF34" s="114"/>
      <c r="AG34" s="114"/>
      <c r="AH34" s="114"/>
      <c r="AI34" s="114"/>
      <c r="AJ34" s="108"/>
      <c r="AK34" s="108"/>
      <c r="AL34" s="108"/>
      <c r="AM34" s="108"/>
      <c r="AN34" s="300"/>
      <c r="AO34" s="108"/>
      <c r="AP34" s="414"/>
      <c r="AQ34" s="114"/>
      <c r="AR34" s="114"/>
      <c r="AS34" s="114"/>
      <c r="AT34" s="114"/>
      <c r="AU34" s="114"/>
      <c r="AV34" s="114"/>
      <c r="AW34" s="114"/>
      <c r="AX34" s="114"/>
      <c r="AY34" s="114"/>
      <c r="AZ34" s="114"/>
      <c r="BA34" s="114"/>
      <c r="BB34" s="114"/>
      <c r="BC34" s="114"/>
      <c r="BD34" s="114"/>
      <c r="BE34" s="114"/>
      <c r="BF34" s="114"/>
      <c r="BG34" s="114"/>
    </row>
    <row r="35" spans="2:59" ht="16.5" customHeight="1">
      <c r="B35" s="345"/>
      <c r="C35" s="345"/>
      <c r="D35" s="345"/>
      <c r="E35" s="346"/>
      <c r="F35" s="345"/>
      <c r="G35" s="345"/>
      <c r="H35" s="345"/>
      <c r="I35" s="345"/>
      <c r="J35" s="345"/>
      <c r="K35" s="58"/>
      <c r="L35" s="58"/>
      <c r="M35" s="58"/>
      <c r="N35" s="55"/>
      <c r="O35" s="7"/>
      <c r="P35" s="157"/>
      <c r="Q35" s="108"/>
      <c r="R35" s="114"/>
      <c r="S35" s="114"/>
      <c r="T35" s="114"/>
      <c r="U35" s="114"/>
      <c r="V35" s="114"/>
      <c r="W35" s="197"/>
      <c r="X35" s="635"/>
      <c r="Y35" s="114"/>
      <c r="Z35" s="197"/>
      <c r="AA35" s="197"/>
      <c r="AB35" s="114"/>
      <c r="AC35" s="636"/>
      <c r="AD35" s="114"/>
      <c r="AE35" s="114"/>
      <c r="AF35" s="106"/>
      <c r="AG35" s="114"/>
      <c r="AH35" s="114"/>
      <c r="AI35" s="114"/>
      <c r="AJ35" s="114"/>
      <c r="AK35" s="114"/>
      <c r="AL35" s="114"/>
      <c r="AM35" s="108"/>
      <c r="AN35" s="108"/>
      <c r="AO35" s="108"/>
      <c r="AP35" s="414"/>
      <c r="AQ35" s="114"/>
      <c r="AR35" s="114"/>
      <c r="AS35" s="114"/>
      <c r="AT35" s="114"/>
      <c r="AU35" s="114"/>
      <c r="AV35" s="114"/>
      <c r="AW35" s="114"/>
      <c r="AX35" s="114"/>
      <c r="AY35" s="114"/>
      <c r="AZ35" s="114"/>
      <c r="BA35" s="114"/>
      <c r="BB35" s="114"/>
      <c r="BC35" s="114"/>
      <c r="BD35" s="114"/>
      <c r="BE35" s="114"/>
      <c r="BF35" s="114"/>
      <c r="BG35" s="114"/>
    </row>
    <row r="36" spans="2:59" ht="15" customHeight="1">
      <c r="B36" s="336"/>
      <c r="C36" s="336"/>
      <c r="D36" s="339"/>
      <c r="E36" s="347"/>
      <c r="F36" s="336"/>
      <c r="G36" s="328"/>
      <c r="H36" s="328"/>
      <c r="I36" s="328"/>
      <c r="J36" s="328"/>
      <c r="K36" s="166"/>
      <c r="L36" s="166"/>
      <c r="M36" s="166"/>
      <c r="N36" s="55"/>
      <c r="O36" s="7"/>
      <c r="P36" s="157"/>
      <c r="Q36" s="108"/>
      <c r="R36" s="114"/>
      <c r="S36" s="114"/>
      <c r="T36" s="114"/>
      <c r="U36" s="114"/>
      <c r="V36" s="114"/>
      <c r="W36" s="114"/>
      <c r="X36" s="114"/>
      <c r="Y36" s="114"/>
      <c r="Z36" s="114"/>
      <c r="AA36" s="114"/>
      <c r="AB36" s="114"/>
      <c r="AC36" s="114"/>
      <c r="AD36" s="114"/>
      <c r="AE36" s="114"/>
      <c r="AF36" s="114"/>
      <c r="AG36" s="114"/>
      <c r="AH36" s="128"/>
      <c r="AI36" s="114"/>
      <c r="AJ36" s="122"/>
      <c r="AK36" s="114"/>
      <c r="AL36" s="114"/>
      <c r="AM36" s="108"/>
      <c r="AN36" s="108"/>
      <c r="AO36" s="108"/>
      <c r="AP36" s="414"/>
      <c r="AQ36" s="114"/>
      <c r="AR36" s="114"/>
      <c r="AS36" s="114"/>
      <c r="AT36" s="114"/>
      <c r="AU36" s="114"/>
      <c r="AV36" s="114"/>
      <c r="AW36" s="114"/>
      <c r="AX36" s="114"/>
      <c r="AY36" s="114"/>
      <c r="AZ36" s="114"/>
      <c r="BA36" s="114"/>
      <c r="BB36" s="114"/>
      <c r="BC36" s="114"/>
      <c r="BD36" s="114"/>
      <c r="BE36" s="114"/>
      <c r="BF36" s="114"/>
      <c r="BG36" s="114"/>
    </row>
    <row r="37" spans="2:59" ht="16.5" customHeight="1">
      <c r="B37" s="348"/>
      <c r="C37" s="348"/>
      <c r="D37" s="348"/>
      <c r="E37" s="349"/>
      <c r="F37" s="348"/>
      <c r="G37" s="348"/>
      <c r="H37" s="350"/>
      <c r="I37" s="348"/>
      <c r="J37" s="350"/>
      <c r="K37" s="564"/>
      <c r="L37" s="563"/>
      <c r="M37" s="563"/>
      <c r="N37" s="48"/>
      <c r="O37" s="11"/>
      <c r="P37"/>
      <c r="Q37" s="108"/>
      <c r="R37" s="114"/>
      <c r="S37" s="114"/>
      <c r="T37" s="114"/>
      <c r="U37" s="114"/>
      <c r="V37" s="197"/>
      <c r="W37" s="197"/>
      <c r="X37" s="114"/>
      <c r="Y37" s="197"/>
      <c r="Z37" s="197"/>
      <c r="AA37" s="114"/>
      <c r="AB37" s="109"/>
      <c r="AC37" s="114"/>
      <c r="AD37" s="114"/>
      <c r="AE37" s="114"/>
      <c r="AF37" s="114"/>
      <c r="AG37" s="114"/>
      <c r="AH37" s="114"/>
      <c r="AI37" s="188"/>
      <c r="AJ37" s="114"/>
      <c r="AK37" s="114"/>
      <c r="AL37" s="114"/>
      <c r="AM37" s="108"/>
      <c r="AN37" s="108"/>
      <c r="AO37" s="108"/>
      <c r="AP37" s="414"/>
      <c r="AQ37" s="114"/>
      <c r="AR37" s="114"/>
      <c r="AS37" s="114"/>
      <c r="AT37" s="114"/>
      <c r="AU37" s="114"/>
      <c r="AV37" s="114"/>
      <c r="AW37" s="114"/>
      <c r="AX37" s="114"/>
      <c r="AY37" s="114"/>
      <c r="AZ37" s="114"/>
      <c r="BA37" s="114"/>
      <c r="BB37" s="114"/>
      <c r="BC37" s="114"/>
      <c r="BD37" s="114"/>
      <c r="BE37" s="114"/>
      <c r="BF37" s="114"/>
      <c r="BG37" s="114"/>
    </row>
    <row r="38" spans="2:59" ht="13.5" customHeight="1">
      <c r="D38"/>
      <c r="E38"/>
      <c r="F38"/>
      <c r="G38"/>
      <c r="H38"/>
      <c r="I38"/>
      <c r="J38"/>
      <c r="K38" s="11"/>
      <c r="L38" s="11"/>
      <c r="M38" s="11"/>
      <c r="N38" s="98"/>
      <c r="O38" s="7"/>
      <c r="P38" s="351"/>
      <c r="Q38" s="108"/>
      <c r="R38" s="114"/>
      <c r="S38" s="640"/>
      <c r="T38" s="641"/>
      <c r="U38" s="642"/>
      <c r="V38" s="643"/>
      <c r="W38" s="644"/>
      <c r="X38" s="644"/>
      <c r="Y38" s="644"/>
      <c r="Z38" s="644"/>
      <c r="AA38" s="644"/>
      <c r="AB38" s="644"/>
      <c r="AC38" s="640"/>
      <c r="AD38" s="640"/>
      <c r="AE38" s="645"/>
      <c r="AF38" s="114"/>
      <c r="AG38" s="114"/>
      <c r="AH38" s="123"/>
      <c r="AI38" s="109"/>
      <c r="AJ38" s="108"/>
      <c r="AK38" s="114"/>
      <c r="AL38" s="114"/>
      <c r="AM38" s="661"/>
      <c r="AN38" s="661"/>
      <c r="AO38" s="661"/>
      <c r="AP38" s="414"/>
      <c r="AQ38" s="114"/>
      <c r="AR38" s="114"/>
      <c r="AS38" s="114"/>
      <c r="AT38" s="114"/>
      <c r="AU38" s="114"/>
      <c r="AV38" s="114"/>
      <c r="AW38" s="114"/>
      <c r="AX38" s="114"/>
      <c r="AY38" s="114"/>
      <c r="AZ38" s="114"/>
      <c r="BA38" s="114"/>
      <c r="BB38" s="114"/>
      <c r="BC38" s="114"/>
      <c r="BD38" s="114"/>
      <c r="BE38" s="114"/>
      <c r="BF38" s="114"/>
      <c r="BG38" s="114"/>
    </row>
    <row r="39" spans="2:59" ht="17.25" customHeight="1">
      <c r="D39"/>
      <c r="E39"/>
      <c r="F39"/>
      <c r="G39"/>
      <c r="H39"/>
      <c r="I39"/>
      <c r="J39"/>
      <c r="K39" s="53"/>
      <c r="L39" s="11"/>
      <c r="M39" s="53"/>
      <c r="N39" s="39"/>
      <c r="O39" s="7"/>
      <c r="P39" s="157"/>
      <c r="Q39" s="114"/>
      <c r="R39" s="114"/>
      <c r="S39" s="222"/>
      <c r="T39" s="222"/>
      <c r="U39" s="222"/>
      <c r="V39" s="646"/>
      <c r="W39" s="222"/>
      <c r="X39" s="222"/>
      <c r="Y39" s="222"/>
      <c r="Z39" s="222"/>
      <c r="AA39" s="222"/>
      <c r="AB39" s="222"/>
      <c r="AC39" s="222"/>
      <c r="AD39" s="222"/>
      <c r="AE39" s="222"/>
      <c r="AF39" s="108"/>
      <c r="AG39" s="114"/>
      <c r="AH39" s="242"/>
      <c r="AI39" s="109"/>
      <c r="AJ39" s="108"/>
      <c r="AK39" s="114"/>
      <c r="AL39" s="114"/>
      <c r="AM39" s="134"/>
      <c r="AN39" s="134"/>
      <c r="AO39" s="134"/>
      <c r="AP39" s="414"/>
      <c r="AQ39" s="114"/>
      <c r="AR39" s="114"/>
      <c r="AS39" s="114"/>
      <c r="AT39" s="114"/>
      <c r="AU39" s="114"/>
      <c r="AV39" s="114"/>
      <c r="AW39" s="114"/>
      <c r="AX39" s="114"/>
      <c r="AY39" s="114"/>
      <c r="AZ39" s="114"/>
      <c r="BA39" s="114"/>
      <c r="BB39" s="114"/>
      <c r="BC39" s="114"/>
      <c r="BD39" s="114"/>
      <c r="BE39" s="114"/>
      <c r="BF39" s="114"/>
      <c r="BG39" s="114"/>
    </row>
    <row r="40" spans="2:59" ht="13.5" customHeight="1">
      <c r="D40"/>
      <c r="E40" s="158"/>
      <c r="F40"/>
      <c r="G40"/>
      <c r="H40"/>
      <c r="I40"/>
      <c r="J40"/>
      <c r="K40" s="11"/>
      <c r="L40" s="11"/>
      <c r="M40"/>
      <c r="P40"/>
      <c r="Q40" s="1"/>
      <c r="S40" s="124"/>
      <c r="T40" s="376"/>
      <c r="U40" s="124"/>
      <c r="V40" s="191"/>
      <c r="W40" s="124"/>
      <c r="X40" s="124"/>
      <c r="Y40" s="124"/>
      <c r="Z40" s="124"/>
      <c r="AA40" s="124"/>
      <c r="AB40" s="124"/>
      <c r="AC40" s="241"/>
      <c r="AD40" s="124"/>
      <c r="AE40" s="403"/>
      <c r="AF40" s="114"/>
      <c r="AG40" s="114"/>
      <c r="AH40" s="126"/>
      <c r="AI40" s="109"/>
      <c r="AJ40" s="121"/>
      <c r="AK40" s="114"/>
      <c r="AL40" s="114"/>
      <c r="AM40" s="299"/>
      <c r="AN40" s="109"/>
      <c r="AO40" s="109"/>
      <c r="AP40" s="106"/>
      <c r="AQ40" s="114"/>
      <c r="AR40" s="114"/>
      <c r="AS40" s="114"/>
      <c r="AT40" s="114"/>
      <c r="AU40" s="114"/>
      <c r="AV40" s="114"/>
      <c r="AW40" s="114"/>
      <c r="AX40" s="114"/>
      <c r="AY40" s="114"/>
      <c r="AZ40" s="114"/>
      <c r="BA40" s="114"/>
      <c r="BB40" s="114"/>
      <c r="BC40" s="114"/>
      <c r="BD40" s="114"/>
      <c r="BE40" s="114"/>
      <c r="BF40" s="114"/>
      <c r="BG40" s="114"/>
    </row>
    <row r="41" spans="2:59" ht="15" customHeight="1">
      <c r="B41" s="340"/>
      <c r="D41"/>
      <c r="E41"/>
      <c r="F41"/>
      <c r="G41"/>
      <c r="H41"/>
      <c r="I41"/>
      <c r="J41"/>
      <c r="K41" s="11"/>
      <c r="L41" s="11"/>
      <c r="M41" s="11"/>
      <c r="N41" s="97"/>
      <c r="O41" s="11"/>
      <c r="P41" s="11"/>
      <c r="Q41" s="5"/>
      <c r="R41" s="11"/>
      <c r="S41" s="647"/>
      <c r="T41" s="647"/>
      <c r="U41" s="647"/>
      <c r="V41" s="648"/>
      <c r="W41" s="647"/>
      <c r="X41" s="647"/>
      <c r="Y41" s="649"/>
      <c r="Z41" s="647"/>
      <c r="AA41" s="649"/>
      <c r="AB41" s="649"/>
      <c r="AC41" s="647"/>
      <c r="AD41" s="647"/>
      <c r="AE41" s="647"/>
      <c r="AF41" s="114"/>
      <c r="AG41" s="114"/>
      <c r="AH41" s="123"/>
      <c r="AI41" s="109"/>
      <c r="AJ41" s="108"/>
      <c r="AK41" s="114"/>
      <c r="AL41" s="114"/>
      <c r="AM41" s="134"/>
      <c r="AN41" s="134"/>
      <c r="AO41" s="134"/>
      <c r="AP41" s="414"/>
      <c r="AQ41" s="114"/>
      <c r="AR41" s="114"/>
      <c r="AS41" s="114"/>
      <c r="AT41" s="114"/>
      <c r="AU41" s="114"/>
      <c r="AV41" s="114"/>
      <c r="AW41" s="114"/>
      <c r="AX41" s="114"/>
      <c r="AY41" s="114"/>
      <c r="AZ41" s="114"/>
      <c r="BA41" s="114"/>
      <c r="BB41" s="114"/>
      <c r="BC41" s="114"/>
      <c r="BD41" s="114"/>
      <c r="BE41" s="114"/>
      <c r="BF41" s="114"/>
      <c r="BG41" s="114"/>
    </row>
    <row r="42" spans="2:59" ht="12" customHeight="1">
      <c r="D42" s="351"/>
      <c r="E42"/>
      <c r="F42"/>
      <c r="G42"/>
      <c r="H42"/>
      <c r="I42"/>
      <c r="J42"/>
      <c r="K42" s="11"/>
      <c r="L42" s="11"/>
      <c r="M42" s="11"/>
      <c r="N42" s="97"/>
      <c r="O42" s="11"/>
      <c r="P42" s="11"/>
      <c r="Q42" s="5"/>
      <c r="R42" s="11"/>
      <c r="S42" s="114"/>
      <c r="T42" s="114"/>
      <c r="U42" s="114"/>
      <c r="V42" s="114"/>
      <c r="W42" s="114"/>
      <c r="X42" s="114"/>
      <c r="Y42" s="114"/>
      <c r="Z42" s="114"/>
      <c r="AA42" s="114"/>
      <c r="AB42" s="114"/>
      <c r="AC42" s="114"/>
      <c r="AD42" s="114"/>
      <c r="AE42" s="114"/>
      <c r="AF42" s="114"/>
      <c r="AG42" s="114"/>
      <c r="AH42" s="126"/>
      <c r="AI42" s="109"/>
      <c r="AJ42" s="108"/>
      <c r="AK42" s="114"/>
      <c r="AL42" s="114"/>
      <c r="AM42" s="134"/>
      <c r="AN42" s="134"/>
      <c r="AO42" s="134"/>
      <c r="AP42" s="414"/>
      <c r="AQ42" s="114"/>
      <c r="AR42" s="114"/>
      <c r="AS42" s="114"/>
      <c r="AT42" s="114"/>
      <c r="AU42" s="114"/>
      <c r="AV42" s="114"/>
      <c r="AW42" s="114"/>
      <c r="AX42" s="114"/>
      <c r="AY42" s="114"/>
      <c r="AZ42" s="114"/>
      <c r="BA42" s="114"/>
      <c r="BB42" s="114"/>
      <c r="BC42" s="114"/>
      <c r="BD42" s="114"/>
      <c r="BE42" s="114"/>
      <c r="BF42" s="114"/>
      <c r="BG42" s="114"/>
    </row>
    <row r="43" spans="2:59" ht="12" customHeight="1">
      <c r="B43" s="352"/>
      <c r="C43" s="86"/>
      <c r="D43" s="157"/>
      <c r="E43"/>
      <c r="F43"/>
      <c r="G43" s="157"/>
      <c r="H43" s="157"/>
      <c r="I43" s="157"/>
      <c r="J43" s="157"/>
      <c r="K43" s="14"/>
      <c r="L43" s="14"/>
      <c r="M43" s="11"/>
      <c r="N43" s="97"/>
      <c r="O43" s="11"/>
      <c r="P43" s="11"/>
      <c r="Q43" s="5"/>
      <c r="R43" s="1019"/>
      <c r="S43" s="114"/>
      <c r="T43" s="114"/>
      <c r="U43" s="114"/>
      <c r="V43" s="114"/>
      <c r="W43" s="114"/>
      <c r="X43" s="114"/>
      <c r="Y43" s="114"/>
      <c r="Z43" s="114"/>
      <c r="AA43" s="114"/>
      <c r="AB43" s="636"/>
      <c r="AC43" s="114"/>
      <c r="AD43" s="636"/>
      <c r="AE43" s="114"/>
      <c r="AF43" s="114"/>
      <c r="AG43" s="114"/>
      <c r="AH43" s="126"/>
      <c r="AI43" s="109"/>
      <c r="AJ43" s="108"/>
      <c r="AK43" s="114"/>
      <c r="AL43" s="114"/>
      <c r="AM43" s="109"/>
      <c r="AN43" s="134"/>
      <c r="AO43" s="134"/>
      <c r="AP43" s="414"/>
      <c r="AQ43" s="114"/>
      <c r="AR43" s="114"/>
      <c r="AS43" s="114"/>
      <c r="AT43" s="114"/>
      <c r="AU43" s="114"/>
      <c r="AV43" s="114"/>
      <c r="AW43" s="114"/>
      <c r="AX43" s="114"/>
      <c r="AY43" s="114"/>
      <c r="AZ43" s="114"/>
      <c r="BA43" s="114"/>
      <c r="BB43" s="114"/>
      <c r="BC43" s="114"/>
      <c r="BD43" s="114"/>
      <c r="BE43" s="114"/>
      <c r="BF43" s="114"/>
      <c r="BG43" s="114"/>
    </row>
    <row r="44" spans="2:59" ht="15" customHeight="1">
      <c r="B44" s="326"/>
      <c r="C44" s="86"/>
      <c r="D44" s="157"/>
      <c r="E44"/>
      <c r="F44"/>
      <c r="G44" s="157"/>
      <c r="H44" s="157"/>
      <c r="I44" s="157"/>
      <c r="J44" s="157"/>
      <c r="K44" s="11"/>
      <c r="L44" s="11"/>
      <c r="M44" s="11"/>
      <c r="N44" s="97"/>
      <c r="O44" s="11"/>
      <c r="P44" s="1019"/>
      <c r="Q44" s="5"/>
      <c r="R44" s="11"/>
      <c r="S44" s="114"/>
      <c r="T44" s="114"/>
      <c r="U44" s="114"/>
      <c r="V44" s="650"/>
      <c r="W44" s="114"/>
      <c r="X44" s="114"/>
      <c r="Y44" s="114"/>
      <c r="Z44" s="114"/>
      <c r="AA44" s="114"/>
      <c r="AB44" s="114"/>
      <c r="AC44" s="114"/>
      <c r="AD44" s="636"/>
      <c r="AE44" s="114"/>
      <c r="AF44" s="114"/>
      <c r="AG44" s="114"/>
      <c r="AH44" s="114"/>
      <c r="AI44" s="122"/>
      <c r="AJ44" s="114"/>
      <c r="AK44" s="114"/>
      <c r="AL44" s="114"/>
      <c r="AM44" s="134"/>
      <c r="AN44" s="167"/>
      <c r="AO44" s="134"/>
      <c r="AP44" s="414"/>
      <c r="AQ44" s="114"/>
      <c r="AR44" s="114"/>
      <c r="AS44" s="114"/>
      <c r="AT44" s="114"/>
      <c r="AU44" s="114"/>
      <c r="AV44" s="114"/>
      <c r="AW44" s="114"/>
      <c r="AX44" s="114"/>
      <c r="AY44" s="114"/>
      <c r="AZ44" s="114"/>
      <c r="BA44" s="114"/>
      <c r="BB44" s="114"/>
      <c r="BC44" s="114"/>
      <c r="BD44" s="114"/>
      <c r="BE44" s="114"/>
      <c r="BF44" s="114"/>
      <c r="BG44" s="114"/>
    </row>
    <row r="45" spans="2:59" ht="16.5" customHeight="1">
      <c r="B45" s="326"/>
      <c r="K45" s="14"/>
      <c r="L45" s="14"/>
      <c r="M45" s="11"/>
      <c r="N45" s="5"/>
      <c r="O45" s="5"/>
      <c r="P45" s="5"/>
      <c r="Q45" s="5"/>
      <c r="R45" s="5"/>
      <c r="S45" s="128"/>
      <c r="T45" s="114"/>
      <c r="U45" s="114"/>
      <c r="V45" s="114"/>
      <c r="W45" s="114"/>
      <c r="X45" s="114"/>
      <c r="Y45" s="114"/>
      <c r="Z45" s="114"/>
      <c r="AA45" s="114"/>
      <c r="AB45" s="114"/>
      <c r="AC45" s="114"/>
      <c r="AD45" s="114"/>
      <c r="AE45" s="114"/>
      <c r="AF45" s="114"/>
      <c r="AG45" s="114"/>
      <c r="AH45" s="114"/>
      <c r="AI45" s="122"/>
      <c r="AJ45" s="114"/>
      <c r="AK45" s="114"/>
      <c r="AL45" s="114"/>
      <c r="AM45" s="134"/>
      <c r="AN45" s="134"/>
      <c r="AO45" s="134"/>
      <c r="AP45" s="414"/>
      <c r="AQ45" s="114"/>
      <c r="AR45" s="114"/>
      <c r="AS45" s="114"/>
      <c r="AT45" s="114"/>
      <c r="AU45" s="114"/>
      <c r="AV45" s="114"/>
      <c r="AW45" s="114"/>
      <c r="AX45" s="114"/>
      <c r="AY45" s="114"/>
      <c r="AZ45" s="114"/>
      <c r="BA45" s="114"/>
      <c r="BB45" s="114"/>
      <c r="BC45" s="114"/>
      <c r="BD45" s="114"/>
      <c r="BE45" s="114"/>
      <c r="BF45" s="114"/>
      <c r="BG45" s="114"/>
    </row>
    <row r="46" spans="2:59" ht="16.5" customHeight="1">
      <c r="K46" s="5"/>
      <c r="L46" s="5"/>
      <c r="M46" s="11"/>
      <c r="N46" s="5"/>
      <c r="O46" s="5"/>
      <c r="P46" s="11"/>
      <c r="Q46" s="5"/>
      <c r="R46" s="11"/>
      <c r="S46" s="123"/>
      <c r="T46" s="109"/>
      <c r="U46" s="108"/>
      <c r="V46" s="114"/>
      <c r="W46" s="114"/>
      <c r="X46" s="114"/>
      <c r="Y46" s="114"/>
      <c r="Z46" s="114"/>
      <c r="AA46" s="114"/>
      <c r="AB46" s="114"/>
      <c r="AC46" s="114"/>
      <c r="AD46" s="114"/>
      <c r="AE46" s="114"/>
      <c r="AF46" s="114"/>
      <c r="AG46" s="114"/>
      <c r="AH46" s="114"/>
      <c r="AI46" s="114"/>
      <c r="AJ46" s="114"/>
      <c r="AK46" s="114"/>
      <c r="AL46" s="114"/>
      <c r="AM46" s="134"/>
      <c r="AN46" s="134"/>
      <c r="AO46" s="134"/>
      <c r="AP46" s="414"/>
      <c r="AQ46" s="114"/>
      <c r="AR46" s="114"/>
      <c r="AS46" s="114"/>
      <c r="AT46" s="114"/>
      <c r="AU46" s="114"/>
      <c r="AV46" s="114"/>
      <c r="AW46" s="114"/>
      <c r="AX46" s="114"/>
      <c r="AY46" s="114"/>
      <c r="AZ46" s="114"/>
      <c r="BA46" s="114"/>
      <c r="BB46" s="114"/>
      <c r="BC46" s="114"/>
      <c r="BD46" s="114"/>
      <c r="BE46" s="114"/>
      <c r="BF46" s="114"/>
      <c r="BG46" s="114"/>
    </row>
    <row r="47" spans="2:59" ht="15.75" customHeight="1">
      <c r="K47" s="5"/>
      <c r="L47" s="5"/>
      <c r="M47" s="98"/>
      <c r="N47" s="5"/>
      <c r="O47" s="5"/>
      <c r="P47" s="5"/>
      <c r="Q47" s="11"/>
      <c r="R47" s="11"/>
      <c r="S47" s="123"/>
      <c r="T47" s="109"/>
      <c r="U47" s="108"/>
      <c r="V47" s="114"/>
      <c r="W47" s="114"/>
      <c r="X47" s="108"/>
      <c r="Y47" s="108"/>
      <c r="Z47" s="108"/>
      <c r="AA47" s="108"/>
      <c r="AB47" s="108"/>
      <c r="AC47" s="108"/>
      <c r="AD47" s="108"/>
      <c r="AE47" s="108"/>
      <c r="AF47" s="114"/>
      <c r="AG47" s="114"/>
      <c r="AH47" s="125"/>
      <c r="AI47" s="109"/>
      <c r="AJ47" s="108"/>
      <c r="AK47" s="114"/>
      <c r="AL47" s="114"/>
      <c r="AM47" s="134"/>
      <c r="AN47" s="109"/>
      <c r="AO47" s="109"/>
      <c r="AP47" s="108"/>
      <c r="AQ47" s="114"/>
      <c r="AR47" s="114"/>
      <c r="AS47" s="114"/>
      <c r="AT47" s="114"/>
      <c r="AU47" s="114"/>
      <c r="AV47" s="114"/>
      <c r="AW47" s="114"/>
      <c r="AX47" s="114"/>
      <c r="AY47" s="114"/>
      <c r="AZ47" s="114"/>
      <c r="BA47" s="114"/>
      <c r="BB47" s="114"/>
      <c r="BC47" s="114"/>
      <c r="BD47" s="114"/>
      <c r="BE47" s="114"/>
      <c r="BF47" s="114"/>
      <c r="BG47" s="114"/>
    </row>
    <row r="48" spans="2:59" ht="12.75" customHeight="1">
      <c r="B48" s="11"/>
      <c r="C48" s="11"/>
      <c r="D48" s="5"/>
      <c r="E48" s="5"/>
      <c r="F48" s="5"/>
      <c r="G48" s="5"/>
      <c r="H48" s="5"/>
      <c r="I48" s="5"/>
      <c r="J48" s="5"/>
      <c r="K48" s="5"/>
      <c r="L48" s="5"/>
      <c r="M48" s="123"/>
      <c r="N48" s="11"/>
      <c r="O48" s="699"/>
      <c r="P48" s="5"/>
      <c r="Q48" s="11"/>
      <c r="R48" s="11"/>
      <c r="S48" s="126"/>
      <c r="T48" s="109"/>
      <c r="U48" s="230"/>
      <c r="V48" s="114"/>
      <c r="W48" s="114"/>
      <c r="X48" s="108"/>
      <c r="Y48" s="108"/>
      <c r="Z48" s="108"/>
      <c r="AA48" s="108"/>
      <c r="AB48" s="114"/>
      <c r="AC48" s="114"/>
      <c r="AD48" s="114"/>
      <c r="AE48" s="114"/>
      <c r="AF48" s="114"/>
      <c r="AG48" s="114"/>
      <c r="AH48" s="123"/>
      <c r="AI48" s="109"/>
      <c r="AJ48" s="108"/>
      <c r="AK48" s="114"/>
      <c r="AL48" s="114"/>
      <c r="AM48" s="134"/>
      <c r="AN48" s="109"/>
      <c r="AO48" s="109"/>
      <c r="AP48" s="113"/>
      <c r="AQ48" s="114"/>
      <c r="AR48" s="114"/>
      <c r="AS48" s="114"/>
      <c r="AT48" s="114"/>
      <c r="AU48" s="114"/>
      <c r="AV48" s="114"/>
      <c r="AW48" s="114"/>
      <c r="AX48" s="114"/>
      <c r="AY48" s="114"/>
      <c r="AZ48" s="114"/>
      <c r="BA48" s="114"/>
      <c r="BB48" s="114"/>
      <c r="BC48" s="114"/>
      <c r="BD48" s="114"/>
      <c r="BE48" s="114"/>
      <c r="BF48" s="114"/>
      <c r="BG48" s="114"/>
    </row>
    <row r="49" spans="1:59" ht="15" customHeight="1">
      <c r="M49" s="123"/>
      <c r="N49" s="109"/>
      <c r="O49" s="108"/>
      <c r="P49" s="11"/>
      <c r="Q49" s="11"/>
      <c r="R49" s="11"/>
      <c r="S49" s="123"/>
      <c r="T49" s="109"/>
      <c r="U49" s="108"/>
      <c r="V49" s="114"/>
      <c r="W49" s="114"/>
      <c r="X49" s="108"/>
      <c r="Y49" s="108"/>
      <c r="Z49" s="108"/>
      <c r="AA49" s="108"/>
      <c r="AB49" s="108"/>
      <c r="AC49" s="108"/>
      <c r="AD49" s="108"/>
      <c r="AE49" s="108"/>
      <c r="AF49" s="114"/>
      <c r="AG49" s="114"/>
      <c r="AH49" s="114"/>
      <c r="AI49" s="122"/>
      <c r="AJ49" s="114"/>
      <c r="AK49" s="114"/>
      <c r="AL49" s="114"/>
      <c r="AM49" s="114"/>
      <c r="AN49" s="134"/>
      <c r="AO49" s="134"/>
      <c r="AP49" s="414"/>
      <c r="AQ49" s="114"/>
      <c r="AR49" s="114"/>
      <c r="AS49" s="114"/>
      <c r="AT49" s="114"/>
      <c r="AU49" s="114"/>
      <c r="AV49" s="114"/>
      <c r="AW49" s="114"/>
      <c r="AX49" s="114"/>
      <c r="AY49" s="114"/>
      <c r="AZ49" s="114"/>
      <c r="BA49" s="114"/>
      <c r="BB49" s="114"/>
      <c r="BC49" s="114"/>
      <c r="BD49" s="114"/>
      <c r="BE49" s="114"/>
      <c r="BF49" s="114"/>
      <c r="BG49" s="114"/>
    </row>
    <row r="50" spans="1:59" ht="16.5" customHeight="1">
      <c r="C50" s="1" t="s">
        <v>174</v>
      </c>
      <c r="D50"/>
      <c r="E50"/>
      <c r="F50"/>
      <c r="G50" t="s">
        <v>118</v>
      </c>
      <c r="H50"/>
      <c r="I50"/>
      <c r="M50" s="5"/>
      <c r="N50" s="5"/>
      <c r="O50" s="5"/>
      <c r="P50" s="5"/>
      <c r="Q50" s="114"/>
      <c r="R50" s="123"/>
      <c r="S50" s="126"/>
      <c r="T50" s="109"/>
      <c r="U50" s="108"/>
      <c r="V50" s="114"/>
      <c r="W50" s="114"/>
      <c r="X50" s="114"/>
      <c r="Y50" s="108"/>
      <c r="Z50" s="108"/>
      <c r="AA50" s="108"/>
      <c r="AB50" s="108"/>
      <c r="AC50" s="108"/>
      <c r="AD50" s="108"/>
      <c r="AE50" s="108"/>
      <c r="AF50" s="114"/>
      <c r="AG50" s="114"/>
      <c r="AH50" s="114"/>
      <c r="AI50" s="114"/>
      <c r="AJ50" s="114"/>
      <c r="AK50" s="114"/>
      <c r="AL50" s="114"/>
      <c r="AM50" s="114"/>
      <c r="AN50" s="114"/>
      <c r="AO50" s="114"/>
      <c r="AP50" s="114"/>
      <c r="AQ50" s="114"/>
      <c r="AR50" s="114"/>
      <c r="AS50" s="114"/>
      <c r="AT50" s="114"/>
      <c r="AU50" s="114"/>
      <c r="AV50" s="114"/>
      <c r="AW50" s="114"/>
      <c r="AX50" s="114"/>
      <c r="AY50" s="114"/>
      <c r="AZ50" s="114"/>
      <c r="BA50" s="114"/>
      <c r="BB50" s="114"/>
      <c r="BC50" s="114"/>
      <c r="BD50" s="114"/>
      <c r="BE50" s="114"/>
      <c r="BF50" s="114"/>
      <c r="BG50" s="114"/>
    </row>
    <row r="51" spans="1:59" ht="15" customHeight="1">
      <c r="M51" s="5"/>
      <c r="N51" s="5"/>
      <c r="O51" s="5"/>
      <c r="P51" s="5"/>
      <c r="Q51" s="114"/>
      <c r="R51" s="123"/>
      <c r="S51" s="126"/>
      <c r="T51" s="109"/>
      <c r="U51" s="108"/>
      <c r="V51" s="114"/>
      <c r="W51" s="114"/>
      <c r="X51" s="114"/>
      <c r="Y51" s="114"/>
      <c r="Z51" s="114"/>
      <c r="AA51" s="114"/>
      <c r="AB51" s="114"/>
      <c r="AC51" s="114"/>
      <c r="AD51" s="114"/>
      <c r="AE51" s="114"/>
      <c r="AF51" s="114"/>
      <c r="AG51" s="114"/>
      <c r="AH51" s="114"/>
      <c r="AI51" s="114"/>
      <c r="AJ51" s="114"/>
      <c r="AK51" s="114"/>
      <c r="AL51" s="114"/>
      <c r="AM51" s="114"/>
      <c r="AN51" s="114"/>
      <c r="AO51" s="114"/>
      <c r="AP51" s="114"/>
      <c r="AQ51" s="114"/>
      <c r="AR51" s="114"/>
      <c r="AS51" s="114"/>
      <c r="AT51" s="114"/>
      <c r="AU51" s="114"/>
      <c r="AV51" s="114"/>
      <c r="AW51" s="114"/>
      <c r="AX51" s="114"/>
      <c r="AY51" s="114"/>
      <c r="AZ51" s="114"/>
      <c r="BA51" s="114"/>
      <c r="BB51" s="114"/>
      <c r="BC51" s="114"/>
      <c r="BD51" s="114"/>
      <c r="BE51" s="114"/>
      <c r="BF51" s="114"/>
      <c r="BG51" s="114"/>
    </row>
    <row r="52" spans="1:59" ht="15.75" customHeight="1">
      <c r="E52" t="s">
        <v>424</v>
      </c>
      <c r="M52" s="5"/>
      <c r="N52" s="5"/>
      <c r="O52" s="5"/>
      <c r="P52" s="5"/>
      <c r="Q52" s="114"/>
      <c r="R52" s="123"/>
      <c r="S52" s="114"/>
      <c r="T52" s="122"/>
      <c r="U52" s="114"/>
      <c r="V52" s="114"/>
      <c r="W52" s="114"/>
      <c r="X52" s="114"/>
      <c r="Y52" s="114"/>
      <c r="Z52" s="114"/>
      <c r="AA52" s="114"/>
      <c r="AB52" s="114"/>
      <c r="AC52" s="114"/>
      <c r="AD52" s="114"/>
      <c r="AE52" s="114"/>
      <c r="AF52" s="114"/>
      <c r="AG52" s="114"/>
      <c r="AH52" s="114"/>
      <c r="AI52" s="114"/>
      <c r="AJ52" s="114"/>
      <c r="AK52" s="114"/>
      <c r="AL52" s="114"/>
      <c r="AM52" s="114"/>
      <c r="AN52" s="114"/>
      <c r="AO52" s="114"/>
      <c r="AP52" s="114"/>
      <c r="AQ52" s="114"/>
      <c r="AR52" s="114"/>
      <c r="AS52" s="114"/>
      <c r="AT52" s="114"/>
      <c r="AU52" s="114"/>
      <c r="AV52" s="114"/>
      <c r="AW52" s="114"/>
      <c r="AX52" s="114"/>
      <c r="AY52" s="114"/>
      <c r="AZ52" s="114"/>
      <c r="BA52" s="114"/>
      <c r="BB52" s="114"/>
      <c r="BC52" s="114"/>
      <c r="BD52" s="114"/>
      <c r="BE52" s="114"/>
      <c r="BF52" s="114"/>
      <c r="BG52" s="114"/>
    </row>
    <row r="53" spans="1:59" ht="14.25" customHeight="1">
      <c r="M53" s="5"/>
      <c r="N53" s="5"/>
      <c r="O53" s="5"/>
      <c r="P53" s="5"/>
      <c r="Q53" s="114"/>
      <c r="R53" s="130"/>
      <c r="S53" s="114"/>
      <c r="T53" s="122"/>
      <c r="U53" s="114"/>
      <c r="V53" s="114"/>
      <c r="W53" s="114"/>
      <c r="X53" s="114"/>
      <c r="Y53" s="114"/>
      <c r="Z53" s="114"/>
      <c r="AA53" s="114"/>
      <c r="AB53" s="114"/>
      <c r="AC53" s="114"/>
      <c r="AD53" s="114"/>
      <c r="AE53" s="114"/>
      <c r="AF53" s="114"/>
      <c r="AG53" s="114"/>
      <c r="AH53" s="114"/>
      <c r="AI53" s="114"/>
      <c r="AJ53" s="114"/>
      <c r="AK53" s="114"/>
      <c r="AL53" s="114"/>
      <c r="AM53" s="114"/>
      <c r="AN53" s="114"/>
      <c r="AO53" s="114"/>
      <c r="AP53" s="114"/>
      <c r="AQ53" s="114"/>
      <c r="AR53" s="114"/>
      <c r="AS53" s="114"/>
      <c r="AT53" s="114"/>
      <c r="AU53" s="114"/>
      <c r="AV53" s="114"/>
      <c r="AW53" s="114"/>
      <c r="AX53" s="114"/>
      <c r="AY53" s="114"/>
      <c r="AZ53" s="114"/>
      <c r="BA53" s="114"/>
      <c r="BB53" s="114"/>
      <c r="BC53" s="114"/>
      <c r="BD53" s="114"/>
      <c r="BE53" s="114"/>
      <c r="BF53" s="114"/>
      <c r="BG53" s="114"/>
    </row>
    <row r="54" spans="1:59" ht="15" customHeight="1">
      <c r="Q54" s="114"/>
      <c r="R54" s="123"/>
      <c r="S54" s="114"/>
      <c r="T54" s="188"/>
      <c r="U54" s="114"/>
      <c r="V54" s="124"/>
      <c r="W54" s="124"/>
      <c r="X54" s="124"/>
      <c r="Y54" s="191"/>
      <c r="Z54" s="124"/>
      <c r="AA54" s="124"/>
      <c r="AB54" s="124"/>
      <c r="AC54" s="124"/>
      <c r="AD54" s="124"/>
      <c r="AE54" s="124"/>
      <c r="AF54" s="124"/>
      <c r="AG54" s="124"/>
      <c r="AH54" s="190"/>
      <c r="AI54" s="114"/>
      <c r="AJ54" s="114"/>
      <c r="AK54" s="114"/>
      <c r="AL54" s="114"/>
      <c r="AM54" s="114"/>
      <c r="AN54" s="114"/>
      <c r="AO54" s="114"/>
      <c r="AP54" s="114"/>
      <c r="AQ54" s="114"/>
      <c r="AR54" s="114"/>
      <c r="AS54" s="114"/>
      <c r="AT54" s="114"/>
      <c r="AU54" s="114"/>
      <c r="AV54" s="114"/>
      <c r="AW54" s="114"/>
      <c r="AX54" s="114"/>
      <c r="AY54" s="114"/>
      <c r="AZ54" s="114"/>
      <c r="BA54" s="114"/>
      <c r="BB54" s="114"/>
      <c r="BC54" s="114"/>
      <c r="BD54" s="114"/>
      <c r="BE54" s="114"/>
      <c r="BF54" s="114"/>
      <c r="BG54" s="114"/>
    </row>
    <row r="55" spans="1:59" ht="18" customHeight="1">
      <c r="D55" s="5"/>
      <c r="E55" s="5"/>
      <c r="F55" s="5"/>
      <c r="G55" s="5"/>
      <c r="H55" s="166"/>
      <c r="I55" s="2248"/>
      <c r="Q55" s="114"/>
      <c r="R55" s="114"/>
      <c r="S55" s="187"/>
      <c r="T55" s="113"/>
      <c r="U55" s="113"/>
      <c r="V55" s="114"/>
      <c r="W55" s="114"/>
      <c r="X55" s="114"/>
      <c r="Y55" s="114"/>
      <c r="Z55" s="114"/>
      <c r="AA55" s="114"/>
      <c r="AB55" s="114"/>
      <c r="AC55" s="114"/>
      <c r="AD55" s="114"/>
      <c r="AE55" s="114"/>
      <c r="AF55" s="114"/>
      <c r="AG55" s="114"/>
      <c r="AH55" s="114"/>
      <c r="AI55" s="114"/>
      <c r="AJ55" s="114"/>
      <c r="AK55" s="114"/>
      <c r="AL55" s="114"/>
      <c r="AM55" s="114"/>
      <c r="AN55" s="114"/>
      <c r="AO55" s="114"/>
      <c r="AP55" s="114"/>
      <c r="AQ55" s="114"/>
      <c r="AR55" s="114"/>
      <c r="AS55" s="114"/>
      <c r="AT55" s="114"/>
      <c r="AU55" s="114"/>
      <c r="AV55" s="114"/>
      <c r="AW55" s="114"/>
      <c r="AX55" s="114"/>
      <c r="AY55" s="114"/>
      <c r="AZ55" s="114"/>
      <c r="BA55" s="114"/>
      <c r="BB55" s="114"/>
      <c r="BC55" s="114"/>
      <c r="BD55" s="114"/>
      <c r="BE55" s="114"/>
      <c r="BF55" s="114"/>
      <c r="BG55" s="114"/>
    </row>
    <row r="56" spans="1:59" ht="15" customHeight="1">
      <c r="E56" s="54"/>
      <c r="F56" s="165"/>
      <c r="G56" s="54"/>
      <c r="H56" s="102"/>
      <c r="J56" s="701"/>
      <c r="K56" s="1873"/>
      <c r="L56" s="5"/>
      <c r="Q56" s="114"/>
      <c r="R56" s="123"/>
      <c r="S56" s="114"/>
      <c r="T56" s="113"/>
      <c r="U56" s="114"/>
      <c r="V56" s="666"/>
      <c r="W56" s="108"/>
      <c r="X56" s="108"/>
      <c r="Y56" s="108"/>
      <c r="Z56" s="108"/>
      <c r="AA56" s="108"/>
      <c r="AB56" s="108"/>
      <c r="AC56" s="108"/>
      <c r="AD56" s="108"/>
      <c r="AE56" s="217"/>
      <c r="AF56" s="114"/>
      <c r="AG56" s="114"/>
      <c r="AH56" s="114"/>
      <c r="AI56" s="114"/>
      <c r="AJ56" s="114"/>
      <c r="AK56" s="114"/>
      <c r="AL56" s="114"/>
      <c r="AM56" s="114"/>
      <c r="AN56" s="114"/>
      <c r="AO56" s="114"/>
      <c r="AP56" s="114"/>
      <c r="AQ56" s="114"/>
      <c r="AR56" s="114"/>
      <c r="AS56" s="114"/>
      <c r="AT56" s="114"/>
      <c r="AU56" s="114"/>
      <c r="AV56" s="114"/>
      <c r="AW56" s="114"/>
      <c r="AX56" s="114"/>
      <c r="AY56" s="114"/>
      <c r="AZ56" s="114"/>
      <c r="BA56" s="114"/>
      <c r="BB56" s="114"/>
      <c r="BC56" s="114"/>
      <c r="BD56" s="114"/>
      <c r="BE56" s="114"/>
      <c r="BF56" s="114"/>
      <c r="BG56" s="114"/>
    </row>
    <row r="57" spans="1:59" ht="12.75" customHeight="1">
      <c r="J57" s="5"/>
      <c r="K57" s="5"/>
      <c r="L57" s="585"/>
      <c r="M57" s="15"/>
      <c r="N57" s="54"/>
      <c r="O57" s="54"/>
      <c r="P57" s="54"/>
      <c r="Q57" s="1873"/>
      <c r="R57" s="703"/>
      <c r="S57" s="700"/>
      <c r="T57" s="109"/>
      <c r="U57" s="113"/>
      <c r="V57" s="108"/>
      <c r="W57" s="108"/>
      <c r="X57" s="108"/>
      <c r="Y57" s="108"/>
      <c r="Z57" s="108"/>
      <c r="AA57" s="108"/>
      <c r="AB57" s="108"/>
      <c r="AC57" s="108"/>
      <c r="AD57" s="108"/>
      <c r="AE57" s="108"/>
      <c r="AF57" s="114"/>
      <c r="AG57" s="114"/>
      <c r="AH57" s="114"/>
      <c r="AI57" s="114"/>
      <c r="AJ57" s="114"/>
      <c r="AK57" s="114"/>
      <c r="AL57" s="114"/>
      <c r="AM57" s="114"/>
      <c r="AN57" s="114"/>
      <c r="AO57" s="114"/>
      <c r="AP57" s="114"/>
      <c r="AQ57" s="114"/>
      <c r="AR57" s="114"/>
      <c r="AS57" s="114"/>
      <c r="AT57" s="114"/>
      <c r="AU57" s="114"/>
      <c r="AV57" s="114"/>
      <c r="AW57" s="114"/>
      <c r="AX57" s="114"/>
      <c r="AY57" s="114"/>
      <c r="AZ57" s="114"/>
      <c r="BA57" s="114"/>
      <c r="BB57" s="114"/>
      <c r="BC57" s="114"/>
      <c r="BD57" s="114"/>
      <c r="BE57" s="114"/>
      <c r="BF57" s="114"/>
      <c r="BG57" s="114"/>
    </row>
    <row r="58" spans="1:59" ht="12.75" customHeight="1">
      <c r="D58" s="12" t="s">
        <v>206</v>
      </c>
      <c r="K58"/>
      <c r="L58" s="7"/>
      <c r="M58" s="109"/>
      <c r="N58" s="106"/>
      <c r="O58" s="124"/>
      <c r="P58" s="124"/>
      <c r="Q58" s="124"/>
      <c r="R58" s="1926"/>
      <c r="S58" s="748"/>
      <c r="T58" s="109"/>
      <c r="U58" s="108"/>
      <c r="V58" s="114"/>
      <c r="W58" s="114"/>
      <c r="X58" s="114"/>
      <c r="Y58" s="114"/>
      <c r="Z58" s="114"/>
      <c r="AA58" s="114"/>
      <c r="AB58" s="114"/>
      <c r="AC58" s="114"/>
      <c r="AD58" s="114"/>
      <c r="AE58" s="114"/>
      <c r="AF58" s="114"/>
      <c r="AG58" s="114"/>
      <c r="AH58" s="114"/>
      <c r="AI58" s="114"/>
      <c r="AJ58" s="114"/>
      <c r="AK58" s="114"/>
      <c r="AL58" s="114"/>
      <c r="AM58" s="114"/>
      <c r="AN58" s="114"/>
      <c r="AO58" s="114"/>
      <c r="AP58" s="114"/>
      <c r="AQ58" s="114"/>
      <c r="AR58" s="114"/>
      <c r="AS58" s="114"/>
      <c r="AT58" s="114"/>
      <c r="AU58" s="114"/>
      <c r="AV58" s="114"/>
      <c r="AW58" s="114"/>
      <c r="AX58" s="114"/>
      <c r="AY58" s="114"/>
      <c r="AZ58" s="114"/>
      <c r="BA58" s="114"/>
      <c r="BB58" s="114"/>
      <c r="BC58" s="114"/>
      <c r="BD58" s="114"/>
      <c r="BE58" s="114"/>
      <c r="BF58" s="114"/>
      <c r="BG58" s="114"/>
    </row>
    <row r="59" spans="1:59" ht="15.75" customHeight="1">
      <c r="B59" s="25" t="s">
        <v>1007</v>
      </c>
      <c r="D59"/>
      <c r="E59"/>
      <c r="I59"/>
      <c r="J59"/>
      <c r="K59" s="534"/>
      <c r="L59" s="166"/>
      <c r="M59" s="2248"/>
      <c r="N59" s="106"/>
      <c r="O59" s="124"/>
      <c r="P59" s="124"/>
      <c r="Q59" s="124"/>
      <c r="R59" s="124"/>
      <c r="S59" s="700"/>
      <c r="T59" s="122"/>
      <c r="U59" s="114"/>
      <c r="V59" s="114"/>
      <c r="W59" s="114"/>
      <c r="X59" s="114"/>
      <c r="Y59" s="114"/>
      <c r="Z59" s="114"/>
      <c r="AA59" s="114"/>
      <c r="AB59" s="114"/>
      <c r="AC59" s="114"/>
      <c r="AD59" s="114"/>
      <c r="AE59" s="114"/>
      <c r="AF59" s="114"/>
      <c r="AG59" s="114"/>
      <c r="AH59" s="114"/>
      <c r="AI59" s="114"/>
      <c r="AJ59" s="114"/>
      <c r="AK59" s="114"/>
      <c r="AL59" s="114"/>
      <c r="AM59" s="114"/>
      <c r="AN59" s="114"/>
      <c r="AO59" s="114"/>
      <c r="AP59" s="114"/>
      <c r="AQ59" s="114"/>
      <c r="AR59" s="114"/>
      <c r="AS59" s="114"/>
      <c r="AT59" s="114"/>
      <c r="AU59" s="114"/>
      <c r="AV59" s="114"/>
      <c r="AW59" s="114"/>
      <c r="AX59" s="114"/>
      <c r="AY59" s="114"/>
      <c r="AZ59" s="114"/>
      <c r="BA59" s="114"/>
      <c r="BB59" s="114"/>
      <c r="BC59" s="114"/>
      <c r="BD59" s="114"/>
      <c r="BE59" s="114"/>
      <c r="BF59" s="114"/>
      <c r="BG59" s="114"/>
    </row>
    <row r="60" spans="1:59" ht="14.25" customHeight="1">
      <c r="C60" s="25" t="s">
        <v>203</v>
      </c>
      <c r="E60"/>
      <c r="F60"/>
      <c r="G60" s="25"/>
      <c r="H60" s="25"/>
      <c r="I60" s="26"/>
      <c r="J60" s="26"/>
      <c r="K60" s="26"/>
      <c r="L60" s="166"/>
      <c r="M60" s="2248"/>
      <c r="N60" s="106"/>
      <c r="O60" s="124"/>
      <c r="P60" s="124"/>
      <c r="Q60" s="124"/>
      <c r="R60" s="124"/>
      <c r="S60" s="114"/>
      <c r="T60" s="114"/>
      <c r="U60" s="114"/>
      <c r="V60" s="114"/>
      <c r="W60" s="114"/>
      <c r="X60" s="114"/>
      <c r="Y60" s="114"/>
      <c r="Z60" s="114"/>
      <c r="AA60" s="114"/>
      <c r="AB60" s="114"/>
      <c r="AC60" s="114"/>
      <c r="AD60" s="114"/>
      <c r="AE60" s="114"/>
      <c r="AF60" s="114"/>
      <c r="AG60" s="114"/>
      <c r="AH60" s="114"/>
      <c r="AI60" s="114"/>
      <c r="AJ60" s="114"/>
      <c r="AK60" s="114"/>
      <c r="AL60" s="114"/>
      <c r="AM60" s="114"/>
      <c r="AN60" s="114"/>
      <c r="AO60" s="114"/>
      <c r="AP60" s="114"/>
      <c r="AQ60" s="114"/>
      <c r="AR60" s="114"/>
      <c r="AS60" s="114"/>
      <c r="AT60" s="114"/>
      <c r="AU60" s="114"/>
      <c r="AV60" s="114"/>
      <c r="AW60" s="114"/>
      <c r="AX60" s="114"/>
      <c r="AY60" s="114"/>
      <c r="AZ60" s="114"/>
      <c r="BA60" s="114"/>
      <c r="BB60" s="114"/>
      <c r="BC60" s="114"/>
      <c r="BD60" s="114"/>
      <c r="BE60" s="114"/>
      <c r="BF60" s="114"/>
      <c r="BG60" s="114"/>
    </row>
    <row r="61" spans="1:59" ht="15" customHeight="1">
      <c r="B61" s="28" t="s">
        <v>888</v>
      </c>
      <c r="C61" s="26"/>
      <c r="D61"/>
      <c r="E61" s="28" t="s">
        <v>0</v>
      </c>
      <c r="F61"/>
      <c r="G61" s="2" t="s">
        <v>429</v>
      </c>
      <c r="H61" s="26"/>
      <c r="I61" s="26"/>
      <c r="J61" s="33"/>
      <c r="L61" s="11"/>
      <c r="M61" s="11"/>
      <c r="N61" s="106"/>
      <c r="O61" s="2421"/>
      <c r="P61" s="2421"/>
      <c r="Q61" s="2421"/>
      <c r="R61" s="2421"/>
      <c r="S61" s="114"/>
      <c r="T61" s="114"/>
      <c r="U61" s="114"/>
      <c r="V61" s="114"/>
      <c r="W61" s="114"/>
      <c r="X61" s="114"/>
      <c r="Y61" s="114"/>
      <c r="Z61" s="114"/>
      <c r="AA61" s="114"/>
      <c r="AB61" s="114"/>
      <c r="AC61" s="114"/>
      <c r="AD61" s="114"/>
      <c r="AE61" s="114"/>
      <c r="AF61" s="114"/>
      <c r="AG61" s="114"/>
      <c r="AH61" s="114"/>
      <c r="AI61" s="114"/>
      <c r="AJ61" s="114"/>
      <c r="AK61" s="114"/>
      <c r="AL61" s="114"/>
      <c r="AM61" s="114"/>
      <c r="AN61" s="169"/>
      <c r="AO61" s="169"/>
      <c r="AP61" s="222"/>
      <c r="AQ61" s="114"/>
      <c r="AR61" s="114"/>
      <c r="AS61" s="114"/>
      <c r="AT61" s="114"/>
      <c r="AU61" s="114"/>
      <c r="AV61" s="114"/>
      <c r="AW61" s="114"/>
      <c r="AX61" s="114"/>
      <c r="AY61" s="114"/>
      <c r="AZ61" s="114"/>
      <c r="BA61" s="114"/>
      <c r="BB61" s="114"/>
      <c r="BC61" s="114"/>
      <c r="BD61" s="114"/>
      <c r="BE61" s="114"/>
      <c r="BF61" s="114"/>
      <c r="BG61" s="114"/>
    </row>
    <row r="62" spans="1:59" ht="18" customHeight="1" thickBot="1">
      <c r="A62" s="71"/>
      <c r="D62" s="32" t="s">
        <v>1</v>
      </c>
      <c r="K62" s="534"/>
      <c r="L62" s="5"/>
      <c r="M62" s="109"/>
      <c r="N62" s="106"/>
      <c r="O62" s="124"/>
      <c r="P62" s="124"/>
      <c r="Q62" s="124"/>
      <c r="R62" s="1926"/>
      <c r="S62" s="114"/>
      <c r="T62" s="114"/>
      <c r="U62" s="114"/>
      <c r="V62" s="114"/>
      <c r="W62" s="197"/>
      <c r="X62" s="635"/>
      <c r="Y62" s="114"/>
      <c r="Z62" s="197"/>
      <c r="AA62" s="197"/>
      <c r="AB62" s="114"/>
      <c r="AC62" s="636"/>
      <c r="AD62" s="114"/>
      <c r="AE62" s="114"/>
      <c r="AF62" s="114"/>
      <c r="AG62" s="114"/>
      <c r="AH62" s="114"/>
      <c r="AI62" s="114"/>
      <c r="AJ62" s="114"/>
      <c r="AK62" s="114"/>
      <c r="AL62" s="114"/>
      <c r="AM62" s="167"/>
      <c r="AN62" s="134"/>
      <c r="AO62" s="414"/>
      <c r="AP62" s="414"/>
      <c r="AQ62" s="114"/>
      <c r="AR62" s="114"/>
      <c r="AS62" s="114"/>
      <c r="AT62" s="114"/>
      <c r="AU62" s="114"/>
      <c r="AV62" s="114"/>
      <c r="AW62" s="114"/>
      <c r="AX62" s="114"/>
      <c r="AY62" s="114"/>
      <c r="AZ62" s="114"/>
      <c r="BA62" s="114"/>
      <c r="BB62" s="114"/>
      <c r="BC62" s="114"/>
      <c r="BD62" s="114"/>
      <c r="BE62" s="114"/>
      <c r="BF62" s="114"/>
      <c r="BG62" s="114"/>
    </row>
    <row r="63" spans="1:59" ht="15.75" thickBot="1">
      <c r="B63" s="458" t="s">
        <v>175</v>
      </c>
      <c r="C63" s="96"/>
      <c r="D63" s="459" t="s">
        <v>176</v>
      </c>
      <c r="E63" s="383" t="s">
        <v>177</v>
      </c>
      <c r="F63" s="383"/>
      <c r="G63" s="383"/>
      <c r="H63" s="460" t="s">
        <v>178</v>
      </c>
      <c r="I63" s="461" t="s">
        <v>179</v>
      </c>
      <c r="J63" s="462" t="s">
        <v>180</v>
      </c>
      <c r="L63" s="5"/>
      <c r="M63" s="414"/>
      <c r="N63" s="106"/>
      <c r="O63" s="124"/>
      <c r="P63" s="124"/>
      <c r="Q63" s="124"/>
      <c r="R63" s="124"/>
      <c r="S63" s="114"/>
      <c r="T63" s="114"/>
      <c r="U63" s="114"/>
      <c r="V63" s="114"/>
      <c r="W63" s="114"/>
      <c r="X63" s="114"/>
      <c r="Y63" s="114"/>
      <c r="Z63" s="114"/>
      <c r="AA63" s="114"/>
      <c r="AB63" s="114"/>
      <c r="AC63" s="114"/>
      <c r="AD63" s="114"/>
      <c r="AE63" s="123"/>
      <c r="AF63" s="114"/>
      <c r="AG63" s="114"/>
      <c r="AH63" s="114"/>
      <c r="AI63" s="114"/>
      <c r="AJ63" s="114"/>
      <c r="AK63" s="114"/>
      <c r="AL63" s="114"/>
      <c r="AM63" s="114"/>
      <c r="AN63" s="114"/>
      <c r="AO63" s="114"/>
      <c r="AP63" s="114"/>
      <c r="AQ63" s="114"/>
      <c r="AR63" s="114"/>
      <c r="AS63" s="114"/>
      <c r="AT63" s="114"/>
      <c r="AU63" s="114"/>
      <c r="AV63" s="114"/>
      <c r="AW63" s="114"/>
      <c r="AX63" s="114"/>
      <c r="AY63" s="114"/>
      <c r="AZ63" s="114"/>
      <c r="BA63" s="134"/>
      <c r="BB63" s="134"/>
      <c r="BC63" s="414"/>
      <c r="BD63" s="414"/>
      <c r="BE63" s="114"/>
      <c r="BF63" s="114"/>
      <c r="BG63" s="114"/>
    </row>
    <row r="64" spans="1:59" ht="15" customHeight="1">
      <c r="B64" s="463" t="s">
        <v>181</v>
      </c>
      <c r="C64" s="464" t="s">
        <v>182</v>
      </c>
      <c r="D64" s="465" t="s">
        <v>183</v>
      </c>
      <c r="E64" s="466" t="s">
        <v>184</v>
      </c>
      <c r="F64" s="466" t="s">
        <v>56</v>
      </c>
      <c r="G64" s="466" t="s">
        <v>57</v>
      </c>
      <c r="H64" s="467" t="s">
        <v>185</v>
      </c>
      <c r="I64" s="468" t="s">
        <v>186</v>
      </c>
      <c r="J64" s="469" t="s">
        <v>323</v>
      </c>
      <c r="L64" s="213"/>
      <c r="M64" s="135"/>
      <c r="N64" s="195"/>
      <c r="O64" s="124"/>
      <c r="P64" s="129"/>
      <c r="Q64" s="114"/>
      <c r="R64" s="114"/>
      <c r="S64" s="114"/>
      <c r="T64" s="114"/>
      <c r="U64" s="114"/>
      <c r="V64" s="217"/>
      <c r="W64" s="217"/>
      <c r="X64" s="639"/>
      <c r="Y64" s="134"/>
      <c r="Z64" s="134"/>
      <c r="AA64" s="217"/>
      <c r="AB64" s="134"/>
      <c r="AC64" s="134"/>
      <c r="AD64" s="134"/>
      <c r="AE64" s="134"/>
      <c r="AF64" s="123"/>
      <c r="AG64" s="114"/>
      <c r="AH64" s="114"/>
      <c r="AI64" s="114"/>
      <c r="AJ64" s="197"/>
      <c r="AK64" s="197"/>
      <c r="AL64" s="114"/>
      <c r="AM64" s="197"/>
      <c r="AN64" s="197"/>
      <c r="AO64" s="114"/>
      <c r="AP64" s="109"/>
      <c r="AQ64" s="114"/>
      <c r="AR64" s="114"/>
      <c r="AS64" s="114"/>
      <c r="AT64" s="114"/>
      <c r="AU64" s="114"/>
      <c r="AV64" s="114"/>
      <c r="AW64" s="114"/>
      <c r="AX64" s="114"/>
      <c r="AY64" s="114"/>
      <c r="AZ64" s="114"/>
      <c r="BA64" s="119"/>
      <c r="BB64" s="134"/>
      <c r="BC64" s="414"/>
      <c r="BD64" s="114"/>
      <c r="BE64" s="114"/>
      <c r="BF64" s="114"/>
      <c r="BG64" s="114"/>
    </row>
    <row r="65" spans="2:59" ht="14.25" customHeight="1" thickBot="1">
      <c r="B65" s="470"/>
      <c r="C65" s="513"/>
      <c r="D65" s="471"/>
      <c r="E65" s="472" t="s">
        <v>6</v>
      </c>
      <c r="F65" s="472" t="s">
        <v>7</v>
      </c>
      <c r="G65" s="472" t="s">
        <v>8</v>
      </c>
      <c r="H65" s="473" t="s">
        <v>187</v>
      </c>
      <c r="I65" s="474" t="s">
        <v>425</v>
      </c>
      <c r="J65" s="475" t="s">
        <v>322</v>
      </c>
      <c r="L65" s="114"/>
      <c r="M65" s="188"/>
      <c r="N65" s="114"/>
      <c r="O65" s="2421"/>
      <c r="P65" s="129"/>
      <c r="Q65" s="114"/>
      <c r="R65" s="114"/>
      <c r="S65" s="114"/>
      <c r="T65" s="114"/>
      <c r="U65" s="114"/>
      <c r="V65" s="414"/>
      <c r="W65" s="414"/>
      <c r="X65" s="414"/>
      <c r="Y65" s="414"/>
      <c r="Z65" s="414"/>
      <c r="AA65" s="414"/>
      <c r="AB65" s="414"/>
      <c r="AC65" s="414"/>
      <c r="AD65" s="414"/>
      <c r="AE65" s="414"/>
      <c r="AF65" s="127"/>
      <c r="AG65" s="640"/>
      <c r="AH65" s="641"/>
      <c r="AI65" s="642"/>
      <c r="AJ65" s="643"/>
      <c r="AK65" s="644"/>
      <c r="AL65" s="644"/>
      <c r="AM65" s="644"/>
      <c r="AN65" s="644"/>
      <c r="AO65" s="644"/>
      <c r="AP65" s="644"/>
      <c r="AQ65" s="640"/>
      <c r="AR65" s="640"/>
      <c r="AS65" s="645"/>
      <c r="AT65" s="106"/>
      <c r="AU65" s="114"/>
      <c r="AV65" s="114"/>
      <c r="AW65" s="114"/>
      <c r="AX65" s="114"/>
      <c r="AY65" s="114"/>
      <c r="AZ65" s="114"/>
      <c r="BA65" s="134"/>
      <c r="BB65" s="134"/>
      <c r="BC65" s="414"/>
      <c r="BD65" s="114"/>
      <c r="BE65" s="114"/>
      <c r="BF65" s="114"/>
      <c r="BG65" s="114"/>
    </row>
    <row r="66" spans="2:59" ht="12.75" customHeight="1">
      <c r="B66" s="96"/>
      <c r="C66" s="476" t="s">
        <v>154</v>
      </c>
      <c r="D66" s="477"/>
      <c r="E66" s="478"/>
      <c r="F66" s="479"/>
      <c r="G66" s="479"/>
      <c r="H66" s="480"/>
      <c r="I66" s="481"/>
      <c r="J66" s="482"/>
      <c r="L66" s="132"/>
      <c r="M66" s="109"/>
      <c r="N66" s="106"/>
      <c r="O66" s="114"/>
      <c r="P66" s="129"/>
      <c r="Q66" s="114"/>
      <c r="R66" s="114"/>
      <c r="S66" s="114"/>
      <c r="T66" s="114"/>
      <c r="U66" s="114"/>
      <c r="V66" s="129"/>
      <c r="W66" s="129"/>
      <c r="X66" s="129"/>
      <c r="Y66" s="129"/>
      <c r="Z66" s="129"/>
      <c r="AA66" s="129"/>
      <c r="AB66" s="129"/>
      <c r="AC66" s="129"/>
      <c r="AD66" s="129"/>
      <c r="AE66" s="114"/>
      <c r="AF66" s="114"/>
      <c r="AG66" s="222"/>
      <c r="AH66" s="222"/>
      <c r="AI66" s="222"/>
      <c r="AJ66" s="646"/>
      <c r="AK66" s="222"/>
      <c r="AL66" s="222"/>
      <c r="AM66" s="222"/>
      <c r="AN66" s="222"/>
      <c r="AO66" s="222"/>
      <c r="AP66" s="222"/>
      <c r="AQ66" s="222"/>
      <c r="AR66" s="222"/>
      <c r="AS66" s="222"/>
      <c r="AT66" s="114"/>
      <c r="AU66" s="114"/>
      <c r="AV66" s="114"/>
      <c r="AW66" s="114"/>
      <c r="AX66" s="114"/>
      <c r="AY66" s="114"/>
      <c r="AZ66" s="114"/>
      <c r="BA66" s="109"/>
      <c r="BB66" s="109"/>
      <c r="BC66" s="106"/>
      <c r="BD66" s="114"/>
      <c r="BE66" s="114"/>
      <c r="BF66" s="114"/>
      <c r="BG66" s="114"/>
    </row>
    <row r="67" spans="2:59" ht="15.75" customHeight="1">
      <c r="B67" s="484" t="s">
        <v>189</v>
      </c>
      <c r="C67" s="516" t="s">
        <v>495</v>
      </c>
      <c r="D67" s="494">
        <v>210</v>
      </c>
      <c r="E67" s="238">
        <v>6.6429999999999998</v>
      </c>
      <c r="F67" s="253">
        <v>8.4</v>
      </c>
      <c r="G67" s="804">
        <v>34.28</v>
      </c>
      <c r="H67" s="958">
        <v>215.334</v>
      </c>
      <c r="I67" s="490"/>
      <c r="J67" s="491" t="s">
        <v>440</v>
      </c>
      <c r="L67" s="691"/>
      <c r="M67" s="125"/>
      <c r="N67" s="106"/>
      <c r="O67" s="129"/>
      <c r="P67" s="109"/>
      <c r="Q67" s="665"/>
      <c r="R67" s="129"/>
      <c r="S67" s="129"/>
      <c r="T67" s="129"/>
      <c r="U67" s="129"/>
      <c r="V67" s="191"/>
      <c r="W67" s="374"/>
      <c r="X67" s="374"/>
      <c r="Y67" s="374"/>
      <c r="Z67" s="374"/>
      <c r="AA67" s="124"/>
      <c r="AB67" s="241"/>
      <c r="AC67" s="124"/>
      <c r="AD67" s="124"/>
      <c r="AE67" s="190"/>
      <c r="AF67" s="112"/>
      <c r="AG67" s="124"/>
      <c r="AH67" s="124"/>
      <c r="AI67" s="124"/>
      <c r="AJ67" s="191"/>
      <c r="AK67" s="124"/>
      <c r="AL67" s="124"/>
      <c r="AM67" s="124"/>
      <c r="AN67" s="124"/>
      <c r="AO67" s="124"/>
      <c r="AP67" s="124"/>
      <c r="AQ67" s="124"/>
      <c r="AR67" s="124"/>
      <c r="AS67" s="190"/>
      <c r="AT67" s="114"/>
      <c r="AU67" s="114"/>
      <c r="AV67" s="114"/>
      <c r="AW67" s="114"/>
      <c r="AX67" s="114"/>
      <c r="AY67" s="114"/>
      <c r="AZ67" s="114"/>
      <c r="BA67" s="109"/>
      <c r="BB67" s="109"/>
      <c r="BC67" s="106"/>
      <c r="BD67" s="114"/>
      <c r="BE67" s="114"/>
      <c r="BF67" s="114"/>
      <c r="BG67" s="114"/>
    </row>
    <row r="68" spans="2:59" ht="16.5" customHeight="1">
      <c r="B68" s="93"/>
      <c r="C68" s="489" t="s">
        <v>346</v>
      </c>
      <c r="D68" s="275">
        <v>30</v>
      </c>
      <c r="E68" s="2274">
        <v>7</v>
      </c>
      <c r="F68" s="368">
        <v>8.8000000000000007</v>
      </c>
      <c r="G68" s="359">
        <v>0</v>
      </c>
      <c r="H68" s="967">
        <v>107.501</v>
      </c>
      <c r="I68" s="495"/>
      <c r="J68" s="518" t="s">
        <v>441</v>
      </c>
      <c r="K68" s="26"/>
      <c r="L68" s="2425"/>
      <c r="M68" s="109"/>
      <c r="N68" s="104"/>
      <c r="O68" s="114"/>
      <c r="P68" s="124"/>
      <c r="Q68" s="124"/>
      <c r="R68" s="124"/>
      <c r="S68" s="124"/>
      <c r="T68" s="124"/>
      <c r="U68" s="134"/>
      <c r="V68" s="191"/>
      <c r="W68" s="124"/>
      <c r="X68" s="124"/>
      <c r="Y68" s="124"/>
      <c r="Z68" s="124"/>
      <c r="AA68" s="124"/>
      <c r="AB68" s="124"/>
      <c r="AC68" s="124"/>
      <c r="AD68" s="124"/>
      <c r="AE68" s="190"/>
      <c r="AF68" s="108"/>
      <c r="AG68" s="647"/>
      <c r="AH68" s="647"/>
      <c r="AI68" s="647"/>
      <c r="AJ68" s="648"/>
      <c r="AK68" s="647"/>
      <c r="AL68" s="647"/>
      <c r="AM68" s="649"/>
      <c r="AN68" s="647"/>
      <c r="AO68" s="649"/>
      <c r="AP68" s="649"/>
      <c r="AQ68" s="647"/>
      <c r="AR68" s="647"/>
      <c r="AS68" s="647"/>
      <c r="AT68" s="114"/>
      <c r="AU68" s="114"/>
      <c r="AV68" s="114"/>
      <c r="AW68" s="114"/>
      <c r="AX68" s="114"/>
      <c r="AY68" s="114"/>
      <c r="AZ68" s="114"/>
      <c r="BA68" s="134"/>
      <c r="BB68" s="134"/>
      <c r="BC68" s="414"/>
      <c r="BD68" s="114"/>
      <c r="BE68" s="114"/>
      <c r="BF68" s="114"/>
      <c r="BG68" s="114"/>
    </row>
    <row r="69" spans="2:59" ht="13.5" customHeight="1">
      <c r="B69" s="93"/>
      <c r="C69" s="489" t="s">
        <v>13</v>
      </c>
      <c r="D69" s="494">
        <v>200</v>
      </c>
      <c r="E69" s="361">
        <v>0.2</v>
      </c>
      <c r="F69" s="359">
        <v>0</v>
      </c>
      <c r="G69" s="359">
        <v>6.5</v>
      </c>
      <c r="H69" s="728">
        <v>26.8</v>
      </c>
      <c r="I69" s="506"/>
      <c r="J69" s="491" t="s">
        <v>351</v>
      </c>
      <c r="L69" s="3038"/>
      <c r="M69" s="585"/>
      <c r="N69" s="106"/>
      <c r="O69" s="129"/>
      <c r="P69" s="106"/>
      <c r="Q69" s="376"/>
      <c r="R69" s="376"/>
      <c r="S69" s="124"/>
      <c r="T69" s="191"/>
      <c r="U69" s="414"/>
      <c r="V69" s="191"/>
      <c r="W69" s="124"/>
      <c r="X69" s="124"/>
      <c r="Y69" s="376"/>
      <c r="Z69" s="124"/>
      <c r="AA69" s="124"/>
      <c r="AB69" s="124"/>
      <c r="AC69" s="124"/>
      <c r="AD69" s="124"/>
      <c r="AE69" s="190"/>
      <c r="AF69" s="127"/>
      <c r="AG69" s="114"/>
      <c r="AH69" s="114"/>
      <c r="AI69" s="114"/>
      <c r="AJ69" s="114"/>
      <c r="AK69" s="114"/>
      <c r="AL69" s="114"/>
      <c r="AM69" s="114"/>
      <c r="AN69" s="114"/>
      <c r="AO69" s="114"/>
      <c r="AP69" s="114"/>
      <c r="AQ69" s="114"/>
      <c r="AR69" s="114"/>
      <c r="AS69" s="114"/>
      <c r="AT69" s="108"/>
      <c r="AU69" s="106"/>
      <c r="AV69" s="114"/>
      <c r="AW69" s="114"/>
      <c r="AX69" s="114"/>
      <c r="AY69" s="114"/>
      <c r="AZ69" s="114"/>
      <c r="BA69" s="134"/>
      <c r="BB69" s="134"/>
      <c r="BC69" s="414"/>
      <c r="BD69" s="114"/>
      <c r="BE69" s="114"/>
      <c r="BF69" s="114"/>
      <c r="BG69" s="114"/>
    </row>
    <row r="70" spans="2:59" ht="15.75">
      <c r="B70" s="487" t="s">
        <v>190</v>
      </c>
      <c r="C70" s="1854" t="s">
        <v>479</v>
      </c>
      <c r="D70" s="494">
        <v>35</v>
      </c>
      <c r="E70" s="2274">
        <v>2.3250000000000002</v>
      </c>
      <c r="F70" s="368">
        <v>3.6309999999999998</v>
      </c>
      <c r="G70" s="368">
        <v>22.42</v>
      </c>
      <c r="H70" s="958">
        <v>130.96</v>
      </c>
      <c r="I70" s="237"/>
      <c r="J70" s="491" t="s">
        <v>9</v>
      </c>
      <c r="L70" s="3038"/>
      <c r="M70" s="109"/>
      <c r="N70" s="106"/>
      <c r="O70" s="129"/>
      <c r="P70" s="129"/>
      <c r="Q70" s="638"/>
      <c r="R70" s="638"/>
      <c r="S70" s="638"/>
      <c r="T70" s="638"/>
      <c r="U70" s="129"/>
      <c r="V70" s="191"/>
      <c r="W70" s="124"/>
      <c r="X70" s="124"/>
      <c r="Y70" s="124"/>
      <c r="Z70" s="124"/>
      <c r="AA70" s="124"/>
      <c r="AB70" s="124"/>
      <c r="AC70" s="124"/>
      <c r="AD70" s="124"/>
      <c r="AE70" s="190"/>
      <c r="AF70" s="131"/>
      <c r="AG70" s="114"/>
      <c r="AH70" s="114"/>
      <c r="AI70" s="114"/>
      <c r="AJ70" s="114"/>
      <c r="AK70" s="114"/>
      <c r="AL70" s="114"/>
      <c r="AM70" s="114"/>
      <c r="AN70" s="114"/>
      <c r="AO70" s="114"/>
      <c r="AP70" s="636"/>
      <c r="AQ70" s="114"/>
      <c r="AR70" s="636"/>
      <c r="AS70" s="114"/>
      <c r="AT70" s="114"/>
      <c r="AU70" s="106"/>
      <c r="AV70" s="114"/>
      <c r="AW70" s="114"/>
      <c r="AX70" s="114"/>
      <c r="AY70" s="114"/>
      <c r="AZ70" s="114"/>
      <c r="BA70" s="134"/>
      <c r="BB70" s="134"/>
      <c r="BC70" s="414"/>
      <c r="BD70" s="114"/>
      <c r="BE70" s="114"/>
      <c r="BF70" s="114"/>
      <c r="BG70" s="114"/>
    </row>
    <row r="71" spans="2:59">
      <c r="B71" s="93"/>
      <c r="C71" s="489" t="s">
        <v>10</v>
      </c>
      <c r="D71" s="494">
        <v>35</v>
      </c>
      <c r="E71" s="2274">
        <v>1.3480000000000001</v>
      </c>
      <c r="F71" s="368">
        <v>0.48099999999999998</v>
      </c>
      <c r="G71" s="359">
        <v>18.97</v>
      </c>
      <c r="H71" s="958">
        <v>85.600999999999999</v>
      </c>
      <c r="I71" s="495"/>
      <c r="J71" s="491" t="s">
        <v>9</v>
      </c>
      <c r="L71" s="3038"/>
      <c r="M71" s="109"/>
      <c r="N71" s="106"/>
      <c r="O71" s="129"/>
      <c r="P71" s="213"/>
      <c r="Q71" s="114"/>
      <c r="R71" s="114"/>
      <c r="S71" s="114"/>
      <c r="T71" s="114"/>
      <c r="U71" s="124"/>
      <c r="V71" s="191"/>
      <c r="W71" s="124"/>
      <c r="X71" s="124"/>
      <c r="Y71" s="124"/>
      <c r="Z71" s="124"/>
      <c r="AA71" s="124"/>
      <c r="AB71" s="124"/>
      <c r="AC71" s="124"/>
      <c r="AD71" s="124"/>
      <c r="AE71" s="190"/>
      <c r="AF71" s="114"/>
      <c r="AG71" s="114"/>
      <c r="AH71" s="114"/>
      <c r="AI71" s="114"/>
      <c r="AJ71" s="650"/>
      <c r="AK71" s="114"/>
      <c r="AL71" s="114"/>
      <c r="AM71" s="114"/>
      <c r="AN71" s="114"/>
      <c r="AO71" s="114"/>
      <c r="AP71" s="114"/>
      <c r="AQ71" s="114"/>
      <c r="AR71" s="636"/>
      <c r="AS71" s="114"/>
      <c r="AT71" s="114"/>
      <c r="AU71" s="106"/>
      <c r="AV71" s="108"/>
      <c r="AW71" s="108"/>
      <c r="AX71" s="114"/>
      <c r="AY71" s="114"/>
      <c r="AZ71" s="114"/>
      <c r="BA71" s="114"/>
      <c r="BB71" s="114"/>
      <c r="BC71" s="114"/>
      <c r="BD71" s="114"/>
      <c r="BE71" s="114"/>
      <c r="BF71" s="114"/>
      <c r="BG71" s="114"/>
    </row>
    <row r="72" spans="2:59" ht="15.75">
      <c r="B72" s="488" t="s">
        <v>12</v>
      </c>
      <c r="C72" s="489" t="s">
        <v>387</v>
      </c>
      <c r="D72" s="485">
        <v>30</v>
      </c>
      <c r="E72" s="2388">
        <v>1.6950000000000001</v>
      </c>
      <c r="F72" s="371">
        <v>0.45</v>
      </c>
      <c r="G72" s="371">
        <v>12.56</v>
      </c>
      <c r="H72" s="958">
        <v>61.07</v>
      </c>
      <c r="I72" s="495"/>
      <c r="J72" s="486" t="s">
        <v>9</v>
      </c>
      <c r="L72" s="691"/>
      <c r="M72" s="109"/>
      <c r="N72" s="106"/>
      <c r="O72" s="129"/>
      <c r="P72" s="129"/>
      <c r="Q72" s="109"/>
      <c r="R72" s="124"/>
      <c r="S72" s="124"/>
      <c r="T72" s="124"/>
      <c r="U72" s="124"/>
      <c r="V72" s="219"/>
      <c r="W72" s="113"/>
      <c r="X72" s="113"/>
      <c r="Y72" s="113"/>
      <c r="Z72" s="113"/>
      <c r="AA72" s="113"/>
      <c r="AB72" s="233"/>
      <c r="AC72" s="113"/>
      <c r="AD72" s="113"/>
      <c r="AE72" s="104"/>
      <c r="AF72" s="114"/>
      <c r="AG72" s="127"/>
      <c r="AH72" s="109"/>
      <c r="AI72" s="108"/>
      <c r="AJ72" s="106"/>
      <c r="AK72" s="106"/>
      <c r="AL72" s="106"/>
      <c r="AM72" s="105"/>
      <c r="AN72" s="161"/>
      <c r="AO72" s="164"/>
      <c r="AP72" s="164"/>
      <c r="AQ72" s="164"/>
      <c r="AR72" s="136"/>
      <c r="AS72" s="164"/>
      <c r="AT72" s="164"/>
      <c r="AU72" s="164"/>
      <c r="AV72" s="108"/>
      <c r="AW72" s="108"/>
      <c r="AX72" s="114"/>
      <c r="AY72" s="114"/>
      <c r="AZ72" s="114"/>
      <c r="BA72" s="114"/>
      <c r="BB72" s="114"/>
      <c r="BC72" s="114"/>
      <c r="BD72" s="114"/>
      <c r="BE72" s="114"/>
      <c r="BF72" s="114"/>
      <c r="BG72" s="114"/>
    </row>
    <row r="73" spans="2:59" ht="16.5" thickBot="1">
      <c r="B73" s="931" t="s">
        <v>191</v>
      </c>
      <c r="C73" s="858" t="s">
        <v>803</v>
      </c>
      <c r="D73" s="507">
        <v>100</v>
      </c>
      <c r="E73" s="520">
        <v>0.90500000000000003</v>
      </c>
      <c r="F73" s="521">
        <v>0.2</v>
      </c>
      <c r="G73" s="522">
        <v>12.22</v>
      </c>
      <c r="H73" s="958">
        <v>54.256999999999998</v>
      </c>
      <c r="I73" s="717"/>
      <c r="J73" s="1813" t="s">
        <v>439</v>
      </c>
      <c r="L73" s="2685"/>
      <c r="M73" s="122"/>
      <c r="N73" s="3021"/>
      <c r="O73" s="129"/>
      <c r="P73" s="588"/>
      <c r="Q73" s="114"/>
      <c r="R73" s="114"/>
      <c r="S73" s="114"/>
      <c r="T73" s="114"/>
      <c r="U73" s="114"/>
      <c r="V73" s="129"/>
      <c r="W73" s="129"/>
      <c r="X73" s="129"/>
      <c r="Y73" s="129"/>
      <c r="Z73" s="129"/>
      <c r="AA73" s="129"/>
      <c r="AB73" s="129"/>
      <c r="AC73" s="129"/>
      <c r="AD73" s="129"/>
      <c r="AE73" s="114"/>
      <c r="AF73" s="114"/>
      <c r="AG73" s="128"/>
      <c r="AH73" s="114"/>
      <c r="AI73" s="122"/>
      <c r="AJ73" s="106"/>
      <c r="AK73" s="106"/>
      <c r="AL73" s="106"/>
      <c r="AM73" s="637"/>
      <c r="AN73" s="652"/>
      <c r="AO73" s="129"/>
      <c r="AP73" s="129"/>
      <c r="AQ73" s="129"/>
      <c r="AR73" s="129"/>
      <c r="AS73" s="129"/>
      <c r="AT73" s="129"/>
      <c r="AU73" s="129"/>
      <c r="AV73" s="129"/>
      <c r="AW73" s="129"/>
      <c r="AX73" s="129"/>
      <c r="AY73" s="129"/>
      <c r="AZ73" s="129"/>
      <c r="BA73" s="129"/>
      <c r="BB73" s="114"/>
      <c r="BC73" s="114"/>
      <c r="BD73" s="114"/>
      <c r="BE73" s="114"/>
      <c r="BF73" s="114"/>
      <c r="BG73" s="114"/>
    </row>
    <row r="74" spans="2:59">
      <c r="B74" s="1064" t="s">
        <v>204</v>
      </c>
      <c r="C74" s="78"/>
      <c r="D74" s="2715">
        <f>SUM(D66:D73)</f>
        <v>640</v>
      </c>
      <c r="E74" s="499">
        <f>SUM(E66:E73)</f>
        <v>20.116</v>
      </c>
      <c r="F74" s="500">
        <f>SUM(F66:F73)</f>
        <v>21.962000000000003</v>
      </c>
      <c r="G74" s="501">
        <f>SUM(G66:G73)</f>
        <v>106.95</v>
      </c>
      <c r="H74" s="729">
        <f>SUM(H66:H73)</f>
        <v>681.52300000000002</v>
      </c>
      <c r="I74" s="925" t="s">
        <v>284</v>
      </c>
      <c r="J74" s="875" t="s">
        <v>202</v>
      </c>
      <c r="L74" s="133"/>
      <c r="M74" s="188"/>
      <c r="N74" s="114"/>
      <c r="O74" s="129"/>
      <c r="P74" s="129"/>
      <c r="Q74" s="114"/>
      <c r="R74" s="114"/>
      <c r="S74" s="114"/>
      <c r="T74" s="114"/>
      <c r="U74" s="114"/>
      <c r="V74" s="191"/>
      <c r="W74" s="374"/>
      <c r="X74" s="374"/>
      <c r="Y74" s="374"/>
      <c r="Z74" s="374"/>
      <c r="AA74" s="124"/>
      <c r="AB74" s="241"/>
      <c r="AC74" s="124"/>
      <c r="AD74" s="124"/>
      <c r="AE74" s="132"/>
      <c r="AF74" s="114"/>
      <c r="AG74" s="114"/>
      <c r="AH74" s="188"/>
      <c r="AI74" s="114"/>
      <c r="AJ74" s="106"/>
      <c r="AK74" s="106"/>
      <c r="AL74" s="106"/>
      <c r="AM74" s="123"/>
      <c r="AN74" s="414"/>
      <c r="AO74" s="414"/>
      <c r="AP74" s="134"/>
      <c r="AQ74" s="134"/>
      <c r="AR74" s="134"/>
      <c r="AS74" s="217"/>
      <c r="AT74" s="217"/>
      <c r="AU74" s="639"/>
      <c r="AV74" s="134"/>
      <c r="AW74" s="134"/>
      <c r="AX74" s="217"/>
      <c r="AY74" s="134"/>
      <c r="AZ74" s="134"/>
      <c r="BA74" s="134"/>
      <c r="BB74" s="134"/>
      <c r="BC74" s="114"/>
      <c r="BD74" s="114"/>
      <c r="BE74" s="114"/>
      <c r="BF74" s="114"/>
      <c r="BG74" s="114"/>
    </row>
    <row r="75" spans="2:59" ht="12.75" customHeight="1">
      <c r="B75" s="1035"/>
      <c r="C75" s="1036" t="s">
        <v>11</v>
      </c>
      <c r="D75" s="1806">
        <v>0.25</v>
      </c>
      <c r="E75" s="1160">
        <f>(E401/100)*25</f>
        <v>22.5</v>
      </c>
      <c r="F75" s="1159">
        <f>(F401/100)*25</f>
        <v>23</v>
      </c>
      <c r="G75" s="1159">
        <f>(G401/100)*25</f>
        <v>95.75</v>
      </c>
      <c r="H75" s="2782">
        <f>(H401/100)*25</f>
        <v>680</v>
      </c>
      <c r="I75" s="2716">
        <f>H75-H74</f>
        <v>-1.5230000000000246</v>
      </c>
      <c r="J75" s="1150" t="s">
        <v>422</v>
      </c>
      <c r="L75" s="123"/>
      <c r="M75" s="109"/>
      <c r="N75" s="104"/>
      <c r="O75" s="129"/>
      <c r="P75" s="124"/>
      <c r="Q75" s="124"/>
      <c r="R75" s="124"/>
      <c r="S75" s="124"/>
      <c r="T75" s="124"/>
      <c r="U75" s="114"/>
      <c r="V75" s="191"/>
      <c r="W75" s="190"/>
      <c r="X75" s="190"/>
      <c r="Y75" s="160"/>
      <c r="Z75" s="403"/>
      <c r="AA75" s="190"/>
      <c r="AB75" s="160"/>
      <c r="AC75" s="190"/>
      <c r="AD75" s="653"/>
      <c r="AE75" s="190"/>
      <c r="AF75" s="114"/>
      <c r="AG75" s="114"/>
      <c r="AH75" s="114"/>
      <c r="AI75" s="114"/>
      <c r="AJ75" s="114"/>
      <c r="AK75" s="114"/>
      <c r="AL75" s="114"/>
      <c r="AM75" s="123"/>
      <c r="AN75" s="114"/>
      <c r="AO75" s="414"/>
      <c r="AP75" s="414"/>
      <c r="AQ75" s="414"/>
      <c r="AR75" s="414"/>
      <c r="AS75" s="414"/>
      <c r="AT75" s="414"/>
      <c r="AU75" s="414"/>
      <c r="AV75" s="414"/>
      <c r="AW75" s="414"/>
      <c r="AX75" s="414"/>
      <c r="AY75" s="414"/>
      <c r="AZ75" s="414"/>
      <c r="BA75" s="414"/>
      <c r="BB75" s="414"/>
      <c r="BC75" s="114"/>
      <c r="BD75" s="114"/>
      <c r="BE75" s="114"/>
      <c r="BF75" s="114"/>
      <c r="BG75" s="114"/>
    </row>
    <row r="76" spans="2:59" ht="13.5" customHeight="1" thickBot="1">
      <c r="B76" s="1775"/>
      <c r="C76" s="1774" t="s">
        <v>427</v>
      </c>
      <c r="D76" s="31"/>
      <c r="E76" s="1042">
        <f>(E74*100/E401)-25</f>
        <v>-2.6488888888888908</v>
      </c>
      <c r="F76" s="1043">
        <f>(F74*100/F401)-25</f>
        <v>-1.1282608695652137</v>
      </c>
      <c r="G76" s="1043">
        <f>(G74*100/G401)-25</f>
        <v>2.9242819843342041</v>
      </c>
      <c r="H76" s="1804">
        <f>(H74*100/H401)-25</f>
        <v>5.5992647058825895E-2</v>
      </c>
      <c r="I76" s="947"/>
      <c r="J76" s="512"/>
      <c r="L76" s="123"/>
      <c r="M76" s="109"/>
      <c r="N76" s="375"/>
      <c r="O76" s="129"/>
      <c r="P76" s="106"/>
      <c r="Q76" s="376"/>
      <c r="R76" s="124"/>
      <c r="S76" s="124"/>
      <c r="T76" s="191"/>
      <c r="U76" s="114"/>
      <c r="V76" s="191"/>
      <c r="W76" s="124"/>
      <c r="X76" s="190"/>
      <c r="Y76" s="190"/>
      <c r="Z76" s="190"/>
      <c r="AA76" s="190"/>
      <c r="AB76" s="190"/>
      <c r="AC76" s="190"/>
      <c r="AD76" s="190"/>
      <c r="AE76" s="190"/>
      <c r="AF76" s="114"/>
      <c r="AG76" s="114"/>
      <c r="AH76" s="114"/>
      <c r="AI76" s="114"/>
      <c r="AJ76" s="114"/>
      <c r="AK76" s="114"/>
      <c r="AL76" s="104"/>
      <c r="AM76" s="114"/>
      <c r="AN76" s="114"/>
      <c r="AO76" s="114"/>
      <c r="AP76" s="114"/>
      <c r="AQ76" s="114"/>
      <c r="AR76" s="114"/>
      <c r="AS76" s="114"/>
      <c r="AT76" s="114"/>
      <c r="AU76" s="114"/>
      <c r="AV76" s="114"/>
      <c r="AW76" s="114"/>
      <c r="AX76" s="114"/>
      <c r="AY76" s="114"/>
      <c r="AZ76" s="114"/>
      <c r="BA76" s="114"/>
      <c r="BB76" s="114"/>
      <c r="BC76" s="108"/>
      <c r="BD76" s="114"/>
      <c r="BE76" s="114"/>
      <c r="BF76" s="114"/>
      <c r="BG76" s="114"/>
    </row>
    <row r="77" spans="2:59" ht="13.5" customHeight="1">
      <c r="B77" s="96"/>
      <c r="C77" s="178" t="s">
        <v>123</v>
      </c>
      <c r="D77" s="96"/>
      <c r="E77" s="65"/>
      <c r="F77" s="503"/>
      <c r="G77" s="503"/>
      <c r="H77" s="503"/>
      <c r="I77" s="526"/>
      <c r="J77" s="526"/>
      <c r="L77" s="123"/>
      <c r="M77" s="109"/>
      <c r="N77" s="106"/>
      <c r="O77" s="148"/>
      <c r="P77" s="129"/>
      <c r="Q77" s="638"/>
      <c r="R77" s="638"/>
      <c r="S77" s="638"/>
      <c r="T77" s="638"/>
      <c r="U77" s="114"/>
      <c r="V77" s="191"/>
      <c r="W77" s="374"/>
      <c r="X77" s="374"/>
      <c r="Y77" s="374"/>
      <c r="Z77" s="374"/>
      <c r="AA77" s="124"/>
      <c r="AB77" s="241"/>
      <c r="AC77" s="124"/>
      <c r="AD77" s="124"/>
      <c r="AE77" s="132"/>
      <c r="AF77" s="114"/>
      <c r="AG77" s="114"/>
      <c r="AH77" s="114"/>
      <c r="AI77" s="114"/>
      <c r="AJ77" s="114"/>
      <c r="AK77" s="114"/>
      <c r="AL77" s="113"/>
      <c r="AM77" s="114"/>
      <c r="AN77" s="114"/>
      <c r="AO77" s="114"/>
      <c r="AP77" s="114"/>
      <c r="AQ77" s="114"/>
      <c r="AR77" s="114"/>
      <c r="AS77" s="114"/>
      <c r="AT77" s="114"/>
      <c r="AU77" s="114"/>
      <c r="AV77" s="114"/>
      <c r="AW77" s="114"/>
      <c r="AX77" s="114"/>
      <c r="AY77" s="114"/>
      <c r="AZ77" s="114"/>
      <c r="BA77" s="114"/>
      <c r="BB77" s="114"/>
      <c r="BC77" s="114"/>
      <c r="BD77" s="114"/>
      <c r="BE77" s="114"/>
      <c r="BF77" s="114"/>
      <c r="BG77" s="114"/>
    </row>
    <row r="78" spans="2:59">
      <c r="B78" s="484" t="s">
        <v>189</v>
      </c>
      <c r="C78" s="274" t="s">
        <v>750</v>
      </c>
      <c r="D78" s="485">
        <v>60</v>
      </c>
      <c r="E78" s="1842">
        <v>0.48</v>
      </c>
      <c r="F78" s="420">
        <v>0.06</v>
      </c>
      <c r="G78" s="371">
        <v>1.02</v>
      </c>
      <c r="H78" s="1875">
        <v>6.6</v>
      </c>
      <c r="I78" s="525"/>
      <c r="J78" s="802" t="s">
        <v>746</v>
      </c>
      <c r="L78" s="123"/>
      <c r="M78" s="2265"/>
      <c r="N78" s="106"/>
      <c r="O78" s="746"/>
      <c r="P78" s="213"/>
      <c r="Q78" s="114"/>
      <c r="R78" s="114"/>
      <c r="S78" s="114"/>
      <c r="T78" s="114"/>
      <c r="U78" s="114"/>
      <c r="V78" s="191"/>
      <c r="W78" s="630"/>
      <c r="X78" s="376"/>
      <c r="Y78" s="376"/>
      <c r="Z78" s="376"/>
      <c r="AA78" s="376"/>
      <c r="AB78" s="376"/>
      <c r="AC78" s="376"/>
      <c r="AD78" s="376"/>
      <c r="AE78" s="190"/>
      <c r="AF78" s="114"/>
      <c r="AG78" s="114"/>
      <c r="AH78" s="114"/>
      <c r="AI78" s="114"/>
      <c r="AJ78" s="129"/>
      <c r="AK78" s="129"/>
      <c r="AL78" s="129"/>
      <c r="AM78" s="114"/>
      <c r="AN78" s="114"/>
      <c r="AO78" s="114"/>
      <c r="AP78" s="114"/>
      <c r="AQ78" s="114"/>
      <c r="AR78" s="114"/>
      <c r="AS78" s="114"/>
      <c r="AT78" s="114"/>
      <c r="AU78" s="114"/>
      <c r="AV78" s="114"/>
      <c r="AW78" s="114"/>
      <c r="AX78" s="114"/>
      <c r="AY78" s="114"/>
      <c r="AZ78" s="114"/>
      <c r="BA78" s="114"/>
      <c r="BB78" s="114"/>
      <c r="BC78" s="114"/>
      <c r="BD78" s="114"/>
      <c r="BE78" s="114"/>
      <c r="BF78" s="114"/>
      <c r="BG78" s="114"/>
    </row>
    <row r="79" spans="2:59" ht="13.5" customHeight="1">
      <c r="B79" s="93"/>
      <c r="C79" s="535" t="s">
        <v>545</v>
      </c>
      <c r="D79" s="485">
        <v>250</v>
      </c>
      <c r="E79" s="353">
        <v>6.3</v>
      </c>
      <c r="F79" s="354">
        <v>3.5750000000000002</v>
      </c>
      <c r="G79" s="355">
        <v>14.6</v>
      </c>
      <c r="H79" s="967">
        <v>115.75</v>
      </c>
      <c r="I79" s="525"/>
      <c r="J79" s="486" t="s">
        <v>747</v>
      </c>
      <c r="K79" s="31"/>
      <c r="L79" s="123"/>
      <c r="M79" s="109"/>
      <c r="N79" s="106"/>
      <c r="O79" s="190"/>
      <c r="P79" s="129"/>
      <c r="Q79" s="114"/>
      <c r="R79" s="114"/>
      <c r="S79" s="114"/>
      <c r="T79" s="114"/>
      <c r="U79" s="114"/>
      <c r="V79" s="191"/>
      <c r="W79" s="124"/>
      <c r="X79" s="124"/>
      <c r="Y79" s="124"/>
      <c r="Z79" s="124"/>
      <c r="AA79" s="124"/>
      <c r="AB79" s="124"/>
      <c r="AC79" s="124"/>
      <c r="AD79" s="124"/>
      <c r="AE79" s="190"/>
      <c r="AF79" s="114"/>
      <c r="AG79" s="114"/>
      <c r="AH79" s="114"/>
      <c r="AI79" s="114"/>
      <c r="AJ79" s="114"/>
      <c r="AK79" s="114"/>
      <c r="AL79" s="114"/>
      <c r="AM79" s="114"/>
      <c r="AN79" s="114"/>
      <c r="AO79" s="114"/>
      <c r="AP79" s="114"/>
      <c r="AQ79" s="114"/>
      <c r="AR79" s="114"/>
      <c r="AS79" s="114"/>
      <c r="AT79" s="114"/>
      <c r="AU79" s="114"/>
      <c r="AV79" s="114"/>
      <c r="AW79" s="114"/>
      <c r="AX79" s="114"/>
      <c r="AY79" s="114"/>
      <c r="AZ79" s="114"/>
      <c r="BA79" s="114"/>
      <c r="BB79" s="114"/>
      <c r="BC79" s="194"/>
      <c r="BD79" s="414"/>
      <c r="BE79" s="114"/>
      <c r="BF79" s="114"/>
      <c r="BG79" s="114"/>
    </row>
    <row r="80" spans="2:59" ht="16.5" customHeight="1">
      <c r="B80" s="487" t="s">
        <v>190</v>
      </c>
      <c r="C80" s="489" t="s">
        <v>536</v>
      </c>
      <c r="D80" s="517">
        <v>120</v>
      </c>
      <c r="E80" s="2274">
        <v>12.451000000000001</v>
      </c>
      <c r="F80" s="368">
        <v>12.821</v>
      </c>
      <c r="G80" s="368">
        <v>7.3630000000000004</v>
      </c>
      <c r="H80" s="967">
        <v>244.0822</v>
      </c>
      <c r="I80" s="490"/>
      <c r="J80" s="483" t="s">
        <v>748</v>
      </c>
      <c r="L80" s="123"/>
      <c r="M80" s="109"/>
      <c r="N80" s="106"/>
      <c r="O80" s="124"/>
      <c r="P80" s="129"/>
      <c r="Q80" s="114"/>
      <c r="R80" s="221"/>
      <c r="S80" s="114"/>
      <c r="T80" s="114"/>
      <c r="U80" s="114"/>
      <c r="V80" s="191"/>
      <c r="W80" s="124"/>
      <c r="X80" s="124"/>
      <c r="Y80" s="124"/>
      <c r="Z80" s="124"/>
      <c r="AA80" s="124"/>
      <c r="AB80" s="124"/>
      <c r="AC80" s="124"/>
      <c r="AD80" s="124"/>
      <c r="AE80" s="190"/>
      <c r="AF80" s="114"/>
      <c r="AG80" s="114"/>
      <c r="AH80" s="114"/>
      <c r="AI80" s="114"/>
      <c r="AJ80" s="114"/>
      <c r="AK80" s="114"/>
      <c r="AL80" s="114"/>
      <c r="AM80" s="123"/>
      <c r="AN80" s="373"/>
      <c r="AO80" s="106"/>
      <c r="AP80" s="190"/>
      <c r="AQ80" s="403"/>
      <c r="AR80" s="190"/>
      <c r="AS80" s="191"/>
      <c r="AT80" s="190"/>
      <c r="AU80" s="374"/>
      <c r="AV80" s="160"/>
      <c r="AW80" s="403"/>
      <c r="AX80" s="190"/>
      <c r="AY80" s="160"/>
      <c r="AZ80" s="190"/>
      <c r="BA80" s="190"/>
      <c r="BB80" s="190"/>
      <c r="BC80" s="134"/>
      <c r="BD80" s="414"/>
      <c r="BE80" s="114"/>
      <c r="BF80" s="114"/>
      <c r="BG80" s="114"/>
    </row>
    <row r="81" spans="2:59">
      <c r="B81" s="93"/>
      <c r="C81" s="1952" t="s">
        <v>542</v>
      </c>
      <c r="D81" s="494">
        <v>180</v>
      </c>
      <c r="E81" s="235">
        <v>2.9060000000000001</v>
      </c>
      <c r="F81" s="359">
        <v>12.646000000000001</v>
      </c>
      <c r="G81" s="372">
        <v>33.805</v>
      </c>
      <c r="H81" s="958">
        <v>260.65800000000002</v>
      </c>
      <c r="I81" s="514"/>
      <c r="J81" s="483" t="s">
        <v>749</v>
      </c>
      <c r="L81" s="123"/>
      <c r="M81" s="109"/>
      <c r="N81" s="106"/>
      <c r="O81" s="109"/>
      <c r="P81" s="129"/>
      <c r="Q81" s="114"/>
      <c r="R81" s="375"/>
      <c r="S81" s="114"/>
      <c r="T81" s="114"/>
      <c r="U81" s="114"/>
      <c r="V81" s="191"/>
      <c r="W81" s="124"/>
      <c r="X81" s="124"/>
      <c r="Y81" s="124"/>
      <c r="Z81" s="124"/>
      <c r="AA81" s="124"/>
      <c r="AB81" s="124"/>
      <c r="AC81" s="241"/>
      <c r="AD81" s="124"/>
      <c r="AE81" s="190"/>
      <c r="AF81" s="114"/>
      <c r="AG81" s="114"/>
      <c r="AH81" s="122"/>
      <c r="AI81" s="114"/>
      <c r="AJ81" s="114"/>
      <c r="AK81" s="114"/>
      <c r="AL81" s="114"/>
      <c r="AM81" s="123"/>
      <c r="AN81" s="109"/>
      <c r="AO81" s="106"/>
      <c r="AP81" s="124"/>
      <c r="AQ81" s="124"/>
      <c r="AR81" s="376"/>
      <c r="AS81" s="191"/>
      <c r="AT81" s="124"/>
      <c r="AU81" s="190"/>
      <c r="AV81" s="190"/>
      <c r="AW81" s="190"/>
      <c r="AX81" s="190"/>
      <c r="AY81" s="190"/>
      <c r="AZ81" s="190"/>
      <c r="BA81" s="190"/>
      <c r="BB81" s="190"/>
      <c r="BC81" s="134"/>
      <c r="BD81" s="414"/>
      <c r="BE81" s="114"/>
      <c r="BF81" s="114"/>
      <c r="BG81" s="114"/>
    </row>
    <row r="82" spans="2:59" ht="15.75">
      <c r="B82" s="488" t="s">
        <v>12</v>
      </c>
      <c r="C82" s="399" t="s">
        <v>291</v>
      </c>
      <c r="D82" s="494">
        <v>200</v>
      </c>
      <c r="E82" s="235">
        <v>1</v>
      </c>
      <c r="F82" s="359">
        <v>0</v>
      </c>
      <c r="G82" s="359">
        <v>23.4</v>
      </c>
      <c r="H82" s="958">
        <v>97.6</v>
      </c>
      <c r="I82" s="237"/>
      <c r="J82" s="491" t="s">
        <v>521</v>
      </c>
      <c r="L82" s="2685"/>
      <c r="M82" s="122"/>
      <c r="N82" s="3021"/>
      <c r="O82" s="124"/>
      <c r="P82" s="129"/>
      <c r="Q82" s="114"/>
      <c r="R82" s="114"/>
      <c r="S82" s="114"/>
      <c r="T82" s="114"/>
      <c r="U82" s="114"/>
      <c r="V82" s="219"/>
      <c r="W82" s="113"/>
      <c r="X82" s="113"/>
      <c r="Y82" s="113"/>
      <c r="Z82" s="113"/>
      <c r="AA82" s="113"/>
      <c r="AB82" s="233"/>
      <c r="AC82" s="113"/>
      <c r="AD82" s="113"/>
      <c r="AE82" s="112"/>
      <c r="AF82" s="114"/>
      <c r="AG82" s="114"/>
      <c r="AH82" s="122"/>
      <c r="AI82" s="114"/>
      <c r="AJ82" s="114"/>
      <c r="AK82" s="114"/>
      <c r="AL82" s="108"/>
      <c r="AM82" s="123"/>
      <c r="AN82" s="109"/>
      <c r="AO82" s="114"/>
      <c r="AP82" s="114"/>
      <c r="AQ82" s="114"/>
      <c r="AR82" s="114"/>
      <c r="AS82" s="114"/>
      <c r="AT82" s="114"/>
      <c r="AU82" s="114"/>
      <c r="AV82" s="114"/>
      <c r="AW82" s="114"/>
      <c r="AX82" s="114"/>
      <c r="AY82" s="114"/>
      <c r="AZ82" s="114"/>
      <c r="BA82" s="114"/>
      <c r="BB82" s="114"/>
      <c r="BC82" s="109"/>
      <c r="BD82" s="414"/>
      <c r="BE82" s="114"/>
      <c r="BF82" s="114"/>
      <c r="BG82" s="114"/>
    </row>
    <row r="83" spans="2:59">
      <c r="B83" s="492" t="s">
        <v>191</v>
      </c>
      <c r="C83" s="489" t="s">
        <v>10</v>
      </c>
      <c r="D83" s="494">
        <v>60</v>
      </c>
      <c r="E83" s="2274">
        <v>2.31</v>
      </c>
      <c r="F83" s="368">
        <v>0.82499999999999996</v>
      </c>
      <c r="G83" s="359">
        <v>32.520000000000003</v>
      </c>
      <c r="H83" s="958">
        <v>146.75</v>
      </c>
      <c r="I83" s="495"/>
      <c r="J83" s="491" t="s">
        <v>9</v>
      </c>
      <c r="L83" s="133"/>
      <c r="M83" s="188"/>
      <c r="N83" s="168"/>
      <c r="O83" s="109"/>
      <c r="P83" s="109"/>
      <c r="Q83" s="106"/>
      <c r="R83" s="124"/>
      <c r="S83" s="124"/>
      <c r="T83" s="124"/>
      <c r="U83" s="1925"/>
      <c r="V83" s="1136"/>
      <c r="W83" s="676"/>
      <c r="X83" s="654"/>
      <c r="Y83" s="655"/>
      <c r="Z83" s="654"/>
      <c r="AA83" s="655"/>
      <c r="AB83" s="655"/>
      <c r="AC83" s="654"/>
      <c r="AD83" s="654"/>
      <c r="AE83" s="654"/>
      <c r="AF83" s="114"/>
      <c r="AG83" s="133"/>
      <c r="AH83" s="188"/>
      <c r="AI83" s="114"/>
      <c r="AJ83" s="114"/>
      <c r="AK83" s="114"/>
      <c r="AL83" s="114"/>
      <c r="AM83" s="123"/>
      <c r="AN83" s="109"/>
      <c r="AO83" s="106"/>
      <c r="AP83" s="124"/>
      <c r="AQ83" s="124"/>
      <c r="AR83" s="124"/>
      <c r="AS83" s="191"/>
      <c r="AT83" s="124"/>
      <c r="AU83" s="124"/>
      <c r="AV83" s="124"/>
      <c r="AW83" s="124"/>
      <c r="AX83" s="124"/>
      <c r="AY83" s="124"/>
      <c r="AZ83" s="124"/>
      <c r="BA83" s="124"/>
      <c r="BB83" s="190"/>
      <c r="BC83" s="134"/>
      <c r="BD83" s="414"/>
      <c r="BE83" s="114"/>
      <c r="BF83" s="114"/>
      <c r="BG83" s="114"/>
    </row>
    <row r="84" spans="2:59" ht="17.25" customHeight="1" thickBot="1">
      <c r="B84" s="933"/>
      <c r="C84" s="489" t="s">
        <v>387</v>
      </c>
      <c r="D84" s="485">
        <v>40</v>
      </c>
      <c r="E84" s="2388">
        <v>2.2599999999999998</v>
      </c>
      <c r="F84" s="371">
        <v>0.6</v>
      </c>
      <c r="G84" s="371">
        <v>16.739999999999998</v>
      </c>
      <c r="H84" s="958">
        <v>81.426000000000002</v>
      </c>
      <c r="I84" s="495"/>
      <c r="J84" s="486" t="s">
        <v>9</v>
      </c>
      <c r="L84" s="623"/>
      <c r="M84" s="109"/>
      <c r="N84" s="106"/>
      <c r="O84" s="746"/>
      <c r="P84" s="129"/>
      <c r="Q84" s="114"/>
      <c r="R84" s="106"/>
      <c r="S84" s="114"/>
      <c r="T84" s="114"/>
      <c r="U84" s="114"/>
      <c r="V84" s="410"/>
      <c r="W84" s="656"/>
      <c r="X84" s="410"/>
      <c r="Y84" s="410"/>
      <c r="Z84" s="410"/>
      <c r="AA84" s="405"/>
      <c r="AB84" s="405"/>
      <c r="AC84" s="410"/>
      <c r="AD84" s="410"/>
      <c r="AE84" s="411"/>
      <c r="AF84" s="114"/>
      <c r="AG84" s="419"/>
      <c r="AH84" s="109"/>
      <c r="AI84" s="375"/>
      <c r="AJ84" s="114"/>
      <c r="AK84" s="114"/>
      <c r="AL84" s="114"/>
      <c r="AM84" s="123"/>
      <c r="AN84" s="109"/>
      <c r="AO84" s="106"/>
      <c r="AP84" s="124"/>
      <c r="AQ84" s="124"/>
      <c r="AR84" s="124"/>
      <c r="AS84" s="191"/>
      <c r="AT84" s="124"/>
      <c r="AU84" s="124"/>
      <c r="AV84" s="124"/>
      <c r="AW84" s="124"/>
      <c r="AX84" s="124"/>
      <c r="AY84" s="124"/>
      <c r="AZ84" s="124"/>
      <c r="BA84" s="124"/>
      <c r="BB84" s="190"/>
      <c r="BC84" s="134"/>
      <c r="BD84" s="414"/>
      <c r="BE84" s="114"/>
      <c r="BF84" s="114"/>
      <c r="BG84" s="114"/>
    </row>
    <row r="85" spans="2:59" ht="16.5" customHeight="1">
      <c r="B85" s="1064" t="s">
        <v>192</v>
      </c>
      <c r="C85" s="43"/>
      <c r="D85" s="923">
        <f>SUM(D78:D84)</f>
        <v>910</v>
      </c>
      <c r="E85" s="509">
        <f>SUM(E78:E84)</f>
        <v>27.707000000000001</v>
      </c>
      <c r="F85" s="500">
        <f>SUM(F78:F84)</f>
        <v>30.527000000000001</v>
      </c>
      <c r="G85" s="510">
        <f>SUM(G78:G84)</f>
        <v>129.44800000000001</v>
      </c>
      <c r="H85" s="729">
        <f>SUM(H78:H84)</f>
        <v>952.86620000000005</v>
      </c>
      <c r="I85" s="925" t="s">
        <v>284</v>
      </c>
      <c r="J85" s="875" t="s">
        <v>202</v>
      </c>
      <c r="L85" s="2379"/>
      <c r="M85" s="109"/>
      <c r="N85" s="688"/>
      <c r="O85" s="746"/>
      <c r="P85" s="129"/>
      <c r="Q85" s="224"/>
      <c r="R85" s="106"/>
      <c r="S85" s="114"/>
      <c r="T85" s="114"/>
      <c r="U85" s="114"/>
      <c r="V85" s="129"/>
      <c r="W85" s="129"/>
      <c r="X85" s="129"/>
      <c r="Y85" s="129"/>
      <c r="Z85" s="129"/>
      <c r="AA85" s="129"/>
      <c r="AB85" s="129"/>
      <c r="AC85" s="129"/>
      <c r="AD85" s="129"/>
      <c r="AE85" s="114"/>
      <c r="AF85" s="114"/>
      <c r="AG85" s="657"/>
      <c r="AH85" s="109"/>
      <c r="AI85" s="106"/>
      <c r="AJ85" s="114"/>
      <c r="AK85" s="114"/>
      <c r="AL85" s="414"/>
      <c r="AM85" s="114"/>
      <c r="AN85" s="188"/>
      <c r="AO85" s="114"/>
      <c r="AP85" s="124"/>
      <c r="AQ85" s="124"/>
      <c r="AR85" s="124"/>
      <c r="AS85" s="191"/>
      <c r="AT85" s="124"/>
      <c r="AU85" s="124"/>
      <c r="AV85" s="124"/>
      <c r="AW85" s="124"/>
      <c r="AX85" s="124"/>
      <c r="AY85" s="124"/>
      <c r="AZ85" s="124"/>
      <c r="BA85" s="124"/>
      <c r="BB85" s="190"/>
      <c r="BC85" s="134"/>
      <c r="BD85" s="414"/>
      <c r="BE85" s="114"/>
      <c r="BF85" s="114"/>
      <c r="BG85" s="114"/>
    </row>
    <row r="86" spans="2:59" ht="15" customHeight="1">
      <c r="B86" s="456"/>
      <c r="C86" s="930" t="s">
        <v>11</v>
      </c>
      <c r="D86" s="2712">
        <v>0.35</v>
      </c>
      <c r="E86" s="1160">
        <f>(E401/100)*35</f>
        <v>31.5</v>
      </c>
      <c r="F86" s="1159">
        <f>(F401/100)*35</f>
        <v>32.200000000000003</v>
      </c>
      <c r="G86" s="1159">
        <f>(G401/100)*35</f>
        <v>134.05000000000001</v>
      </c>
      <c r="H86" s="2782">
        <f>(H401/100)*35</f>
        <v>952</v>
      </c>
      <c r="I86" s="2713">
        <f>H86-H85</f>
        <v>-0.86620000000004893</v>
      </c>
      <c r="J86" s="1150" t="s">
        <v>422</v>
      </c>
      <c r="K86" s="733"/>
      <c r="L86" s="127"/>
      <c r="M86" s="109"/>
      <c r="N86" s="106"/>
      <c r="O86" s="129"/>
      <c r="P86" s="1051"/>
      <c r="Q86" s="114"/>
      <c r="R86" s="106"/>
      <c r="S86" s="114"/>
      <c r="T86" s="114"/>
      <c r="U86" s="114"/>
      <c r="V86" s="129"/>
      <c r="W86" s="129"/>
      <c r="X86" s="129"/>
      <c r="Y86" s="129"/>
      <c r="Z86" s="129"/>
      <c r="AA86" s="129"/>
      <c r="AB86" s="129"/>
      <c r="AC86" s="129"/>
      <c r="AD86" s="129"/>
      <c r="AE86" s="114"/>
      <c r="AF86" s="114"/>
      <c r="AG86" s="126"/>
      <c r="AH86" s="109"/>
      <c r="AI86" s="106"/>
      <c r="AJ86" s="108"/>
      <c r="AK86" s="108"/>
      <c r="AL86" s="108"/>
      <c r="AM86" s="125"/>
      <c r="AN86" s="109"/>
      <c r="AO86" s="106"/>
      <c r="AP86" s="124"/>
      <c r="AQ86" s="124"/>
      <c r="AR86" s="124"/>
      <c r="AS86" s="191"/>
      <c r="AT86" s="124"/>
      <c r="AU86" s="124"/>
      <c r="AV86" s="376"/>
      <c r="AW86" s="124"/>
      <c r="AX86" s="124"/>
      <c r="AY86" s="124"/>
      <c r="AZ86" s="124"/>
      <c r="BA86" s="124"/>
      <c r="BB86" s="190"/>
      <c r="BC86" s="134"/>
      <c r="BD86" s="414"/>
      <c r="BE86" s="114"/>
      <c r="BF86" s="114"/>
      <c r="BG86" s="114"/>
    </row>
    <row r="87" spans="2:59" ht="13.5" customHeight="1" thickBot="1">
      <c r="B87" s="249"/>
      <c r="C87" s="1776" t="s">
        <v>427</v>
      </c>
      <c r="D87" s="1077"/>
      <c r="E87" s="2196">
        <f>(E85*100/E401)-35</f>
        <v>-4.2144444444444424</v>
      </c>
      <c r="F87" s="2197">
        <f>(F85*100/F401)-35</f>
        <v>-1.8184782608695613</v>
      </c>
      <c r="G87" s="2197">
        <f>(G85*100/G401)-35</f>
        <v>-1.2015665796344592</v>
      </c>
      <c r="H87" s="2261">
        <f>(H85*100/H401)-35</f>
        <v>3.184558823529926E-2</v>
      </c>
      <c r="I87" s="947"/>
      <c r="J87" s="512"/>
      <c r="L87" s="2685"/>
      <c r="M87" s="122"/>
      <c r="N87" s="3021"/>
      <c r="O87" s="109"/>
      <c r="P87" s="129"/>
      <c r="Q87" s="114"/>
      <c r="R87" s="106"/>
      <c r="S87" s="114"/>
      <c r="T87" s="114"/>
      <c r="U87" s="114"/>
      <c r="V87" s="129"/>
      <c r="W87" s="129"/>
      <c r="X87" s="129"/>
      <c r="Y87" s="129"/>
      <c r="Z87" s="129"/>
      <c r="AA87" s="129"/>
      <c r="AB87" s="129"/>
      <c r="AC87" s="129"/>
      <c r="AD87" s="129"/>
      <c r="AE87" s="114"/>
      <c r="AF87" s="114"/>
      <c r="AG87" s="114"/>
      <c r="AH87" s="114"/>
      <c r="AI87" s="114"/>
      <c r="AJ87" s="108"/>
      <c r="AK87" s="108"/>
      <c r="AL87" s="108"/>
      <c r="AM87" s="187"/>
      <c r="AN87" s="113"/>
      <c r="AO87" s="104"/>
      <c r="AP87" s="124"/>
      <c r="AQ87" s="124"/>
      <c r="AR87" s="124"/>
      <c r="AS87" s="191"/>
      <c r="AT87" s="124"/>
      <c r="AU87" s="124"/>
      <c r="AV87" s="376"/>
      <c r="AW87" s="124"/>
      <c r="AX87" s="124"/>
      <c r="AY87" s="124"/>
      <c r="AZ87" s="124"/>
      <c r="BA87" s="124"/>
      <c r="BB87" s="190"/>
      <c r="BC87" s="134"/>
      <c r="BD87" s="414"/>
      <c r="BE87" s="114"/>
      <c r="BF87" s="114"/>
      <c r="BG87" s="114"/>
    </row>
    <row r="88" spans="2:59" ht="12.75" customHeight="1">
      <c r="B88" s="538" t="s">
        <v>189</v>
      </c>
      <c r="C88" s="568" t="s">
        <v>232</v>
      </c>
      <c r="D88" s="96"/>
      <c r="E88" s="65"/>
      <c r="F88" s="503"/>
      <c r="G88" s="503"/>
      <c r="H88" s="504"/>
      <c r="I88" s="505"/>
      <c r="J88" s="505"/>
      <c r="L88" s="129"/>
      <c r="M88" s="129"/>
      <c r="N88" s="129"/>
      <c r="O88" s="115"/>
      <c r="P88" s="129"/>
      <c r="Q88" s="114"/>
      <c r="R88" s="114"/>
      <c r="S88" s="114"/>
      <c r="T88" s="114"/>
      <c r="U88" s="114"/>
      <c r="V88" s="217"/>
      <c r="W88" s="217"/>
      <c r="X88" s="639"/>
      <c r="Y88" s="134"/>
      <c r="Z88" s="134"/>
      <c r="AA88" s="217"/>
      <c r="AB88" s="134"/>
      <c r="AC88" s="134"/>
      <c r="AD88" s="134"/>
      <c r="AE88" s="134"/>
      <c r="AF88" s="114"/>
      <c r="AG88" s="114"/>
      <c r="AH88" s="114"/>
      <c r="AI88" s="114"/>
      <c r="AJ88" s="106"/>
      <c r="AK88" s="106"/>
      <c r="AL88" s="106"/>
      <c r="AM88" s="159"/>
      <c r="AN88" s="109"/>
      <c r="AO88" s="106"/>
      <c r="AP88" s="124"/>
      <c r="AQ88" s="376"/>
      <c r="AR88" s="124"/>
      <c r="AS88" s="191"/>
      <c r="AT88" s="124"/>
      <c r="AU88" s="124"/>
      <c r="AV88" s="124"/>
      <c r="AW88" s="124"/>
      <c r="AX88" s="124"/>
      <c r="AY88" s="124"/>
      <c r="AZ88" s="241"/>
      <c r="BA88" s="124"/>
      <c r="BB88" s="190"/>
      <c r="BC88" s="134"/>
      <c r="BD88" s="414"/>
      <c r="BE88" s="114"/>
      <c r="BF88" s="114"/>
      <c r="BG88" s="114"/>
    </row>
    <row r="89" spans="2:59" ht="16.5" customHeight="1">
      <c r="B89" s="487" t="s">
        <v>190</v>
      </c>
      <c r="C89" s="399" t="s">
        <v>235</v>
      </c>
      <c r="D89" s="494">
        <v>200</v>
      </c>
      <c r="E89" s="2200">
        <v>5.2039999999999997</v>
      </c>
      <c r="F89" s="368">
        <v>4.7480000000000002</v>
      </c>
      <c r="G89" s="368">
        <v>17.876999999999999</v>
      </c>
      <c r="H89" s="958">
        <v>135.25</v>
      </c>
      <c r="I89" s="506"/>
      <c r="J89" s="483" t="s">
        <v>554</v>
      </c>
      <c r="K89" s="31"/>
      <c r="L89" s="114"/>
      <c r="M89" s="122"/>
      <c r="N89" s="114"/>
      <c r="O89" s="129"/>
      <c r="P89" s="129"/>
      <c r="Q89" s="114"/>
      <c r="R89" s="114"/>
      <c r="S89" s="114"/>
      <c r="T89" s="114"/>
      <c r="U89" s="114"/>
      <c r="V89" s="414"/>
      <c r="W89" s="414"/>
      <c r="X89" s="414"/>
      <c r="Y89" s="414"/>
      <c r="Z89" s="414"/>
      <c r="AA89" s="414"/>
      <c r="AB89" s="414"/>
      <c r="AC89" s="414"/>
      <c r="AD89" s="414"/>
      <c r="AE89" s="414"/>
      <c r="AF89" s="114"/>
      <c r="AG89" s="114"/>
      <c r="AH89" s="114"/>
      <c r="AI89" s="114"/>
      <c r="AJ89" s="108"/>
      <c r="AK89" s="108"/>
      <c r="AL89" s="108"/>
      <c r="AM89" s="114"/>
      <c r="AN89" s="114"/>
      <c r="AO89" s="114"/>
      <c r="AP89" s="114"/>
      <c r="AQ89" s="114"/>
      <c r="AR89" s="114"/>
      <c r="AS89" s="114"/>
      <c r="AT89" s="114"/>
      <c r="AU89" s="114"/>
      <c r="AV89" s="114"/>
      <c r="AW89" s="114"/>
      <c r="AX89" s="114"/>
      <c r="AY89" s="114"/>
      <c r="AZ89" s="114"/>
      <c r="BA89" s="114"/>
      <c r="BB89" s="114"/>
      <c r="BC89" s="134"/>
      <c r="BD89" s="414"/>
      <c r="BE89" s="114"/>
      <c r="BF89" s="114"/>
      <c r="BG89" s="114"/>
    </row>
    <row r="90" spans="2:59" ht="16.5" customHeight="1">
      <c r="B90" s="488" t="s">
        <v>12</v>
      </c>
      <c r="C90" s="252" t="s">
        <v>245</v>
      </c>
      <c r="D90" s="1780" t="s">
        <v>932</v>
      </c>
      <c r="E90" s="361">
        <v>4.18</v>
      </c>
      <c r="F90" s="359">
        <v>4.2</v>
      </c>
      <c r="G90" s="372">
        <v>14.2</v>
      </c>
      <c r="H90" s="2223">
        <v>78.95</v>
      </c>
      <c r="I90" s="490"/>
      <c r="J90" s="579" t="s">
        <v>686</v>
      </c>
      <c r="L90" s="114"/>
      <c r="M90" s="122"/>
      <c r="N90" s="114"/>
      <c r="O90" s="129"/>
      <c r="P90" s="129"/>
      <c r="Q90" s="811"/>
      <c r="R90" s="114"/>
      <c r="S90" s="114"/>
      <c r="T90" s="114"/>
      <c r="U90" s="114"/>
      <c r="V90" s="129"/>
      <c r="W90" s="129"/>
      <c r="X90" s="129"/>
      <c r="Y90" s="129"/>
      <c r="Z90" s="129"/>
      <c r="AA90" s="129"/>
      <c r="AB90" s="129"/>
      <c r="AC90" s="129"/>
      <c r="AD90" s="129"/>
      <c r="AE90" s="114"/>
      <c r="AF90" s="114"/>
      <c r="AG90" s="114"/>
      <c r="AH90" s="114"/>
      <c r="AI90" s="114"/>
      <c r="AJ90" s="108"/>
      <c r="AK90" s="108"/>
      <c r="AL90" s="108"/>
      <c r="AM90" s="114"/>
      <c r="AN90" s="114"/>
      <c r="AO90" s="114"/>
      <c r="AP90" s="114"/>
      <c r="AQ90" s="114"/>
      <c r="AR90" s="114"/>
      <c r="AS90" s="114"/>
      <c r="AT90" s="114"/>
      <c r="AU90" s="114"/>
      <c r="AV90" s="114"/>
      <c r="AW90" s="114"/>
      <c r="AX90" s="114"/>
      <c r="AY90" s="114"/>
      <c r="AZ90" s="114"/>
      <c r="BA90" s="114"/>
      <c r="BB90" s="114"/>
      <c r="BC90" s="114"/>
      <c r="BD90" s="414"/>
      <c r="BE90" s="114"/>
      <c r="BF90" s="114"/>
      <c r="BG90" s="114"/>
    </row>
    <row r="91" spans="2:59" ht="16.5" customHeight="1" thickBot="1">
      <c r="B91" s="492" t="s">
        <v>191</v>
      </c>
      <c r="C91" s="252" t="s">
        <v>290</v>
      </c>
      <c r="D91" s="507">
        <v>140</v>
      </c>
      <c r="E91" s="369">
        <v>0.48</v>
      </c>
      <c r="F91" s="1119">
        <v>0.48</v>
      </c>
      <c r="G91" s="371">
        <v>11.76</v>
      </c>
      <c r="H91" s="715">
        <v>56.4</v>
      </c>
      <c r="I91" s="565"/>
      <c r="J91" s="1813" t="s">
        <v>439</v>
      </c>
      <c r="L91" s="114"/>
      <c r="M91" s="122"/>
      <c r="N91" s="114"/>
      <c r="O91" s="129"/>
      <c r="P91" s="129"/>
      <c r="Q91" s="114"/>
      <c r="R91" s="114"/>
      <c r="S91" s="114"/>
      <c r="T91" s="114"/>
      <c r="U91" s="114"/>
      <c r="V91" s="191"/>
      <c r="W91" s="374"/>
      <c r="X91" s="374"/>
      <c r="Y91" s="374"/>
      <c r="Z91" s="374"/>
      <c r="AA91" s="124"/>
      <c r="AB91" s="241"/>
      <c r="AC91" s="124"/>
      <c r="AD91" s="124"/>
      <c r="AE91" s="190"/>
      <c r="AF91" s="127"/>
      <c r="AG91" s="114"/>
      <c r="AH91" s="114"/>
      <c r="AI91" s="114"/>
      <c r="AJ91" s="108"/>
      <c r="AK91" s="108"/>
      <c r="AL91" s="108"/>
      <c r="AM91" s="108"/>
      <c r="AN91" s="108"/>
      <c r="AO91" s="108"/>
      <c r="AP91" s="108"/>
      <c r="AQ91" s="108"/>
      <c r="AR91" s="108"/>
      <c r="AS91" s="108"/>
      <c r="AT91" s="114"/>
      <c r="AU91" s="114"/>
      <c r="AV91" s="114"/>
      <c r="AW91" s="114"/>
      <c r="AX91" s="108"/>
      <c r="AY91" s="108"/>
      <c r="AZ91" s="114"/>
      <c r="BA91" s="114"/>
      <c r="BB91" s="134"/>
      <c r="BC91" s="134"/>
      <c r="BD91" s="414"/>
      <c r="BE91" s="114"/>
      <c r="BF91" s="114"/>
      <c r="BG91" s="114"/>
    </row>
    <row r="92" spans="2:59" ht="17.25" customHeight="1">
      <c r="B92" s="1064" t="s">
        <v>241</v>
      </c>
      <c r="C92" s="43"/>
      <c r="D92" s="2714">
        <f>D89+D91+20+30</f>
        <v>390</v>
      </c>
      <c r="E92" s="509">
        <f>SUM(E89:E91)</f>
        <v>9.8640000000000008</v>
      </c>
      <c r="F92" s="500">
        <f>SUM(F89:F91)</f>
        <v>9.4280000000000008</v>
      </c>
      <c r="G92" s="510">
        <f>SUM(G89:G91)</f>
        <v>43.836999999999996</v>
      </c>
      <c r="H92" s="2595">
        <f>SUM(H89:H91)</f>
        <v>270.59999999999997</v>
      </c>
      <c r="I92" s="925" t="s">
        <v>284</v>
      </c>
      <c r="J92" s="875" t="s">
        <v>202</v>
      </c>
      <c r="L92" s="114"/>
      <c r="M92" s="122"/>
      <c r="N92" s="114"/>
      <c r="O92" s="129"/>
      <c r="P92" s="114"/>
      <c r="Q92" s="122"/>
      <c r="R92" s="114"/>
      <c r="S92" s="114"/>
      <c r="T92" s="114"/>
      <c r="U92" s="114"/>
      <c r="V92" s="191"/>
      <c r="W92" s="190"/>
      <c r="X92" s="190"/>
      <c r="Y92" s="160"/>
      <c r="Z92" s="403"/>
      <c r="AA92" s="190"/>
      <c r="AB92" s="160"/>
      <c r="AC92" s="190"/>
      <c r="AD92" s="653"/>
      <c r="AE92" s="190"/>
      <c r="AF92" s="123"/>
      <c r="AG92" s="419"/>
      <c r="AH92" s="113"/>
      <c r="AI92" s="168"/>
      <c r="AJ92" s="191"/>
      <c r="AK92" s="124"/>
      <c r="AL92" s="124"/>
      <c r="AM92" s="124"/>
      <c r="AN92" s="124"/>
      <c r="AO92" s="124"/>
      <c r="AP92" s="124"/>
      <c r="AQ92" s="124"/>
      <c r="AR92" s="124"/>
      <c r="AS92" s="114"/>
      <c r="AT92" s="114"/>
      <c r="AU92" s="114"/>
      <c r="AV92" s="114"/>
      <c r="AW92" s="114"/>
      <c r="AX92" s="195"/>
      <c r="AY92" s="108"/>
      <c r="AZ92" s="114"/>
      <c r="BA92" s="114"/>
      <c r="BB92" s="109"/>
      <c r="BC92" s="109"/>
      <c r="BD92" s="108"/>
      <c r="BE92" s="114"/>
      <c r="BF92" s="114"/>
      <c r="BG92" s="114"/>
    </row>
    <row r="93" spans="2:59" ht="15" customHeight="1">
      <c r="B93" s="1035"/>
      <c r="C93" s="1036" t="s">
        <v>11</v>
      </c>
      <c r="D93" s="1806">
        <v>0.1</v>
      </c>
      <c r="E93" s="1160">
        <f>(E401/100)*10</f>
        <v>9</v>
      </c>
      <c r="F93" s="1159">
        <f>(F401/100)*10</f>
        <v>9.2000000000000011</v>
      </c>
      <c r="G93" s="1159">
        <f>(G401/100)*10</f>
        <v>38.299999999999997</v>
      </c>
      <c r="H93" s="2782">
        <f>(H401/100)*10</f>
        <v>272</v>
      </c>
      <c r="I93" s="756">
        <f>H93-H92</f>
        <v>1.4000000000000341</v>
      </c>
      <c r="J93" s="874" t="s">
        <v>422</v>
      </c>
      <c r="L93" s="129"/>
      <c r="M93" s="129"/>
      <c r="N93" s="129"/>
      <c r="O93" s="129"/>
      <c r="P93" s="114"/>
      <c r="Q93" s="122"/>
      <c r="R93" s="114"/>
      <c r="S93" s="114"/>
      <c r="T93" s="114"/>
      <c r="U93" s="188"/>
      <c r="V93" s="191"/>
      <c r="W93" s="124"/>
      <c r="X93" s="190"/>
      <c r="Y93" s="190"/>
      <c r="Z93" s="190"/>
      <c r="AA93" s="190"/>
      <c r="AB93" s="190"/>
      <c r="AC93" s="190"/>
      <c r="AD93" s="190"/>
      <c r="AE93" s="190"/>
      <c r="AF93" s="108"/>
      <c r="AG93" s="126"/>
      <c r="AH93" s="109"/>
      <c r="AI93" s="104"/>
      <c r="AJ93" s="193"/>
      <c r="AK93" s="193"/>
      <c r="AL93" s="193"/>
      <c r="AM93" s="193"/>
      <c r="AN93" s="193"/>
      <c r="AO93" s="193"/>
      <c r="AP93" s="193"/>
      <c r="AQ93" s="193"/>
      <c r="AR93" s="193"/>
      <c r="AS93" s="114"/>
      <c r="AT93" s="114"/>
      <c r="AU93" s="114"/>
      <c r="AV93" s="114"/>
      <c r="AW93" s="114"/>
      <c r="AX93" s="195"/>
      <c r="AY93" s="108"/>
      <c r="AZ93" s="114"/>
      <c r="BA93" s="114"/>
      <c r="BB93" s="109"/>
      <c r="BC93" s="109"/>
      <c r="BD93" s="414"/>
      <c r="BE93" s="114"/>
      <c r="BF93" s="114"/>
      <c r="BG93" s="114"/>
    </row>
    <row r="94" spans="2:59" ht="15.75" customHeight="1" thickBot="1">
      <c r="B94" s="1677"/>
      <c r="C94" s="1776" t="s">
        <v>427</v>
      </c>
      <c r="D94" s="1760"/>
      <c r="E94" s="2196">
        <f>(E92*100/E401)-10</f>
        <v>0.96000000000000085</v>
      </c>
      <c r="F94" s="2197">
        <f>(F92*100/F401)-10</f>
        <v>0.24782608695652186</v>
      </c>
      <c r="G94" s="2197">
        <f>(G92*100/G401)-10</f>
        <v>1.4456919060052211</v>
      </c>
      <c r="H94" s="2261">
        <f>(H92*100/H401)-10</f>
        <v>-5.1470588235295267E-2</v>
      </c>
      <c r="I94" s="1784"/>
      <c r="J94" s="1033"/>
      <c r="L94" s="129"/>
      <c r="M94" s="129"/>
      <c r="N94" s="129"/>
      <c r="O94" s="129"/>
      <c r="P94" s="2685"/>
      <c r="Q94" s="122"/>
      <c r="R94" s="3021"/>
      <c r="S94" s="114"/>
      <c r="T94" s="114"/>
      <c r="U94" s="124"/>
      <c r="V94" s="191"/>
      <c r="W94" s="630"/>
      <c r="X94" s="376"/>
      <c r="Y94" s="376"/>
      <c r="Z94" s="376"/>
      <c r="AA94" s="376"/>
      <c r="AB94" s="376"/>
      <c r="AC94" s="376"/>
      <c r="AD94" s="376"/>
      <c r="AE94" s="190"/>
      <c r="AF94" s="123"/>
      <c r="AG94" s="657"/>
      <c r="AH94" s="109"/>
      <c r="AI94" s="106"/>
      <c r="AJ94" s="193"/>
      <c r="AK94" s="193"/>
      <c r="AL94" s="193"/>
      <c r="AM94" s="193"/>
      <c r="AN94" s="193"/>
      <c r="AO94" s="193"/>
      <c r="AP94" s="193"/>
      <c r="AQ94" s="193"/>
      <c r="AR94" s="193"/>
      <c r="AS94" s="193"/>
      <c r="AT94" s="114"/>
      <c r="AU94" s="114"/>
      <c r="AV94" s="114"/>
      <c r="AW94" s="114"/>
      <c r="AX94" s="108"/>
      <c r="AY94" s="108"/>
      <c r="AZ94" s="114"/>
      <c r="BA94" s="114"/>
      <c r="BB94" s="134"/>
      <c r="BC94" s="134"/>
      <c r="BD94" s="414"/>
      <c r="BE94" s="114"/>
      <c r="BF94" s="114"/>
      <c r="BG94" s="114"/>
    </row>
    <row r="95" spans="2:59" ht="16.5" customHeight="1">
      <c r="L95" s="129"/>
      <c r="M95" s="129"/>
      <c r="N95" s="129"/>
      <c r="O95" s="746"/>
      <c r="P95" s="133"/>
      <c r="Q95" s="188"/>
      <c r="R95" s="168"/>
      <c r="S95" s="114"/>
      <c r="T95" s="114"/>
      <c r="U95" s="114"/>
      <c r="V95" s="114"/>
      <c r="W95" s="114"/>
      <c r="X95" s="114"/>
      <c r="Y95" s="124"/>
      <c r="Z95" s="124"/>
      <c r="AA95" s="124"/>
      <c r="AB95" s="124"/>
      <c r="AC95" s="124"/>
      <c r="AD95" s="124"/>
      <c r="AE95" s="190"/>
      <c r="AF95" s="123"/>
      <c r="AG95" s="190"/>
      <c r="AH95" s="190"/>
      <c r="AI95" s="190"/>
      <c r="AJ95" s="191"/>
      <c r="AK95" s="190"/>
      <c r="AL95" s="190"/>
      <c r="AM95" s="190"/>
      <c r="AN95" s="190"/>
      <c r="AO95" s="190"/>
      <c r="AP95" s="190"/>
      <c r="AQ95" s="190"/>
      <c r="AR95" s="190"/>
      <c r="AS95" s="190"/>
      <c r="AT95" s="114"/>
      <c r="AU95" s="114"/>
      <c r="AV95" s="114"/>
      <c r="AW95" s="114"/>
      <c r="AX95" s="108"/>
      <c r="AY95" s="108"/>
      <c r="AZ95" s="114"/>
      <c r="BA95" s="114"/>
      <c r="BB95" s="134"/>
      <c r="BC95" s="134"/>
      <c r="BD95" s="414"/>
      <c r="BE95" s="114"/>
      <c r="BF95" s="114"/>
      <c r="BG95" s="114"/>
    </row>
    <row r="96" spans="2:59" ht="17.25" customHeight="1" thickBot="1">
      <c r="B96" s="114"/>
      <c r="C96" s="590"/>
      <c r="D96" s="129"/>
      <c r="E96" s="762"/>
      <c r="F96" s="762"/>
      <c r="G96" s="762"/>
      <c r="H96" s="661"/>
      <c r="I96" s="129"/>
      <c r="J96" s="129"/>
      <c r="L96" s="129"/>
      <c r="M96" s="129"/>
      <c r="N96" s="129"/>
      <c r="O96" s="129"/>
      <c r="P96" s="623"/>
      <c r="Q96" s="109"/>
      <c r="R96" s="106"/>
      <c r="S96" s="114"/>
      <c r="T96" s="114"/>
      <c r="U96" s="114"/>
      <c r="V96" s="114"/>
      <c r="W96" s="114"/>
      <c r="X96" s="114"/>
      <c r="Y96" s="114"/>
      <c r="Z96" s="124"/>
      <c r="AA96" s="124"/>
      <c r="AB96" s="124"/>
      <c r="AC96" s="124"/>
      <c r="AD96" s="124"/>
      <c r="AE96" s="190"/>
      <c r="AF96" s="123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114"/>
      <c r="AW96" s="114"/>
      <c r="AX96" s="108"/>
      <c r="AY96" s="108"/>
      <c r="AZ96" s="114"/>
      <c r="BA96" s="114"/>
      <c r="BB96" s="167"/>
      <c r="BC96" s="134"/>
      <c r="BD96" s="414"/>
      <c r="BE96" s="114"/>
      <c r="BF96" s="114"/>
      <c r="BG96" s="114"/>
    </row>
    <row r="97" spans="2:59" ht="14.25" customHeight="1">
      <c r="B97" s="877"/>
      <c r="C97" s="43" t="s">
        <v>283</v>
      </c>
      <c r="D97" s="44"/>
      <c r="E97" s="155">
        <f>E74+E85</f>
        <v>47.823</v>
      </c>
      <c r="F97" s="255">
        <f>F74+F85</f>
        <v>52.489000000000004</v>
      </c>
      <c r="G97" s="255">
        <f>G74+G85</f>
        <v>236.39800000000002</v>
      </c>
      <c r="H97" s="879">
        <f>H74+H85</f>
        <v>1634.3892000000001</v>
      </c>
      <c r="I97" s="925" t="s">
        <v>284</v>
      </c>
      <c r="J97" s="875" t="s">
        <v>202</v>
      </c>
      <c r="K97" s="31"/>
      <c r="L97" s="129"/>
      <c r="M97" s="129"/>
      <c r="N97" s="129"/>
      <c r="O97" s="746"/>
      <c r="P97" s="114"/>
      <c r="Q97" s="109"/>
      <c r="R97" s="114"/>
      <c r="S97" s="114"/>
      <c r="T97" s="114"/>
      <c r="U97" s="113"/>
      <c r="V97" s="219"/>
      <c r="W97" s="113"/>
      <c r="X97" s="113"/>
      <c r="Y97" s="113"/>
      <c r="Z97" s="113"/>
      <c r="AA97" s="113"/>
      <c r="AB97" s="233"/>
      <c r="AC97" s="113"/>
      <c r="AD97" s="113"/>
      <c r="AE97" s="104"/>
      <c r="AF97" s="127"/>
      <c r="AG97" s="210"/>
      <c r="AH97" s="210"/>
      <c r="AI97" s="210"/>
      <c r="AJ97" s="197"/>
      <c r="AK97" s="635"/>
      <c r="AL97" s="210"/>
      <c r="AM97" s="197"/>
      <c r="AN97" s="197"/>
      <c r="AO97" s="210"/>
      <c r="AP97" s="636"/>
      <c r="AQ97" s="210"/>
      <c r="AR97" s="210"/>
      <c r="AS97" s="114"/>
      <c r="AT97" s="195"/>
      <c r="AU97" s="114"/>
      <c r="AV97" s="114"/>
      <c r="AW97" s="114"/>
      <c r="AX97" s="108"/>
      <c r="AY97" s="108"/>
      <c r="AZ97" s="114"/>
      <c r="BA97" s="114"/>
      <c r="BB97" s="134"/>
      <c r="BC97" s="134"/>
      <c r="BD97" s="414"/>
      <c r="BE97" s="114"/>
      <c r="BF97" s="114"/>
      <c r="BG97" s="114"/>
    </row>
    <row r="98" spans="2:59" ht="14.25" customHeight="1">
      <c r="B98" s="456"/>
      <c r="C98" s="930" t="s">
        <v>11</v>
      </c>
      <c r="D98" s="1783">
        <v>0.6</v>
      </c>
      <c r="E98" s="1160">
        <f>(E401/100)*60</f>
        <v>54</v>
      </c>
      <c r="F98" s="1159">
        <f>(F401/100)*60</f>
        <v>55.2</v>
      </c>
      <c r="G98" s="1159">
        <f>(G401/100)*60</f>
        <v>229.8</v>
      </c>
      <c r="H98" s="2782">
        <f>(H401/100)*60</f>
        <v>1632</v>
      </c>
      <c r="I98" s="2707">
        <f>H98-H97</f>
        <v>-2.3892000000000735</v>
      </c>
      <c r="J98" s="874" t="s">
        <v>422</v>
      </c>
      <c r="L98" s="129"/>
      <c r="M98" s="129"/>
      <c r="N98" s="129"/>
      <c r="O98" s="129"/>
      <c r="P98" s="2379"/>
      <c r="Q98" s="109"/>
      <c r="R98" s="688"/>
      <c r="S98" s="114"/>
      <c r="T98" s="114"/>
      <c r="U98" s="129"/>
      <c r="V98" s="129"/>
      <c r="W98" s="129"/>
      <c r="X98" s="129"/>
      <c r="Y98" s="129"/>
      <c r="Z98" s="129"/>
      <c r="AA98" s="129"/>
      <c r="AB98" s="129"/>
      <c r="AC98" s="129"/>
      <c r="AD98" s="129"/>
      <c r="AE98" s="114"/>
      <c r="AF98" s="114"/>
      <c r="AG98" s="210"/>
      <c r="AH98" s="210"/>
      <c r="AI98" s="210"/>
      <c r="AJ98" s="210"/>
      <c r="AK98" s="210"/>
      <c r="AL98" s="210"/>
      <c r="AM98" s="210"/>
      <c r="AN98" s="210"/>
      <c r="AO98" s="210"/>
      <c r="AP98" s="210"/>
      <c r="AQ98" s="210"/>
      <c r="AR98" s="210"/>
      <c r="AS98" s="114"/>
      <c r="AT98" s="195"/>
      <c r="AU98" s="114"/>
      <c r="AV98" s="114"/>
      <c r="AW98" s="114"/>
      <c r="AX98" s="108"/>
      <c r="AY98" s="108"/>
      <c r="AZ98" s="114"/>
      <c r="BA98" s="114"/>
      <c r="BB98" s="134"/>
      <c r="BC98" s="134"/>
      <c r="BD98" s="414"/>
      <c r="BE98" s="114"/>
      <c r="BF98" s="114"/>
      <c r="BG98" s="114"/>
    </row>
    <row r="99" spans="2:59" ht="13.5" customHeight="1" thickBot="1">
      <c r="B99" s="249"/>
      <c r="C99" s="1031" t="s">
        <v>431</v>
      </c>
      <c r="D99" s="1777"/>
      <c r="E99" s="1778">
        <f>(E97*100/E401)-60</f>
        <v>-6.8633333333333297</v>
      </c>
      <c r="F99" s="1120">
        <f>(F97*100/F401)-60</f>
        <v>-2.9467391304347785</v>
      </c>
      <c r="G99" s="1120">
        <f>(G97*100/G401)-60</f>
        <v>1.7227154046997484</v>
      </c>
      <c r="H99" s="1779">
        <f>(H97*100/H401)-60</f>
        <v>8.7838235294121603E-2</v>
      </c>
      <c r="I99" s="1784"/>
      <c r="J99" s="1033"/>
      <c r="L99" s="129"/>
      <c r="M99" s="129"/>
      <c r="N99" s="129"/>
      <c r="O99" s="129"/>
      <c r="P99" s="127"/>
      <c r="Q99" s="2625"/>
      <c r="R99" s="106"/>
      <c r="S99" s="124"/>
      <c r="T99" s="124"/>
      <c r="U99" s="124"/>
      <c r="V99" s="191"/>
      <c r="W99" s="374"/>
      <c r="X99" s="374"/>
      <c r="Y99" s="374"/>
      <c r="Z99" s="374"/>
      <c r="AA99" s="124"/>
      <c r="AB99" s="241"/>
      <c r="AC99" s="124"/>
      <c r="AD99" s="124"/>
      <c r="AE99" s="132"/>
      <c r="AF99" s="131"/>
      <c r="AG99" s="114"/>
      <c r="AH99" s="114"/>
      <c r="AI99" s="114"/>
      <c r="AJ99" s="197"/>
      <c r="AK99" s="197"/>
      <c r="AL99" s="114"/>
      <c r="AM99" s="197"/>
      <c r="AN99" s="197"/>
      <c r="AO99" s="114"/>
      <c r="AP99" s="109"/>
      <c r="AQ99" s="114"/>
      <c r="AR99" s="114"/>
      <c r="AS99" s="114"/>
      <c r="AT99" s="108"/>
      <c r="AU99" s="114"/>
      <c r="AV99" s="114"/>
      <c r="AW99" s="114"/>
      <c r="AX99" s="217"/>
      <c r="AY99" s="217"/>
      <c r="AZ99" s="114"/>
      <c r="BA99" s="114"/>
      <c r="BB99" s="134"/>
      <c r="BC99" s="134"/>
      <c r="BD99" s="689"/>
      <c r="BE99" s="114"/>
      <c r="BF99" s="114"/>
      <c r="BG99" s="114"/>
    </row>
    <row r="100" spans="2:59" ht="15" customHeight="1">
      <c r="L100" s="114"/>
      <c r="M100" s="122"/>
      <c r="N100" s="114"/>
      <c r="O100" s="191"/>
      <c r="P100" s="2685"/>
      <c r="Q100" s="122"/>
      <c r="R100" s="3021"/>
      <c r="S100" s="124"/>
      <c r="T100" s="124"/>
      <c r="U100" s="124"/>
      <c r="V100" s="191"/>
      <c r="W100" s="124"/>
      <c r="X100" s="124"/>
      <c r="Y100" s="124"/>
      <c r="Z100" s="124"/>
      <c r="AA100" s="124"/>
      <c r="AB100" s="124"/>
      <c r="AC100" s="124"/>
      <c r="AD100" s="124"/>
      <c r="AE100" s="132"/>
      <c r="AF100" s="130"/>
      <c r="AG100" s="640"/>
      <c r="AH100" s="641"/>
      <c r="AI100" s="642"/>
      <c r="AJ100" s="643"/>
      <c r="AK100" s="644"/>
      <c r="AL100" s="644"/>
      <c r="AM100" s="644"/>
      <c r="AN100" s="644"/>
      <c r="AO100" s="644"/>
      <c r="AP100" s="644"/>
      <c r="AQ100" s="640"/>
      <c r="AR100" s="640"/>
      <c r="AS100" s="645"/>
      <c r="AT100" s="113"/>
      <c r="AU100" s="114"/>
      <c r="AV100" s="114"/>
      <c r="AW100" s="114"/>
      <c r="AX100" s="217"/>
      <c r="AY100" s="217"/>
      <c r="AZ100" s="114"/>
      <c r="BA100" s="114"/>
      <c r="BB100" s="134"/>
      <c r="BC100" s="134"/>
      <c r="BD100" s="414"/>
      <c r="BE100" s="114"/>
      <c r="BF100" s="114"/>
      <c r="BG100" s="114"/>
    </row>
    <row r="101" spans="2:59" ht="15" customHeight="1" thickBot="1">
      <c r="L101" s="376"/>
      <c r="M101" s="129"/>
      <c r="N101" s="129"/>
      <c r="O101" s="191"/>
      <c r="P101" s="129"/>
      <c r="Q101" s="109"/>
      <c r="R101" s="106"/>
      <c r="S101" s="376"/>
      <c r="T101" s="376"/>
      <c r="U101" s="630"/>
      <c r="V101" s="191"/>
      <c r="W101" s="374"/>
      <c r="X101" s="374"/>
      <c r="Y101" s="374"/>
      <c r="Z101" s="374"/>
      <c r="AA101" s="124"/>
      <c r="AB101" s="241"/>
      <c r="AC101" s="124"/>
      <c r="AD101" s="124"/>
      <c r="AE101" s="403"/>
      <c r="AF101" s="123"/>
      <c r="AG101" s="222"/>
      <c r="AH101" s="222"/>
      <c r="AI101" s="222"/>
      <c r="AJ101" s="646"/>
      <c r="AK101" s="222"/>
      <c r="AL101" s="222"/>
      <c r="AM101" s="222"/>
      <c r="AN101" s="222"/>
      <c r="AO101" s="222"/>
      <c r="AP101" s="222"/>
      <c r="AQ101" s="222"/>
      <c r="AR101" s="222"/>
      <c r="AS101" s="222"/>
      <c r="AT101" s="108"/>
      <c r="AU101" s="114"/>
      <c r="AV101" s="114"/>
      <c r="AW101" s="114"/>
      <c r="AX101" s="108"/>
      <c r="AY101" s="108"/>
      <c r="AZ101" s="114"/>
      <c r="BA101" s="114"/>
      <c r="BB101" s="134"/>
      <c r="BC101" s="134"/>
      <c r="BD101" s="414"/>
      <c r="BE101" s="114"/>
      <c r="BF101" s="114"/>
      <c r="BG101" s="114"/>
    </row>
    <row r="102" spans="2:59" ht="13.5" customHeight="1">
      <c r="B102" s="877"/>
      <c r="C102" s="43" t="s">
        <v>282</v>
      </c>
      <c r="D102" s="44"/>
      <c r="E102" s="155">
        <f>E85+E92</f>
        <v>37.570999999999998</v>
      </c>
      <c r="F102" s="255">
        <f>F85+F92</f>
        <v>39.954999999999998</v>
      </c>
      <c r="G102" s="255">
        <f>G85+G92</f>
        <v>173.285</v>
      </c>
      <c r="H102" s="879">
        <f>H85+H92</f>
        <v>1223.4662000000001</v>
      </c>
      <c r="I102" s="878" t="s">
        <v>284</v>
      </c>
      <c r="J102" s="875" t="s">
        <v>202</v>
      </c>
      <c r="L102" s="129"/>
      <c r="M102" s="129"/>
      <c r="N102" s="129"/>
      <c r="O102" s="129"/>
      <c r="P102" s="129"/>
      <c r="Q102" s="109"/>
      <c r="R102" s="106"/>
      <c r="S102" s="376"/>
      <c r="T102" s="376"/>
      <c r="U102" s="630"/>
      <c r="V102" s="191"/>
      <c r="W102" s="374"/>
      <c r="X102" s="374"/>
      <c r="Y102" s="374"/>
      <c r="Z102" s="374"/>
      <c r="AA102" s="124"/>
      <c r="AB102" s="241"/>
      <c r="AC102" s="124"/>
      <c r="AD102" s="124"/>
      <c r="AE102" s="403"/>
      <c r="AF102" s="123"/>
      <c r="AG102" s="190"/>
      <c r="AH102" s="403"/>
      <c r="AI102" s="190"/>
      <c r="AJ102" s="191"/>
      <c r="AK102" s="190"/>
      <c r="AL102" s="190"/>
      <c r="AM102" s="403"/>
      <c r="AN102" s="403"/>
      <c r="AO102" s="190"/>
      <c r="AP102" s="160"/>
      <c r="AQ102" s="190"/>
      <c r="AR102" s="190"/>
      <c r="AS102" s="190"/>
      <c r="AT102" s="114"/>
      <c r="AU102" s="114"/>
      <c r="AV102" s="114"/>
      <c r="AW102" s="114"/>
      <c r="AX102" s="217"/>
      <c r="AY102" s="217"/>
      <c r="AZ102" s="114"/>
      <c r="BA102" s="114"/>
      <c r="BB102" s="134"/>
      <c r="BC102" s="134"/>
      <c r="BD102" s="414"/>
      <c r="BE102" s="114"/>
      <c r="BF102" s="114"/>
      <c r="BG102" s="114"/>
    </row>
    <row r="103" spans="2:59" ht="17.25" customHeight="1">
      <c r="B103" s="456"/>
      <c r="C103" s="930" t="s">
        <v>11</v>
      </c>
      <c r="D103" s="1783">
        <v>0.45</v>
      </c>
      <c r="E103" s="1160">
        <f>(E401/100)*45</f>
        <v>40.5</v>
      </c>
      <c r="F103" s="1159">
        <f>(F401/100)*45</f>
        <v>41.4</v>
      </c>
      <c r="G103" s="1159">
        <f>(G401/100)*45</f>
        <v>172.35</v>
      </c>
      <c r="H103" s="2782">
        <f>(H401/100)*45</f>
        <v>1224</v>
      </c>
      <c r="I103" s="2708">
        <f>H103-H102</f>
        <v>0.53379999999992833</v>
      </c>
      <c r="J103" s="874" t="s">
        <v>422</v>
      </c>
      <c r="L103" s="213"/>
      <c r="M103" s="129"/>
      <c r="N103" s="129"/>
      <c r="O103" s="213"/>
      <c r="P103" s="129"/>
      <c r="Q103" s="109"/>
      <c r="R103" s="106"/>
      <c r="S103" s="124"/>
      <c r="T103" s="124"/>
      <c r="U103" s="124"/>
      <c r="V103" s="191"/>
      <c r="W103" s="124"/>
      <c r="X103" s="124"/>
      <c r="Y103" s="124"/>
      <c r="Z103" s="124"/>
      <c r="AA103" s="124"/>
      <c r="AB103" s="124"/>
      <c r="AC103" s="124"/>
      <c r="AD103" s="124"/>
      <c r="AE103" s="190"/>
      <c r="AF103" s="123"/>
      <c r="AG103" s="658"/>
      <c r="AH103" s="658"/>
      <c r="AI103" s="658"/>
      <c r="AJ103" s="658"/>
      <c r="AK103" s="658"/>
      <c r="AL103" s="658"/>
      <c r="AM103" s="659"/>
      <c r="AN103" s="658"/>
      <c r="AO103" s="659"/>
      <c r="AP103" s="659"/>
      <c r="AQ103" s="658"/>
      <c r="AR103" s="658"/>
      <c r="AS103" s="658"/>
      <c r="AT103" s="108"/>
      <c r="AU103" s="114"/>
      <c r="AV103" s="114"/>
      <c r="AW103" s="114"/>
      <c r="AX103" s="108"/>
      <c r="AY103" s="108"/>
      <c r="AZ103" s="114"/>
      <c r="BA103" s="114"/>
      <c r="BB103" s="299"/>
      <c r="BC103" s="134"/>
      <c r="BD103" s="414"/>
      <c r="BE103" s="114"/>
      <c r="BF103" s="114"/>
      <c r="BG103" s="114"/>
    </row>
    <row r="104" spans="2:59" ht="17.25" customHeight="1" thickBot="1">
      <c r="B104" s="249"/>
      <c r="C104" s="1031" t="s">
        <v>431</v>
      </c>
      <c r="D104" s="1777"/>
      <c r="E104" s="1778">
        <f>(E102*100/E401)-45</f>
        <v>-3.2544444444444451</v>
      </c>
      <c r="F104" s="1120">
        <f>(F102*100/F401)-45</f>
        <v>-1.5706521739130466</v>
      </c>
      <c r="G104" s="1120">
        <f>(G102*100/G401)-45</f>
        <v>0.24412532637075657</v>
      </c>
      <c r="H104" s="1779">
        <f>(H102*100/H401)-45</f>
        <v>-1.9624999999997783E-2</v>
      </c>
      <c r="I104" s="1784"/>
      <c r="J104" s="1033"/>
      <c r="L104" s="114"/>
      <c r="M104" s="129"/>
      <c r="N104" s="129"/>
      <c r="O104" s="129"/>
      <c r="P104" s="129"/>
      <c r="Q104" s="114"/>
      <c r="R104" s="114"/>
      <c r="S104" s="114"/>
      <c r="T104" s="124"/>
      <c r="U104" s="124"/>
      <c r="V104" s="191"/>
      <c r="W104" s="124"/>
      <c r="X104" s="124"/>
      <c r="Y104" s="124"/>
      <c r="Z104" s="124"/>
      <c r="AA104" s="124"/>
      <c r="AB104" s="124"/>
      <c r="AC104" s="124"/>
      <c r="AD104" s="124"/>
      <c r="AE104" s="190"/>
      <c r="AF104" s="123"/>
      <c r="AG104" s="114"/>
      <c r="AH104" s="114"/>
      <c r="AI104" s="114"/>
      <c r="AJ104" s="114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08"/>
      <c r="AU104" s="114"/>
      <c r="AV104" s="114"/>
      <c r="AW104" s="114"/>
      <c r="AX104" s="108"/>
      <c r="AY104" s="108"/>
      <c r="AZ104" s="114"/>
      <c r="BA104" s="114"/>
      <c r="BB104" s="134"/>
      <c r="BC104" s="134"/>
      <c r="BD104" s="414"/>
      <c r="BE104" s="114"/>
      <c r="BF104" s="114"/>
      <c r="BG104" s="114"/>
    </row>
    <row r="105" spans="2:59" ht="18" customHeight="1">
      <c r="L105" s="2811"/>
      <c r="M105" s="129"/>
      <c r="N105" s="129"/>
      <c r="O105" s="2811"/>
      <c r="P105" s="129"/>
      <c r="Q105" s="109"/>
      <c r="R105" s="106"/>
      <c r="S105" s="124"/>
      <c r="T105" s="124"/>
      <c r="U105" s="124"/>
      <c r="V105" s="191"/>
      <c r="W105" s="124"/>
      <c r="X105" s="124"/>
      <c r="Y105" s="124"/>
      <c r="Z105" s="124"/>
      <c r="AA105" s="124"/>
      <c r="AB105" s="124"/>
      <c r="AC105" s="124"/>
      <c r="AD105" s="124"/>
      <c r="AE105" s="190"/>
      <c r="AF105" s="159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636"/>
      <c r="AQ105" s="114"/>
      <c r="AR105" s="636"/>
      <c r="AS105" s="114"/>
      <c r="AT105" s="108"/>
      <c r="AU105" s="114"/>
      <c r="AV105" s="114"/>
      <c r="AW105" s="114"/>
      <c r="AX105" s="108"/>
      <c r="AY105" s="108"/>
      <c r="AZ105" s="114"/>
      <c r="BA105" s="114"/>
      <c r="BB105" s="134"/>
      <c r="BC105" s="134"/>
      <c r="BD105" s="414"/>
      <c r="BE105" s="114"/>
      <c r="BF105" s="114"/>
      <c r="BG105" s="114"/>
    </row>
    <row r="106" spans="2:59" ht="15.75" customHeight="1" thickBot="1">
      <c r="L106" s="786"/>
      <c r="M106" s="129"/>
      <c r="N106" s="129"/>
      <c r="O106" s="129"/>
      <c r="P106" s="129"/>
      <c r="Q106" s="109"/>
      <c r="R106" s="106"/>
      <c r="S106" s="124"/>
      <c r="T106" s="376"/>
      <c r="U106" s="124"/>
      <c r="V106" s="191"/>
      <c r="W106" s="124"/>
      <c r="X106" s="124"/>
      <c r="Y106" s="124"/>
      <c r="Z106" s="124"/>
      <c r="AA106" s="124"/>
      <c r="AB106" s="124"/>
      <c r="AC106" s="241"/>
      <c r="AD106" s="124"/>
      <c r="AE106" s="190"/>
      <c r="AF106" s="124"/>
      <c r="AG106" s="114"/>
      <c r="AH106" s="114"/>
      <c r="AI106" s="114"/>
      <c r="AJ106" s="660"/>
      <c r="AK106" s="114"/>
      <c r="AL106" s="114"/>
      <c r="AM106" s="114"/>
      <c r="AN106" s="114"/>
      <c r="AO106" s="114"/>
      <c r="AP106" s="114"/>
      <c r="AQ106" s="114"/>
      <c r="AR106" s="636"/>
      <c r="AS106" s="114"/>
      <c r="AT106" s="108"/>
      <c r="AU106" s="114"/>
      <c r="AV106" s="114"/>
      <c r="AW106" s="114"/>
      <c r="AX106" s="108"/>
      <c r="AY106" s="108"/>
      <c r="AZ106" s="114"/>
      <c r="BA106" s="114"/>
      <c r="BB106" s="134"/>
      <c r="BC106" s="134"/>
      <c r="BD106" s="414"/>
      <c r="BE106" s="114"/>
      <c r="BF106" s="114"/>
      <c r="BG106" s="114"/>
    </row>
    <row r="107" spans="2:59" ht="12.75" customHeight="1">
      <c r="B107" s="877"/>
      <c r="C107" s="43" t="s">
        <v>242</v>
      </c>
      <c r="D107" s="44"/>
      <c r="E107" s="155">
        <f>E74+E85+E92</f>
        <v>57.686999999999998</v>
      </c>
      <c r="F107" s="255">
        <f>F74+F85+F92</f>
        <v>61.917000000000002</v>
      </c>
      <c r="G107" s="255">
        <f>G74+G85+G92</f>
        <v>280.23500000000001</v>
      </c>
      <c r="H107" s="775">
        <f>H74+H85+H92</f>
        <v>1904.9892</v>
      </c>
      <c r="I107" s="878" t="s">
        <v>284</v>
      </c>
      <c r="J107" s="875" t="s">
        <v>202</v>
      </c>
      <c r="L107" s="676"/>
      <c r="M107" s="129"/>
      <c r="N107" s="129"/>
      <c r="O107" s="129"/>
      <c r="P107" s="129"/>
      <c r="Q107" s="651"/>
      <c r="R107" s="129"/>
      <c r="S107" s="113"/>
      <c r="T107" s="113"/>
      <c r="U107" s="113"/>
      <c r="V107" s="219"/>
      <c r="W107" s="113"/>
      <c r="X107" s="113"/>
      <c r="Y107" s="113"/>
      <c r="Z107" s="113"/>
      <c r="AA107" s="113"/>
      <c r="AB107" s="233"/>
      <c r="AC107" s="113"/>
      <c r="AD107" s="113"/>
      <c r="AE107" s="112"/>
      <c r="AF107" s="124"/>
      <c r="AG107" s="123"/>
      <c r="AH107" s="109"/>
      <c r="AI107" s="106"/>
      <c r="AJ107" s="124"/>
      <c r="AK107" s="124"/>
      <c r="AL107" s="124"/>
      <c r="AM107" s="191"/>
      <c r="AN107" s="124"/>
      <c r="AO107" s="124"/>
      <c r="AP107" s="124"/>
      <c r="AQ107" s="124"/>
      <c r="AR107" s="124"/>
      <c r="AS107" s="124"/>
      <c r="AT107" s="124"/>
      <c r="AU107" s="124"/>
      <c r="AV107" s="190"/>
      <c r="AW107" s="114"/>
      <c r="AX107" s="114"/>
      <c r="AY107" s="114"/>
      <c r="AZ107" s="114"/>
      <c r="BA107" s="114"/>
      <c r="BB107" s="114"/>
      <c r="BC107" s="114"/>
      <c r="BD107" s="114"/>
      <c r="BE107" s="114"/>
      <c r="BF107" s="114"/>
      <c r="BG107" s="114"/>
    </row>
    <row r="108" spans="2:59" ht="16.5" customHeight="1">
      <c r="B108" s="456"/>
      <c r="C108" s="930" t="s">
        <v>11</v>
      </c>
      <c r="D108" s="1783">
        <v>0.7</v>
      </c>
      <c r="E108" s="1160">
        <f>(E401/100)*70</f>
        <v>63</v>
      </c>
      <c r="F108" s="1159">
        <f>(F401/100)*70</f>
        <v>64.400000000000006</v>
      </c>
      <c r="G108" s="1159">
        <f>(G401/100)*70</f>
        <v>268.10000000000002</v>
      </c>
      <c r="H108" s="2782">
        <f>(H401/100)*70</f>
        <v>1904</v>
      </c>
      <c r="I108" s="2709">
        <f>H108-H107</f>
        <v>-0.98919999999998254</v>
      </c>
      <c r="J108" s="874" t="s">
        <v>422</v>
      </c>
      <c r="L108" s="676"/>
      <c r="M108" s="129"/>
      <c r="N108" s="129"/>
      <c r="O108" s="129"/>
      <c r="P108" s="129"/>
      <c r="Q108" s="406"/>
      <c r="R108" s="108"/>
      <c r="S108" s="654"/>
      <c r="T108" s="654"/>
      <c r="U108" s="654"/>
      <c r="V108" s="654"/>
      <c r="W108" s="654"/>
      <c r="X108" s="654"/>
      <c r="Y108" s="655"/>
      <c r="Z108" s="654"/>
      <c r="AA108" s="655"/>
      <c r="AB108" s="655"/>
      <c r="AC108" s="654"/>
      <c r="AD108" s="654"/>
      <c r="AE108" s="654"/>
      <c r="AF108" s="114"/>
      <c r="AG108" s="123"/>
      <c r="AH108" s="373"/>
      <c r="AI108" s="106"/>
      <c r="AJ108" s="124"/>
      <c r="AK108" s="124"/>
      <c r="AL108" s="124"/>
      <c r="AM108" s="191"/>
      <c r="AN108" s="374"/>
      <c r="AO108" s="374"/>
      <c r="AP108" s="374"/>
      <c r="AQ108" s="374"/>
      <c r="AR108" s="124"/>
      <c r="AS108" s="241"/>
      <c r="AT108" s="124"/>
      <c r="AU108" s="124"/>
      <c r="AV108" s="132"/>
      <c r="AW108" s="114"/>
      <c r="AX108" s="114"/>
      <c r="AY108" s="114"/>
      <c r="AZ108" s="114"/>
      <c r="BA108" s="114"/>
      <c r="BB108" s="114"/>
      <c r="BC108" s="114"/>
      <c r="BD108" s="114"/>
      <c r="BE108" s="114"/>
      <c r="BF108" s="114"/>
      <c r="BG108" s="114"/>
    </row>
    <row r="109" spans="2:59" ht="12.75" customHeight="1" thickBot="1">
      <c r="B109" s="249"/>
      <c r="C109" s="1031" t="s">
        <v>431</v>
      </c>
      <c r="D109" s="1777"/>
      <c r="E109" s="2710">
        <f>(E107*100/E401)-70</f>
        <v>-5.903333333333336</v>
      </c>
      <c r="F109" s="521">
        <f>(F107*100/F401)-70</f>
        <v>-2.6989130434782567</v>
      </c>
      <c r="G109" s="521">
        <f>(G107*100/G401)-70</f>
        <v>3.1684073107049642</v>
      </c>
      <c r="H109" s="2711">
        <f>(H107*100/H401)-70</f>
        <v>3.6367647058824559E-2</v>
      </c>
      <c r="I109" s="1784"/>
      <c r="J109" s="1033"/>
      <c r="L109" s="676"/>
      <c r="M109" s="129"/>
      <c r="N109" s="129"/>
      <c r="O109" s="129"/>
      <c r="P109" s="129"/>
      <c r="Q109" s="409"/>
      <c r="R109" s="114"/>
      <c r="S109" s="410"/>
      <c r="T109" s="410"/>
      <c r="U109" s="410"/>
      <c r="V109" s="410"/>
      <c r="W109" s="656"/>
      <c r="X109" s="410"/>
      <c r="Y109" s="410"/>
      <c r="Z109" s="410"/>
      <c r="AA109" s="405"/>
      <c r="AB109" s="405"/>
      <c r="AC109" s="410"/>
      <c r="AD109" s="410"/>
      <c r="AE109" s="411"/>
      <c r="AF109" s="108"/>
      <c r="AG109" s="133"/>
      <c r="AH109" s="109"/>
      <c r="AI109" s="375"/>
      <c r="AJ109" s="124"/>
      <c r="AK109" s="124"/>
      <c r="AL109" s="124"/>
      <c r="AM109" s="191"/>
      <c r="AN109" s="374"/>
      <c r="AO109" s="374"/>
      <c r="AP109" s="374"/>
      <c r="AQ109" s="374"/>
      <c r="AR109" s="124"/>
      <c r="AS109" s="241"/>
      <c r="AT109" s="124"/>
      <c r="AU109" s="124"/>
      <c r="AV109" s="132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</row>
    <row r="110" spans="2:59" ht="14.25" customHeight="1">
      <c r="I110" s="5"/>
      <c r="J110" s="5"/>
      <c r="L110" s="676"/>
      <c r="M110" s="129"/>
      <c r="N110" s="129"/>
      <c r="O110" s="129"/>
      <c r="P110" s="129"/>
      <c r="Q110" s="114"/>
      <c r="R110" s="129"/>
      <c r="S110" s="129"/>
      <c r="T110" s="129"/>
      <c r="U110" s="129"/>
      <c r="V110" s="129"/>
      <c r="W110" s="129"/>
      <c r="X110" s="129"/>
      <c r="Y110" s="129"/>
      <c r="Z110" s="129"/>
      <c r="AA110" s="129"/>
      <c r="AB110" s="129"/>
      <c r="AC110" s="129"/>
      <c r="AD110" s="129"/>
      <c r="AE110" s="114"/>
      <c r="AF110" s="167"/>
      <c r="AG110" s="129"/>
      <c r="AH110" s="122"/>
      <c r="AI110" s="114"/>
      <c r="AJ110" s="114"/>
      <c r="AK110" s="114"/>
      <c r="AL110" s="221"/>
      <c r="AM110" s="114"/>
      <c r="AN110" s="114"/>
      <c r="AO110" s="114"/>
      <c r="AP110" s="114"/>
      <c r="AQ110" s="114"/>
      <c r="AR110" s="129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</row>
    <row r="111" spans="2:59" ht="15" customHeight="1">
      <c r="C111" s="11"/>
      <c r="D111" s="5"/>
      <c r="E111" s="5"/>
      <c r="F111" s="5"/>
      <c r="G111" s="5"/>
      <c r="H111" s="5"/>
      <c r="I111" s="5"/>
      <c r="J111" s="5"/>
      <c r="L111" s="691"/>
      <c r="M111" s="109"/>
      <c r="N111" s="106"/>
      <c r="O111" s="129"/>
      <c r="P111" s="129"/>
      <c r="Q111" s="114"/>
      <c r="R111" s="129"/>
      <c r="S111" s="129"/>
      <c r="T111" s="129"/>
      <c r="U111" s="129"/>
      <c r="V111" s="129"/>
      <c r="W111" s="129"/>
      <c r="X111" s="129"/>
      <c r="Y111" s="129"/>
      <c r="Z111" s="129"/>
      <c r="AA111" s="129"/>
      <c r="AB111" s="129"/>
      <c r="AC111" s="129"/>
      <c r="AD111" s="129"/>
      <c r="AE111" s="114"/>
      <c r="AF111" s="127"/>
      <c r="AG111" s="169"/>
      <c r="AH111" s="122"/>
      <c r="AI111" s="114"/>
      <c r="AJ111" s="129"/>
      <c r="AK111" s="129"/>
      <c r="AL111" s="194"/>
      <c r="AM111" s="194"/>
      <c r="AN111" s="134"/>
      <c r="AO111" s="134"/>
      <c r="AP111" s="134"/>
      <c r="AQ111" s="134"/>
      <c r="AR111" s="114"/>
      <c r="AS111" s="123"/>
      <c r="AT111" s="114"/>
      <c r="AU111" s="114"/>
      <c r="AV111" s="114"/>
      <c r="AW111" s="114"/>
      <c r="AX111" s="105"/>
      <c r="AY111" s="108"/>
      <c r="AZ111" s="108"/>
      <c r="BA111" s="108"/>
      <c r="BB111" s="108"/>
      <c r="BC111" s="108"/>
      <c r="BD111" s="108"/>
      <c r="BE111" s="108"/>
      <c r="BF111" s="108"/>
      <c r="BG111" s="114"/>
    </row>
    <row r="112" spans="2:59" ht="14.25" customHeight="1">
      <c r="C112" s="15"/>
      <c r="D112" s="54"/>
      <c r="E112" s="54"/>
      <c r="F112" s="54"/>
      <c r="G112" s="54"/>
      <c r="H112" s="54"/>
      <c r="I112" s="700"/>
      <c r="J112" s="5"/>
      <c r="L112" s="2685"/>
      <c r="M112" s="122"/>
      <c r="N112" s="3021"/>
      <c r="O112" s="129"/>
      <c r="P112" s="129"/>
      <c r="Q112" s="114"/>
      <c r="R112" s="129"/>
      <c r="S112" s="129"/>
      <c r="T112" s="129"/>
      <c r="U112" s="129"/>
      <c r="V112" s="129"/>
      <c r="W112" s="129"/>
      <c r="X112" s="129"/>
      <c r="Y112" s="129"/>
      <c r="Z112" s="129"/>
      <c r="AA112" s="129"/>
      <c r="AB112" s="129"/>
      <c r="AC112" s="129"/>
      <c r="AD112" s="129"/>
      <c r="AE112" s="114"/>
      <c r="AF112" s="123"/>
      <c r="AG112" s="123"/>
      <c r="AH112" s="109"/>
      <c r="AI112" s="108"/>
      <c r="AJ112" s="129"/>
      <c r="AK112" s="129"/>
      <c r="AL112" s="129"/>
      <c r="AM112" s="129"/>
      <c r="AN112" s="129"/>
      <c r="AO112" s="129"/>
      <c r="AP112" s="129"/>
      <c r="AQ112" s="129"/>
      <c r="AR112" s="129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</row>
    <row r="113" spans="2:59" ht="19.5" customHeight="1">
      <c r="D113" s="12" t="s">
        <v>206</v>
      </c>
      <c r="L113" s="590"/>
      <c r="M113" s="168"/>
      <c r="N113" s="195"/>
      <c r="O113" s="129"/>
      <c r="P113" s="757"/>
      <c r="Q113" s="114"/>
      <c r="R113" s="758"/>
      <c r="S113" s="194"/>
      <c r="T113" s="194"/>
      <c r="U113" s="194"/>
      <c r="V113" s="758"/>
      <c r="W113" s="758"/>
      <c r="X113" s="759"/>
      <c r="Y113" s="129"/>
      <c r="Z113" s="129"/>
      <c r="AA113" s="129"/>
      <c r="AB113" s="129"/>
      <c r="AC113" s="129"/>
      <c r="AD113" s="129"/>
      <c r="AE113" s="114"/>
      <c r="AF113" s="106"/>
      <c r="AG113" s="123"/>
      <c r="AH113" s="114"/>
      <c r="AI113" s="108"/>
      <c r="AJ113" s="661"/>
      <c r="AK113" s="661"/>
      <c r="AL113" s="661"/>
      <c r="AM113" s="661"/>
      <c r="AN113" s="661"/>
      <c r="AO113" s="661"/>
      <c r="AP113" s="661"/>
      <c r="AQ113" s="661"/>
      <c r="AR113" s="661"/>
      <c r="AS113" s="661"/>
      <c r="AT113" s="114"/>
      <c r="AU113" s="114"/>
      <c r="AV113" s="114"/>
      <c r="AW113" s="114"/>
      <c r="AX113" s="108"/>
      <c r="AY113" s="108"/>
      <c r="AZ113" s="114"/>
      <c r="BA113" s="114"/>
      <c r="BB113" s="114"/>
      <c r="BC113" s="114"/>
      <c r="BD113" s="114"/>
      <c r="BE113" s="114"/>
      <c r="BF113" s="114"/>
      <c r="BG113" s="114"/>
    </row>
    <row r="114" spans="2:59" ht="16.5" customHeight="1">
      <c r="B114" s="25" t="s">
        <v>428</v>
      </c>
      <c r="D114"/>
      <c r="E114"/>
      <c r="I114"/>
      <c r="J114"/>
      <c r="L114" s="114"/>
      <c r="M114" s="188"/>
      <c r="N114" s="114"/>
      <c r="O114" s="129"/>
      <c r="P114" s="192"/>
      <c r="Q114" s="221"/>
      <c r="R114" s="192"/>
      <c r="S114" s="760"/>
      <c r="T114" s="760"/>
      <c r="U114" s="760"/>
      <c r="V114" s="192"/>
      <c r="W114" s="761"/>
      <c r="X114" s="309"/>
      <c r="Y114" s="129"/>
      <c r="Z114" s="129"/>
      <c r="AA114" s="129"/>
      <c r="AB114" s="129"/>
      <c r="AC114" s="129"/>
      <c r="AD114" s="129"/>
      <c r="AE114" s="114"/>
      <c r="AF114" s="124"/>
      <c r="AG114" s="128"/>
      <c r="AH114" s="114"/>
      <c r="AI114" s="114"/>
      <c r="AJ114" s="134"/>
      <c r="AK114" s="134"/>
      <c r="AL114" s="13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X114" s="114"/>
      <c r="AY114" s="114"/>
      <c r="AZ114" s="114"/>
      <c r="BA114" s="114"/>
      <c r="BB114" s="114"/>
      <c r="BC114" s="114"/>
      <c r="BD114" s="114"/>
      <c r="BE114" s="114"/>
      <c r="BF114" s="114"/>
      <c r="BG114" s="114"/>
    </row>
    <row r="115" spans="2:59" ht="21.75" customHeight="1">
      <c r="C115" s="25" t="s">
        <v>203</v>
      </c>
      <c r="E115"/>
      <c r="F115"/>
      <c r="G115" s="25"/>
      <c r="H115" s="25"/>
      <c r="I115" s="26"/>
      <c r="J115" s="26"/>
      <c r="L115" s="123"/>
      <c r="M115" s="109"/>
      <c r="N115" s="104"/>
      <c r="O115" s="129"/>
      <c r="P115" s="760"/>
      <c r="Q115" s="213"/>
      <c r="R115" s="221"/>
      <c r="S115" s="762"/>
      <c r="T115" s="762"/>
      <c r="U115" s="762"/>
      <c r="V115" s="221"/>
      <c r="W115" s="309"/>
      <c r="X115" s="309"/>
      <c r="Y115" s="114"/>
      <c r="Z115" s="114"/>
      <c r="AA115" s="114"/>
      <c r="AB115" s="114"/>
      <c r="AC115" s="114"/>
      <c r="AD115" s="114"/>
      <c r="AE115" s="114"/>
      <c r="AF115" s="124"/>
      <c r="AG115" s="114"/>
      <c r="AH115" s="188"/>
      <c r="AI115" s="114"/>
      <c r="AJ115" s="114"/>
      <c r="AK115" s="114"/>
      <c r="AL115" s="114"/>
      <c r="AM115" s="114"/>
      <c r="AN115" s="114"/>
      <c r="AO115" s="114"/>
      <c r="AP115" s="114"/>
      <c r="AQ115" s="114"/>
      <c r="AR115" s="114"/>
      <c r="AS115" s="114"/>
      <c r="AT115" s="114"/>
      <c r="AU115" s="114"/>
      <c r="AV115" s="114"/>
      <c r="AW115" s="114"/>
      <c r="AX115" s="114"/>
      <c r="AY115" s="114"/>
      <c r="AZ115" s="114"/>
      <c r="BA115" s="114"/>
      <c r="BB115" s="114"/>
      <c r="BC115" s="114"/>
      <c r="BD115" s="114"/>
      <c r="BE115" s="114"/>
      <c r="BF115" s="114"/>
      <c r="BG115" s="114"/>
    </row>
    <row r="116" spans="2:59" ht="17.25" customHeight="1">
      <c r="B116" s="28" t="s">
        <v>888</v>
      </c>
      <c r="C116" s="26"/>
      <c r="D116"/>
      <c r="E116" s="28" t="s">
        <v>0</v>
      </c>
      <c r="F116"/>
      <c r="G116" s="2" t="s">
        <v>429</v>
      </c>
      <c r="H116" s="26"/>
      <c r="I116" s="26"/>
      <c r="J116" s="33"/>
      <c r="K116" s="54"/>
      <c r="L116" s="376"/>
      <c r="M116" s="124"/>
      <c r="N116" s="1926"/>
      <c r="O116" s="129"/>
      <c r="P116" s="114"/>
      <c r="Q116" s="188"/>
      <c r="R116" s="106"/>
      <c r="S116" s="124"/>
      <c r="T116" s="124"/>
      <c r="U116" s="124"/>
      <c r="V116" s="746"/>
      <c r="W116" s="677"/>
      <c r="X116" s="763"/>
      <c r="Y116" s="134"/>
      <c r="Z116" s="134"/>
      <c r="AA116" s="114"/>
      <c r="AB116" s="114"/>
      <c r="AC116" s="114"/>
      <c r="AD116" s="114"/>
      <c r="AE116" s="114"/>
      <c r="AF116" s="662"/>
      <c r="AG116" s="123"/>
      <c r="AH116" s="109"/>
      <c r="AI116" s="123"/>
      <c r="AJ116" s="114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  <c r="AU116" s="114"/>
      <c r="AV116" s="114"/>
      <c r="AW116" s="114"/>
      <c r="AX116" s="114"/>
      <c r="AY116" s="114"/>
      <c r="AZ116" s="114"/>
      <c r="BA116" s="114"/>
      <c r="BB116" s="114"/>
      <c r="BC116" s="114"/>
      <c r="BD116" s="114"/>
      <c r="BE116" s="114"/>
      <c r="BF116" s="114"/>
      <c r="BG116" s="114"/>
    </row>
    <row r="117" spans="2:59" ht="18.75" customHeight="1" thickBot="1">
      <c r="D117" s="32" t="s">
        <v>1</v>
      </c>
      <c r="K117" s="54"/>
      <c r="L117" s="376"/>
      <c r="M117" s="124"/>
      <c r="N117" s="1926"/>
      <c r="O117" s="129"/>
      <c r="P117" s="188"/>
      <c r="Q117" s="109"/>
      <c r="R117" s="106"/>
      <c r="S117" s="376"/>
      <c r="T117" s="376"/>
      <c r="U117" s="376"/>
      <c r="V117" s="1926"/>
      <c r="W117" s="677"/>
      <c r="X117" s="676"/>
      <c r="Y117" s="129"/>
      <c r="Z117" s="129"/>
      <c r="AA117" s="129"/>
      <c r="AB117" s="129"/>
      <c r="AC117" s="129"/>
      <c r="AD117" s="129"/>
      <c r="AE117" s="114"/>
      <c r="AF117" s="108"/>
      <c r="AG117" s="133"/>
      <c r="AH117" s="109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  <c r="AU117" s="129"/>
      <c r="AV117" s="114"/>
      <c r="AW117" s="114"/>
      <c r="AX117" s="129"/>
      <c r="AY117" s="129"/>
      <c r="AZ117" s="114"/>
      <c r="BA117" s="114"/>
      <c r="BB117" s="114"/>
      <c r="BC117" s="114"/>
      <c r="BD117" s="114"/>
      <c r="BE117" s="114"/>
      <c r="BF117" s="114"/>
      <c r="BG117" s="114"/>
    </row>
    <row r="118" spans="2:59" ht="13.5" customHeight="1" thickBot="1">
      <c r="B118" s="458" t="s">
        <v>175</v>
      </c>
      <c r="C118" s="96"/>
      <c r="D118" s="459" t="s">
        <v>176</v>
      </c>
      <c r="E118" s="383" t="s">
        <v>177</v>
      </c>
      <c r="F118" s="383"/>
      <c r="G118" s="383"/>
      <c r="H118" s="460" t="s">
        <v>178</v>
      </c>
      <c r="I118" s="461" t="s">
        <v>179</v>
      </c>
      <c r="J118" s="462" t="s">
        <v>180</v>
      </c>
      <c r="L118" s="590"/>
      <c r="M118" s="114"/>
      <c r="N118" s="114"/>
      <c r="O118" s="129"/>
      <c r="P118" s="114"/>
      <c r="Q118" s="109"/>
      <c r="R118" s="106"/>
      <c r="S118" s="124"/>
      <c r="T118" s="124"/>
      <c r="U118" s="124"/>
      <c r="V118" s="191"/>
      <c r="W118" s="168"/>
      <c r="X118" s="676"/>
      <c r="Y118" s="134"/>
      <c r="Z118" s="134"/>
      <c r="AA118" s="134"/>
      <c r="AB118" s="114"/>
      <c r="AC118" s="114"/>
      <c r="AD118" s="663"/>
      <c r="AE118" s="114"/>
      <c r="AF118" s="114"/>
      <c r="AG118" s="125"/>
      <c r="AH118" s="109"/>
      <c r="AI118" s="108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29"/>
      <c r="AV118" s="114"/>
      <c r="AW118" s="114"/>
      <c r="AX118" s="129"/>
      <c r="AY118" s="129"/>
      <c r="AZ118" s="114"/>
      <c r="BA118" s="114"/>
      <c r="BB118" s="114"/>
      <c r="BC118" s="114"/>
      <c r="BD118" s="114"/>
      <c r="BE118" s="114"/>
      <c r="BF118" s="114"/>
      <c r="BG118" s="114"/>
    </row>
    <row r="119" spans="2:59" ht="15" customHeight="1">
      <c r="B119" s="463" t="s">
        <v>181</v>
      </c>
      <c r="C119" s="464" t="s">
        <v>182</v>
      </c>
      <c r="D119" s="465" t="s">
        <v>183</v>
      </c>
      <c r="E119" s="466" t="s">
        <v>184</v>
      </c>
      <c r="F119" s="466" t="s">
        <v>56</v>
      </c>
      <c r="G119" s="466" t="s">
        <v>57</v>
      </c>
      <c r="H119" s="467" t="s">
        <v>185</v>
      </c>
      <c r="I119" s="468" t="s">
        <v>186</v>
      </c>
      <c r="J119" s="469" t="s">
        <v>323</v>
      </c>
      <c r="L119" s="114"/>
      <c r="M119" s="188"/>
      <c r="N119" s="114"/>
      <c r="O119" s="129"/>
      <c r="P119" s="764"/>
      <c r="Q119" s="109"/>
      <c r="R119" s="104"/>
      <c r="S119" s="124"/>
      <c r="T119" s="124"/>
      <c r="U119" s="124"/>
      <c r="V119" s="2278"/>
      <c r="W119" s="690"/>
      <c r="X119" s="786"/>
      <c r="Y119" s="134"/>
      <c r="Z119" s="134"/>
      <c r="AA119" s="114"/>
      <c r="AB119" s="221"/>
      <c r="AC119" s="114"/>
      <c r="AD119" s="169"/>
      <c r="AE119" s="114"/>
      <c r="AF119" s="114"/>
      <c r="AG119" s="123"/>
      <c r="AH119" s="109"/>
      <c r="AI119" s="108"/>
      <c r="AJ119" s="114"/>
      <c r="AK119" s="114"/>
      <c r="AL119" s="114"/>
      <c r="AM119" s="114"/>
      <c r="AN119" s="114"/>
      <c r="AO119" s="114"/>
      <c r="AP119" s="114"/>
      <c r="AQ119" s="114"/>
      <c r="AR119" s="114"/>
      <c r="AS119" s="221"/>
      <c r="AT119" s="129"/>
      <c r="AU119" s="129"/>
      <c r="AV119" s="114"/>
      <c r="AW119" s="114"/>
      <c r="AX119" s="129"/>
      <c r="AY119" s="129"/>
      <c r="AZ119" s="114"/>
      <c r="BA119" s="114"/>
      <c r="BB119" s="114"/>
      <c r="BC119" s="114"/>
      <c r="BD119" s="114"/>
      <c r="BE119" s="114"/>
      <c r="BF119" s="114"/>
      <c r="BG119" s="114"/>
    </row>
    <row r="120" spans="2:59" ht="14.25" customHeight="1" thickBot="1">
      <c r="B120" s="470"/>
      <c r="C120" s="513"/>
      <c r="D120" s="471"/>
      <c r="E120" s="472" t="s">
        <v>6</v>
      </c>
      <c r="F120" s="472" t="s">
        <v>7</v>
      </c>
      <c r="G120" s="472" t="s">
        <v>8</v>
      </c>
      <c r="H120" s="473" t="s">
        <v>187</v>
      </c>
      <c r="I120" s="474" t="s">
        <v>188</v>
      </c>
      <c r="J120" s="475" t="s">
        <v>322</v>
      </c>
      <c r="L120" s="123"/>
      <c r="M120" s="109"/>
      <c r="N120" s="123"/>
      <c r="O120" s="129"/>
      <c r="P120" s="765"/>
      <c r="Q120" s="109"/>
      <c r="R120" s="106"/>
      <c r="S120" s="124"/>
      <c r="T120" s="124"/>
      <c r="U120" s="124"/>
      <c r="V120" s="1926"/>
      <c r="W120" s="677"/>
      <c r="X120" s="676"/>
      <c r="Y120" s="129"/>
      <c r="Z120" s="129"/>
      <c r="AA120" s="129"/>
      <c r="AB120" s="129"/>
      <c r="AC120" s="129"/>
      <c r="AD120" s="129"/>
      <c r="AE120" s="114"/>
      <c r="AF120" s="114"/>
      <c r="AG120" s="657"/>
      <c r="AH120" s="109"/>
      <c r="AI120" s="108"/>
      <c r="AJ120" s="114"/>
      <c r="AK120" s="114"/>
      <c r="AL120" s="114"/>
      <c r="AM120" s="114"/>
      <c r="AN120" s="114"/>
      <c r="AO120" s="114"/>
      <c r="AP120" s="114"/>
      <c r="AQ120" s="114"/>
      <c r="AR120" s="129"/>
      <c r="AS120" s="129"/>
      <c r="AT120" s="129"/>
      <c r="AU120" s="129"/>
      <c r="AV120" s="114"/>
      <c r="AW120" s="114"/>
      <c r="AX120" s="114"/>
      <c r="AY120" s="169"/>
      <c r="AZ120" s="114"/>
      <c r="BA120" s="114"/>
      <c r="BB120" s="114"/>
      <c r="BC120" s="114"/>
      <c r="BD120" s="114"/>
      <c r="BE120" s="114"/>
      <c r="BF120" s="114"/>
      <c r="BG120" s="114"/>
    </row>
    <row r="121" spans="2:59" ht="14.25" customHeight="1">
      <c r="B121" s="96"/>
      <c r="C121" s="476" t="s">
        <v>154</v>
      </c>
      <c r="D121" s="477"/>
      <c r="E121" s="478"/>
      <c r="F121" s="479"/>
      <c r="G121" s="479"/>
      <c r="H121" s="727"/>
      <c r="I121" s="523"/>
      <c r="J121" s="482"/>
      <c r="L121" s="3188"/>
      <c r="M121" s="109"/>
      <c r="N121" s="104"/>
      <c r="O121" s="129"/>
      <c r="P121" s="766"/>
      <c r="Q121" s="109"/>
      <c r="R121" s="106"/>
      <c r="S121" s="124"/>
      <c r="T121" s="376"/>
      <c r="U121" s="124"/>
      <c r="V121" s="191"/>
      <c r="W121" s="690"/>
      <c r="X121" s="763"/>
      <c r="Y121" s="129"/>
      <c r="Z121" s="129"/>
      <c r="AA121" s="129"/>
      <c r="AB121" s="129"/>
      <c r="AC121" s="129"/>
      <c r="AD121" s="129"/>
      <c r="AE121" s="114"/>
      <c r="AF121" s="114"/>
      <c r="AG121" s="133"/>
      <c r="AH121" s="188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130"/>
      <c r="AV121" s="114"/>
      <c r="AW121" s="122"/>
      <c r="AX121" s="217"/>
      <c r="AY121" s="217"/>
      <c r="AZ121" s="114"/>
      <c r="BA121" s="114"/>
      <c r="BB121" s="114"/>
      <c r="BC121" s="114"/>
      <c r="BD121" s="114"/>
      <c r="BE121" s="114"/>
      <c r="BF121" s="114"/>
      <c r="BG121" s="114"/>
    </row>
    <row r="122" spans="2:59" ht="18" customHeight="1">
      <c r="B122" s="484" t="s">
        <v>189</v>
      </c>
      <c r="C122" s="532" t="s">
        <v>879</v>
      </c>
      <c r="D122" s="485" t="s">
        <v>913</v>
      </c>
      <c r="E122" s="2630">
        <v>30.111999999999998</v>
      </c>
      <c r="F122" s="370">
        <v>15.15</v>
      </c>
      <c r="G122" s="2202">
        <v>40.01</v>
      </c>
      <c r="H122" s="967">
        <v>416.83800000000002</v>
      </c>
      <c r="I122" s="525"/>
      <c r="J122" s="738" t="s">
        <v>525</v>
      </c>
      <c r="L122" s="786"/>
      <c r="M122" s="109"/>
      <c r="N122" s="106"/>
      <c r="O122" s="129"/>
      <c r="P122" s="129"/>
      <c r="Q122" s="114"/>
      <c r="R122" s="825"/>
      <c r="S122" s="654"/>
      <c r="T122" s="1183"/>
      <c r="U122" s="1184"/>
      <c r="V122" s="1185"/>
      <c r="W122" s="114"/>
      <c r="X122" s="114"/>
      <c r="Y122" s="114"/>
      <c r="Z122" s="114"/>
      <c r="AA122" s="114"/>
      <c r="AB122" s="114"/>
      <c r="AC122" s="114"/>
      <c r="AD122" s="114"/>
      <c r="AE122" s="123"/>
      <c r="AF122" s="114"/>
      <c r="AG122" s="133"/>
      <c r="AH122" s="109"/>
      <c r="AI122" s="121"/>
      <c r="AJ122" s="195"/>
      <c r="AK122" s="285"/>
      <c r="AL122" s="108"/>
      <c r="AM122" s="666"/>
      <c r="AN122" s="108"/>
      <c r="AO122" s="108"/>
      <c r="AP122" s="108"/>
      <c r="AQ122" s="108"/>
      <c r="AR122" s="108"/>
      <c r="AS122" s="108"/>
      <c r="AT122" s="114"/>
      <c r="AU122" s="123"/>
      <c r="AV122" s="109"/>
      <c r="AW122" s="108"/>
      <c r="AX122" s="217"/>
      <c r="AY122" s="217"/>
      <c r="AZ122" s="114"/>
      <c r="BA122" s="114"/>
      <c r="BB122" s="148"/>
      <c r="BC122" s="134"/>
      <c r="BD122" s="414"/>
      <c r="BE122" s="114"/>
      <c r="BF122" s="114"/>
      <c r="BG122" s="114"/>
    </row>
    <row r="123" spans="2:59" ht="13.5" customHeight="1">
      <c r="B123" s="93"/>
      <c r="C123" s="252" t="s">
        <v>505</v>
      </c>
      <c r="D123" s="494">
        <v>200</v>
      </c>
      <c r="E123" s="361">
        <v>1.6</v>
      </c>
      <c r="F123" s="359">
        <v>1.1000000000000001</v>
      </c>
      <c r="G123" s="359">
        <v>8.6999999999999993</v>
      </c>
      <c r="H123" s="970">
        <v>50.9</v>
      </c>
      <c r="I123" s="506"/>
      <c r="J123" s="491" t="s">
        <v>504</v>
      </c>
      <c r="L123" s="123"/>
      <c r="M123" s="109"/>
      <c r="N123" s="104"/>
      <c r="O123" s="129"/>
      <c r="P123" s="129"/>
      <c r="Q123" s="188"/>
      <c r="R123" s="114"/>
      <c r="S123" s="129"/>
      <c r="T123" s="129"/>
      <c r="U123" s="129"/>
      <c r="V123" s="129"/>
      <c r="W123" s="129"/>
      <c r="X123" s="129"/>
      <c r="Y123" s="691"/>
      <c r="Z123" s="109"/>
      <c r="AA123" s="108"/>
      <c r="AB123" s="109"/>
      <c r="AC123" s="109"/>
      <c r="AD123" s="109"/>
      <c r="AE123" s="134"/>
      <c r="AF123" s="114"/>
      <c r="AG123" s="114"/>
      <c r="AH123" s="114"/>
      <c r="AI123" s="114"/>
      <c r="AJ123" s="108"/>
      <c r="AK123" s="108"/>
      <c r="AL123" s="108"/>
      <c r="AM123" s="666"/>
      <c r="AN123" s="108"/>
      <c r="AO123" s="108"/>
      <c r="AP123" s="108"/>
      <c r="AQ123" s="108"/>
      <c r="AR123" s="108"/>
      <c r="AS123" s="108"/>
      <c r="AT123" s="114"/>
      <c r="AU123" s="123"/>
      <c r="AV123" s="119"/>
      <c r="AW123" s="119"/>
      <c r="AX123" s="217"/>
      <c r="AY123" s="217"/>
      <c r="AZ123" s="114"/>
      <c r="BA123" s="114"/>
      <c r="BB123" s="134"/>
      <c r="BC123" s="134"/>
      <c r="BD123" s="414"/>
      <c r="BE123" s="114"/>
      <c r="BF123" s="114"/>
      <c r="BG123" s="114"/>
    </row>
    <row r="124" spans="2:59">
      <c r="B124" s="487" t="s">
        <v>190</v>
      </c>
      <c r="C124" s="447" t="s">
        <v>843</v>
      </c>
      <c r="D124" s="517">
        <v>10</v>
      </c>
      <c r="E124" s="235">
        <v>0.08</v>
      </c>
      <c r="F124" s="359">
        <v>7.25</v>
      </c>
      <c r="G124" s="359">
        <v>0.13</v>
      </c>
      <c r="H124" s="967">
        <v>66.09</v>
      </c>
      <c r="I124" s="566"/>
      <c r="J124" s="518" t="s">
        <v>842</v>
      </c>
      <c r="L124" s="3185"/>
      <c r="M124" s="109"/>
      <c r="N124" s="106"/>
      <c r="O124" s="124"/>
      <c r="P124" s="129"/>
      <c r="Q124" s="109"/>
      <c r="R124" s="106"/>
      <c r="S124" s="124"/>
      <c r="T124" s="124"/>
      <c r="U124" s="124"/>
      <c r="V124" s="191"/>
      <c r="W124" s="677"/>
      <c r="X124" s="691"/>
      <c r="Y124" s="129"/>
      <c r="Z124" s="106"/>
      <c r="AA124" s="106"/>
      <c r="AB124" s="106"/>
      <c r="AC124" s="106"/>
      <c r="AD124" s="106"/>
      <c r="AE124" s="414"/>
      <c r="AF124" s="114"/>
      <c r="AG124" s="114"/>
      <c r="AH124" s="114"/>
      <c r="AI124" s="114"/>
      <c r="AJ124" s="108"/>
      <c r="AK124" s="285"/>
      <c r="AL124" s="108"/>
      <c r="AM124" s="666"/>
      <c r="AN124" s="108"/>
      <c r="AO124" s="108"/>
      <c r="AP124" s="108"/>
      <c r="AQ124" s="108"/>
      <c r="AR124" s="108"/>
      <c r="AS124" s="108"/>
      <c r="AT124" s="114"/>
      <c r="AU124" s="123"/>
      <c r="AV124" s="109"/>
      <c r="AW124" s="108"/>
      <c r="AX124" s="108"/>
      <c r="AY124" s="108"/>
      <c r="AZ124" s="114"/>
      <c r="BA124" s="114"/>
      <c r="BB124" s="134"/>
      <c r="BC124" s="114"/>
      <c r="BD124" s="414"/>
      <c r="BE124" s="114"/>
      <c r="BF124" s="114"/>
      <c r="BG124" s="114"/>
    </row>
    <row r="125" spans="2:59" ht="15.75">
      <c r="B125" s="488" t="s">
        <v>12</v>
      </c>
      <c r="C125" s="399" t="s">
        <v>10</v>
      </c>
      <c r="D125" s="494">
        <v>40</v>
      </c>
      <c r="E125" s="235">
        <v>1.54</v>
      </c>
      <c r="F125" s="359">
        <v>0.55000000000000004</v>
      </c>
      <c r="G125" s="359">
        <v>21.68</v>
      </c>
      <c r="H125" s="967">
        <v>97.83</v>
      </c>
      <c r="I125" s="237"/>
      <c r="J125" s="491" t="s">
        <v>9</v>
      </c>
      <c r="L125" s="2685"/>
      <c r="M125" s="122"/>
      <c r="N125" s="3021"/>
      <c r="O125" s="129"/>
      <c r="P125" s="129"/>
      <c r="Q125" s="109"/>
      <c r="R125" s="375"/>
      <c r="S125" s="160"/>
      <c r="T125" s="160"/>
      <c r="U125" s="160"/>
      <c r="V125" s="191"/>
      <c r="W125" s="1136"/>
      <c r="X125" s="763"/>
      <c r="Y125" s="129"/>
      <c r="Z125" s="129"/>
      <c r="AA125" s="129"/>
      <c r="AB125" s="129"/>
      <c r="AC125" s="129"/>
      <c r="AD125" s="129"/>
      <c r="AE125" s="114"/>
      <c r="AF125" s="114"/>
      <c r="AG125" s="114"/>
      <c r="AH125" s="114"/>
      <c r="AI125" s="114"/>
      <c r="AJ125" s="108"/>
      <c r="AK125" s="108"/>
      <c r="AL125" s="108"/>
      <c r="AM125" s="108"/>
      <c r="AN125" s="108"/>
      <c r="AO125" s="108"/>
      <c r="AP125" s="108"/>
      <c r="AQ125" s="108"/>
      <c r="AR125" s="108"/>
      <c r="AS125" s="108"/>
      <c r="AT125" s="114"/>
      <c r="AU125" s="123"/>
      <c r="AV125" s="109"/>
      <c r="AW125" s="108"/>
      <c r="AX125" s="108"/>
      <c r="AY125" s="108"/>
      <c r="AZ125" s="114"/>
      <c r="BA125" s="114"/>
      <c r="BB125" s="134"/>
      <c r="BC125" s="134"/>
      <c r="BD125" s="414"/>
      <c r="BE125" s="114"/>
      <c r="BF125" s="114"/>
      <c r="BG125" s="114"/>
    </row>
    <row r="126" spans="2:59" ht="13.5" customHeight="1" thickBot="1">
      <c r="B126" s="492" t="s">
        <v>193</v>
      </c>
      <c r="C126" s="567" t="s">
        <v>579</v>
      </c>
      <c r="D126" s="507">
        <v>100</v>
      </c>
      <c r="E126" s="520">
        <v>0.4</v>
      </c>
      <c r="F126" s="521">
        <v>0.4</v>
      </c>
      <c r="G126" s="522">
        <v>9.8000000000000007</v>
      </c>
      <c r="H126" s="958">
        <v>47</v>
      </c>
      <c r="I126" s="565"/>
      <c r="J126" s="483" t="s">
        <v>589</v>
      </c>
      <c r="L126" s="133"/>
      <c r="M126" s="188"/>
      <c r="N126" s="114"/>
      <c r="O126" s="129"/>
      <c r="P126" s="129"/>
      <c r="Q126" s="121"/>
      <c r="R126" s="104"/>
      <c r="S126" s="376"/>
      <c r="T126" s="376"/>
      <c r="U126" s="376"/>
      <c r="V126" s="191"/>
      <c r="W126" s="677"/>
      <c r="X126" s="763"/>
      <c r="Y126" s="124"/>
      <c r="Z126" s="124"/>
      <c r="AA126" s="124"/>
      <c r="AB126" s="124"/>
      <c r="AC126" s="124"/>
      <c r="AD126" s="124"/>
      <c r="AE126" s="190"/>
      <c r="AF126" s="114"/>
      <c r="AG126" s="114"/>
      <c r="AH126" s="114"/>
      <c r="AI126" s="114"/>
      <c r="AJ126" s="108"/>
      <c r="AK126" s="108"/>
      <c r="AL126" s="108"/>
      <c r="AM126" s="108"/>
      <c r="AN126" s="108"/>
      <c r="AO126" s="108"/>
      <c r="AP126" s="108"/>
      <c r="AQ126" s="108"/>
      <c r="AR126" s="108"/>
      <c r="AS126" s="108"/>
      <c r="AT126" s="114"/>
      <c r="AU126" s="123"/>
      <c r="AV126" s="109"/>
      <c r="AW126" s="108"/>
      <c r="AX126" s="108"/>
      <c r="AY126" s="108"/>
      <c r="AZ126" s="114"/>
      <c r="BA126" s="114"/>
      <c r="BB126" s="109"/>
      <c r="BC126" s="109"/>
      <c r="BD126" s="106"/>
      <c r="BE126" s="114"/>
      <c r="BF126" s="114"/>
      <c r="BG126" s="114"/>
    </row>
    <row r="127" spans="2:59" ht="13.5" customHeight="1">
      <c r="B127" s="498" t="s">
        <v>204</v>
      </c>
      <c r="D127" s="921">
        <f>D123+D124+D125+D126+160+40</f>
        <v>550</v>
      </c>
      <c r="E127" s="499">
        <f>SUM(E122:E126)</f>
        <v>33.731999999999999</v>
      </c>
      <c r="F127" s="500">
        <f>SUM(F122:F126)</f>
        <v>24.45</v>
      </c>
      <c r="G127" s="501">
        <f>SUM(G122:G126)</f>
        <v>80.319999999999993</v>
      </c>
      <c r="H127" s="729">
        <f>SUM(H122:H126)</f>
        <v>678.65800000000002</v>
      </c>
      <c r="I127" s="925" t="s">
        <v>284</v>
      </c>
      <c r="J127" s="875" t="s">
        <v>202</v>
      </c>
      <c r="L127" s="123"/>
      <c r="M127" s="109"/>
      <c r="N127" s="106"/>
      <c r="O127" s="588"/>
      <c r="P127" s="129"/>
      <c r="Q127" s="121"/>
      <c r="R127" s="375"/>
      <c r="S127" s="124"/>
      <c r="T127" s="124"/>
      <c r="U127" s="376"/>
      <c r="V127" s="2278"/>
      <c r="W127" s="677"/>
      <c r="X127" s="676"/>
      <c r="Y127" s="124"/>
      <c r="Z127" s="124"/>
      <c r="AA127" s="124"/>
      <c r="AB127" s="124"/>
      <c r="AC127" s="124"/>
      <c r="AD127" s="124"/>
      <c r="AE127" s="190"/>
      <c r="AF127" s="114"/>
      <c r="AG127" s="114"/>
      <c r="AH127" s="114"/>
      <c r="AI127" s="114"/>
      <c r="AJ127" s="661"/>
      <c r="AK127" s="661"/>
      <c r="AL127" s="661"/>
      <c r="AM127" s="661"/>
      <c r="AN127" s="661"/>
      <c r="AO127" s="661"/>
      <c r="AP127" s="661"/>
      <c r="AQ127" s="661"/>
      <c r="AR127" s="661"/>
      <c r="AS127" s="661"/>
      <c r="AT127" s="114"/>
      <c r="AU127" s="123"/>
      <c r="AV127" s="109"/>
      <c r="AW127" s="108"/>
      <c r="AX127" s="108"/>
      <c r="AY127" s="108"/>
      <c r="AZ127" s="114"/>
      <c r="BA127" s="114"/>
      <c r="BB127" s="109"/>
      <c r="BC127" s="109"/>
      <c r="BD127" s="414"/>
      <c r="BE127" s="114"/>
      <c r="BF127" s="114"/>
      <c r="BG127" s="114"/>
    </row>
    <row r="128" spans="2:59" ht="12.75" customHeight="1">
      <c r="B128" s="456"/>
      <c r="C128" s="930" t="s">
        <v>11</v>
      </c>
      <c r="D128" s="1783">
        <v>0.25</v>
      </c>
      <c r="E128" s="1160">
        <f>(E401/100)*25</f>
        <v>22.5</v>
      </c>
      <c r="F128" s="1159">
        <f>(F401/100)*25</f>
        <v>23</v>
      </c>
      <c r="G128" s="1159">
        <f>(G401/100)*25</f>
        <v>95.75</v>
      </c>
      <c r="H128" s="2782">
        <f>(H401/100)*25</f>
        <v>680</v>
      </c>
      <c r="I128" s="1785">
        <f>H128-H127</f>
        <v>1.3419999999999845</v>
      </c>
      <c r="J128" s="874" t="s">
        <v>422</v>
      </c>
      <c r="L128" s="114"/>
      <c r="M128" s="109"/>
      <c r="N128" s="114"/>
      <c r="O128" s="129"/>
      <c r="P128" s="129"/>
      <c r="Q128" s="109"/>
      <c r="R128" s="106"/>
      <c r="S128" s="124"/>
      <c r="T128" s="376"/>
      <c r="U128" s="376"/>
      <c r="V128" s="2278"/>
      <c r="W128" s="677"/>
      <c r="X128" s="676"/>
      <c r="Y128" s="190"/>
      <c r="Z128" s="190"/>
      <c r="AA128" s="190"/>
      <c r="AB128" s="190"/>
      <c r="AC128" s="190"/>
      <c r="AD128" s="190"/>
      <c r="AE128" s="190"/>
      <c r="AF128" s="127"/>
      <c r="AG128" s="123"/>
      <c r="AH128" s="109"/>
      <c r="AI128" s="104"/>
      <c r="AJ128" s="124"/>
      <c r="AK128" s="124"/>
      <c r="AL128" s="376"/>
      <c r="AM128" s="191"/>
      <c r="AN128" s="124"/>
      <c r="AO128" s="374"/>
      <c r="AP128" s="190"/>
      <c r="AQ128" s="190"/>
      <c r="AR128" s="190"/>
      <c r="AS128" s="190"/>
      <c r="AT128" s="190"/>
      <c r="AU128" s="190"/>
      <c r="AV128" s="190"/>
      <c r="AW128" s="114"/>
      <c r="AX128" s="108"/>
      <c r="AY128" s="108"/>
      <c r="AZ128" s="114"/>
      <c r="BA128" s="114"/>
      <c r="BB128" s="134"/>
      <c r="BC128" s="134"/>
      <c r="BD128" s="414"/>
      <c r="BE128" s="114"/>
      <c r="BF128" s="114"/>
      <c r="BG128" s="114"/>
    </row>
    <row r="129" spans="2:59" ht="13.5" customHeight="1" thickBot="1">
      <c r="B129" s="249"/>
      <c r="C129" s="1031" t="s">
        <v>431</v>
      </c>
      <c r="D129" s="1777"/>
      <c r="E129" s="2710">
        <f>(E127*100/E401)-25</f>
        <v>12.479999999999997</v>
      </c>
      <c r="F129" s="521">
        <f>(F127*100/F401)-25</f>
        <v>1.5760869565217384</v>
      </c>
      <c r="G129" s="521">
        <f>(G127*100/G401)-25</f>
        <v>-4.0287206266318556</v>
      </c>
      <c r="H129" s="2711">
        <f>(H127*100/H401)-25</f>
        <v>-4.9338235294115407E-2</v>
      </c>
      <c r="I129" s="1784"/>
      <c r="J129" s="1033"/>
      <c r="L129" s="3189"/>
      <c r="M129" s="109"/>
      <c r="N129" s="375"/>
      <c r="O129" s="124"/>
      <c r="P129" s="129"/>
      <c r="Q129" s="109"/>
      <c r="R129" s="106"/>
      <c r="S129" s="376"/>
      <c r="T129" s="376"/>
      <c r="U129" s="124"/>
      <c r="V129" s="1926"/>
      <c r="W129" s="677"/>
      <c r="X129" s="676"/>
      <c r="Y129" s="124"/>
      <c r="Z129" s="124"/>
      <c r="AA129" s="124"/>
      <c r="AB129" s="124"/>
      <c r="AC129" s="241"/>
      <c r="AD129" s="124"/>
      <c r="AE129" s="190"/>
      <c r="AF129" s="128"/>
      <c r="AG129" s="187"/>
      <c r="AH129" s="113"/>
      <c r="AI129" s="104"/>
      <c r="AJ129" s="113"/>
      <c r="AK129" s="113"/>
      <c r="AL129" s="113"/>
      <c r="AM129" s="113"/>
      <c r="AN129" s="113"/>
      <c r="AO129" s="113"/>
      <c r="AP129" s="113"/>
      <c r="AQ129" s="113"/>
      <c r="AR129" s="113"/>
      <c r="AS129" s="113"/>
      <c r="AT129" s="114"/>
      <c r="AU129" s="114"/>
      <c r="AV129" s="114"/>
      <c r="AW129" s="114"/>
      <c r="AX129" s="108"/>
      <c r="AY129" s="108"/>
      <c r="AZ129" s="114"/>
      <c r="BA129" s="114"/>
      <c r="BB129" s="134"/>
      <c r="BC129" s="134"/>
      <c r="BD129" s="414"/>
      <c r="BE129" s="114"/>
      <c r="BF129" s="114"/>
      <c r="BG129" s="114"/>
    </row>
    <row r="130" spans="2:59" ht="13.5" customHeight="1">
      <c r="B130" s="96"/>
      <c r="C130" s="178" t="s">
        <v>123</v>
      </c>
      <c r="D130" s="96"/>
      <c r="E130" s="5"/>
      <c r="F130" s="503"/>
      <c r="G130" s="2631"/>
      <c r="H130" s="2631"/>
      <c r="I130" s="2632"/>
      <c r="J130" s="505"/>
      <c r="L130" s="123"/>
      <c r="M130" s="109"/>
      <c r="N130" s="104"/>
      <c r="O130" s="129"/>
      <c r="P130" s="129"/>
      <c r="Q130" s="109"/>
      <c r="R130" s="106"/>
      <c r="S130" s="376"/>
      <c r="T130" s="124"/>
      <c r="U130" s="124"/>
      <c r="V130" s="191"/>
      <c r="W130" s="677"/>
      <c r="X130" s="676"/>
      <c r="Y130" s="113"/>
      <c r="Z130" s="113"/>
      <c r="AA130" s="113"/>
      <c r="AB130" s="233"/>
      <c r="AC130" s="113"/>
      <c r="AD130" s="113"/>
      <c r="AE130" s="112"/>
      <c r="AF130" s="123"/>
      <c r="AG130" s="127"/>
      <c r="AH130" s="109"/>
      <c r="AI130" s="106"/>
      <c r="AJ130" s="114"/>
      <c r="AK130" s="114"/>
      <c r="AL130" s="114"/>
      <c r="AM130" s="114"/>
      <c r="AN130" s="114"/>
      <c r="AO130" s="114"/>
      <c r="AP130" s="114"/>
      <c r="AQ130" s="114"/>
      <c r="AR130" s="114"/>
      <c r="AS130" s="114"/>
      <c r="AT130" s="114"/>
      <c r="AU130" s="130"/>
      <c r="AV130" s="114"/>
      <c r="AW130" s="114"/>
      <c r="AX130" s="108"/>
      <c r="AY130" s="108"/>
      <c r="AZ130" s="114"/>
      <c r="BA130" s="114"/>
      <c r="BB130" s="135"/>
      <c r="BC130" s="109"/>
      <c r="BD130" s="108"/>
      <c r="BE130" s="114"/>
      <c r="BF130" s="114"/>
      <c r="BG130" s="114"/>
    </row>
    <row r="131" spans="2:59" ht="12.75" customHeight="1">
      <c r="B131" s="93"/>
      <c r="C131" s="516" t="s">
        <v>465</v>
      </c>
      <c r="D131" s="494">
        <v>60</v>
      </c>
      <c r="E131" s="361">
        <v>1.1399999999999999</v>
      </c>
      <c r="F131" s="359">
        <v>5.34</v>
      </c>
      <c r="G131" s="359">
        <v>4.62</v>
      </c>
      <c r="H131" s="967">
        <v>70.8</v>
      </c>
      <c r="I131" s="2633"/>
      <c r="J131" s="579" t="s">
        <v>420</v>
      </c>
      <c r="L131" s="133"/>
      <c r="M131" s="109"/>
      <c r="N131" s="114"/>
      <c r="O131" s="129"/>
      <c r="P131" s="129"/>
      <c r="Q131" s="114"/>
      <c r="R131" s="129"/>
      <c r="S131" s="654"/>
      <c r="T131" s="1183"/>
      <c r="U131" s="1184"/>
      <c r="V131" s="1185"/>
      <c r="W131" s="129"/>
      <c r="X131" s="129"/>
      <c r="Y131" s="129"/>
      <c r="Z131" s="129"/>
      <c r="AA131" s="129"/>
      <c r="AB131" s="129"/>
      <c r="AC131" s="129"/>
      <c r="AD131" s="129"/>
      <c r="AE131" s="114"/>
      <c r="AF131" s="114"/>
      <c r="AG131" s="127"/>
      <c r="AH131" s="109"/>
      <c r="AI131" s="108"/>
      <c r="AJ131" s="114"/>
      <c r="AK131" s="114"/>
      <c r="AL131" s="114"/>
      <c r="AM131" s="114"/>
      <c r="AN131" s="114"/>
      <c r="AO131" s="114"/>
      <c r="AP131" s="114"/>
      <c r="AQ131" s="114"/>
      <c r="AR131" s="114"/>
      <c r="AS131" s="114"/>
      <c r="AT131" s="114"/>
      <c r="AU131" s="126"/>
      <c r="AV131" s="109"/>
      <c r="AW131" s="108"/>
      <c r="AX131" s="217"/>
      <c r="AY131" s="217"/>
      <c r="AZ131" s="114"/>
      <c r="BA131" s="114"/>
      <c r="BB131" s="134"/>
      <c r="BC131" s="134"/>
      <c r="BD131" s="414"/>
      <c r="BE131" s="114"/>
      <c r="BF131" s="114"/>
      <c r="BG131" s="114"/>
    </row>
    <row r="132" spans="2:59" ht="15.75">
      <c r="B132" s="484" t="s">
        <v>189</v>
      </c>
      <c r="C132" s="516" t="s">
        <v>574</v>
      </c>
      <c r="D132" s="524">
        <v>250</v>
      </c>
      <c r="E132" s="2607">
        <v>2.0179999999999998</v>
      </c>
      <c r="F132" s="1069">
        <v>5.0168999999999997</v>
      </c>
      <c r="G132" s="1069">
        <v>20.821999999999999</v>
      </c>
      <c r="H132" s="967">
        <v>138.51009999999999</v>
      </c>
      <c r="I132" s="730"/>
      <c r="J132" s="483" t="s">
        <v>751</v>
      </c>
      <c r="L132" s="133"/>
      <c r="M132" s="121"/>
      <c r="N132" s="375"/>
      <c r="O132" s="644"/>
      <c r="P132" s="129"/>
      <c r="Q132" s="114"/>
      <c r="R132" s="114"/>
      <c r="S132" s="114"/>
      <c r="T132" s="114"/>
      <c r="U132" s="114"/>
      <c r="V132" s="114"/>
      <c r="W132" s="114"/>
      <c r="X132" s="114"/>
      <c r="Y132" s="160"/>
      <c r="Z132" s="190"/>
      <c r="AA132" s="667"/>
      <c r="AB132" s="160"/>
      <c r="AC132" s="190"/>
      <c r="AD132" s="190"/>
      <c r="AE132" s="190"/>
      <c r="AF132" s="123"/>
      <c r="AG132" s="210"/>
      <c r="AH132" s="210"/>
      <c r="AI132" s="210"/>
      <c r="AJ132" s="197"/>
      <c r="AK132" s="635"/>
      <c r="AL132" s="210"/>
      <c r="AM132" s="197"/>
      <c r="AN132" s="197"/>
      <c r="AO132" s="210"/>
      <c r="AP132" s="636"/>
      <c r="AQ132" s="210"/>
      <c r="AR132" s="210"/>
      <c r="AS132" s="114"/>
      <c r="AT132" s="134"/>
      <c r="AU132" s="124"/>
      <c r="AV132" s="109"/>
      <c r="AW132" s="108"/>
      <c r="AX132" s="217"/>
      <c r="AY132" s="217"/>
      <c r="AZ132" s="114"/>
      <c r="BA132" s="114"/>
      <c r="BB132" s="109"/>
      <c r="BC132" s="109"/>
      <c r="BD132" s="108"/>
      <c r="BE132" s="114"/>
      <c r="BF132" s="114"/>
      <c r="BG132" s="114"/>
    </row>
    <row r="133" spans="2:59" ht="13.5" customHeight="1">
      <c r="B133" s="487" t="s">
        <v>190</v>
      </c>
      <c r="C133" s="537" t="s">
        <v>752</v>
      </c>
      <c r="D133" s="517">
        <v>120</v>
      </c>
      <c r="E133" s="2200">
        <v>18.45</v>
      </c>
      <c r="F133" s="368">
        <v>16</v>
      </c>
      <c r="G133" s="368">
        <v>20.96</v>
      </c>
      <c r="H133" s="967">
        <v>291.61</v>
      </c>
      <c r="I133" s="490"/>
      <c r="J133" s="483" t="s">
        <v>753</v>
      </c>
      <c r="L133" s="114"/>
      <c r="M133" s="121"/>
      <c r="N133" s="114"/>
      <c r="O133" s="129"/>
      <c r="P133" s="129"/>
      <c r="Q133" s="114"/>
      <c r="R133" s="114"/>
      <c r="S133" s="114"/>
      <c r="T133" s="114"/>
      <c r="U133" s="114"/>
      <c r="V133" s="114"/>
      <c r="W133" s="114"/>
      <c r="X133" s="114"/>
      <c r="Y133" s="124"/>
      <c r="Z133" s="124"/>
      <c r="AA133" s="124"/>
      <c r="AB133" s="124"/>
      <c r="AC133" s="124"/>
      <c r="AD133" s="124"/>
      <c r="AE133" s="190"/>
      <c r="AF133" s="123"/>
      <c r="AG133" s="210"/>
      <c r="AH133" s="210"/>
      <c r="AI133" s="210"/>
      <c r="AJ133" s="210"/>
      <c r="AK133" s="210"/>
      <c r="AL133" s="210"/>
      <c r="AM133" s="210"/>
      <c r="AN133" s="210"/>
      <c r="AO133" s="210"/>
      <c r="AP133" s="210"/>
      <c r="AQ133" s="210"/>
      <c r="AR133" s="210"/>
      <c r="AS133" s="114"/>
      <c r="AT133" s="114"/>
      <c r="AU133" s="123"/>
      <c r="AV133" s="109"/>
      <c r="AW133" s="108"/>
      <c r="AX133" s="114"/>
      <c r="AY133" s="108"/>
      <c r="AZ133" s="114"/>
      <c r="BA133" s="114"/>
      <c r="BB133" s="109"/>
      <c r="BC133" s="114"/>
      <c r="BD133" s="113"/>
      <c r="BE133" s="114"/>
      <c r="BF133" s="114"/>
      <c r="BG133" s="114"/>
    </row>
    <row r="134" spans="2:59" ht="12.75" customHeight="1">
      <c r="B134" s="488" t="s">
        <v>12</v>
      </c>
      <c r="C134" s="2203" t="s">
        <v>934</v>
      </c>
      <c r="D134" s="524" t="s">
        <v>938</v>
      </c>
      <c r="E134" s="693">
        <v>3.84</v>
      </c>
      <c r="F134" s="371">
        <v>3.6</v>
      </c>
      <c r="G134" s="2202">
        <v>16.2</v>
      </c>
      <c r="H134" s="959">
        <v>112.8</v>
      </c>
      <c r="I134" s="525"/>
      <c r="J134" s="738" t="s">
        <v>754</v>
      </c>
      <c r="K134" s="31"/>
      <c r="L134" s="3038"/>
      <c r="M134" s="109"/>
      <c r="N134" s="104"/>
      <c r="O134" s="129"/>
      <c r="P134" s="129"/>
      <c r="Q134" s="114"/>
      <c r="R134" s="221"/>
      <c r="S134" s="114"/>
      <c r="T134" s="114"/>
      <c r="U134" s="114"/>
      <c r="V134" s="114"/>
      <c r="W134" s="114"/>
      <c r="X134" s="114"/>
      <c r="Y134" s="124"/>
      <c r="Z134" s="124"/>
      <c r="AA134" s="124"/>
      <c r="AB134" s="124"/>
      <c r="AC134" s="124"/>
      <c r="AD134" s="124"/>
      <c r="AE134" s="190"/>
      <c r="AF134" s="123"/>
      <c r="AG134" s="114"/>
      <c r="AH134" s="114"/>
      <c r="AI134" s="114"/>
      <c r="AJ134" s="197"/>
      <c r="AK134" s="197"/>
      <c r="AL134" s="114"/>
      <c r="AM134" s="197"/>
      <c r="AN134" s="197"/>
      <c r="AO134" s="114"/>
      <c r="AP134" s="109"/>
      <c r="AQ134" s="114"/>
      <c r="AR134" s="114"/>
      <c r="AS134" s="114"/>
      <c r="AT134" s="114"/>
      <c r="AU134" s="123"/>
      <c r="AV134" s="109"/>
      <c r="AW134" s="113"/>
      <c r="AX134" s="114"/>
      <c r="AY134" s="108"/>
      <c r="AZ134" s="114"/>
      <c r="BA134" s="114"/>
      <c r="BB134" s="109"/>
      <c r="BC134" s="109"/>
      <c r="BD134" s="108"/>
      <c r="BE134" s="114"/>
      <c r="BF134" s="114"/>
      <c r="BG134" s="114"/>
    </row>
    <row r="135" spans="2:59" ht="13.5" customHeight="1">
      <c r="B135" s="492" t="s">
        <v>193</v>
      </c>
      <c r="C135" s="493" t="s">
        <v>158</v>
      </c>
      <c r="D135" s="494">
        <v>200</v>
      </c>
      <c r="E135" s="235">
        <v>0.5</v>
      </c>
      <c r="F135" s="368">
        <v>0</v>
      </c>
      <c r="G135" s="368">
        <v>19.8</v>
      </c>
      <c r="H135" s="966">
        <v>81</v>
      </c>
      <c r="I135" s="495"/>
      <c r="J135" s="491" t="s">
        <v>352</v>
      </c>
      <c r="L135" s="123"/>
      <c r="M135" s="109"/>
      <c r="N135" s="106"/>
      <c r="O135" s="129"/>
      <c r="P135" s="124"/>
      <c r="Q135" s="124"/>
      <c r="R135" s="124"/>
      <c r="S135" s="124"/>
      <c r="T135" s="124"/>
      <c r="U135" s="114"/>
      <c r="V135" s="191"/>
      <c r="W135" s="630"/>
      <c r="X135" s="376"/>
      <c r="Y135" s="376"/>
      <c r="Z135" s="376"/>
      <c r="AA135" s="376"/>
      <c r="AB135" s="376"/>
      <c r="AC135" s="376"/>
      <c r="AD135" s="376"/>
      <c r="AE135" s="190"/>
      <c r="AF135" s="123"/>
      <c r="AG135" s="640"/>
      <c r="AH135" s="641"/>
      <c r="AI135" s="642"/>
      <c r="AJ135" s="643"/>
      <c r="AK135" s="644"/>
      <c r="AL135" s="644"/>
      <c r="AM135" s="644"/>
      <c r="AN135" s="644"/>
      <c r="AO135" s="644"/>
      <c r="AP135" s="644"/>
      <c r="AQ135" s="640"/>
      <c r="AR135" s="640"/>
      <c r="AS135" s="645"/>
      <c r="AT135" s="114"/>
      <c r="AU135" s="123"/>
      <c r="AV135" s="109"/>
      <c r="AW135" s="108"/>
      <c r="AX135" s="108"/>
      <c r="AY135" s="108"/>
      <c r="AZ135" s="114"/>
      <c r="BA135" s="114"/>
      <c r="BB135" s="109"/>
      <c r="BC135" s="109"/>
      <c r="BD135" s="113"/>
      <c r="BE135" s="114"/>
      <c r="BF135" s="114"/>
      <c r="BG135" s="114"/>
    </row>
    <row r="136" spans="2:59" ht="12.75" customHeight="1">
      <c r="B136" s="93"/>
      <c r="C136" s="493" t="s">
        <v>10</v>
      </c>
      <c r="D136" s="494">
        <v>70</v>
      </c>
      <c r="E136" s="2274">
        <v>2.5030000000000001</v>
      </c>
      <c r="F136" s="368">
        <v>0.89500000000000002</v>
      </c>
      <c r="G136" s="359">
        <v>35.229999999999997</v>
      </c>
      <c r="H136" s="967">
        <v>158.98699999999999</v>
      </c>
      <c r="I136" s="495"/>
      <c r="J136" s="491" t="s">
        <v>9</v>
      </c>
      <c r="K136" s="6"/>
      <c r="L136" s="123"/>
      <c r="M136" s="109"/>
      <c r="N136" s="106"/>
      <c r="O136" s="129"/>
      <c r="P136" s="106"/>
      <c r="Q136" s="376"/>
      <c r="R136" s="376"/>
      <c r="S136" s="124"/>
      <c r="T136" s="191"/>
      <c r="U136" s="114"/>
      <c r="V136" s="191"/>
      <c r="W136" s="124"/>
      <c r="X136" s="124"/>
      <c r="Y136" s="124"/>
      <c r="Z136" s="124"/>
      <c r="AA136" s="124"/>
      <c r="AB136" s="124"/>
      <c r="AC136" s="124"/>
      <c r="AD136" s="124"/>
      <c r="AE136" s="190"/>
      <c r="AF136" s="123"/>
      <c r="AG136" s="222"/>
      <c r="AH136" s="222"/>
      <c r="AI136" s="222"/>
      <c r="AJ136" s="646"/>
      <c r="AK136" s="222"/>
      <c r="AL136" s="222"/>
      <c r="AM136" s="222"/>
      <c r="AN136" s="222"/>
      <c r="AO136" s="222"/>
      <c r="AP136" s="222"/>
      <c r="AQ136" s="222"/>
      <c r="AR136" s="222"/>
      <c r="AS136" s="222"/>
      <c r="AT136" s="114"/>
      <c r="AU136" s="123"/>
      <c r="AV136" s="109"/>
      <c r="AW136" s="108"/>
      <c r="AX136" s="108"/>
      <c r="AY136" s="108"/>
      <c r="AZ136" s="114"/>
      <c r="BA136" s="114"/>
      <c r="BB136" s="109"/>
      <c r="BC136" s="109"/>
      <c r="BD136" s="414"/>
      <c r="BE136" s="114"/>
      <c r="BF136" s="114"/>
      <c r="BG136" s="114"/>
    </row>
    <row r="137" spans="2:59" ht="12.75" customHeight="1" thickBot="1">
      <c r="B137" s="933"/>
      <c r="C137" s="493" t="s">
        <v>387</v>
      </c>
      <c r="D137" s="507">
        <v>50</v>
      </c>
      <c r="E137" s="2388">
        <v>2.8250000000000002</v>
      </c>
      <c r="F137" s="371">
        <v>0.75</v>
      </c>
      <c r="G137" s="371">
        <v>20.94</v>
      </c>
      <c r="H137" s="958">
        <v>101</v>
      </c>
      <c r="I137" s="495"/>
      <c r="J137" s="486" t="s">
        <v>9</v>
      </c>
      <c r="K137" s="6"/>
      <c r="L137" s="2685"/>
      <c r="M137" s="122"/>
      <c r="N137" s="213"/>
      <c r="O137" s="129"/>
      <c r="P137" s="129"/>
      <c r="Q137" s="638"/>
      <c r="R137" s="638"/>
      <c r="S137" s="638"/>
      <c r="T137" s="638"/>
      <c r="U137" s="114"/>
      <c r="V137" s="191"/>
      <c r="W137" s="124"/>
      <c r="X137" s="124"/>
      <c r="Y137" s="124"/>
      <c r="Z137" s="124"/>
      <c r="AA137" s="124"/>
      <c r="AB137" s="124"/>
      <c r="AC137" s="124"/>
      <c r="AD137" s="124"/>
      <c r="AE137" s="190"/>
      <c r="AF137" s="123"/>
      <c r="AG137" s="124"/>
      <c r="AH137" s="124"/>
      <c r="AI137" s="124"/>
      <c r="AJ137" s="191"/>
      <c r="AK137" s="124"/>
      <c r="AL137" s="124"/>
      <c r="AM137" s="124"/>
      <c r="AN137" s="124"/>
      <c r="AO137" s="124"/>
      <c r="AP137" s="124"/>
      <c r="AQ137" s="124"/>
      <c r="AR137" s="124"/>
      <c r="AS137" s="190"/>
      <c r="AT137" s="114"/>
      <c r="AU137" s="127"/>
      <c r="AV137" s="109"/>
      <c r="AW137" s="108"/>
      <c r="AX137" s="114"/>
      <c r="AY137" s="108"/>
      <c r="AZ137" s="114"/>
      <c r="BA137" s="114"/>
      <c r="BB137" s="109"/>
      <c r="BC137" s="109"/>
      <c r="BD137" s="108"/>
      <c r="BE137" s="114"/>
      <c r="BF137" s="114"/>
      <c r="BG137" s="114"/>
    </row>
    <row r="138" spans="2:59" ht="13.5" customHeight="1">
      <c r="B138" s="498" t="s">
        <v>192</v>
      </c>
      <c r="C138" s="43"/>
      <c r="D138" s="2717">
        <f>D131+D132+D133+D135+D136+90+90+D137</f>
        <v>930</v>
      </c>
      <c r="E138" s="509">
        <f>SUM(E131:E137)</f>
        <v>31.275999999999996</v>
      </c>
      <c r="F138" s="500">
        <f>SUM(F131:F137)</f>
        <v>31.601900000000001</v>
      </c>
      <c r="G138" s="510">
        <f>SUM(G131:G137)</f>
        <v>138.572</v>
      </c>
      <c r="H138" s="729">
        <f>SUM(H131:H137)</f>
        <v>954.70709999999997</v>
      </c>
      <c r="I138" s="925" t="s">
        <v>284</v>
      </c>
      <c r="J138" s="875" t="s">
        <v>202</v>
      </c>
      <c r="K138" s="6"/>
      <c r="L138" s="133"/>
      <c r="M138" s="188"/>
      <c r="N138" s="168"/>
      <c r="O138" s="124"/>
      <c r="P138" s="213"/>
      <c r="Q138" s="114"/>
      <c r="R138" s="114"/>
      <c r="S138" s="114"/>
      <c r="T138" s="114"/>
      <c r="U138" s="113"/>
      <c r="V138" s="233"/>
      <c r="W138" s="113"/>
      <c r="X138" s="113"/>
      <c r="Y138" s="233"/>
      <c r="Z138" s="113"/>
      <c r="AA138" s="434"/>
      <c r="AB138" s="233"/>
      <c r="AC138" s="113"/>
      <c r="AD138" s="113"/>
      <c r="AE138" s="112"/>
      <c r="AF138" s="127"/>
      <c r="AG138" s="658"/>
      <c r="AH138" s="658"/>
      <c r="AI138" s="658"/>
      <c r="AJ138" s="668"/>
      <c r="AK138" s="658"/>
      <c r="AL138" s="658"/>
      <c r="AM138" s="658"/>
      <c r="AN138" s="658"/>
      <c r="AO138" s="659"/>
      <c r="AP138" s="659"/>
      <c r="AQ138" s="658"/>
      <c r="AR138" s="658"/>
      <c r="AS138" s="658"/>
      <c r="AT138" s="114"/>
      <c r="AU138" s="114"/>
      <c r="AV138" s="114"/>
      <c r="AW138" s="114"/>
      <c r="AX138" s="114"/>
      <c r="AY138" s="108"/>
      <c r="AZ138" s="114"/>
      <c r="BA138" s="114"/>
      <c r="BB138" s="109"/>
      <c r="BC138" s="109"/>
      <c r="BD138" s="108"/>
      <c r="BE138" s="114"/>
      <c r="BF138" s="114"/>
      <c r="BG138" s="114"/>
    </row>
    <row r="139" spans="2:59" ht="15" customHeight="1">
      <c r="B139" s="1035"/>
      <c r="C139" s="1036" t="s">
        <v>11</v>
      </c>
      <c r="D139" s="2205">
        <v>0.35</v>
      </c>
      <c r="E139" s="1160">
        <f>(E401/100)*35</f>
        <v>31.5</v>
      </c>
      <c r="F139" s="1159">
        <f>(F401/100)*35</f>
        <v>32.200000000000003</v>
      </c>
      <c r="G139" s="1159">
        <f>(G401/100)*35</f>
        <v>134.05000000000001</v>
      </c>
      <c r="H139" s="2782">
        <f>(H401/100)*35</f>
        <v>952</v>
      </c>
      <c r="I139" s="325">
        <f>H139-H138</f>
        <v>-2.7070999999999685</v>
      </c>
      <c r="J139" s="874" t="s">
        <v>422</v>
      </c>
      <c r="K139" s="6"/>
      <c r="L139" s="3188"/>
      <c r="M139" s="109"/>
      <c r="N139" s="104"/>
      <c r="O139" s="129"/>
      <c r="P139" s="129"/>
      <c r="Q139" s="109"/>
      <c r="R139" s="124"/>
      <c r="S139" s="124"/>
      <c r="T139" s="124"/>
      <c r="U139" s="408"/>
      <c r="V139" s="407"/>
      <c r="W139" s="408"/>
      <c r="X139" s="407"/>
      <c r="Y139" s="407"/>
      <c r="Z139" s="408"/>
      <c r="AA139" s="669"/>
      <c r="AB139" s="407"/>
      <c r="AC139" s="407"/>
      <c r="AD139" s="408"/>
      <c r="AE139" s="408"/>
      <c r="AF139" s="128"/>
      <c r="AG139" s="114"/>
      <c r="AH139" s="114"/>
      <c r="AI139" s="114"/>
      <c r="AJ139" s="114"/>
      <c r="AK139" s="114"/>
      <c r="AL139" s="114"/>
      <c r="AM139" s="114"/>
      <c r="AN139" s="114"/>
      <c r="AO139" s="114"/>
      <c r="AP139" s="114"/>
      <c r="AQ139" s="114"/>
      <c r="AR139" s="114"/>
      <c r="AS139" s="114"/>
      <c r="AT139" s="114"/>
      <c r="AU139" s="114"/>
      <c r="AV139" s="122"/>
      <c r="AW139" s="114"/>
      <c r="AX139" s="661"/>
      <c r="AY139" s="108"/>
      <c r="AZ139" s="114"/>
      <c r="BA139" s="114"/>
      <c r="BB139" s="114"/>
      <c r="BC139" s="114"/>
      <c r="BD139" s="114"/>
      <c r="BE139" s="114"/>
      <c r="BF139" s="114"/>
      <c r="BG139" s="114"/>
    </row>
    <row r="140" spans="2:59" ht="14.25" customHeight="1" thickBot="1">
      <c r="B140" s="249"/>
      <c r="C140" s="1031" t="s">
        <v>431</v>
      </c>
      <c r="D140" s="1777"/>
      <c r="E140" s="2710">
        <f>(E138*100/E401)-35</f>
        <v>-0.24888888888889227</v>
      </c>
      <c r="F140" s="521">
        <f>(F138*100/F401)-35</f>
        <v>-0.65010869565217178</v>
      </c>
      <c r="G140" s="521">
        <f>(G138*100/G401)-35</f>
        <v>1.1806788511749389</v>
      </c>
      <c r="H140" s="2711">
        <f>(H138*100/H401)-35</f>
        <v>9.9525735294115236E-2</v>
      </c>
      <c r="I140" s="1784"/>
      <c r="J140" s="1033"/>
      <c r="K140" s="6"/>
      <c r="L140" s="123"/>
      <c r="M140" s="109"/>
      <c r="N140" s="106"/>
      <c r="O140" s="129"/>
      <c r="P140" s="588"/>
      <c r="Q140" s="114"/>
      <c r="R140" s="114"/>
      <c r="S140" s="114"/>
      <c r="T140" s="114"/>
      <c r="U140" s="114"/>
      <c r="V140" s="114"/>
      <c r="W140" s="114"/>
      <c r="X140" s="114"/>
      <c r="Y140" s="114"/>
      <c r="Z140" s="410"/>
      <c r="AA140" s="405"/>
      <c r="AB140" s="405"/>
      <c r="AC140" s="410"/>
      <c r="AD140" s="410"/>
      <c r="AE140" s="411"/>
      <c r="AF140" s="106"/>
      <c r="AG140" s="114"/>
      <c r="AH140" s="114"/>
      <c r="AI140" s="114"/>
      <c r="AJ140" s="114"/>
      <c r="AK140" s="114"/>
      <c r="AL140" s="114"/>
      <c r="AM140" s="114"/>
      <c r="AN140" s="114"/>
      <c r="AO140" s="114"/>
      <c r="AP140" s="636"/>
      <c r="AQ140" s="114"/>
      <c r="AR140" s="636"/>
      <c r="AS140" s="114"/>
      <c r="AT140" s="114"/>
      <c r="AU140" s="114"/>
      <c r="AV140" s="122"/>
      <c r="AW140" s="114"/>
      <c r="AX140" s="108"/>
      <c r="AY140" s="108"/>
      <c r="AZ140" s="114"/>
      <c r="BA140" s="114"/>
      <c r="BB140" s="114"/>
      <c r="BC140" s="114"/>
      <c r="BD140" s="114"/>
      <c r="BE140" s="114"/>
      <c r="BF140" s="114"/>
      <c r="BG140" s="114"/>
    </row>
    <row r="141" spans="2:59" ht="13.5" customHeight="1">
      <c r="B141" s="538" t="s">
        <v>189</v>
      </c>
      <c r="C141" s="177" t="s">
        <v>232</v>
      </c>
      <c r="D141" s="96"/>
      <c r="E141" s="5"/>
      <c r="F141" s="503"/>
      <c r="G141" s="503"/>
      <c r="H141" s="503"/>
      <c r="I141" s="505"/>
      <c r="J141" s="505"/>
      <c r="K141" s="6"/>
      <c r="L141" s="114"/>
      <c r="M141" s="121"/>
      <c r="N141" s="114"/>
      <c r="O141" s="129"/>
      <c r="P141" s="129"/>
      <c r="Q141" s="114"/>
      <c r="R141" s="114"/>
      <c r="S141" s="114"/>
      <c r="T141" s="114"/>
      <c r="U141" s="746"/>
      <c r="V141" s="677"/>
      <c r="W141" s="763"/>
      <c r="X141" s="114"/>
      <c r="Y141" s="114"/>
      <c r="Z141" s="129"/>
      <c r="AA141" s="129"/>
      <c r="AB141" s="129"/>
      <c r="AC141" s="129"/>
      <c r="AD141" s="129"/>
      <c r="AE141" s="114"/>
      <c r="AF141" s="123"/>
      <c r="AG141" s="114"/>
      <c r="AH141" s="114"/>
      <c r="AI141" s="114"/>
      <c r="AJ141" s="670"/>
      <c r="AK141" s="114"/>
      <c r="AL141" s="114"/>
      <c r="AM141" s="114"/>
      <c r="AN141" s="114"/>
      <c r="AO141" s="114"/>
      <c r="AP141" s="114"/>
      <c r="AQ141" s="114"/>
      <c r="AR141" s="636"/>
      <c r="AS141" s="114"/>
      <c r="AT141" s="114"/>
      <c r="AU141" s="114"/>
      <c r="AV141" s="114"/>
      <c r="AW141" s="129"/>
      <c r="AX141" s="129"/>
      <c r="AY141" s="129"/>
      <c r="AZ141" s="114"/>
      <c r="BA141" s="114"/>
      <c r="BB141" s="114"/>
      <c r="BC141" s="114"/>
      <c r="BD141" s="114"/>
      <c r="BE141" s="114"/>
      <c r="BF141" s="114"/>
      <c r="BG141" s="114"/>
    </row>
    <row r="142" spans="2:59" ht="17.25" customHeight="1">
      <c r="B142" s="487" t="s">
        <v>190</v>
      </c>
      <c r="C142" s="516" t="s">
        <v>673</v>
      </c>
      <c r="D142" s="485">
        <v>200</v>
      </c>
      <c r="E142" s="1842">
        <v>0.2</v>
      </c>
      <c r="F142" s="2206">
        <v>0.1</v>
      </c>
      <c r="G142" s="2206">
        <v>7.5</v>
      </c>
      <c r="H142" s="970">
        <v>31.6</v>
      </c>
      <c r="I142" s="525"/>
      <c r="J142" s="486" t="s">
        <v>674</v>
      </c>
      <c r="K142" s="6"/>
      <c r="L142" s="123"/>
      <c r="M142" s="109"/>
      <c r="N142" s="106"/>
      <c r="O142" s="129"/>
      <c r="P142" s="124"/>
      <c r="Q142" s="124"/>
      <c r="R142" s="124"/>
      <c r="S142" s="124"/>
      <c r="T142" s="124"/>
      <c r="U142" s="191"/>
      <c r="V142" s="677"/>
      <c r="W142" s="691"/>
      <c r="X142" s="114"/>
      <c r="Y142" s="114"/>
      <c r="Z142" s="129"/>
      <c r="AA142" s="129"/>
      <c r="AB142" s="129"/>
      <c r="AC142" s="129"/>
      <c r="AD142" s="129"/>
      <c r="AE142" s="114"/>
      <c r="AF142" s="123"/>
      <c r="AG142" s="123"/>
      <c r="AH142" s="109"/>
      <c r="AI142" s="109"/>
      <c r="AJ142" s="108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/>
      <c r="AU142" s="114"/>
      <c r="AV142" s="114"/>
      <c r="AW142" s="114"/>
      <c r="AX142" s="114"/>
      <c r="AY142" s="114"/>
      <c r="AZ142" s="114"/>
      <c r="BA142" s="114"/>
      <c r="BB142" s="114"/>
      <c r="BC142" s="114"/>
      <c r="BD142" s="114"/>
      <c r="BE142" s="114"/>
      <c r="BF142" s="114"/>
      <c r="BG142" s="114"/>
    </row>
    <row r="143" spans="2:59" ht="12.75" customHeight="1">
      <c r="B143" s="488" t="s">
        <v>12</v>
      </c>
      <c r="C143" s="535" t="s">
        <v>903</v>
      </c>
      <c r="D143" s="485" t="s">
        <v>912</v>
      </c>
      <c r="E143" s="420">
        <v>8.5139999999999993</v>
      </c>
      <c r="F143" s="371">
        <v>8.1560000000000006</v>
      </c>
      <c r="G143" s="2288">
        <v>17.855</v>
      </c>
      <c r="H143" s="970">
        <v>175.88</v>
      </c>
      <c r="I143" s="525"/>
      <c r="J143" s="2207" t="s">
        <v>867</v>
      </c>
      <c r="K143" s="6"/>
      <c r="L143" s="2685"/>
      <c r="M143" s="122"/>
      <c r="N143" s="3021"/>
      <c r="O143" s="129"/>
      <c r="P143" s="106"/>
      <c r="Q143" s="376"/>
      <c r="R143" s="124"/>
      <c r="S143" s="124"/>
      <c r="T143" s="191"/>
      <c r="U143" s="129"/>
      <c r="V143" s="129"/>
      <c r="W143" s="129"/>
      <c r="X143" s="114"/>
      <c r="Y143" s="114"/>
      <c r="Z143" s="129"/>
      <c r="AA143" s="129"/>
      <c r="AB143" s="129"/>
      <c r="AC143" s="129"/>
      <c r="AD143" s="129"/>
      <c r="AE143" s="114"/>
      <c r="AF143" s="123"/>
      <c r="AG143" s="131"/>
      <c r="AH143" s="109"/>
      <c r="AI143" s="108"/>
      <c r="AJ143" s="191"/>
      <c r="AK143" s="190"/>
      <c r="AL143" s="190"/>
      <c r="AM143" s="190"/>
      <c r="AN143" s="190"/>
      <c r="AO143" s="190"/>
      <c r="AP143" s="190"/>
      <c r="AQ143" s="190"/>
      <c r="AR143" s="190"/>
      <c r="AS143" s="190"/>
      <c r="AT143" s="114"/>
      <c r="AU143" s="114"/>
      <c r="AV143" s="114"/>
      <c r="AW143" s="114"/>
      <c r="AX143" s="114"/>
      <c r="AY143" s="114"/>
      <c r="AZ143" s="114"/>
      <c r="BA143" s="114"/>
      <c r="BB143" s="114"/>
      <c r="BC143" s="114"/>
      <c r="BD143" s="114"/>
      <c r="BE143" s="114"/>
      <c r="BF143" s="114"/>
      <c r="BG143" s="114"/>
    </row>
    <row r="144" spans="2:59" ht="10.5" customHeight="1">
      <c r="B144" s="93"/>
      <c r="C144" s="72" t="s">
        <v>902</v>
      </c>
      <c r="D144" s="526"/>
      <c r="E144" s="1001"/>
      <c r="F144" s="982"/>
      <c r="G144" s="1001"/>
      <c r="H144" s="1112"/>
      <c r="I144" s="526"/>
      <c r="J144" s="526"/>
      <c r="K144" s="31"/>
      <c r="L144" s="129"/>
      <c r="M144" s="129"/>
      <c r="N144" s="129"/>
      <c r="O144" s="129"/>
      <c r="P144" s="129"/>
      <c r="Q144" s="638"/>
      <c r="R144" s="638"/>
      <c r="S144" s="638"/>
      <c r="T144" s="638"/>
      <c r="U144" s="191"/>
      <c r="V144" s="1136"/>
      <c r="W144" s="676"/>
      <c r="X144" s="129"/>
      <c r="Y144" s="129"/>
      <c r="Z144" s="129"/>
      <c r="AA144" s="129"/>
      <c r="AB144" s="129"/>
      <c r="AC144" s="129"/>
      <c r="AD144" s="129"/>
      <c r="AE144" s="114"/>
      <c r="AF144" s="127"/>
      <c r="AG144" s="114"/>
      <c r="AH144" s="188"/>
      <c r="AI144" s="114"/>
      <c r="AJ144" s="189"/>
      <c r="AK144" s="189"/>
      <c r="AL144" s="189"/>
      <c r="AM144" s="189"/>
      <c r="AN144" s="189"/>
      <c r="AO144" s="189"/>
      <c r="AP144" s="189"/>
      <c r="AQ144" s="189"/>
      <c r="AR144" s="189"/>
      <c r="AS144" s="189"/>
      <c r="AT144" s="114"/>
      <c r="AU144" s="114"/>
      <c r="AV144" s="114"/>
      <c r="AW144" s="119"/>
      <c r="AX144" s="119"/>
      <c r="AY144" s="114"/>
      <c r="AZ144" s="114"/>
      <c r="BA144" s="114"/>
      <c r="BB144" s="114"/>
      <c r="BC144" s="114"/>
      <c r="BD144" s="114"/>
      <c r="BE144" s="114"/>
      <c r="BF144" s="114"/>
      <c r="BG144" s="114"/>
    </row>
    <row r="145" spans="2:59" ht="15.75" customHeight="1" thickBot="1">
      <c r="B145" s="931" t="s">
        <v>193</v>
      </c>
      <c r="C145" s="516" t="s">
        <v>387</v>
      </c>
      <c r="D145" s="485">
        <v>30</v>
      </c>
      <c r="E145" s="2388">
        <v>1.6950000000000001</v>
      </c>
      <c r="F145" s="371">
        <v>0.45</v>
      </c>
      <c r="G145" s="371">
        <v>12.56</v>
      </c>
      <c r="H145" s="1088">
        <v>61.07</v>
      </c>
      <c r="I145" s="1805"/>
      <c r="J145" s="2208" t="s">
        <v>9</v>
      </c>
      <c r="L145" s="114"/>
      <c r="M145" s="122"/>
      <c r="N145" s="114"/>
      <c r="O145" s="129"/>
      <c r="P145" s="213"/>
      <c r="Q145" s="114"/>
      <c r="R145" s="114"/>
      <c r="S145" s="114"/>
      <c r="T145" s="114"/>
      <c r="U145" s="191"/>
      <c r="V145" s="677"/>
      <c r="W145" s="763"/>
      <c r="X145" s="195"/>
      <c r="Y145" s="109"/>
      <c r="Z145" s="109"/>
      <c r="AA145" s="108"/>
      <c r="AB145" s="109"/>
      <c r="AC145" s="109"/>
      <c r="AD145" s="109"/>
      <c r="AE145" s="109"/>
      <c r="AF145" s="106"/>
      <c r="AG145" s="123"/>
      <c r="AH145" s="109"/>
      <c r="AI145" s="106"/>
      <c r="AJ145" s="114"/>
      <c r="AK145" s="114"/>
      <c r="AL145" s="114"/>
      <c r="AM145" s="114"/>
      <c r="AN145" s="114"/>
      <c r="AO145" s="114"/>
      <c r="AP145" s="114"/>
      <c r="AQ145" s="114"/>
      <c r="AR145" s="114"/>
      <c r="AS145" s="114"/>
      <c r="AT145" s="114"/>
      <c r="AU145" s="114"/>
      <c r="AV145" s="114"/>
      <c r="AW145" s="119"/>
      <c r="AX145" s="114"/>
      <c r="AY145" s="114"/>
      <c r="AZ145" s="114"/>
      <c r="BA145" s="114"/>
      <c r="BB145" s="114"/>
      <c r="BC145" s="114"/>
      <c r="BD145" s="114"/>
      <c r="BE145" s="114"/>
      <c r="BF145" s="114"/>
      <c r="BG145" s="114"/>
    </row>
    <row r="146" spans="2:59">
      <c r="B146" s="498" t="s">
        <v>241</v>
      </c>
      <c r="C146" s="43"/>
      <c r="D146" s="922">
        <f>D142+D145+110+20</f>
        <v>360</v>
      </c>
      <c r="E146" s="509">
        <f>SUM(E142:E145)</f>
        <v>10.408999999999999</v>
      </c>
      <c r="F146" s="500">
        <f>SUM(F142:F145)</f>
        <v>8.7059999999999995</v>
      </c>
      <c r="G146" s="510">
        <f>SUM(G142:G145)</f>
        <v>37.914999999999999</v>
      </c>
      <c r="H146" s="729">
        <f>SUM(H142:H145)</f>
        <v>268.55</v>
      </c>
      <c r="I146" s="925" t="s">
        <v>284</v>
      </c>
      <c r="J146" s="875" t="s">
        <v>202</v>
      </c>
      <c r="K146" s="54"/>
      <c r="L146" s="114"/>
      <c r="M146" s="122"/>
      <c r="N146" s="114"/>
      <c r="O146" s="129"/>
      <c r="P146" s="129"/>
      <c r="Q146" s="114"/>
      <c r="R146" s="114"/>
      <c r="S146" s="114"/>
      <c r="T146" s="114"/>
      <c r="U146" s="191"/>
      <c r="V146" s="677"/>
      <c r="W146" s="676"/>
      <c r="X146" s="106"/>
      <c r="Y146" s="106"/>
      <c r="Z146" s="106"/>
      <c r="AA146" s="106"/>
      <c r="AB146" s="106"/>
      <c r="AC146" s="106"/>
      <c r="AD146" s="106"/>
      <c r="AE146" s="106"/>
      <c r="AF146" s="123"/>
      <c r="AG146" s="123"/>
      <c r="AH146" s="134"/>
      <c r="AI146" s="375"/>
      <c r="AJ146" s="114"/>
      <c r="AK146" s="114"/>
      <c r="AL146" s="114"/>
      <c r="AM146" s="114"/>
      <c r="AN146" s="114"/>
      <c r="AO146" s="114"/>
      <c r="AP146" s="114"/>
      <c r="AQ146" s="114"/>
      <c r="AR146" s="114"/>
      <c r="AS146" s="114"/>
      <c r="AT146" s="114"/>
      <c r="AU146" s="114"/>
      <c r="AV146" s="114"/>
      <c r="AW146" s="114"/>
      <c r="AX146" s="114"/>
      <c r="AY146" s="114"/>
      <c r="AZ146" s="114"/>
      <c r="BA146" s="114"/>
      <c r="BB146" s="114"/>
      <c r="BC146" s="114"/>
      <c r="BD146" s="114"/>
      <c r="BE146" s="114"/>
      <c r="BF146" s="114"/>
      <c r="BG146" s="114"/>
    </row>
    <row r="147" spans="2:59" ht="15" customHeight="1">
      <c r="B147" s="1035"/>
      <c r="C147" s="1036" t="s">
        <v>11</v>
      </c>
      <c r="D147" s="1783">
        <v>0.1</v>
      </c>
      <c r="E147" s="1160">
        <f>(E401/100)*10</f>
        <v>9</v>
      </c>
      <c r="F147" s="1159">
        <f>(F401/100)*10</f>
        <v>9.2000000000000011</v>
      </c>
      <c r="G147" s="1159">
        <f>(G401/100)*10</f>
        <v>38.299999999999997</v>
      </c>
      <c r="H147" s="2782">
        <f>(H401/100)*10</f>
        <v>272</v>
      </c>
      <c r="I147" s="880">
        <f>H147-H146</f>
        <v>3.4499999999999886</v>
      </c>
      <c r="J147" s="876" t="s">
        <v>422</v>
      </c>
      <c r="K147" s="4"/>
      <c r="L147" s="114"/>
      <c r="M147" s="122"/>
      <c r="N147" s="114"/>
      <c r="O147" s="129"/>
      <c r="P147" s="129"/>
      <c r="Q147" s="114"/>
      <c r="R147" s="109"/>
      <c r="S147" s="124"/>
      <c r="T147" s="124"/>
      <c r="U147" s="746"/>
      <c r="V147" s="677"/>
      <c r="W147" s="676"/>
      <c r="X147" s="114"/>
      <c r="Y147" s="114"/>
      <c r="Z147" s="114"/>
      <c r="AA147" s="129"/>
      <c r="AB147" s="129"/>
      <c r="AC147" s="129"/>
      <c r="AD147" s="129"/>
      <c r="AE147" s="114"/>
      <c r="AF147" s="130"/>
      <c r="AG147" s="413"/>
      <c r="AH147" s="134"/>
      <c r="AI147" s="168"/>
      <c r="AJ147" s="114"/>
      <c r="AK147" s="114"/>
      <c r="AL147" s="114"/>
      <c r="AM147" s="114"/>
      <c r="AN147" s="114"/>
      <c r="AO147" s="114"/>
      <c r="AP147" s="114"/>
      <c r="AQ147" s="114"/>
      <c r="AR147" s="114"/>
      <c r="AS147" s="114"/>
      <c r="AT147" s="114"/>
      <c r="AU147" s="114"/>
      <c r="AV147" s="114"/>
      <c r="AW147" s="671"/>
      <c r="AX147" s="210"/>
      <c r="AY147" s="210"/>
      <c r="AZ147" s="114"/>
      <c r="BA147" s="114"/>
      <c r="BB147" s="114"/>
      <c r="BC147" s="114"/>
      <c r="BD147" s="114"/>
      <c r="BE147" s="114"/>
      <c r="BF147" s="114"/>
      <c r="BG147" s="114"/>
    </row>
    <row r="148" spans="2:59" ht="15" customHeight="1" thickBot="1">
      <c r="B148" s="249"/>
      <c r="C148" s="1031" t="s">
        <v>431</v>
      </c>
      <c r="D148" s="1777"/>
      <c r="E148" s="2710">
        <f>(E146*100/E401)-10</f>
        <v>1.5655555555555534</v>
      </c>
      <c r="F148" s="521">
        <f>(F146*100/F401)-10</f>
        <v>-0.53695652173913189</v>
      </c>
      <c r="G148" s="521">
        <f>(G146*100/G401)-10</f>
        <v>-0.10052219321148748</v>
      </c>
      <c r="H148" s="2711">
        <f>(H146*100/H401)-10</f>
        <v>-0.12683823529411775</v>
      </c>
      <c r="I148" s="1784"/>
      <c r="J148" s="1033"/>
      <c r="K148" s="714"/>
      <c r="L148" s="129"/>
      <c r="M148" s="129"/>
      <c r="N148" s="129"/>
      <c r="O148" s="129"/>
      <c r="P148" s="129"/>
      <c r="Q148" s="114"/>
      <c r="R148" s="119"/>
      <c r="S148" s="114"/>
      <c r="T148" s="114"/>
      <c r="U148" s="114"/>
      <c r="V148" s="114"/>
      <c r="W148" s="114"/>
      <c r="X148" s="114"/>
      <c r="Y148" s="114"/>
      <c r="Z148" s="114"/>
      <c r="AA148" s="124"/>
      <c r="AB148" s="241"/>
      <c r="AC148" s="376"/>
      <c r="AD148" s="124"/>
      <c r="AE148" s="124"/>
      <c r="AF148" s="132"/>
      <c r="AG148" s="413"/>
      <c r="AH148" s="134"/>
      <c r="AI148" s="414"/>
      <c r="AJ148" s="114"/>
      <c r="AK148" s="114"/>
      <c r="AL148" s="114"/>
      <c r="AM148" s="114"/>
      <c r="AN148" s="114"/>
      <c r="AO148" s="114"/>
      <c r="AP148" s="114"/>
      <c r="AQ148" s="114"/>
      <c r="AR148" s="114"/>
      <c r="AS148" s="114"/>
      <c r="AT148" s="114"/>
      <c r="AU148" s="114"/>
      <c r="AV148" s="114"/>
      <c r="AW148" s="114"/>
      <c r="AX148" s="119"/>
      <c r="AY148" s="114"/>
      <c r="AZ148" s="114"/>
      <c r="BA148" s="114"/>
      <c r="BB148" s="114"/>
      <c r="BC148" s="114"/>
      <c r="BD148" s="114"/>
      <c r="BE148" s="114"/>
      <c r="BF148" s="114"/>
      <c r="BG148" s="114"/>
    </row>
    <row r="149" spans="2:59" ht="16.5" customHeight="1">
      <c r="B149" s="11"/>
      <c r="C149" s="11"/>
      <c r="D149" s="5"/>
      <c r="E149" s="5"/>
      <c r="F149" s="5"/>
      <c r="G149" s="5"/>
      <c r="H149" s="5"/>
      <c r="I149" s="5"/>
      <c r="J149" s="5"/>
      <c r="K149" s="42"/>
      <c r="L149" s="129"/>
      <c r="M149" s="129"/>
      <c r="N149" s="129"/>
      <c r="O149" s="129"/>
      <c r="P149" s="129"/>
      <c r="Q149" s="114"/>
      <c r="R149" s="114"/>
      <c r="S149" s="114"/>
      <c r="T149" s="114"/>
      <c r="U149" s="114"/>
      <c r="V149" s="114"/>
      <c r="W149" s="114"/>
      <c r="X149" s="114"/>
      <c r="Y149" s="114"/>
      <c r="Z149" s="114"/>
      <c r="AA149" s="124"/>
      <c r="AB149" s="241"/>
      <c r="AC149" s="124"/>
      <c r="AD149" s="124"/>
      <c r="AE149" s="190"/>
      <c r="AF149" s="123"/>
      <c r="AG149" s="413"/>
      <c r="AH149" s="134"/>
      <c r="AI149" s="414"/>
      <c r="AJ149" s="114"/>
      <c r="AK149" s="114"/>
      <c r="AL149" s="114"/>
      <c r="AM149" s="114"/>
      <c r="AN149" s="114"/>
      <c r="AO149" s="114"/>
      <c r="AP149" s="114"/>
      <c r="AQ149" s="114"/>
      <c r="AR149" s="114"/>
      <c r="AS149" s="114"/>
      <c r="AT149" s="114"/>
      <c r="AU149" s="114"/>
      <c r="AV149" s="114"/>
      <c r="AW149" s="114"/>
      <c r="AX149" s="114"/>
      <c r="AY149" s="114"/>
      <c r="AZ149" s="114"/>
      <c r="BA149" s="114"/>
      <c r="BB149" s="114"/>
      <c r="BC149" s="114"/>
      <c r="BD149" s="114"/>
      <c r="BE149" s="114"/>
      <c r="BF149" s="114"/>
      <c r="BG149" s="114"/>
    </row>
    <row r="150" spans="2:59" ht="14.25" customHeight="1" thickBot="1">
      <c r="B150" s="114"/>
      <c r="C150" s="590"/>
      <c r="D150" s="129"/>
      <c r="E150" s="762"/>
      <c r="F150" s="762"/>
      <c r="G150" s="762"/>
      <c r="H150" s="661"/>
      <c r="I150" s="129"/>
      <c r="J150" s="129"/>
      <c r="K150" s="31"/>
      <c r="L150" s="129"/>
      <c r="M150" s="129"/>
      <c r="N150" s="129"/>
      <c r="O150" s="2266"/>
      <c r="P150" s="129"/>
      <c r="Q150" s="114"/>
      <c r="R150" s="114"/>
      <c r="S150" s="114"/>
      <c r="T150" s="114"/>
      <c r="U150" s="114"/>
      <c r="V150" s="114"/>
      <c r="W150" s="114"/>
      <c r="X150" s="114"/>
      <c r="Y150" s="114"/>
      <c r="Z150" s="114"/>
      <c r="AA150" s="124"/>
      <c r="AB150" s="124"/>
      <c r="AC150" s="124"/>
      <c r="AD150" s="124"/>
      <c r="AE150" s="190"/>
      <c r="AF150" s="123"/>
      <c r="AG150" s="114"/>
      <c r="AH150" s="122"/>
      <c r="AI150" s="114"/>
      <c r="AJ150" s="191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  <c r="AV150" s="114"/>
      <c r="AW150" s="114"/>
      <c r="AX150" s="114"/>
      <c r="AY150" s="114"/>
      <c r="AZ150" s="114"/>
      <c r="BA150" s="114"/>
      <c r="BB150" s="114"/>
      <c r="BC150" s="114"/>
      <c r="BD150" s="114"/>
      <c r="BE150" s="114"/>
      <c r="BF150" s="114"/>
      <c r="BG150" s="114"/>
    </row>
    <row r="151" spans="2:59" ht="12.75" customHeight="1">
      <c r="B151" s="877"/>
      <c r="C151" s="43" t="s">
        <v>283</v>
      </c>
      <c r="D151" s="44"/>
      <c r="E151" s="155">
        <f>E127+E138</f>
        <v>65.007999999999996</v>
      </c>
      <c r="F151" s="255">
        <f>F127+F138</f>
        <v>56.051900000000003</v>
      </c>
      <c r="G151" s="255">
        <f>G127+G138</f>
        <v>218.892</v>
      </c>
      <c r="H151" s="879">
        <f>H127+H138</f>
        <v>1633.3651</v>
      </c>
      <c r="I151" s="878" t="s">
        <v>284</v>
      </c>
      <c r="J151" s="875" t="s">
        <v>202</v>
      </c>
      <c r="L151" s="129"/>
      <c r="M151" s="129"/>
      <c r="N151" s="129"/>
      <c r="O151" s="129"/>
      <c r="P151" s="129"/>
      <c r="Q151" s="114"/>
      <c r="R151" s="316"/>
      <c r="S151" s="114"/>
      <c r="T151" s="114"/>
      <c r="U151" s="114"/>
      <c r="V151" s="114"/>
      <c r="W151" s="114"/>
      <c r="X151" s="114"/>
      <c r="Y151" s="114"/>
      <c r="Z151" s="114"/>
      <c r="AA151" s="124"/>
      <c r="AB151" s="124"/>
      <c r="AC151" s="124"/>
      <c r="AD151" s="124"/>
      <c r="AE151" s="190"/>
      <c r="AF151" s="123"/>
      <c r="AG151" s="133"/>
      <c r="AH151" s="188"/>
      <c r="AI151" s="114"/>
      <c r="AJ151" s="114"/>
      <c r="AK151" s="114"/>
      <c r="AL151" s="114"/>
      <c r="AM151" s="114"/>
      <c r="AN151" s="114"/>
      <c r="AO151" s="114"/>
      <c r="AP151" s="114"/>
      <c r="AQ151" s="114"/>
      <c r="AR151" s="114"/>
      <c r="AS151" s="114"/>
      <c r="AT151" s="114"/>
      <c r="AU151" s="114"/>
      <c r="AV151" s="114"/>
      <c r="AW151" s="114"/>
      <c r="AX151" s="114"/>
      <c r="AY151" s="114"/>
      <c r="AZ151" s="114"/>
      <c r="BA151" s="114"/>
      <c r="BB151" s="114"/>
      <c r="BC151" s="114"/>
      <c r="BD151" s="114"/>
      <c r="BE151" s="114"/>
      <c r="BF151" s="114"/>
      <c r="BG151" s="114"/>
    </row>
    <row r="152" spans="2:59" ht="13.5" customHeight="1">
      <c r="B152" s="456"/>
      <c r="C152" s="930" t="s">
        <v>11</v>
      </c>
      <c r="D152" s="1783">
        <v>0.6</v>
      </c>
      <c r="E152" s="1160">
        <f>(E401/100)*60</f>
        <v>54</v>
      </c>
      <c r="F152" s="1159">
        <f>(F401/100)*60</f>
        <v>55.2</v>
      </c>
      <c r="G152" s="1159">
        <f>(G401/100)*60</f>
        <v>229.8</v>
      </c>
      <c r="H152" s="2782">
        <f>(H401/100)*60</f>
        <v>1632</v>
      </c>
      <c r="I152" s="880">
        <f>H152-H151</f>
        <v>-1.365099999999984</v>
      </c>
      <c r="J152" s="874" t="s">
        <v>422</v>
      </c>
      <c r="K152" s="6"/>
      <c r="L152" s="129"/>
      <c r="M152" s="129"/>
      <c r="N152" s="129"/>
      <c r="O152" s="2278"/>
      <c r="P152" s="129"/>
      <c r="Q152" s="114"/>
      <c r="R152" s="106"/>
      <c r="S152" s="114"/>
      <c r="T152" s="114"/>
      <c r="U152" s="114"/>
      <c r="V152" s="114"/>
      <c r="W152" s="114"/>
      <c r="X152" s="114"/>
      <c r="Y152" s="114"/>
      <c r="Z152" s="114"/>
      <c r="AA152" s="124"/>
      <c r="AB152" s="124"/>
      <c r="AC152" s="124"/>
      <c r="AD152" s="124"/>
      <c r="AE152" s="190"/>
      <c r="AF152" s="124"/>
      <c r="AG152" s="132"/>
      <c r="AH152" s="121"/>
      <c r="AI152" s="113"/>
      <c r="AJ152" s="224"/>
      <c r="AK152" s="125"/>
      <c r="AL152" s="109"/>
      <c r="AM152" s="106"/>
      <c r="AN152" s="124"/>
      <c r="AO152" s="124"/>
      <c r="AP152" s="124"/>
      <c r="AQ152" s="191"/>
      <c r="AR152" s="124"/>
      <c r="AS152" s="124"/>
      <c r="AT152" s="124"/>
      <c r="AU152" s="124"/>
      <c r="AV152" s="124"/>
      <c r="AW152" s="124"/>
      <c r="AX152" s="124"/>
      <c r="AY152" s="124"/>
      <c r="AZ152" s="190"/>
      <c r="BA152" s="114"/>
      <c r="BB152" s="114"/>
      <c r="BC152" s="114"/>
      <c r="BD152" s="114"/>
      <c r="BE152" s="114"/>
      <c r="BF152" s="114"/>
      <c r="BG152" s="114"/>
    </row>
    <row r="153" spans="2:59" ht="15.75" thickBot="1">
      <c r="B153" s="249"/>
      <c r="C153" s="1031" t="s">
        <v>431</v>
      </c>
      <c r="D153" s="1777"/>
      <c r="E153" s="2710">
        <f>(E151*100/E401)-60</f>
        <v>12.231111111111105</v>
      </c>
      <c r="F153" s="521">
        <f>(F151*100/F401)-60</f>
        <v>0.92597826086957014</v>
      </c>
      <c r="G153" s="521">
        <f>(G151*100/G401)-60</f>
        <v>-2.8480417754569203</v>
      </c>
      <c r="H153" s="2711">
        <f>(H151*100/H401)-60</f>
        <v>5.0187500000006935E-2</v>
      </c>
      <c r="I153" s="1784"/>
      <c r="J153" s="1033"/>
      <c r="K153" s="6"/>
      <c r="L153" s="129"/>
      <c r="M153" s="129"/>
      <c r="N153" s="129"/>
      <c r="O153" s="129"/>
      <c r="P153" s="129"/>
      <c r="Q153" s="114"/>
      <c r="R153" s="129"/>
      <c r="S153" s="113"/>
      <c r="T153" s="113"/>
      <c r="U153" s="113"/>
      <c r="V153" s="219"/>
      <c r="W153" s="113"/>
      <c r="X153" s="113"/>
      <c r="Y153" s="113"/>
      <c r="Z153" s="113"/>
      <c r="AA153" s="113"/>
      <c r="AB153" s="233"/>
      <c r="AC153" s="113"/>
      <c r="AD153" s="113"/>
      <c r="AE153" s="104"/>
      <c r="AF153" s="124"/>
      <c r="AG153" s="123"/>
      <c r="AH153" s="109"/>
      <c r="AI153" s="108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114"/>
      <c r="AX153" s="114"/>
      <c r="AY153" s="114"/>
      <c r="AZ153" s="114"/>
      <c r="BA153" s="114"/>
      <c r="BB153" s="114"/>
      <c r="BC153" s="114"/>
      <c r="BD153" s="114"/>
      <c r="BE153" s="114"/>
      <c r="BF153" s="114"/>
      <c r="BG153" s="114"/>
    </row>
    <row r="154" spans="2:59" ht="13.5" customHeight="1">
      <c r="K154" s="6"/>
      <c r="L154" s="114"/>
      <c r="M154" s="122"/>
      <c r="N154" s="114"/>
      <c r="O154" s="114"/>
      <c r="P154" s="129"/>
      <c r="Q154" s="114"/>
      <c r="R154" s="114"/>
      <c r="S154" s="129"/>
      <c r="T154" s="129"/>
      <c r="U154" s="129"/>
      <c r="V154" s="129"/>
      <c r="W154" s="129"/>
      <c r="X154" s="129"/>
      <c r="Y154" s="129"/>
      <c r="Z154" s="129"/>
      <c r="AA154" s="129"/>
      <c r="AB154" s="129"/>
      <c r="AC154" s="129"/>
      <c r="AD154" s="129"/>
      <c r="AE154" s="114"/>
      <c r="AF154" s="106"/>
      <c r="AG154" s="133"/>
      <c r="AH154" s="109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114"/>
      <c r="AX154" s="114"/>
      <c r="AY154" s="114"/>
      <c r="AZ154" s="114"/>
      <c r="BA154" s="114"/>
      <c r="BB154" s="114"/>
      <c r="BC154" s="114"/>
      <c r="BD154" s="114"/>
      <c r="BE154" s="114"/>
      <c r="BF154" s="114"/>
      <c r="BG154" s="114"/>
    </row>
    <row r="155" spans="2:59" ht="16.5" customHeight="1" thickBot="1">
      <c r="K155" s="6"/>
      <c r="L155" s="114"/>
      <c r="M155" s="122"/>
      <c r="N155" s="114"/>
      <c r="O155" s="129"/>
      <c r="P155" s="129"/>
      <c r="Q155" s="114"/>
      <c r="R155" s="114"/>
      <c r="S155" s="114"/>
      <c r="T155" s="124"/>
      <c r="U155" s="124"/>
      <c r="V155" s="191"/>
      <c r="W155" s="124"/>
      <c r="X155" s="376"/>
      <c r="Y155" s="124"/>
      <c r="Z155" s="124"/>
      <c r="AA155" s="124"/>
      <c r="AB155" s="241"/>
      <c r="AC155" s="376"/>
      <c r="AD155" s="124"/>
      <c r="AE155" s="124"/>
      <c r="AF155" s="114"/>
      <c r="AG155" s="123"/>
      <c r="AH155" s="119"/>
      <c r="AI155" s="112"/>
      <c r="AJ155" s="114"/>
      <c r="AK155" s="114"/>
      <c r="AL155" s="114"/>
      <c r="AM155" s="114"/>
      <c r="AN155" s="114"/>
      <c r="AO155" s="114"/>
      <c r="AP155" s="114"/>
      <c r="AQ155" s="114"/>
      <c r="AR155" s="114"/>
      <c r="AS155" s="114"/>
      <c r="AT155" s="114"/>
      <c r="AU155" s="114"/>
      <c r="AV155" s="114"/>
      <c r="AW155" s="114"/>
      <c r="AX155" s="114"/>
      <c r="AY155" s="114"/>
      <c r="AZ155" s="114"/>
      <c r="BA155" s="114"/>
      <c r="BB155" s="114"/>
      <c r="BC155" s="114"/>
      <c r="BD155" s="114"/>
      <c r="BE155" s="114"/>
      <c r="BF155" s="114"/>
      <c r="BG155" s="114"/>
    </row>
    <row r="156" spans="2:59" ht="12.75" customHeight="1">
      <c r="B156" s="877"/>
      <c r="C156" s="43" t="s">
        <v>282</v>
      </c>
      <c r="D156" s="44"/>
      <c r="E156" s="155">
        <f>E138+E146</f>
        <v>41.684999999999995</v>
      </c>
      <c r="F156" s="255">
        <f>F138+F146</f>
        <v>40.307900000000004</v>
      </c>
      <c r="G156" s="255">
        <f>G138+G146</f>
        <v>176.48699999999999</v>
      </c>
      <c r="H156" s="879">
        <f>H138+H146</f>
        <v>1223.2571</v>
      </c>
      <c r="I156" s="878" t="s">
        <v>284</v>
      </c>
      <c r="J156" s="875" t="s">
        <v>202</v>
      </c>
      <c r="K156" s="6"/>
      <c r="L156" s="114"/>
      <c r="M156" s="122"/>
      <c r="N156" s="114"/>
      <c r="O156" s="129"/>
      <c r="P156" s="129"/>
      <c r="Q156" s="114"/>
      <c r="R156" s="106"/>
      <c r="S156" s="124"/>
      <c r="T156" s="124"/>
      <c r="U156" s="124"/>
      <c r="V156" s="191"/>
      <c r="W156" s="124"/>
      <c r="X156" s="124"/>
      <c r="Y156" s="124"/>
      <c r="Z156" s="124"/>
      <c r="AA156" s="124"/>
      <c r="AB156" s="124"/>
      <c r="AC156" s="124"/>
      <c r="AD156" s="124"/>
      <c r="AE156" s="132"/>
      <c r="AF156" s="114"/>
      <c r="AG156" s="123"/>
      <c r="AH156" s="109"/>
      <c r="AI156" s="108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  <c r="AU156" s="114"/>
      <c r="AV156" s="114"/>
      <c r="AW156" s="114"/>
      <c r="AX156" s="114"/>
      <c r="AY156" s="114"/>
      <c r="AZ156" s="114"/>
      <c r="BA156" s="114"/>
      <c r="BB156" s="114"/>
      <c r="BC156" s="114"/>
      <c r="BD156" s="114"/>
      <c r="BE156" s="114"/>
      <c r="BF156" s="114"/>
      <c r="BG156" s="114"/>
    </row>
    <row r="157" spans="2:59" ht="12" customHeight="1">
      <c r="B157" s="456"/>
      <c r="C157" s="930" t="s">
        <v>11</v>
      </c>
      <c r="D157" s="1783">
        <v>0.45</v>
      </c>
      <c r="E157" s="1160">
        <f>(E401/100)*45</f>
        <v>40.5</v>
      </c>
      <c r="F157" s="1159">
        <f>(F401/100)*45</f>
        <v>41.4</v>
      </c>
      <c r="G157" s="1159">
        <f>(G401/100)*45</f>
        <v>172.35</v>
      </c>
      <c r="H157" s="2782">
        <f>(H401/100)*45</f>
        <v>1224</v>
      </c>
      <c r="I157" s="1785">
        <f>H157-H156</f>
        <v>0.74289999999996326</v>
      </c>
      <c r="J157" s="874" t="s">
        <v>422</v>
      </c>
      <c r="K157" s="6"/>
      <c r="L157" s="114"/>
      <c r="M157" s="122"/>
      <c r="N157" s="114"/>
      <c r="O157" s="129"/>
      <c r="P157" s="129"/>
      <c r="Q157" s="114"/>
      <c r="R157" s="106"/>
      <c r="S157" s="124"/>
      <c r="T157" s="124"/>
      <c r="U157" s="124"/>
      <c r="V157" s="191"/>
      <c r="W157" s="124"/>
      <c r="X157" s="124"/>
      <c r="Y157" s="124"/>
      <c r="Z157" s="124"/>
      <c r="AA157" s="124"/>
      <c r="AB157" s="124"/>
      <c r="AC157" s="124"/>
      <c r="AD157" s="124"/>
      <c r="AE157" s="190"/>
      <c r="AF157" s="114"/>
      <c r="AG157" s="123"/>
      <c r="AH157" s="109"/>
      <c r="AI157" s="108"/>
      <c r="AJ157" s="114"/>
      <c r="AK157" s="114"/>
      <c r="AL157" s="114"/>
      <c r="AM157" s="114"/>
      <c r="AN157" s="114"/>
      <c r="AO157" s="114"/>
      <c r="AP157" s="114"/>
      <c r="AQ157" s="114"/>
      <c r="AR157" s="114"/>
      <c r="AS157" s="114"/>
      <c r="AT157" s="114"/>
      <c r="AU157" s="114"/>
      <c r="AV157" s="114"/>
      <c r="AW157" s="114"/>
      <c r="AX157" s="114"/>
      <c r="AY157" s="114"/>
      <c r="AZ157" s="114"/>
      <c r="BA157" s="114"/>
      <c r="BB157" s="114"/>
      <c r="BC157" s="114"/>
      <c r="BD157" s="114"/>
      <c r="BE157" s="114"/>
      <c r="BF157" s="114"/>
      <c r="BG157" s="114"/>
    </row>
    <row r="158" spans="2:59" ht="13.5" customHeight="1" thickBot="1">
      <c r="B158" s="249"/>
      <c r="C158" s="1031" t="s">
        <v>431</v>
      </c>
      <c r="D158" s="1777"/>
      <c r="E158" s="2710">
        <f>(E156*100/E401)-45</f>
        <v>1.3166666666666558</v>
      </c>
      <c r="F158" s="521">
        <f>(F156*100/F401)-45</f>
        <v>-1.1870652173913001</v>
      </c>
      <c r="G158" s="521">
        <f>(G156*100/G401)-45</f>
        <v>1.0801566579634496</v>
      </c>
      <c r="H158" s="2711">
        <f>(H156*100/H401)-45</f>
        <v>-2.7312500000000739E-2</v>
      </c>
      <c r="I158" s="1784"/>
      <c r="J158" s="1033"/>
      <c r="K158" s="6"/>
      <c r="L158" s="129"/>
      <c r="M158" s="129"/>
      <c r="N158" s="129"/>
      <c r="O158" s="124"/>
      <c r="P158" s="124"/>
      <c r="Q158" s="1091"/>
      <c r="R158" s="677"/>
      <c r="S158" s="676"/>
      <c r="T158" s="124"/>
      <c r="U158" s="124"/>
      <c r="V158" s="191"/>
      <c r="W158" s="124"/>
      <c r="X158" s="124"/>
      <c r="Y158" s="124"/>
      <c r="Z158" s="124"/>
      <c r="AA158" s="124"/>
      <c r="AB158" s="124"/>
      <c r="AC158" s="124"/>
      <c r="AD158" s="124"/>
      <c r="AE158" s="190"/>
      <c r="AF158" s="114"/>
      <c r="AG158" s="123"/>
      <c r="AH158" s="109"/>
      <c r="AI158" s="108"/>
      <c r="AJ158" s="114"/>
      <c r="AK158" s="114"/>
      <c r="AL158" s="114"/>
      <c r="AM158" s="114"/>
      <c r="AN158" s="114"/>
      <c r="AO158" s="114"/>
      <c r="AP158" s="114"/>
      <c r="AQ158" s="114"/>
      <c r="AR158" s="114"/>
      <c r="AS158" s="114"/>
      <c r="AT158" s="114"/>
      <c r="AU158" s="114"/>
      <c r="AV158" s="114"/>
      <c r="AW158" s="114"/>
      <c r="AX158" s="114"/>
      <c r="AY158" s="114"/>
      <c r="AZ158" s="114"/>
      <c r="BA158" s="114"/>
      <c r="BB158" s="114"/>
      <c r="BC158" s="114"/>
      <c r="BD158" s="114"/>
      <c r="BE158" s="114"/>
      <c r="BF158" s="114"/>
      <c r="BG158" s="114"/>
    </row>
    <row r="159" spans="2:59" ht="15" customHeight="1">
      <c r="K159" s="6"/>
      <c r="L159" s="129"/>
      <c r="M159" s="129"/>
      <c r="N159" s="129"/>
      <c r="O159" s="129"/>
      <c r="P159" s="129"/>
      <c r="Q159" s="114"/>
      <c r="R159" s="106"/>
      <c r="S159" s="124"/>
      <c r="T159" s="124"/>
      <c r="U159" s="124"/>
      <c r="V159" s="191"/>
      <c r="W159" s="124"/>
      <c r="X159" s="124"/>
      <c r="Y159" s="124"/>
      <c r="Z159" s="124"/>
      <c r="AA159" s="124"/>
      <c r="AB159" s="124"/>
      <c r="AC159" s="124"/>
      <c r="AD159" s="124"/>
      <c r="AE159" s="190"/>
      <c r="AF159" s="114"/>
      <c r="AG159" s="123"/>
      <c r="AH159" s="109"/>
      <c r="AI159" s="108"/>
      <c r="AJ159" s="124"/>
      <c r="AK159" s="124"/>
      <c r="AL159" s="124"/>
      <c r="AM159" s="191"/>
      <c r="AN159" s="124"/>
      <c r="AO159" s="124"/>
      <c r="AP159" s="376"/>
      <c r="AQ159" s="124"/>
      <c r="AR159" s="124"/>
      <c r="AS159" s="124"/>
      <c r="AT159" s="124"/>
      <c r="AU159" s="124"/>
      <c r="AV159" s="190"/>
      <c r="AW159" s="114"/>
      <c r="AX159" s="114"/>
      <c r="AY159" s="114"/>
      <c r="AZ159" s="114"/>
      <c r="BA159" s="114"/>
      <c r="BB159" s="114"/>
      <c r="BC159" s="114"/>
      <c r="BD159" s="114"/>
      <c r="BE159" s="114"/>
      <c r="BF159" s="114"/>
      <c r="BG159" s="114"/>
    </row>
    <row r="160" spans="2:59" ht="15.75" thickBot="1">
      <c r="K160" s="6"/>
      <c r="L160" s="129"/>
      <c r="M160" s="129"/>
      <c r="N160" s="129"/>
      <c r="O160" s="129"/>
      <c r="P160" s="129"/>
      <c r="Q160" s="114"/>
      <c r="R160" s="106"/>
      <c r="S160" s="124"/>
      <c r="T160" s="124"/>
      <c r="U160" s="124"/>
      <c r="V160" s="191"/>
      <c r="W160" s="124"/>
      <c r="X160" s="124"/>
      <c r="Y160" s="124"/>
      <c r="Z160" s="124"/>
      <c r="AA160" s="124"/>
      <c r="AB160" s="124"/>
      <c r="AC160" s="124"/>
      <c r="AD160" s="124"/>
      <c r="AE160" s="190"/>
      <c r="AF160" s="114"/>
      <c r="AG160" s="159"/>
      <c r="AH160" s="109"/>
      <c r="AI160" s="108"/>
      <c r="AJ160" s="124"/>
      <c r="AK160" s="124"/>
      <c r="AL160" s="124"/>
      <c r="AM160" s="191"/>
      <c r="AN160" s="124"/>
      <c r="AO160" s="124"/>
      <c r="AP160" s="376"/>
      <c r="AQ160" s="124"/>
      <c r="AR160" s="124"/>
      <c r="AS160" s="124"/>
      <c r="AT160" s="124"/>
      <c r="AU160" s="124"/>
      <c r="AV160" s="190"/>
      <c r="AW160" s="114"/>
      <c r="AX160" s="114"/>
      <c r="AY160" s="114"/>
      <c r="AZ160" s="114"/>
      <c r="BA160" s="114"/>
      <c r="BB160" s="114"/>
      <c r="BC160" s="114"/>
      <c r="BD160" s="114"/>
      <c r="BE160" s="114"/>
      <c r="BF160" s="114"/>
      <c r="BG160" s="114"/>
    </row>
    <row r="161" spans="2:59">
      <c r="B161" s="877"/>
      <c r="C161" s="43" t="s">
        <v>242</v>
      </c>
      <c r="D161" s="44"/>
      <c r="E161" s="155">
        <f>E127+E138+E146</f>
        <v>75.417000000000002</v>
      </c>
      <c r="F161" s="255">
        <f>F127+F138+F146</f>
        <v>64.757900000000006</v>
      </c>
      <c r="G161" s="255">
        <f>G127+G138+G146</f>
        <v>256.80700000000002</v>
      </c>
      <c r="H161" s="775">
        <f>H127+H138+H146</f>
        <v>1901.9150999999999</v>
      </c>
      <c r="I161" s="878" t="s">
        <v>284</v>
      </c>
      <c r="J161" s="875" t="s">
        <v>202</v>
      </c>
      <c r="K161" s="6"/>
      <c r="L161" s="129"/>
      <c r="M161" s="129"/>
      <c r="N161" s="129"/>
      <c r="O161" s="129"/>
      <c r="P161" s="129"/>
      <c r="Q161" s="114"/>
      <c r="R161" s="106"/>
      <c r="S161" s="124"/>
      <c r="T161" s="376"/>
      <c r="U161" s="124"/>
      <c r="V161" s="191"/>
      <c r="W161" s="124"/>
      <c r="X161" s="124"/>
      <c r="Y161" s="124"/>
      <c r="Z161" s="124"/>
      <c r="AA161" s="124"/>
      <c r="AB161" s="124"/>
      <c r="AC161" s="241"/>
      <c r="AD161" s="124"/>
      <c r="AE161" s="190"/>
      <c r="AF161" s="114"/>
      <c r="AG161" s="159"/>
      <c r="AH161" s="109"/>
      <c r="AI161" s="108"/>
      <c r="AJ161" s="124"/>
      <c r="AK161" s="376"/>
      <c r="AL161" s="124"/>
      <c r="AM161" s="191"/>
      <c r="AN161" s="124"/>
      <c r="AO161" s="124"/>
      <c r="AP161" s="124"/>
      <c r="AQ161" s="124"/>
      <c r="AR161" s="124"/>
      <c r="AS161" s="124"/>
      <c r="AT161" s="241"/>
      <c r="AU161" s="124"/>
      <c r="AV161" s="190"/>
      <c r="AW161" s="114"/>
      <c r="AX161" s="114"/>
      <c r="AY161" s="114"/>
      <c r="AZ161" s="114"/>
      <c r="BA161" s="114"/>
      <c r="BB161" s="114"/>
      <c r="BC161" s="114"/>
      <c r="BD161" s="114"/>
      <c r="BE161" s="114"/>
      <c r="BF161" s="114"/>
      <c r="BG161" s="114"/>
    </row>
    <row r="162" spans="2:59">
      <c r="B162" s="456"/>
      <c r="C162" s="930" t="s">
        <v>11</v>
      </c>
      <c r="D162" s="1783">
        <v>0.7</v>
      </c>
      <c r="E162" s="1160">
        <f>(E401/100)*70</f>
        <v>63</v>
      </c>
      <c r="F162" s="1159">
        <f>(F401/100)*70</f>
        <v>64.400000000000006</v>
      </c>
      <c r="G162" s="1159">
        <f>(G401/100)*70</f>
        <v>268.10000000000002</v>
      </c>
      <c r="H162" s="2782">
        <f>(H401/100)*70</f>
        <v>1904</v>
      </c>
      <c r="I162" s="1785">
        <f>H162-H161</f>
        <v>2.0849000000000615</v>
      </c>
      <c r="J162" s="874" t="s">
        <v>422</v>
      </c>
      <c r="K162" s="6"/>
      <c r="L162" s="129"/>
      <c r="M162" s="129"/>
      <c r="N162" s="129"/>
      <c r="O162" s="129"/>
      <c r="P162" s="129"/>
      <c r="Q162" s="114"/>
      <c r="R162" s="129"/>
      <c r="S162" s="113"/>
      <c r="T162" s="113"/>
      <c r="U162" s="113"/>
      <c r="V162" s="233"/>
      <c r="W162" s="113"/>
      <c r="X162" s="233"/>
      <c r="Y162" s="233"/>
      <c r="Z162" s="113"/>
      <c r="AA162" s="434"/>
      <c r="AB162" s="233"/>
      <c r="AC162" s="219"/>
      <c r="AD162" s="113"/>
      <c r="AE162" s="112"/>
      <c r="AF162" s="114"/>
      <c r="AG162" s="114"/>
      <c r="AH162" s="114"/>
      <c r="AI162" s="114"/>
      <c r="AJ162" s="123"/>
      <c r="AK162" s="109"/>
      <c r="AL162" s="106"/>
      <c r="AM162" s="124"/>
      <c r="AN162" s="124"/>
      <c r="AO162" s="124"/>
      <c r="AP162" s="191"/>
      <c r="AQ162" s="630"/>
      <c r="AR162" s="376"/>
      <c r="AS162" s="376"/>
      <c r="AT162" s="376"/>
      <c r="AU162" s="376"/>
      <c r="AV162" s="376"/>
      <c r="AW162" s="376"/>
      <c r="AX162" s="376"/>
      <c r="AY162" s="190"/>
      <c r="AZ162" s="114"/>
      <c r="BA162" s="114"/>
      <c r="BB162" s="114"/>
      <c r="BC162" s="114"/>
      <c r="BD162" s="114"/>
      <c r="BE162" s="114"/>
      <c r="BF162" s="114"/>
      <c r="BG162" s="114"/>
    </row>
    <row r="163" spans="2:59" ht="15.75" thickBot="1">
      <c r="B163" s="249"/>
      <c r="C163" s="1031" t="s">
        <v>431</v>
      </c>
      <c r="D163" s="1777"/>
      <c r="E163" s="2710">
        <f>(E161*100/E401)-70</f>
        <v>13.796666666666667</v>
      </c>
      <c r="F163" s="521">
        <f>(F161*100/F401)-70</f>
        <v>0.3890217391304418</v>
      </c>
      <c r="G163" s="521">
        <f>(G161*100/G401)-70</f>
        <v>-2.9485639686684095</v>
      </c>
      <c r="H163" s="2711">
        <f>(H161*100/H401)-70</f>
        <v>-7.6650735294123251E-2</v>
      </c>
      <c r="I163" s="1784"/>
      <c r="J163" s="1033"/>
      <c r="K163" s="6"/>
      <c r="L163" s="129"/>
      <c r="M163" s="129"/>
      <c r="N163" s="129"/>
      <c r="O163" s="129"/>
      <c r="P163" s="129"/>
      <c r="Q163" s="114"/>
      <c r="R163" s="108"/>
      <c r="S163" s="408"/>
      <c r="T163" s="408"/>
      <c r="U163" s="408"/>
      <c r="V163" s="407"/>
      <c r="W163" s="408"/>
      <c r="X163" s="407"/>
      <c r="Y163" s="407"/>
      <c r="Z163" s="408"/>
      <c r="AA163" s="669"/>
      <c r="AB163" s="407"/>
      <c r="AC163" s="407"/>
      <c r="AD163" s="408"/>
      <c r="AE163" s="408"/>
      <c r="AF163" s="114"/>
      <c r="AG163" s="123"/>
      <c r="AH163" s="109"/>
      <c r="AI163" s="196"/>
      <c r="AJ163" s="123"/>
      <c r="AK163" s="109"/>
      <c r="AL163" s="104"/>
      <c r="AM163" s="124"/>
      <c r="AN163" s="124"/>
      <c r="AO163" s="124"/>
      <c r="AP163" s="191"/>
      <c r="AQ163" s="124"/>
      <c r="AR163" s="124"/>
      <c r="AS163" s="376"/>
      <c r="AT163" s="124"/>
      <c r="AU163" s="124"/>
      <c r="AV163" s="124"/>
      <c r="AW163" s="124"/>
      <c r="AX163" s="124"/>
      <c r="AY163" s="190"/>
      <c r="AZ163" s="114"/>
      <c r="BA163" s="114"/>
      <c r="BB163" s="114"/>
      <c r="BC163" s="114"/>
      <c r="BD163" s="114"/>
      <c r="BE163" s="114"/>
      <c r="BF163" s="114"/>
      <c r="BG163" s="114"/>
    </row>
    <row r="164" spans="2:59">
      <c r="K164" s="6"/>
      <c r="L164" s="129"/>
      <c r="M164" s="129"/>
      <c r="N164" s="129"/>
      <c r="O164" s="129"/>
      <c r="P164" s="129"/>
      <c r="Q164" s="114"/>
      <c r="R164" s="114"/>
      <c r="S164" s="410"/>
      <c r="T164" s="410"/>
      <c r="U164" s="410"/>
      <c r="V164" s="410"/>
      <c r="W164" s="656"/>
      <c r="X164" s="410"/>
      <c r="Y164" s="410"/>
      <c r="Z164" s="410"/>
      <c r="AA164" s="405"/>
      <c r="AB164" s="405"/>
      <c r="AC164" s="410"/>
      <c r="AD164" s="410"/>
      <c r="AE164" s="411"/>
      <c r="AF164" s="114"/>
      <c r="AG164" s="123"/>
      <c r="AH164" s="109"/>
      <c r="AI164" s="108"/>
      <c r="AJ164" s="187"/>
      <c r="AK164" s="236"/>
      <c r="AL164" s="104"/>
      <c r="AM164" s="124"/>
      <c r="AN164" s="124"/>
      <c r="AO164" s="124"/>
      <c r="AP164" s="191"/>
      <c r="AQ164" s="124"/>
      <c r="AR164" s="124"/>
      <c r="AS164" s="376"/>
      <c r="AT164" s="124"/>
      <c r="AU164" s="124"/>
      <c r="AV164" s="124"/>
      <c r="AW164" s="124"/>
      <c r="AX164" s="124"/>
      <c r="AY164" s="190"/>
      <c r="AZ164" s="114"/>
      <c r="BA164" s="114"/>
      <c r="BB164" s="114"/>
      <c r="BC164" s="114"/>
      <c r="BD164" s="114"/>
      <c r="BE164" s="114"/>
      <c r="BF164" s="114"/>
      <c r="BG164" s="114"/>
    </row>
    <row r="165" spans="2:59">
      <c r="C165" s="11"/>
      <c r="D165" s="5"/>
      <c r="E165" s="166"/>
      <c r="F165" s="166"/>
      <c r="G165" s="166"/>
      <c r="H165" s="166"/>
      <c r="I165" s="5"/>
      <c r="K165" s="6"/>
      <c r="L165" s="129"/>
      <c r="M165" s="129"/>
      <c r="N165" s="129"/>
      <c r="O165" s="129"/>
      <c r="P165" s="129"/>
      <c r="Q165" s="114"/>
      <c r="R165" s="129"/>
      <c r="S165" s="129"/>
      <c r="T165" s="129"/>
      <c r="U165" s="129"/>
      <c r="V165" s="129"/>
      <c r="W165" s="129"/>
      <c r="X165" s="129"/>
      <c r="Y165" s="129"/>
      <c r="Z165" s="129"/>
      <c r="AA165" s="129"/>
      <c r="AB165" s="129"/>
      <c r="AC165" s="129"/>
      <c r="AD165" s="129"/>
      <c r="AE165" s="114"/>
      <c r="AF165" s="114"/>
      <c r="AG165" s="109"/>
      <c r="AH165" s="108"/>
      <c r="AI165" s="122"/>
      <c r="AJ165" s="159"/>
      <c r="AK165" s="109"/>
      <c r="AL165" s="106"/>
      <c r="AM165" s="124"/>
      <c r="AN165" s="376"/>
      <c r="AO165" s="124"/>
      <c r="AP165" s="191"/>
      <c r="AQ165" s="124"/>
      <c r="AR165" s="124"/>
      <c r="AS165" s="124"/>
      <c r="AT165" s="124"/>
      <c r="AU165" s="124"/>
      <c r="AV165" s="124"/>
      <c r="AW165" s="241"/>
      <c r="AX165" s="124"/>
      <c r="AY165" s="190"/>
      <c r="AZ165" s="114"/>
      <c r="BA165" s="114"/>
      <c r="BB165" s="114"/>
      <c r="BC165" s="114"/>
      <c r="BD165" s="114"/>
      <c r="BE165" s="114"/>
      <c r="BF165" s="114"/>
      <c r="BG165" s="114"/>
    </row>
    <row r="166" spans="2:59">
      <c r="C166" s="11"/>
      <c r="D166" s="5"/>
      <c r="E166" s="5"/>
      <c r="F166" s="5"/>
      <c r="G166" s="5"/>
      <c r="H166" s="5"/>
      <c r="I166" s="5"/>
      <c r="K166" s="6"/>
      <c r="L166" s="129"/>
      <c r="M166" s="129"/>
      <c r="N166" s="129"/>
      <c r="O166" s="129"/>
      <c r="P166" s="129"/>
      <c r="Q166" s="114"/>
      <c r="R166" s="129"/>
      <c r="S166" s="129"/>
      <c r="T166" s="129"/>
      <c r="U166" s="129"/>
      <c r="V166" s="129"/>
      <c r="W166" s="129"/>
      <c r="X166" s="129"/>
      <c r="Y166" s="129"/>
      <c r="Z166" s="129"/>
      <c r="AA166" s="129"/>
      <c r="AB166" s="129"/>
      <c r="AC166" s="129"/>
      <c r="AD166" s="129"/>
      <c r="AE166" s="114"/>
      <c r="AF166" s="114"/>
      <c r="AG166" s="109"/>
      <c r="AH166" s="113"/>
      <c r="AI166" s="114"/>
      <c r="AJ166" s="114"/>
      <c r="AK166" s="114"/>
      <c r="AL166" s="114"/>
      <c r="AM166" s="114"/>
      <c r="AN166" s="114"/>
      <c r="AO166" s="114"/>
      <c r="AP166" s="114"/>
      <c r="AQ166" s="114"/>
      <c r="AR166" s="114"/>
      <c r="AS166" s="114"/>
      <c r="AT166" s="114"/>
      <c r="AU166" s="114"/>
      <c r="AV166" s="114"/>
      <c r="AW166" s="114"/>
      <c r="AX166" s="114"/>
      <c r="AY166" s="114"/>
      <c r="AZ166" s="114"/>
      <c r="BA166" s="114"/>
      <c r="BB166" s="114"/>
      <c r="BC166" s="114"/>
      <c r="BD166" s="114"/>
      <c r="BE166" s="114"/>
      <c r="BF166" s="114"/>
      <c r="BG166" s="114"/>
    </row>
    <row r="167" spans="2:59" ht="15.75">
      <c r="C167" s="2554"/>
      <c r="D167" s="5"/>
      <c r="E167" s="54"/>
      <c r="F167" s="54"/>
      <c r="G167" s="54"/>
      <c r="H167" s="54"/>
      <c r="I167" s="5"/>
      <c r="K167" s="6"/>
      <c r="L167" s="129"/>
      <c r="M167" s="129"/>
      <c r="N167" s="129"/>
      <c r="O167" s="129"/>
      <c r="P167" s="129"/>
      <c r="Q167" s="114"/>
      <c r="R167" s="129"/>
      <c r="S167" s="129"/>
      <c r="T167" s="129"/>
      <c r="U167" s="129"/>
      <c r="V167" s="129"/>
      <c r="W167" s="129"/>
      <c r="X167" s="129"/>
      <c r="Y167" s="129"/>
      <c r="Z167" s="129"/>
      <c r="AA167" s="129"/>
      <c r="AB167" s="129"/>
      <c r="AC167" s="129"/>
      <c r="AD167" s="129"/>
      <c r="AE167" s="114"/>
      <c r="AF167" s="672"/>
      <c r="AG167" s="210"/>
      <c r="AH167" s="210"/>
      <c r="AI167" s="210"/>
      <c r="AJ167" s="197"/>
      <c r="AK167" s="635"/>
      <c r="AL167" s="210"/>
      <c r="AM167" s="197"/>
      <c r="AN167" s="197"/>
      <c r="AO167" s="210"/>
      <c r="AP167" s="636"/>
      <c r="AQ167" s="210"/>
      <c r="AR167" s="210"/>
      <c r="AS167" s="114"/>
      <c r="AT167" s="134"/>
      <c r="AU167" s="114"/>
      <c r="AV167" s="114"/>
      <c r="AW167" s="114"/>
      <c r="AX167" s="114"/>
      <c r="AY167" s="114"/>
      <c r="AZ167" s="114"/>
      <c r="BA167" s="114"/>
      <c r="BB167" s="114"/>
      <c r="BC167" s="114"/>
      <c r="BD167" s="114"/>
      <c r="BE167" s="114"/>
      <c r="BF167" s="114"/>
      <c r="BG167" s="114"/>
    </row>
    <row r="168" spans="2:59">
      <c r="E168" s="54"/>
      <c r="F168" s="54"/>
      <c r="G168" s="54"/>
      <c r="H168" s="102"/>
      <c r="I168" s="5"/>
      <c r="K168" s="6"/>
      <c r="L168" s="129"/>
      <c r="M168" s="129"/>
      <c r="N168" s="129"/>
      <c r="O168" s="129"/>
      <c r="P168" s="129"/>
      <c r="Q168" s="114"/>
      <c r="R168" s="129"/>
      <c r="S168" s="129"/>
      <c r="T168" s="129"/>
      <c r="U168" s="129"/>
      <c r="V168" s="129"/>
      <c r="W168" s="129"/>
      <c r="X168" s="129"/>
      <c r="Y168" s="129"/>
      <c r="Z168" s="129"/>
      <c r="AA168" s="129"/>
      <c r="AB168" s="129"/>
      <c r="AC168" s="129"/>
      <c r="AD168" s="129"/>
      <c r="AE168" s="114"/>
      <c r="AF168" s="673"/>
      <c r="AG168" s="210"/>
      <c r="AH168" s="210"/>
      <c r="AI168" s="210"/>
      <c r="AJ168" s="210"/>
      <c r="AK168" s="210"/>
      <c r="AL168" s="210"/>
      <c r="AM168" s="210"/>
      <c r="AN168" s="210"/>
      <c r="AO168" s="210"/>
      <c r="AP168" s="210"/>
      <c r="AQ168" s="210"/>
      <c r="AR168" s="210"/>
      <c r="AS168" s="114"/>
      <c r="AT168" s="114"/>
      <c r="AU168" s="114"/>
      <c r="AV168" s="114"/>
      <c r="AW168" s="114"/>
      <c r="AX168" s="114"/>
      <c r="AY168" s="114"/>
      <c r="AZ168" s="114"/>
      <c r="BA168" s="114"/>
      <c r="BB168" s="114"/>
      <c r="BC168" s="114"/>
      <c r="BD168" s="114"/>
      <c r="BE168" s="114"/>
      <c r="BF168" s="114"/>
      <c r="BG168" s="114"/>
    </row>
    <row r="169" spans="2:59" ht="18" customHeight="1">
      <c r="E169" s="5"/>
      <c r="F169" s="5"/>
      <c r="G169" s="5"/>
      <c r="H169" s="5"/>
      <c r="I169" s="736"/>
      <c r="K169" s="6"/>
      <c r="L169" s="129"/>
      <c r="M169" s="129"/>
      <c r="N169" s="129"/>
      <c r="O169" s="129"/>
      <c r="P169" s="129"/>
      <c r="Q169" s="114"/>
      <c r="R169" s="129"/>
      <c r="S169" s="129"/>
      <c r="T169" s="129"/>
      <c r="U169" s="129"/>
      <c r="V169" s="129"/>
      <c r="W169" s="129"/>
      <c r="X169" s="129"/>
      <c r="Y169" s="129"/>
      <c r="Z169" s="129"/>
      <c r="AA169" s="129"/>
      <c r="AB169" s="129"/>
      <c r="AC169" s="129"/>
      <c r="AD169" s="129"/>
      <c r="AE169" s="114"/>
      <c r="AF169" s="187"/>
      <c r="AG169" s="114"/>
      <c r="AH169" s="114"/>
      <c r="AI169" s="114"/>
      <c r="AJ169" s="197"/>
      <c r="AK169" s="197"/>
      <c r="AL169" s="114"/>
      <c r="AM169" s="197"/>
      <c r="AN169" s="197"/>
      <c r="AO169" s="114"/>
      <c r="AP169" s="109"/>
      <c r="AQ169" s="114"/>
      <c r="AR169" s="114"/>
      <c r="AS169" s="114"/>
      <c r="AT169" s="114"/>
      <c r="AU169" s="114"/>
      <c r="AV169" s="114"/>
      <c r="AW169" s="114"/>
      <c r="AX169" s="114"/>
      <c r="AY169" s="114"/>
      <c r="AZ169" s="114"/>
      <c r="BA169" s="114"/>
      <c r="BB169" s="114"/>
      <c r="BC169" s="114"/>
      <c r="BD169" s="114"/>
      <c r="BE169" s="114"/>
      <c r="BF169" s="114"/>
      <c r="BG169" s="114"/>
    </row>
    <row r="170" spans="2:59" ht="14.25" customHeight="1">
      <c r="D170" s="12" t="s">
        <v>206</v>
      </c>
      <c r="K170" s="6"/>
      <c r="L170" s="106"/>
      <c r="M170" s="124"/>
      <c r="N170" s="124"/>
      <c r="O170" s="124"/>
      <c r="P170" s="1926"/>
      <c r="Q170" s="114"/>
      <c r="R170" s="114"/>
      <c r="S170" s="114"/>
      <c r="T170" s="114"/>
      <c r="U170" s="114"/>
      <c r="V170" s="114"/>
      <c r="W170" s="114"/>
      <c r="X170" s="129"/>
      <c r="Y170" s="129"/>
      <c r="Z170" s="129"/>
      <c r="AA170" s="129"/>
      <c r="AB170" s="129"/>
      <c r="AC170" s="129"/>
      <c r="AD170" s="129"/>
      <c r="AE170" s="114"/>
      <c r="AF170" s="114"/>
      <c r="AG170" s="640"/>
      <c r="AH170" s="641"/>
      <c r="AI170" s="642"/>
      <c r="AJ170" s="643"/>
      <c r="AK170" s="644"/>
      <c r="AL170" s="644"/>
      <c r="AM170" s="644"/>
      <c r="AN170" s="644"/>
      <c r="AO170" s="644"/>
      <c r="AP170" s="644"/>
      <c r="AQ170" s="640"/>
      <c r="AR170" s="640"/>
      <c r="AS170" s="645"/>
      <c r="AT170" s="114"/>
      <c r="AU170" s="114"/>
      <c r="AV170" s="114"/>
      <c r="AW170" s="114"/>
      <c r="AX170" s="114"/>
      <c r="AY170" s="114"/>
      <c r="AZ170" s="114"/>
      <c r="BA170" s="114"/>
      <c r="BB170" s="114"/>
      <c r="BC170" s="114"/>
      <c r="BD170" s="114"/>
      <c r="BE170" s="114"/>
      <c r="BF170" s="114"/>
      <c r="BG170" s="114"/>
    </row>
    <row r="171" spans="2:59" ht="12.75" customHeight="1">
      <c r="B171" s="25" t="s">
        <v>1007</v>
      </c>
      <c r="D171"/>
      <c r="E171"/>
      <c r="I171"/>
      <c r="J171"/>
      <c r="K171" s="6"/>
      <c r="L171" s="129"/>
      <c r="M171" s="129"/>
      <c r="N171" s="129"/>
      <c r="O171" s="129"/>
      <c r="P171" s="109"/>
      <c r="Q171" s="106"/>
      <c r="R171" s="124"/>
      <c r="S171" s="124"/>
      <c r="T171" s="124"/>
      <c r="U171" s="1926"/>
      <c r="V171" s="114"/>
      <c r="W171" s="114"/>
      <c r="X171" s="129"/>
      <c r="Y171" s="129"/>
      <c r="Z171" s="129"/>
      <c r="AA171" s="129"/>
      <c r="AB171" s="129"/>
      <c r="AC171" s="129"/>
      <c r="AD171" s="129"/>
      <c r="AE171" s="114"/>
      <c r="AF171" s="114"/>
      <c r="AG171" s="222"/>
      <c r="AH171" s="222"/>
      <c r="AI171" s="222"/>
      <c r="AJ171" s="646"/>
      <c r="AK171" s="222"/>
      <c r="AL171" s="222"/>
      <c r="AM171" s="222"/>
      <c r="AN171" s="222"/>
      <c r="AO171" s="222"/>
      <c r="AP171" s="222"/>
      <c r="AQ171" s="222"/>
      <c r="AR171" s="222"/>
      <c r="AS171" s="222"/>
      <c r="AT171" s="114"/>
      <c r="AU171" s="114"/>
      <c r="AV171" s="114"/>
      <c r="AW171" s="114"/>
      <c r="AX171" s="114"/>
      <c r="AY171" s="114"/>
      <c r="AZ171" s="114"/>
      <c r="BA171" s="114"/>
      <c r="BB171" s="114"/>
      <c r="BC171" s="114"/>
      <c r="BD171" s="114"/>
      <c r="BE171" s="114"/>
      <c r="BF171" s="114"/>
      <c r="BG171" s="114"/>
    </row>
    <row r="172" spans="2:59" ht="15.75" customHeight="1">
      <c r="C172" s="25" t="s">
        <v>203</v>
      </c>
      <c r="E172"/>
      <c r="F172"/>
      <c r="G172" s="25"/>
      <c r="H172" s="25"/>
      <c r="I172" s="26"/>
      <c r="J172" s="26"/>
      <c r="K172" s="6"/>
      <c r="L172" s="1090"/>
      <c r="M172" s="109"/>
      <c r="N172" s="122"/>
      <c r="O172" s="129"/>
      <c r="P172" s="414"/>
      <c r="Q172" s="106"/>
      <c r="R172" s="124"/>
      <c r="S172" s="124"/>
      <c r="T172" s="124"/>
      <c r="U172" s="124"/>
      <c r="V172" s="114"/>
      <c r="W172" s="114"/>
      <c r="X172" s="129"/>
      <c r="Y172" s="129"/>
      <c r="Z172" s="129"/>
      <c r="AA172" s="129"/>
      <c r="AB172" s="129"/>
      <c r="AC172" s="129"/>
      <c r="AD172" s="129"/>
      <c r="AE172" s="114"/>
      <c r="AF172" s="114"/>
      <c r="AG172" s="124"/>
      <c r="AH172" s="124"/>
      <c r="AI172" s="124"/>
      <c r="AJ172" s="191"/>
      <c r="AK172" s="124"/>
      <c r="AL172" s="124"/>
      <c r="AM172" s="124"/>
      <c r="AN172" s="124"/>
      <c r="AO172" s="124"/>
      <c r="AP172" s="124"/>
      <c r="AQ172" s="124"/>
      <c r="AR172" s="124"/>
      <c r="AS172" s="190"/>
      <c r="AT172" s="114"/>
      <c r="AU172" s="114"/>
      <c r="AV172" s="114"/>
      <c r="AW172" s="114"/>
      <c r="AX172" s="114"/>
      <c r="AY172" s="114"/>
      <c r="AZ172" s="114"/>
      <c r="BA172" s="114"/>
      <c r="BB172" s="114"/>
      <c r="BC172" s="114"/>
      <c r="BD172" s="114"/>
      <c r="BE172" s="114"/>
      <c r="BF172" s="114"/>
      <c r="BG172" s="114"/>
    </row>
    <row r="173" spans="2:59" ht="18.75" customHeight="1">
      <c r="B173" s="28" t="s">
        <v>888</v>
      </c>
      <c r="C173" s="26"/>
      <c r="D173"/>
      <c r="E173" s="28" t="s">
        <v>0</v>
      </c>
      <c r="F173"/>
      <c r="G173" s="2" t="s">
        <v>429</v>
      </c>
      <c r="H173" s="26"/>
      <c r="I173" s="26"/>
      <c r="J173" s="33"/>
      <c r="K173" s="6"/>
      <c r="L173" s="114"/>
      <c r="M173" s="188"/>
      <c r="N173" s="114"/>
      <c r="O173" s="588"/>
      <c r="P173" s="109"/>
      <c r="Q173" s="106"/>
      <c r="R173" s="124"/>
      <c r="S173" s="124"/>
      <c r="T173" s="124"/>
      <c r="U173" s="124"/>
      <c r="V173" s="114"/>
      <c r="W173" s="114"/>
      <c r="X173" s="129"/>
      <c r="Y173" s="129"/>
      <c r="Z173" s="129"/>
      <c r="AA173" s="129"/>
      <c r="AB173" s="129"/>
      <c r="AC173" s="129"/>
      <c r="AD173" s="129"/>
      <c r="AE173" s="114"/>
      <c r="AF173" s="114"/>
      <c r="AG173" s="658"/>
      <c r="AH173" s="658"/>
      <c r="AI173" s="658"/>
      <c r="AJ173" s="668"/>
      <c r="AK173" s="658"/>
      <c r="AL173" s="658"/>
      <c r="AM173" s="658"/>
      <c r="AN173" s="658"/>
      <c r="AO173" s="659"/>
      <c r="AP173" s="659"/>
      <c r="AQ173" s="658"/>
      <c r="AR173" s="658"/>
      <c r="AS173" s="658"/>
      <c r="AT173" s="114"/>
      <c r="AU173" s="114"/>
      <c r="AV173" s="114"/>
      <c r="AW173" s="114"/>
      <c r="AX173" s="114"/>
      <c r="AY173" s="114"/>
      <c r="AZ173" s="114"/>
      <c r="BA173" s="114"/>
      <c r="BB173" s="114"/>
      <c r="BC173" s="114"/>
      <c r="BD173" s="114"/>
      <c r="BE173" s="114"/>
      <c r="BF173" s="114"/>
      <c r="BG173" s="114"/>
    </row>
    <row r="174" spans="2:59" ht="17.25" customHeight="1" thickBot="1">
      <c r="D174" s="32" t="s">
        <v>1</v>
      </c>
      <c r="K174" s="6"/>
      <c r="L174" s="133"/>
      <c r="M174" s="121"/>
      <c r="N174" s="375"/>
      <c r="O174" s="129"/>
      <c r="P174" s="109"/>
      <c r="Q174" s="114"/>
      <c r="R174" s="114"/>
      <c r="S174" s="2421"/>
      <c r="T174" s="2421"/>
      <c r="U174" s="2421"/>
      <c r="V174" s="114"/>
      <c r="W174" s="114"/>
      <c r="X174" s="114"/>
      <c r="Y174" s="114"/>
      <c r="Z174" s="114"/>
      <c r="AA174" s="114"/>
      <c r="AB174" s="114"/>
      <c r="AC174" s="114"/>
      <c r="AD174" s="114"/>
      <c r="AE174" s="114"/>
      <c r="AF174" s="114"/>
      <c r="AG174" s="114"/>
      <c r="AH174" s="114"/>
      <c r="AI174" s="114"/>
      <c r="AJ174" s="114"/>
      <c r="AK174" s="114"/>
      <c r="AL174" s="114"/>
      <c r="AM174" s="114"/>
      <c r="AN174" s="114"/>
      <c r="AO174" s="114"/>
      <c r="AP174" s="114"/>
      <c r="AQ174" s="114"/>
      <c r="AR174" s="114"/>
      <c r="AS174" s="114"/>
      <c r="AT174" s="114"/>
      <c r="AU174" s="114"/>
      <c r="AV174" s="114"/>
      <c r="AW174" s="114"/>
      <c r="AX174" s="114"/>
      <c r="AY174" s="114"/>
      <c r="AZ174" s="114"/>
      <c r="BA174" s="114"/>
      <c r="BB174" s="114"/>
      <c r="BC174" s="114"/>
      <c r="BD174" s="114"/>
      <c r="BE174" s="114"/>
      <c r="BF174" s="114"/>
      <c r="BG174" s="114"/>
    </row>
    <row r="175" spans="2:59" ht="15" customHeight="1" thickBot="1">
      <c r="B175" s="458" t="s">
        <v>175</v>
      </c>
      <c r="C175" s="96"/>
      <c r="D175" s="459" t="s">
        <v>176</v>
      </c>
      <c r="E175" s="383" t="s">
        <v>177</v>
      </c>
      <c r="F175" s="383"/>
      <c r="G175" s="383"/>
      <c r="H175" s="460" t="s">
        <v>178</v>
      </c>
      <c r="I175" s="461" t="s">
        <v>179</v>
      </c>
      <c r="J175" s="462" t="s">
        <v>180</v>
      </c>
      <c r="K175" s="6"/>
      <c r="L175" s="127"/>
      <c r="M175" s="109"/>
      <c r="N175" s="106"/>
      <c r="O175" s="191"/>
      <c r="P175" s="109"/>
      <c r="Q175" s="114"/>
      <c r="R175" s="114"/>
      <c r="S175" s="124"/>
      <c r="T175" s="124"/>
      <c r="U175" s="1926"/>
      <c r="V175" s="114"/>
      <c r="W175" s="114"/>
      <c r="X175" s="134"/>
      <c r="Y175" s="134"/>
      <c r="Z175" s="134"/>
      <c r="AA175" s="114"/>
      <c r="AB175" s="114"/>
      <c r="AC175" s="114"/>
      <c r="AD175" s="114"/>
      <c r="AE175" s="114"/>
      <c r="AF175" s="114"/>
      <c r="AG175" s="114"/>
      <c r="AH175" s="114"/>
      <c r="AI175" s="114"/>
      <c r="AJ175" s="114"/>
      <c r="AK175" s="114"/>
      <c r="AL175" s="114"/>
      <c r="AM175" s="114"/>
      <c r="AN175" s="114"/>
      <c r="AO175" s="114"/>
      <c r="AP175" s="636"/>
      <c r="AQ175" s="114"/>
      <c r="AR175" s="636"/>
      <c r="AS175" s="114"/>
      <c r="AT175" s="114"/>
      <c r="AU175" s="114"/>
      <c r="AV175" s="114"/>
      <c r="AW175" s="114"/>
      <c r="AX175" s="114"/>
      <c r="AY175" s="114"/>
      <c r="AZ175" s="114"/>
      <c r="BA175" s="114"/>
      <c r="BB175" s="114"/>
      <c r="BC175" s="114"/>
      <c r="BD175" s="114"/>
      <c r="BE175" s="114"/>
      <c r="BF175" s="114"/>
      <c r="BG175" s="114"/>
    </row>
    <row r="176" spans="2:59" ht="12" customHeight="1">
      <c r="B176" s="463" t="s">
        <v>181</v>
      </c>
      <c r="C176" s="464" t="s">
        <v>182</v>
      </c>
      <c r="D176" s="465" t="s">
        <v>183</v>
      </c>
      <c r="E176" s="466" t="s">
        <v>184</v>
      </c>
      <c r="F176" s="466" t="s">
        <v>56</v>
      </c>
      <c r="G176" s="466" t="s">
        <v>57</v>
      </c>
      <c r="H176" s="467" t="s">
        <v>185</v>
      </c>
      <c r="I176" s="468" t="s">
        <v>186</v>
      </c>
      <c r="J176" s="469" t="s">
        <v>323</v>
      </c>
      <c r="K176" s="6"/>
      <c r="L176" s="123"/>
      <c r="M176" s="109"/>
      <c r="N176" s="106"/>
      <c r="O176" s="124"/>
      <c r="P176" s="414"/>
      <c r="Q176" s="114"/>
      <c r="R176" s="114"/>
      <c r="S176" s="124"/>
      <c r="T176" s="124"/>
      <c r="U176" s="124"/>
      <c r="V176" s="114"/>
      <c r="W176" s="114"/>
      <c r="X176" s="129"/>
      <c r="Y176" s="129"/>
      <c r="Z176" s="129"/>
      <c r="AA176" s="129"/>
      <c r="AB176" s="129"/>
      <c r="AC176" s="129"/>
      <c r="AD176" s="129"/>
      <c r="AE176" s="114"/>
      <c r="AF176" s="114"/>
      <c r="AG176" s="114"/>
      <c r="AH176" s="114"/>
      <c r="AI176" s="114"/>
      <c r="AJ176" s="670"/>
      <c r="AK176" s="114"/>
      <c r="AL176" s="114"/>
      <c r="AM176" s="114"/>
      <c r="AN176" s="114"/>
      <c r="AO176" s="114"/>
      <c r="AP176" s="114"/>
      <c r="AQ176" s="114"/>
      <c r="AR176" s="636"/>
      <c r="AS176" s="114"/>
      <c r="AT176" s="114"/>
      <c r="AU176" s="114"/>
      <c r="AV176" s="114"/>
      <c r="AW176" s="114"/>
      <c r="AX176" s="114"/>
      <c r="AY176" s="114"/>
      <c r="AZ176" s="114"/>
      <c r="BA176" s="114"/>
      <c r="BB176" s="114"/>
      <c r="BC176" s="114"/>
      <c r="BD176" s="114"/>
      <c r="BE176" s="114"/>
      <c r="BF176" s="114"/>
      <c r="BG176" s="114"/>
    </row>
    <row r="177" spans="2:59" ht="15.75" customHeight="1" thickBot="1">
      <c r="B177" s="470"/>
      <c r="C177" s="513"/>
      <c r="D177" s="471"/>
      <c r="E177" s="472" t="s">
        <v>6</v>
      </c>
      <c r="F177" s="472" t="s">
        <v>7</v>
      </c>
      <c r="G177" s="472" t="s">
        <v>8</v>
      </c>
      <c r="H177" s="473" t="s">
        <v>187</v>
      </c>
      <c r="I177" s="474" t="s">
        <v>188</v>
      </c>
      <c r="J177" s="475" t="s">
        <v>322</v>
      </c>
      <c r="K177" s="6"/>
      <c r="L177" s="123"/>
      <c r="M177" s="109"/>
      <c r="N177" s="114"/>
      <c r="O177" s="129"/>
      <c r="P177" s="109"/>
      <c r="Q177" s="114"/>
      <c r="R177" s="114"/>
      <c r="S177" s="124"/>
      <c r="T177" s="124"/>
      <c r="U177" s="124"/>
      <c r="V177" s="114"/>
      <c r="W177" s="114"/>
      <c r="X177" s="169"/>
      <c r="Y177" s="134"/>
      <c r="Z177" s="134"/>
      <c r="AA177" s="134"/>
      <c r="AB177" s="114"/>
      <c r="AC177" s="114"/>
      <c r="AD177" s="663"/>
      <c r="AE177" s="127"/>
      <c r="AF177" s="114"/>
      <c r="AG177" s="114"/>
      <c r="AH177" s="114"/>
      <c r="AI177" s="114"/>
      <c r="AJ177" s="114"/>
      <c r="AK177" s="114"/>
      <c r="AL177" s="114"/>
      <c r="AM177" s="114"/>
      <c r="AN177" s="114"/>
      <c r="AO177" s="114"/>
      <c r="AP177" s="114"/>
      <c r="AQ177" s="114"/>
      <c r="AR177" s="114"/>
      <c r="AS177" s="114"/>
      <c r="AT177" s="114"/>
      <c r="AU177" s="114"/>
      <c r="AV177" s="114"/>
      <c r="AW177" s="114"/>
      <c r="AX177" s="114"/>
      <c r="AY177" s="114"/>
      <c r="AZ177" s="114"/>
      <c r="BA177" s="114"/>
      <c r="BB177" s="114"/>
      <c r="BC177" s="114"/>
      <c r="BD177" s="114"/>
      <c r="BE177" s="114"/>
      <c r="BF177" s="114"/>
      <c r="BG177" s="114"/>
    </row>
    <row r="178" spans="2:59" ht="15.75" customHeight="1">
      <c r="B178" s="92"/>
      <c r="C178" s="726" t="s">
        <v>154</v>
      </c>
      <c r="D178" s="1840"/>
      <c r="E178" s="478"/>
      <c r="F178" s="479"/>
      <c r="G178" s="479"/>
      <c r="H178" s="737"/>
      <c r="I178" s="523"/>
      <c r="J178" s="482"/>
      <c r="K178" s="6"/>
      <c r="L178" s="1090"/>
      <c r="M178" s="109"/>
      <c r="N178" s="122"/>
      <c r="O178" s="129"/>
      <c r="P178" s="129"/>
      <c r="Q178" s="114"/>
      <c r="R178" s="114"/>
      <c r="S178" s="2421"/>
      <c r="T178" s="2421"/>
      <c r="U178" s="2421"/>
      <c r="V178" s="194"/>
      <c r="W178" s="134"/>
      <c r="X178" s="134"/>
      <c r="Y178" s="134"/>
      <c r="Z178" s="134"/>
      <c r="AA178" s="114"/>
      <c r="AB178" s="221"/>
      <c r="AC178" s="114"/>
      <c r="AD178" s="169"/>
      <c r="AE178" s="123"/>
      <c r="AF178" s="114"/>
      <c r="AG178" s="114"/>
      <c r="AH178" s="114"/>
      <c r="AI178" s="114"/>
      <c r="AJ178" s="114"/>
      <c r="AK178" s="114"/>
      <c r="AL178" s="114"/>
      <c r="AM178" s="114"/>
      <c r="AN178" s="114"/>
      <c r="AO178" s="114"/>
      <c r="AP178" s="114"/>
      <c r="AQ178" s="114"/>
      <c r="AR178" s="114"/>
      <c r="AS178" s="114"/>
      <c r="AT178" s="114"/>
      <c r="AU178" s="114"/>
      <c r="AV178" s="114"/>
      <c r="AW178" s="114"/>
      <c r="AX178" s="114"/>
      <c r="AY178" s="114"/>
      <c r="AZ178" s="114"/>
      <c r="BA178" s="114"/>
      <c r="BB178" s="114"/>
      <c r="BC178" s="114"/>
      <c r="BD178" s="114"/>
      <c r="BE178" s="114"/>
      <c r="BF178" s="114"/>
      <c r="BG178" s="114"/>
    </row>
    <row r="179" spans="2:59">
      <c r="B179" s="1836" t="s">
        <v>189</v>
      </c>
      <c r="C179" s="859" t="s">
        <v>491</v>
      </c>
      <c r="D179" s="275">
        <v>60</v>
      </c>
      <c r="E179" s="235">
        <v>1.2130000000000001</v>
      </c>
      <c r="F179" s="359">
        <v>3.0680000000000001</v>
      </c>
      <c r="G179" s="359">
        <v>5.12</v>
      </c>
      <c r="H179" s="958">
        <v>53.305999999999997</v>
      </c>
      <c r="I179" s="495"/>
      <c r="J179" s="491" t="s">
        <v>492</v>
      </c>
      <c r="K179" s="6"/>
      <c r="L179" s="114"/>
      <c r="M179" s="188"/>
      <c r="N179" s="114"/>
      <c r="O179" s="109"/>
      <c r="P179" s="129"/>
      <c r="Q179" s="114"/>
      <c r="R179" s="124"/>
      <c r="S179" s="630"/>
      <c r="T179" s="746"/>
      <c r="U179" s="677"/>
      <c r="V179" s="676"/>
      <c r="W179" s="129"/>
      <c r="X179" s="129"/>
      <c r="Y179" s="129"/>
      <c r="Z179" s="129"/>
      <c r="AA179" s="129"/>
      <c r="AB179" s="129"/>
      <c r="AC179" s="129"/>
      <c r="AD179" s="129"/>
      <c r="AE179" s="114"/>
      <c r="AF179" s="114"/>
      <c r="AG179" s="123"/>
      <c r="AH179" s="109"/>
      <c r="AI179" s="106"/>
      <c r="AJ179" s="114"/>
      <c r="AK179" s="114"/>
      <c r="AL179" s="114"/>
      <c r="AM179" s="114"/>
      <c r="AN179" s="114"/>
      <c r="AO179" s="114"/>
      <c r="AP179" s="114"/>
      <c r="AQ179" s="114"/>
      <c r="AR179" s="114"/>
      <c r="AS179" s="114"/>
      <c r="AT179" s="114"/>
      <c r="AU179" s="114"/>
      <c r="AV179" s="114"/>
      <c r="AW179" s="114"/>
      <c r="AX179" s="114"/>
      <c r="AY179" s="114"/>
      <c r="AZ179" s="114"/>
      <c r="BA179" s="114"/>
      <c r="BB179" s="114"/>
      <c r="BC179" s="114"/>
      <c r="BD179" s="114"/>
      <c r="BE179" s="114"/>
      <c r="BF179" s="114"/>
      <c r="BG179" s="114"/>
    </row>
    <row r="180" spans="2:59">
      <c r="B180" s="1837" t="s">
        <v>190</v>
      </c>
      <c r="C180" s="803" t="s">
        <v>523</v>
      </c>
      <c r="D180" s="277" t="s">
        <v>912</v>
      </c>
      <c r="E180" s="2392">
        <v>11.44</v>
      </c>
      <c r="F180" s="370">
        <v>10.287000000000001</v>
      </c>
      <c r="G180" s="370">
        <v>6.57</v>
      </c>
      <c r="H180" s="958">
        <v>182.62299999999999</v>
      </c>
      <c r="I180" s="514"/>
      <c r="J180" s="486" t="s">
        <v>448</v>
      </c>
      <c r="K180" s="6"/>
      <c r="L180" s="133"/>
      <c r="M180" s="121"/>
      <c r="N180" s="375"/>
      <c r="O180" s="109"/>
      <c r="P180" s="129"/>
      <c r="Q180" s="114"/>
      <c r="R180" s="114"/>
      <c r="S180" s="190"/>
      <c r="T180" s="2423"/>
      <c r="U180" s="168"/>
      <c r="V180" s="763"/>
      <c r="W180" s="129"/>
      <c r="X180" s="129"/>
      <c r="Y180" s="129"/>
      <c r="Z180" s="129"/>
      <c r="AA180" s="129"/>
      <c r="AB180" s="129"/>
      <c r="AC180" s="129"/>
      <c r="AD180" s="129"/>
      <c r="AE180" s="114"/>
      <c r="AF180" s="114"/>
      <c r="AG180" s="123"/>
      <c r="AH180" s="134"/>
      <c r="AI180" s="375"/>
      <c r="AJ180" s="124"/>
      <c r="AK180" s="124"/>
      <c r="AL180" s="124"/>
      <c r="AM180" s="191"/>
      <c r="AN180" s="124"/>
      <c r="AO180" s="124"/>
      <c r="AP180" s="124"/>
      <c r="AQ180" s="124"/>
      <c r="AR180" s="124"/>
      <c r="AS180" s="124"/>
      <c r="AT180" s="124"/>
      <c r="AU180" s="124"/>
      <c r="AV180" s="190"/>
      <c r="AW180" s="114"/>
      <c r="AX180" s="114"/>
      <c r="AY180" s="114"/>
      <c r="AZ180" s="114"/>
      <c r="BA180" s="114"/>
      <c r="BB180" s="114"/>
      <c r="BC180" s="114"/>
      <c r="BD180" s="114"/>
      <c r="BE180" s="114"/>
      <c r="BF180" s="114"/>
      <c r="BG180" s="114"/>
    </row>
    <row r="181" spans="2:59" ht="14.25" customHeight="1">
      <c r="B181" s="70"/>
      <c r="C181" s="532" t="s">
        <v>573</v>
      </c>
      <c r="D181" s="277" t="s">
        <v>935</v>
      </c>
      <c r="E181" s="420">
        <v>3.1709999999999998</v>
      </c>
      <c r="F181" s="371">
        <v>4.2190000000000003</v>
      </c>
      <c r="G181" s="781">
        <v>19.73</v>
      </c>
      <c r="H181" s="2210">
        <v>130.15</v>
      </c>
      <c r="I181" s="525"/>
      <c r="J181" s="486" t="s">
        <v>590</v>
      </c>
      <c r="K181" s="6"/>
      <c r="L181" s="127"/>
      <c r="M181" s="109"/>
      <c r="N181" s="106"/>
      <c r="O181" s="129"/>
      <c r="P181" s="129"/>
      <c r="Q181" s="811"/>
      <c r="R181" s="114"/>
      <c r="S181" s="585"/>
      <c r="T181" s="585"/>
      <c r="U181" s="585"/>
      <c r="V181" s="625"/>
      <c r="W181" s="625"/>
      <c r="X181" s="674"/>
      <c r="Y181" s="585"/>
      <c r="Z181" s="585"/>
      <c r="AA181" s="625"/>
      <c r="AB181" s="585"/>
      <c r="AC181" s="585"/>
      <c r="AD181" s="585"/>
      <c r="AE181" s="585"/>
      <c r="AF181" s="114"/>
      <c r="AG181" s="413"/>
      <c r="AH181" s="134"/>
      <c r="AI181" s="168"/>
      <c r="AJ181" s="124"/>
      <c r="AK181" s="376"/>
      <c r="AL181" s="124"/>
      <c r="AM181" s="191"/>
      <c r="AN181" s="124"/>
      <c r="AO181" s="124"/>
      <c r="AP181" s="124"/>
      <c r="AQ181" s="124"/>
      <c r="AR181" s="124"/>
      <c r="AS181" s="124"/>
      <c r="AT181" s="241"/>
      <c r="AU181" s="124"/>
      <c r="AV181" s="190"/>
      <c r="AW181" s="114"/>
      <c r="AX181" s="114"/>
      <c r="AY181" s="114"/>
      <c r="AZ181" s="114"/>
      <c r="BA181" s="114"/>
      <c r="BB181" s="114"/>
      <c r="BC181" s="114"/>
      <c r="BD181" s="114"/>
      <c r="BE181" s="114"/>
      <c r="BF181" s="114"/>
      <c r="BG181" s="114"/>
    </row>
    <row r="182" spans="2:59" ht="14.25" customHeight="1">
      <c r="B182" s="70"/>
      <c r="C182" s="1843" t="s">
        <v>524</v>
      </c>
      <c r="D182" s="874"/>
      <c r="E182" s="328">
        <v>0.42</v>
      </c>
      <c r="F182" s="982">
        <v>1.38</v>
      </c>
      <c r="G182" s="328">
        <v>2.13</v>
      </c>
      <c r="H182" s="1123">
        <v>22.5</v>
      </c>
      <c r="I182" s="1844"/>
      <c r="J182" s="975" t="s">
        <v>512</v>
      </c>
      <c r="K182" s="6"/>
      <c r="L182" s="123"/>
      <c r="M182" s="109"/>
      <c r="N182" s="106"/>
      <c r="O182" s="129"/>
      <c r="P182" s="109"/>
      <c r="Q182" s="758"/>
      <c r="R182" s="762"/>
      <c r="S182" s="762"/>
      <c r="T182" s="762"/>
      <c r="U182" s="221"/>
      <c r="V182" s="309"/>
      <c r="W182" s="309"/>
      <c r="X182" s="626"/>
      <c r="Y182" s="626"/>
      <c r="Z182" s="626"/>
      <c r="AA182" s="626"/>
      <c r="AB182" s="626"/>
      <c r="AC182" s="626"/>
      <c r="AD182" s="626"/>
      <c r="AE182" s="626"/>
      <c r="AF182" s="114"/>
      <c r="AG182" s="413"/>
      <c r="AH182" s="134"/>
      <c r="AI182" s="414"/>
      <c r="AJ182" s="114"/>
      <c r="AK182" s="114"/>
      <c r="AL182" s="114"/>
      <c r="AM182" s="114"/>
      <c r="AN182" s="114"/>
      <c r="AO182" s="114"/>
      <c r="AP182" s="114"/>
      <c r="AQ182" s="114"/>
      <c r="AR182" s="114"/>
      <c r="AS182" s="114"/>
      <c r="AT182" s="114"/>
      <c r="AU182" s="114"/>
      <c r="AV182" s="114"/>
      <c r="AW182" s="114"/>
      <c r="AX182" s="114"/>
      <c r="AY182" s="114"/>
      <c r="AZ182" s="114"/>
      <c r="BA182" s="114"/>
      <c r="BB182" s="114"/>
      <c r="BC182" s="114"/>
      <c r="BD182" s="114"/>
      <c r="BE182" s="114"/>
      <c r="BF182" s="114"/>
      <c r="BG182" s="114"/>
    </row>
    <row r="183" spans="2:59">
      <c r="B183" s="1839" t="s">
        <v>194</v>
      </c>
      <c r="C183" s="489" t="s">
        <v>295</v>
      </c>
      <c r="D183" s="275">
        <v>200</v>
      </c>
      <c r="E183" s="361">
        <v>1</v>
      </c>
      <c r="F183" s="359">
        <v>0</v>
      </c>
      <c r="G183" s="359">
        <v>25.4</v>
      </c>
      <c r="H183" s="1088">
        <v>105.6</v>
      </c>
      <c r="I183" s="515"/>
      <c r="J183" s="491" t="s">
        <v>521</v>
      </c>
      <c r="K183" s="6"/>
      <c r="L183" s="123"/>
      <c r="M183" s="109"/>
      <c r="N183" s="114"/>
      <c r="O183" s="129"/>
      <c r="P183" s="119"/>
      <c r="Q183" s="104"/>
      <c r="R183" s="124"/>
      <c r="S183" s="124"/>
      <c r="T183" s="124"/>
      <c r="U183" s="1926"/>
      <c r="V183" s="1136"/>
      <c r="W183" s="676"/>
      <c r="X183" s="129"/>
      <c r="Y183" s="129"/>
      <c r="Z183" s="129"/>
      <c r="AA183" s="129"/>
      <c r="AB183" s="129"/>
      <c r="AC183" s="129"/>
      <c r="AD183" s="129"/>
      <c r="AE183" s="114"/>
      <c r="AF183" s="114"/>
      <c r="AG183" s="413"/>
      <c r="AH183" s="134"/>
      <c r="AI183" s="414"/>
      <c r="AJ183" s="114"/>
      <c r="AK183" s="114"/>
      <c r="AL183" s="114"/>
      <c r="AM183" s="114"/>
      <c r="AN183" s="114"/>
      <c r="AO183" s="114"/>
      <c r="AP183" s="114"/>
      <c r="AQ183" s="114"/>
      <c r="AR183" s="114"/>
      <c r="AS183" s="114"/>
      <c r="AT183" s="114"/>
      <c r="AU183" s="114"/>
      <c r="AV183" s="114"/>
      <c r="AW183" s="114"/>
      <c r="AX183" s="114"/>
      <c r="AY183" s="114"/>
      <c r="AZ183" s="114"/>
      <c r="BA183" s="114"/>
      <c r="BB183" s="114"/>
      <c r="BC183" s="114"/>
      <c r="BD183" s="114"/>
      <c r="BE183" s="114"/>
      <c r="BF183" s="114"/>
      <c r="BG183" s="114"/>
    </row>
    <row r="184" spans="2:59">
      <c r="B184" s="70"/>
      <c r="C184" s="489" t="s">
        <v>10</v>
      </c>
      <c r="D184" s="494">
        <v>50</v>
      </c>
      <c r="E184" s="2274">
        <v>1.93</v>
      </c>
      <c r="F184" s="368">
        <v>0.69</v>
      </c>
      <c r="G184" s="359">
        <v>27.1</v>
      </c>
      <c r="H184" s="958">
        <v>122.29</v>
      </c>
      <c r="I184" s="495"/>
      <c r="J184" s="491" t="s">
        <v>9</v>
      </c>
      <c r="K184" s="6"/>
      <c r="L184" s="123"/>
      <c r="M184" s="109"/>
      <c r="N184" s="106"/>
      <c r="O184" s="129"/>
      <c r="P184" s="129"/>
      <c r="Q184" s="114"/>
      <c r="R184" s="114"/>
      <c r="S184" s="114"/>
      <c r="T184" s="114"/>
      <c r="U184" s="114"/>
      <c r="V184" s="114"/>
      <c r="W184" s="758"/>
      <c r="X184" s="758"/>
      <c r="Y184" s="759"/>
      <c r="Z184" s="129"/>
      <c r="AA184" s="124"/>
      <c r="AB184" s="241"/>
      <c r="AC184" s="376"/>
      <c r="AD184" s="124"/>
      <c r="AE184" s="124"/>
      <c r="AF184" s="114"/>
      <c r="AG184" s="114"/>
      <c r="AH184" s="122"/>
      <c r="AI184" s="114"/>
      <c r="AJ184" s="114"/>
      <c r="AK184" s="114"/>
      <c r="AL184" s="114"/>
      <c r="AM184" s="114"/>
      <c r="AN184" s="114"/>
      <c r="AO184" s="114"/>
      <c r="AP184" s="114"/>
      <c r="AQ184" s="114"/>
      <c r="AR184" s="114"/>
      <c r="AS184" s="114"/>
      <c r="AT184" s="114"/>
      <c r="AU184" s="114"/>
      <c r="AV184" s="114"/>
      <c r="AW184" s="114"/>
      <c r="AX184" s="114"/>
      <c r="AY184" s="114"/>
      <c r="AZ184" s="114"/>
      <c r="BA184" s="114"/>
      <c r="BB184" s="114"/>
      <c r="BC184" s="114"/>
      <c r="BD184" s="114"/>
      <c r="BE184" s="114"/>
      <c r="BF184" s="114"/>
      <c r="BG184" s="114"/>
    </row>
    <row r="185" spans="2:59" ht="15.75" thickBot="1">
      <c r="B185" s="1911"/>
      <c r="C185" s="496" t="s">
        <v>387</v>
      </c>
      <c r="D185" s="507">
        <v>30</v>
      </c>
      <c r="E185" s="2388">
        <v>1.6950000000000001</v>
      </c>
      <c r="F185" s="371">
        <v>0.45</v>
      </c>
      <c r="G185" s="371">
        <v>12.56</v>
      </c>
      <c r="H185" s="958">
        <v>61.07</v>
      </c>
      <c r="I185" s="495"/>
      <c r="J185" s="497" t="s">
        <v>9</v>
      </c>
      <c r="K185" s="6"/>
      <c r="L185" s="123"/>
      <c r="M185" s="109"/>
      <c r="N185" s="106"/>
      <c r="O185" s="129"/>
      <c r="P185" s="129"/>
      <c r="Q185" s="114"/>
      <c r="R185" s="114"/>
      <c r="S185" s="114"/>
      <c r="T185" s="114"/>
      <c r="U185" s="114"/>
      <c r="V185" s="114"/>
      <c r="W185" s="192"/>
      <c r="X185" s="761"/>
      <c r="Y185" s="309"/>
      <c r="Z185" s="129"/>
      <c r="AA185" s="124"/>
      <c r="AB185" s="124"/>
      <c r="AC185" s="124"/>
      <c r="AD185" s="124"/>
      <c r="AE185" s="190"/>
      <c r="AF185" s="114"/>
      <c r="AG185" s="133"/>
      <c r="AH185" s="188"/>
      <c r="AI185" s="114"/>
      <c r="AJ185" s="114"/>
      <c r="AK185" s="114"/>
      <c r="AL185" s="114"/>
      <c r="AM185" s="114"/>
      <c r="AN185" s="114"/>
      <c r="AO185" s="114"/>
      <c r="AP185" s="114"/>
      <c r="AQ185" s="114"/>
      <c r="AR185" s="114"/>
      <c r="AS185" s="114"/>
      <c r="AT185" s="114"/>
      <c r="AU185" s="114"/>
      <c r="AV185" s="114"/>
      <c r="AW185" s="114"/>
      <c r="AX185" s="114"/>
      <c r="AY185" s="114"/>
      <c r="AZ185" s="114"/>
      <c r="BA185" s="114"/>
      <c r="BB185" s="114"/>
      <c r="BC185" s="114"/>
      <c r="BD185" s="114"/>
      <c r="BE185" s="114"/>
      <c r="BF185" s="114"/>
      <c r="BG185" s="114"/>
    </row>
    <row r="186" spans="2:59">
      <c r="B186" s="498" t="s">
        <v>204</v>
      </c>
      <c r="D186" s="170">
        <f>D179+D183+D184+D185+110+20+150+30</f>
        <v>650</v>
      </c>
      <c r="E186" s="499">
        <f>SUM(E179:E185)</f>
        <v>20.869</v>
      </c>
      <c r="F186" s="500">
        <f>SUM(F179:F185)</f>
        <v>20.094000000000001</v>
      </c>
      <c r="G186" s="501">
        <f>SUM(G179:G185)</f>
        <v>98.610000000000014</v>
      </c>
      <c r="H186" s="729">
        <f>SUM(H179:H185)</f>
        <v>677.53899999999999</v>
      </c>
      <c r="I186" s="925" t="s">
        <v>284</v>
      </c>
      <c r="J186" s="875" t="s">
        <v>202</v>
      </c>
      <c r="K186" s="6"/>
      <c r="L186" s="123"/>
      <c r="M186" s="109"/>
      <c r="N186" s="106"/>
      <c r="O186" s="129"/>
      <c r="P186" s="129"/>
      <c r="Q186" s="114"/>
      <c r="R186" s="114"/>
      <c r="S186" s="114"/>
      <c r="T186" s="114"/>
      <c r="U186" s="114"/>
      <c r="V186" s="114"/>
      <c r="W186" s="221"/>
      <c r="X186" s="309"/>
      <c r="Y186" s="309"/>
      <c r="Z186" s="129"/>
      <c r="AA186" s="190"/>
      <c r="AB186" s="190"/>
      <c r="AC186" s="190"/>
      <c r="AD186" s="190"/>
      <c r="AE186" s="190"/>
      <c r="AF186" s="114"/>
      <c r="AG186" s="132"/>
      <c r="AH186" s="121"/>
      <c r="AI186" s="113"/>
      <c r="AJ186" s="114"/>
      <c r="AK186" s="114"/>
      <c r="AL186" s="114"/>
      <c r="AM186" s="114"/>
      <c r="AN186" s="114"/>
      <c r="AO186" s="114"/>
      <c r="AP186" s="114"/>
      <c r="AQ186" s="114"/>
      <c r="AR186" s="114"/>
      <c r="AS186" s="114"/>
      <c r="AT186" s="114"/>
      <c r="AU186" s="114"/>
      <c r="AV186" s="114"/>
      <c r="AW186" s="114"/>
      <c r="AX186" s="114"/>
      <c r="AY186" s="114"/>
      <c r="AZ186" s="114"/>
      <c r="BA186" s="114"/>
      <c r="BB186" s="114"/>
      <c r="BC186" s="114"/>
      <c r="BD186" s="114"/>
      <c r="BE186" s="114"/>
      <c r="BF186" s="114"/>
      <c r="BG186" s="114"/>
    </row>
    <row r="187" spans="2:59" ht="18" customHeight="1">
      <c r="B187" s="1035"/>
      <c r="C187" s="1036" t="s">
        <v>11</v>
      </c>
      <c r="D187" s="1783">
        <v>0.25</v>
      </c>
      <c r="E187" s="1160">
        <f>(E401/100)*25</f>
        <v>22.5</v>
      </c>
      <c r="F187" s="1159">
        <f>(F401/100)*25</f>
        <v>23</v>
      </c>
      <c r="G187" s="1159">
        <f>(G401/100)*25</f>
        <v>95.75</v>
      </c>
      <c r="H187" s="2782">
        <f>(H401/100)*25</f>
        <v>680</v>
      </c>
      <c r="I187" s="1785">
        <f>H187-H186</f>
        <v>2.4610000000000127</v>
      </c>
      <c r="J187" s="874" t="s">
        <v>422</v>
      </c>
      <c r="K187" s="6"/>
      <c r="L187" s="2685"/>
      <c r="M187" s="122"/>
      <c r="N187" s="3021"/>
      <c r="O187" s="124"/>
      <c r="P187" s="129"/>
      <c r="Q187" s="114"/>
      <c r="R187" s="114"/>
      <c r="S187" s="114"/>
      <c r="T187" s="114"/>
      <c r="U187" s="114"/>
      <c r="V187" s="114"/>
      <c r="W187" s="191"/>
      <c r="X187" s="677"/>
      <c r="Y187" s="763"/>
      <c r="Z187" s="129"/>
      <c r="AA187" s="124"/>
      <c r="AB187" s="124"/>
      <c r="AC187" s="124"/>
      <c r="AD187" s="124"/>
      <c r="AE187" s="190"/>
      <c r="AF187" s="114"/>
      <c r="AG187" s="123"/>
      <c r="AH187" s="109"/>
      <c r="AI187" s="108"/>
      <c r="AJ187" s="114"/>
      <c r="AK187" s="114"/>
      <c r="AL187" s="114"/>
      <c r="AM187" s="114"/>
      <c r="AN187" s="114"/>
      <c r="AO187" s="114"/>
      <c r="AP187" s="114"/>
      <c r="AQ187" s="114"/>
      <c r="AR187" s="114"/>
      <c r="AS187" s="114"/>
      <c r="AT187" s="114"/>
      <c r="AU187" s="114"/>
      <c r="AV187" s="114"/>
      <c r="AW187" s="114"/>
      <c r="AX187" s="114"/>
      <c r="AY187" s="114"/>
      <c r="AZ187" s="114"/>
      <c r="BA187" s="114"/>
      <c r="BB187" s="114"/>
      <c r="BC187" s="114"/>
      <c r="BD187" s="114"/>
      <c r="BE187" s="114"/>
      <c r="BF187" s="114"/>
      <c r="BG187" s="114"/>
    </row>
    <row r="188" spans="2:59" ht="16.5" customHeight="1" thickBot="1">
      <c r="B188" s="249"/>
      <c r="C188" s="1031" t="s">
        <v>431</v>
      </c>
      <c r="D188" s="1777"/>
      <c r="E188" s="2710">
        <f>(E186*100/E401)-25</f>
        <v>-1.8122222222222213</v>
      </c>
      <c r="F188" s="521">
        <f>(F186*100/F401)-25</f>
        <v>-3.1586956521739111</v>
      </c>
      <c r="G188" s="521">
        <f>(G186*100/G401)-25</f>
        <v>0.74673629242820283</v>
      </c>
      <c r="H188" s="2711">
        <f>(H186*100/H401)-25</f>
        <v>-9.0477941176473564E-2</v>
      </c>
      <c r="I188" s="1784"/>
      <c r="J188" s="1033"/>
      <c r="K188" s="6"/>
      <c r="L188" s="133"/>
      <c r="M188" s="188"/>
      <c r="N188" s="114"/>
      <c r="O188" s="124"/>
      <c r="P188" s="129"/>
      <c r="Q188" s="114"/>
      <c r="R188" s="114"/>
      <c r="S188" s="114"/>
      <c r="T188" s="114"/>
      <c r="U188" s="114"/>
      <c r="V188" s="114"/>
      <c r="W188" s="746"/>
      <c r="X188" s="677"/>
      <c r="Y188" s="676"/>
      <c r="Z188" s="129"/>
      <c r="AA188" s="124"/>
      <c r="AB188" s="124"/>
      <c r="AC188" s="124"/>
      <c r="AD188" s="124"/>
      <c r="AE188" s="190"/>
      <c r="AF188" s="114"/>
      <c r="AG188" s="133"/>
      <c r="AH188" s="109"/>
      <c r="AI188" s="114"/>
      <c r="AJ188" s="114"/>
      <c r="AK188" s="114"/>
      <c r="AL188" s="114"/>
      <c r="AM188" s="114"/>
      <c r="AN188" s="114"/>
      <c r="AO188" s="114"/>
      <c r="AP188" s="114"/>
      <c r="AQ188" s="114"/>
      <c r="AR188" s="114"/>
      <c r="AS188" s="114"/>
      <c r="AT188" s="114"/>
      <c r="AU188" s="114"/>
      <c r="AV188" s="114"/>
      <c r="AW188" s="114"/>
      <c r="AX188" s="114"/>
      <c r="AY188" s="114"/>
      <c r="AZ188" s="114"/>
      <c r="BA188" s="114"/>
      <c r="BB188" s="114"/>
      <c r="BC188" s="114"/>
      <c r="BD188" s="114"/>
      <c r="BE188" s="114"/>
      <c r="BF188" s="114"/>
      <c r="BG188" s="114"/>
    </row>
    <row r="189" spans="2:59" ht="15.75">
      <c r="B189" s="96"/>
      <c r="C189" s="476" t="s">
        <v>123</v>
      </c>
      <c r="D189" s="96"/>
      <c r="E189" s="5"/>
      <c r="F189" s="503"/>
      <c r="G189" s="503"/>
      <c r="H189" s="503"/>
      <c r="I189" s="505"/>
      <c r="J189" s="505"/>
      <c r="K189" s="6"/>
      <c r="L189" s="187"/>
      <c r="M189" s="121"/>
      <c r="N189" s="104"/>
      <c r="O189" s="129"/>
      <c r="P189" s="129"/>
      <c r="Q189" s="109"/>
      <c r="R189" s="665"/>
      <c r="S189" s="129"/>
      <c r="T189" s="129"/>
      <c r="U189" s="129"/>
      <c r="V189" s="129"/>
      <c r="W189" s="191"/>
      <c r="X189" s="785"/>
      <c r="Y189" s="122"/>
      <c r="Z189" s="129"/>
      <c r="AA189" s="113"/>
      <c r="AB189" s="233"/>
      <c r="AC189" s="219"/>
      <c r="AD189" s="113"/>
      <c r="AE189" s="104"/>
      <c r="AF189" s="114"/>
      <c r="AG189" s="123"/>
      <c r="AH189" s="119"/>
      <c r="AI189" s="112"/>
      <c r="AJ189" s="114"/>
      <c r="AK189" s="114"/>
      <c r="AL189" s="114"/>
      <c r="AM189" s="114"/>
      <c r="AN189" s="114"/>
      <c r="AO189" s="114"/>
      <c r="AP189" s="114"/>
      <c r="AQ189" s="114"/>
      <c r="AR189" s="114"/>
      <c r="AS189" s="114"/>
      <c r="AT189" s="114"/>
      <c r="AU189" s="114"/>
      <c r="AV189" s="114"/>
      <c r="AW189" s="114"/>
      <c r="AX189" s="114"/>
      <c r="AY189" s="114"/>
      <c r="AZ189" s="114"/>
      <c r="BA189" s="114"/>
      <c r="BB189" s="114"/>
      <c r="BC189" s="114"/>
      <c r="BD189" s="114"/>
      <c r="BE189" s="114"/>
      <c r="BF189" s="114"/>
      <c r="BG189" s="114"/>
    </row>
    <row r="190" spans="2:59">
      <c r="B190" s="484" t="s">
        <v>189</v>
      </c>
      <c r="C190" s="2072" t="s">
        <v>336</v>
      </c>
      <c r="D190" s="494">
        <v>60</v>
      </c>
      <c r="E190" s="235">
        <v>0.9</v>
      </c>
      <c r="F190" s="359">
        <v>2.16</v>
      </c>
      <c r="G190" s="359">
        <v>5.0999999999999996</v>
      </c>
      <c r="H190" s="716">
        <v>43.2</v>
      </c>
      <c r="I190" s="490"/>
      <c r="J190" s="579" t="s">
        <v>568</v>
      </c>
      <c r="K190" s="6"/>
      <c r="L190" s="3190"/>
      <c r="M190" s="109"/>
      <c r="N190" s="106"/>
      <c r="O190" s="124"/>
      <c r="P190" s="129"/>
      <c r="Q190" s="124"/>
      <c r="R190" s="124"/>
      <c r="S190" s="124"/>
      <c r="T190" s="124"/>
      <c r="U190" s="124"/>
      <c r="V190" s="134"/>
      <c r="W190" s="191"/>
      <c r="X190" s="677"/>
      <c r="Y190" s="676"/>
      <c r="Z190" s="129"/>
      <c r="AA190" s="129"/>
      <c r="AB190" s="129"/>
      <c r="AC190" s="129"/>
      <c r="AD190" s="129"/>
      <c r="AE190" s="114"/>
      <c r="AF190" s="123"/>
      <c r="AG190" s="123"/>
      <c r="AH190" s="109"/>
      <c r="AI190" s="108"/>
      <c r="AJ190" s="114"/>
      <c r="AK190" s="114"/>
      <c r="AL190" s="114"/>
      <c r="AM190" s="114"/>
      <c r="AN190" s="114"/>
      <c r="AO190" s="114"/>
      <c r="AP190" s="114"/>
      <c r="AQ190" s="114"/>
      <c r="AR190" s="114"/>
      <c r="AS190" s="114"/>
      <c r="AT190" s="114"/>
      <c r="AU190" s="114"/>
      <c r="AV190" s="114"/>
      <c r="AW190" s="114"/>
      <c r="AX190" s="114"/>
      <c r="AY190" s="114"/>
      <c r="AZ190" s="114"/>
      <c r="BA190" s="114"/>
      <c r="BB190" s="114"/>
      <c r="BC190" s="114"/>
      <c r="BD190" s="114"/>
      <c r="BE190" s="114"/>
      <c r="BF190" s="114"/>
      <c r="BG190" s="114"/>
    </row>
    <row r="191" spans="2:59" ht="15.75">
      <c r="B191" s="487" t="s">
        <v>190</v>
      </c>
      <c r="C191" s="447" t="s">
        <v>563</v>
      </c>
      <c r="D191" s="494">
        <v>250</v>
      </c>
      <c r="E191" s="235">
        <v>1.3</v>
      </c>
      <c r="F191" s="359">
        <v>4.375</v>
      </c>
      <c r="G191" s="359">
        <v>6</v>
      </c>
      <c r="H191" s="716">
        <v>68.5</v>
      </c>
      <c r="I191" s="730"/>
      <c r="J191" s="579" t="s">
        <v>758</v>
      </c>
      <c r="K191" s="31"/>
      <c r="L191" s="3191"/>
      <c r="M191" s="109"/>
      <c r="N191" s="106"/>
      <c r="O191" s="129"/>
      <c r="P191" s="129"/>
      <c r="Q191" s="106"/>
      <c r="R191" s="376"/>
      <c r="S191" s="376"/>
      <c r="T191" s="124"/>
      <c r="U191" s="191"/>
      <c r="V191" s="414"/>
      <c r="W191" s="191"/>
      <c r="X191" s="677"/>
      <c r="Y191" s="786"/>
      <c r="Z191" s="129"/>
      <c r="AA191" s="374"/>
      <c r="AB191" s="675"/>
      <c r="AC191" s="374"/>
      <c r="AD191" s="374"/>
      <c r="AE191" s="190"/>
      <c r="AF191" s="130"/>
      <c r="AG191" s="123"/>
      <c r="AH191" s="109"/>
      <c r="AI191" s="108"/>
      <c r="AJ191" s="114"/>
      <c r="AK191" s="114"/>
      <c r="AL191" s="114"/>
      <c r="AM191" s="114"/>
      <c r="AN191" s="114"/>
      <c r="AO191" s="114"/>
      <c r="AP191" s="114"/>
      <c r="AQ191" s="114"/>
      <c r="AR191" s="114"/>
      <c r="AS191" s="114"/>
      <c r="AT191" s="114"/>
      <c r="AU191" s="114"/>
      <c r="AV191" s="114"/>
      <c r="AW191" s="114"/>
      <c r="AX191" s="114"/>
      <c r="AY191" s="114"/>
      <c r="AZ191" s="114"/>
      <c r="BA191" s="114"/>
      <c r="BB191" s="114"/>
      <c r="BC191" s="114"/>
      <c r="BD191" s="114"/>
      <c r="BE191" s="114"/>
      <c r="BF191" s="114"/>
      <c r="BG191" s="114"/>
    </row>
    <row r="192" spans="2:59" ht="15.75">
      <c r="B192" s="488" t="s">
        <v>12</v>
      </c>
      <c r="C192" s="447" t="s">
        <v>766</v>
      </c>
      <c r="D192" s="485" t="s">
        <v>244</v>
      </c>
      <c r="E192" s="420">
        <v>14.592000000000001</v>
      </c>
      <c r="F192" s="371">
        <v>14.439</v>
      </c>
      <c r="G192" s="420">
        <v>3.0379999999999998</v>
      </c>
      <c r="H192" s="728">
        <v>201.28800000000001</v>
      </c>
      <c r="I192" s="490"/>
      <c r="J192" s="486" t="s">
        <v>767</v>
      </c>
      <c r="L192" s="123"/>
      <c r="M192" s="119"/>
      <c r="N192" s="104"/>
      <c r="O192" s="114"/>
      <c r="P192" s="129"/>
      <c r="Q192" s="129"/>
      <c r="R192" s="638"/>
      <c r="S192" s="638"/>
      <c r="T192" s="638"/>
      <c r="U192" s="638"/>
      <c r="V192" s="129"/>
      <c r="W192" s="191"/>
      <c r="X192" s="677"/>
      <c r="Y192" s="676"/>
      <c r="Z192" s="129"/>
      <c r="AA192" s="124"/>
      <c r="AB192" s="241"/>
      <c r="AC192" s="124"/>
      <c r="AD192" s="124"/>
      <c r="AE192" s="190"/>
      <c r="AF192" s="123"/>
      <c r="AG192" s="123"/>
      <c r="AH192" s="109"/>
      <c r="AI192" s="108"/>
      <c r="AJ192" s="114"/>
      <c r="AK192" s="114"/>
      <c r="AL192" s="114"/>
      <c r="AM192" s="114"/>
      <c r="AN192" s="114"/>
      <c r="AO192" s="114"/>
      <c r="AP192" s="114"/>
      <c r="AQ192" s="114"/>
      <c r="AR192" s="114"/>
      <c r="AS192" s="114"/>
      <c r="AT192" s="114"/>
      <c r="AU192" s="114"/>
      <c r="AV192" s="114"/>
      <c r="AW192" s="114"/>
      <c r="AX192" s="114"/>
      <c r="AY192" s="114"/>
      <c r="AZ192" s="114"/>
      <c r="BA192" s="114"/>
      <c r="BB192" s="114"/>
      <c r="BC192" s="114"/>
      <c r="BD192" s="114"/>
      <c r="BE192" s="114"/>
      <c r="BF192" s="114"/>
      <c r="BG192" s="114"/>
    </row>
    <row r="193" spans="2:59">
      <c r="B193" s="492" t="s">
        <v>194</v>
      </c>
      <c r="C193" s="2722" t="s">
        <v>760</v>
      </c>
      <c r="D193" s="527">
        <v>180</v>
      </c>
      <c r="E193" s="420">
        <v>2.66</v>
      </c>
      <c r="F193" s="371">
        <v>6.1959999999999997</v>
      </c>
      <c r="G193" s="420">
        <v>34.247</v>
      </c>
      <c r="H193" s="967">
        <v>203.392</v>
      </c>
      <c r="I193" s="514"/>
      <c r="J193" s="486" t="s">
        <v>759</v>
      </c>
      <c r="K193" s="6"/>
      <c r="L193" s="623"/>
      <c r="M193" s="109"/>
      <c r="N193" s="106"/>
      <c r="O193" s="129"/>
      <c r="P193" s="129"/>
      <c r="Q193" s="213"/>
      <c r="R193" s="114"/>
      <c r="S193" s="114"/>
      <c r="T193" s="114"/>
      <c r="U193" s="114"/>
      <c r="V193" s="124"/>
      <c r="W193" s="191"/>
      <c r="X193" s="690"/>
      <c r="Y193" s="691"/>
      <c r="Z193" s="129"/>
      <c r="AA193" s="190"/>
      <c r="AB193" s="160"/>
      <c r="AC193" s="190"/>
      <c r="AD193" s="653"/>
      <c r="AE193" s="190"/>
      <c r="AF193" s="123"/>
      <c r="AG193" s="123"/>
      <c r="AH193" s="109"/>
      <c r="AI193" s="108"/>
      <c r="AJ193" s="114"/>
      <c r="AK193" s="114"/>
      <c r="AL193" s="114"/>
      <c r="AM193" s="114"/>
      <c r="AN193" s="114"/>
      <c r="AO193" s="114"/>
      <c r="AP193" s="114"/>
      <c r="AQ193" s="114"/>
      <c r="AR193" s="114"/>
      <c r="AS193" s="114"/>
      <c r="AT193" s="114"/>
      <c r="AU193" s="114"/>
      <c r="AV193" s="114"/>
      <c r="AW193" s="114"/>
      <c r="AX193" s="114"/>
      <c r="AY193" s="114"/>
      <c r="AZ193" s="114"/>
      <c r="BA193" s="114"/>
      <c r="BB193" s="114"/>
      <c r="BC193" s="114"/>
      <c r="BD193" s="114"/>
      <c r="BE193" s="114"/>
      <c r="BF193" s="114"/>
      <c r="BG193" s="114"/>
    </row>
    <row r="194" spans="2:59">
      <c r="B194" s="93"/>
      <c r="C194" s="1786" t="s">
        <v>235</v>
      </c>
      <c r="D194" s="494">
        <v>200</v>
      </c>
      <c r="E194" s="2200">
        <v>5.2039999999999997</v>
      </c>
      <c r="F194" s="368">
        <v>4.7480000000000002</v>
      </c>
      <c r="G194" s="368">
        <v>17.876999999999999</v>
      </c>
      <c r="H194" s="958">
        <v>135.25</v>
      </c>
      <c r="I194" s="506"/>
      <c r="J194" s="483" t="s">
        <v>554</v>
      </c>
      <c r="K194" s="6"/>
      <c r="L194" s="125"/>
      <c r="M194" s="109"/>
      <c r="N194" s="106"/>
      <c r="O194" s="129"/>
      <c r="P194" s="129"/>
      <c r="Q194" s="129"/>
      <c r="R194" s="109"/>
      <c r="S194" s="124"/>
      <c r="T194" s="124"/>
      <c r="U194" s="124"/>
      <c r="V194" s="124"/>
      <c r="W194" s="114"/>
      <c r="X194" s="114"/>
      <c r="Y194" s="114"/>
      <c r="Z194" s="129"/>
      <c r="AA194" s="190"/>
      <c r="AB194" s="190"/>
      <c r="AC194" s="190"/>
      <c r="AD194" s="190"/>
      <c r="AE194" s="190"/>
      <c r="AF194" s="123"/>
      <c r="AG194" s="159"/>
      <c r="AH194" s="109"/>
      <c r="AI194" s="108"/>
      <c r="AJ194" s="114"/>
      <c r="AK194" s="114"/>
      <c r="AL194" s="114"/>
      <c r="AM194" s="114"/>
      <c r="AN194" s="114"/>
      <c r="AO194" s="114"/>
      <c r="AP194" s="114"/>
      <c r="AQ194" s="114"/>
      <c r="AR194" s="114"/>
      <c r="AS194" s="114"/>
      <c r="AT194" s="114"/>
      <c r="AU194" s="114"/>
      <c r="AV194" s="114"/>
      <c r="AW194" s="114"/>
      <c r="AX194" s="114"/>
      <c r="AY194" s="114"/>
      <c r="AZ194" s="114"/>
      <c r="BA194" s="114"/>
      <c r="BB194" s="114"/>
      <c r="BC194" s="114"/>
      <c r="BD194" s="114"/>
      <c r="BE194" s="114"/>
      <c r="BF194" s="114"/>
      <c r="BG194" s="114"/>
    </row>
    <row r="195" spans="2:59">
      <c r="B195" s="93"/>
      <c r="C195" s="493" t="s">
        <v>10</v>
      </c>
      <c r="D195" s="494">
        <v>70</v>
      </c>
      <c r="E195" s="2274">
        <v>2.5030000000000001</v>
      </c>
      <c r="F195" s="368">
        <v>0.89500000000000002</v>
      </c>
      <c r="G195" s="359">
        <v>35.229999999999997</v>
      </c>
      <c r="H195" s="958">
        <v>158.97900000000001</v>
      </c>
      <c r="I195" s="495"/>
      <c r="J195" s="491" t="s">
        <v>9</v>
      </c>
      <c r="K195" s="6"/>
      <c r="L195" s="125"/>
      <c r="M195" s="109"/>
      <c r="N195" s="106"/>
      <c r="O195" s="129"/>
      <c r="P195" s="129"/>
      <c r="Q195" s="588"/>
      <c r="R195" s="114"/>
      <c r="S195" s="114"/>
      <c r="T195" s="114"/>
      <c r="U195" s="114"/>
      <c r="V195" s="114"/>
      <c r="W195" s="114"/>
      <c r="X195" s="114"/>
      <c r="Y195" s="114"/>
      <c r="Z195" s="129"/>
      <c r="AA195" s="376"/>
      <c r="AB195" s="376"/>
      <c r="AC195" s="376"/>
      <c r="AD195" s="376"/>
      <c r="AE195" s="190"/>
      <c r="AF195" s="123"/>
      <c r="AG195" s="114"/>
      <c r="AH195" s="122"/>
      <c r="AI195" s="114"/>
      <c r="AJ195" s="114"/>
      <c r="AK195" s="114"/>
      <c r="AL195" s="114"/>
      <c r="AM195" s="114"/>
      <c r="AN195" s="114"/>
      <c r="AO195" s="114"/>
      <c r="AP195" s="114"/>
      <c r="AQ195" s="114"/>
      <c r="AR195" s="114"/>
      <c r="AS195" s="114"/>
      <c r="AT195" s="114"/>
      <c r="AU195" s="114"/>
      <c r="AV195" s="114"/>
      <c r="AW195" s="114"/>
      <c r="AX195" s="114"/>
      <c r="AY195" s="114"/>
      <c r="AZ195" s="114"/>
      <c r="BA195" s="114"/>
      <c r="BB195" s="114"/>
      <c r="BC195" s="114"/>
      <c r="BD195" s="114"/>
      <c r="BE195" s="114"/>
      <c r="BF195" s="114"/>
      <c r="BG195" s="114"/>
    </row>
    <row r="196" spans="2:59">
      <c r="B196" s="93"/>
      <c r="C196" s="493" t="s">
        <v>387</v>
      </c>
      <c r="D196" s="485">
        <v>50</v>
      </c>
      <c r="E196" s="2388">
        <v>2.8250000000000002</v>
      </c>
      <c r="F196" s="371">
        <v>0.75</v>
      </c>
      <c r="G196" s="371">
        <v>20.94</v>
      </c>
      <c r="H196" s="958">
        <v>101</v>
      </c>
      <c r="I196" s="495"/>
      <c r="J196" s="486" t="s">
        <v>9</v>
      </c>
      <c r="K196" s="6"/>
      <c r="L196" s="127"/>
      <c r="M196" s="109"/>
      <c r="N196" s="106"/>
      <c r="O196" s="129"/>
      <c r="P196" s="129"/>
      <c r="Q196" s="129"/>
      <c r="R196" s="114"/>
      <c r="S196" s="114"/>
      <c r="T196" s="114"/>
      <c r="U196" s="114"/>
      <c r="V196" s="114"/>
      <c r="W196" s="114"/>
      <c r="X196" s="114"/>
      <c r="Y196" s="114"/>
      <c r="Z196" s="129"/>
      <c r="AA196" s="124"/>
      <c r="AB196" s="124"/>
      <c r="AC196" s="124"/>
      <c r="AD196" s="124"/>
      <c r="AE196" s="190"/>
      <c r="AF196" s="123"/>
      <c r="AG196" s="114"/>
      <c r="AH196" s="188"/>
      <c r="AI196" s="114"/>
      <c r="AJ196" s="114"/>
      <c r="AK196" s="114"/>
      <c r="AL196" s="114"/>
      <c r="AM196" s="114"/>
      <c r="AN196" s="114"/>
      <c r="AO196" s="114"/>
      <c r="AP196" s="114"/>
      <c r="AQ196" s="114"/>
      <c r="AR196" s="114"/>
      <c r="AS196" s="114"/>
      <c r="AT196" s="114"/>
      <c r="AU196" s="114"/>
      <c r="AV196" s="114"/>
      <c r="AW196" s="114"/>
      <c r="AX196" s="114"/>
      <c r="AY196" s="114"/>
      <c r="AZ196" s="114"/>
      <c r="BA196" s="114"/>
      <c r="BB196" s="114"/>
      <c r="BC196" s="114"/>
      <c r="BD196" s="114"/>
      <c r="BE196" s="114"/>
      <c r="BF196" s="114"/>
      <c r="BG196" s="114"/>
    </row>
    <row r="197" spans="2:59" ht="15.75" thickBot="1">
      <c r="B197" s="933"/>
      <c r="C197" s="447" t="s">
        <v>290</v>
      </c>
      <c r="D197" s="507">
        <v>100</v>
      </c>
      <c r="E197" s="369">
        <v>0.34</v>
      </c>
      <c r="F197" s="370">
        <v>0.34</v>
      </c>
      <c r="G197" s="371">
        <v>8.4</v>
      </c>
      <c r="H197" s="798">
        <v>40.29</v>
      </c>
      <c r="I197" s="926"/>
      <c r="J197" s="579" t="s">
        <v>761</v>
      </c>
      <c r="K197" s="6"/>
      <c r="L197" s="2685"/>
      <c r="M197" s="122"/>
      <c r="N197" s="231"/>
      <c r="O197" s="129"/>
      <c r="P197" s="129"/>
      <c r="Q197" s="124"/>
      <c r="R197" s="124"/>
      <c r="S197" s="124"/>
      <c r="T197" s="124"/>
      <c r="U197" s="124"/>
      <c r="V197" s="114"/>
      <c r="W197" s="114"/>
      <c r="X197" s="114"/>
      <c r="Y197" s="114"/>
      <c r="Z197" s="129"/>
      <c r="AA197" s="124"/>
      <c r="AB197" s="124"/>
      <c r="AC197" s="124"/>
      <c r="AD197" s="124"/>
      <c r="AE197" s="190"/>
      <c r="AF197" s="123"/>
      <c r="AG197" s="123"/>
      <c r="AH197" s="109"/>
      <c r="AI197" s="196"/>
      <c r="AJ197" s="193"/>
      <c r="AK197" s="193"/>
      <c r="AL197" s="193"/>
      <c r="AM197" s="193"/>
      <c r="AN197" s="193"/>
      <c r="AO197" s="193"/>
      <c r="AP197" s="193"/>
      <c r="AQ197" s="193"/>
      <c r="AR197" s="193"/>
      <c r="AS197" s="193"/>
      <c r="AT197" s="114"/>
      <c r="AU197" s="114"/>
      <c r="AV197" s="114"/>
      <c r="AW197" s="114"/>
      <c r="AX197" s="114"/>
      <c r="AY197" s="114"/>
      <c r="AZ197" s="114"/>
      <c r="BA197" s="114"/>
      <c r="BB197" s="114"/>
      <c r="BC197" s="114"/>
      <c r="BD197" s="114"/>
      <c r="BE197" s="114"/>
      <c r="BF197" s="114"/>
      <c r="BG197" s="114"/>
    </row>
    <row r="198" spans="2:59">
      <c r="B198" s="498" t="s">
        <v>192</v>
      </c>
      <c r="C198" s="43"/>
      <c r="D198" s="1147">
        <f>D190+D191+D193+D194+D195+D196+D197+50+50</f>
        <v>1010</v>
      </c>
      <c r="E198" s="509">
        <f>SUM(E190:E197)</f>
        <v>30.324000000000002</v>
      </c>
      <c r="F198" s="500">
        <f>SUM(F190:F197)</f>
        <v>33.903000000000006</v>
      </c>
      <c r="G198" s="510">
        <f>SUM(G190:G197)</f>
        <v>130.83199999999999</v>
      </c>
      <c r="H198" s="729">
        <f>SUM(H190:H197)</f>
        <v>951.899</v>
      </c>
      <c r="I198" s="925" t="s">
        <v>284</v>
      </c>
      <c r="J198" s="875" t="s">
        <v>202</v>
      </c>
      <c r="K198" s="6"/>
      <c r="L198" s="133"/>
      <c r="M198" s="188"/>
      <c r="N198" s="168"/>
      <c r="O198" s="129"/>
      <c r="P198" s="129"/>
      <c r="Q198" s="106"/>
      <c r="R198" s="376"/>
      <c r="S198" s="124"/>
      <c r="T198" s="124"/>
      <c r="U198" s="191"/>
      <c r="V198" s="114"/>
      <c r="W198" s="191"/>
      <c r="X198" s="677"/>
      <c r="Y198" s="676"/>
      <c r="Z198" s="129"/>
      <c r="AA198" s="124"/>
      <c r="AB198" s="124"/>
      <c r="AC198" s="241"/>
      <c r="AD198" s="124"/>
      <c r="AE198" s="190"/>
      <c r="AF198" s="114"/>
      <c r="AG198" s="123"/>
      <c r="AH198" s="109"/>
      <c r="AI198" s="108"/>
      <c r="AJ198" s="114"/>
      <c r="AK198" s="114"/>
      <c r="AL198" s="114"/>
      <c r="AM198" s="114"/>
      <c r="AN198" s="114"/>
      <c r="AO198" s="114"/>
      <c r="AP198" s="114"/>
      <c r="AQ198" s="114"/>
      <c r="AR198" s="114"/>
      <c r="AS198" s="114"/>
      <c r="AT198" s="114"/>
      <c r="AU198" s="114"/>
      <c r="AV198" s="114"/>
      <c r="AW198" s="114"/>
      <c r="AX198" s="114"/>
      <c r="AY198" s="114"/>
      <c r="AZ198" s="114"/>
      <c r="BA198" s="114"/>
      <c r="BB198" s="114"/>
      <c r="BC198" s="114"/>
      <c r="BD198" s="114"/>
      <c r="BE198" s="114"/>
      <c r="BF198" s="114"/>
      <c r="BG198" s="114"/>
    </row>
    <row r="199" spans="2:59">
      <c r="B199" s="1035"/>
      <c r="C199" s="1036" t="s">
        <v>11</v>
      </c>
      <c r="D199" s="1783">
        <v>0.35</v>
      </c>
      <c r="E199" s="1160">
        <f>(E401/100)*35</f>
        <v>31.5</v>
      </c>
      <c r="F199" s="1159">
        <f>(F401/100)*35</f>
        <v>32.200000000000003</v>
      </c>
      <c r="G199" s="1159">
        <f>(G401/100)*35</f>
        <v>134.05000000000001</v>
      </c>
      <c r="H199" s="2782">
        <f>(H401/100)*35</f>
        <v>952</v>
      </c>
      <c r="I199" s="1785">
        <f>H199-H198</f>
        <v>0.10099999999999909</v>
      </c>
      <c r="J199" s="874" t="s">
        <v>422</v>
      </c>
      <c r="K199" s="6"/>
      <c r="L199" s="123"/>
      <c r="M199" s="109"/>
      <c r="N199" s="104"/>
      <c r="O199" s="129"/>
      <c r="P199" s="129"/>
      <c r="Q199" s="129"/>
      <c r="R199" s="638"/>
      <c r="S199" s="638"/>
      <c r="T199" s="638"/>
      <c r="U199" s="638"/>
      <c r="V199" s="114"/>
      <c r="W199" s="191"/>
      <c r="X199" s="677"/>
      <c r="Y199" s="676"/>
      <c r="Z199" s="129"/>
      <c r="AA199" s="113"/>
      <c r="AB199" s="233"/>
      <c r="AC199" s="113"/>
      <c r="AD199" s="113"/>
      <c r="AE199" s="104"/>
      <c r="AF199" s="114"/>
      <c r="AG199" s="124"/>
      <c r="AH199" s="109"/>
      <c r="AI199" s="108"/>
      <c r="AJ199" s="114"/>
      <c r="AK199" s="114"/>
      <c r="AL199" s="114"/>
      <c r="AM199" s="114"/>
      <c r="AN199" s="114"/>
      <c r="AO199" s="114"/>
      <c r="AP199" s="114"/>
      <c r="AQ199" s="114"/>
      <c r="AR199" s="114"/>
      <c r="AS199" s="114"/>
      <c r="AT199" s="114"/>
      <c r="AU199" s="114"/>
      <c r="AV199" s="114"/>
      <c r="AW199" s="114"/>
      <c r="AX199" s="114"/>
      <c r="AY199" s="114"/>
      <c r="AZ199" s="114"/>
      <c r="BA199" s="114"/>
      <c r="BB199" s="114"/>
      <c r="BC199" s="114"/>
      <c r="BD199" s="114"/>
      <c r="BE199" s="114"/>
      <c r="BF199" s="114"/>
      <c r="BG199" s="114"/>
    </row>
    <row r="200" spans="2:59" ht="16.5" thickBot="1">
      <c r="B200" s="249"/>
      <c r="C200" s="1031" t="s">
        <v>431</v>
      </c>
      <c r="D200" s="1777"/>
      <c r="E200" s="2710">
        <f>(E198*100/E401)-35</f>
        <v>-1.3066666666666649</v>
      </c>
      <c r="F200" s="521">
        <f>(F198*100/F401)-35</f>
        <v>1.8510869565217476</v>
      </c>
      <c r="G200" s="521">
        <f>(G198*100/G401)-35</f>
        <v>-0.8402088772845957</v>
      </c>
      <c r="H200" s="2711">
        <f>(H198*100/H401)-35</f>
        <v>-3.7132352941213753E-3</v>
      </c>
      <c r="I200" s="1784"/>
      <c r="J200" s="1033"/>
      <c r="K200" s="6"/>
      <c r="L200" s="123"/>
      <c r="M200" s="109"/>
      <c r="N200" s="106"/>
      <c r="O200" s="746"/>
      <c r="P200" s="129"/>
      <c r="Q200" s="213"/>
      <c r="R200" s="114"/>
      <c r="S200" s="114"/>
      <c r="T200" s="114"/>
      <c r="U200" s="114"/>
      <c r="V200" s="114"/>
      <c r="W200" s="114"/>
      <c r="X200" s="114"/>
      <c r="Y200" s="114"/>
      <c r="Z200" s="129"/>
      <c r="AA200" s="669"/>
      <c r="AB200" s="407"/>
      <c r="AC200" s="407"/>
      <c r="AD200" s="408"/>
      <c r="AE200" s="408"/>
      <c r="AF200" s="130"/>
      <c r="AG200" s="210"/>
      <c r="AH200" s="210"/>
      <c r="AI200" s="210"/>
      <c r="AJ200" s="197"/>
      <c r="AK200" s="635"/>
      <c r="AL200" s="210"/>
      <c r="AM200" s="197"/>
      <c r="AN200" s="197"/>
      <c r="AO200" s="210"/>
      <c r="AP200" s="636"/>
      <c r="AQ200" s="210"/>
      <c r="AR200" s="210"/>
      <c r="AS200" s="114"/>
      <c r="AT200" s="134"/>
      <c r="AU200" s="114"/>
      <c r="AV200" s="114"/>
      <c r="AW200" s="114"/>
      <c r="AX200" s="114"/>
      <c r="AY200" s="114"/>
      <c r="AZ200" s="114"/>
      <c r="BA200" s="114"/>
      <c r="BB200" s="114"/>
      <c r="BC200" s="114"/>
      <c r="BD200" s="114"/>
      <c r="BE200" s="114"/>
      <c r="BF200" s="114"/>
      <c r="BG200" s="114"/>
    </row>
    <row r="201" spans="2:59">
      <c r="B201" s="484" t="s">
        <v>189</v>
      </c>
      <c r="C201" s="177" t="s">
        <v>232</v>
      </c>
      <c r="D201" s="96"/>
      <c r="E201" s="65"/>
      <c r="F201" s="503"/>
      <c r="G201" s="503"/>
      <c r="H201" s="503"/>
      <c r="I201" s="505"/>
      <c r="J201" s="526"/>
      <c r="L201" s="133"/>
      <c r="M201" s="109"/>
      <c r="N201" s="114"/>
      <c r="O201" s="129"/>
      <c r="P201" s="129"/>
      <c r="Q201" s="129"/>
      <c r="R201" s="114"/>
      <c r="S201" s="114"/>
      <c r="T201" s="114"/>
      <c r="U201" s="114"/>
      <c r="V201" s="114"/>
      <c r="W201" s="114"/>
      <c r="X201" s="114"/>
      <c r="Y201" s="114"/>
      <c r="Z201" s="129"/>
      <c r="AA201" s="405"/>
      <c r="AB201" s="405"/>
      <c r="AC201" s="410"/>
      <c r="AD201" s="410"/>
      <c r="AE201" s="411"/>
      <c r="AF201" s="126"/>
      <c r="AG201" s="210"/>
      <c r="AH201" s="210"/>
      <c r="AI201" s="210"/>
      <c r="AJ201" s="210"/>
      <c r="AK201" s="210"/>
      <c r="AL201" s="210"/>
      <c r="AM201" s="210"/>
      <c r="AN201" s="210"/>
      <c r="AO201" s="210"/>
      <c r="AP201" s="210"/>
      <c r="AQ201" s="210"/>
      <c r="AR201" s="210"/>
      <c r="AS201" s="114"/>
      <c r="AT201" s="114"/>
      <c r="AU201" s="114"/>
      <c r="AV201" s="114"/>
      <c r="AW201" s="114"/>
      <c r="AX201" s="114"/>
      <c r="AY201" s="114"/>
      <c r="AZ201" s="114"/>
      <c r="BA201" s="114"/>
      <c r="BB201" s="114"/>
      <c r="BC201" s="114"/>
      <c r="BD201" s="114"/>
      <c r="BE201" s="114"/>
      <c r="BF201" s="114"/>
      <c r="BG201" s="114"/>
    </row>
    <row r="202" spans="2:59" ht="15.75">
      <c r="B202" s="487" t="s">
        <v>190</v>
      </c>
      <c r="C202" s="803" t="s">
        <v>884</v>
      </c>
      <c r="D202" s="494">
        <v>200</v>
      </c>
      <c r="E202" s="235">
        <v>5.8</v>
      </c>
      <c r="F202" s="359">
        <v>5</v>
      </c>
      <c r="G202" s="359">
        <v>8</v>
      </c>
      <c r="H202" s="2214">
        <v>101</v>
      </c>
      <c r="I202" s="490"/>
      <c r="J202" s="579" t="s">
        <v>690</v>
      </c>
      <c r="K202" s="31"/>
      <c r="L202" s="123"/>
      <c r="M202" s="109"/>
      <c r="N202" s="106"/>
      <c r="O202" s="746"/>
      <c r="P202" s="129"/>
      <c r="Q202" s="114"/>
      <c r="R202" s="114"/>
      <c r="S202" s="114"/>
      <c r="T202" s="114"/>
      <c r="U202" s="114"/>
      <c r="V202" s="114"/>
      <c r="W202" s="746"/>
      <c r="X202" s="1136"/>
      <c r="Y202" s="676"/>
      <c r="Z202" s="129"/>
      <c r="AA202" s="129"/>
      <c r="AB202" s="129"/>
      <c r="AC202" s="129"/>
      <c r="AD202" s="129"/>
      <c r="AE202" s="114"/>
      <c r="AF202" s="124"/>
      <c r="AG202" s="114"/>
      <c r="AH202" s="114"/>
      <c r="AI202" s="114"/>
      <c r="AJ202" s="197"/>
      <c r="AK202" s="197"/>
      <c r="AL202" s="114"/>
      <c r="AM202" s="197"/>
      <c r="AN202" s="197"/>
      <c r="AO202" s="114"/>
      <c r="AP202" s="109"/>
      <c r="AQ202" s="114"/>
      <c r="AR202" s="114"/>
      <c r="AS202" s="114"/>
      <c r="AT202" s="114"/>
      <c r="AU202" s="114"/>
      <c r="AV202" s="114"/>
      <c r="AW202" s="114"/>
      <c r="AX202" s="114"/>
      <c r="AY202" s="114"/>
      <c r="AZ202" s="114"/>
      <c r="BA202" s="114"/>
      <c r="BB202" s="114"/>
      <c r="BC202" s="114"/>
      <c r="BD202" s="114"/>
      <c r="BE202" s="114"/>
      <c r="BF202" s="114"/>
      <c r="BG202" s="114"/>
    </row>
    <row r="203" spans="2:59" ht="18" customHeight="1">
      <c r="B203" s="488" t="s">
        <v>12</v>
      </c>
      <c r="C203" s="2211" t="s">
        <v>763</v>
      </c>
      <c r="D203" s="485" t="s">
        <v>936</v>
      </c>
      <c r="E203" s="2202">
        <v>3.419</v>
      </c>
      <c r="F203" s="370">
        <v>3.6</v>
      </c>
      <c r="G203" s="2202">
        <v>15.58</v>
      </c>
      <c r="H203" s="970">
        <v>96.233999999999995</v>
      </c>
      <c r="I203" s="525"/>
      <c r="J203" s="486" t="s">
        <v>762</v>
      </c>
      <c r="L203" s="2685"/>
      <c r="M203" s="122"/>
      <c r="N203" s="3021"/>
      <c r="O203" s="129"/>
      <c r="P203" s="129"/>
      <c r="Q203" s="114"/>
      <c r="R203" s="114"/>
      <c r="S203" s="114"/>
      <c r="T203" s="114"/>
      <c r="U203" s="114"/>
      <c r="V203" s="114"/>
      <c r="W203" s="746"/>
      <c r="X203" s="1136"/>
      <c r="Y203" s="676"/>
      <c r="Z203" s="129"/>
      <c r="AA203" s="129"/>
      <c r="AB203" s="129"/>
      <c r="AC203" s="129"/>
      <c r="AD203" s="129"/>
      <c r="AE203" s="114"/>
      <c r="AF203" s="123"/>
      <c r="AG203" s="640"/>
      <c r="AH203" s="641"/>
      <c r="AI203" s="642"/>
      <c r="AJ203" s="643"/>
      <c r="AK203" s="644"/>
      <c r="AL203" s="644"/>
      <c r="AM203" s="644"/>
      <c r="AN203" s="644"/>
      <c r="AO203" s="644"/>
      <c r="AP203" s="644"/>
      <c r="AQ203" s="640"/>
      <c r="AR203" s="640"/>
      <c r="AS203" s="645"/>
      <c r="AT203" s="114"/>
      <c r="AU203" s="114"/>
      <c r="AV203" s="114"/>
      <c r="AW203" s="114"/>
      <c r="AX203" s="114"/>
      <c r="AY203" s="114"/>
      <c r="AZ203" s="114"/>
      <c r="BA203" s="114"/>
      <c r="BB203" s="114"/>
      <c r="BC203" s="114"/>
      <c r="BD203" s="114"/>
      <c r="BE203" s="114"/>
      <c r="BF203" s="114"/>
      <c r="BG203" s="114"/>
    </row>
    <row r="204" spans="2:59" ht="14.25" customHeight="1">
      <c r="B204" s="492"/>
      <c r="C204" s="2212" t="s">
        <v>764</v>
      </c>
      <c r="D204" s="1844"/>
      <c r="E204" s="328"/>
      <c r="F204" s="982"/>
      <c r="G204" s="328"/>
      <c r="H204" s="1112"/>
      <c r="I204" s="1844"/>
      <c r="J204" s="975" t="s">
        <v>740</v>
      </c>
      <c r="K204" s="6"/>
      <c r="L204" s="114"/>
      <c r="M204" s="122"/>
      <c r="N204" s="114"/>
      <c r="O204" s="2395"/>
      <c r="P204" s="129"/>
      <c r="Q204" s="114"/>
      <c r="R204" s="114"/>
      <c r="S204" s="114"/>
      <c r="T204" s="114"/>
      <c r="U204" s="114"/>
      <c r="V204" s="114"/>
      <c r="W204" s="746"/>
      <c r="X204" s="677"/>
      <c r="Y204" s="676"/>
      <c r="Z204" s="129"/>
      <c r="AA204" s="129"/>
      <c r="AB204" s="129"/>
      <c r="AC204" s="129"/>
      <c r="AD204" s="129"/>
      <c r="AE204" s="114"/>
      <c r="AF204" s="123"/>
      <c r="AG204" s="222"/>
      <c r="AH204" s="222"/>
      <c r="AI204" s="222"/>
      <c r="AJ204" s="646"/>
      <c r="AK204" s="222"/>
      <c r="AL204" s="222"/>
      <c r="AM204" s="222"/>
      <c r="AN204" s="222"/>
      <c r="AO204" s="222"/>
      <c r="AP204" s="222"/>
      <c r="AQ204" s="222"/>
      <c r="AR204" s="222"/>
      <c r="AS204" s="222"/>
      <c r="AT204" s="114"/>
      <c r="AU204" s="114"/>
      <c r="AV204" s="114"/>
      <c r="AW204" s="114"/>
      <c r="AX204" s="114"/>
      <c r="AY204" s="114"/>
      <c r="AZ204" s="114"/>
      <c r="BA204" s="114"/>
      <c r="BB204" s="114"/>
      <c r="BC204" s="114"/>
      <c r="BD204" s="114"/>
      <c r="BE204" s="114"/>
      <c r="BF204" s="114"/>
      <c r="BG204" s="114"/>
    </row>
    <row r="205" spans="2:59" ht="14.25" customHeight="1" thickBot="1">
      <c r="B205" s="492" t="s">
        <v>194</v>
      </c>
      <c r="C205" s="2211" t="s">
        <v>713</v>
      </c>
      <c r="D205" s="507">
        <v>32</v>
      </c>
      <c r="E205" s="235">
        <v>1.232</v>
      </c>
      <c r="F205" s="359">
        <v>0.60799999999999998</v>
      </c>
      <c r="G205" s="359">
        <v>16.448</v>
      </c>
      <c r="H205" s="958">
        <v>72.352000000000004</v>
      </c>
      <c r="I205" s="1805"/>
      <c r="J205" s="491" t="s">
        <v>9</v>
      </c>
      <c r="K205" s="6"/>
      <c r="L205" s="114"/>
      <c r="M205" s="122"/>
      <c r="N205" s="114"/>
      <c r="O205" s="129"/>
      <c r="P205" s="129"/>
      <c r="Q205" s="811"/>
      <c r="R205" s="114"/>
      <c r="S205" s="106"/>
      <c r="T205" s="124"/>
      <c r="U205" s="124"/>
      <c r="V205" s="124"/>
      <c r="W205" s="746"/>
      <c r="X205" s="168"/>
      <c r="Y205" s="122"/>
      <c r="Z205" s="129"/>
      <c r="AA205" s="625"/>
      <c r="AB205" s="585"/>
      <c r="AC205" s="585"/>
      <c r="AD205" s="585"/>
      <c r="AE205" s="585"/>
      <c r="AF205" s="123"/>
      <c r="AG205" s="190"/>
      <c r="AH205" s="403"/>
      <c r="AI205" s="190"/>
      <c r="AJ205" s="191"/>
      <c r="AK205" s="190"/>
      <c r="AL205" s="190"/>
      <c r="AM205" s="160"/>
      <c r="AN205" s="403"/>
      <c r="AO205" s="190"/>
      <c r="AP205" s="160"/>
      <c r="AQ205" s="190"/>
      <c r="AR205" s="653"/>
      <c r="AS205" s="190"/>
      <c r="AT205" s="114"/>
      <c r="AU205" s="114"/>
      <c r="AV205" s="114"/>
      <c r="AW205" s="114"/>
      <c r="AX205" s="114"/>
      <c r="AY205" s="114"/>
      <c r="AZ205" s="114"/>
      <c r="BA205" s="114"/>
      <c r="BB205" s="114"/>
      <c r="BC205" s="114"/>
      <c r="BD205" s="114"/>
      <c r="BE205" s="114"/>
      <c r="BF205" s="114"/>
      <c r="BG205" s="114"/>
    </row>
    <row r="206" spans="2:59" ht="14.25" customHeight="1">
      <c r="B206" s="498" t="s">
        <v>241</v>
      </c>
      <c r="C206" s="43"/>
      <c r="D206" s="1147">
        <f>D202+D205+110+25</f>
        <v>367</v>
      </c>
      <c r="E206" s="509">
        <f>SUM(E202:E205)</f>
        <v>10.450999999999999</v>
      </c>
      <c r="F206" s="500">
        <f>SUM(F202:F205)</f>
        <v>9.2080000000000002</v>
      </c>
      <c r="G206" s="510">
        <f>SUM(G202:G205)</f>
        <v>40.027999999999999</v>
      </c>
      <c r="H206" s="729">
        <f>SUM(H202:H205)</f>
        <v>269.58600000000001</v>
      </c>
      <c r="I206" s="925" t="s">
        <v>284</v>
      </c>
      <c r="J206" s="875" t="s">
        <v>202</v>
      </c>
      <c r="K206" s="6"/>
      <c r="L206" s="114"/>
      <c r="M206" s="122"/>
      <c r="N206" s="114"/>
      <c r="O206" s="129"/>
      <c r="P206" s="129"/>
      <c r="Q206" s="114"/>
      <c r="R206" s="114"/>
      <c r="S206" s="114"/>
      <c r="T206" s="114"/>
      <c r="U206" s="114"/>
      <c r="V206" s="114"/>
      <c r="W206" s="114"/>
      <c r="X206" s="114"/>
      <c r="Y206" s="129"/>
      <c r="Z206" s="129"/>
      <c r="AA206" s="626"/>
      <c r="AB206" s="626"/>
      <c r="AC206" s="626"/>
      <c r="AD206" s="626"/>
      <c r="AE206" s="626"/>
      <c r="AF206" s="123"/>
      <c r="AG206" s="658"/>
      <c r="AH206" s="658"/>
      <c r="AI206" s="658"/>
      <c r="AJ206" s="668"/>
      <c r="AK206" s="658"/>
      <c r="AL206" s="658"/>
      <c r="AM206" s="658"/>
      <c r="AN206" s="658"/>
      <c r="AO206" s="659"/>
      <c r="AP206" s="659"/>
      <c r="AQ206" s="658"/>
      <c r="AR206" s="658"/>
      <c r="AS206" s="658"/>
      <c r="AT206" s="114"/>
      <c r="AU206" s="114"/>
      <c r="AV206" s="114"/>
      <c r="AW206" s="114"/>
      <c r="AX206" s="114"/>
      <c r="AY206" s="114"/>
      <c r="AZ206" s="114"/>
      <c r="BA206" s="114"/>
      <c r="BB206" s="114"/>
      <c r="BC206" s="114"/>
      <c r="BD206" s="114"/>
      <c r="BE206" s="114"/>
      <c r="BF206" s="114"/>
      <c r="BG206" s="114"/>
    </row>
    <row r="207" spans="2:59" ht="15" customHeight="1">
      <c r="B207" s="1035"/>
      <c r="C207" s="1036" t="s">
        <v>11</v>
      </c>
      <c r="D207" s="1783">
        <v>0.1</v>
      </c>
      <c r="E207" s="1160">
        <f>(E401/100)*10</f>
        <v>9</v>
      </c>
      <c r="F207" s="1159">
        <f>(F401/100)*10</f>
        <v>9.2000000000000011</v>
      </c>
      <c r="G207" s="1159">
        <f>(G401/100)*10</f>
        <v>38.299999999999997</v>
      </c>
      <c r="H207" s="2782">
        <f>(H401/100)*10</f>
        <v>272</v>
      </c>
      <c r="I207" s="325">
        <f>H207-H206</f>
        <v>2.4139999999999873</v>
      </c>
      <c r="J207" s="874" t="s">
        <v>422</v>
      </c>
      <c r="K207" s="6"/>
      <c r="L207" s="114"/>
      <c r="M207" s="122"/>
      <c r="N207" s="114"/>
      <c r="O207" s="124"/>
      <c r="P207" s="129"/>
      <c r="Q207" s="114"/>
      <c r="R207" s="114"/>
      <c r="S207" s="129"/>
      <c r="T207" s="129"/>
      <c r="U207" s="129"/>
      <c r="V207" s="129"/>
      <c r="W207" s="129"/>
      <c r="X207" s="129"/>
      <c r="Y207" s="129"/>
      <c r="Z207" s="129"/>
      <c r="AA207" s="129"/>
      <c r="AB207" s="129"/>
      <c r="AC207" s="129"/>
      <c r="AD207" s="129"/>
      <c r="AE207" s="114"/>
      <c r="AF207" s="127"/>
      <c r="AG207" s="114"/>
      <c r="AH207" s="114"/>
      <c r="AI207" s="114"/>
      <c r="AJ207" s="114"/>
      <c r="AK207" s="114"/>
      <c r="AL207" s="114"/>
      <c r="AM207" s="114"/>
      <c r="AN207" s="114"/>
      <c r="AO207" s="114"/>
      <c r="AP207" s="114"/>
      <c r="AQ207" s="114"/>
      <c r="AR207" s="114"/>
      <c r="AS207" s="114"/>
      <c r="AT207" s="114"/>
      <c r="AU207" s="114"/>
      <c r="AV207" s="114"/>
      <c r="AW207" s="114"/>
      <c r="AX207" s="114"/>
      <c r="AY207" s="114"/>
      <c r="AZ207" s="114"/>
      <c r="BA207" s="114"/>
      <c r="BB207" s="114"/>
      <c r="BC207" s="114"/>
      <c r="BD207" s="114"/>
      <c r="BE207" s="114"/>
      <c r="BF207" s="114"/>
      <c r="BG207" s="114"/>
    </row>
    <row r="208" spans="2:59" ht="15.75" thickBot="1">
      <c r="B208" s="249"/>
      <c r="C208" s="1031" t="s">
        <v>431</v>
      </c>
      <c r="D208" s="1777"/>
      <c r="E208" s="2710">
        <f>(E206*100/E401)-10</f>
        <v>1.612222222222222</v>
      </c>
      <c r="F208" s="521">
        <f>(F206*100/F401)-10</f>
        <v>8.6956521739143255E-3</v>
      </c>
      <c r="G208" s="521">
        <f>(G206*100/G401)-10</f>
        <v>0.45117493472584869</v>
      </c>
      <c r="H208" s="2711">
        <f>(H206*100/H401)-10</f>
        <v>-8.8749999999999218E-2</v>
      </c>
      <c r="I208" s="1784"/>
      <c r="J208" s="1033"/>
      <c r="K208" s="31"/>
      <c r="L208" s="114"/>
      <c r="M208" s="122"/>
      <c r="N208" s="114"/>
      <c r="O208" s="129"/>
      <c r="P208" s="129"/>
      <c r="Q208" s="114"/>
      <c r="R208" s="114"/>
      <c r="S208" s="129"/>
      <c r="T208" s="129"/>
      <c r="U208" s="129"/>
      <c r="V208" s="129"/>
      <c r="W208" s="129"/>
      <c r="X208" s="129"/>
      <c r="Y208" s="129"/>
      <c r="Z208" s="129"/>
      <c r="AA208" s="190"/>
      <c r="AB208" s="190"/>
      <c r="AC208" s="190"/>
      <c r="AD208" s="190"/>
      <c r="AE208" s="132"/>
      <c r="AF208" s="114"/>
      <c r="AG208" s="114"/>
      <c r="AH208" s="114"/>
      <c r="AI208" s="114"/>
      <c r="AJ208" s="114"/>
      <c r="AK208" s="114"/>
      <c r="AL208" s="114"/>
      <c r="AM208" s="114"/>
      <c r="AN208" s="114"/>
      <c r="AO208" s="114"/>
      <c r="AP208" s="636"/>
      <c r="AQ208" s="114"/>
      <c r="AR208" s="636"/>
      <c r="AS208" s="114"/>
      <c r="AT208" s="114"/>
      <c r="AU208" s="114"/>
      <c r="AV208" s="114"/>
      <c r="AW208" s="114"/>
      <c r="AX208" s="114"/>
      <c r="AY208" s="114"/>
      <c r="AZ208" s="114"/>
      <c r="BA208" s="114"/>
      <c r="BB208" s="114"/>
      <c r="BC208" s="114"/>
      <c r="BD208" s="114"/>
      <c r="BE208" s="114"/>
      <c r="BF208" s="114"/>
      <c r="BG208" s="114"/>
    </row>
    <row r="209" spans="2:59" ht="17.25" customHeight="1">
      <c r="L209" s="129"/>
      <c r="M209" s="129"/>
      <c r="N209" s="129"/>
      <c r="O209" s="129"/>
      <c r="P209" s="129"/>
      <c r="Q209" s="114"/>
      <c r="R209" s="114"/>
      <c r="S209" s="129"/>
      <c r="T209" s="129"/>
      <c r="U209" s="129"/>
      <c r="V209" s="129"/>
      <c r="W209" s="129"/>
      <c r="X209" s="129"/>
      <c r="Y209" s="129"/>
      <c r="Z209" s="129"/>
      <c r="AA209" s="190"/>
      <c r="AB209" s="190"/>
      <c r="AC209" s="190"/>
      <c r="AD209" s="190"/>
      <c r="AE209" s="419"/>
      <c r="AF209" s="114"/>
      <c r="AG209" s="114"/>
      <c r="AH209" s="114"/>
      <c r="AI209" s="114"/>
      <c r="AJ209" s="670"/>
      <c r="AK209" s="114"/>
      <c r="AL209" s="114"/>
      <c r="AM209" s="114"/>
      <c r="AN209" s="114"/>
      <c r="AO209" s="114"/>
      <c r="AP209" s="114"/>
      <c r="AQ209" s="114"/>
      <c r="AR209" s="636"/>
      <c r="AS209" s="114"/>
      <c r="AT209" s="114"/>
      <c r="AU209" s="114"/>
      <c r="AV209" s="114"/>
      <c r="AW209" s="114"/>
      <c r="AX209" s="114"/>
      <c r="AY209" s="114"/>
      <c r="AZ209" s="114"/>
      <c r="BA209" s="114"/>
      <c r="BB209" s="114"/>
      <c r="BC209" s="114"/>
      <c r="BD209" s="114"/>
      <c r="BE209" s="114"/>
      <c r="BF209" s="114"/>
      <c r="BG209" s="114"/>
    </row>
    <row r="210" spans="2:59" ht="16.5" thickBot="1">
      <c r="B210" s="114"/>
      <c r="C210" s="590"/>
      <c r="D210" s="129"/>
      <c r="E210" s="762"/>
      <c r="F210" s="762"/>
      <c r="G210" s="762"/>
      <c r="H210" s="661"/>
      <c r="I210" s="129"/>
      <c r="J210" s="129"/>
      <c r="K210" s="6"/>
      <c r="L210" s="114"/>
      <c r="M210" s="122"/>
      <c r="N210" s="114"/>
      <c r="O210" s="124"/>
      <c r="P210" s="129"/>
      <c r="Q210" s="114"/>
      <c r="R210" s="677"/>
      <c r="S210" s="676"/>
      <c r="T210" s="194"/>
      <c r="U210" s="194"/>
      <c r="V210" s="194"/>
      <c r="W210" s="758"/>
      <c r="X210" s="758"/>
      <c r="Y210" s="759"/>
      <c r="Z210" s="129"/>
      <c r="AA210" s="124"/>
      <c r="AB210" s="124"/>
      <c r="AC210" s="124"/>
      <c r="AD210" s="124"/>
      <c r="AE210" s="190"/>
      <c r="AF210" s="124"/>
      <c r="AG210" s="123"/>
      <c r="AH210" s="109"/>
      <c r="AI210" s="108"/>
      <c r="AJ210" s="114"/>
      <c r="AK210" s="114"/>
      <c r="AL210" s="114"/>
      <c r="AM210" s="114"/>
      <c r="AN210" s="114"/>
      <c r="AO210" s="114"/>
      <c r="AP210" s="114"/>
      <c r="AQ210" s="114"/>
      <c r="AR210" s="114"/>
      <c r="AS210" s="114"/>
      <c r="AT210" s="114"/>
      <c r="AU210" s="114"/>
      <c r="AV210" s="114"/>
      <c r="AW210" s="114"/>
      <c r="AX210" s="114"/>
      <c r="AY210" s="114"/>
      <c r="AZ210" s="114"/>
      <c r="BA210" s="114"/>
      <c r="BB210" s="114"/>
      <c r="BC210" s="114"/>
      <c r="BD210" s="114"/>
      <c r="BE210" s="114"/>
      <c r="BF210" s="114"/>
      <c r="BG210" s="114"/>
    </row>
    <row r="211" spans="2:59" ht="11.25" customHeight="1">
      <c r="B211" s="877"/>
      <c r="C211" s="43" t="s">
        <v>283</v>
      </c>
      <c r="D211" s="44"/>
      <c r="E211" s="155">
        <f>E186+E198</f>
        <v>51.192999999999998</v>
      </c>
      <c r="F211" s="255">
        <f>F186+F198</f>
        <v>53.997000000000007</v>
      </c>
      <c r="G211" s="255">
        <f>G186+G198</f>
        <v>229.44200000000001</v>
      </c>
      <c r="H211" s="879">
        <f>H186+H198</f>
        <v>1629.4380000000001</v>
      </c>
      <c r="I211" s="925" t="s">
        <v>284</v>
      </c>
      <c r="J211" s="875" t="s">
        <v>202</v>
      </c>
      <c r="K211" s="6"/>
      <c r="L211" s="114"/>
      <c r="M211" s="122"/>
      <c r="N211" s="114"/>
      <c r="O211" s="124"/>
      <c r="P211" s="129"/>
      <c r="Q211" s="114"/>
      <c r="R211" s="221"/>
      <c r="S211" s="192"/>
      <c r="T211" s="760"/>
      <c r="U211" s="760"/>
      <c r="V211" s="760"/>
      <c r="W211" s="192"/>
      <c r="X211" s="761"/>
      <c r="Y211" s="309"/>
      <c r="Z211" s="129"/>
      <c r="AA211" s="124"/>
      <c r="AB211" s="124"/>
      <c r="AC211" s="124"/>
      <c r="AD211" s="124"/>
      <c r="AE211" s="190"/>
      <c r="AF211" s="123"/>
      <c r="AG211" s="167"/>
      <c r="AH211" s="135"/>
      <c r="AI211" s="195"/>
      <c r="AJ211" s="114"/>
      <c r="AK211" s="114"/>
      <c r="AL211" s="114"/>
      <c r="AM211" s="114"/>
      <c r="AN211" s="114"/>
      <c r="AO211" s="114"/>
      <c r="AP211" s="114"/>
      <c r="AQ211" s="114"/>
      <c r="AR211" s="114"/>
      <c r="AS211" s="114"/>
      <c r="AT211" s="114"/>
      <c r="AU211" s="114"/>
      <c r="AV211" s="114"/>
      <c r="AW211" s="114"/>
      <c r="AX211" s="114"/>
      <c r="AY211" s="114"/>
      <c r="AZ211" s="114"/>
      <c r="BA211" s="114"/>
      <c r="BB211" s="114"/>
      <c r="BC211" s="114"/>
      <c r="BD211" s="114"/>
      <c r="BE211" s="114"/>
      <c r="BF211" s="114"/>
      <c r="BG211" s="114"/>
    </row>
    <row r="212" spans="2:59">
      <c r="B212" s="456"/>
      <c r="C212" s="930" t="s">
        <v>11</v>
      </c>
      <c r="D212" s="1783">
        <v>0.6</v>
      </c>
      <c r="E212" s="1160">
        <f>(E401/100)*60</f>
        <v>54</v>
      </c>
      <c r="F212" s="1159">
        <f>(F401/100)*60</f>
        <v>55.2</v>
      </c>
      <c r="G212" s="1159">
        <f>(G401/100)*60</f>
        <v>229.8</v>
      </c>
      <c r="H212" s="2782">
        <f>(H401/100)*60</f>
        <v>1632</v>
      </c>
      <c r="I212" s="880">
        <f>H212-H211</f>
        <v>2.5619999999998981</v>
      </c>
      <c r="J212" s="874" t="s">
        <v>422</v>
      </c>
      <c r="K212" s="6"/>
      <c r="L212" s="114"/>
      <c r="M212" s="122"/>
      <c r="N212" s="114"/>
      <c r="O212" s="129"/>
      <c r="P212" s="187"/>
      <c r="Q212" s="760"/>
      <c r="R212" s="213"/>
      <c r="S212" s="221"/>
      <c r="T212" s="762"/>
      <c r="U212" s="762"/>
      <c r="V212" s="762"/>
      <c r="W212" s="221"/>
      <c r="X212" s="309"/>
      <c r="Y212" s="309"/>
      <c r="Z212" s="129"/>
      <c r="AA212" s="124"/>
      <c r="AB212" s="124"/>
      <c r="AC212" s="124"/>
      <c r="AD212" s="124"/>
      <c r="AE212" s="190"/>
      <c r="AF212" s="123"/>
      <c r="AG212" s="114"/>
      <c r="AH212" s="188"/>
      <c r="AI212" s="114"/>
      <c r="AJ212" s="114"/>
      <c r="AK212" s="114"/>
      <c r="AL212" s="114"/>
      <c r="AM212" s="114"/>
      <c r="AN212" s="114"/>
      <c r="AO212" s="114"/>
      <c r="AP212" s="114"/>
      <c r="AQ212" s="114"/>
      <c r="AR212" s="114"/>
      <c r="AS212" s="114"/>
      <c r="AT212" s="114"/>
      <c r="AU212" s="114"/>
      <c r="AV212" s="114"/>
      <c r="AW212" s="114"/>
      <c r="AX212" s="114"/>
      <c r="AY212" s="114"/>
      <c r="AZ212" s="114"/>
      <c r="BA212" s="114"/>
      <c r="BB212" s="114"/>
      <c r="BC212" s="114"/>
      <c r="BD212" s="114"/>
      <c r="BE212" s="114"/>
      <c r="BF212" s="114"/>
      <c r="BG212" s="114"/>
    </row>
    <row r="213" spans="2:59" ht="15.75" thickBot="1">
      <c r="B213" s="249"/>
      <c r="C213" s="1031" t="s">
        <v>431</v>
      </c>
      <c r="D213" s="1777"/>
      <c r="E213" s="2710">
        <f>(E211*100/E401)-60</f>
        <v>-3.1188888888888897</v>
      </c>
      <c r="F213" s="521">
        <f>(F211*100/F401)-60</f>
        <v>-1.3076086956521635</v>
      </c>
      <c r="G213" s="521">
        <f>(G211*100/G401)-60</f>
        <v>-9.3472584856392871E-2</v>
      </c>
      <c r="H213" s="2711">
        <f>(H211*100/H401)-60</f>
        <v>-9.4191176470580729E-2</v>
      </c>
      <c r="I213" s="1784"/>
      <c r="J213" s="1033"/>
      <c r="K213" s="6"/>
      <c r="L213" s="114"/>
      <c r="M213" s="122"/>
      <c r="N213" s="114"/>
      <c r="O213" s="129"/>
      <c r="P213" s="123"/>
      <c r="Q213" s="114"/>
      <c r="R213" s="188"/>
      <c r="S213" s="106"/>
      <c r="T213" s="124"/>
      <c r="U213" s="124"/>
      <c r="V213" s="124"/>
      <c r="W213" s="191"/>
      <c r="X213" s="677"/>
      <c r="Y213" s="763"/>
      <c r="Z213" s="129"/>
      <c r="AA213" s="124"/>
      <c r="AB213" s="124"/>
      <c r="AC213" s="241"/>
      <c r="AD213" s="124"/>
      <c r="AE213" s="190"/>
      <c r="AF213" s="123"/>
      <c r="AG213" s="127"/>
      <c r="AH213" s="109"/>
      <c r="AI213" s="106"/>
      <c r="AJ213" s="114"/>
      <c r="AK213" s="114"/>
      <c r="AL213" s="114"/>
      <c r="AM213" s="114"/>
      <c r="AN213" s="114"/>
      <c r="AO213" s="114"/>
      <c r="AP213" s="114"/>
      <c r="AQ213" s="114"/>
      <c r="AR213" s="114"/>
      <c r="AS213" s="114"/>
      <c r="AT213" s="114"/>
      <c r="AU213" s="114"/>
      <c r="AV213" s="114"/>
      <c r="AW213" s="114"/>
      <c r="AX213" s="114"/>
      <c r="AY213" s="114"/>
      <c r="AZ213" s="114"/>
      <c r="BA213" s="114"/>
      <c r="BB213" s="114"/>
      <c r="BC213" s="114"/>
      <c r="BD213" s="114"/>
      <c r="BE213" s="114"/>
      <c r="BF213" s="114"/>
      <c r="BG213" s="114"/>
    </row>
    <row r="214" spans="2:59" ht="15.75" customHeight="1">
      <c r="K214" s="6"/>
      <c r="L214" s="129"/>
      <c r="M214" s="129"/>
      <c r="N214" s="129"/>
      <c r="O214" s="129"/>
      <c r="P214" s="123"/>
      <c r="Q214" s="188"/>
      <c r="R214" s="109"/>
      <c r="S214" s="106"/>
      <c r="T214" s="124"/>
      <c r="U214" s="124"/>
      <c r="V214" s="124"/>
      <c r="W214" s="191"/>
      <c r="X214" s="677"/>
      <c r="Y214" s="676"/>
      <c r="Z214" s="129"/>
      <c r="AA214" s="113"/>
      <c r="AB214" s="233"/>
      <c r="AC214" s="219"/>
      <c r="AD214" s="113"/>
      <c r="AE214" s="104"/>
      <c r="AF214" s="123"/>
      <c r="AG214" s="123"/>
      <c r="AH214" s="109"/>
      <c r="AI214" s="106"/>
      <c r="AJ214" s="114"/>
      <c r="AK214" s="114"/>
      <c r="AL214" s="114"/>
      <c r="AM214" s="114"/>
      <c r="AN214" s="114"/>
      <c r="AO214" s="114"/>
      <c r="AP214" s="114"/>
      <c r="AQ214" s="114"/>
      <c r="AR214" s="114"/>
      <c r="AS214" s="114"/>
      <c r="AT214" s="114"/>
      <c r="AU214" s="114"/>
      <c r="AV214" s="114"/>
      <c r="AW214" s="114"/>
      <c r="AX214" s="114"/>
      <c r="AY214" s="114"/>
      <c r="AZ214" s="114"/>
      <c r="BA214" s="114"/>
      <c r="BB214" s="114"/>
      <c r="BC214" s="114"/>
      <c r="BD214" s="114"/>
      <c r="BE214" s="114"/>
      <c r="BF214" s="114"/>
      <c r="BG214" s="114"/>
    </row>
    <row r="215" spans="2:59" ht="14.25" customHeight="1" thickBot="1">
      <c r="K215" s="6"/>
      <c r="L215" s="129"/>
      <c r="M215" s="129"/>
      <c r="N215" s="129"/>
      <c r="O215" s="129"/>
      <c r="P215" s="114"/>
      <c r="Q215" s="764"/>
      <c r="R215" s="121"/>
      <c r="S215" s="104"/>
      <c r="T215" s="124"/>
      <c r="U215" s="376"/>
      <c r="V215" s="124"/>
      <c r="W215" s="191"/>
      <c r="X215" s="168"/>
      <c r="Y215" s="676"/>
      <c r="Z215" s="129"/>
      <c r="AA215" s="129"/>
      <c r="AB215" s="129"/>
      <c r="AC215" s="129"/>
      <c r="AD215" s="129"/>
      <c r="AE215" s="114"/>
      <c r="AF215" s="127"/>
      <c r="AG215" s="123"/>
      <c r="AH215" s="134"/>
      <c r="AI215" s="375"/>
      <c r="AJ215" s="114"/>
      <c r="AK215" s="114"/>
      <c r="AL215" s="114"/>
      <c r="AM215" s="114"/>
      <c r="AN215" s="114"/>
      <c r="AO215" s="114"/>
      <c r="AP215" s="114"/>
      <c r="AQ215" s="114"/>
      <c r="AR215" s="114"/>
      <c r="AS215" s="114"/>
      <c r="AT215" s="114"/>
      <c r="AU215" s="114"/>
      <c r="AV215" s="114"/>
      <c r="AW215" s="114"/>
      <c r="AX215" s="114"/>
      <c r="AY215" s="114"/>
      <c r="AZ215" s="114"/>
      <c r="BA215" s="114"/>
      <c r="BB215" s="114"/>
      <c r="BC215" s="114"/>
      <c r="BD215" s="114"/>
      <c r="BE215" s="114"/>
      <c r="BF215" s="114"/>
      <c r="BG215" s="114"/>
    </row>
    <row r="216" spans="2:59">
      <c r="B216" s="877"/>
      <c r="C216" s="43" t="s">
        <v>282</v>
      </c>
      <c r="D216" s="44"/>
      <c r="E216" s="155">
        <f>E198+E206</f>
        <v>40.774999999999999</v>
      </c>
      <c r="F216" s="255">
        <f>F198+F206</f>
        <v>43.111000000000004</v>
      </c>
      <c r="G216" s="255">
        <f>G198+G206</f>
        <v>170.85999999999999</v>
      </c>
      <c r="H216" s="879">
        <f>H198+H206</f>
        <v>1221.4850000000001</v>
      </c>
      <c r="I216" s="925" t="s">
        <v>284</v>
      </c>
      <c r="J216" s="875" t="s">
        <v>202</v>
      </c>
      <c r="K216" s="6"/>
      <c r="L216" s="129"/>
      <c r="M216" s="129"/>
      <c r="N216" s="129"/>
      <c r="O216" s="129"/>
      <c r="P216" s="114"/>
      <c r="Q216" s="114"/>
      <c r="R216" s="109"/>
      <c r="S216" s="106"/>
      <c r="T216" s="124"/>
      <c r="U216" s="124"/>
      <c r="V216" s="124"/>
      <c r="W216" s="191"/>
      <c r="X216" s="677"/>
      <c r="Y216" s="676"/>
      <c r="Z216" s="129"/>
      <c r="AA216" s="124"/>
      <c r="AB216" s="241"/>
      <c r="AC216" s="124"/>
      <c r="AD216" s="124"/>
      <c r="AE216" s="190"/>
      <c r="AF216" s="114"/>
      <c r="AG216" s="413"/>
      <c r="AH216" s="134"/>
      <c r="AI216" s="414"/>
      <c r="AJ216" s="114"/>
      <c r="AK216" s="114"/>
      <c r="AL216" s="114"/>
      <c r="AM216" s="114"/>
      <c r="AN216" s="114"/>
      <c r="AO216" s="114"/>
      <c r="AP216" s="114"/>
      <c r="AQ216" s="114"/>
      <c r="AR216" s="114"/>
      <c r="AS216" s="114"/>
      <c r="AT216" s="114"/>
      <c r="AU216" s="114"/>
      <c r="AV216" s="114"/>
      <c r="AW216" s="114"/>
      <c r="AX216" s="114"/>
      <c r="AY216" s="114"/>
      <c r="AZ216" s="114"/>
      <c r="BA216" s="114"/>
      <c r="BB216" s="114"/>
      <c r="BC216" s="114"/>
      <c r="BD216" s="114"/>
      <c r="BE216" s="114"/>
      <c r="BF216" s="114"/>
      <c r="BG216" s="114"/>
    </row>
    <row r="217" spans="2:59" ht="12.75" customHeight="1">
      <c r="B217" s="456"/>
      <c r="C217" s="930" t="s">
        <v>11</v>
      </c>
      <c r="D217" s="1783">
        <v>0.45</v>
      </c>
      <c r="E217" s="1160">
        <f>(E401/100)*45</f>
        <v>40.5</v>
      </c>
      <c r="F217" s="1159">
        <f>(F401/100)*45</f>
        <v>41.4</v>
      </c>
      <c r="G217" s="1159">
        <f>(G401/100)*45</f>
        <v>172.35</v>
      </c>
      <c r="H217" s="2782">
        <f>(H401/100)*45</f>
        <v>1224</v>
      </c>
      <c r="I217" s="1785">
        <f>H217-H216</f>
        <v>2.5149999999998727</v>
      </c>
      <c r="J217" s="874" t="s">
        <v>422</v>
      </c>
      <c r="K217" s="6"/>
      <c r="L217" s="129"/>
      <c r="M217" s="129"/>
      <c r="N217" s="129"/>
      <c r="O217" s="129"/>
      <c r="P217" s="125"/>
      <c r="Q217" s="765"/>
      <c r="R217" s="109"/>
      <c r="S217" s="106"/>
      <c r="T217" s="124"/>
      <c r="U217" s="124"/>
      <c r="V217" s="124"/>
      <c r="W217" s="191"/>
      <c r="X217" s="677"/>
      <c r="Y217" s="676"/>
      <c r="Z217" s="129"/>
      <c r="AA217" s="124"/>
      <c r="AB217" s="241"/>
      <c r="AC217" s="124"/>
      <c r="AD217" s="124"/>
      <c r="AE217" s="132"/>
      <c r="AF217" s="114"/>
      <c r="AG217" s="413"/>
      <c r="AH217" s="134"/>
      <c r="AI217" s="414"/>
      <c r="AJ217" s="114"/>
      <c r="AK217" s="114"/>
      <c r="AL217" s="114"/>
      <c r="AM217" s="114"/>
      <c r="AN217" s="114"/>
      <c r="AO217" s="114"/>
      <c r="AP217" s="114"/>
      <c r="AQ217" s="114"/>
      <c r="AR217" s="114"/>
      <c r="AS217" s="114"/>
      <c r="AT217" s="114"/>
      <c r="AU217" s="114"/>
      <c r="AV217" s="114"/>
      <c r="AW217" s="114"/>
      <c r="AX217" s="114"/>
      <c r="AY217" s="114"/>
      <c r="AZ217" s="114"/>
      <c r="BA217" s="114"/>
      <c r="BB217" s="114"/>
      <c r="BC217" s="114"/>
      <c r="BD217" s="114"/>
      <c r="BE217" s="114"/>
      <c r="BF217" s="114"/>
      <c r="BG217" s="114"/>
    </row>
    <row r="218" spans="2:59" ht="15.75" customHeight="1" thickBot="1">
      <c r="B218" s="249"/>
      <c r="C218" s="1031" t="s">
        <v>431</v>
      </c>
      <c r="D218" s="1777"/>
      <c r="E218" s="2710">
        <f>(E216*100/E401)-45</f>
        <v>0.30555555555555713</v>
      </c>
      <c r="F218" s="521">
        <f>(F216*100/F401)-45</f>
        <v>1.859782608695653</v>
      </c>
      <c r="G218" s="521">
        <f>(G216*100/G401)-45</f>
        <v>-0.38903394255874701</v>
      </c>
      <c r="H218" s="2711">
        <f>(H216*100/H401)-45</f>
        <v>-9.2463235294111712E-2</v>
      </c>
      <c r="I218" s="1784"/>
      <c r="J218" s="1033"/>
      <c r="K218" s="6"/>
      <c r="L218" s="129"/>
      <c r="M218" s="129"/>
      <c r="N218" s="129"/>
      <c r="O218" s="129"/>
      <c r="P218" s="127"/>
      <c r="Q218" s="766"/>
      <c r="R218" s="109"/>
      <c r="S218" s="106"/>
      <c r="T218" s="124"/>
      <c r="U218" s="124"/>
      <c r="V218" s="124"/>
      <c r="W218" s="191"/>
      <c r="X218" s="677"/>
      <c r="Y218" s="676"/>
      <c r="Z218" s="129"/>
      <c r="AA218" s="190"/>
      <c r="AB218" s="160"/>
      <c r="AC218" s="190"/>
      <c r="AD218" s="653"/>
      <c r="AE218" s="190"/>
      <c r="AF218" s="114"/>
      <c r="AG218" s="159"/>
      <c r="AH218" s="109"/>
      <c r="AI218" s="106"/>
      <c r="AJ218" s="114"/>
      <c r="AK218" s="114"/>
      <c r="AL218" s="114"/>
      <c r="AM218" s="114"/>
      <c r="AN218" s="114"/>
      <c r="AO218" s="114"/>
      <c r="AP218" s="114"/>
      <c r="AQ218" s="114"/>
      <c r="AR218" s="114"/>
      <c r="AS218" s="114"/>
      <c r="AT218" s="114"/>
      <c r="AU218" s="114"/>
      <c r="AV218" s="114"/>
      <c r="AW218" s="114"/>
      <c r="AX218" s="114"/>
      <c r="AY218" s="114"/>
      <c r="AZ218" s="114"/>
      <c r="BA218" s="114"/>
      <c r="BB218" s="114"/>
      <c r="BC218" s="114"/>
      <c r="BD218" s="114"/>
      <c r="BE218" s="114"/>
      <c r="BF218" s="114"/>
      <c r="BG218" s="114"/>
    </row>
    <row r="219" spans="2:59" ht="12.75" customHeight="1">
      <c r="K219" s="6"/>
      <c r="L219" s="129"/>
      <c r="M219" s="129"/>
      <c r="N219" s="129"/>
      <c r="O219" s="129"/>
      <c r="P219" s="123"/>
      <c r="Q219" s="766"/>
      <c r="R219" s="109"/>
      <c r="S219" s="106"/>
      <c r="T219" s="124"/>
      <c r="U219" s="376"/>
      <c r="V219" s="124"/>
      <c r="W219" s="191"/>
      <c r="X219" s="690"/>
      <c r="Y219" s="691"/>
      <c r="Z219" s="129"/>
      <c r="AA219" s="190"/>
      <c r="AB219" s="190"/>
      <c r="AC219" s="190"/>
      <c r="AD219" s="190"/>
      <c r="AE219" s="190"/>
      <c r="AF219" s="114"/>
      <c r="AG219" s="114"/>
      <c r="AH219" s="122"/>
      <c r="AI219" s="114"/>
      <c r="AJ219" s="114"/>
      <c r="AK219" s="114"/>
      <c r="AL219" s="114"/>
      <c r="AM219" s="114"/>
      <c r="AN219" s="114"/>
      <c r="AO219" s="114"/>
      <c r="AP219" s="114"/>
      <c r="AQ219" s="114"/>
      <c r="AR219" s="114"/>
      <c r="AS219" s="114"/>
      <c r="AT219" s="114"/>
      <c r="AU219" s="114"/>
      <c r="AV219" s="114"/>
      <c r="AW219" s="114"/>
      <c r="AX219" s="114"/>
      <c r="AY219" s="114"/>
      <c r="AZ219" s="114"/>
      <c r="BA219" s="114"/>
      <c r="BB219" s="114"/>
      <c r="BC219" s="114"/>
      <c r="BD219" s="114"/>
      <c r="BE219" s="114"/>
      <c r="BF219" s="114"/>
      <c r="BG219" s="114"/>
    </row>
    <row r="220" spans="2:59" ht="15.75" customHeight="1" thickBot="1">
      <c r="K220" s="6"/>
      <c r="L220" s="129"/>
      <c r="M220" s="129"/>
      <c r="N220" s="129"/>
      <c r="O220" s="129"/>
      <c r="P220" s="123"/>
      <c r="Q220" s="624"/>
      <c r="R220" s="114"/>
      <c r="S220" s="108"/>
      <c r="T220" s="767"/>
      <c r="U220" s="767"/>
      <c r="V220" s="767"/>
      <c r="W220" s="768"/>
      <c r="X220" s="218"/>
      <c r="Y220" s="231"/>
      <c r="Z220" s="129"/>
      <c r="AA220" s="124"/>
      <c r="AB220" s="124"/>
      <c r="AC220" s="124"/>
      <c r="AD220" s="124"/>
      <c r="AE220" s="190"/>
      <c r="AF220" s="114"/>
      <c r="AG220" s="133"/>
      <c r="AH220" s="188"/>
      <c r="AI220" s="114"/>
      <c r="AJ220" s="114"/>
      <c r="AK220" s="114"/>
      <c r="AL220" s="114"/>
      <c r="AM220" s="114"/>
      <c r="AN220" s="114"/>
      <c r="AO220" s="114"/>
      <c r="AP220" s="114"/>
      <c r="AQ220" s="114"/>
      <c r="AR220" s="114"/>
      <c r="AS220" s="114"/>
      <c r="AT220" s="114"/>
      <c r="AU220" s="114"/>
      <c r="AV220" s="114"/>
      <c r="AW220" s="114"/>
      <c r="AX220" s="114"/>
      <c r="AY220" s="114"/>
      <c r="AZ220" s="114"/>
      <c r="BA220" s="114"/>
      <c r="BB220" s="114"/>
      <c r="BC220" s="114"/>
      <c r="BD220" s="114"/>
      <c r="BE220" s="114"/>
      <c r="BF220" s="114"/>
      <c r="BG220" s="114"/>
    </row>
    <row r="221" spans="2:59" ht="14.25" customHeight="1">
      <c r="B221" s="877"/>
      <c r="C221" s="43" t="s">
        <v>242</v>
      </c>
      <c r="D221" s="44"/>
      <c r="E221" s="162">
        <f>E186+E198+E206</f>
        <v>61.643999999999998</v>
      </c>
      <c r="F221" s="101">
        <f>F186+F198+F206</f>
        <v>63.205000000000005</v>
      </c>
      <c r="G221" s="101">
        <f>G186+G198+G206</f>
        <v>269.47000000000003</v>
      </c>
      <c r="H221" s="776">
        <f>H186+H198+H206</f>
        <v>1899.0240000000001</v>
      </c>
      <c r="I221" s="925" t="s">
        <v>284</v>
      </c>
      <c r="J221" s="875" t="s">
        <v>202</v>
      </c>
      <c r="K221" s="6"/>
      <c r="L221" s="129"/>
      <c r="M221" s="129"/>
      <c r="N221" s="129"/>
      <c r="O221" s="129"/>
      <c r="P221" s="124"/>
      <c r="Q221" s="114"/>
      <c r="R221" s="114"/>
      <c r="S221" s="129"/>
      <c r="T221" s="129"/>
      <c r="U221" s="129"/>
      <c r="V221" s="129"/>
      <c r="W221" s="129"/>
      <c r="X221" s="228"/>
      <c r="Y221" s="188"/>
      <c r="Z221" s="129"/>
      <c r="AA221" s="124"/>
      <c r="AB221" s="124"/>
      <c r="AC221" s="124"/>
      <c r="AD221" s="124"/>
      <c r="AE221" s="190"/>
      <c r="AF221" s="114"/>
      <c r="AG221" s="132"/>
      <c r="AH221" s="121"/>
      <c r="AI221" s="375"/>
      <c r="AJ221" s="114"/>
      <c r="AK221" s="114"/>
      <c r="AL221" s="114"/>
      <c r="AM221" s="114"/>
      <c r="AN221" s="114"/>
      <c r="AO221" s="114"/>
      <c r="AP221" s="114"/>
      <c r="AQ221" s="114"/>
      <c r="AR221" s="114"/>
      <c r="AS221" s="114"/>
      <c r="AT221" s="114"/>
      <c r="AU221" s="114"/>
      <c r="AV221" s="114"/>
      <c r="AW221" s="114"/>
      <c r="AX221" s="114"/>
      <c r="AY221" s="114"/>
      <c r="AZ221" s="114"/>
      <c r="BA221" s="114"/>
      <c r="BB221" s="114"/>
      <c r="BC221" s="114"/>
      <c r="BD221" s="114"/>
      <c r="BE221" s="114"/>
      <c r="BF221" s="114"/>
      <c r="BG221" s="114"/>
    </row>
    <row r="222" spans="2:59" ht="12.75" customHeight="1">
      <c r="B222" s="456"/>
      <c r="C222" s="930" t="s">
        <v>11</v>
      </c>
      <c r="D222" s="1783">
        <v>0.7</v>
      </c>
      <c r="E222" s="1160">
        <f>(E401/100)*70</f>
        <v>63</v>
      </c>
      <c r="F222" s="1159">
        <f>(F401/100)*70</f>
        <v>64.400000000000006</v>
      </c>
      <c r="G222" s="1159">
        <f>(G401/100)*70</f>
        <v>268.10000000000002</v>
      </c>
      <c r="H222" s="2782">
        <f>(H401/100)*70</f>
        <v>1904</v>
      </c>
      <c r="I222" s="886">
        <f>H222-H221</f>
        <v>4.9759999999998854</v>
      </c>
      <c r="J222" s="874" t="s">
        <v>422</v>
      </c>
      <c r="K222" s="6"/>
      <c r="L222" s="129"/>
      <c r="M222" s="129"/>
      <c r="N222" s="129"/>
      <c r="O222" s="129"/>
      <c r="P222" s="126"/>
      <c r="Q222" s="114"/>
      <c r="R222" s="188"/>
      <c r="S222" s="168"/>
      <c r="T222" s="129"/>
      <c r="U222" s="129"/>
      <c r="V222" s="129"/>
      <c r="W222" s="129"/>
      <c r="X222" s="129"/>
      <c r="Y222" s="129"/>
      <c r="Z222" s="129"/>
      <c r="AA222" s="124"/>
      <c r="AB222" s="124"/>
      <c r="AC222" s="124"/>
      <c r="AD222" s="124"/>
      <c r="AE222" s="190"/>
      <c r="AF222" s="114"/>
      <c r="AG222" s="123"/>
      <c r="AH222" s="109"/>
      <c r="AI222" s="108"/>
      <c r="AJ222" s="114"/>
      <c r="AK222" s="114"/>
      <c r="AL222" s="114"/>
      <c r="AM222" s="114"/>
      <c r="AN222" s="114"/>
      <c r="AO222" s="114"/>
      <c r="AP222" s="114"/>
      <c r="AQ222" s="114"/>
      <c r="AR222" s="114"/>
      <c r="AS222" s="114"/>
      <c r="AT222" s="114"/>
      <c r="AU222" s="114"/>
      <c r="AV222" s="114"/>
      <c r="AW222" s="114"/>
      <c r="AX222" s="114"/>
      <c r="AY222" s="114"/>
      <c r="AZ222" s="114"/>
      <c r="BA222" s="114"/>
      <c r="BB222" s="114"/>
      <c r="BC222" s="114"/>
      <c r="BD222" s="114"/>
      <c r="BE222" s="114"/>
      <c r="BF222" s="114"/>
      <c r="BG222" s="114"/>
    </row>
    <row r="223" spans="2:59" ht="16.5" customHeight="1" thickBot="1">
      <c r="B223" s="249"/>
      <c r="C223" s="1031" t="s">
        <v>431</v>
      </c>
      <c r="D223" s="1777"/>
      <c r="E223" s="2710">
        <f>(E221*100/E401)-70</f>
        <v>-1.5066666666666748</v>
      </c>
      <c r="F223" s="521">
        <f>(F221*100/F401)-70</f>
        <v>-1.298913043478251</v>
      </c>
      <c r="G223" s="521">
        <f>(G221*100/G401)-70</f>
        <v>0.35770234986945582</v>
      </c>
      <c r="H223" s="2711">
        <f>(H221*100/H401)-70</f>
        <v>-0.18294117647057817</v>
      </c>
      <c r="I223" s="1784"/>
      <c r="J223" s="1033"/>
      <c r="K223" s="6"/>
      <c r="L223" s="129"/>
      <c r="M223" s="129"/>
      <c r="N223" s="129"/>
      <c r="O223" s="129"/>
      <c r="P223" s="657"/>
      <c r="Q223" s="114"/>
      <c r="R223" s="109"/>
      <c r="S223" s="106"/>
      <c r="T223" s="124"/>
      <c r="U223" s="124"/>
      <c r="V223" s="124"/>
      <c r="W223" s="191"/>
      <c r="X223" s="677"/>
      <c r="Y223" s="676"/>
      <c r="Z223" s="129"/>
      <c r="AA223" s="113"/>
      <c r="AB223" s="233"/>
      <c r="AC223" s="113"/>
      <c r="AD223" s="113"/>
      <c r="AE223" s="104"/>
      <c r="AF223" s="114"/>
      <c r="AG223" s="123"/>
      <c r="AH223" s="109"/>
      <c r="AI223" s="106"/>
      <c r="AJ223" s="114"/>
      <c r="AK223" s="114"/>
      <c r="AL223" s="114"/>
      <c r="AM223" s="114"/>
      <c r="AN223" s="114"/>
      <c r="AO223" s="114"/>
      <c r="AP223" s="114"/>
      <c r="AQ223" s="114"/>
      <c r="AR223" s="114"/>
      <c r="AS223" s="114"/>
      <c r="AT223" s="114"/>
      <c r="AU223" s="114"/>
      <c r="AV223" s="114"/>
      <c r="AW223" s="114"/>
      <c r="AX223" s="114"/>
      <c r="AY223" s="114"/>
      <c r="AZ223" s="114"/>
      <c r="BA223" s="114"/>
      <c r="BB223" s="114"/>
      <c r="BC223" s="114"/>
      <c r="BD223" s="114"/>
      <c r="BE223" s="114"/>
      <c r="BF223" s="114"/>
      <c r="BG223" s="114"/>
    </row>
    <row r="224" spans="2:59" ht="15.75" customHeight="1">
      <c r="K224" s="6"/>
      <c r="L224" s="129"/>
      <c r="M224" s="129"/>
      <c r="N224" s="129"/>
      <c r="O224" s="129"/>
      <c r="P224" s="114"/>
      <c r="Q224" s="114"/>
      <c r="R224" s="109"/>
      <c r="S224" s="106"/>
      <c r="T224" s="124"/>
      <c r="U224" s="124"/>
      <c r="V224" s="124"/>
      <c r="W224" s="191"/>
      <c r="X224" s="677"/>
      <c r="Y224" s="691"/>
      <c r="Z224" s="129"/>
      <c r="AA224" s="669"/>
      <c r="AB224" s="407"/>
      <c r="AC224" s="407"/>
      <c r="AD224" s="408"/>
      <c r="AE224" s="408"/>
      <c r="AF224" s="114"/>
      <c r="AG224" s="125"/>
      <c r="AH224" s="109"/>
      <c r="AI224" s="168"/>
      <c r="AJ224" s="114"/>
      <c r="AK224" s="114"/>
      <c r="AL224" s="114"/>
      <c r="AM224" s="114"/>
      <c r="AN224" s="114"/>
      <c r="AO224" s="114"/>
      <c r="AP224" s="114"/>
      <c r="AQ224" s="114"/>
      <c r="AR224" s="114"/>
      <c r="AS224" s="114"/>
      <c r="AT224" s="114"/>
      <c r="AU224" s="114"/>
      <c r="AV224" s="114"/>
      <c r="AW224" s="114"/>
      <c r="AX224" s="114"/>
      <c r="AY224" s="114"/>
      <c r="AZ224" s="114"/>
      <c r="BA224" s="114"/>
      <c r="BB224" s="114"/>
      <c r="BC224" s="114"/>
      <c r="BD224" s="114"/>
      <c r="BE224" s="114"/>
      <c r="BF224" s="114"/>
      <c r="BG224" s="114"/>
    </row>
    <row r="225" spans="2:59" ht="14.25" customHeight="1">
      <c r="D225" s="12" t="s">
        <v>206</v>
      </c>
      <c r="K225" s="6"/>
      <c r="L225" s="129"/>
      <c r="M225" s="129"/>
      <c r="N225" s="129"/>
      <c r="O225" s="129"/>
      <c r="P225" s="106"/>
      <c r="Q225" s="114"/>
      <c r="R225" s="109"/>
      <c r="S225" s="106"/>
      <c r="T225" s="124"/>
      <c r="U225" s="124"/>
      <c r="V225" s="124"/>
      <c r="W225" s="191"/>
      <c r="X225" s="677"/>
      <c r="Y225" s="676"/>
      <c r="Z225" s="129"/>
      <c r="AA225" s="405"/>
      <c r="AB225" s="405"/>
      <c r="AC225" s="410"/>
      <c r="AD225" s="410"/>
      <c r="AE225" s="411"/>
      <c r="AF225" s="114"/>
      <c r="AG225" s="123"/>
      <c r="AH225" s="109"/>
      <c r="AI225" s="106"/>
      <c r="AJ225" s="114"/>
      <c r="AK225" s="114"/>
      <c r="AL225" s="114"/>
      <c r="AM225" s="114"/>
      <c r="AN225" s="114"/>
      <c r="AO225" s="114"/>
      <c r="AP225" s="114"/>
      <c r="AQ225" s="114"/>
      <c r="AR225" s="114"/>
      <c r="AS225" s="114"/>
      <c r="AT225" s="114"/>
      <c r="AU225" s="114"/>
      <c r="AV225" s="114"/>
      <c r="AW225" s="114"/>
      <c r="AX225" s="114"/>
      <c r="AY225" s="114"/>
      <c r="AZ225" s="114"/>
      <c r="BA225" s="114"/>
      <c r="BB225" s="114"/>
      <c r="BC225" s="114"/>
      <c r="BD225" s="114"/>
      <c r="BE225" s="114"/>
      <c r="BF225" s="114"/>
      <c r="BG225" s="114"/>
    </row>
    <row r="226" spans="2:59" ht="15.75" customHeight="1">
      <c r="B226" s="25" t="s">
        <v>1007</v>
      </c>
      <c r="D226"/>
      <c r="E226"/>
      <c r="I226"/>
      <c r="J226"/>
      <c r="K226" s="6"/>
      <c r="L226" s="129"/>
      <c r="M226" s="129"/>
      <c r="N226" s="129"/>
      <c r="O226" s="160"/>
      <c r="P226" s="160"/>
      <c r="Q226" s="191"/>
      <c r="R226" s="109"/>
      <c r="S226" s="106"/>
      <c r="T226" s="124"/>
      <c r="U226" s="124"/>
      <c r="V226" s="124"/>
      <c r="W226" s="191"/>
      <c r="X226" s="677"/>
      <c r="Y226" s="676"/>
      <c r="Z226" s="129"/>
      <c r="AA226" s="414"/>
      <c r="AB226" s="414"/>
      <c r="AC226" s="414"/>
      <c r="AD226" s="414"/>
      <c r="AE226" s="414"/>
      <c r="AF226" s="114"/>
      <c r="AG226" s="123"/>
      <c r="AH226" s="109"/>
      <c r="AI226" s="106"/>
      <c r="AJ226" s="114"/>
      <c r="AK226" s="114"/>
      <c r="AL226" s="114"/>
      <c r="AM226" s="114"/>
      <c r="AN226" s="114"/>
      <c r="AO226" s="114"/>
      <c r="AP226" s="114"/>
      <c r="AQ226" s="114"/>
      <c r="AR226" s="114"/>
      <c r="AS226" s="114"/>
      <c r="AT226" s="114"/>
      <c r="AU226" s="114"/>
      <c r="AV226" s="114"/>
      <c r="AW226" s="114"/>
      <c r="AX226" s="114"/>
      <c r="AY226" s="114"/>
      <c r="AZ226" s="114"/>
      <c r="BA226" s="114"/>
      <c r="BB226" s="114"/>
      <c r="BC226" s="114"/>
      <c r="BD226" s="114"/>
      <c r="BE226" s="114"/>
      <c r="BF226" s="114"/>
      <c r="BG226" s="114"/>
    </row>
    <row r="227" spans="2:59">
      <c r="C227" s="25" t="s">
        <v>203</v>
      </c>
      <c r="E227"/>
      <c r="F227"/>
      <c r="G227" s="25"/>
      <c r="H227" s="25"/>
      <c r="I227" s="26"/>
      <c r="J227" s="26"/>
      <c r="K227" s="6"/>
      <c r="L227" s="129"/>
      <c r="M227" s="129"/>
      <c r="N227" s="129"/>
      <c r="O227" s="160"/>
      <c r="P227" s="160"/>
      <c r="Q227" s="191"/>
      <c r="R227" s="108"/>
      <c r="S227" s="106"/>
      <c r="T227" s="124"/>
      <c r="U227" s="124"/>
      <c r="V227" s="124"/>
      <c r="W227" s="191"/>
      <c r="X227" s="677"/>
      <c r="Y227" s="676"/>
      <c r="Z227" s="129"/>
      <c r="AA227" s="129"/>
      <c r="AB227" s="129"/>
      <c r="AC227" s="129"/>
      <c r="AD227" s="129"/>
      <c r="AE227" s="114"/>
      <c r="AF227" s="114"/>
      <c r="AG227" s="123"/>
      <c r="AH227" s="109"/>
      <c r="AI227" s="106"/>
      <c r="AJ227" s="114"/>
      <c r="AK227" s="114"/>
      <c r="AL227" s="114"/>
      <c r="AM227" s="114"/>
      <c r="AN227" s="114"/>
      <c r="AO227" s="114"/>
      <c r="AP227" s="114"/>
      <c r="AQ227" s="114"/>
      <c r="AR227" s="114"/>
      <c r="AS227" s="114"/>
      <c r="AT227" s="114"/>
      <c r="AU227" s="114"/>
      <c r="AV227" s="114"/>
      <c r="AW227" s="114"/>
      <c r="AX227" s="114"/>
      <c r="AY227" s="114"/>
      <c r="AZ227" s="114"/>
      <c r="BA227" s="114"/>
      <c r="BB227" s="114"/>
      <c r="BC227" s="114"/>
      <c r="BD227" s="114"/>
      <c r="BE227" s="114"/>
      <c r="BF227" s="114"/>
      <c r="BG227" s="114"/>
    </row>
    <row r="228" spans="2:59" ht="18" customHeight="1">
      <c r="B228" s="28" t="s">
        <v>888</v>
      </c>
      <c r="C228" s="26"/>
      <c r="D228"/>
      <c r="E228" s="28" t="s">
        <v>0</v>
      </c>
      <c r="F228"/>
      <c r="G228" s="2" t="s">
        <v>429</v>
      </c>
      <c r="H228" s="26"/>
      <c r="I228" s="26"/>
      <c r="J228" s="33"/>
      <c r="K228" s="6"/>
      <c r="L228" s="125"/>
      <c r="M228" s="2281"/>
      <c r="N228" s="204"/>
      <c r="O228" s="129"/>
      <c r="P228" s="114"/>
      <c r="Q228" s="114"/>
      <c r="R228" s="109"/>
      <c r="S228" s="106"/>
      <c r="T228" s="124"/>
      <c r="U228" s="124"/>
      <c r="V228" s="124"/>
      <c r="W228" s="191"/>
      <c r="X228" s="677"/>
      <c r="Y228" s="676"/>
      <c r="Z228" s="129"/>
      <c r="AA228" s="114"/>
      <c r="AB228" s="114"/>
      <c r="AC228" s="114"/>
      <c r="AD228" s="114"/>
      <c r="AE228" s="114"/>
      <c r="AF228" s="114"/>
      <c r="AG228" s="114"/>
      <c r="AH228" s="122"/>
      <c r="AI228" s="114"/>
      <c r="AJ228" s="114"/>
      <c r="AK228" s="114"/>
      <c r="AL228" s="114"/>
      <c r="AM228" s="114"/>
      <c r="AN228" s="114"/>
      <c r="AO228" s="114"/>
      <c r="AP228" s="114"/>
      <c r="AQ228" s="114"/>
      <c r="AR228" s="114"/>
      <c r="AS228" s="114"/>
      <c r="AT228" s="114"/>
      <c r="AU228" s="114"/>
      <c r="AV228" s="114"/>
      <c r="AW228" s="114"/>
      <c r="AX228" s="114"/>
      <c r="AY228" s="114"/>
      <c r="AZ228" s="114"/>
      <c r="BA228" s="114"/>
      <c r="BB228" s="114"/>
      <c r="BC228" s="114"/>
      <c r="BD228" s="114"/>
      <c r="BE228" s="114"/>
      <c r="BF228" s="114"/>
      <c r="BG228" s="114"/>
    </row>
    <row r="229" spans="2:59" ht="21.75" thickBot="1">
      <c r="D229" s="32" t="s">
        <v>1</v>
      </c>
      <c r="K229" s="6"/>
      <c r="L229" s="376"/>
      <c r="M229" s="376"/>
      <c r="N229" s="2395"/>
      <c r="O229" s="2395"/>
      <c r="P229" s="2395"/>
      <c r="Q229" s="2395"/>
      <c r="R229" s="124"/>
      <c r="S229" s="124"/>
      <c r="T229" s="124"/>
      <c r="U229" s="1926"/>
      <c r="V229" s="228"/>
      <c r="W229" s="769"/>
      <c r="X229" s="218"/>
      <c r="Y229" s="231"/>
      <c r="Z229" s="129"/>
      <c r="AA229" s="114"/>
      <c r="AB229" s="114"/>
      <c r="AC229" s="114"/>
      <c r="AD229" s="114"/>
      <c r="AE229" s="114"/>
      <c r="AF229" s="114"/>
      <c r="AG229" s="114"/>
      <c r="AH229" s="114"/>
      <c r="AI229" s="114"/>
      <c r="AJ229" s="114"/>
      <c r="AK229" s="114"/>
      <c r="AL229" s="114"/>
      <c r="AM229" s="114"/>
      <c r="AN229" s="114"/>
      <c r="AO229" s="114"/>
      <c r="AP229" s="114"/>
      <c r="AQ229" s="114"/>
      <c r="AR229" s="114"/>
      <c r="AS229" s="114"/>
      <c r="AT229" s="114"/>
      <c r="AU229" s="114"/>
      <c r="AV229" s="114"/>
      <c r="AW229" s="114"/>
      <c r="AX229" s="114"/>
      <c r="AY229" s="114"/>
      <c r="AZ229" s="114"/>
      <c r="BA229" s="114"/>
      <c r="BB229" s="114"/>
      <c r="BC229" s="114"/>
      <c r="BD229" s="114"/>
      <c r="BE229" s="114"/>
      <c r="BF229" s="114"/>
      <c r="BG229" s="114"/>
    </row>
    <row r="230" spans="2:59" ht="15.75" thickBot="1">
      <c r="B230" s="458" t="s">
        <v>175</v>
      </c>
      <c r="C230" s="96"/>
      <c r="D230" s="459" t="s">
        <v>176</v>
      </c>
      <c r="E230" s="383" t="s">
        <v>177</v>
      </c>
      <c r="F230" s="383"/>
      <c r="G230" s="383"/>
      <c r="H230" s="460" t="s">
        <v>178</v>
      </c>
      <c r="I230" s="461" t="s">
        <v>179</v>
      </c>
      <c r="J230" s="462" t="s">
        <v>180</v>
      </c>
      <c r="K230" s="6"/>
      <c r="L230" s="127"/>
      <c r="M230" s="160"/>
      <c r="N230" s="191"/>
      <c r="O230" s="129"/>
      <c r="P230" s="414"/>
      <c r="Q230" s="1076"/>
      <c r="R230" s="124"/>
      <c r="S230" s="124"/>
      <c r="T230" s="124"/>
      <c r="U230" s="124"/>
      <c r="V230" s="114"/>
      <c r="W230" s="114"/>
      <c r="X230" s="228"/>
      <c r="Y230" s="188"/>
      <c r="Z230" s="129"/>
      <c r="AA230" s="129"/>
      <c r="AB230" s="129"/>
      <c r="AC230" s="129"/>
      <c r="AD230" s="129"/>
      <c r="AE230" s="114"/>
      <c r="AF230" s="114"/>
      <c r="AG230" s="114"/>
      <c r="AH230" s="114"/>
      <c r="AI230" s="114"/>
      <c r="AJ230" s="114"/>
      <c r="AK230" s="114"/>
      <c r="AL230" s="114"/>
      <c r="AM230" s="114"/>
      <c r="AN230" s="114"/>
      <c r="AO230" s="114"/>
      <c r="AP230" s="114"/>
      <c r="AQ230" s="114"/>
      <c r="AR230" s="114"/>
      <c r="AS230" s="114"/>
      <c r="AT230" s="114"/>
      <c r="AU230" s="114"/>
      <c r="AV230" s="114"/>
      <c r="AW230" s="114"/>
      <c r="AX230" s="114"/>
      <c r="AY230" s="114"/>
      <c r="AZ230" s="114"/>
      <c r="BA230" s="114"/>
      <c r="BB230" s="114"/>
      <c r="BC230" s="114"/>
      <c r="BD230" s="114"/>
      <c r="BE230" s="114"/>
      <c r="BF230" s="114"/>
      <c r="BG230" s="114"/>
    </row>
    <row r="231" spans="2:59" ht="12.75" customHeight="1">
      <c r="B231" s="463" t="s">
        <v>181</v>
      </c>
      <c r="C231" s="464" t="s">
        <v>182</v>
      </c>
      <c r="D231" s="465" t="s">
        <v>183</v>
      </c>
      <c r="E231" s="466" t="s">
        <v>184</v>
      </c>
      <c r="F231" s="466" t="s">
        <v>56</v>
      </c>
      <c r="G231" s="466" t="s">
        <v>57</v>
      </c>
      <c r="H231" s="467" t="s">
        <v>185</v>
      </c>
      <c r="I231" s="468" t="s">
        <v>186</v>
      </c>
      <c r="J231" s="469" t="s">
        <v>323</v>
      </c>
      <c r="K231" s="6"/>
      <c r="L231" s="590"/>
      <c r="M231" s="114"/>
      <c r="N231" s="114"/>
      <c r="O231" s="129"/>
      <c r="P231" s="109"/>
      <c r="Q231" s="106"/>
      <c r="R231" s="124"/>
      <c r="S231" s="124"/>
      <c r="T231" s="124"/>
      <c r="U231" s="124"/>
      <c r="V231" s="411"/>
      <c r="W231" s="411"/>
      <c r="X231" s="228"/>
      <c r="Y231" s="129"/>
      <c r="Z231" s="129"/>
      <c r="AA231" s="134"/>
      <c r="AB231" s="114"/>
      <c r="AC231" s="114"/>
      <c r="AD231" s="663"/>
      <c r="AE231" s="127"/>
      <c r="AF231" s="114"/>
      <c r="AG231" s="114"/>
      <c r="AH231" s="114"/>
      <c r="AI231" s="114"/>
      <c r="AJ231" s="114"/>
      <c r="AK231" s="114"/>
      <c r="AL231" s="114"/>
      <c r="AM231" s="114"/>
      <c r="AN231" s="114"/>
      <c r="AO231" s="114"/>
      <c r="AP231" s="114"/>
      <c r="AQ231" s="114"/>
      <c r="AR231" s="114"/>
      <c r="AS231" s="114"/>
      <c r="AT231" s="114"/>
      <c r="AU231" s="114"/>
      <c r="AV231" s="114"/>
      <c r="AW231" s="114"/>
      <c r="AX231" s="114"/>
      <c r="AY231" s="114"/>
      <c r="AZ231" s="114"/>
      <c r="BA231" s="114"/>
      <c r="BB231" s="114"/>
      <c r="BC231" s="114"/>
      <c r="BD231" s="114"/>
      <c r="BE231" s="114"/>
      <c r="BF231" s="114"/>
      <c r="BG231" s="114"/>
    </row>
    <row r="232" spans="2:59" ht="15.75" customHeight="1" thickBot="1">
      <c r="B232" s="470"/>
      <c r="C232" s="513"/>
      <c r="D232" s="471"/>
      <c r="E232" s="472" t="s">
        <v>6</v>
      </c>
      <c r="F232" s="472" t="s">
        <v>7</v>
      </c>
      <c r="G232" s="472" t="s">
        <v>8</v>
      </c>
      <c r="H232" s="473" t="s">
        <v>187</v>
      </c>
      <c r="I232" s="474" t="s">
        <v>188</v>
      </c>
      <c r="J232" s="475" t="s">
        <v>322</v>
      </c>
      <c r="K232" s="6"/>
      <c r="L232" s="1090"/>
      <c r="M232" s="168"/>
      <c r="N232" s="195"/>
      <c r="O232" s="129"/>
      <c r="P232" s="109"/>
      <c r="Q232" s="114"/>
      <c r="R232" s="114"/>
      <c r="S232" s="2421"/>
      <c r="T232" s="2421"/>
      <c r="U232" s="2421"/>
      <c r="V232" s="129"/>
      <c r="W232" s="129"/>
      <c r="X232" s="129"/>
      <c r="Y232" s="129"/>
      <c r="Z232" s="129"/>
      <c r="AA232" s="129"/>
      <c r="AB232" s="129"/>
      <c r="AC232" s="129"/>
      <c r="AD232" s="129"/>
      <c r="AE232" s="114"/>
      <c r="AF232" s="114"/>
      <c r="AG232" s="114"/>
      <c r="AH232" s="114"/>
      <c r="AI232" s="114"/>
      <c r="AJ232" s="114"/>
      <c r="AK232" s="114"/>
      <c r="AL232" s="114"/>
      <c r="AM232" s="114"/>
      <c r="AN232" s="114"/>
      <c r="AO232" s="114"/>
      <c r="AP232" s="114"/>
      <c r="AQ232" s="114"/>
      <c r="AR232" s="114"/>
      <c r="AS232" s="114"/>
      <c r="AT232" s="114"/>
      <c r="AU232" s="114"/>
      <c r="AV232" s="114"/>
      <c r="AW232" s="114"/>
      <c r="AX232" s="114"/>
      <c r="AY232" s="114"/>
      <c r="AZ232" s="114"/>
      <c r="BA232" s="114"/>
      <c r="BB232" s="114"/>
      <c r="BC232" s="114"/>
      <c r="BD232" s="114"/>
      <c r="BE232" s="114"/>
      <c r="BF232" s="114"/>
      <c r="BG232" s="114"/>
    </row>
    <row r="233" spans="2:59" ht="15.75">
      <c r="B233" s="96"/>
      <c r="C233" s="178" t="s">
        <v>154</v>
      </c>
      <c r="D233" s="477"/>
      <c r="E233" s="478"/>
      <c r="F233" s="479"/>
      <c r="G233" s="479"/>
      <c r="H233" s="727"/>
      <c r="I233" s="523"/>
      <c r="J233" s="482"/>
      <c r="K233" s="6"/>
      <c r="L233" s="1090"/>
      <c r="M233" s="168"/>
      <c r="N233" s="195"/>
      <c r="O233" s="129"/>
      <c r="P233" s="109"/>
      <c r="Q233" s="114"/>
      <c r="R233" s="114"/>
      <c r="S233" s="124"/>
      <c r="T233" s="124"/>
      <c r="U233" s="1926"/>
      <c r="V233" s="129"/>
      <c r="W233" s="129"/>
      <c r="X233" s="129"/>
      <c r="Y233" s="129"/>
      <c r="Z233" s="129"/>
      <c r="AA233" s="129"/>
      <c r="AB233" s="129"/>
      <c r="AC233" s="129"/>
      <c r="AD233" s="129"/>
      <c r="AE233" s="114"/>
      <c r="AF233" s="114"/>
      <c r="AG233" s="114"/>
      <c r="AH233" s="114"/>
      <c r="AI233" s="114"/>
      <c r="AJ233" s="114"/>
      <c r="AK233" s="114"/>
      <c r="AL233" s="114"/>
      <c r="AM233" s="114"/>
      <c r="AN233" s="114"/>
      <c r="AO233" s="114"/>
      <c r="AP233" s="114"/>
      <c r="AQ233" s="114"/>
      <c r="AR233" s="114"/>
      <c r="AS233" s="114"/>
      <c r="AT233" s="114"/>
      <c r="AU233" s="114"/>
      <c r="AV233" s="114"/>
      <c r="AW233" s="114"/>
      <c r="AX233" s="114"/>
      <c r="AY233" s="114"/>
      <c r="AZ233" s="114"/>
      <c r="BA233" s="114"/>
      <c r="BB233" s="114"/>
      <c r="BC233" s="114"/>
      <c r="BD233" s="114"/>
      <c r="BE233" s="114"/>
      <c r="BF233" s="114"/>
      <c r="BG233" s="114"/>
    </row>
    <row r="234" spans="2:59">
      <c r="B234" s="484" t="s">
        <v>189</v>
      </c>
      <c r="C234" s="292" t="s">
        <v>855</v>
      </c>
      <c r="D234" s="485">
        <v>70</v>
      </c>
      <c r="E234" s="1849">
        <v>1.1319999999999999</v>
      </c>
      <c r="F234" s="1069">
        <v>0.16900000000000001</v>
      </c>
      <c r="G234" s="1849">
        <v>4.3849999999999998</v>
      </c>
      <c r="H234" s="970">
        <v>22.832000000000001</v>
      </c>
      <c r="I234" s="525"/>
      <c r="J234" s="802" t="s">
        <v>853</v>
      </c>
      <c r="K234" s="6"/>
      <c r="L234" s="114"/>
      <c r="M234" s="188"/>
      <c r="N234" s="114"/>
      <c r="O234" s="129"/>
      <c r="P234" s="414"/>
      <c r="Q234" s="114"/>
      <c r="R234" s="114"/>
      <c r="S234" s="124"/>
      <c r="T234" s="124"/>
      <c r="U234" s="124"/>
      <c r="V234" s="129"/>
      <c r="W234" s="129"/>
      <c r="X234" s="129"/>
      <c r="Y234" s="129"/>
      <c r="Z234" s="129"/>
      <c r="AA234" s="217"/>
      <c r="AB234" s="134"/>
      <c r="AC234" s="134"/>
      <c r="AD234" s="134"/>
      <c r="AE234" s="134"/>
      <c r="AF234" s="114"/>
      <c r="AG234" s="114"/>
      <c r="AH234" s="114"/>
      <c r="AI234" s="114"/>
      <c r="AJ234" s="114"/>
      <c r="AK234" s="114"/>
      <c r="AL234" s="114"/>
      <c r="AM234" s="114"/>
      <c r="AN234" s="114"/>
      <c r="AO234" s="114"/>
      <c r="AP234" s="114"/>
      <c r="AQ234" s="114"/>
      <c r="AR234" s="114"/>
      <c r="AS234" s="114"/>
      <c r="AT234" s="114"/>
      <c r="AU234" s="114"/>
      <c r="AV234" s="114"/>
      <c r="AW234" s="114"/>
      <c r="AX234" s="114"/>
      <c r="AY234" s="114"/>
      <c r="AZ234" s="114"/>
      <c r="BA234" s="114"/>
      <c r="BB234" s="114"/>
      <c r="BC234" s="114"/>
      <c r="BD234" s="114"/>
      <c r="BE234" s="114"/>
      <c r="BF234" s="114"/>
      <c r="BG234" s="114"/>
    </row>
    <row r="235" spans="2:59">
      <c r="B235" s="487" t="s">
        <v>190</v>
      </c>
      <c r="C235" s="516" t="s">
        <v>473</v>
      </c>
      <c r="D235" s="494">
        <v>205</v>
      </c>
      <c r="E235" s="2391">
        <v>11.669</v>
      </c>
      <c r="F235" s="253">
        <v>23.655999999999999</v>
      </c>
      <c r="G235" s="253">
        <v>32.951999999999998</v>
      </c>
      <c r="H235" s="958">
        <v>385.13900000000001</v>
      </c>
      <c r="I235" s="514"/>
      <c r="J235" s="491" t="s">
        <v>474</v>
      </c>
      <c r="K235" s="6"/>
      <c r="L235" s="123"/>
      <c r="M235" s="109"/>
      <c r="N235" s="104"/>
      <c r="O235" s="129"/>
      <c r="P235" s="109"/>
      <c r="Q235" s="758"/>
      <c r="R235" s="762"/>
      <c r="S235" s="762"/>
      <c r="T235" s="762"/>
      <c r="U235" s="221"/>
      <c r="V235" s="309"/>
      <c r="W235" s="309"/>
      <c r="X235" s="129"/>
      <c r="Y235" s="129"/>
      <c r="Z235" s="129"/>
      <c r="AA235" s="414"/>
      <c r="AB235" s="414"/>
      <c r="AC235" s="414"/>
      <c r="AD235" s="414"/>
      <c r="AE235" s="414"/>
      <c r="AF235" s="114"/>
      <c r="AG235" s="114"/>
      <c r="AH235" s="114"/>
      <c r="AI235" s="114"/>
      <c r="AJ235" s="114"/>
      <c r="AK235" s="114"/>
      <c r="AL235" s="114"/>
      <c r="AM235" s="114"/>
      <c r="AN235" s="114"/>
      <c r="AO235" s="114"/>
      <c r="AP235" s="114"/>
      <c r="AQ235" s="114"/>
      <c r="AR235" s="114"/>
      <c r="AS235" s="114"/>
      <c r="AT235" s="114"/>
      <c r="AU235" s="114"/>
      <c r="AV235" s="114"/>
      <c r="AW235" s="114"/>
      <c r="AX235" s="114"/>
      <c r="AY235" s="114"/>
      <c r="AZ235" s="114"/>
      <c r="BA235" s="114"/>
      <c r="BB235" s="114"/>
      <c r="BC235" s="114"/>
      <c r="BD235" s="114"/>
      <c r="BE235" s="114"/>
      <c r="BF235" s="114"/>
      <c r="BG235" s="114"/>
    </row>
    <row r="236" spans="2:59" ht="15.75">
      <c r="B236" s="488" t="s">
        <v>12</v>
      </c>
      <c r="C236" s="516" t="s">
        <v>489</v>
      </c>
      <c r="D236" s="494">
        <v>200</v>
      </c>
      <c r="E236" s="235">
        <v>0.3</v>
      </c>
      <c r="F236" s="359">
        <v>0.01</v>
      </c>
      <c r="G236" s="368">
        <v>17.5</v>
      </c>
      <c r="H236" s="967">
        <v>72</v>
      </c>
      <c r="I236" s="495"/>
      <c r="J236" s="483" t="s">
        <v>443</v>
      </c>
      <c r="K236" s="6"/>
      <c r="L236" s="123"/>
      <c r="M236" s="109"/>
      <c r="N236" s="106"/>
      <c r="O236" s="129"/>
      <c r="P236" s="109"/>
      <c r="Q236" s="106"/>
      <c r="R236" s="124"/>
      <c r="S236" s="124"/>
      <c r="T236" s="124"/>
      <c r="U236" s="1926"/>
      <c r="V236" s="1136"/>
      <c r="W236" s="763"/>
      <c r="X236" s="114"/>
      <c r="Y236" s="114"/>
      <c r="Z236" s="129"/>
      <c r="AA236" s="129"/>
      <c r="AB236" s="129"/>
      <c r="AC236" s="129"/>
      <c r="AD236" s="129"/>
      <c r="AE236" s="114"/>
      <c r="AF236" s="114"/>
      <c r="AG236" s="114"/>
      <c r="AH236" s="114"/>
      <c r="AI236" s="114"/>
      <c r="AJ236" s="114"/>
      <c r="AK236" s="114"/>
      <c r="AL236" s="114"/>
      <c r="AM236" s="114"/>
      <c r="AN236" s="114"/>
      <c r="AO236" s="114"/>
      <c r="AP236" s="114"/>
      <c r="AQ236" s="114"/>
      <c r="AR236" s="114"/>
      <c r="AS236" s="114"/>
      <c r="AT236" s="114"/>
      <c r="AU236" s="114"/>
      <c r="AV236" s="114"/>
      <c r="AW236" s="114"/>
      <c r="AX236" s="114"/>
      <c r="AY236" s="114"/>
      <c r="AZ236" s="114"/>
      <c r="BA236" s="114"/>
      <c r="BB236" s="114"/>
      <c r="BC236" s="114"/>
      <c r="BD236" s="114"/>
      <c r="BE236" s="114"/>
      <c r="BF236" s="114"/>
      <c r="BG236" s="114"/>
    </row>
    <row r="237" spans="2:59" ht="15.75">
      <c r="B237" s="488"/>
      <c r="C237" s="516" t="s">
        <v>10</v>
      </c>
      <c r="D237" s="494">
        <v>50</v>
      </c>
      <c r="E237" s="2274">
        <v>1.93</v>
      </c>
      <c r="F237" s="368">
        <v>0.69</v>
      </c>
      <c r="G237" s="359">
        <v>27.1</v>
      </c>
      <c r="H237" s="958">
        <v>122.29</v>
      </c>
      <c r="I237" s="495"/>
      <c r="J237" s="491" t="s">
        <v>9</v>
      </c>
      <c r="K237" s="6"/>
      <c r="L237" s="123"/>
      <c r="M237" s="109"/>
      <c r="N237" s="104"/>
      <c r="O237" s="1051"/>
      <c r="P237" s="114"/>
      <c r="Q237" s="114"/>
      <c r="R237" s="194"/>
      <c r="S237" s="129"/>
      <c r="T237" s="114"/>
      <c r="U237" s="114"/>
      <c r="V237" s="194"/>
      <c r="W237" s="194"/>
      <c r="X237" s="134"/>
      <c r="Y237" s="134"/>
      <c r="Z237" s="129"/>
      <c r="AA237" s="124"/>
      <c r="AB237" s="124"/>
      <c r="AC237" s="124"/>
      <c r="AD237" s="124"/>
      <c r="AE237" s="190"/>
      <c r="AF237" s="114"/>
      <c r="AG237" s="114"/>
      <c r="AH237" s="114"/>
      <c r="AI237" s="114"/>
      <c r="AJ237" s="114"/>
      <c r="AK237" s="114"/>
      <c r="AL237" s="114"/>
      <c r="AM237" s="114"/>
      <c r="AN237" s="114"/>
      <c r="AO237" s="114"/>
      <c r="AP237" s="114"/>
      <c r="AQ237" s="114"/>
      <c r="AR237" s="114"/>
      <c r="AS237" s="114"/>
      <c r="AT237" s="114"/>
      <c r="AU237" s="114"/>
      <c r="AV237" s="114"/>
      <c r="AW237" s="114"/>
      <c r="AX237" s="114"/>
      <c r="AY237" s="114"/>
      <c r="AZ237" s="114"/>
      <c r="BA237" s="114"/>
      <c r="BB237" s="114"/>
      <c r="BC237" s="114"/>
      <c r="BD237" s="114"/>
      <c r="BE237" s="114"/>
      <c r="BF237" s="114"/>
      <c r="BG237" s="114"/>
    </row>
    <row r="238" spans="2:59" ht="16.5" thickBot="1">
      <c r="B238" s="931" t="s">
        <v>195</v>
      </c>
      <c r="C238" s="519" t="s">
        <v>387</v>
      </c>
      <c r="D238" s="507">
        <v>40</v>
      </c>
      <c r="E238" s="2388">
        <v>2.2599999999999998</v>
      </c>
      <c r="F238" s="371">
        <v>0.6</v>
      </c>
      <c r="G238" s="371">
        <v>16.739999999999998</v>
      </c>
      <c r="H238" s="958">
        <v>81.426000000000002</v>
      </c>
      <c r="I238" s="495"/>
      <c r="J238" s="497" t="s">
        <v>9</v>
      </c>
      <c r="K238" s="6"/>
      <c r="L238" s="133"/>
      <c r="M238" s="109"/>
      <c r="N238" s="114"/>
      <c r="O238" s="129"/>
      <c r="P238" s="129"/>
      <c r="Q238" s="129"/>
      <c r="R238" s="134"/>
      <c r="S238" s="114"/>
      <c r="T238" s="197"/>
      <c r="U238" s="114"/>
      <c r="V238" s="169"/>
      <c r="W238" s="134"/>
      <c r="X238" s="134"/>
      <c r="Y238" s="663"/>
      <c r="Z238" s="129"/>
      <c r="AA238" s="124"/>
      <c r="AB238" s="124"/>
      <c r="AC238" s="124"/>
      <c r="AD238" s="124"/>
      <c r="AE238" s="190"/>
      <c r="AF238" s="114"/>
      <c r="AG238" s="210"/>
      <c r="AH238" s="210"/>
      <c r="AI238" s="210"/>
      <c r="AJ238" s="197"/>
      <c r="AK238" s="635"/>
      <c r="AL238" s="210"/>
      <c r="AM238" s="197"/>
      <c r="AN238" s="197"/>
      <c r="AO238" s="210"/>
      <c r="AP238" s="636"/>
      <c r="AQ238" s="210"/>
      <c r="AR238" s="210"/>
      <c r="AS238" s="114"/>
      <c r="AT238" s="134"/>
      <c r="AU238" s="114"/>
      <c r="AV238" s="114"/>
      <c r="AW238" s="114"/>
      <c r="AX238" s="114"/>
      <c r="AY238" s="114"/>
      <c r="AZ238" s="114"/>
      <c r="BA238" s="114"/>
      <c r="BB238" s="114"/>
      <c r="BC238" s="114"/>
      <c r="BD238" s="114"/>
      <c r="BE238" s="114"/>
      <c r="BF238" s="114"/>
      <c r="BG238" s="114"/>
    </row>
    <row r="239" spans="2:59" ht="14.25" customHeight="1">
      <c r="B239" s="498" t="s">
        <v>204</v>
      </c>
      <c r="D239" s="183">
        <f>SUM(D234:D238)</f>
        <v>565</v>
      </c>
      <c r="E239" s="499">
        <f>SUM(E234:E238)</f>
        <v>17.291</v>
      </c>
      <c r="F239" s="500">
        <f>SUM(F234:F238)</f>
        <v>25.125000000000004</v>
      </c>
      <c r="G239" s="501">
        <f>SUM(G234:G238)</f>
        <v>98.676999999999992</v>
      </c>
      <c r="H239" s="729">
        <f>SUM(H234:H238)</f>
        <v>683.68700000000001</v>
      </c>
      <c r="I239" s="925" t="s">
        <v>284</v>
      </c>
      <c r="J239" s="875" t="s">
        <v>202</v>
      </c>
      <c r="K239" s="6"/>
      <c r="L239" s="124"/>
      <c r="M239" s="109"/>
      <c r="N239" s="106"/>
      <c r="O239" s="129"/>
      <c r="P239" s="197"/>
      <c r="Q239" s="114"/>
      <c r="R239" s="114"/>
      <c r="S239" s="114"/>
      <c r="T239" s="114"/>
      <c r="U239" s="114"/>
      <c r="V239" s="114"/>
      <c r="W239" s="114"/>
      <c r="X239" s="114"/>
      <c r="Y239" s="134"/>
      <c r="Z239" s="129"/>
      <c r="AA239" s="124"/>
      <c r="AB239" s="124"/>
      <c r="AC239" s="124"/>
      <c r="AD239" s="124"/>
      <c r="AE239" s="190"/>
      <c r="AF239" s="114"/>
      <c r="AG239" s="210"/>
      <c r="AH239" s="210"/>
      <c r="AI239" s="210"/>
      <c r="AJ239" s="210"/>
      <c r="AK239" s="210"/>
      <c r="AL239" s="210"/>
      <c r="AM239" s="210"/>
      <c r="AN239" s="210"/>
      <c r="AO239" s="210"/>
      <c r="AP239" s="210"/>
      <c r="AQ239" s="210"/>
      <c r="AR239" s="210"/>
      <c r="AS239" s="114"/>
      <c r="AT239" s="114"/>
      <c r="AU239" s="114"/>
      <c r="AV239" s="114"/>
      <c r="AW239" s="114"/>
      <c r="AX239" s="114"/>
      <c r="AY239" s="114"/>
      <c r="AZ239" s="114"/>
      <c r="BA239" s="114"/>
      <c r="BB239" s="114"/>
      <c r="BC239" s="114"/>
      <c r="BD239" s="114"/>
      <c r="BE239" s="114"/>
      <c r="BF239" s="114"/>
      <c r="BG239" s="114"/>
    </row>
    <row r="240" spans="2:59" ht="15.75">
      <c r="B240" s="1035"/>
      <c r="C240" s="1036" t="s">
        <v>11</v>
      </c>
      <c r="D240" s="1783">
        <v>0.25</v>
      </c>
      <c r="E240" s="1160">
        <f>(E401/100)*25</f>
        <v>22.5</v>
      </c>
      <c r="F240" s="1159">
        <f>(F401/100)*25</f>
        <v>23</v>
      </c>
      <c r="G240" s="1159">
        <f>(G401/100)*25</f>
        <v>95.75</v>
      </c>
      <c r="H240" s="2782">
        <f>(H401/100)*25</f>
        <v>680</v>
      </c>
      <c r="I240" s="1785">
        <f>H240-H239</f>
        <v>-3.6870000000000118</v>
      </c>
      <c r="J240" s="874" t="s">
        <v>422</v>
      </c>
      <c r="K240" s="6"/>
      <c r="L240" s="124"/>
      <c r="M240" s="109"/>
      <c r="N240" s="106"/>
      <c r="O240" s="129"/>
      <c r="P240" s="811"/>
      <c r="Q240" s="114"/>
      <c r="R240" s="114"/>
      <c r="S240" s="114"/>
      <c r="T240" s="114"/>
      <c r="U240" s="114"/>
      <c r="V240" s="114"/>
      <c r="W240" s="114"/>
      <c r="X240" s="114"/>
      <c r="Y240" s="129"/>
      <c r="Z240" s="129"/>
      <c r="AA240" s="124"/>
      <c r="AB240" s="124"/>
      <c r="AC240" s="241"/>
      <c r="AD240" s="124"/>
      <c r="AE240" s="190"/>
      <c r="AF240" s="114"/>
      <c r="AG240" s="114"/>
      <c r="AH240" s="114"/>
      <c r="AI240" s="114"/>
      <c r="AJ240" s="197"/>
      <c r="AK240" s="197"/>
      <c r="AL240" s="114"/>
      <c r="AM240" s="197"/>
      <c r="AN240" s="197"/>
      <c r="AO240" s="114"/>
      <c r="AP240" s="109"/>
      <c r="AQ240" s="114"/>
      <c r="AR240" s="114"/>
      <c r="AS240" s="114"/>
      <c r="AT240" s="114"/>
      <c r="AU240" s="114"/>
      <c r="AV240" s="114"/>
      <c r="AW240" s="114"/>
      <c r="AX240" s="114"/>
      <c r="AY240" s="114"/>
      <c r="AZ240" s="114"/>
      <c r="BA240" s="114"/>
      <c r="BB240" s="114"/>
      <c r="BC240" s="114"/>
      <c r="BD240" s="114"/>
      <c r="BE240" s="114"/>
      <c r="BF240" s="114"/>
      <c r="BG240" s="114"/>
    </row>
    <row r="241" spans="2:59" ht="16.5" thickBot="1">
      <c r="B241" s="456"/>
      <c r="C241" s="1031" t="s">
        <v>431</v>
      </c>
      <c r="D241" s="1777"/>
      <c r="E241" s="2710">
        <f>(E239*100/E401)-25</f>
        <v>-5.7877777777777766</v>
      </c>
      <c r="F241" s="521">
        <f>(F239*100/F401)-25</f>
        <v>2.3097826086956559</v>
      </c>
      <c r="G241" s="521">
        <f>(G239*100/G401)-25</f>
        <v>0.76422976501305229</v>
      </c>
      <c r="H241" s="2711">
        <f>(H239*100/H401)-25</f>
        <v>0.1355514705882328</v>
      </c>
      <c r="I241" s="1784"/>
      <c r="J241" s="1033"/>
      <c r="K241" s="6"/>
      <c r="L241" s="2685"/>
      <c r="M241" s="122"/>
      <c r="N241" s="3021"/>
      <c r="O241" s="129"/>
      <c r="P241" s="129"/>
      <c r="Q241" s="109"/>
      <c r="R241" s="665"/>
      <c r="S241" s="129"/>
      <c r="T241" s="129"/>
      <c r="U241" s="129"/>
      <c r="V241" s="129"/>
      <c r="W241" s="114"/>
      <c r="X241" s="114"/>
      <c r="Y241" s="759"/>
      <c r="Z241" s="129"/>
      <c r="AA241" s="113"/>
      <c r="AB241" s="233"/>
      <c r="AC241" s="219"/>
      <c r="AD241" s="113"/>
      <c r="AE241" s="104"/>
      <c r="AF241" s="114"/>
      <c r="AG241" s="640"/>
      <c r="AH241" s="641"/>
      <c r="AI241" s="642"/>
      <c r="AJ241" s="643"/>
      <c r="AK241" s="644"/>
      <c r="AL241" s="644"/>
      <c r="AM241" s="644"/>
      <c r="AN241" s="644"/>
      <c r="AO241" s="644"/>
      <c r="AP241" s="644"/>
      <c r="AQ241" s="640"/>
      <c r="AR241" s="640"/>
      <c r="AS241" s="645"/>
      <c r="AT241" s="114"/>
      <c r="AU241" s="114"/>
      <c r="AV241" s="114"/>
      <c r="AW241" s="114"/>
      <c r="AX241" s="114"/>
      <c r="AY241" s="114"/>
      <c r="AZ241" s="114"/>
      <c r="BA241" s="114"/>
      <c r="BB241" s="114"/>
      <c r="BC241" s="114"/>
      <c r="BD241" s="114"/>
      <c r="BE241" s="114"/>
      <c r="BF241" s="114"/>
      <c r="BG241" s="114"/>
    </row>
    <row r="242" spans="2:59">
      <c r="B242" s="96"/>
      <c r="C242" s="178" t="s">
        <v>123</v>
      </c>
      <c r="D242" s="96"/>
      <c r="E242" s="5"/>
      <c r="F242" s="503"/>
      <c r="G242" s="503"/>
      <c r="H242" s="503"/>
      <c r="I242" s="505"/>
      <c r="J242" s="505"/>
      <c r="K242" s="6"/>
      <c r="L242" s="133"/>
      <c r="M242" s="188"/>
      <c r="N242" s="114"/>
      <c r="O242" s="124"/>
      <c r="P242" s="204"/>
      <c r="Q242" s="124"/>
      <c r="R242" s="124"/>
      <c r="S242" s="124"/>
      <c r="T242" s="124"/>
      <c r="U242" s="124"/>
      <c r="V242" s="134"/>
      <c r="W242" s="114"/>
      <c r="X242" s="114"/>
      <c r="Y242" s="309"/>
      <c r="Z242" s="129"/>
      <c r="AA242" s="129"/>
      <c r="AB242" s="129"/>
      <c r="AC242" s="129"/>
      <c r="AD242" s="129"/>
      <c r="AE242" s="114"/>
      <c r="AF242" s="114"/>
      <c r="AG242" s="222"/>
      <c r="AH242" s="222"/>
      <c r="AI242" s="222"/>
      <c r="AJ242" s="646"/>
      <c r="AK242" s="222"/>
      <c r="AL242" s="222"/>
      <c r="AM242" s="222"/>
      <c r="AN242" s="222"/>
      <c r="AO242" s="222"/>
      <c r="AP242" s="222"/>
      <c r="AQ242" s="222"/>
      <c r="AR242" s="222"/>
      <c r="AS242" s="222"/>
      <c r="AT242" s="114"/>
      <c r="AU242" s="114"/>
      <c r="AV242" s="114"/>
      <c r="AW242" s="114"/>
      <c r="AX242" s="114"/>
      <c r="AY242" s="114"/>
      <c r="AZ242" s="114"/>
      <c r="BA242" s="114"/>
      <c r="BB242" s="114"/>
      <c r="BC242" s="114"/>
      <c r="BD242" s="114"/>
      <c r="BE242" s="114"/>
      <c r="BF242" s="114"/>
      <c r="BG242" s="114"/>
    </row>
    <row r="243" spans="2:59">
      <c r="B243" s="484" t="s">
        <v>189</v>
      </c>
      <c r="C243" s="454" t="s">
        <v>585</v>
      </c>
      <c r="D243" s="494">
        <v>60</v>
      </c>
      <c r="E243" s="2274">
        <v>0.82499999999999996</v>
      </c>
      <c r="F243" s="359">
        <v>1.95</v>
      </c>
      <c r="G243" s="368">
        <v>4.125</v>
      </c>
      <c r="H243" s="967">
        <v>37.575000000000003</v>
      </c>
      <c r="I243" s="490"/>
      <c r="J243" s="579" t="s">
        <v>586</v>
      </c>
      <c r="K243" s="6"/>
      <c r="L243" s="3192"/>
      <c r="M243" s="113"/>
      <c r="N243" s="104"/>
      <c r="O243" s="129"/>
      <c r="P243" s="129"/>
      <c r="Q243" s="106"/>
      <c r="R243" s="376"/>
      <c r="S243" s="376"/>
      <c r="T243" s="124"/>
      <c r="U243" s="191"/>
      <c r="V243" s="414"/>
      <c r="W243" s="114"/>
      <c r="X243" s="114"/>
      <c r="Y243" s="309"/>
      <c r="Z243" s="129"/>
      <c r="AA243" s="124"/>
      <c r="AB243" s="241"/>
      <c r="AC243" s="124"/>
      <c r="AD243" s="124"/>
      <c r="AE243" s="190"/>
      <c r="AF243" s="114"/>
      <c r="AG243" s="124"/>
      <c r="AH243" s="124"/>
      <c r="AI243" s="124"/>
      <c r="AJ243" s="191"/>
      <c r="AK243" s="124"/>
      <c r="AL243" s="124"/>
      <c r="AM243" s="124"/>
      <c r="AN243" s="124"/>
      <c r="AO243" s="124"/>
      <c r="AP243" s="124"/>
      <c r="AQ243" s="124"/>
      <c r="AR243" s="124"/>
      <c r="AS243" s="190"/>
      <c r="AT243" s="114"/>
      <c r="AU243" s="114"/>
      <c r="AV243" s="114"/>
      <c r="AW243" s="114"/>
      <c r="AX243" s="114"/>
      <c r="AY243" s="114"/>
      <c r="AZ243" s="114"/>
      <c r="BA243" s="114"/>
      <c r="BB243" s="114"/>
      <c r="BC243" s="114"/>
      <c r="BD243" s="114"/>
      <c r="BE243" s="114"/>
      <c r="BF243" s="114"/>
      <c r="BG243" s="114"/>
    </row>
    <row r="244" spans="2:59">
      <c r="B244" s="487" t="s">
        <v>190</v>
      </c>
      <c r="C244" s="399" t="s">
        <v>768</v>
      </c>
      <c r="D244" s="494">
        <v>250</v>
      </c>
      <c r="E244" s="361">
        <v>4.25</v>
      </c>
      <c r="F244" s="359">
        <v>4.82</v>
      </c>
      <c r="G244" s="359">
        <v>15.69</v>
      </c>
      <c r="H244" s="967">
        <v>123.14</v>
      </c>
      <c r="I244" s="730"/>
      <c r="J244" s="483" t="s">
        <v>861</v>
      </c>
      <c r="K244" s="31"/>
      <c r="L244" s="3190"/>
      <c r="M244" s="109"/>
      <c r="N244" s="375"/>
      <c r="O244" s="129"/>
      <c r="P244" s="129"/>
      <c r="Q244" s="129"/>
      <c r="R244" s="638"/>
      <c r="S244" s="638"/>
      <c r="T244" s="638"/>
      <c r="U244" s="638"/>
      <c r="V244" s="129"/>
      <c r="W244" s="114"/>
      <c r="X244" s="114"/>
      <c r="Y244" s="763"/>
      <c r="Z244" s="129"/>
      <c r="AA244" s="124"/>
      <c r="AB244" s="241"/>
      <c r="AC244" s="241"/>
      <c r="AD244" s="124"/>
      <c r="AE244" s="190"/>
      <c r="AF244" s="114"/>
      <c r="AG244" s="658"/>
      <c r="AH244" s="658"/>
      <c r="AI244" s="658"/>
      <c r="AJ244" s="668"/>
      <c r="AK244" s="658"/>
      <c r="AL244" s="658"/>
      <c r="AM244" s="658"/>
      <c r="AN244" s="658"/>
      <c r="AO244" s="659"/>
      <c r="AP244" s="659"/>
      <c r="AQ244" s="658"/>
      <c r="AR244" s="658"/>
      <c r="AS244" s="658"/>
      <c r="AT244" s="114"/>
      <c r="AU244" s="114"/>
      <c r="AV244" s="114"/>
      <c r="AW244" s="114"/>
      <c r="AX244" s="114"/>
      <c r="AY244" s="114"/>
      <c r="AZ244" s="114"/>
      <c r="BA244" s="114"/>
      <c r="BB244" s="114"/>
      <c r="BC244" s="114"/>
      <c r="BD244" s="114"/>
      <c r="BE244" s="114"/>
      <c r="BF244" s="114"/>
      <c r="BG244" s="114"/>
    </row>
    <row r="245" spans="2:59" ht="15.75">
      <c r="B245" s="488" t="s">
        <v>12</v>
      </c>
      <c r="C245" s="1130" t="s">
        <v>581</v>
      </c>
      <c r="D245" s="494">
        <v>100</v>
      </c>
      <c r="E245" s="235">
        <v>16.826000000000001</v>
      </c>
      <c r="F245" s="359">
        <v>13.811999999999999</v>
      </c>
      <c r="G245" s="372">
        <v>12.750999999999999</v>
      </c>
      <c r="H245" s="967">
        <v>242.50299999999999</v>
      </c>
      <c r="I245" s="514"/>
      <c r="J245" s="483" t="s">
        <v>584</v>
      </c>
      <c r="L245" s="123"/>
      <c r="M245" s="121"/>
      <c r="N245" s="104"/>
      <c r="O245" s="129"/>
      <c r="P245" s="129"/>
      <c r="Q245" s="213"/>
      <c r="R245" s="3193"/>
      <c r="S245" s="3193"/>
      <c r="T245" s="3193"/>
      <c r="U245" s="3193"/>
      <c r="V245" s="124"/>
      <c r="W245" s="114"/>
      <c r="X245" s="114"/>
      <c r="Y245" s="676"/>
      <c r="Z245" s="129"/>
      <c r="AA245" s="190"/>
      <c r="AB245" s="160"/>
      <c r="AC245" s="190"/>
      <c r="AD245" s="190"/>
      <c r="AE245" s="190"/>
      <c r="AF245" s="114"/>
      <c r="AG245" s="114"/>
      <c r="AH245" s="114"/>
      <c r="AI245" s="114"/>
      <c r="AJ245" s="114"/>
      <c r="AK245" s="114"/>
      <c r="AL245" s="114"/>
      <c r="AM245" s="114"/>
      <c r="AN245" s="114"/>
      <c r="AO245" s="114"/>
      <c r="AP245" s="114"/>
      <c r="AQ245" s="114"/>
      <c r="AR245" s="114"/>
      <c r="AS245" s="114"/>
      <c r="AT245" s="114"/>
      <c r="AU245" s="114"/>
      <c r="AV245" s="114"/>
      <c r="AW245" s="114"/>
      <c r="AX245" s="114"/>
      <c r="AY245" s="114"/>
      <c r="AZ245" s="114"/>
      <c r="BA245" s="114"/>
      <c r="BB245" s="114"/>
      <c r="BC245" s="114"/>
      <c r="BD245" s="114"/>
      <c r="BE245" s="114"/>
      <c r="BF245" s="114"/>
      <c r="BG245" s="114"/>
    </row>
    <row r="246" spans="2:59" ht="15.75">
      <c r="B246" s="488"/>
      <c r="C246" s="2215" t="s">
        <v>647</v>
      </c>
      <c r="D246" s="494">
        <v>180</v>
      </c>
      <c r="E246" s="235">
        <v>3.9239999999999999</v>
      </c>
      <c r="F246" s="359">
        <v>6.9359999999999999</v>
      </c>
      <c r="G246" s="372">
        <v>27.6</v>
      </c>
      <c r="H246" s="1986">
        <v>178.34399999999999</v>
      </c>
      <c r="I246" s="514"/>
      <c r="J246" s="483" t="s">
        <v>769</v>
      </c>
      <c r="K246" s="6"/>
      <c r="L246" s="123"/>
      <c r="M246" s="2265"/>
      <c r="N246" s="106"/>
      <c r="O246" s="190"/>
      <c r="P246" s="129"/>
      <c r="Q246" s="129"/>
      <c r="R246" s="109"/>
      <c r="S246" s="124"/>
      <c r="T246" s="124"/>
      <c r="U246" s="124"/>
      <c r="V246" s="124"/>
      <c r="W246" s="676"/>
      <c r="X246" s="114"/>
      <c r="Y246" s="676"/>
      <c r="Z246" s="129"/>
      <c r="AA246" s="190"/>
      <c r="AB246" s="190"/>
      <c r="AC246" s="190"/>
      <c r="AD246" s="190"/>
      <c r="AE246" s="190"/>
      <c r="AF246" s="114"/>
      <c r="AG246" s="114"/>
      <c r="AH246" s="114"/>
      <c r="AI246" s="114"/>
      <c r="AJ246" s="114"/>
      <c r="AK246" s="114"/>
      <c r="AL246" s="114"/>
      <c r="AM246" s="114"/>
      <c r="AN246" s="114"/>
      <c r="AO246" s="114"/>
      <c r="AP246" s="636"/>
      <c r="AQ246" s="114"/>
      <c r="AR246" s="636"/>
      <c r="AS246" s="114"/>
      <c r="AT246" s="114"/>
      <c r="AU246" s="114"/>
      <c r="AV246" s="114"/>
      <c r="AW246" s="114"/>
      <c r="AX246" s="114"/>
      <c r="AY246" s="114"/>
      <c r="AZ246" s="114"/>
      <c r="BA246" s="114"/>
      <c r="BB246" s="114"/>
      <c r="BC246" s="114"/>
      <c r="BD246" s="114"/>
      <c r="BE246" s="114"/>
      <c r="BF246" s="114"/>
      <c r="BG246" s="114"/>
    </row>
    <row r="247" spans="2:59" ht="15.75">
      <c r="B247" s="488"/>
      <c r="C247" s="516" t="s">
        <v>122</v>
      </c>
      <c r="D247" s="494">
        <v>200</v>
      </c>
      <c r="E247" s="369">
        <v>1</v>
      </c>
      <c r="F247" s="371">
        <v>0.2</v>
      </c>
      <c r="G247" s="371">
        <v>20.2</v>
      </c>
      <c r="H247" s="1986">
        <v>86</v>
      </c>
      <c r="I247" s="515"/>
      <c r="J247" s="491" t="s">
        <v>457</v>
      </c>
      <c r="K247" s="6"/>
      <c r="L247" s="123"/>
      <c r="M247" s="109"/>
      <c r="N247" s="106"/>
      <c r="O247" s="124"/>
      <c r="P247" s="129"/>
      <c r="Q247" s="588"/>
      <c r="R247" s="114"/>
      <c r="S247" s="114"/>
      <c r="T247" s="114"/>
      <c r="U247" s="114"/>
      <c r="V247" s="114"/>
      <c r="W247" s="114"/>
      <c r="X247" s="114"/>
      <c r="Y247" s="676"/>
      <c r="Z247" s="129"/>
      <c r="AA247" s="376"/>
      <c r="AB247" s="376"/>
      <c r="AC247" s="376"/>
      <c r="AD247" s="376"/>
      <c r="AE247" s="190"/>
      <c r="AF247" s="114"/>
      <c r="AG247" s="114"/>
      <c r="AH247" s="114"/>
      <c r="AI247" s="114"/>
      <c r="AJ247" s="670"/>
      <c r="AK247" s="114"/>
      <c r="AL247" s="114"/>
      <c r="AM247" s="114"/>
      <c r="AN247" s="114"/>
      <c r="AO247" s="114"/>
      <c r="AP247" s="114"/>
      <c r="AQ247" s="114"/>
      <c r="AR247" s="636"/>
      <c r="AS247" s="114"/>
      <c r="AT247" s="114"/>
      <c r="AU247" s="114"/>
      <c r="AV247" s="114"/>
      <c r="AW247" s="114"/>
      <c r="AX247" s="114"/>
      <c r="AY247" s="114"/>
      <c r="AZ247" s="114"/>
      <c r="BA247" s="114"/>
      <c r="BB247" s="114"/>
      <c r="BC247" s="114"/>
      <c r="BD247" s="114"/>
      <c r="BE247" s="114"/>
      <c r="BF247" s="114"/>
      <c r="BG247" s="114"/>
    </row>
    <row r="248" spans="2:59">
      <c r="B248" s="492" t="s">
        <v>195</v>
      </c>
      <c r="C248" s="516" t="s">
        <v>10</v>
      </c>
      <c r="D248" s="494">
        <v>60</v>
      </c>
      <c r="E248" s="2274">
        <v>2.31</v>
      </c>
      <c r="F248" s="368">
        <v>0.82</v>
      </c>
      <c r="G248" s="359">
        <v>32.520000000000003</v>
      </c>
      <c r="H248" s="958">
        <v>146.75</v>
      </c>
      <c r="I248" s="495"/>
      <c r="J248" s="491" t="s">
        <v>9</v>
      </c>
      <c r="K248" s="6"/>
      <c r="L248" s="125"/>
      <c r="M248" s="109"/>
      <c r="N248" s="106"/>
      <c r="O248" s="129"/>
      <c r="P248" s="129"/>
      <c r="Q248" s="129"/>
      <c r="R248" s="114"/>
      <c r="S248" s="114"/>
      <c r="T248" s="114"/>
      <c r="U248" s="114"/>
      <c r="V248" s="114"/>
      <c r="W248" s="114"/>
      <c r="X248" s="114"/>
      <c r="Y248" s="676"/>
      <c r="Z248" s="129"/>
      <c r="AA248" s="124"/>
      <c r="AB248" s="124"/>
      <c r="AC248" s="124"/>
      <c r="AD248" s="124"/>
      <c r="AE248" s="190"/>
      <c r="AF248" s="114"/>
      <c r="AG248" s="123"/>
      <c r="AH248" s="109"/>
      <c r="AI248" s="108"/>
      <c r="AJ248" s="114"/>
      <c r="AK248" s="114"/>
      <c r="AL248" s="114"/>
      <c r="AM248" s="114"/>
      <c r="AN248" s="114"/>
      <c r="AO248" s="114"/>
      <c r="AP248" s="114"/>
      <c r="AQ248" s="114"/>
      <c r="AR248" s="114"/>
      <c r="AS248" s="114"/>
      <c r="AT248" s="114"/>
      <c r="AU248" s="114"/>
      <c r="AV248" s="114"/>
      <c r="AW248" s="114"/>
      <c r="AX248" s="114"/>
      <c r="AY248" s="114"/>
      <c r="AZ248" s="114"/>
      <c r="BA248" s="114"/>
      <c r="BB248" s="114"/>
      <c r="BC248" s="114"/>
      <c r="BD248" s="114"/>
      <c r="BE248" s="114"/>
      <c r="BF248" s="114"/>
      <c r="BG248" s="114"/>
    </row>
    <row r="249" spans="2:59" ht="15.75">
      <c r="B249" s="93"/>
      <c r="C249" s="516" t="s">
        <v>387</v>
      </c>
      <c r="D249" s="485">
        <v>40</v>
      </c>
      <c r="E249" s="2388">
        <v>2.2599999999999998</v>
      </c>
      <c r="F249" s="371">
        <v>0.6</v>
      </c>
      <c r="G249" s="371">
        <v>16.739999999999998</v>
      </c>
      <c r="H249" s="958">
        <v>81.426000000000002</v>
      </c>
      <c r="I249" s="495"/>
      <c r="J249" s="486" t="s">
        <v>9</v>
      </c>
      <c r="K249" s="6"/>
      <c r="L249" s="125"/>
      <c r="M249" s="109"/>
      <c r="N249" s="106"/>
      <c r="O249" s="124"/>
      <c r="P249" s="129"/>
      <c r="Q249" s="124"/>
      <c r="R249" s="124"/>
      <c r="S249" s="124"/>
      <c r="T249" s="124"/>
      <c r="U249" s="124"/>
      <c r="V249" s="114"/>
      <c r="W249" s="114"/>
      <c r="X249" s="114"/>
      <c r="Y249" s="676"/>
      <c r="Z249" s="129"/>
      <c r="AA249" s="124"/>
      <c r="AB249" s="124"/>
      <c r="AC249" s="124"/>
      <c r="AD249" s="124"/>
      <c r="AE249" s="190"/>
      <c r="AF249" s="114"/>
      <c r="AG249" s="128"/>
      <c r="AH249" s="109"/>
      <c r="AI249" s="122"/>
      <c r="AJ249" s="114"/>
      <c r="AK249" s="114"/>
      <c r="AL249" s="114"/>
      <c r="AM249" s="114"/>
      <c r="AN249" s="114"/>
      <c r="AO249" s="114"/>
      <c r="AP249" s="114"/>
      <c r="AQ249" s="114"/>
      <c r="AR249" s="114"/>
      <c r="AS249" s="114"/>
      <c r="AT249" s="114"/>
      <c r="AU249" s="114"/>
      <c r="AV249" s="114"/>
      <c r="AW249" s="114"/>
      <c r="AX249" s="114"/>
      <c r="AY249" s="114"/>
      <c r="AZ249" s="114"/>
      <c r="BA249" s="114"/>
      <c r="BB249" s="114"/>
      <c r="BC249" s="114"/>
      <c r="BD249" s="114"/>
      <c r="BE249" s="114"/>
      <c r="BF249" s="114"/>
      <c r="BG249" s="114"/>
    </row>
    <row r="250" spans="2:59" ht="16.5" thickBot="1">
      <c r="B250" s="933"/>
      <c r="C250" s="567" t="s">
        <v>579</v>
      </c>
      <c r="D250" s="507">
        <v>120</v>
      </c>
      <c r="E250" s="520">
        <v>0.48</v>
      </c>
      <c r="F250" s="521">
        <v>0.48</v>
      </c>
      <c r="G250" s="522">
        <v>11.76</v>
      </c>
      <c r="H250" s="958">
        <v>53.28</v>
      </c>
      <c r="I250" s="565"/>
      <c r="J250" s="483" t="s">
        <v>589</v>
      </c>
      <c r="K250" s="6"/>
      <c r="L250" s="3185"/>
      <c r="M250" s="109"/>
      <c r="N250" s="106"/>
      <c r="O250" s="124"/>
      <c r="P250" s="129"/>
      <c r="Q250" s="106"/>
      <c r="R250" s="376"/>
      <c r="S250" s="124"/>
      <c r="T250" s="124"/>
      <c r="U250" s="191"/>
      <c r="V250" s="114"/>
      <c r="W250" s="114"/>
      <c r="X250" s="114"/>
      <c r="Y250" s="691"/>
      <c r="Z250" s="129"/>
      <c r="AA250" s="434"/>
      <c r="AB250" s="233"/>
      <c r="AC250" s="113"/>
      <c r="AD250" s="113"/>
      <c r="AE250" s="112"/>
      <c r="AF250" s="114"/>
      <c r="AG250" s="128"/>
      <c r="AH250" s="114"/>
      <c r="AI250" s="122"/>
      <c r="AJ250" s="114"/>
      <c r="AK250" s="114"/>
      <c r="AL250" s="114"/>
      <c r="AM250" s="114"/>
      <c r="AN250" s="114"/>
      <c r="AO250" s="114"/>
      <c r="AP250" s="114"/>
      <c r="AQ250" s="114"/>
      <c r="AR250" s="114"/>
      <c r="AS250" s="114"/>
      <c r="AT250" s="114"/>
      <c r="AU250" s="114"/>
      <c r="AV250" s="114"/>
      <c r="AW250" s="114"/>
      <c r="AX250" s="114"/>
      <c r="AY250" s="114"/>
      <c r="AZ250" s="114"/>
      <c r="BA250" s="114"/>
      <c r="BB250" s="114"/>
      <c r="BC250" s="114"/>
      <c r="BD250" s="114"/>
      <c r="BE250" s="114"/>
      <c r="BF250" s="114"/>
      <c r="BG250" s="114"/>
    </row>
    <row r="251" spans="2:59">
      <c r="B251" s="498" t="s">
        <v>192</v>
      </c>
      <c r="C251" s="770"/>
      <c r="D251" s="1147">
        <f>SUM(D243:D250)</f>
        <v>1010</v>
      </c>
      <c r="E251" s="509">
        <f>SUM(E243:E250)</f>
        <v>31.874999999999996</v>
      </c>
      <c r="F251" s="500">
        <f>SUM(F243:F250)</f>
        <v>29.618000000000002</v>
      </c>
      <c r="G251" s="890">
        <f>SUM(G243:G250)</f>
        <v>141.386</v>
      </c>
      <c r="H251" s="729">
        <f>SUM(H243:H250)</f>
        <v>949.01799999999992</v>
      </c>
      <c r="I251" s="925" t="s">
        <v>284</v>
      </c>
      <c r="J251" s="875" t="s">
        <v>202</v>
      </c>
      <c r="K251" s="6"/>
      <c r="L251" s="2685"/>
      <c r="M251" s="122"/>
      <c r="N251" s="213"/>
      <c r="O251" s="129"/>
      <c r="P251" s="129"/>
      <c r="Q251" s="129"/>
      <c r="R251" s="638"/>
      <c r="S251" s="638"/>
      <c r="T251" s="638"/>
      <c r="U251" s="638"/>
      <c r="V251" s="114"/>
      <c r="W251" s="114"/>
      <c r="X251" s="114"/>
      <c r="Y251" s="231"/>
      <c r="Z251" s="129"/>
      <c r="AA251" s="669"/>
      <c r="AB251" s="407"/>
      <c r="AC251" s="407"/>
      <c r="AD251" s="408"/>
      <c r="AE251" s="408"/>
      <c r="AF251" s="114"/>
      <c r="AG251" s="114"/>
      <c r="AH251" s="188"/>
      <c r="AI251" s="114"/>
      <c r="AJ251" s="114"/>
      <c r="AK251" s="114"/>
      <c r="AL251" s="114"/>
      <c r="AM251" s="114"/>
      <c r="AN251" s="114"/>
      <c r="AO251" s="114"/>
      <c r="AP251" s="114"/>
      <c r="AQ251" s="114"/>
      <c r="AR251" s="114"/>
      <c r="AS251" s="114"/>
      <c r="AT251" s="114"/>
      <c r="AU251" s="114"/>
      <c r="AV251" s="114"/>
      <c r="AW251" s="114"/>
      <c r="AX251" s="114"/>
      <c r="AY251" s="114"/>
      <c r="AZ251" s="114"/>
      <c r="BA251" s="114"/>
      <c r="BB251" s="114"/>
      <c r="BC251" s="114"/>
      <c r="BD251" s="114"/>
      <c r="BE251" s="114"/>
      <c r="BF251" s="114"/>
      <c r="BG251" s="114"/>
    </row>
    <row r="252" spans="2:59">
      <c r="B252" s="1035"/>
      <c r="C252" s="1036" t="s">
        <v>11</v>
      </c>
      <c r="D252" s="1783">
        <v>0.35</v>
      </c>
      <c r="E252" s="1160">
        <f>(E401/100)*35</f>
        <v>31.5</v>
      </c>
      <c r="F252" s="1159">
        <f>(F401/100)*35</f>
        <v>32.200000000000003</v>
      </c>
      <c r="G252" s="1159">
        <f>(G401/100)*35</f>
        <v>134.05000000000001</v>
      </c>
      <c r="H252" s="2782">
        <f>(H401/100)*35</f>
        <v>952</v>
      </c>
      <c r="I252" s="1785">
        <f>H252-H251</f>
        <v>2.9820000000000846</v>
      </c>
      <c r="J252" s="874" t="s">
        <v>422</v>
      </c>
      <c r="K252" s="6"/>
      <c r="L252" s="133"/>
      <c r="M252" s="188"/>
      <c r="N252" s="168"/>
      <c r="O252" s="104"/>
      <c r="P252" s="129"/>
      <c r="Q252" s="213"/>
      <c r="R252" s="3193"/>
      <c r="S252" s="3193"/>
      <c r="T252" s="3193"/>
      <c r="U252" s="3193"/>
      <c r="V252" s="114"/>
      <c r="W252" s="114"/>
      <c r="X252" s="114"/>
      <c r="Y252" s="188"/>
      <c r="Z252" s="129"/>
      <c r="AA252" s="405"/>
      <c r="AB252" s="405"/>
      <c r="AC252" s="410"/>
      <c r="AD252" s="410"/>
      <c r="AE252" s="411"/>
      <c r="AF252" s="114"/>
      <c r="AG252" s="413"/>
      <c r="AH252" s="109"/>
      <c r="AI252" s="106"/>
      <c r="AJ252" s="114"/>
      <c r="AK252" s="114"/>
      <c r="AL252" s="114"/>
      <c r="AM252" s="114"/>
      <c r="AN252" s="114"/>
      <c r="AO252" s="114"/>
      <c r="AP252" s="114"/>
      <c r="AQ252" s="114"/>
      <c r="AR252" s="114"/>
      <c r="AS252" s="114"/>
      <c r="AT252" s="114"/>
      <c r="AU252" s="114"/>
      <c r="AV252" s="114"/>
      <c r="AW252" s="114"/>
      <c r="AX252" s="114"/>
      <c r="AY252" s="114"/>
      <c r="AZ252" s="114"/>
      <c r="BA252" s="114"/>
      <c r="BB252" s="114"/>
      <c r="BC252" s="114"/>
      <c r="BD252" s="114"/>
      <c r="BE252" s="114"/>
      <c r="BF252" s="114"/>
      <c r="BG252" s="114"/>
    </row>
    <row r="253" spans="2:59" ht="18.75" customHeight="1" thickBot="1">
      <c r="B253" s="456"/>
      <c r="C253" s="1031" t="s">
        <v>431</v>
      </c>
      <c r="D253" s="1777"/>
      <c r="E253" s="2710">
        <f>(E251*100/E401)-35</f>
        <v>0.4166666666666643</v>
      </c>
      <c r="F253" s="521">
        <f>(F251*100/F401)-35</f>
        <v>-2.8065217391304316</v>
      </c>
      <c r="G253" s="521">
        <f>(G251*100/G401)-35</f>
        <v>1.9154046997389074</v>
      </c>
      <c r="H253" s="2711">
        <f>(H251*100/H401)-35</f>
        <v>-0.10963235294118334</v>
      </c>
      <c r="I253" s="1784"/>
      <c r="J253" s="1033"/>
      <c r="K253" s="31"/>
      <c r="L253" s="3190"/>
      <c r="M253" s="109"/>
      <c r="N253" s="104"/>
      <c r="O253" s="129"/>
      <c r="P253" s="129"/>
      <c r="Q253" s="129"/>
      <c r="R253" s="114"/>
      <c r="S253" s="114"/>
      <c r="T253" s="114"/>
      <c r="U253" s="114"/>
      <c r="V253" s="114"/>
      <c r="W253" s="114"/>
      <c r="X253" s="114"/>
      <c r="Y253" s="114"/>
      <c r="Z253" s="129"/>
      <c r="AA253" s="129"/>
      <c r="AB253" s="129"/>
      <c r="AC253" s="129"/>
      <c r="AD253" s="129"/>
      <c r="AE253" s="114"/>
      <c r="AF253" s="114"/>
      <c r="AG253" s="114"/>
      <c r="AH253" s="121"/>
      <c r="AI253" s="168"/>
      <c r="AJ253" s="114"/>
      <c r="AK253" s="114"/>
      <c r="AL253" s="114"/>
      <c r="AM253" s="114"/>
      <c r="AN253" s="114"/>
      <c r="AO253" s="114"/>
      <c r="AP253" s="114"/>
      <c r="AQ253" s="114"/>
      <c r="AR253" s="114"/>
      <c r="AS253" s="114"/>
      <c r="AT253" s="114"/>
      <c r="AU253" s="114"/>
      <c r="AV253" s="114"/>
      <c r="AW253" s="114"/>
      <c r="AX253" s="114"/>
      <c r="AY253" s="114"/>
      <c r="AZ253" s="114"/>
      <c r="BA253" s="114"/>
      <c r="BB253" s="114"/>
      <c r="BC253" s="114"/>
      <c r="BD253" s="114"/>
      <c r="BE253" s="114"/>
      <c r="BF253" s="114"/>
      <c r="BG253" s="114"/>
    </row>
    <row r="254" spans="2:59">
      <c r="B254" s="538" t="s">
        <v>189</v>
      </c>
      <c r="C254" s="177" t="s">
        <v>232</v>
      </c>
      <c r="D254" s="96"/>
      <c r="E254" s="65"/>
      <c r="F254" s="503"/>
      <c r="G254" s="503"/>
      <c r="H254" s="504"/>
      <c r="I254" s="526"/>
      <c r="J254" s="526"/>
      <c r="L254" s="133"/>
      <c r="M254" s="121"/>
      <c r="N254" s="104"/>
      <c r="O254" s="109"/>
      <c r="P254" s="129"/>
      <c r="Q254" s="114"/>
      <c r="R254" s="114"/>
      <c r="S254" s="114"/>
      <c r="T254" s="114"/>
      <c r="U254" s="114"/>
      <c r="V254" s="114"/>
      <c r="W254" s="114"/>
      <c r="X254" s="114"/>
      <c r="Y254" s="114"/>
      <c r="Z254" s="129"/>
      <c r="AA254" s="129"/>
      <c r="AB254" s="129"/>
      <c r="AC254" s="129"/>
      <c r="AD254" s="129"/>
      <c r="AE254" s="114"/>
      <c r="AF254" s="114"/>
      <c r="AG254" s="133"/>
      <c r="AH254" s="121"/>
      <c r="AI254" s="375"/>
      <c r="AJ254" s="114"/>
      <c r="AK254" s="114"/>
      <c r="AL254" s="114"/>
      <c r="AM254" s="114"/>
      <c r="AN254" s="114"/>
      <c r="AO254" s="114"/>
      <c r="AP254" s="114"/>
      <c r="AQ254" s="114"/>
      <c r="AR254" s="114"/>
      <c r="AS254" s="114"/>
      <c r="AT254" s="114"/>
      <c r="AU254" s="114"/>
      <c r="AV254" s="114"/>
      <c r="AW254" s="114"/>
      <c r="AX254" s="114"/>
      <c r="AY254" s="114"/>
      <c r="AZ254" s="114"/>
      <c r="BA254" s="114"/>
      <c r="BB254" s="114"/>
      <c r="BC254" s="114"/>
      <c r="BD254" s="114"/>
      <c r="BE254" s="114"/>
      <c r="BF254" s="114"/>
      <c r="BG254" s="114"/>
    </row>
    <row r="255" spans="2:59" ht="13.5" customHeight="1">
      <c r="B255" s="487" t="s">
        <v>190</v>
      </c>
      <c r="C255" s="264" t="s">
        <v>687</v>
      </c>
      <c r="D255" s="494">
        <v>200</v>
      </c>
      <c r="E255" s="361">
        <v>0.3</v>
      </c>
      <c r="F255" s="359">
        <v>0</v>
      </c>
      <c r="G255" s="359">
        <v>6.7</v>
      </c>
      <c r="H255" s="966">
        <v>27.9</v>
      </c>
      <c r="I255" s="506"/>
      <c r="J255" s="491" t="s">
        <v>477</v>
      </c>
      <c r="K255" s="6"/>
      <c r="L255" s="3038"/>
      <c r="M255" s="585"/>
      <c r="N255" s="106"/>
      <c r="O255" s="129"/>
      <c r="P255" s="129"/>
      <c r="Q255" s="114"/>
      <c r="R255" s="114"/>
      <c r="S255" s="114"/>
      <c r="T255" s="114"/>
      <c r="U255" s="114"/>
      <c r="V255" s="114"/>
      <c r="W255" s="114"/>
      <c r="X255" s="114"/>
      <c r="Y255" s="114"/>
      <c r="Z255" s="129"/>
      <c r="AA255" s="114"/>
      <c r="AB255" s="114"/>
      <c r="AC255" s="114"/>
      <c r="AD255" s="114"/>
      <c r="AE255" s="123"/>
      <c r="AF255" s="114"/>
      <c r="AG255" s="125"/>
      <c r="AH255" s="109"/>
      <c r="AI255" s="106"/>
      <c r="AJ255" s="114"/>
      <c r="AK255" s="114"/>
      <c r="AL255" s="114"/>
      <c r="AM255" s="114"/>
      <c r="AN255" s="114"/>
      <c r="AO255" s="114"/>
      <c r="AP255" s="114"/>
      <c r="AQ255" s="114"/>
      <c r="AR255" s="114"/>
      <c r="AS255" s="114"/>
      <c r="AT255" s="114"/>
      <c r="AU255" s="114"/>
      <c r="AV255" s="114"/>
      <c r="AW255" s="114"/>
      <c r="AX255" s="114"/>
      <c r="AY255" s="114"/>
      <c r="AZ255" s="114"/>
      <c r="BA255" s="114"/>
      <c r="BB255" s="114"/>
      <c r="BC255" s="114"/>
      <c r="BD255" s="114"/>
      <c r="BE255" s="114"/>
      <c r="BF255" s="114"/>
      <c r="BG255" s="114"/>
    </row>
    <row r="256" spans="2:59" ht="15.75">
      <c r="B256" s="488" t="s">
        <v>12</v>
      </c>
      <c r="C256" s="1897" t="s">
        <v>716</v>
      </c>
      <c r="D256" s="485">
        <v>115</v>
      </c>
      <c r="E256" s="693">
        <v>0.80500000000000005</v>
      </c>
      <c r="F256" s="371">
        <v>4.4349999999999996</v>
      </c>
      <c r="G256" s="2202">
        <v>9.7750000000000004</v>
      </c>
      <c r="H256" s="970">
        <v>118.3</v>
      </c>
      <c r="I256" s="525"/>
      <c r="J256" s="738" t="s">
        <v>770</v>
      </c>
      <c r="K256" s="6"/>
      <c r="L256" s="125"/>
      <c r="M256" s="109"/>
      <c r="N256" s="106"/>
      <c r="O256" s="129"/>
      <c r="P256" s="129"/>
      <c r="Q256" s="114"/>
      <c r="R256" s="114"/>
      <c r="S256" s="106"/>
      <c r="T256" s="190"/>
      <c r="U256" s="403"/>
      <c r="V256" s="190"/>
      <c r="W256" s="191"/>
      <c r="X256" s="677"/>
      <c r="Y256" s="676"/>
      <c r="Z256" s="129"/>
      <c r="AA256" s="217"/>
      <c r="AB256" s="134"/>
      <c r="AC256" s="134"/>
      <c r="AD256" s="134"/>
      <c r="AE256" s="134"/>
      <c r="AF256" s="114"/>
      <c r="AG256" s="123"/>
      <c r="AH256" s="109"/>
      <c r="AI256" s="106"/>
      <c r="AJ256" s="114"/>
      <c r="AK256" s="114"/>
      <c r="AL256" s="114"/>
      <c r="AM256" s="114"/>
      <c r="AN256" s="114"/>
      <c r="AO256" s="114"/>
      <c r="AP256" s="114"/>
      <c r="AQ256" s="114"/>
      <c r="AR256" s="114"/>
      <c r="AS256" s="114"/>
      <c r="AT256" s="114"/>
      <c r="AU256" s="114"/>
      <c r="AV256" s="114"/>
      <c r="AW256" s="114"/>
      <c r="AX256" s="114"/>
      <c r="AY256" s="114"/>
      <c r="AZ256" s="114"/>
      <c r="BA256" s="114"/>
      <c r="BB256" s="114"/>
      <c r="BC256" s="114"/>
      <c r="BD256" s="114"/>
      <c r="BE256" s="114"/>
      <c r="BF256" s="114"/>
      <c r="BG256" s="114"/>
    </row>
    <row r="257" spans="2:59">
      <c r="B257" s="492" t="s">
        <v>195</v>
      </c>
      <c r="C257" s="1854" t="s">
        <v>479</v>
      </c>
      <c r="D257" s="494">
        <v>20</v>
      </c>
      <c r="E257" s="2274">
        <v>1.1399999999999999</v>
      </c>
      <c r="F257" s="372">
        <v>1.069</v>
      </c>
      <c r="G257" s="368">
        <v>8.5449999999999999</v>
      </c>
      <c r="H257" s="958">
        <v>67.027000000000001</v>
      </c>
      <c r="I257" s="237"/>
      <c r="J257" s="491" t="s">
        <v>9</v>
      </c>
      <c r="K257" s="6"/>
      <c r="L257" s="2685"/>
      <c r="M257" s="122"/>
      <c r="N257" s="3021"/>
      <c r="O257" s="129"/>
      <c r="P257" s="129"/>
      <c r="Q257" s="114"/>
      <c r="R257" s="114"/>
      <c r="S257" s="168"/>
      <c r="T257" s="124"/>
      <c r="U257" s="124"/>
      <c r="V257" s="376"/>
      <c r="W257" s="191"/>
      <c r="X257" s="677"/>
      <c r="Y257" s="676"/>
      <c r="Z257" s="129"/>
      <c r="AA257" s="414"/>
      <c r="AB257" s="414"/>
      <c r="AC257" s="414"/>
      <c r="AD257" s="414"/>
      <c r="AE257" s="414"/>
      <c r="AF257" s="114"/>
      <c r="AG257" s="123"/>
      <c r="AH257" s="109"/>
      <c r="AI257" s="106"/>
      <c r="AJ257" s="114"/>
      <c r="AK257" s="114"/>
      <c r="AL257" s="114"/>
      <c r="AM257" s="114"/>
      <c r="AN257" s="114"/>
      <c r="AO257" s="114"/>
      <c r="AP257" s="114"/>
      <c r="AQ257" s="114"/>
      <c r="AR257" s="114"/>
      <c r="AS257" s="114"/>
      <c r="AT257" s="114"/>
      <c r="AU257" s="114"/>
      <c r="AV257" s="114"/>
      <c r="AW257" s="114"/>
      <c r="AX257" s="114"/>
      <c r="AY257" s="114"/>
      <c r="AZ257" s="114"/>
      <c r="BA257" s="114"/>
      <c r="BB257" s="114"/>
      <c r="BC257" s="114"/>
      <c r="BD257" s="114"/>
      <c r="BE257" s="114"/>
      <c r="BF257" s="114"/>
      <c r="BG257" s="114"/>
    </row>
    <row r="258" spans="2:59" ht="15.75" thickBot="1">
      <c r="B258" s="933"/>
      <c r="C258" s="935" t="s">
        <v>387</v>
      </c>
      <c r="D258" s="507">
        <v>30</v>
      </c>
      <c r="E258" s="2388">
        <v>1.6950000000000001</v>
      </c>
      <c r="F258" s="371">
        <v>0.45</v>
      </c>
      <c r="G258" s="371">
        <v>12.56</v>
      </c>
      <c r="H258" s="958">
        <v>61.07</v>
      </c>
      <c r="I258" s="495"/>
      <c r="J258" s="497" t="s">
        <v>9</v>
      </c>
      <c r="K258" s="6"/>
      <c r="L258" s="129"/>
      <c r="M258" s="129"/>
      <c r="N258" s="129"/>
      <c r="O258" s="129"/>
      <c r="P258" s="129"/>
      <c r="Q258" s="114"/>
      <c r="R258" s="114"/>
      <c r="S258" s="106"/>
      <c r="T258" s="124"/>
      <c r="U258" s="124"/>
      <c r="V258" s="124"/>
      <c r="W258" s="191"/>
      <c r="X258" s="677"/>
      <c r="Y258" s="676"/>
      <c r="Z258" s="129"/>
      <c r="AA258" s="129"/>
      <c r="AB258" s="129"/>
      <c r="AC258" s="129"/>
      <c r="AD258" s="129"/>
      <c r="AE258" s="114"/>
      <c r="AF258" s="114"/>
      <c r="AG258" s="114"/>
      <c r="AH258" s="122"/>
      <c r="AI258" s="114"/>
      <c r="AJ258" s="114"/>
      <c r="AK258" s="114"/>
      <c r="AL258" s="114"/>
      <c r="AM258" s="114"/>
      <c r="AN258" s="114"/>
      <c r="AO258" s="114"/>
      <c r="AP258" s="114"/>
      <c r="AQ258" s="114"/>
      <c r="AR258" s="114"/>
      <c r="AS258" s="114"/>
      <c r="AT258" s="114"/>
      <c r="AU258" s="114"/>
      <c r="AV258" s="114"/>
      <c r="AW258" s="114"/>
      <c r="AX258" s="114"/>
      <c r="AY258" s="114"/>
      <c r="AZ258" s="114"/>
      <c r="BA258" s="114"/>
      <c r="BB258" s="114"/>
      <c r="BC258" s="114"/>
      <c r="BD258" s="114"/>
      <c r="BE258" s="114"/>
      <c r="BF258" s="114"/>
      <c r="BG258" s="114"/>
    </row>
    <row r="259" spans="2:59">
      <c r="B259" s="498" t="s">
        <v>241</v>
      </c>
      <c r="C259" s="1811"/>
      <c r="D259" s="2718">
        <f>SUM(D255:D258)</f>
        <v>365</v>
      </c>
      <c r="E259" s="155">
        <f>SUM(E255:E258)</f>
        <v>3.9400000000000004</v>
      </c>
      <c r="F259" s="980">
        <f>SUM(F255:F258)</f>
        <v>5.9539999999999997</v>
      </c>
      <c r="G259" s="954">
        <f>SUM(G255:G258)</f>
        <v>37.580000000000005</v>
      </c>
      <c r="H259" s="2218">
        <f>SUM(H255:H258)</f>
        <v>274.29699999999997</v>
      </c>
      <c r="I259" s="2719" t="s">
        <v>284</v>
      </c>
      <c r="J259" s="2219" t="s">
        <v>202</v>
      </c>
      <c r="K259" s="31"/>
      <c r="L259" s="114"/>
      <c r="M259" s="122"/>
      <c r="N259" s="114"/>
      <c r="O259" s="109"/>
      <c r="P259" s="129"/>
      <c r="Q259" s="114"/>
      <c r="R259" s="114"/>
      <c r="S259" s="106"/>
      <c r="T259" s="124"/>
      <c r="U259" s="124"/>
      <c r="V259" s="124"/>
      <c r="W259" s="191"/>
      <c r="X259" s="677"/>
      <c r="Y259" s="676"/>
      <c r="Z259" s="129"/>
      <c r="AA259" s="124"/>
      <c r="AB259" s="241"/>
      <c r="AC259" s="124"/>
      <c r="AD259" s="124"/>
      <c r="AE259" s="190"/>
      <c r="AF259" s="114"/>
      <c r="AG259" s="133"/>
      <c r="AH259" s="188"/>
      <c r="AI259" s="114"/>
      <c r="AJ259" s="114"/>
      <c r="AK259" s="114"/>
      <c r="AL259" s="114"/>
      <c r="AM259" s="114"/>
      <c r="AN259" s="114"/>
      <c r="AO259" s="114"/>
      <c r="AP259" s="114"/>
      <c r="AQ259" s="114"/>
      <c r="AR259" s="114"/>
      <c r="AS259" s="114"/>
      <c r="AT259" s="114"/>
      <c r="AU259" s="114"/>
      <c r="AV259" s="114"/>
      <c r="AW259" s="114"/>
      <c r="AX259" s="114"/>
      <c r="AY259" s="114"/>
      <c r="AZ259" s="114"/>
      <c r="BA259" s="114"/>
      <c r="BB259" s="114"/>
      <c r="BC259" s="114"/>
      <c r="BD259" s="114"/>
      <c r="BE259" s="114"/>
      <c r="BF259" s="114"/>
      <c r="BG259" s="114"/>
    </row>
    <row r="260" spans="2:59">
      <c r="B260" s="1035"/>
      <c r="C260" s="1036" t="s">
        <v>11</v>
      </c>
      <c r="D260" s="1783">
        <v>0.1</v>
      </c>
      <c r="E260" s="1160">
        <f>(E401/100)*10</f>
        <v>9</v>
      </c>
      <c r="F260" s="1159">
        <f>(F401/100)*10</f>
        <v>9.2000000000000011</v>
      </c>
      <c r="G260" s="1159">
        <f>(G401/100)*10</f>
        <v>38.299999999999997</v>
      </c>
      <c r="H260" s="2782">
        <f>(H401/100)*10</f>
        <v>272</v>
      </c>
      <c r="I260" s="880">
        <f>H260-H259</f>
        <v>-2.2969999999999686</v>
      </c>
      <c r="J260" s="876" t="s">
        <v>422</v>
      </c>
      <c r="L260" s="114"/>
      <c r="M260" s="122"/>
      <c r="N260" s="114"/>
      <c r="O260" s="129"/>
      <c r="P260" s="129"/>
      <c r="Q260" s="114"/>
      <c r="R260" s="114"/>
      <c r="S260" s="106"/>
      <c r="T260" s="124"/>
      <c r="U260" s="124"/>
      <c r="V260" s="124"/>
      <c r="W260" s="191"/>
      <c r="X260" s="677"/>
      <c r="Y260" s="676"/>
      <c r="Z260" s="129"/>
      <c r="AA260" s="190"/>
      <c r="AB260" s="190"/>
      <c r="AC260" s="190"/>
      <c r="AD260" s="190"/>
      <c r="AE260" s="190"/>
      <c r="AF260" s="114"/>
      <c r="AG260" s="123"/>
      <c r="AH260" s="109"/>
      <c r="AI260" s="108"/>
      <c r="AJ260" s="114"/>
      <c r="AK260" s="114"/>
      <c r="AL260" s="114"/>
      <c r="AM260" s="114"/>
      <c r="AN260" s="114"/>
      <c r="AO260" s="114"/>
      <c r="AP260" s="114"/>
      <c r="AQ260" s="114"/>
      <c r="AR260" s="114"/>
      <c r="AS260" s="114"/>
      <c r="AT260" s="114"/>
      <c r="AU260" s="114"/>
      <c r="AV260" s="114"/>
      <c r="AW260" s="114"/>
      <c r="AX260" s="114"/>
      <c r="AY260" s="114"/>
      <c r="AZ260" s="114"/>
      <c r="BA260" s="114"/>
      <c r="BB260" s="114"/>
      <c r="BC260" s="114"/>
      <c r="BD260" s="114"/>
      <c r="BE260" s="114"/>
      <c r="BF260" s="114"/>
      <c r="BG260" s="114"/>
    </row>
    <row r="261" spans="2:59" ht="15.75" thickBot="1">
      <c r="B261" s="249"/>
      <c r="C261" s="1031" t="s">
        <v>431</v>
      </c>
      <c r="D261" s="1777"/>
      <c r="E261" s="2710">
        <f>(E259*100/E401)-10</f>
        <v>-5.6222222222222218</v>
      </c>
      <c r="F261" s="521">
        <f>(F259*100/F401)-10</f>
        <v>-3.5282608695652176</v>
      </c>
      <c r="G261" s="521">
        <f>(G259*100/G401)-10</f>
        <v>-0.18798955613576851</v>
      </c>
      <c r="H261" s="2711">
        <f>(H259*100/H401)-10</f>
        <v>8.4448529411764284E-2</v>
      </c>
      <c r="I261" s="1784"/>
      <c r="J261" s="1033"/>
      <c r="K261" s="6"/>
      <c r="L261" s="129"/>
      <c r="M261" s="129"/>
      <c r="N261" s="129"/>
      <c r="O261" s="129"/>
      <c r="P261" s="129"/>
      <c r="Q261" s="114"/>
      <c r="R261" s="114"/>
      <c r="S261" s="108"/>
      <c r="T261" s="767"/>
      <c r="U261" s="768"/>
      <c r="V261" s="767"/>
      <c r="W261" s="768"/>
      <c r="X261" s="218"/>
      <c r="Y261" s="231"/>
      <c r="Z261" s="129"/>
      <c r="AA261" s="124"/>
      <c r="AB261" s="124"/>
      <c r="AC261" s="124"/>
      <c r="AD261" s="124"/>
      <c r="AE261" s="190"/>
      <c r="AF261" s="114"/>
      <c r="AG261" s="123"/>
      <c r="AH261" s="109"/>
      <c r="AI261" s="109"/>
      <c r="AJ261" s="114"/>
      <c r="AK261" s="114"/>
      <c r="AL261" s="114"/>
      <c r="AM261" s="114"/>
      <c r="AN261" s="114"/>
      <c r="AO261" s="114"/>
      <c r="AP261" s="114"/>
      <c r="AQ261" s="114"/>
      <c r="AR261" s="114"/>
      <c r="AS261" s="114"/>
      <c r="AT261" s="114"/>
      <c r="AU261" s="114"/>
      <c r="AV261" s="114"/>
      <c r="AW261" s="114"/>
      <c r="AX261" s="114"/>
      <c r="AY261" s="114"/>
      <c r="AZ261" s="114"/>
      <c r="BA261" s="114"/>
      <c r="BB261" s="114"/>
      <c r="BC261" s="114"/>
      <c r="BD261" s="114"/>
      <c r="BE261" s="114"/>
      <c r="BF261" s="114"/>
      <c r="BG261" s="114"/>
    </row>
    <row r="262" spans="2:59">
      <c r="G262" s="630"/>
      <c r="H262" s="630"/>
      <c r="K262" s="6"/>
      <c r="L262" s="129"/>
      <c r="M262" s="1051"/>
      <c r="N262" s="129"/>
      <c r="O262" s="129"/>
      <c r="P262" s="129"/>
      <c r="Q262" s="114"/>
      <c r="R262" s="114"/>
      <c r="S262" s="108"/>
      <c r="T262" s="114"/>
      <c r="U262" s="114"/>
      <c r="V262" s="114"/>
      <c r="W262" s="114"/>
      <c r="X262" s="228"/>
      <c r="Y262" s="188"/>
      <c r="Z262" s="129"/>
      <c r="AA262" s="124"/>
      <c r="AB262" s="124"/>
      <c r="AC262" s="124"/>
      <c r="AD262" s="124"/>
      <c r="AE262" s="190"/>
      <c r="AF262" s="114"/>
      <c r="AG262" s="123"/>
      <c r="AH262" s="109"/>
      <c r="AI262" s="106"/>
      <c r="AJ262" s="114"/>
      <c r="AK262" s="114"/>
      <c r="AL262" s="114"/>
      <c r="AM262" s="114"/>
      <c r="AN262" s="114"/>
      <c r="AO262" s="114"/>
      <c r="AP262" s="114"/>
      <c r="AQ262" s="114"/>
      <c r="AR262" s="114"/>
      <c r="AS262" s="114"/>
      <c r="AT262" s="114"/>
      <c r="AU262" s="114"/>
      <c r="AV262" s="114"/>
      <c r="AW262" s="114"/>
      <c r="AX262" s="114"/>
      <c r="AY262" s="114"/>
      <c r="AZ262" s="114"/>
      <c r="BA262" s="114"/>
      <c r="BB262" s="114"/>
      <c r="BC262" s="114"/>
      <c r="BD262" s="114"/>
      <c r="BE262" s="114"/>
      <c r="BF262" s="114"/>
      <c r="BG262" s="114"/>
    </row>
    <row r="263" spans="2:59" ht="15.75" thickBot="1">
      <c r="K263" s="6"/>
      <c r="L263" s="129"/>
      <c r="M263" s="129"/>
      <c r="N263" s="129"/>
      <c r="O263" s="129"/>
      <c r="P263" s="129"/>
      <c r="Q263" s="114"/>
      <c r="R263" s="114"/>
      <c r="S263" s="114"/>
      <c r="T263" s="411"/>
      <c r="U263" s="411"/>
      <c r="V263" s="411"/>
      <c r="W263" s="411"/>
      <c r="X263" s="228"/>
      <c r="Y263" s="129"/>
      <c r="Z263" s="129"/>
      <c r="AA263" s="124"/>
      <c r="AB263" s="124"/>
      <c r="AC263" s="124"/>
      <c r="AD263" s="124"/>
      <c r="AE263" s="190"/>
      <c r="AF263" s="114"/>
      <c r="AG263" s="127"/>
      <c r="AH263" s="109"/>
      <c r="AI263" s="106"/>
      <c r="AJ263" s="114"/>
      <c r="AK263" s="114"/>
      <c r="AL263" s="114"/>
      <c r="AM263" s="114"/>
      <c r="AN263" s="114"/>
      <c r="AO263" s="114"/>
      <c r="AP263" s="114"/>
      <c r="AQ263" s="114"/>
      <c r="AR263" s="114"/>
      <c r="AS263" s="114"/>
      <c r="AT263" s="114"/>
      <c r="AU263" s="114"/>
      <c r="AV263" s="114"/>
      <c r="AW263" s="114"/>
      <c r="AX263" s="114"/>
      <c r="AY263" s="114"/>
      <c r="AZ263" s="114"/>
      <c r="BA263" s="114"/>
      <c r="BB263" s="114"/>
      <c r="BC263" s="114"/>
      <c r="BD263" s="114"/>
      <c r="BE263" s="114"/>
      <c r="BF263" s="114"/>
      <c r="BG263" s="114"/>
    </row>
    <row r="264" spans="2:59">
      <c r="B264" s="877"/>
      <c r="C264" s="43" t="s">
        <v>283</v>
      </c>
      <c r="D264" s="44"/>
      <c r="E264" s="155">
        <f>E239+E251</f>
        <v>49.165999999999997</v>
      </c>
      <c r="F264" s="255">
        <f>F239+F251</f>
        <v>54.743000000000009</v>
      </c>
      <c r="G264" s="255">
        <f>G239+G251</f>
        <v>240.06299999999999</v>
      </c>
      <c r="H264" s="879">
        <f>H239+H251</f>
        <v>1632.7049999999999</v>
      </c>
      <c r="I264" s="878" t="s">
        <v>284</v>
      </c>
      <c r="J264" s="875" t="s">
        <v>202</v>
      </c>
      <c r="K264" s="6"/>
      <c r="L264" s="129"/>
      <c r="M264" s="129"/>
      <c r="N264" s="129"/>
      <c r="O264" s="129"/>
      <c r="P264" s="129"/>
      <c r="Q264" s="114"/>
      <c r="R264" s="114"/>
      <c r="S264" s="129"/>
      <c r="T264" s="129"/>
      <c r="U264" s="129"/>
      <c r="V264" s="129"/>
      <c r="W264" s="129"/>
      <c r="X264" s="129"/>
      <c r="Y264" s="129"/>
      <c r="Z264" s="129"/>
      <c r="AA264" s="113"/>
      <c r="AB264" s="233"/>
      <c r="AC264" s="219"/>
      <c r="AD264" s="113"/>
      <c r="AE264" s="104"/>
      <c r="AF264" s="114"/>
      <c r="AG264" s="123"/>
      <c r="AH264" s="109"/>
      <c r="AI264" s="106"/>
      <c r="AJ264" s="114"/>
      <c r="AK264" s="114"/>
      <c r="AL264" s="114"/>
      <c r="AM264" s="114"/>
      <c r="AN264" s="114"/>
      <c r="AO264" s="114"/>
      <c r="AP264" s="114"/>
      <c r="AQ264" s="114"/>
      <c r="AR264" s="114"/>
      <c r="AS264" s="114"/>
      <c r="AT264" s="114"/>
      <c r="AU264" s="114"/>
      <c r="AV264" s="114"/>
      <c r="AW264" s="114"/>
      <c r="AX264" s="114"/>
      <c r="AY264" s="114"/>
      <c r="AZ264" s="114"/>
      <c r="BA264" s="114"/>
      <c r="BB264" s="114"/>
      <c r="BC264" s="114"/>
      <c r="BD264" s="114"/>
      <c r="BE264" s="114"/>
      <c r="BF264" s="114"/>
      <c r="BG264" s="114"/>
    </row>
    <row r="265" spans="2:59">
      <c r="B265" s="456"/>
      <c r="C265" s="930" t="s">
        <v>11</v>
      </c>
      <c r="D265" s="1783">
        <v>0.6</v>
      </c>
      <c r="E265" s="1160">
        <f>(E401/100)*60</f>
        <v>54</v>
      </c>
      <c r="F265" s="1159">
        <f>(F401/100)*60</f>
        <v>55.2</v>
      </c>
      <c r="G265" s="1159">
        <f>(G401/100)*60</f>
        <v>229.8</v>
      </c>
      <c r="H265" s="2782">
        <f>(H401/100)*60</f>
        <v>1632</v>
      </c>
      <c r="I265" s="880">
        <f>H265-H264</f>
        <v>-0.70499999999992724</v>
      </c>
      <c r="J265" s="874" t="s">
        <v>422</v>
      </c>
      <c r="K265" s="6"/>
      <c r="L265" s="129"/>
      <c r="M265" s="129"/>
      <c r="N265" s="129"/>
      <c r="O265" s="129"/>
      <c r="P265" s="114"/>
      <c r="Q265" s="114"/>
      <c r="R265" s="114"/>
      <c r="S265" s="114"/>
      <c r="T265" s="114"/>
      <c r="U265" s="114"/>
      <c r="V265" s="114"/>
      <c r="W265" s="114"/>
      <c r="X265" s="114"/>
      <c r="Y265" s="114"/>
      <c r="Z265" s="114"/>
      <c r="AA265" s="129"/>
      <c r="AB265" s="129"/>
      <c r="AC265" s="129"/>
      <c r="AD265" s="129"/>
      <c r="AE265" s="114"/>
      <c r="AF265" s="114"/>
      <c r="AG265" s="123"/>
      <c r="AH265" s="109"/>
      <c r="AI265" s="106"/>
      <c r="AJ265" s="114"/>
      <c r="AK265" s="114"/>
      <c r="AL265" s="114"/>
      <c r="AM265" s="114"/>
      <c r="AN265" s="114"/>
      <c r="AO265" s="114"/>
      <c r="AP265" s="114"/>
      <c r="AQ265" s="114"/>
      <c r="AR265" s="114"/>
      <c r="AS265" s="114"/>
      <c r="AT265" s="114"/>
      <c r="AU265" s="114"/>
      <c r="AV265" s="114"/>
      <c r="AW265" s="114"/>
      <c r="AX265" s="114"/>
      <c r="AY265" s="114"/>
      <c r="AZ265" s="114"/>
      <c r="BA265" s="114"/>
      <c r="BB265" s="114"/>
      <c r="BC265" s="114"/>
      <c r="BD265" s="114"/>
      <c r="BE265" s="114"/>
      <c r="BF265" s="114"/>
      <c r="BG265" s="114"/>
    </row>
    <row r="266" spans="2:59" ht="16.5" thickBot="1">
      <c r="B266" s="249"/>
      <c r="C266" s="1031" t="s">
        <v>431</v>
      </c>
      <c r="D266" s="1777"/>
      <c r="E266" s="2710">
        <f>(E264*100/E401)-60</f>
        <v>-5.3711111111111194</v>
      </c>
      <c r="F266" s="521">
        <f>(F264*100/F401)-60</f>
        <v>-0.49673913043476858</v>
      </c>
      <c r="G266" s="521">
        <f>(G264*100/G401)-60</f>
        <v>2.6796344647519561</v>
      </c>
      <c r="H266" s="2711">
        <f>(H264*100/H401)-60</f>
        <v>2.5919117647056567E-2</v>
      </c>
      <c r="I266" s="1784"/>
      <c r="J266" s="1033"/>
      <c r="K266" s="6"/>
      <c r="L266" s="129"/>
      <c r="M266" s="129"/>
      <c r="N266" s="129"/>
      <c r="O266" s="129"/>
      <c r="P266" s="637"/>
      <c r="Q266" s="114"/>
      <c r="R266" s="114"/>
      <c r="S266" s="114"/>
      <c r="T266" s="114"/>
      <c r="U266" s="114"/>
      <c r="V266" s="114"/>
      <c r="W266" s="114"/>
      <c r="X266" s="114"/>
      <c r="Y266" s="114"/>
      <c r="Z266" s="114"/>
      <c r="AA266" s="374"/>
      <c r="AB266" s="675"/>
      <c r="AC266" s="374"/>
      <c r="AD266" s="374"/>
      <c r="AE266" s="190"/>
      <c r="AF266" s="114"/>
      <c r="AG266" s="123"/>
      <c r="AH266" s="109"/>
      <c r="AI266" s="106"/>
      <c r="AJ266" s="114"/>
      <c r="AK266" s="114"/>
      <c r="AL266" s="114"/>
      <c r="AM266" s="114"/>
      <c r="AN266" s="114"/>
      <c r="AO266" s="114"/>
      <c r="AP266" s="114"/>
      <c r="AQ266" s="114"/>
      <c r="AR266" s="114"/>
      <c r="AS266" s="114"/>
      <c r="AT266" s="114"/>
      <c r="AU266" s="114"/>
      <c r="AV266" s="114"/>
      <c r="AW266" s="114"/>
      <c r="AX266" s="114"/>
      <c r="AY266" s="114"/>
      <c r="AZ266" s="114"/>
      <c r="BA266" s="114"/>
      <c r="BB266" s="114"/>
      <c r="BC266" s="114"/>
      <c r="BD266" s="114"/>
      <c r="BE266" s="114"/>
      <c r="BF266" s="114"/>
      <c r="BG266" s="114"/>
    </row>
    <row r="267" spans="2:59">
      <c r="K267" s="6"/>
      <c r="L267" s="129"/>
      <c r="M267" s="129"/>
      <c r="N267" s="129"/>
      <c r="O267" s="129"/>
      <c r="P267" s="123"/>
      <c r="Q267" s="114"/>
      <c r="R267" s="114"/>
      <c r="S267" s="114"/>
      <c r="T267" s="114"/>
      <c r="U267" s="114"/>
      <c r="V267" s="114"/>
      <c r="W267" s="114"/>
      <c r="X267" s="114"/>
      <c r="Y267" s="114"/>
      <c r="Z267" s="114"/>
      <c r="AA267" s="124"/>
      <c r="AB267" s="241"/>
      <c r="AC267" s="124"/>
      <c r="AD267" s="124"/>
      <c r="AE267" s="190"/>
      <c r="AF267" s="114"/>
      <c r="AG267" s="114"/>
      <c r="AH267" s="114"/>
      <c r="AI267" s="114"/>
      <c r="AJ267" s="114"/>
      <c r="AK267" s="114"/>
      <c r="AL267" s="114"/>
      <c r="AM267" s="114"/>
      <c r="AN267" s="114"/>
      <c r="AO267" s="114"/>
      <c r="AP267" s="114"/>
      <c r="AQ267" s="114"/>
      <c r="AR267" s="114"/>
      <c r="AS267" s="114"/>
      <c r="AT267" s="114"/>
      <c r="AU267" s="114"/>
      <c r="AV267" s="114"/>
      <c r="AW267" s="114"/>
      <c r="AX267" s="114"/>
      <c r="AY267" s="114"/>
      <c r="AZ267" s="114"/>
      <c r="BA267" s="114"/>
      <c r="BB267" s="114"/>
      <c r="BC267" s="114"/>
      <c r="BD267" s="114"/>
      <c r="BE267" s="114"/>
      <c r="BF267" s="114"/>
      <c r="BG267" s="114"/>
    </row>
    <row r="268" spans="2:59" ht="15.75" thickBot="1">
      <c r="L268" s="129"/>
      <c r="M268" s="129"/>
      <c r="N268" s="129"/>
      <c r="O268" s="129"/>
      <c r="P268" s="123"/>
      <c r="Q268" s="114"/>
      <c r="R268" s="114"/>
      <c r="S268" s="114"/>
      <c r="T268" s="114"/>
      <c r="U268" s="114"/>
      <c r="V268" s="114"/>
      <c r="W268" s="114"/>
      <c r="X268" s="114"/>
      <c r="Y268" s="114"/>
      <c r="Z268" s="114"/>
      <c r="AA268" s="124"/>
      <c r="AB268" s="124"/>
      <c r="AC268" s="124"/>
      <c r="AD268" s="124"/>
      <c r="AE268" s="190"/>
      <c r="AF268" s="114"/>
      <c r="AG268" s="114"/>
      <c r="AH268" s="114"/>
      <c r="AI268" s="114"/>
      <c r="AJ268" s="114"/>
      <c r="AK268" s="114"/>
      <c r="AL268" s="114"/>
      <c r="AM268" s="114"/>
      <c r="AN268" s="114"/>
      <c r="AO268" s="114"/>
      <c r="AP268" s="114"/>
      <c r="AQ268" s="114"/>
      <c r="AR268" s="114"/>
      <c r="AS268" s="114"/>
      <c r="AT268" s="114"/>
      <c r="AU268" s="114"/>
      <c r="AV268" s="114"/>
      <c r="AW268" s="114"/>
      <c r="AX268" s="114"/>
      <c r="AY268" s="114"/>
      <c r="AZ268" s="114"/>
      <c r="BA268" s="114"/>
      <c r="BB268" s="114"/>
      <c r="BC268" s="114"/>
      <c r="BD268" s="114"/>
      <c r="BE268" s="114"/>
      <c r="BF268" s="114"/>
      <c r="BG268" s="114"/>
    </row>
    <row r="269" spans="2:59">
      <c r="B269" s="877"/>
      <c r="C269" s="43" t="s">
        <v>282</v>
      </c>
      <c r="D269" s="44"/>
      <c r="E269" s="155">
        <f>E251+E259</f>
        <v>35.814999999999998</v>
      </c>
      <c r="F269" s="255">
        <f>F251+F259</f>
        <v>35.572000000000003</v>
      </c>
      <c r="G269" s="255">
        <f>G251+G259</f>
        <v>178.96600000000001</v>
      </c>
      <c r="H269" s="879">
        <f>H251+H259</f>
        <v>1223.3149999999998</v>
      </c>
      <c r="I269" s="878" t="s">
        <v>284</v>
      </c>
      <c r="J269" s="875" t="s">
        <v>202</v>
      </c>
      <c r="L269" s="129"/>
      <c r="M269" s="129"/>
      <c r="N269" s="129"/>
      <c r="O269" s="129"/>
      <c r="P269" s="114"/>
      <c r="Q269" s="114"/>
      <c r="R269" s="114"/>
      <c r="S269" s="114"/>
      <c r="T269" s="114"/>
      <c r="U269" s="114"/>
      <c r="V269" s="114"/>
      <c r="W269" s="114"/>
      <c r="X269" s="114"/>
      <c r="Y269" s="114"/>
      <c r="Z269" s="114"/>
      <c r="AA269" s="124"/>
      <c r="AB269" s="124"/>
      <c r="AC269" s="124"/>
      <c r="AD269" s="124"/>
      <c r="AE269" s="190"/>
      <c r="AF269" s="114"/>
      <c r="AG269" s="114"/>
      <c r="AH269" s="114"/>
      <c r="AI269" s="114"/>
      <c r="AJ269" s="114"/>
      <c r="AK269" s="114"/>
      <c r="AL269" s="114"/>
      <c r="AM269" s="114"/>
      <c r="AN269" s="114"/>
      <c r="AO269" s="114"/>
      <c r="AP269" s="114"/>
      <c r="AQ269" s="114"/>
      <c r="AR269" s="114"/>
      <c r="AS269" s="114"/>
      <c r="AT269" s="114"/>
      <c r="AU269" s="114"/>
      <c r="AV269" s="114"/>
      <c r="AW269" s="114"/>
      <c r="AX269" s="114"/>
      <c r="AY269" s="114"/>
      <c r="AZ269" s="114"/>
      <c r="BA269" s="114"/>
      <c r="BB269" s="114"/>
      <c r="BC269" s="114"/>
      <c r="BD269" s="114"/>
      <c r="BE269" s="114"/>
      <c r="BF269" s="114"/>
      <c r="BG269" s="114"/>
    </row>
    <row r="270" spans="2:59">
      <c r="B270" s="456"/>
      <c r="C270" s="930" t="s">
        <v>11</v>
      </c>
      <c r="D270" s="1783">
        <v>0.45</v>
      </c>
      <c r="E270" s="1160">
        <f>(E401/100)*45</f>
        <v>40.5</v>
      </c>
      <c r="F270" s="1159">
        <f>(F401/100)*45</f>
        <v>41.4</v>
      </c>
      <c r="G270" s="1159">
        <f>(G401/100)*45</f>
        <v>172.35</v>
      </c>
      <c r="H270" s="2782">
        <f>(H401/100)*45</f>
        <v>1224</v>
      </c>
      <c r="I270" s="1785">
        <f>H270-H269</f>
        <v>0.6850000000001728</v>
      </c>
      <c r="J270" s="874" t="s">
        <v>422</v>
      </c>
      <c r="K270" s="6"/>
      <c r="L270" s="129"/>
      <c r="M270" s="129"/>
      <c r="N270" s="129"/>
      <c r="O270" s="129"/>
      <c r="P270" s="127"/>
      <c r="Q270" s="114"/>
      <c r="R270" s="114"/>
      <c r="S270" s="114"/>
      <c r="T270" s="114"/>
      <c r="U270" s="114"/>
      <c r="V270" s="114"/>
      <c r="W270" s="114"/>
      <c r="X270" s="114"/>
      <c r="Y270" s="114"/>
      <c r="Z270" s="114"/>
      <c r="AA270" s="124"/>
      <c r="AB270" s="124"/>
      <c r="AC270" s="124"/>
      <c r="AD270" s="124"/>
      <c r="AE270" s="190"/>
      <c r="AF270" s="114"/>
      <c r="AG270" s="114"/>
      <c r="AH270" s="114"/>
      <c r="AI270" s="114"/>
      <c r="AJ270" s="114"/>
      <c r="AK270" s="114"/>
      <c r="AL270" s="114"/>
      <c r="AM270" s="114"/>
      <c r="AN270" s="114"/>
      <c r="AO270" s="114"/>
      <c r="AP270" s="114"/>
      <c r="AQ270" s="114"/>
      <c r="AR270" s="114"/>
      <c r="AS270" s="114"/>
      <c r="AT270" s="114"/>
      <c r="AU270" s="114"/>
      <c r="AV270" s="114"/>
      <c r="AW270" s="114"/>
      <c r="AX270" s="114"/>
      <c r="AY270" s="114"/>
      <c r="AZ270" s="114"/>
      <c r="BA270" s="114"/>
      <c r="BB270" s="114"/>
      <c r="BC270" s="114"/>
      <c r="BD270" s="114"/>
      <c r="BE270" s="114"/>
      <c r="BF270" s="114"/>
      <c r="BG270" s="114"/>
    </row>
    <row r="271" spans="2:59" ht="15.75" thickBot="1">
      <c r="B271" s="249"/>
      <c r="C271" s="1031" t="s">
        <v>431</v>
      </c>
      <c r="D271" s="1777"/>
      <c r="E271" s="2710">
        <f>(E269*100/E401)-45</f>
        <v>-5.2055555555555557</v>
      </c>
      <c r="F271" s="521">
        <f>(F269*100/F401)-45</f>
        <v>-6.3347826086956474</v>
      </c>
      <c r="G271" s="521">
        <f>(G269*100/G401)-45</f>
        <v>1.7274151436031389</v>
      </c>
      <c r="H271" s="2711">
        <f>(H269*100/H401)-45</f>
        <v>-2.5183823529417282E-2</v>
      </c>
      <c r="I271" s="1784"/>
      <c r="J271" s="1033"/>
      <c r="L271" s="123"/>
      <c r="M271" s="129"/>
      <c r="N271" s="129"/>
      <c r="O271" s="129"/>
      <c r="P271" s="123"/>
      <c r="Q271" s="114"/>
      <c r="R271" s="114"/>
      <c r="S271" s="114"/>
      <c r="T271" s="114"/>
      <c r="U271" s="114"/>
      <c r="V271" s="114"/>
      <c r="W271" s="114"/>
      <c r="X271" s="114"/>
      <c r="Y271" s="114"/>
      <c r="Z271" s="114"/>
      <c r="AA271" s="124"/>
      <c r="AB271" s="124"/>
      <c r="AC271" s="241"/>
      <c r="AD271" s="124"/>
      <c r="AE271" s="190"/>
      <c r="AF271" s="114"/>
      <c r="AG271" s="114"/>
      <c r="AH271" s="114"/>
      <c r="AI271" s="114"/>
      <c r="AJ271" s="114"/>
      <c r="AK271" s="114"/>
      <c r="AL271" s="114"/>
      <c r="AM271" s="114"/>
      <c r="AN271" s="114"/>
      <c r="AO271" s="114"/>
      <c r="AP271" s="114"/>
      <c r="AQ271" s="114"/>
      <c r="AR271" s="114"/>
      <c r="AS271" s="114"/>
      <c r="AT271" s="114"/>
      <c r="AU271" s="114"/>
      <c r="AV271" s="114"/>
      <c r="AW271" s="114"/>
      <c r="AX271" s="114"/>
      <c r="AY271" s="114"/>
      <c r="AZ271" s="114"/>
      <c r="BA271" s="114"/>
      <c r="BB271" s="114"/>
      <c r="BC271" s="114"/>
      <c r="BD271" s="114"/>
      <c r="BE271" s="114"/>
      <c r="BF271" s="114"/>
      <c r="BG271" s="114"/>
    </row>
    <row r="272" spans="2:59">
      <c r="K272" s="6"/>
      <c r="L272" s="125"/>
      <c r="M272" s="129"/>
      <c r="N272" s="129"/>
      <c r="O272" s="129"/>
      <c r="P272" s="123"/>
      <c r="Q272" s="114"/>
      <c r="R272" s="114"/>
      <c r="S272" s="114"/>
      <c r="T272" s="114"/>
      <c r="U272" s="114"/>
      <c r="V272" s="114"/>
      <c r="W272" s="114"/>
      <c r="X272" s="114"/>
      <c r="Y272" s="114"/>
      <c r="Z272" s="114"/>
      <c r="AA272" s="113"/>
      <c r="AB272" s="233"/>
      <c r="AC272" s="113"/>
      <c r="AD272" s="113"/>
      <c r="AE272" s="104"/>
      <c r="AF272" s="114"/>
      <c r="AG272" s="114"/>
      <c r="AH272" s="114"/>
      <c r="AI272" s="114"/>
      <c r="AJ272" s="114"/>
      <c r="AK272" s="114"/>
      <c r="AL272" s="114"/>
      <c r="AM272" s="114"/>
      <c r="AN272" s="114"/>
      <c r="AO272" s="114"/>
      <c r="AP272" s="114"/>
      <c r="AQ272" s="114"/>
      <c r="AR272" s="114"/>
      <c r="AS272" s="114"/>
      <c r="AT272" s="114"/>
      <c r="AU272" s="114"/>
      <c r="AV272" s="114"/>
      <c r="AW272" s="114"/>
      <c r="AX272" s="114"/>
      <c r="AY272" s="114"/>
      <c r="AZ272" s="114"/>
      <c r="BA272" s="114"/>
      <c r="BB272" s="114"/>
      <c r="BC272" s="114"/>
      <c r="BD272" s="114"/>
      <c r="BE272" s="114"/>
      <c r="BF272" s="114"/>
      <c r="BG272" s="114"/>
    </row>
    <row r="273" spans="2:59" ht="15.75" thickBot="1">
      <c r="K273" s="6"/>
      <c r="L273" s="413"/>
      <c r="M273" s="129"/>
      <c r="N273" s="129"/>
      <c r="O273" s="129"/>
      <c r="P273" s="123"/>
      <c r="Q273" s="114"/>
      <c r="R273" s="114"/>
      <c r="S273" s="114"/>
      <c r="T273" s="114"/>
      <c r="U273" s="114"/>
      <c r="V273" s="114"/>
      <c r="W273" s="114"/>
      <c r="X273" s="114"/>
      <c r="Y273" s="114"/>
      <c r="Z273" s="114"/>
      <c r="AA273" s="669"/>
      <c r="AB273" s="407"/>
      <c r="AC273" s="407"/>
      <c r="AD273" s="408"/>
      <c r="AE273" s="408"/>
      <c r="AF273" s="114"/>
      <c r="AG273" s="114"/>
      <c r="AH273" s="114"/>
      <c r="AI273" s="114"/>
      <c r="AJ273" s="114"/>
      <c r="AK273" s="114"/>
      <c r="AL273" s="114"/>
      <c r="AM273" s="114"/>
      <c r="AN273" s="114"/>
      <c r="AO273" s="114"/>
      <c r="AP273" s="114"/>
      <c r="AQ273" s="114"/>
      <c r="AR273" s="114"/>
      <c r="AS273" s="114"/>
      <c r="AT273" s="114"/>
      <c r="AU273" s="114"/>
      <c r="AV273" s="114"/>
      <c r="AW273" s="114"/>
      <c r="AX273" s="114"/>
      <c r="AY273" s="114"/>
      <c r="AZ273" s="114"/>
      <c r="BA273" s="114"/>
      <c r="BB273" s="114"/>
      <c r="BC273" s="114"/>
      <c r="BD273" s="114"/>
      <c r="BE273" s="114"/>
      <c r="BF273" s="114"/>
      <c r="BG273" s="114"/>
    </row>
    <row r="274" spans="2:59">
      <c r="B274" s="877"/>
      <c r="C274" s="43" t="s">
        <v>242</v>
      </c>
      <c r="D274" s="44"/>
      <c r="E274" s="162">
        <f>E239+E251+E259</f>
        <v>53.105999999999995</v>
      </c>
      <c r="F274" s="101">
        <f>F239+F251+F259</f>
        <v>60.69700000000001</v>
      </c>
      <c r="G274" s="101">
        <f>G239+G251+G259</f>
        <v>277.64299999999997</v>
      </c>
      <c r="H274" s="256">
        <f>H239+H251+H259</f>
        <v>1907.002</v>
      </c>
      <c r="I274" s="878" t="s">
        <v>284</v>
      </c>
      <c r="J274" s="875" t="s">
        <v>202</v>
      </c>
      <c r="K274" s="6"/>
      <c r="L274" s="129"/>
      <c r="M274" s="129"/>
      <c r="N274" s="129"/>
      <c r="O274" s="129"/>
      <c r="P274" s="123"/>
      <c r="Q274" s="114"/>
      <c r="R274" s="114"/>
      <c r="S274" s="114"/>
      <c r="T274" s="114"/>
      <c r="U274" s="114"/>
      <c r="V274" s="114"/>
      <c r="W274" s="114"/>
      <c r="X274" s="114"/>
      <c r="Y274" s="114"/>
      <c r="Z274" s="114"/>
      <c r="AA274" s="405"/>
      <c r="AB274" s="405"/>
      <c r="AC274" s="410"/>
      <c r="AD274" s="410"/>
      <c r="AE274" s="411"/>
      <c r="AF274" s="114"/>
      <c r="AG274" s="114"/>
      <c r="AH274" s="114"/>
      <c r="AI274" s="114"/>
      <c r="AJ274" s="114"/>
      <c r="AK274" s="114"/>
      <c r="AL274" s="114"/>
      <c r="AM274" s="114"/>
      <c r="AN274" s="114"/>
      <c r="AO274" s="114"/>
      <c r="AP274" s="114"/>
      <c r="AQ274" s="114"/>
      <c r="AR274" s="114"/>
      <c r="AS274" s="114"/>
      <c r="AT274" s="114"/>
      <c r="AU274" s="114"/>
      <c r="AV274" s="114"/>
      <c r="AW274" s="114"/>
      <c r="AX274" s="114"/>
      <c r="AY274" s="114"/>
      <c r="AZ274" s="114"/>
      <c r="BA274" s="114"/>
      <c r="BB274" s="114"/>
      <c r="BC274" s="114"/>
      <c r="BD274" s="114"/>
      <c r="BE274" s="114"/>
      <c r="BF274" s="114"/>
      <c r="BG274" s="114"/>
    </row>
    <row r="275" spans="2:59">
      <c r="B275" s="1035"/>
      <c r="C275" s="1036" t="s">
        <v>11</v>
      </c>
      <c r="D275" s="1783">
        <v>0.7</v>
      </c>
      <c r="E275" s="1160">
        <f>(E401/100)*70</f>
        <v>63</v>
      </c>
      <c r="F275" s="1159">
        <f>(F401/100)*70</f>
        <v>64.400000000000006</v>
      </c>
      <c r="G275" s="1159">
        <f>(G401/100)*70</f>
        <v>268.10000000000002</v>
      </c>
      <c r="H275" s="2782">
        <f>(H401/100)*70</f>
        <v>1904</v>
      </c>
      <c r="I275" s="1785">
        <f>H275-H274</f>
        <v>-3.0019999999999527</v>
      </c>
      <c r="J275" s="874" t="s">
        <v>422</v>
      </c>
      <c r="K275" s="6"/>
      <c r="L275" s="413"/>
      <c r="M275" s="129"/>
      <c r="N275" s="129"/>
      <c r="O275" s="129"/>
      <c r="P275" s="159"/>
      <c r="Q275" s="114"/>
      <c r="R275" s="114"/>
      <c r="S275" s="114"/>
      <c r="T275" s="114"/>
      <c r="U275" s="114"/>
      <c r="V275" s="114"/>
      <c r="W275" s="114"/>
      <c r="X275" s="114"/>
      <c r="Y275" s="114"/>
      <c r="Z275" s="114"/>
      <c r="AA275" s="129"/>
      <c r="AB275" s="129"/>
      <c r="AC275" s="129"/>
      <c r="AD275" s="129"/>
      <c r="AE275" s="114"/>
      <c r="AF275" s="114"/>
      <c r="AG275" s="114"/>
      <c r="AH275" s="114"/>
      <c r="AI275" s="114"/>
      <c r="AJ275" s="114"/>
      <c r="AK275" s="114"/>
      <c r="AL275" s="114"/>
      <c r="AM275" s="114"/>
      <c r="AN275" s="114"/>
      <c r="AO275" s="114"/>
      <c r="AP275" s="114"/>
      <c r="AQ275" s="114"/>
      <c r="AR275" s="114"/>
      <c r="AS275" s="114"/>
      <c r="AT275" s="114"/>
      <c r="AU275" s="114"/>
      <c r="AV275" s="114"/>
      <c r="AW275" s="114"/>
      <c r="AX275" s="114"/>
      <c r="AY275" s="114"/>
      <c r="AZ275" s="114"/>
      <c r="BA275" s="114"/>
      <c r="BB275" s="114"/>
      <c r="BC275" s="114"/>
      <c r="BD275" s="114"/>
      <c r="BE275" s="114"/>
      <c r="BF275" s="114"/>
      <c r="BG275" s="114"/>
    </row>
    <row r="276" spans="2:59" ht="15.75" thickBot="1">
      <c r="B276" s="249"/>
      <c r="C276" s="1031" t="s">
        <v>431</v>
      </c>
      <c r="D276" s="1777"/>
      <c r="E276" s="2710">
        <f>(E274*100/E401)-70</f>
        <v>-10.993333333333339</v>
      </c>
      <c r="F276" s="521">
        <f>(F274*100/F401)-70</f>
        <v>-4.0249999999999915</v>
      </c>
      <c r="G276" s="521">
        <f>(G274*100/G401)-70</f>
        <v>2.4916449086161805</v>
      </c>
      <c r="H276" s="2711">
        <f>(H274*100/H401)-70</f>
        <v>0.11036764705882263</v>
      </c>
      <c r="I276" s="1784"/>
      <c r="J276" s="1033"/>
      <c r="K276" s="6"/>
      <c r="L276" s="129"/>
      <c r="M276" s="129"/>
      <c r="N276" s="129"/>
      <c r="O276" s="129"/>
      <c r="P276" s="114"/>
      <c r="Q276" s="114"/>
      <c r="R276" s="114"/>
      <c r="S276" s="114"/>
      <c r="T276" s="114"/>
      <c r="U276" s="114"/>
      <c r="V276" s="114"/>
      <c r="W276" s="114"/>
      <c r="X276" s="114"/>
      <c r="Y276" s="114"/>
      <c r="Z276" s="114"/>
      <c r="AA276" s="129"/>
      <c r="AB276" s="129"/>
      <c r="AC276" s="129"/>
      <c r="AD276" s="129"/>
      <c r="AE276" s="114"/>
      <c r="AF276" s="114"/>
      <c r="AG276" s="114"/>
      <c r="AH276" s="114"/>
      <c r="AI276" s="114"/>
      <c r="AJ276" s="114"/>
      <c r="AK276" s="114"/>
      <c r="AL276" s="114"/>
      <c r="AM276" s="114"/>
      <c r="AN276" s="114"/>
      <c r="AO276" s="114"/>
      <c r="AP276" s="114"/>
      <c r="AQ276" s="114"/>
      <c r="AR276" s="114"/>
      <c r="AS276" s="114"/>
      <c r="AT276" s="114"/>
      <c r="AU276" s="114"/>
      <c r="AV276" s="114"/>
      <c r="AW276" s="114"/>
      <c r="AX276" s="114"/>
      <c r="AY276" s="114"/>
      <c r="AZ276" s="114"/>
      <c r="BA276" s="114"/>
      <c r="BB276" s="114"/>
      <c r="BC276" s="114"/>
      <c r="BD276" s="114"/>
      <c r="BE276" s="114"/>
      <c r="BF276" s="114"/>
      <c r="BG276" s="114"/>
    </row>
    <row r="277" spans="2:59" ht="15.75">
      <c r="K277" s="6"/>
      <c r="L277" s="129"/>
      <c r="M277" s="129"/>
      <c r="N277" s="129"/>
      <c r="O277" s="129"/>
      <c r="P277" s="109"/>
      <c r="Q277" s="106"/>
      <c r="R277" s="124"/>
      <c r="S277" s="124"/>
      <c r="T277" s="124"/>
      <c r="U277" s="1926"/>
      <c r="V277" s="114"/>
      <c r="W277" s="114"/>
      <c r="X277" s="114"/>
      <c r="Y277" s="114"/>
      <c r="Z277" s="114"/>
      <c r="AA277" s="129"/>
      <c r="AB277" s="129"/>
      <c r="AC277" s="129"/>
      <c r="AD277" s="129"/>
      <c r="AE277" s="114"/>
      <c r="AF277" s="114"/>
      <c r="AG277" s="210"/>
      <c r="AH277" s="210"/>
      <c r="AI277" s="210"/>
      <c r="AJ277" s="197"/>
      <c r="AK277" s="635"/>
      <c r="AL277" s="210"/>
      <c r="AM277" s="197"/>
      <c r="AN277" s="197"/>
      <c r="AO277" s="210"/>
      <c r="AP277" s="636"/>
      <c r="AQ277" s="210"/>
      <c r="AR277" s="210"/>
      <c r="AS277" s="114"/>
      <c r="AT277" s="134"/>
      <c r="AU277" s="114"/>
      <c r="AV277" s="114"/>
      <c r="AW277" s="114"/>
      <c r="AX277" s="114"/>
      <c r="AY277" s="114"/>
      <c r="AZ277" s="114"/>
      <c r="BA277" s="114"/>
      <c r="BB277" s="114"/>
      <c r="BC277" s="114"/>
      <c r="BD277" s="114"/>
      <c r="BE277" s="114"/>
      <c r="BF277" s="114"/>
      <c r="BG277" s="114"/>
    </row>
    <row r="278" spans="2:59">
      <c r="C278" s="585"/>
      <c r="D278" s="15"/>
      <c r="E278" s="165"/>
      <c r="F278" s="165"/>
      <c r="G278" s="165"/>
      <c r="H278" s="102"/>
      <c r="I278" s="703"/>
      <c r="J278" s="700"/>
      <c r="K278" s="6"/>
      <c r="L278" s="129"/>
      <c r="M278" s="129"/>
      <c r="N278" s="129"/>
      <c r="O278" s="129"/>
      <c r="P278" s="414"/>
      <c r="Q278" s="106"/>
      <c r="R278" s="124"/>
      <c r="S278" s="124"/>
      <c r="T278" s="124"/>
      <c r="U278" s="124"/>
      <c r="V278" s="114"/>
      <c r="W278" s="114"/>
      <c r="X278" s="114"/>
      <c r="Y278" s="114"/>
      <c r="Z278" s="114"/>
      <c r="AA278" s="129"/>
      <c r="AB278" s="129"/>
      <c r="AC278" s="129"/>
      <c r="AD278" s="129"/>
      <c r="AE278" s="114"/>
      <c r="AF278" s="114"/>
      <c r="AG278" s="210"/>
      <c r="AH278" s="210"/>
      <c r="AI278" s="210"/>
      <c r="AJ278" s="210"/>
      <c r="AK278" s="210"/>
      <c r="AL278" s="210"/>
      <c r="AM278" s="210"/>
      <c r="AN278" s="210"/>
      <c r="AO278" s="210"/>
      <c r="AP278" s="210"/>
      <c r="AQ278" s="210"/>
      <c r="AR278" s="210"/>
      <c r="AS278" s="114"/>
      <c r="AT278" s="114"/>
      <c r="AU278" s="114"/>
      <c r="AV278" s="114"/>
      <c r="AW278" s="114"/>
      <c r="AX278" s="114"/>
      <c r="AY278" s="114"/>
      <c r="AZ278" s="114"/>
      <c r="BA278" s="114"/>
      <c r="BB278" s="114"/>
      <c r="BC278" s="114"/>
      <c r="BD278" s="114"/>
      <c r="BE278" s="114"/>
      <c r="BF278" s="114"/>
      <c r="BG278" s="114"/>
    </row>
    <row r="279" spans="2:59" ht="15.75">
      <c r="D279" s="12" t="s">
        <v>206</v>
      </c>
      <c r="K279" s="6"/>
      <c r="L279" s="114"/>
      <c r="M279" s="188"/>
      <c r="N279" s="114"/>
      <c r="O279" s="129"/>
      <c r="P279" s="109"/>
      <c r="Q279" s="106"/>
      <c r="R279" s="124"/>
      <c r="S279" s="124"/>
      <c r="T279" s="124"/>
      <c r="U279" s="124"/>
      <c r="V279" s="114"/>
      <c r="W279" s="114"/>
      <c r="X279" s="114"/>
      <c r="Y279" s="114"/>
      <c r="Z279" s="114"/>
      <c r="AA279" s="129"/>
      <c r="AB279" s="129"/>
      <c r="AC279" s="129"/>
      <c r="AD279" s="129"/>
      <c r="AE279" s="114"/>
      <c r="AF279" s="114"/>
      <c r="AG279" s="114"/>
      <c r="AH279" s="114"/>
      <c r="AI279" s="114"/>
      <c r="AJ279" s="197"/>
      <c r="AK279" s="197"/>
      <c r="AL279" s="114"/>
      <c r="AM279" s="197"/>
      <c r="AN279" s="197"/>
      <c r="AO279" s="114"/>
      <c r="AP279" s="109"/>
      <c r="AQ279" s="114"/>
      <c r="AR279" s="114"/>
      <c r="AS279" s="114"/>
      <c r="AT279" s="114"/>
      <c r="AU279" s="114"/>
      <c r="AV279" s="114"/>
      <c r="AW279" s="114"/>
      <c r="AX279" s="114"/>
      <c r="AY279" s="114"/>
      <c r="AZ279" s="114"/>
      <c r="BA279" s="114"/>
      <c r="BB279" s="114"/>
      <c r="BC279" s="114"/>
      <c r="BD279" s="114"/>
      <c r="BE279" s="114"/>
      <c r="BF279" s="114"/>
      <c r="BG279" s="114"/>
    </row>
    <row r="280" spans="2:59" ht="15.75">
      <c r="B280" s="25" t="s">
        <v>1007</v>
      </c>
      <c r="D280"/>
      <c r="E280"/>
      <c r="I280"/>
      <c r="J280"/>
      <c r="K280" s="6"/>
      <c r="L280" s="786"/>
      <c r="M280" s="109"/>
      <c r="N280" s="106"/>
      <c r="O280" s="129"/>
      <c r="P280" s="109"/>
      <c r="Q280" s="106"/>
      <c r="R280" s="2421"/>
      <c r="S280" s="2424"/>
      <c r="T280" s="2421"/>
      <c r="U280" s="2421"/>
      <c r="V280" s="114"/>
      <c r="W280" s="114"/>
      <c r="X280" s="114"/>
      <c r="Y280" s="114"/>
      <c r="Z280" s="114"/>
      <c r="AA280" s="129"/>
      <c r="AB280" s="129"/>
      <c r="AC280" s="129"/>
      <c r="AD280" s="129"/>
      <c r="AE280" s="114"/>
      <c r="AF280" s="114"/>
      <c r="AG280" s="640"/>
      <c r="AH280" s="641"/>
      <c r="AI280" s="642"/>
      <c r="AJ280" s="643"/>
      <c r="AK280" s="644"/>
      <c r="AL280" s="644"/>
      <c r="AM280" s="644"/>
      <c r="AN280" s="644"/>
      <c r="AO280" s="644"/>
      <c r="AP280" s="644"/>
      <c r="AQ280" s="640"/>
      <c r="AR280" s="640"/>
      <c r="AS280" s="645"/>
      <c r="AT280" s="114"/>
      <c r="AU280" s="114"/>
      <c r="AV280" s="114"/>
      <c r="AW280" s="114"/>
      <c r="AX280" s="114"/>
      <c r="AY280" s="114"/>
      <c r="AZ280" s="114"/>
      <c r="BA280" s="114"/>
      <c r="BB280" s="114"/>
      <c r="BC280" s="114"/>
      <c r="BD280" s="114"/>
      <c r="BE280" s="114"/>
      <c r="BF280" s="114"/>
      <c r="BG280" s="114"/>
    </row>
    <row r="281" spans="2:59">
      <c r="C281" s="25" t="s">
        <v>203</v>
      </c>
      <c r="E281"/>
      <c r="F281"/>
      <c r="G281" s="25"/>
      <c r="H281" s="25"/>
      <c r="I281" s="26"/>
      <c r="J281" s="26"/>
      <c r="K281" s="6"/>
      <c r="L281" s="124"/>
      <c r="M281" s="124"/>
      <c r="N281" s="630"/>
      <c r="O281" s="2266"/>
      <c r="P281" s="109"/>
      <c r="Q281" s="106"/>
      <c r="R281" s="124"/>
      <c r="S281" s="124"/>
      <c r="T281" s="124"/>
      <c r="U281" s="1926"/>
      <c r="V281" s="114"/>
      <c r="W281" s="114"/>
      <c r="X281" s="114"/>
      <c r="Y281" s="114"/>
      <c r="Z281" s="114"/>
      <c r="AA281" s="129"/>
      <c r="AB281" s="129"/>
      <c r="AC281" s="129"/>
      <c r="AD281" s="129"/>
      <c r="AE281" s="114"/>
      <c r="AF281" s="114"/>
      <c r="AG281" s="222"/>
      <c r="AH281" s="222"/>
      <c r="AI281" s="222"/>
      <c r="AJ281" s="646"/>
      <c r="AK281" s="222"/>
      <c r="AL281" s="222"/>
      <c r="AM281" s="222"/>
      <c r="AN281" s="222"/>
      <c r="AO281" s="222"/>
      <c r="AP281" s="222"/>
      <c r="AQ281" s="222"/>
      <c r="AR281" s="222"/>
      <c r="AS281" s="222"/>
      <c r="AT281" s="114"/>
      <c r="AU281" s="114"/>
      <c r="AV281" s="114"/>
      <c r="AW281" s="114"/>
      <c r="AX281" s="114"/>
      <c r="AY281" s="114"/>
      <c r="AZ281" s="114"/>
      <c r="BA281" s="114"/>
      <c r="BB281" s="114"/>
      <c r="BC281" s="114"/>
      <c r="BD281" s="114"/>
      <c r="BE281" s="114"/>
      <c r="BF281" s="114"/>
      <c r="BG281" s="114"/>
    </row>
    <row r="282" spans="2:59" ht="15.75">
      <c r="B282" s="28" t="s">
        <v>888</v>
      </c>
      <c r="C282" s="26"/>
      <c r="D282"/>
      <c r="E282" s="28" t="s">
        <v>0</v>
      </c>
      <c r="F282"/>
      <c r="G282" s="2" t="s">
        <v>429</v>
      </c>
      <c r="H282" s="26"/>
      <c r="I282" s="26"/>
      <c r="J282" s="33"/>
      <c r="K282" s="6"/>
      <c r="L282" s="3188"/>
      <c r="M282" s="585"/>
      <c r="N282" s="106"/>
      <c r="O282" s="129"/>
      <c r="P282" s="414"/>
      <c r="Q282" s="106"/>
      <c r="R282" s="124"/>
      <c r="S282" s="124"/>
      <c r="T282" s="124"/>
      <c r="U282" s="124"/>
      <c r="V282" s="114"/>
      <c r="W282" s="114"/>
      <c r="X282" s="114"/>
      <c r="Y282" s="114"/>
      <c r="Z282" s="114"/>
      <c r="AA282" s="114"/>
      <c r="AB282" s="114"/>
      <c r="AC282" s="114"/>
      <c r="AD282" s="114"/>
      <c r="AE282" s="114"/>
      <c r="AF282" s="114"/>
      <c r="AG282" s="124"/>
      <c r="AH282" s="124"/>
      <c r="AI282" s="376"/>
      <c r="AJ282" s="191"/>
      <c r="AK282" s="124"/>
      <c r="AL282" s="190"/>
      <c r="AM282" s="190"/>
      <c r="AN282" s="190"/>
      <c r="AO282" s="190"/>
      <c r="AP282" s="190"/>
      <c r="AQ282" s="190"/>
      <c r="AR282" s="190"/>
      <c r="AS282" s="190"/>
      <c r="AT282" s="114"/>
      <c r="AU282" s="114"/>
      <c r="AV282" s="114"/>
      <c r="AW282" s="114"/>
      <c r="AX282" s="114"/>
      <c r="AY282" s="114"/>
      <c r="AZ282" s="114"/>
      <c r="BA282" s="114"/>
      <c r="BB282" s="114"/>
      <c r="BC282" s="114"/>
      <c r="BD282" s="114"/>
      <c r="BE282" s="114"/>
      <c r="BF282" s="114"/>
      <c r="BG282" s="114"/>
    </row>
    <row r="283" spans="2:59" ht="21.75" thickBot="1">
      <c r="D283" s="32" t="s">
        <v>1</v>
      </c>
      <c r="K283" s="6"/>
      <c r="L283" s="3188"/>
      <c r="M283" s="109"/>
      <c r="N283" s="106"/>
      <c r="O283" s="129"/>
      <c r="P283" s="124"/>
      <c r="Q283" s="124"/>
      <c r="R283" s="124"/>
      <c r="S283" s="191"/>
      <c r="T283" s="124"/>
      <c r="U283" s="124"/>
      <c r="V283" s="114"/>
      <c r="W283" s="114"/>
      <c r="X283" s="114"/>
      <c r="Y283" s="114"/>
      <c r="Z283" s="114"/>
      <c r="AA283" s="114"/>
      <c r="AB283" s="114"/>
      <c r="AC283" s="114"/>
      <c r="AD283" s="114"/>
      <c r="AE283" s="114"/>
      <c r="AF283" s="114"/>
      <c r="AG283" s="658"/>
      <c r="AH283" s="658"/>
      <c r="AI283" s="658"/>
      <c r="AJ283" s="668"/>
      <c r="AK283" s="658"/>
      <c r="AL283" s="658"/>
      <c r="AM283" s="658"/>
      <c r="AN283" s="658"/>
      <c r="AO283" s="659"/>
      <c r="AP283" s="659"/>
      <c r="AQ283" s="658"/>
      <c r="AR283" s="658"/>
      <c r="AS283" s="658"/>
      <c r="AT283" s="114"/>
      <c r="AU283" s="114"/>
      <c r="AV283" s="114"/>
      <c r="AW283" s="114"/>
      <c r="AX283" s="114"/>
      <c r="AY283" s="114"/>
      <c r="AZ283" s="114"/>
      <c r="BA283" s="114"/>
      <c r="BB283" s="114"/>
      <c r="BC283" s="114"/>
      <c r="BD283" s="114"/>
      <c r="BE283" s="114"/>
      <c r="BF283" s="114"/>
      <c r="BG283" s="114"/>
    </row>
    <row r="284" spans="2:59" ht="13.5" customHeight="1" thickBot="1">
      <c r="B284" s="1831" t="s">
        <v>175</v>
      </c>
      <c r="C284" s="96"/>
      <c r="D284" s="459" t="s">
        <v>176</v>
      </c>
      <c r="E284" s="383" t="s">
        <v>177</v>
      </c>
      <c r="F284" s="383"/>
      <c r="G284" s="383"/>
      <c r="H284" s="460" t="s">
        <v>178</v>
      </c>
      <c r="I284" s="461" t="s">
        <v>179</v>
      </c>
      <c r="J284" s="462" t="s">
        <v>180</v>
      </c>
      <c r="K284" s="6"/>
      <c r="L284" s="129"/>
      <c r="M284" s="129"/>
      <c r="N284" s="129"/>
      <c r="O284" s="129"/>
      <c r="P284" s="129"/>
      <c r="Q284" s="114"/>
      <c r="R284" s="114"/>
      <c r="S284" s="114"/>
      <c r="T284" s="114"/>
      <c r="U284" s="2421"/>
      <c r="V284" s="114"/>
      <c r="W284" s="114"/>
      <c r="X284" s="114"/>
      <c r="Y284" s="114"/>
      <c r="Z284" s="114"/>
      <c r="AA284" s="134"/>
      <c r="AB284" s="114"/>
      <c r="AC284" s="114"/>
      <c r="AD284" s="663"/>
      <c r="AE284" s="127"/>
      <c r="AF284" s="114"/>
      <c r="AG284" s="114"/>
      <c r="AH284" s="114"/>
      <c r="AI284" s="114"/>
      <c r="AJ284" s="114"/>
      <c r="AK284" s="114"/>
      <c r="AL284" s="114"/>
      <c r="AM284" s="114"/>
      <c r="AN284" s="114"/>
      <c r="AO284" s="114"/>
      <c r="AP284" s="114"/>
      <c r="AQ284" s="114"/>
      <c r="AR284" s="114"/>
      <c r="AS284" s="114"/>
      <c r="AT284" s="114"/>
      <c r="AU284" s="114"/>
      <c r="AV284" s="114"/>
      <c r="AW284" s="114"/>
      <c r="AX284" s="114"/>
      <c r="AY284" s="114"/>
      <c r="AZ284" s="114"/>
      <c r="BA284" s="114"/>
      <c r="BB284" s="114"/>
      <c r="BC284" s="114"/>
      <c r="BD284" s="114"/>
      <c r="BE284" s="114"/>
      <c r="BF284" s="114"/>
      <c r="BG284" s="114"/>
    </row>
    <row r="285" spans="2:59" ht="14.25" customHeight="1">
      <c r="B285" s="467" t="s">
        <v>181</v>
      </c>
      <c r="C285" s="464" t="s">
        <v>182</v>
      </c>
      <c r="D285" s="465" t="s">
        <v>183</v>
      </c>
      <c r="E285" s="466" t="s">
        <v>184</v>
      </c>
      <c r="F285" s="466" t="s">
        <v>56</v>
      </c>
      <c r="G285" s="466" t="s">
        <v>57</v>
      </c>
      <c r="H285" s="467" t="s">
        <v>185</v>
      </c>
      <c r="I285" s="468" t="s">
        <v>186</v>
      </c>
      <c r="J285" s="469" t="s">
        <v>323</v>
      </c>
      <c r="K285" s="6"/>
      <c r="L285" s="129"/>
      <c r="M285" s="129"/>
      <c r="N285" s="129"/>
      <c r="O285" s="129"/>
      <c r="P285" s="129"/>
      <c r="Q285" s="114"/>
      <c r="R285" s="114"/>
      <c r="S285" s="114"/>
      <c r="T285" s="114"/>
      <c r="U285" s="114"/>
      <c r="V285" s="114"/>
      <c r="W285" s="114"/>
      <c r="X285" s="114"/>
      <c r="Y285" s="114"/>
      <c r="Z285" s="114"/>
      <c r="AA285" s="114"/>
      <c r="AB285" s="221"/>
      <c r="AC285" s="114"/>
      <c r="AD285" s="169"/>
      <c r="AE285" s="123"/>
      <c r="AF285" s="114"/>
      <c r="AG285" s="114"/>
      <c r="AH285" s="114"/>
      <c r="AI285" s="114"/>
      <c r="AJ285" s="114"/>
      <c r="AK285" s="114"/>
      <c r="AL285" s="114"/>
      <c r="AM285" s="114"/>
      <c r="AN285" s="114"/>
      <c r="AO285" s="114"/>
      <c r="AP285" s="636"/>
      <c r="AQ285" s="114"/>
      <c r="AR285" s="636"/>
      <c r="AS285" s="114"/>
      <c r="AT285" s="114"/>
      <c r="AU285" s="114"/>
      <c r="AV285" s="114"/>
      <c r="AW285" s="114"/>
      <c r="AX285" s="114"/>
      <c r="AY285" s="114"/>
      <c r="AZ285" s="114"/>
      <c r="BA285" s="114"/>
      <c r="BB285" s="114"/>
      <c r="BC285" s="114"/>
      <c r="BD285" s="114"/>
      <c r="BE285" s="114"/>
      <c r="BF285" s="114"/>
      <c r="BG285" s="114"/>
    </row>
    <row r="286" spans="2:59" ht="15.75" customHeight="1" thickBot="1">
      <c r="B286" s="1832"/>
      <c r="C286" s="513"/>
      <c r="D286" s="471"/>
      <c r="E286" s="472" t="s">
        <v>6</v>
      </c>
      <c r="F286" s="472" t="s">
        <v>7</v>
      </c>
      <c r="G286" s="472" t="s">
        <v>8</v>
      </c>
      <c r="H286" s="473" t="s">
        <v>187</v>
      </c>
      <c r="I286" s="474" t="s">
        <v>188</v>
      </c>
      <c r="J286" s="475" t="s">
        <v>322</v>
      </c>
      <c r="K286" s="6"/>
      <c r="L286" s="1090"/>
      <c r="M286" s="114"/>
      <c r="N286" s="114"/>
      <c r="O286" s="129"/>
      <c r="P286" s="129"/>
      <c r="Q286" s="114"/>
      <c r="R286" s="114"/>
      <c r="S286" s="114"/>
      <c r="T286" s="114"/>
      <c r="U286" s="114"/>
      <c r="V286" s="114"/>
      <c r="W286" s="114"/>
      <c r="X286" s="114"/>
      <c r="Y286" s="114"/>
      <c r="Z286" s="114"/>
      <c r="AA286" s="625"/>
      <c r="AB286" s="585"/>
      <c r="AC286" s="585"/>
      <c r="AD286" s="585"/>
      <c r="AE286" s="585"/>
      <c r="AF286" s="114"/>
      <c r="AG286" s="114"/>
      <c r="AH286" s="114"/>
      <c r="AI286" s="114"/>
      <c r="AJ286" s="670"/>
      <c r="AK286" s="114"/>
      <c r="AL286" s="114"/>
      <c r="AM286" s="114"/>
      <c r="AN286" s="114"/>
      <c r="AO286" s="114"/>
      <c r="AP286" s="114"/>
      <c r="AQ286" s="114"/>
      <c r="AR286" s="636"/>
      <c r="AS286" s="114"/>
      <c r="AT286" s="114"/>
      <c r="AU286" s="114"/>
      <c r="AV286" s="114"/>
      <c r="AW286" s="114"/>
      <c r="AX286" s="114"/>
      <c r="AY286" s="114"/>
      <c r="AZ286" s="114"/>
      <c r="BA286" s="114"/>
      <c r="BB286" s="114"/>
      <c r="BC286" s="114"/>
      <c r="BD286" s="114"/>
      <c r="BE286" s="114"/>
      <c r="BF286" s="114"/>
      <c r="BG286" s="114"/>
    </row>
    <row r="287" spans="2:59" ht="13.5" customHeight="1">
      <c r="B287" s="538" t="s">
        <v>189</v>
      </c>
      <c r="C287" s="476" t="s">
        <v>154</v>
      </c>
      <c r="D287" s="477"/>
      <c r="E287" s="478"/>
      <c r="F287" s="479"/>
      <c r="G287" s="479"/>
      <c r="H287" s="727"/>
      <c r="I287" s="523"/>
      <c r="J287" s="482"/>
      <c r="K287" s="6"/>
      <c r="L287" s="114"/>
      <c r="M287" s="188"/>
      <c r="N287" s="114"/>
      <c r="O287" s="129"/>
      <c r="P287" s="129"/>
      <c r="Q287" s="114"/>
      <c r="R287" s="114"/>
      <c r="S287" s="114"/>
      <c r="T287" s="114"/>
      <c r="U287" s="114"/>
      <c r="V287" s="114"/>
      <c r="W287" s="114"/>
      <c r="X287" s="114"/>
      <c r="Y287" s="114"/>
      <c r="Z287" s="114"/>
      <c r="AA287" s="626"/>
      <c r="AB287" s="626"/>
      <c r="AC287" s="626"/>
      <c r="AD287" s="626"/>
      <c r="AE287" s="626"/>
      <c r="AF287" s="114"/>
      <c r="AG287" s="415"/>
      <c r="AH287" s="122"/>
      <c r="AI287" s="114"/>
      <c r="AJ287" s="114"/>
      <c r="AK287" s="114"/>
      <c r="AL287" s="114"/>
      <c r="AM287" s="114"/>
      <c r="AN287" s="114"/>
      <c r="AO287" s="114"/>
      <c r="AP287" s="114"/>
      <c r="AQ287" s="114"/>
      <c r="AR287" s="114"/>
      <c r="AS287" s="114"/>
      <c r="AT287" s="114"/>
      <c r="AU287" s="114"/>
      <c r="AV287" s="114"/>
      <c r="AW287" s="114"/>
      <c r="AX287" s="114"/>
      <c r="AY287" s="114"/>
      <c r="AZ287" s="114"/>
      <c r="BA287" s="114"/>
      <c r="BB287" s="114"/>
      <c r="BC287" s="114"/>
      <c r="BD287" s="114"/>
      <c r="BE287" s="114"/>
      <c r="BF287" s="114"/>
      <c r="BG287" s="114"/>
    </row>
    <row r="288" spans="2:59">
      <c r="B288" s="487" t="s">
        <v>190</v>
      </c>
      <c r="C288" s="262" t="s">
        <v>847</v>
      </c>
      <c r="D288" s="485">
        <v>60</v>
      </c>
      <c r="E288" s="1842">
        <v>0.9</v>
      </c>
      <c r="F288" s="420">
        <v>7.4999999999999997E-2</v>
      </c>
      <c r="G288" s="371">
        <v>5.1749999999999998</v>
      </c>
      <c r="H288" s="1875">
        <v>25.2</v>
      </c>
      <c r="I288" s="525"/>
      <c r="J288" s="486" t="s">
        <v>848</v>
      </c>
      <c r="K288" s="6"/>
      <c r="L288" s="3191"/>
      <c r="M288" s="109"/>
      <c r="N288" s="104"/>
      <c r="O288" s="129"/>
      <c r="P288" s="109"/>
      <c r="Q288" s="758"/>
      <c r="R288" s="762"/>
      <c r="S288" s="762"/>
      <c r="T288" s="762"/>
      <c r="U288" s="221"/>
      <c r="V288" s="309"/>
      <c r="W288" s="309"/>
      <c r="X288" s="114"/>
      <c r="Y288" s="114"/>
      <c r="Z288" s="114"/>
      <c r="AA288" s="129"/>
      <c r="AB288" s="129"/>
      <c r="AC288" s="129"/>
      <c r="AD288" s="129"/>
      <c r="AE288" s="114"/>
      <c r="AF288" s="114"/>
      <c r="AG288" s="114"/>
      <c r="AH288" s="122"/>
      <c r="AI288" s="114"/>
      <c r="AJ288" s="114"/>
      <c r="AK288" s="114"/>
      <c r="AL288" s="114"/>
      <c r="AM288" s="114"/>
      <c r="AN288" s="114"/>
      <c r="AO288" s="114"/>
      <c r="AP288" s="114"/>
      <c r="AQ288" s="114"/>
      <c r="AR288" s="114"/>
      <c r="AS288" s="114"/>
      <c r="AT288" s="114"/>
      <c r="AU288" s="114"/>
      <c r="AV288" s="114"/>
      <c r="AW288" s="114"/>
      <c r="AX288" s="114"/>
      <c r="AY288" s="114"/>
      <c r="AZ288" s="114"/>
      <c r="BA288" s="114"/>
      <c r="BB288" s="114"/>
      <c r="BC288" s="114"/>
      <c r="BD288" s="114"/>
      <c r="BE288" s="114"/>
      <c r="BF288" s="114"/>
      <c r="BG288" s="114"/>
    </row>
    <row r="289" spans="2:59" ht="15.75">
      <c r="B289" s="488" t="s">
        <v>12</v>
      </c>
      <c r="C289" s="489" t="s">
        <v>463</v>
      </c>
      <c r="D289" s="485">
        <v>120</v>
      </c>
      <c r="E289" s="968">
        <v>10.179</v>
      </c>
      <c r="F289" s="1069">
        <v>10.478</v>
      </c>
      <c r="G289" s="1849">
        <v>14.87</v>
      </c>
      <c r="H289" s="967">
        <v>228.75899999999999</v>
      </c>
      <c r="I289" s="536"/>
      <c r="J289" s="486" t="s">
        <v>771</v>
      </c>
      <c r="K289" s="6"/>
      <c r="L289" s="123"/>
      <c r="M289" s="109"/>
      <c r="N289" s="106"/>
      <c r="O289" s="129"/>
      <c r="P289" s="585"/>
      <c r="Q289" s="106"/>
      <c r="R289" s="124"/>
      <c r="S289" s="376"/>
      <c r="T289" s="376"/>
      <c r="U289" s="1926"/>
      <c r="V289" s="677"/>
      <c r="W289" s="763"/>
      <c r="X289" s="114"/>
      <c r="Y289" s="114"/>
      <c r="Z289" s="114"/>
      <c r="AA289" s="124"/>
      <c r="AB289" s="241"/>
      <c r="AC289" s="124"/>
      <c r="AD289" s="124"/>
      <c r="AE289" s="190"/>
      <c r="AF289" s="114"/>
      <c r="AG289" s="169"/>
      <c r="AH289" s="122"/>
      <c r="AI289" s="114"/>
      <c r="AJ289" s="114"/>
      <c r="AK289" s="114"/>
      <c r="AL289" s="114"/>
      <c r="AM289" s="114"/>
      <c r="AN289" s="114"/>
      <c r="AO289" s="114"/>
      <c r="AP289" s="114"/>
      <c r="AQ289" s="114"/>
      <c r="AR289" s="114"/>
      <c r="AS289" s="114"/>
      <c r="AT289" s="114"/>
      <c r="AU289" s="114"/>
      <c r="AV289" s="114"/>
      <c r="AW289" s="114"/>
      <c r="AX289" s="114"/>
      <c r="AY289" s="114"/>
      <c r="AZ289" s="114"/>
      <c r="BA289" s="114"/>
      <c r="BB289" s="114"/>
      <c r="BC289" s="114"/>
      <c r="BD289" s="114"/>
      <c r="BE289" s="114"/>
      <c r="BF289" s="114"/>
      <c r="BG289" s="114"/>
    </row>
    <row r="290" spans="2:59">
      <c r="B290" s="492" t="s">
        <v>196</v>
      </c>
      <c r="C290" s="1544" t="s">
        <v>772</v>
      </c>
      <c r="D290" s="485">
        <v>180</v>
      </c>
      <c r="E290" s="2630">
        <v>6.5780000000000003</v>
      </c>
      <c r="F290" s="370">
        <v>12.006</v>
      </c>
      <c r="G290" s="2202">
        <v>26.658000000000001</v>
      </c>
      <c r="H290" s="970">
        <v>216.006</v>
      </c>
      <c r="I290" s="525"/>
      <c r="J290" s="486" t="s">
        <v>464</v>
      </c>
      <c r="K290" s="6"/>
      <c r="L290" s="123"/>
      <c r="M290" s="109"/>
      <c r="N290" s="106"/>
      <c r="O290" s="129"/>
      <c r="P290" s="809"/>
      <c r="Q290" s="106"/>
      <c r="R290" s="124"/>
      <c r="S290" s="124"/>
      <c r="T290" s="630"/>
      <c r="U290" s="1926"/>
      <c r="V290" s="677"/>
      <c r="W290" s="676"/>
      <c r="X290" s="114"/>
      <c r="Y290" s="114"/>
      <c r="Z290" s="114"/>
      <c r="AA290" s="190"/>
      <c r="AB290" s="160"/>
      <c r="AC290" s="190"/>
      <c r="AD290" s="190"/>
      <c r="AE290" s="190"/>
      <c r="AF290" s="114"/>
      <c r="AG290" s="123"/>
      <c r="AH290" s="109"/>
      <c r="AI290" s="108"/>
      <c r="AJ290" s="114"/>
      <c r="AK290" s="114"/>
      <c r="AL290" s="114"/>
      <c r="AM290" s="114"/>
      <c r="AN290" s="114"/>
      <c r="AO290" s="114"/>
      <c r="AP290" s="114"/>
      <c r="AQ290" s="114"/>
      <c r="AR290" s="114"/>
      <c r="AS290" s="114"/>
      <c r="AT290" s="114"/>
      <c r="AU290" s="114"/>
      <c r="AV290" s="114"/>
      <c r="AW290" s="114"/>
      <c r="AX290" s="114"/>
      <c r="AY290" s="114"/>
      <c r="AZ290" s="114"/>
      <c r="BA290" s="114"/>
      <c r="BB290" s="114"/>
      <c r="BC290" s="114"/>
      <c r="BD290" s="114"/>
      <c r="BE290" s="114"/>
      <c r="BF290" s="114"/>
      <c r="BG290" s="114"/>
    </row>
    <row r="291" spans="2:59" ht="17.25" customHeight="1">
      <c r="B291" s="492"/>
      <c r="C291" s="2243" t="s">
        <v>849</v>
      </c>
      <c r="D291" s="277">
        <v>200</v>
      </c>
      <c r="E291" s="235">
        <v>0.55000000000000004</v>
      </c>
      <c r="F291" s="368">
        <v>0.10199999999999999</v>
      </c>
      <c r="G291" s="368">
        <v>22.856000000000002</v>
      </c>
      <c r="H291" s="967">
        <v>94.539000000000001</v>
      </c>
      <c r="I291" s="495"/>
      <c r="J291" s="483" t="s">
        <v>852</v>
      </c>
      <c r="K291" s="31"/>
      <c r="L291" s="123"/>
      <c r="M291" s="109"/>
      <c r="N291" s="106"/>
      <c r="O291" s="129"/>
      <c r="P291" s="129"/>
      <c r="Q291" s="114"/>
      <c r="R291" s="114"/>
      <c r="S291" s="114"/>
      <c r="T291" s="114"/>
      <c r="U291" s="114"/>
      <c r="V291" s="114"/>
      <c r="W291" s="114"/>
      <c r="X291" s="114"/>
      <c r="Y291" s="114"/>
      <c r="Z291" s="114"/>
      <c r="AA291" s="190"/>
      <c r="AB291" s="190"/>
      <c r="AC291" s="190"/>
      <c r="AD291" s="190"/>
      <c r="AE291" s="190"/>
      <c r="AF291" s="114"/>
      <c r="AG291" s="123"/>
      <c r="AH291" s="134"/>
      <c r="AI291" s="108"/>
      <c r="AJ291" s="114"/>
      <c r="AK291" s="114"/>
      <c r="AL291" s="114"/>
      <c r="AM291" s="114"/>
      <c r="AN291" s="114"/>
      <c r="AO291" s="114"/>
      <c r="AP291" s="114"/>
      <c r="AQ291" s="114"/>
      <c r="AR291" s="114"/>
      <c r="AS291" s="114"/>
      <c r="AT291" s="114"/>
      <c r="AU291" s="114"/>
      <c r="AV291" s="114"/>
      <c r="AW291" s="114"/>
      <c r="AX291" s="114"/>
      <c r="AY291" s="114"/>
      <c r="AZ291" s="114"/>
      <c r="BA291" s="114"/>
      <c r="BB291" s="114"/>
      <c r="BC291" s="114"/>
      <c r="BD291" s="114"/>
      <c r="BE291" s="114"/>
      <c r="BF291" s="114"/>
      <c r="BG291" s="114"/>
    </row>
    <row r="292" spans="2:59" ht="16.5" customHeight="1">
      <c r="B292" s="492"/>
      <c r="C292" s="493" t="s">
        <v>10</v>
      </c>
      <c r="D292" s="494">
        <v>30</v>
      </c>
      <c r="E292" s="2274">
        <v>1.155</v>
      </c>
      <c r="F292" s="368">
        <v>0.41299999999999998</v>
      </c>
      <c r="G292" s="359">
        <v>16.260000000000002</v>
      </c>
      <c r="H292" s="958">
        <v>73.376999999999995</v>
      </c>
      <c r="I292" s="237"/>
      <c r="J292" s="491" t="s">
        <v>9</v>
      </c>
      <c r="L292" s="3194"/>
      <c r="M292" s="109"/>
      <c r="N292" s="106"/>
      <c r="O292" s="129"/>
      <c r="P292" s="129"/>
      <c r="Q292" s="114"/>
      <c r="R292" s="114"/>
      <c r="S292" s="114"/>
      <c r="T292" s="114"/>
      <c r="U292" s="114"/>
      <c r="V292" s="114"/>
      <c r="W292" s="114"/>
      <c r="X292" s="114"/>
      <c r="Y292" s="114"/>
      <c r="Z292" s="114"/>
      <c r="AA292" s="124"/>
      <c r="AB292" s="124"/>
      <c r="AC292" s="124"/>
      <c r="AD292" s="124"/>
      <c r="AE292" s="190"/>
      <c r="AF292" s="114"/>
      <c r="AG292" s="130"/>
      <c r="AH292" s="114"/>
      <c r="AI292" s="114"/>
      <c r="AJ292" s="114"/>
      <c r="AK292" s="114"/>
      <c r="AL292" s="114"/>
      <c r="AM292" s="114"/>
      <c r="AN292" s="114"/>
      <c r="AO292" s="114"/>
      <c r="AP292" s="114"/>
      <c r="AQ292" s="114"/>
      <c r="AR292" s="114"/>
      <c r="AS292" s="114"/>
      <c r="AT292" s="114"/>
      <c r="AU292" s="114"/>
      <c r="AV292" s="114"/>
      <c r="AW292" s="114"/>
      <c r="AX292" s="114"/>
      <c r="AY292" s="114"/>
      <c r="AZ292" s="114"/>
      <c r="BA292" s="114"/>
      <c r="BB292" s="114"/>
      <c r="BC292" s="114"/>
      <c r="BD292" s="114"/>
      <c r="BE292" s="114"/>
      <c r="BF292" s="114"/>
      <c r="BG292" s="114"/>
    </row>
    <row r="293" spans="2:59" ht="17.25" customHeight="1" thickBot="1">
      <c r="B293" s="933"/>
      <c r="C293" s="496" t="s">
        <v>387</v>
      </c>
      <c r="D293" s="507">
        <v>20</v>
      </c>
      <c r="E293" s="369">
        <v>1.1299999999999999</v>
      </c>
      <c r="F293" s="371">
        <v>0.3</v>
      </c>
      <c r="G293" s="371">
        <v>8.3729999999999993</v>
      </c>
      <c r="H293" s="958">
        <v>40.712000000000003</v>
      </c>
      <c r="I293" s="495"/>
      <c r="J293" s="497" t="s">
        <v>9</v>
      </c>
      <c r="K293" s="6"/>
      <c r="L293" s="114"/>
      <c r="M293" s="121"/>
      <c r="N293" s="114"/>
      <c r="O293" s="129"/>
      <c r="P293" s="129"/>
      <c r="Q293" s="114"/>
      <c r="R293" s="114"/>
      <c r="S293" s="114"/>
      <c r="T293" s="114"/>
      <c r="U293" s="114"/>
      <c r="V293" s="114"/>
      <c r="W293" s="114"/>
      <c r="X293" s="114"/>
      <c r="Y293" s="114"/>
      <c r="Z293" s="114"/>
      <c r="AA293" s="190"/>
      <c r="AB293" s="190"/>
      <c r="AC293" s="190"/>
      <c r="AD293" s="190"/>
      <c r="AE293" s="190"/>
      <c r="AF293" s="114"/>
      <c r="AG293" s="114"/>
      <c r="AH293" s="188"/>
      <c r="AI293" s="114"/>
      <c r="AJ293" s="114"/>
      <c r="AK293" s="114"/>
      <c r="AL293" s="114"/>
      <c r="AM293" s="114"/>
      <c r="AN293" s="114"/>
      <c r="AO293" s="114"/>
      <c r="AP293" s="114"/>
      <c r="AQ293" s="114"/>
      <c r="AR293" s="114"/>
      <c r="AS293" s="114"/>
      <c r="AT293" s="114"/>
      <c r="AU293" s="114"/>
      <c r="AV293" s="114"/>
      <c r="AW293" s="114"/>
      <c r="AX293" s="114"/>
      <c r="AY293" s="114"/>
      <c r="AZ293" s="114"/>
      <c r="BA293" s="114"/>
      <c r="BB293" s="114"/>
      <c r="BC293" s="114"/>
      <c r="BD293" s="114"/>
      <c r="BE293" s="114"/>
      <c r="BF293" s="114"/>
      <c r="BG293" s="114"/>
    </row>
    <row r="294" spans="2:59" ht="15.75" customHeight="1">
      <c r="B294" s="498" t="s">
        <v>204</v>
      </c>
      <c r="D294" s="2220">
        <f>SUM(D288:D293)</f>
        <v>610</v>
      </c>
      <c r="E294" s="499">
        <f>SUM(E288:E293)</f>
        <v>20.492000000000001</v>
      </c>
      <c r="F294" s="500">
        <f>SUM(F288:F293)</f>
        <v>23.373999999999999</v>
      </c>
      <c r="G294" s="501">
        <f>SUM(G288:G293)</f>
        <v>94.192000000000007</v>
      </c>
      <c r="H294" s="2595">
        <f>SUM(H288:H293)</f>
        <v>678.59299999999996</v>
      </c>
      <c r="I294" s="925" t="s">
        <v>284</v>
      </c>
      <c r="J294" s="875" t="s">
        <v>202</v>
      </c>
      <c r="K294" s="6"/>
      <c r="L294" s="123"/>
      <c r="M294" s="109"/>
      <c r="N294" s="106"/>
      <c r="O294" s="129"/>
      <c r="P294" s="129"/>
      <c r="Q294" s="114"/>
      <c r="R294" s="114"/>
      <c r="S294" s="114"/>
      <c r="T294" s="114"/>
      <c r="U294" s="114"/>
      <c r="V294" s="114"/>
      <c r="W294" s="114"/>
      <c r="X294" s="114"/>
      <c r="Y294" s="114"/>
      <c r="Z294" s="114"/>
      <c r="AA294" s="124"/>
      <c r="AB294" s="124"/>
      <c r="AC294" s="124"/>
      <c r="AD294" s="124"/>
      <c r="AE294" s="190"/>
      <c r="AF294" s="114"/>
      <c r="AG294" s="114"/>
      <c r="AH294" s="114"/>
      <c r="AI294" s="114"/>
      <c r="AJ294" s="114"/>
      <c r="AK294" s="114"/>
      <c r="AL294" s="114"/>
      <c r="AM294" s="114"/>
      <c r="AN294" s="114"/>
      <c r="AO294" s="114"/>
      <c r="AP294" s="114"/>
      <c r="AQ294" s="114"/>
      <c r="AR294" s="114"/>
      <c r="AS294" s="114"/>
      <c r="AT294" s="114"/>
      <c r="AU294" s="114"/>
      <c r="AV294" s="114"/>
      <c r="AW294" s="114"/>
      <c r="AX294" s="114"/>
      <c r="AY294" s="114"/>
      <c r="AZ294" s="114"/>
      <c r="BA294" s="114"/>
      <c r="BB294" s="114"/>
      <c r="BC294" s="114"/>
      <c r="BD294" s="114"/>
      <c r="BE294" s="114"/>
      <c r="BF294" s="114"/>
      <c r="BG294" s="114"/>
    </row>
    <row r="295" spans="2:59" ht="15" customHeight="1">
      <c r="B295" s="1035"/>
      <c r="C295" s="1036" t="s">
        <v>11</v>
      </c>
      <c r="D295" s="1783">
        <v>0.25</v>
      </c>
      <c r="E295" s="1160">
        <f>(E401/100)*25</f>
        <v>22.5</v>
      </c>
      <c r="F295" s="1159">
        <f>(F401/100)*25</f>
        <v>23</v>
      </c>
      <c r="G295" s="1159">
        <f>(G401/100)*25</f>
        <v>95.75</v>
      </c>
      <c r="H295" s="2782">
        <f>(H401/100)*25</f>
        <v>680</v>
      </c>
      <c r="I295" s="1785">
        <f>H295-H294</f>
        <v>1.4070000000000391</v>
      </c>
      <c r="J295" s="874" t="s">
        <v>422</v>
      </c>
      <c r="K295" s="6"/>
      <c r="L295" s="123"/>
      <c r="M295" s="109"/>
      <c r="N295" s="106"/>
      <c r="O295" s="129"/>
      <c r="P295" s="109"/>
      <c r="Q295" s="665"/>
      <c r="R295" s="129"/>
      <c r="S295" s="129"/>
      <c r="T295" s="129"/>
      <c r="U295" s="114"/>
      <c r="V295" s="114"/>
      <c r="W295" s="114"/>
      <c r="X295" s="114"/>
      <c r="Y295" s="114"/>
      <c r="Z295" s="114"/>
      <c r="AA295" s="124"/>
      <c r="AB295" s="124"/>
      <c r="AC295" s="124"/>
      <c r="AD295" s="124"/>
      <c r="AE295" s="190"/>
      <c r="AF295" s="114"/>
      <c r="AG295" s="114"/>
      <c r="AH295" s="114"/>
      <c r="AI295" s="114"/>
      <c r="AJ295" s="114"/>
      <c r="AK295" s="114"/>
      <c r="AL295" s="114"/>
      <c r="AM295" s="114"/>
      <c r="AN295" s="114"/>
      <c r="AO295" s="114"/>
      <c r="AP295" s="114"/>
      <c r="AQ295" s="114"/>
      <c r="AR295" s="114"/>
      <c r="AS295" s="114"/>
      <c r="AT295" s="114"/>
      <c r="AU295" s="114"/>
      <c r="AV295" s="114"/>
      <c r="AW295" s="114"/>
      <c r="AX295" s="114"/>
      <c r="AY295" s="114"/>
      <c r="AZ295" s="114"/>
      <c r="BA295" s="114"/>
      <c r="BB295" s="114"/>
      <c r="BC295" s="114"/>
      <c r="BD295" s="114"/>
      <c r="BE295" s="114"/>
      <c r="BF295" s="114"/>
      <c r="BG295" s="114"/>
    </row>
    <row r="296" spans="2:59" ht="15" customHeight="1" thickBot="1">
      <c r="B296" s="249"/>
      <c r="C296" s="1031" t="s">
        <v>431</v>
      </c>
      <c r="D296" s="1777"/>
      <c r="E296" s="2710">
        <f>(E294*100/E401)-25</f>
        <v>-2.2311111111111082</v>
      </c>
      <c r="F296" s="521">
        <f>(F294*100/F401)-25</f>
        <v>0.40652173913043654</v>
      </c>
      <c r="G296" s="521">
        <f>(G294*100/G401)-25</f>
        <v>-0.40678851174934394</v>
      </c>
      <c r="H296" s="2711">
        <f>(H294*100/H401)-25</f>
        <v>-5.1727941176469727E-2</v>
      </c>
      <c r="I296" s="1784"/>
      <c r="J296" s="1033"/>
      <c r="K296" s="6"/>
      <c r="L296" s="2685"/>
      <c r="M296" s="122"/>
      <c r="N296" s="3021"/>
      <c r="O296" s="129"/>
      <c r="P296" s="124"/>
      <c r="Q296" s="124"/>
      <c r="R296" s="124"/>
      <c r="S296" s="124"/>
      <c r="T296" s="124"/>
      <c r="U296" s="114"/>
      <c r="V296" s="114"/>
      <c r="W296" s="114"/>
      <c r="X296" s="114"/>
      <c r="Y296" s="114"/>
      <c r="Z296" s="114"/>
      <c r="AA296" s="113"/>
      <c r="AB296" s="233"/>
      <c r="AC296" s="233"/>
      <c r="AD296" s="113"/>
      <c r="AE296" s="104"/>
      <c r="AF296" s="114"/>
      <c r="AG296" s="114"/>
      <c r="AH296" s="114"/>
      <c r="AI296" s="114"/>
      <c r="AJ296" s="114"/>
      <c r="AK296" s="114"/>
      <c r="AL296" s="114"/>
      <c r="AM296" s="114"/>
      <c r="AN296" s="114"/>
      <c r="AO296" s="114"/>
      <c r="AP296" s="114"/>
      <c r="AQ296" s="114"/>
      <c r="AR296" s="114"/>
      <c r="AS296" s="114"/>
      <c r="AT296" s="114"/>
      <c r="AU296" s="114"/>
      <c r="AV296" s="114"/>
      <c r="AW296" s="114"/>
      <c r="AX296" s="114"/>
      <c r="AY296" s="114"/>
      <c r="AZ296" s="114"/>
      <c r="BA296" s="114"/>
      <c r="BB296" s="114"/>
      <c r="BC296" s="114"/>
      <c r="BD296" s="114"/>
      <c r="BE296" s="114"/>
      <c r="BF296" s="114"/>
      <c r="BG296" s="114"/>
    </row>
    <row r="297" spans="2:59" ht="15.75" customHeight="1">
      <c r="B297" s="96"/>
      <c r="C297" s="726" t="s">
        <v>123</v>
      </c>
      <c r="D297" s="96"/>
      <c r="E297" s="5"/>
      <c r="F297" s="503"/>
      <c r="G297" s="503"/>
      <c r="H297" s="503"/>
      <c r="I297" s="505"/>
      <c r="J297" s="505"/>
      <c r="K297" s="6"/>
      <c r="L297" s="133"/>
      <c r="M297" s="188"/>
      <c r="N297" s="114"/>
      <c r="O297" s="129"/>
      <c r="P297" s="106"/>
      <c r="Q297" s="376"/>
      <c r="R297" s="376"/>
      <c r="S297" s="124"/>
      <c r="T297" s="191"/>
      <c r="U297" s="114"/>
      <c r="V297" s="114"/>
      <c r="W297" s="114"/>
      <c r="X297" s="114"/>
      <c r="Y297" s="114"/>
      <c r="Z297" s="114"/>
      <c r="AA297" s="129"/>
      <c r="AB297" s="129"/>
      <c r="AC297" s="129"/>
      <c r="AD297" s="129"/>
      <c r="AE297" s="114"/>
      <c r="AF297" s="114"/>
      <c r="AG297" s="126"/>
      <c r="AH297" s="109"/>
      <c r="AI297" s="113"/>
      <c r="AJ297" s="114"/>
      <c r="AK297" s="114"/>
      <c r="AL297" s="114"/>
      <c r="AM297" s="114"/>
      <c r="AN297" s="114"/>
      <c r="AO297" s="114"/>
      <c r="AP297" s="114"/>
      <c r="AQ297" s="114"/>
      <c r="AR297" s="114"/>
      <c r="AS297" s="114"/>
      <c r="AT297" s="114"/>
      <c r="AU297" s="114"/>
      <c r="AV297" s="114"/>
      <c r="AW297" s="114"/>
      <c r="AX297" s="114"/>
      <c r="AY297" s="114"/>
      <c r="AZ297" s="114"/>
      <c r="BA297" s="114"/>
      <c r="BB297" s="114"/>
      <c r="BC297" s="114"/>
      <c r="BD297" s="114"/>
      <c r="BE297" s="114"/>
      <c r="BF297" s="114"/>
      <c r="BG297" s="114"/>
    </row>
    <row r="298" spans="2:59" ht="14.25" customHeight="1">
      <c r="B298" s="484" t="s">
        <v>189</v>
      </c>
      <c r="C298" s="2613" t="s">
        <v>556</v>
      </c>
      <c r="D298" s="916">
        <v>60</v>
      </c>
      <c r="E298" s="235">
        <v>1.98</v>
      </c>
      <c r="F298" s="359">
        <v>3.84</v>
      </c>
      <c r="G298" s="359">
        <v>1.32</v>
      </c>
      <c r="H298" s="966">
        <v>48</v>
      </c>
      <c r="I298" s="490"/>
      <c r="J298" s="579" t="s">
        <v>773</v>
      </c>
      <c r="K298" s="6"/>
      <c r="L298" s="187"/>
      <c r="M298" s="109"/>
      <c r="N298" s="106"/>
      <c r="O298" s="129"/>
      <c r="P298" s="129"/>
      <c r="Q298" s="638"/>
      <c r="R298" s="638"/>
      <c r="S298" s="638"/>
      <c r="T298" s="638"/>
      <c r="U298" s="124"/>
      <c r="V298" s="746"/>
      <c r="W298" s="677"/>
      <c r="X298" s="763"/>
      <c r="Y298" s="114"/>
      <c r="Z298" s="114"/>
      <c r="AA298" s="374"/>
      <c r="AB298" s="675"/>
      <c r="AC298" s="374"/>
      <c r="AD298" s="374"/>
      <c r="AE298" s="190"/>
      <c r="AF298" s="114"/>
      <c r="AG298" s="413"/>
      <c r="AH298" s="109"/>
      <c r="AI298" s="113"/>
      <c r="AJ298" s="114"/>
      <c r="AK298" s="114"/>
      <c r="AL298" s="114"/>
      <c r="AM298" s="114"/>
      <c r="AN298" s="114"/>
      <c r="AO298" s="114"/>
      <c r="AP298" s="114"/>
      <c r="AQ298" s="114"/>
      <c r="AR298" s="114"/>
      <c r="AS298" s="114"/>
      <c r="AT298" s="114"/>
      <c r="AU298" s="114"/>
      <c r="AV298" s="114"/>
      <c r="AW298" s="114"/>
      <c r="AX298" s="114"/>
      <c r="AY298" s="114"/>
      <c r="AZ298" s="114"/>
      <c r="BA298" s="114"/>
      <c r="BB298" s="114"/>
      <c r="BC298" s="114"/>
      <c r="BD298" s="114"/>
      <c r="BE298" s="114"/>
      <c r="BF298" s="114"/>
      <c r="BG298" s="114"/>
    </row>
    <row r="299" spans="2:59" ht="13.5" customHeight="1">
      <c r="B299" s="487" t="s">
        <v>190</v>
      </c>
      <c r="C299" s="1895" t="s">
        <v>774</v>
      </c>
      <c r="D299" s="494">
        <v>250</v>
      </c>
      <c r="E299" s="422">
        <v>8.8480000000000008</v>
      </c>
      <c r="F299" s="358">
        <v>10.448</v>
      </c>
      <c r="G299" s="377">
        <v>10.443</v>
      </c>
      <c r="H299" s="967">
        <v>171.0147</v>
      </c>
      <c r="I299" s="730"/>
      <c r="J299" s="579" t="s">
        <v>775</v>
      </c>
      <c r="L299" s="187"/>
      <c r="M299" s="109"/>
      <c r="N299" s="106"/>
      <c r="O299" s="129"/>
      <c r="P299" s="213"/>
      <c r="Q299" s="3193"/>
      <c r="R299" s="3193"/>
      <c r="S299" s="3193"/>
      <c r="T299" s="3193"/>
      <c r="U299" s="124"/>
      <c r="V299" s="191"/>
      <c r="W299" s="677"/>
      <c r="X299" s="691"/>
      <c r="Y299" s="114"/>
      <c r="Z299" s="114"/>
      <c r="AA299" s="124"/>
      <c r="AB299" s="124"/>
      <c r="AC299" s="124"/>
      <c r="AD299" s="124"/>
      <c r="AE299" s="132"/>
      <c r="AF299" s="114"/>
      <c r="AG299" s="124"/>
      <c r="AH299" s="109"/>
      <c r="AI299" s="108"/>
      <c r="AJ299" s="114"/>
      <c r="AK299" s="114"/>
      <c r="AL299" s="114"/>
      <c r="AM299" s="114"/>
      <c r="AN299" s="114"/>
      <c r="AO299" s="114"/>
      <c r="AP299" s="114"/>
      <c r="AQ299" s="114"/>
      <c r="AR299" s="114"/>
      <c r="AS299" s="114"/>
      <c r="AT299" s="114"/>
      <c r="AU299" s="114"/>
      <c r="AV299" s="114"/>
      <c r="AW299" s="114"/>
      <c r="AX299" s="114"/>
      <c r="AY299" s="114"/>
      <c r="AZ299" s="114"/>
      <c r="BA299" s="114"/>
      <c r="BB299" s="114"/>
      <c r="BC299" s="114"/>
      <c r="BD299" s="114"/>
      <c r="BE299" s="114"/>
      <c r="BF299" s="114"/>
      <c r="BG299" s="114"/>
    </row>
    <row r="300" spans="2:59" ht="14.25" customHeight="1">
      <c r="B300" s="488" t="s">
        <v>12</v>
      </c>
      <c r="C300" s="2614" t="s">
        <v>595</v>
      </c>
      <c r="D300" s="494">
        <v>190</v>
      </c>
      <c r="E300" s="422">
        <v>8.0090000000000003</v>
      </c>
      <c r="F300" s="358">
        <v>10.492000000000001</v>
      </c>
      <c r="G300" s="377">
        <v>24.986999999999998</v>
      </c>
      <c r="H300" s="967">
        <v>195.41200000000001</v>
      </c>
      <c r="I300" s="514"/>
      <c r="J300" s="491" t="s">
        <v>777</v>
      </c>
      <c r="K300" s="6"/>
      <c r="L300" s="187"/>
      <c r="M300" s="109"/>
      <c r="N300" s="106"/>
      <c r="O300" s="129"/>
      <c r="P300" s="129"/>
      <c r="Q300" s="109"/>
      <c r="R300" s="124"/>
      <c r="S300" s="124"/>
      <c r="T300" s="124"/>
      <c r="U300" s="129"/>
      <c r="V300" s="129"/>
      <c r="W300" s="129"/>
      <c r="X300" s="129"/>
      <c r="Y300" s="114"/>
      <c r="Z300" s="114"/>
      <c r="AA300" s="628"/>
      <c r="AB300" s="628"/>
      <c r="AC300" s="629"/>
      <c r="AD300" s="627"/>
      <c r="AE300" s="403"/>
      <c r="AF300" s="114"/>
      <c r="AG300" s="124"/>
      <c r="AH300" s="109"/>
      <c r="AI300" s="108"/>
      <c r="AJ300" s="114"/>
      <c r="AK300" s="114"/>
      <c r="AL300" s="114"/>
      <c r="AM300" s="114"/>
      <c r="AN300" s="114"/>
      <c r="AO300" s="114"/>
      <c r="AP300" s="114"/>
      <c r="AQ300" s="114"/>
      <c r="AR300" s="114"/>
      <c r="AS300" s="114"/>
      <c r="AT300" s="114"/>
      <c r="AU300" s="114"/>
      <c r="AV300" s="114"/>
      <c r="AW300" s="114"/>
      <c r="AX300" s="114"/>
      <c r="AY300" s="114"/>
      <c r="AZ300" s="114"/>
      <c r="BA300" s="114"/>
      <c r="BB300" s="114"/>
      <c r="BC300" s="114"/>
      <c r="BD300" s="114"/>
      <c r="BE300" s="114"/>
      <c r="BF300" s="114"/>
      <c r="BG300" s="114"/>
    </row>
    <row r="301" spans="2:59" ht="13.5" customHeight="1">
      <c r="B301" s="492" t="s">
        <v>196</v>
      </c>
      <c r="C301" s="896" t="s">
        <v>776</v>
      </c>
      <c r="D301" s="494">
        <v>120</v>
      </c>
      <c r="E301" s="378">
        <v>7.3760000000000003</v>
      </c>
      <c r="F301" s="359">
        <v>4.3040000000000003</v>
      </c>
      <c r="G301" s="379">
        <v>21.48</v>
      </c>
      <c r="H301" s="958">
        <v>154.16</v>
      </c>
      <c r="I301" s="490"/>
      <c r="J301" s="579" t="s">
        <v>778</v>
      </c>
      <c r="K301" s="6"/>
      <c r="L301" s="187"/>
      <c r="M301" s="585"/>
      <c r="N301" s="106"/>
      <c r="O301" s="129"/>
      <c r="P301" s="588"/>
      <c r="Q301" s="114"/>
      <c r="R301" s="114"/>
      <c r="S301" s="114"/>
      <c r="T301" s="114"/>
      <c r="U301" s="403"/>
      <c r="V301" s="191"/>
      <c r="W301" s="785"/>
      <c r="X301" s="676"/>
      <c r="Y301" s="114"/>
      <c r="Z301" s="114"/>
      <c r="AA301" s="124"/>
      <c r="AB301" s="124"/>
      <c r="AC301" s="124"/>
      <c r="AD301" s="124"/>
      <c r="AE301" s="190"/>
      <c r="AF301" s="114"/>
      <c r="AG301" s="159"/>
      <c r="AH301" s="109"/>
      <c r="AI301" s="108"/>
      <c r="AJ301" s="114"/>
      <c r="AK301" s="114"/>
      <c r="AL301" s="114"/>
      <c r="AM301" s="114"/>
      <c r="AN301" s="114"/>
      <c r="AO301" s="114"/>
      <c r="AP301" s="114"/>
      <c r="AQ301" s="114"/>
      <c r="AR301" s="114"/>
      <c r="AS301" s="114"/>
      <c r="AT301" s="114"/>
      <c r="AU301" s="114"/>
      <c r="AV301" s="114"/>
      <c r="AW301" s="114"/>
      <c r="AX301" s="114"/>
      <c r="AY301" s="114"/>
      <c r="AZ301" s="114"/>
      <c r="BA301" s="114"/>
      <c r="BB301" s="114"/>
      <c r="BC301" s="114"/>
      <c r="BD301" s="114"/>
      <c r="BE301" s="114"/>
      <c r="BF301" s="114"/>
      <c r="BG301" s="114"/>
    </row>
    <row r="302" spans="2:59" ht="14.25" customHeight="1">
      <c r="B302" s="487"/>
      <c r="C302" s="2615" t="s">
        <v>779</v>
      </c>
      <c r="D302" s="494">
        <v>200</v>
      </c>
      <c r="E302" s="1769">
        <v>6.2649999999999997</v>
      </c>
      <c r="F302" s="1771">
        <v>5.0220000000000002</v>
      </c>
      <c r="G302" s="1807">
        <v>18.312000000000001</v>
      </c>
      <c r="H302" s="1088">
        <v>142.51300000000001</v>
      </c>
      <c r="I302" s="530"/>
      <c r="J302" s="579" t="s">
        <v>780</v>
      </c>
      <c r="K302" s="6"/>
      <c r="L302" s="133"/>
      <c r="M302" s="109"/>
      <c r="N302" s="106"/>
      <c r="O302" s="129"/>
      <c r="P302" s="129"/>
      <c r="Q302" s="114"/>
      <c r="R302" s="114"/>
      <c r="S302" s="114"/>
      <c r="T302" s="114"/>
      <c r="U302" s="1926"/>
      <c r="V302" s="677"/>
      <c r="W302" s="676"/>
      <c r="X302" s="676"/>
      <c r="Y302" s="114"/>
      <c r="Z302" s="114"/>
      <c r="AA302" s="124"/>
      <c r="AB302" s="124"/>
      <c r="AC302" s="124"/>
      <c r="AD302" s="124"/>
      <c r="AE302" s="190"/>
      <c r="AF302" s="114"/>
      <c r="AG302" s="114"/>
      <c r="AH302" s="122"/>
      <c r="AI302" s="114"/>
      <c r="AJ302" s="114"/>
      <c r="AK302" s="114"/>
      <c r="AL302" s="114"/>
      <c r="AM302" s="114"/>
      <c r="AN302" s="114"/>
      <c r="AO302" s="114"/>
      <c r="AP302" s="114"/>
      <c r="AQ302" s="114"/>
      <c r="AR302" s="114"/>
      <c r="AS302" s="114"/>
      <c r="AT302" s="114"/>
      <c r="AU302" s="114"/>
      <c r="AV302" s="114"/>
      <c r="AW302" s="114"/>
      <c r="AX302" s="114"/>
      <c r="AY302" s="114"/>
      <c r="AZ302" s="114"/>
      <c r="BA302" s="114"/>
      <c r="BB302" s="114"/>
      <c r="BC302" s="114"/>
      <c r="BD302" s="114"/>
      <c r="BE302" s="114"/>
      <c r="BF302" s="114"/>
      <c r="BG302" s="114"/>
    </row>
    <row r="303" spans="2:59" ht="15" customHeight="1">
      <c r="B303" s="488"/>
      <c r="C303" s="399" t="s">
        <v>10</v>
      </c>
      <c r="D303" s="494">
        <v>45</v>
      </c>
      <c r="E303" s="2274">
        <v>1.7330000000000001</v>
      </c>
      <c r="F303" s="368">
        <v>0.61899999999999999</v>
      </c>
      <c r="G303" s="359">
        <v>24.39</v>
      </c>
      <c r="H303" s="958">
        <v>110.063</v>
      </c>
      <c r="I303" s="237"/>
      <c r="J303" s="491" t="s">
        <v>9</v>
      </c>
      <c r="K303" s="31"/>
      <c r="L303" s="125"/>
      <c r="M303" s="109"/>
      <c r="N303" s="106"/>
      <c r="O303" s="129"/>
      <c r="P303" s="124"/>
      <c r="Q303" s="124"/>
      <c r="R303" s="124"/>
      <c r="S303" s="124"/>
      <c r="T303" s="124"/>
      <c r="U303" s="1926"/>
      <c r="V303" s="677"/>
      <c r="W303" s="676"/>
      <c r="X303" s="122"/>
      <c r="Y303" s="114"/>
      <c r="Z303" s="114"/>
      <c r="AA303" s="124"/>
      <c r="AB303" s="124"/>
      <c r="AC303" s="124"/>
      <c r="AD303" s="124"/>
      <c r="AE303" s="190"/>
      <c r="AF303" s="114"/>
      <c r="AG303" s="114"/>
      <c r="AH303" s="122"/>
      <c r="AI303" s="114"/>
      <c r="AJ303" s="114"/>
      <c r="AK303" s="114"/>
      <c r="AL303" s="114"/>
      <c r="AM303" s="114"/>
      <c r="AN303" s="114"/>
      <c r="AO303" s="114"/>
      <c r="AP303" s="114"/>
      <c r="AQ303" s="114"/>
      <c r="AR303" s="114"/>
      <c r="AS303" s="114"/>
      <c r="AT303" s="114"/>
      <c r="AU303" s="114"/>
      <c r="AV303" s="114"/>
      <c r="AW303" s="114"/>
      <c r="AX303" s="114"/>
      <c r="AY303" s="114"/>
      <c r="AZ303" s="114"/>
      <c r="BA303" s="114"/>
      <c r="BB303" s="114"/>
      <c r="BC303" s="114"/>
      <c r="BD303" s="114"/>
      <c r="BE303" s="114"/>
      <c r="BF303" s="114"/>
      <c r="BG303" s="114"/>
    </row>
    <row r="304" spans="2:59" ht="15" customHeight="1">
      <c r="B304" s="492"/>
      <c r="C304" s="1089" t="s">
        <v>387</v>
      </c>
      <c r="D304" s="494">
        <v>30</v>
      </c>
      <c r="E304" s="2274">
        <v>1.155</v>
      </c>
      <c r="F304" s="368">
        <v>0.41299999999999998</v>
      </c>
      <c r="G304" s="359">
        <v>16.260000000000002</v>
      </c>
      <c r="H304" s="958">
        <v>73.376999999999995</v>
      </c>
      <c r="I304" s="495"/>
      <c r="J304" s="486" t="s">
        <v>9</v>
      </c>
      <c r="L304" s="125"/>
      <c r="M304" s="109"/>
      <c r="N304" s="106"/>
      <c r="O304" s="129"/>
      <c r="P304" s="106"/>
      <c r="Q304" s="376"/>
      <c r="R304" s="124"/>
      <c r="S304" s="124"/>
      <c r="T304" s="191"/>
      <c r="U304" s="630"/>
      <c r="V304" s="191"/>
      <c r="W304" s="677"/>
      <c r="X304" s="763"/>
      <c r="Y304" s="114"/>
      <c r="Z304" s="114"/>
      <c r="AA304" s="124"/>
      <c r="AB304" s="124"/>
      <c r="AC304" s="241"/>
      <c r="AD304" s="124"/>
      <c r="AE304" s="190"/>
      <c r="AF304" s="114"/>
      <c r="AG304" s="133"/>
      <c r="AH304" s="188"/>
      <c r="AI304" s="114"/>
      <c r="AJ304" s="114"/>
      <c r="AK304" s="114"/>
      <c r="AL304" s="114"/>
      <c r="AM304" s="114"/>
      <c r="AN304" s="114"/>
      <c r="AO304" s="114"/>
      <c r="AP304" s="114"/>
      <c r="AQ304" s="114"/>
      <c r="AR304" s="114"/>
      <c r="AS304" s="114"/>
      <c r="AT304" s="114"/>
      <c r="AU304" s="114"/>
      <c r="AV304" s="114"/>
      <c r="AW304" s="114"/>
      <c r="AX304" s="114"/>
      <c r="AY304" s="114"/>
      <c r="AZ304" s="114"/>
      <c r="BA304" s="114"/>
      <c r="BB304" s="114"/>
      <c r="BC304" s="114"/>
      <c r="BD304" s="114"/>
      <c r="BE304" s="114"/>
      <c r="BF304" s="114"/>
      <c r="BG304" s="114"/>
    </row>
    <row r="305" spans="2:59" ht="15.75" thickBot="1">
      <c r="B305" s="933"/>
      <c r="C305" s="496" t="s">
        <v>803</v>
      </c>
      <c r="D305" s="507">
        <v>105</v>
      </c>
      <c r="E305" s="520">
        <v>0.95</v>
      </c>
      <c r="F305" s="521">
        <v>0.21</v>
      </c>
      <c r="G305" s="522">
        <v>12.82</v>
      </c>
      <c r="H305" s="958">
        <v>56.97</v>
      </c>
      <c r="I305" s="717"/>
      <c r="J305" s="1813" t="s">
        <v>439</v>
      </c>
      <c r="K305" s="6"/>
      <c r="L305" s="691"/>
      <c r="M305" s="109"/>
      <c r="N305" s="106"/>
      <c r="O305" s="129"/>
      <c r="P305" s="129"/>
      <c r="Q305" s="638"/>
      <c r="R305" s="638"/>
      <c r="S305" s="638"/>
      <c r="T305" s="638"/>
      <c r="U305" s="124"/>
      <c r="V305" s="1926"/>
      <c r="W305" s="677"/>
      <c r="X305" s="676"/>
      <c r="Y305" s="114"/>
      <c r="Z305" s="114"/>
      <c r="AA305" s="113"/>
      <c r="AB305" s="233"/>
      <c r="AC305" s="113"/>
      <c r="AD305" s="113"/>
      <c r="AE305" s="104"/>
      <c r="AF305" s="114"/>
      <c r="AG305" s="133"/>
      <c r="AH305" s="109"/>
      <c r="AI305" s="121"/>
      <c r="AJ305" s="114"/>
      <c r="AK305" s="114"/>
      <c r="AL305" s="114"/>
      <c r="AM305" s="114"/>
      <c r="AN305" s="114"/>
      <c r="AO305" s="114"/>
      <c r="AP305" s="114"/>
      <c r="AQ305" s="114"/>
      <c r="AR305" s="114"/>
      <c r="AS305" s="114"/>
      <c r="AT305" s="114"/>
      <c r="AU305" s="114"/>
      <c r="AV305" s="114"/>
      <c r="AW305" s="114"/>
      <c r="AX305" s="114"/>
      <c r="AY305" s="114"/>
      <c r="AZ305" s="114"/>
      <c r="BA305" s="114"/>
      <c r="BB305" s="114"/>
      <c r="BC305" s="114"/>
      <c r="BD305" s="114"/>
      <c r="BE305" s="114"/>
      <c r="BF305" s="114"/>
      <c r="BG305" s="114"/>
    </row>
    <row r="306" spans="2:59">
      <c r="B306" s="498" t="s">
        <v>192</v>
      </c>
      <c r="C306" s="983"/>
      <c r="D306" s="170">
        <f>SUM(D298:D305)</f>
        <v>1000</v>
      </c>
      <c r="E306" s="509">
        <f>SUM(E298:E305)</f>
        <v>36.316000000000003</v>
      </c>
      <c r="F306" s="500">
        <f>SUM(F298:F305)</f>
        <v>35.347999999999999</v>
      </c>
      <c r="G306" s="510">
        <f>SUM(G298:G305)</f>
        <v>130.012</v>
      </c>
      <c r="H306" s="729">
        <f>SUM(H298:H305)</f>
        <v>951.50969999999995</v>
      </c>
      <c r="I306" s="925" t="s">
        <v>284</v>
      </c>
      <c r="J306" s="875" t="s">
        <v>202</v>
      </c>
      <c r="K306" s="6"/>
      <c r="L306" s="2685"/>
      <c r="M306" s="122"/>
      <c r="N306" s="114"/>
      <c r="O306" s="129"/>
      <c r="P306" s="213"/>
      <c r="Q306" s="3193"/>
      <c r="R306" s="3193"/>
      <c r="S306" s="3193"/>
      <c r="T306" s="3193"/>
      <c r="U306" s="124"/>
      <c r="V306" s="1926"/>
      <c r="W306" s="677"/>
      <c r="X306" s="676"/>
      <c r="Y306" s="114"/>
      <c r="Z306" s="114"/>
      <c r="AA306" s="669"/>
      <c r="AB306" s="407"/>
      <c r="AC306" s="407"/>
      <c r="AD306" s="408"/>
      <c r="AE306" s="408"/>
      <c r="AF306" s="114"/>
      <c r="AG306" s="114"/>
      <c r="AH306" s="188"/>
      <c r="AI306" s="114"/>
      <c r="AJ306" s="114"/>
      <c r="AK306" s="114"/>
      <c r="AL306" s="114"/>
      <c r="AM306" s="114"/>
      <c r="AN306" s="114"/>
      <c r="AO306" s="114"/>
      <c r="AP306" s="114"/>
      <c r="AQ306" s="114"/>
      <c r="AR306" s="114"/>
      <c r="AS306" s="114"/>
      <c r="AT306" s="114"/>
      <c r="AU306" s="114"/>
      <c r="AV306" s="114"/>
      <c r="AW306" s="114"/>
      <c r="AX306" s="114"/>
      <c r="AY306" s="114"/>
      <c r="AZ306" s="114"/>
      <c r="BA306" s="114"/>
      <c r="BB306" s="114"/>
      <c r="BC306" s="114"/>
      <c r="BD306" s="114"/>
      <c r="BE306" s="114"/>
      <c r="BF306" s="114"/>
      <c r="BG306" s="114"/>
    </row>
    <row r="307" spans="2:59">
      <c r="B307" s="1035"/>
      <c r="C307" s="1036" t="s">
        <v>11</v>
      </c>
      <c r="D307" s="1783">
        <v>0.35</v>
      </c>
      <c r="E307" s="1160">
        <f>(E401/100)*35</f>
        <v>31.5</v>
      </c>
      <c r="F307" s="1159">
        <f>(F401/100)*35</f>
        <v>32.200000000000003</v>
      </c>
      <c r="G307" s="1159">
        <f>(G401/100)*35</f>
        <v>134.05000000000001</v>
      </c>
      <c r="H307" s="2782">
        <f>(H401/100)*35</f>
        <v>952</v>
      </c>
      <c r="I307" s="1785">
        <f>H307-H306</f>
        <v>0.49030000000004748</v>
      </c>
      <c r="J307" s="874" t="s">
        <v>422</v>
      </c>
      <c r="K307" s="886"/>
      <c r="L307" s="133"/>
      <c r="M307" s="188"/>
      <c r="N307" s="168"/>
      <c r="O307" s="129"/>
      <c r="P307" s="129"/>
      <c r="Q307" s="114"/>
      <c r="R307" s="114"/>
      <c r="S307" s="114"/>
      <c r="T307" s="114"/>
      <c r="U307" s="114"/>
      <c r="V307" s="114"/>
      <c r="W307" s="114"/>
      <c r="X307" s="114"/>
      <c r="Y307" s="114"/>
      <c r="Z307" s="114"/>
      <c r="AA307" s="405"/>
      <c r="AB307" s="405"/>
      <c r="AC307" s="410"/>
      <c r="AD307" s="410"/>
      <c r="AE307" s="411"/>
      <c r="AF307" s="114"/>
      <c r="AG307" s="132"/>
      <c r="AH307" s="109"/>
      <c r="AI307" s="106"/>
      <c r="AJ307" s="114"/>
      <c r="AK307" s="114"/>
      <c r="AL307" s="114"/>
      <c r="AM307" s="114"/>
      <c r="AN307" s="114"/>
      <c r="AO307" s="114"/>
      <c r="AP307" s="114"/>
      <c r="AQ307" s="114"/>
      <c r="AR307" s="114"/>
      <c r="AS307" s="114"/>
      <c r="AT307" s="114"/>
      <c r="AU307" s="114"/>
      <c r="AV307" s="114"/>
      <c r="AW307" s="114"/>
      <c r="AX307" s="114"/>
      <c r="AY307" s="114"/>
      <c r="AZ307" s="114"/>
      <c r="BA307" s="114"/>
      <c r="BB307" s="114"/>
      <c r="BC307" s="114"/>
      <c r="BD307" s="114"/>
      <c r="BE307" s="114"/>
      <c r="BF307" s="114"/>
      <c r="BG307" s="114"/>
    </row>
    <row r="308" spans="2:59" ht="12.75" customHeight="1" thickBot="1">
      <c r="B308" s="249"/>
      <c r="C308" s="1031" t="s">
        <v>431</v>
      </c>
      <c r="D308" s="1777"/>
      <c r="E308" s="2710">
        <f>(E306*100/E401)-35</f>
        <v>5.3511111111111163</v>
      </c>
      <c r="F308" s="521">
        <f>(F306*100/F401)-35</f>
        <v>3.42173913043478</v>
      </c>
      <c r="G308" s="521">
        <f>(G306*100/G401)-35</f>
        <v>-1.0543080939947771</v>
      </c>
      <c r="H308" s="2711">
        <f>(H306*100/H401)-35</f>
        <v>-1.8025735294116885E-2</v>
      </c>
      <c r="I308" s="1784"/>
      <c r="J308" s="1033"/>
      <c r="K308" s="6"/>
      <c r="L308" s="123"/>
      <c r="M308" s="109"/>
      <c r="N308" s="104"/>
      <c r="O308" s="129"/>
      <c r="P308" s="129"/>
      <c r="Q308" s="114"/>
      <c r="R308" s="114"/>
      <c r="S308" s="114"/>
      <c r="T308" s="114"/>
      <c r="U308" s="168"/>
      <c r="V308" s="129"/>
      <c r="W308" s="129"/>
      <c r="X308" s="129"/>
      <c r="Y308" s="129"/>
      <c r="Z308" s="129"/>
      <c r="AA308" s="129"/>
      <c r="AB308" s="129"/>
      <c r="AC308" s="129"/>
      <c r="AD308" s="129"/>
      <c r="AE308" s="114"/>
      <c r="AF308" s="114"/>
      <c r="AG308" s="125"/>
      <c r="AH308" s="109"/>
      <c r="AI308" s="106"/>
      <c r="AJ308" s="114"/>
      <c r="AK308" s="114"/>
      <c r="AL308" s="114"/>
      <c r="AM308" s="114"/>
      <c r="AN308" s="114"/>
      <c r="AO308" s="114"/>
      <c r="AP308" s="114"/>
      <c r="AQ308" s="114"/>
      <c r="AR308" s="114"/>
      <c r="AS308" s="114"/>
      <c r="AT308" s="114"/>
      <c r="AU308" s="114"/>
      <c r="AV308" s="114"/>
      <c r="AW308" s="114"/>
      <c r="AX308" s="114"/>
      <c r="AY308" s="114"/>
      <c r="AZ308" s="114"/>
      <c r="BA308" s="114"/>
      <c r="BB308" s="114"/>
      <c r="BC308" s="114"/>
      <c r="BD308" s="114"/>
      <c r="BE308" s="114"/>
      <c r="BF308" s="114"/>
      <c r="BG308" s="114"/>
    </row>
    <row r="309" spans="2:59" ht="18" customHeight="1">
      <c r="B309" s="484" t="s">
        <v>189</v>
      </c>
      <c r="C309" s="538" t="s">
        <v>232</v>
      </c>
      <c r="D309" s="96"/>
      <c r="E309" s="65"/>
      <c r="F309" s="503"/>
      <c r="G309" s="503"/>
      <c r="H309" s="504"/>
      <c r="I309" s="505"/>
      <c r="J309" s="505"/>
      <c r="K309" s="31"/>
      <c r="L309" s="123"/>
      <c r="M309" s="809"/>
      <c r="N309" s="104"/>
      <c r="O309" s="129"/>
      <c r="P309" s="129"/>
      <c r="Q309" s="114"/>
      <c r="R309" s="114"/>
      <c r="S309" s="114"/>
      <c r="T309" s="114"/>
      <c r="U309" s="114"/>
      <c r="V309" s="114"/>
      <c r="W309" s="114"/>
      <c r="X309" s="114"/>
      <c r="Y309" s="114"/>
      <c r="Z309" s="677"/>
      <c r="AA309" s="625"/>
      <c r="AB309" s="585"/>
      <c r="AC309" s="585"/>
      <c r="AD309" s="585"/>
      <c r="AE309" s="585"/>
      <c r="AF309" s="114"/>
      <c r="AG309" s="413"/>
      <c r="AH309" s="236"/>
      <c r="AI309" s="375"/>
      <c r="AJ309" s="114"/>
      <c r="AK309" s="114"/>
      <c r="AL309" s="114"/>
      <c r="AM309" s="114"/>
      <c r="AN309" s="114"/>
      <c r="AO309" s="114"/>
      <c r="AP309" s="114"/>
      <c r="AQ309" s="114"/>
      <c r="AR309" s="114"/>
      <c r="AS309" s="114"/>
      <c r="AT309" s="114"/>
      <c r="AU309" s="114"/>
      <c r="AV309" s="114"/>
      <c r="AW309" s="114"/>
      <c r="AX309" s="114"/>
      <c r="AY309" s="114"/>
      <c r="AZ309" s="114"/>
      <c r="BA309" s="114"/>
      <c r="BB309" s="114"/>
      <c r="BC309" s="114"/>
      <c r="BD309" s="114"/>
      <c r="BE309" s="114"/>
      <c r="BF309" s="114"/>
      <c r="BG309" s="114"/>
    </row>
    <row r="310" spans="2:59" ht="17.25" customHeight="1">
      <c r="B310" s="487" t="s">
        <v>190</v>
      </c>
      <c r="C310" s="803" t="s">
        <v>884</v>
      </c>
      <c r="D310" s="494">
        <v>200</v>
      </c>
      <c r="E310" s="235">
        <v>5.8</v>
      </c>
      <c r="F310" s="359">
        <v>5</v>
      </c>
      <c r="G310" s="359">
        <v>8</v>
      </c>
      <c r="H310" s="970">
        <v>101</v>
      </c>
      <c r="I310" s="490"/>
      <c r="J310" s="579" t="s">
        <v>690</v>
      </c>
      <c r="L310" s="114"/>
      <c r="M310" s="121"/>
      <c r="N310" s="114"/>
      <c r="O310" s="129"/>
      <c r="P310" s="129"/>
      <c r="Q310" s="811"/>
      <c r="R310" s="114"/>
      <c r="S310" s="114"/>
      <c r="T310" s="114"/>
      <c r="U310" s="114"/>
      <c r="V310" s="114"/>
      <c r="W310" s="114"/>
      <c r="X310" s="114"/>
      <c r="Y310" s="114"/>
      <c r="Z310" s="114"/>
      <c r="AA310" s="626"/>
      <c r="AB310" s="626"/>
      <c r="AC310" s="626"/>
      <c r="AD310" s="626"/>
      <c r="AE310" s="626"/>
      <c r="AF310" s="114"/>
      <c r="AG310" s="123"/>
      <c r="AH310" s="109"/>
      <c r="AI310" s="106"/>
      <c r="AJ310" s="114"/>
      <c r="AK310" s="114"/>
      <c r="AL310" s="114"/>
      <c r="AM310" s="114"/>
      <c r="AN310" s="114"/>
      <c r="AO310" s="114"/>
      <c r="AP310" s="114"/>
      <c r="AQ310" s="114"/>
      <c r="AR310" s="114"/>
      <c r="AS310" s="114"/>
      <c r="AT310" s="114"/>
      <c r="AU310" s="114"/>
      <c r="AV310" s="114"/>
      <c r="AW310" s="114"/>
      <c r="AX310" s="114"/>
      <c r="AY310" s="114"/>
      <c r="AZ310" s="114"/>
      <c r="BA310" s="114"/>
      <c r="BB310" s="114"/>
      <c r="BC310" s="114"/>
      <c r="BD310" s="114"/>
      <c r="BE310" s="114"/>
      <c r="BF310" s="114"/>
      <c r="BG310" s="114"/>
    </row>
    <row r="311" spans="2:59" ht="18.75" customHeight="1">
      <c r="B311" s="488" t="s">
        <v>12</v>
      </c>
      <c r="C311" s="2100" t="s">
        <v>705</v>
      </c>
      <c r="D311" s="485" t="s">
        <v>721</v>
      </c>
      <c r="E311" s="693">
        <v>3.383</v>
      </c>
      <c r="F311" s="371">
        <v>7.2910000000000004</v>
      </c>
      <c r="G311" s="781">
        <v>7.88</v>
      </c>
      <c r="H311" s="967">
        <v>102.59099999999999</v>
      </c>
      <c r="I311" s="525"/>
      <c r="J311" s="738" t="s">
        <v>781</v>
      </c>
      <c r="K311" s="6"/>
      <c r="L311" s="123"/>
      <c r="M311" s="109"/>
      <c r="N311" s="106"/>
      <c r="O311" s="129"/>
      <c r="P311" s="129"/>
      <c r="Q311" s="114"/>
      <c r="R311" s="114"/>
      <c r="S311" s="114"/>
      <c r="T311" s="114"/>
      <c r="U311" s="114"/>
      <c r="V311" s="114"/>
      <c r="W311" s="114"/>
      <c r="X311" s="114"/>
      <c r="Y311" s="114"/>
      <c r="Z311" s="114"/>
      <c r="AA311" s="129"/>
      <c r="AB311" s="129"/>
      <c r="AC311" s="129"/>
      <c r="AD311" s="129"/>
      <c r="AE311" s="114"/>
      <c r="AF311" s="114"/>
      <c r="AG311" s="123"/>
      <c r="AH311" s="109"/>
      <c r="AI311" s="106"/>
      <c r="AJ311" s="114"/>
      <c r="AK311" s="114"/>
      <c r="AL311" s="114"/>
      <c r="AM311" s="114"/>
      <c r="AN311" s="114"/>
      <c r="AO311" s="114"/>
      <c r="AP311" s="114"/>
      <c r="AQ311" s="114"/>
      <c r="AR311" s="114"/>
      <c r="AS311" s="114"/>
      <c r="AT311" s="114"/>
      <c r="AU311" s="114"/>
      <c r="AV311" s="114"/>
      <c r="AW311" s="114"/>
      <c r="AX311" s="114"/>
      <c r="AY311" s="114"/>
      <c r="AZ311" s="114"/>
      <c r="BA311" s="114"/>
      <c r="BB311" s="114"/>
      <c r="BC311" s="114"/>
      <c r="BD311" s="114"/>
      <c r="BE311" s="114"/>
      <c r="BF311" s="114"/>
      <c r="BG311" s="114"/>
    </row>
    <row r="312" spans="2:59" ht="12.75" customHeight="1" thickBot="1">
      <c r="B312" s="492" t="s">
        <v>196</v>
      </c>
      <c r="C312" s="489" t="s">
        <v>10</v>
      </c>
      <c r="D312" s="494">
        <v>30</v>
      </c>
      <c r="E312" s="2274">
        <v>1.155</v>
      </c>
      <c r="F312" s="368">
        <v>0.41299999999999998</v>
      </c>
      <c r="G312" s="359">
        <v>16.260000000000002</v>
      </c>
      <c r="H312" s="958">
        <v>73.376999999999995</v>
      </c>
      <c r="I312" s="495"/>
      <c r="J312" s="491" t="s">
        <v>9</v>
      </c>
      <c r="K312" s="6"/>
      <c r="L312" s="2685"/>
      <c r="M312" s="122"/>
      <c r="N312" s="213"/>
      <c r="O312" s="129"/>
      <c r="P312" s="129"/>
      <c r="Q312" s="114"/>
      <c r="R312" s="114"/>
      <c r="S312" s="114"/>
      <c r="T312" s="114"/>
      <c r="U312" s="114"/>
      <c r="V312" s="114"/>
      <c r="W312" s="114"/>
      <c r="X312" s="114"/>
      <c r="Y312" s="114"/>
      <c r="Z312" s="114"/>
      <c r="AA312" s="628"/>
      <c r="AB312" s="628"/>
      <c r="AC312" s="629"/>
      <c r="AD312" s="629"/>
      <c r="AE312" s="190"/>
      <c r="AF312" s="114"/>
      <c r="AG312" s="133"/>
      <c r="AH312" s="188"/>
      <c r="AI312" s="114"/>
      <c r="AJ312" s="114"/>
      <c r="AK312" s="114"/>
      <c r="AL312" s="114"/>
      <c r="AM312" s="114"/>
      <c r="AN312" s="114"/>
      <c r="AO312" s="114"/>
      <c r="AP312" s="114"/>
      <c r="AQ312" s="114"/>
      <c r="AR312" s="114"/>
      <c r="AS312" s="114"/>
      <c r="AT312" s="114"/>
      <c r="AU312" s="114"/>
      <c r="AV312" s="114"/>
      <c r="AW312" s="114"/>
      <c r="AX312" s="114"/>
      <c r="AY312" s="114"/>
      <c r="AZ312" s="114"/>
      <c r="BA312" s="114"/>
      <c r="BB312" s="114"/>
      <c r="BC312" s="114"/>
      <c r="BD312" s="114"/>
      <c r="BE312" s="114"/>
      <c r="BF312" s="114"/>
      <c r="BG312" s="114"/>
    </row>
    <row r="313" spans="2:59" ht="15.75" customHeight="1">
      <c r="B313" s="1064" t="s">
        <v>241</v>
      </c>
      <c r="C313" s="43"/>
      <c r="D313" s="2338">
        <f>D310+100+20+D312</f>
        <v>350</v>
      </c>
      <c r="E313" s="1075">
        <f>SUM(E310:E312)</f>
        <v>10.337999999999999</v>
      </c>
      <c r="F313" s="500">
        <f>SUM(F310:F312)</f>
        <v>12.704000000000001</v>
      </c>
      <c r="G313" s="510">
        <f>SUM(G310:G312)</f>
        <v>32.14</v>
      </c>
      <c r="H313" s="1040">
        <f>SUM(H310:H312)</f>
        <v>276.96800000000002</v>
      </c>
      <c r="I313" s="925" t="s">
        <v>284</v>
      </c>
      <c r="J313" s="875" t="s">
        <v>202</v>
      </c>
      <c r="K313" s="6"/>
      <c r="L313" s="114"/>
      <c r="M313" s="122"/>
      <c r="N313" s="114"/>
      <c r="O313" s="129"/>
      <c r="P313" s="129"/>
      <c r="Q313" s="811"/>
      <c r="R313" s="114"/>
      <c r="S313" s="114"/>
      <c r="T313" s="114"/>
      <c r="U313" s="114"/>
      <c r="V313" s="114"/>
      <c r="W313" s="114"/>
      <c r="X313" s="114"/>
      <c r="Y313" s="114"/>
      <c r="Z313" s="114"/>
      <c r="AA313" s="124"/>
      <c r="AB313" s="241"/>
      <c r="AC313" s="124"/>
      <c r="AD313" s="124"/>
      <c r="AE313" s="190"/>
      <c r="AF313" s="114"/>
      <c r="AG313" s="133"/>
      <c r="AH313" s="109"/>
      <c r="AI313" s="375"/>
      <c r="AJ313" s="114"/>
      <c r="AK313" s="114"/>
      <c r="AL313" s="114"/>
      <c r="AM313" s="114"/>
      <c r="AN313" s="114"/>
      <c r="AO313" s="114"/>
      <c r="AP313" s="114"/>
      <c r="AQ313" s="114"/>
      <c r="AR313" s="114"/>
      <c r="AS313" s="114"/>
      <c r="AT313" s="114"/>
      <c r="AU313" s="114"/>
      <c r="AV313" s="114"/>
      <c r="AW313" s="114"/>
      <c r="AX313" s="114"/>
      <c r="AY313" s="114"/>
      <c r="AZ313" s="114"/>
      <c r="BA313" s="114"/>
      <c r="BB313" s="114"/>
      <c r="BC313" s="114"/>
      <c r="BD313" s="114"/>
      <c r="BE313" s="114"/>
      <c r="BF313" s="114"/>
      <c r="BG313" s="114"/>
    </row>
    <row r="314" spans="2:59" ht="14.25" customHeight="1">
      <c r="B314" s="1035"/>
      <c r="C314" s="1036" t="s">
        <v>11</v>
      </c>
      <c r="D314" s="1783">
        <v>0.1</v>
      </c>
      <c r="E314" s="1160">
        <f>(E401/100)*10</f>
        <v>9</v>
      </c>
      <c r="F314" s="1159">
        <f>(F401/100)*10</f>
        <v>9.2000000000000011</v>
      </c>
      <c r="G314" s="1159">
        <f>(G401/100)*10</f>
        <v>38.299999999999997</v>
      </c>
      <c r="H314" s="2782">
        <f>(H401/100)*10</f>
        <v>272</v>
      </c>
      <c r="I314" s="2720">
        <f>H314-H313</f>
        <v>-4.9680000000000177</v>
      </c>
      <c r="J314" s="874" t="s">
        <v>422</v>
      </c>
      <c r="K314" s="6"/>
      <c r="L314" s="114"/>
      <c r="M314" s="122"/>
      <c r="N314" s="114"/>
      <c r="O314" s="129"/>
      <c r="P314" s="129"/>
      <c r="Q314" s="114"/>
      <c r="R314" s="114"/>
      <c r="S314" s="114"/>
      <c r="T314" s="114"/>
      <c r="U314" s="114"/>
      <c r="V314" s="114"/>
      <c r="W314" s="114"/>
      <c r="X314" s="114"/>
      <c r="Y314" s="114"/>
      <c r="Z314" s="114"/>
      <c r="AA314" s="124"/>
      <c r="AB314" s="241"/>
      <c r="AC314" s="124"/>
      <c r="AD314" s="124"/>
      <c r="AE314" s="132"/>
      <c r="AF314" s="114"/>
      <c r="AG314" s="123"/>
      <c r="AH314" s="121"/>
      <c r="AI314" s="104"/>
      <c r="AJ314" s="114"/>
      <c r="AK314" s="114"/>
      <c r="AL314" s="114"/>
      <c r="AM314" s="114"/>
      <c r="AN314" s="114"/>
      <c r="AO314" s="114"/>
      <c r="AP314" s="114"/>
      <c r="AQ314" s="114"/>
      <c r="AR314" s="114"/>
      <c r="AS314" s="114"/>
      <c r="AT314" s="114"/>
      <c r="AU314" s="114"/>
      <c r="AV314" s="114"/>
      <c r="AW314" s="114"/>
      <c r="AX314" s="114"/>
      <c r="AY314" s="114"/>
      <c r="AZ314" s="114"/>
      <c r="BA314" s="114"/>
      <c r="BB314" s="114"/>
      <c r="BC314" s="114"/>
      <c r="BD314" s="114"/>
      <c r="BE314" s="114"/>
      <c r="BF314" s="114"/>
      <c r="BG314" s="114"/>
    </row>
    <row r="315" spans="2:59" ht="15.75" thickBot="1">
      <c r="B315" s="249"/>
      <c r="C315" s="1031" t="s">
        <v>431</v>
      </c>
      <c r="D315" s="1777"/>
      <c r="E315" s="2710">
        <f>(E313*100/E401)-10</f>
        <v>1.4866666666666664</v>
      </c>
      <c r="F315" s="521">
        <f>(F313*100/F401)-10</f>
        <v>3.8086956521739133</v>
      </c>
      <c r="G315" s="521">
        <f>(G313*100/G401)-10</f>
        <v>-1.6083550913838121</v>
      </c>
      <c r="H315" s="2711">
        <f>(H313*100/H401)-10</f>
        <v>0.18264705882353027</v>
      </c>
      <c r="I315" s="1784"/>
      <c r="J315" s="1033"/>
      <c r="K315" s="6"/>
      <c r="L315" s="114"/>
      <c r="M315" s="3195"/>
      <c r="N315" s="114"/>
      <c r="O315" s="129"/>
      <c r="P315" s="129"/>
      <c r="Q315" s="114"/>
      <c r="R315" s="114"/>
      <c r="S315" s="114"/>
      <c r="T315" s="114"/>
      <c r="U315" s="114"/>
      <c r="V315" s="114"/>
      <c r="W315" s="114"/>
      <c r="X315" s="114"/>
      <c r="Y315" s="114"/>
      <c r="Z315" s="114"/>
      <c r="AA315" s="124"/>
      <c r="AB315" s="124"/>
      <c r="AC315" s="124"/>
      <c r="AD315" s="124"/>
      <c r="AE315" s="190"/>
      <c r="AF315" s="114"/>
      <c r="AG315" s="114"/>
      <c r="AH315" s="114"/>
      <c r="AI315" s="114"/>
      <c r="AJ315" s="114"/>
      <c r="AK315" s="114"/>
      <c r="AL315" s="114"/>
      <c r="AM315" s="114"/>
      <c r="AN315" s="114"/>
      <c r="AO315" s="114"/>
      <c r="AP315" s="114"/>
      <c r="AQ315" s="114"/>
      <c r="AR315" s="114"/>
      <c r="AS315" s="114"/>
      <c r="AT315" s="114"/>
      <c r="AU315" s="114"/>
      <c r="AV315" s="114"/>
      <c r="AW315" s="114"/>
      <c r="AX315" s="114"/>
      <c r="AY315" s="114"/>
      <c r="AZ315" s="114"/>
      <c r="BA315" s="114"/>
      <c r="BB315" s="114"/>
      <c r="BC315" s="114"/>
      <c r="BD315" s="114"/>
      <c r="BE315" s="114"/>
      <c r="BF315" s="114"/>
      <c r="BG315" s="114"/>
    </row>
    <row r="316" spans="2:59">
      <c r="K316" s="6"/>
      <c r="L316" s="114"/>
      <c r="M316" s="122"/>
      <c r="N316" s="114"/>
      <c r="O316" s="129"/>
      <c r="P316" s="129"/>
      <c r="Q316" s="114"/>
      <c r="R316" s="114"/>
      <c r="S316" s="114"/>
      <c r="T316" s="114"/>
      <c r="U316" s="114"/>
      <c r="V316" s="114"/>
      <c r="W316" s="114"/>
      <c r="X316" s="114"/>
      <c r="Y316" s="114"/>
      <c r="Z316" s="114"/>
      <c r="AA316" s="124"/>
      <c r="AB316" s="124"/>
      <c r="AC316" s="124"/>
      <c r="AD316" s="124"/>
      <c r="AE316" s="190"/>
      <c r="AF316" s="114"/>
      <c r="AG316" s="123"/>
      <c r="AH316" s="109"/>
      <c r="AI316" s="106"/>
      <c r="AJ316" s="114"/>
      <c r="AK316" s="114"/>
      <c r="AL316" s="114"/>
      <c r="AM316" s="114"/>
      <c r="AN316" s="114"/>
      <c r="AO316" s="114"/>
      <c r="AP316" s="114"/>
      <c r="AQ316" s="114"/>
      <c r="AR316" s="114"/>
      <c r="AS316" s="114"/>
      <c r="AT316" s="114"/>
      <c r="AU316" s="114"/>
      <c r="AV316" s="114"/>
      <c r="AW316" s="114"/>
      <c r="AX316" s="114"/>
      <c r="AY316" s="114"/>
      <c r="AZ316" s="114"/>
      <c r="BA316" s="114"/>
      <c r="BB316" s="114"/>
      <c r="BC316" s="114"/>
      <c r="BD316" s="114"/>
      <c r="BE316" s="114"/>
      <c r="BF316" s="114"/>
      <c r="BG316" s="114"/>
    </row>
    <row r="317" spans="2:59" ht="15.75" thickBot="1">
      <c r="K317" s="6"/>
      <c r="L317" s="114"/>
      <c r="M317" s="122"/>
      <c r="N317" s="114"/>
      <c r="O317" s="129"/>
      <c r="P317" s="129"/>
      <c r="Q317" s="114"/>
      <c r="R317" s="114"/>
      <c r="S317" s="114"/>
      <c r="T317" s="114"/>
      <c r="U317" s="114"/>
      <c r="V317" s="114"/>
      <c r="W317" s="114"/>
      <c r="X317" s="114"/>
      <c r="Y317" s="114"/>
      <c r="Z317" s="114"/>
      <c r="AA317" s="434"/>
      <c r="AB317" s="233"/>
      <c r="AC317" s="219"/>
      <c r="AD317" s="219"/>
      <c r="AE317" s="104"/>
      <c r="AF317" s="114"/>
      <c r="AG317" s="123"/>
      <c r="AH317" s="109"/>
      <c r="AI317" s="106"/>
      <c r="AJ317" s="114"/>
      <c r="AK317" s="114"/>
      <c r="AL317" s="114"/>
      <c r="AM317" s="114"/>
      <c r="AN317" s="114"/>
      <c r="AO317" s="114"/>
      <c r="AP317" s="114"/>
      <c r="AQ317" s="114"/>
      <c r="AR317" s="114"/>
      <c r="AS317" s="114"/>
      <c r="AT317" s="114"/>
      <c r="AU317" s="114"/>
      <c r="AV317" s="114"/>
      <c r="AW317" s="114"/>
      <c r="AX317" s="114"/>
      <c r="AY317" s="114"/>
      <c r="AZ317" s="114"/>
      <c r="BA317" s="114"/>
      <c r="BB317" s="114"/>
      <c r="BC317" s="114"/>
      <c r="BD317" s="114"/>
      <c r="BE317" s="114"/>
      <c r="BF317" s="114"/>
      <c r="BG317" s="114"/>
    </row>
    <row r="318" spans="2:59" ht="16.5" customHeight="1">
      <c r="B318" s="877"/>
      <c r="C318" s="43" t="s">
        <v>283</v>
      </c>
      <c r="D318" s="44"/>
      <c r="E318" s="155">
        <f>E294+E306</f>
        <v>56.808000000000007</v>
      </c>
      <c r="F318" s="255">
        <f>F294+F306</f>
        <v>58.721999999999994</v>
      </c>
      <c r="G318" s="255">
        <f>G294+G306</f>
        <v>224.20400000000001</v>
      </c>
      <c r="H318" s="879">
        <f>H294+H306</f>
        <v>1630.1026999999999</v>
      </c>
      <c r="I318" s="925" t="s">
        <v>284</v>
      </c>
      <c r="J318" s="875" t="s">
        <v>202</v>
      </c>
      <c r="K318" s="6"/>
      <c r="L318" s="129"/>
      <c r="M318" s="129"/>
      <c r="N318" s="129"/>
      <c r="O318" s="129"/>
      <c r="P318" s="129"/>
      <c r="Q318" s="114"/>
      <c r="R318" s="114"/>
      <c r="S318" s="114"/>
      <c r="T318" s="114"/>
      <c r="U318" s="114"/>
      <c r="V318" s="114"/>
      <c r="W318" s="114"/>
      <c r="X318" s="114"/>
      <c r="Y318" s="114"/>
      <c r="Z318" s="114"/>
      <c r="AA318" s="129"/>
      <c r="AB318" s="129"/>
      <c r="AC318" s="129"/>
      <c r="AD318" s="129"/>
      <c r="AE318" s="114"/>
      <c r="AF318" s="114"/>
      <c r="AG318" s="123"/>
      <c r="AH318" s="109"/>
      <c r="AI318" s="106"/>
      <c r="AJ318" s="114"/>
      <c r="AK318" s="114"/>
      <c r="AL318" s="114"/>
      <c r="AM318" s="114"/>
      <c r="AN318" s="114"/>
      <c r="AO318" s="114"/>
      <c r="AP318" s="114"/>
      <c r="AQ318" s="114"/>
      <c r="AR318" s="114"/>
      <c r="AS318" s="114"/>
      <c r="AT318" s="114"/>
      <c r="AU318" s="114"/>
      <c r="AV318" s="114"/>
      <c r="AW318" s="114"/>
      <c r="AX318" s="114"/>
      <c r="AY318" s="114"/>
      <c r="AZ318" s="114"/>
      <c r="BA318" s="114"/>
      <c r="BB318" s="114"/>
      <c r="BC318" s="114"/>
      <c r="BD318" s="114"/>
      <c r="BE318" s="114"/>
      <c r="BF318" s="114"/>
      <c r="BG318" s="114"/>
    </row>
    <row r="319" spans="2:59" ht="16.5" customHeight="1">
      <c r="B319" s="1035"/>
      <c r="C319" s="1036" t="s">
        <v>11</v>
      </c>
      <c r="D319" s="1783">
        <v>0.6</v>
      </c>
      <c r="E319" s="1160">
        <f>(E401/100)*60</f>
        <v>54</v>
      </c>
      <c r="F319" s="1159">
        <f>(F401/100)*60</f>
        <v>55.2</v>
      </c>
      <c r="G319" s="1159">
        <f>(G401/100)*60</f>
        <v>229.8</v>
      </c>
      <c r="H319" s="2782">
        <f>(H401/100)*60</f>
        <v>1632</v>
      </c>
      <c r="I319" s="2721">
        <f>H319-H318</f>
        <v>1.8973000000000866</v>
      </c>
      <c r="J319" s="1150" t="s">
        <v>422</v>
      </c>
      <c r="K319" s="6"/>
      <c r="L319" s="129"/>
      <c r="M319" s="129"/>
      <c r="N319" s="129"/>
      <c r="O319" s="129"/>
      <c r="P319" s="129"/>
      <c r="Q319" s="811"/>
      <c r="R319" s="114"/>
      <c r="S319" s="114"/>
      <c r="T319" s="114"/>
      <c r="U319" s="114"/>
      <c r="V319" s="114"/>
      <c r="W319" s="114"/>
      <c r="X319" s="114"/>
      <c r="Y319" s="114"/>
      <c r="Z319" s="114"/>
      <c r="AA319" s="667"/>
      <c r="AB319" s="160"/>
      <c r="AC319" s="190"/>
      <c r="AD319" s="190"/>
      <c r="AE319" s="190"/>
      <c r="AF319" s="114"/>
      <c r="AG319" s="127"/>
      <c r="AH319" s="109"/>
      <c r="AI319" s="106"/>
      <c r="AJ319" s="114"/>
      <c r="AK319" s="114"/>
      <c r="AL319" s="114"/>
      <c r="AM319" s="114"/>
      <c r="AN319" s="114"/>
      <c r="AO319" s="114"/>
      <c r="AP319" s="114"/>
      <c r="AQ319" s="114"/>
      <c r="AR319" s="114"/>
      <c r="AS319" s="114"/>
      <c r="AT319" s="114"/>
      <c r="AU319" s="114"/>
      <c r="AV319" s="114"/>
      <c r="AW319" s="114"/>
      <c r="AX319" s="114"/>
      <c r="AY319" s="114"/>
      <c r="AZ319" s="114"/>
      <c r="BA319" s="114"/>
      <c r="BB319" s="114"/>
      <c r="BC319" s="114"/>
      <c r="BD319" s="114"/>
      <c r="BE319" s="114"/>
      <c r="BF319" s="114"/>
      <c r="BG319" s="114"/>
    </row>
    <row r="320" spans="2:59" ht="15.75" customHeight="1" thickBot="1">
      <c r="B320" s="249"/>
      <c r="C320" s="1031" t="s">
        <v>431</v>
      </c>
      <c r="D320" s="1777"/>
      <c r="E320" s="2710">
        <f>(E318*100/E401)-60</f>
        <v>3.1200000000000117</v>
      </c>
      <c r="F320" s="521">
        <f>(F318*100/F401)-60</f>
        <v>3.8282608695652129</v>
      </c>
      <c r="G320" s="521">
        <f>(G318*100/G401)-60</f>
        <v>-1.4610966057441246</v>
      </c>
      <c r="H320" s="2711">
        <f>(H318*100/H401)-60</f>
        <v>-6.9753676470590165E-2</v>
      </c>
      <c r="I320" s="1784"/>
      <c r="J320" s="1033"/>
      <c r="K320" s="6"/>
      <c r="L320" s="129"/>
      <c r="M320" s="129"/>
      <c r="N320" s="129"/>
      <c r="O320" s="129"/>
      <c r="P320" s="129"/>
      <c r="Q320" s="114"/>
      <c r="R320" s="114"/>
      <c r="S320" s="114"/>
      <c r="T320" s="114"/>
      <c r="U320" s="114"/>
      <c r="V320" s="114"/>
      <c r="W320" s="114"/>
      <c r="X320" s="114"/>
      <c r="Y320" s="114"/>
      <c r="Z320" s="114"/>
      <c r="AA320" s="190"/>
      <c r="AB320" s="190"/>
      <c r="AC320" s="190"/>
      <c r="AD320" s="190"/>
      <c r="AE320" s="190"/>
      <c r="AF320" s="114"/>
      <c r="AG320" s="114"/>
      <c r="AH320" s="114"/>
      <c r="AI320" s="114"/>
      <c r="AJ320" s="114"/>
      <c r="AK320" s="114"/>
      <c r="AL320" s="114"/>
      <c r="AM320" s="114"/>
      <c r="AN320" s="114"/>
      <c r="AO320" s="114"/>
      <c r="AP320" s="114"/>
      <c r="AQ320" s="114"/>
      <c r="AR320" s="114"/>
      <c r="AS320" s="114"/>
      <c r="AT320" s="114"/>
      <c r="AU320" s="114"/>
      <c r="AV320" s="114"/>
      <c r="AW320" s="114"/>
      <c r="AX320" s="114"/>
      <c r="AY320" s="114"/>
      <c r="AZ320" s="114"/>
      <c r="BA320" s="114"/>
      <c r="BB320" s="114"/>
      <c r="BC320" s="114"/>
      <c r="BD320" s="114"/>
      <c r="BE320" s="114"/>
      <c r="BF320" s="114"/>
      <c r="BG320" s="114"/>
    </row>
    <row r="321" spans="2:59" ht="14.25" customHeight="1">
      <c r="K321" s="6"/>
      <c r="L321" s="129"/>
      <c r="M321" s="129"/>
      <c r="N321" s="129"/>
      <c r="O321" s="129"/>
      <c r="P321" s="129"/>
      <c r="Q321" s="114"/>
      <c r="R321" s="114"/>
      <c r="S321" s="114"/>
      <c r="T321" s="114"/>
      <c r="U321" s="114"/>
      <c r="V321" s="114"/>
      <c r="W321" s="114"/>
      <c r="X321" s="114"/>
      <c r="Y321" s="114"/>
      <c r="Z321" s="114"/>
      <c r="AA321" s="124"/>
      <c r="AB321" s="124"/>
      <c r="AC321" s="124"/>
      <c r="AD321" s="124"/>
      <c r="AE321" s="190"/>
      <c r="AF321" s="114"/>
      <c r="AG321" s="114"/>
      <c r="AH321" s="114"/>
      <c r="AI321" s="114"/>
      <c r="AJ321" s="114"/>
      <c r="AK321" s="114"/>
      <c r="AL321" s="114"/>
      <c r="AM321" s="114"/>
      <c r="AN321" s="114"/>
      <c r="AO321" s="114"/>
      <c r="AP321" s="114"/>
      <c r="AQ321" s="114"/>
      <c r="AR321" s="114"/>
      <c r="AS321" s="114"/>
      <c r="AT321" s="114"/>
      <c r="AU321" s="114"/>
      <c r="AV321" s="114"/>
      <c r="AW321" s="114"/>
      <c r="AX321" s="114"/>
      <c r="AY321" s="114"/>
      <c r="AZ321" s="114"/>
      <c r="BA321" s="114"/>
      <c r="BB321" s="114"/>
      <c r="BC321" s="114"/>
      <c r="BD321" s="114"/>
      <c r="BE321" s="114"/>
      <c r="BF321" s="114"/>
      <c r="BG321" s="114"/>
    </row>
    <row r="322" spans="2:59" ht="15.75" thickBot="1">
      <c r="K322" s="6"/>
      <c r="L322" s="129"/>
      <c r="M322" s="129"/>
      <c r="N322" s="129"/>
      <c r="O322" s="129"/>
      <c r="P322" s="129"/>
      <c r="Q322" s="114"/>
      <c r="R322" s="114"/>
      <c r="S322" s="114"/>
      <c r="T322" s="114"/>
      <c r="U322" s="114"/>
      <c r="V322" s="114"/>
      <c r="W322" s="114"/>
      <c r="X322" s="114"/>
      <c r="Y322" s="114"/>
      <c r="Z322" s="114"/>
      <c r="AA322" s="376"/>
      <c r="AB322" s="376"/>
      <c r="AC322" s="376"/>
      <c r="AD322" s="376"/>
      <c r="AE322" s="190"/>
      <c r="AF322" s="114"/>
      <c r="AG322" s="114"/>
      <c r="AH322" s="114"/>
      <c r="AI322" s="114"/>
      <c r="AJ322" s="114"/>
      <c r="AK322" s="114"/>
      <c r="AL322" s="114"/>
      <c r="AM322" s="114"/>
      <c r="AN322" s="114"/>
      <c r="AO322" s="114"/>
      <c r="AP322" s="114"/>
      <c r="AQ322" s="114"/>
      <c r="AR322" s="114"/>
      <c r="AS322" s="114"/>
      <c r="AT322" s="114"/>
      <c r="AU322" s="114"/>
      <c r="AV322" s="114"/>
      <c r="AW322" s="114"/>
      <c r="AX322" s="114"/>
      <c r="AY322" s="114"/>
      <c r="AZ322" s="114"/>
      <c r="BA322" s="114"/>
      <c r="BB322" s="114"/>
      <c r="BC322" s="114"/>
      <c r="BD322" s="114"/>
      <c r="BE322" s="114"/>
      <c r="BF322" s="114"/>
      <c r="BG322" s="114"/>
    </row>
    <row r="323" spans="2:59" ht="13.5" customHeight="1">
      <c r="B323" s="877"/>
      <c r="C323" s="43" t="s">
        <v>282</v>
      </c>
      <c r="D323" s="44"/>
      <c r="E323" s="155">
        <f>E306+E313</f>
        <v>46.654000000000003</v>
      </c>
      <c r="F323" s="255">
        <f>F306+F313</f>
        <v>48.052</v>
      </c>
      <c r="G323" s="255">
        <f>G306+G313</f>
        <v>162.15199999999999</v>
      </c>
      <c r="H323" s="879">
        <f>H306+H313</f>
        <v>1228.4776999999999</v>
      </c>
      <c r="I323" s="925" t="s">
        <v>284</v>
      </c>
      <c r="J323" s="875" t="s">
        <v>202</v>
      </c>
      <c r="K323" s="6"/>
      <c r="L323" s="129"/>
      <c r="M323" s="129"/>
      <c r="N323" s="129"/>
      <c r="O323" s="129"/>
      <c r="P323" s="129"/>
      <c r="Q323" s="114"/>
      <c r="R323" s="114"/>
      <c r="S323" s="114"/>
      <c r="T323" s="114"/>
      <c r="U323" s="114"/>
      <c r="V323" s="114"/>
      <c r="W323" s="114"/>
      <c r="X323" s="114"/>
      <c r="Y323" s="114"/>
      <c r="Z323" s="114"/>
      <c r="AA323" s="124"/>
      <c r="AB323" s="124"/>
      <c r="AC323" s="124"/>
      <c r="AD323" s="124"/>
      <c r="AE323" s="190"/>
      <c r="AF323" s="114"/>
      <c r="AG323" s="210"/>
      <c r="AH323" s="210"/>
      <c r="AI323" s="210"/>
      <c r="AJ323" s="197"/>
      <c r="AK323" s="635"/>
      <c r="AL323" s="210"/>
      <c r="AM323" s="197"/>
      <c r="AN323" s="197"/>
      <c r="AO323" s="210"/>
      <c r="AP323" s="636"/>
      <c r="AQ323" s="210"/>
      <c r="AR323" s="210"/>
      <c r="AS323" s="114"/>
      <c r="AT323" s="114"/>
      <c r="AU323" s="114"/>
      <c r="AV323" s="114"/>
      <c r="AW323" s="114"/>
      <c r="AX323" s="114"/>
      <c r="AY323" s="114"/>
      <c r="AZ323" s="114"/>
      <c r="BA323" s="114"/>
      <c r="BB323" s="114"/>
      <c r="BC323" s="114"/>
      <c r="BD323" s="114"/>
      <c r="BE323" s="114"/>
      <c r="BF323" s="114"/>
      <c r="BG323" s="114"/>
    </row>
    <row r="324" spans="2:59" ht="13.5" customHeight="1">
      <c r="B324" s="456"/>
      <c r="C324" s="930" t="s">
        <v>11</v>
      </c>
      <c r="D324" s="1783">
        <v>0.45</v>
      </c>
      <c r="E324" s="1160">
        <f>(E401/100)*45</f>
        <v>40.5</v>
      </c>
      <c r="F324" s="1159">
        <f>(F401/100)*45</f>
        <v>41.4</v>
      </c>
      <c r="G324" s="1159">
        <f>(G401/100)*45</f>
        <v>172.35</v>
      </c>
      <c r="H324" s="2782">
        <f>(H401/100)*45</f>
        <v>1224</v>
      </c>
      <c r="I324" s="1785">
        <f>H324-H323</f>
        <v>-4.4776999999999134</v>
      </c>
      <c r="J324" s="874" t="s">
        <v>422</v>
      </c>
      <c r="K324" s="6"/>
      <c r="L324" s="129"/>
      <c r="M324" s="129"/>
      <c r="N324" s="129"/>
      <c r="O324" s="129"/>
      <c r="P324" s="129"/>
      <c r="Q324" s="114"/>
      <c r="R324" s="114"/>
      <c r="S324" s="114"/>
      <c r="T324" s="114"/>
      <c r="U324" s="114"/>
      <c r="V324" s="114"/>
      <c r="W324" s="114"/>
      <c r="X324" s="114"/>
      <c r="Y324" s="114"/>
      <c r="Z324" s="114"/>
      <c r="AA324" s="124"/>
      <c r="AB324" s="124"/>
      <c r="AC324" s="124"/>
      <c r="AD324" s="124"/>
      <c r="AE324" s="190"/>
      <c r="AF324" s="114"/>
      <c r="AG324" s="210"/>
      <c r="AH324" s="210"/>
      <c r="AI324" s="210"/>
      <c r="AJ324" s="210"/>
      <c r="AK324" s="210"/>
      <c r="AL324" s="210"/>
      <c r="AM324" s="210"/>
      <c r="AN324" s="210"/>
      <c r="AO324" s="210"/>
      <c r="AP324" s="210"/>
      <c r="AQ324" s="210"/>
      <c r="AR324" s="210"/>
      <c r="AS324" s="114"/>
      <c r="AT324" s="114"/>
      <c r="AU324" s="114"/>
      <c r="AV324" s="114"/>
      <c r="AW324" s="114"/>
      <c r="AX324" s="114"/>
      <c r="AY324" s="114"/>
      <c r="AZ324" s="114"/>
      <c r="BA324" s="114"/>
      <c r="BB324" s="114"/>
      <c r="BC324" s="114"/>
      <c r="BD324" s="114"/>
      <c r="BE324" s="114"/>
      <c r="BF324" s="114"/>
      <c r="BG324" s="114"/>
    </row>
    <row r="325" spans="2:59" ht="15" customHeight="1" thickBot="1">
      <c r="B325" s="249"/>
      <c r="C325" s="1031" t="s">
        <v>431</v>
      </c>
      <c r="D325" s="1777"/>
      <c r="E325" s="2710">
        <f>(E323*100/E401)-45</f>
        <v>6.8377777777777808</v>
      </c>
      <c r="F325" s="521">
        <f>(F323*100/F401)-45</f>
        <v>7.2304347826086968</v>
      </c>
      <c r="G325" s="521">
        <f>(G323*100/G401)-45</f>
        <v>-2.6626631853785909</v>
      </c>
      <c r="H325" s="2711">
        <f>(H323*100/H401)-45</f>
        <v>0.16462132352940984</v>
      </c>
      <c r="I325" s="1784"/>
      <c r="J325" s="1033"/>
      <c r="K325" s="6"/>
      <c r="L325" s="114"/>
      <c r="M325" s="122"/>
      <c r="N325" s="114"/>
      <c r="O325" s="129"/>
      <c r="P325" s="129"/>
      <c r="Q325" s="114"/>
      <c r="R325" s="114"/>
      <c r="S325" s="114"/>
      <c r="T325" s="114"/>
      <c r="U325" s="114"/>
      <c r="V325" s="114"/>
      <c r="W325" s="114"/>
      <c r="X325" s="114"/>
      <c r="Y325" s="114"/>
      <c r="Z325" s="114"/>
      <c r="AA325" s="124"/>
      <c r="AB325" s="124"/>
      <c r="AC325" s="241"/>
      <c r="AD325" s="124"/>
      <c r="AE325" s="190"/>
      <c r="AF325" s="114"/>
      <c r="AG325" s="114"/>
      <c r="AH325" s="114"/>
      <c r="AI325" s="114"/>
      <c r="AJ325" s="197"/>
      <c r="AK325" s="197"/>
      <c r="AL325" s="114"/>
      <c r="AM325" s="197"/>
      <c r="AN325" s="197"/>
      <c r="AO325" s="114"/>
      <c r="AP325" s="109"/>
      <c r="AQ325" s="114"/>
      <c r="AR325" s="114"/>
      <c r="AS325" s="114"/>
      <c r="AT325" s="114"/>
      <c r="AU325" s="114"/>
      <c r="AV325" s="114"/>
      <c r="AW325" s="114"/>
      <c r="AX325" s="114"/>
      <c r="AY325" s="114"/>
      <c r="AZ325" s="114"/>
      <c r="BA325" s="114"/>
      <c r="BB325" s="114"/>
      <c r="BC325" s="114"/>
      <c r="BD325" s="114"/>
      <c r="BE325" s="114"/>
      <c r="BF325" s="114"/>
      <c r="BG325" s="114"/>
    </row>
    <row r="326" spans="2:59" ht="14.25" customHeight="1">
      <c r="K326" s="6"/>
      <c r="L326" s="114"/>
      <c r="M326" s="122"/>
      <c r="N326" s="114"/>
      <c r="O326" s="129"/>
      <c r="P326" s="129"/>
      <c r="Q326" s="114"/>
      <c r="R326" s="114"/>
      <c r="S326" s="114"/>
      <c r="T326" s="114"/>
      <c r="U326" s="114"/>
      <c r="V326" s="114"/>
      <c r="W326" s="114"/>
      <c r="X326" s="114"/>
      <c r="Y326" s="114"/>
      <c r="Z326" s="114"/>
      <c r="AA326" s="434"/>
      <c r="AB326" s="233"/>
      <c r="AC326" s="113"/>
      <c r="AD326" s="113"/>
      <c r="AE326" s="104"/>
      <c r="AF326" s="114"/>
      <c r="AG326" s="640"/>
      <c r="AH326" s="641"/>
      <c r="AI326" s="642"/>
      <c r="AJ326" s="643"/>
      <c r="AK326" s="644"/>
      <c r="AL326" s="644"/>
      <c r="AM326" s="644"/>
      <c r="AN326" s="644"/>
      <c r="AO326" s="644"/>
      <c r="AP326" s="644"/>
      <c r="AQ326" s="640"/>
      <c r="AR326" s="640"/>
      <c r="AS326" s="645"/>
      <c r="AT326" s="114"/>
      <c r="AU326" s="114"/>
      <c r="AV326" s="114"/>
      <c r="AW326" s="114"/>
      <c r="AX326" s="114"/>
      <c r="AY326" s="114"/>
      <c r="AZ326" s="114"/>
      <c r="BA326" s="114"/>
      <c r="BB326" s="114"/>
      <c r="BC326" s="114"/>
      <c r="BD326" s="114"/>
      <c r="BE326" s="114"/>
      <c r="BF326" s="114"/>
      <c r="BG326" s="114"/>
    </row>
    <row r="327" spans="2:59" ht="15.75" thickBot="1">
      <c r="K327" s="6"/>
      <c r="L327" s="129"/>
      <c r="M327" s="129"/>
      <c r="N327" s="129"/>
      <c r="O327" s="129"/>
      <c r="P327" s="129"/>
      <c r="Q327" s="114"/>
      <c r="R327" s="114"/>
      <c r="S327" s="114"/>
      <c r="T327" s="114"/>
      <c r="U327" s="114"/>
      <c r="V327" s="114"/>
      <c r="W327" s="114"/>
      <c r="X327" s="114"/>
      <c r="Y327" s="114"/>
      <c r="Z327" s="114"/>
      <c r="AA327" s="669"/>
      <c r="AB327" s="407"/>
      <c r="AC327" s="407"/>
      <c r="AD327" s="408"/>
      <c r="AE327" s="408"/>
      <c r="AF327" s="114"/>
      <c r="AG327" s="222"/>
      <c r="AH327" s="222"/>
      <c r="AI327" s="222"/>
      <c r="AJ327" s="646"/>
      <c r="AK327" s="222"/>
      <c r="AL327" s="222"/>
      <c r="AM327" s="222"/>
      <c r="AN327" s="222"/>
      <c r="AO327" s="222"/>
      <c r="AP327" s="222"/>
      <c r="AQ327" s="222"/>
      <c r="AR327" s="222"/>
      <c r="AS327" s="222"/>
      <c r="AT327" s="114"/>
      <c r="AU327" s="114"/>
      <c r="AV327" s="114"/>
      <c r="AW327" s="114"/>
      <c r="AX327" s="114"/>
      <c r="AY327" s="114"/>
      <c r="AZ327" s="114"/>
      <c r="BA327" s="114"/>
      <c r="BB327" s="114"/>
      <c r="BC327" s="114"/>
      <c r="BD327" s="114"/>
      <c r="BE327" s="114"/>
      <c r="BF327" s="114"/>
      <c r="BG327" s="114"/>
    </row>
    <row r="328" spans="2:59">
      <c r="B328" s="877"/>
      <c r="C328" s="43" t="s">
        <v>242</v>
      </c>
      <c r="D328" s="44"/>
      <c r="E328" s="162">
        <f>E294+E306+E313</f>
        <v>67.146000000000001</v>
      </c>
      <c r="F328" s="101">
        <f>F294+F306+F313</f>
        <v>71.425999999999988</v>
      </c>
      <c r="G328" s="101">
        <f>G294+G306+G313</f>
        <v>256.34399999999999</v>
      </c>
      <c r="H328" s="256">
        <f>H294+H306+H313</f>
        <v>1907.0707</v>
      </c>
      <c r="I328" s="925" t="s">
        <v>284</v>
      </c>
      <c r="J328" s="875" t="s">
        <v>202</v>
      </c>
      <c r="K328" s="6"/>
      <c r="L328" s="114"/>
      <c r="M328" s="122"/>
      <c r="N328" s="114"/>
      <c r="O328" s="129"/>
      <c r="P328" s="129"/>
      <c r="Q328" s="114"/>
      <c r="R328" s="114"/>
      <c r="S328" s="114"/>
      <c r="T328" s="114"/>
      <c r="U328" s="114"/>
      <c r="V328" s="114"/>
      <c r="W328" s="114"/>
      <c r="X328" s="114"/>
      <c r="Y328" s="114"/>
      <c r="Z328" s="114"/>
      <c r="AA328" s="405"/>
      <c r="AB328" s="405"/>
      <c r="AC328" s="410"/>
      <c r="AD328" s="410"/>
      <c r="AE328" s="411"/>
      <c r="AF328" s="114"/>
      <c r="AG328" s="124"/>
      <c r="AH328" s="124"/>
      <c r="AI328" s="124"/>
      <c r="AJ328" s="191"/>
      <c r="AK328" s="374"/>
      <c r="AL328" s="374"/>
      <c r="AM328" s="374"/>
      <c r="AN328" s="374"/>
      <c r="AO328" s="124"/>
      <c r="AP328" s="241"/>
      <c r="AQ328" s="124"/>
      <c r="AR328" s="124"/>
      <c r="AS328" s="190"/>
      <c r="AT328" s="114"/>
      <c r="AU328" s="114"/>
      <c r="AV328" s="114"/>
      <c r="AW328" s="114"/>
      <c r="AX328" s="114"/>
      <c r="AY328" s="114"/>
      <c r="AZ328" s="114"/>
      <c r="BA328" s="114"/>
      <c r="BB328" s="114"/>
      <c r="BC328" s="114"/>
      <c r="BD328" s="114"/>
      <c r="BE328" s="114"/>
      <c r="BF328" s="114"/>
      <c r="BG328" s="114"/>
    </row>
    <row r="329" spans="2:59">
      <c r="B329" s="1035"/>
      <c r="C329" s="1036" t="s">
        <v>11</v>
      </c>
      <c r="D329" s="1783">
        <v>0.7</v>
      </c>
      <c r="E329" s="1160">
        <f>(E401/100)*70</f>
        <v>63</v>
      </c>
      <c r="F329" s="1159">
        <f>(F401/100)*70</f>
        <v>64.400000000000006</v>
      </c>
      <c r="G329" s="1159">
        <f>(G401/100)*70</f>
        <v>268.10000000000002</v>
      </c>
      <c r="H329" s="2782">
        <f>(H401/100)*70</f>
        <v>1904</v>
      </c>
      <c r="I329" s="924">
        <f>H329-H328</f>
        <v>-3.070699999999988</v>
      </c>
      <c r="J329" s="874" t="s">
        <v>422</v>
      </c>
      <c r="L329" s="129"/>
      <c r="M329" s="129"/>
      <c r="N329" s="129"/>
      <c r="O329" s="129"/>
      <c r="P329" s="129"/>
      <c r="Q329" s="114"/>
      <c r="R329" s="114"/>
      <c r="S329" s="114"/>
      <c r="T329" s="114"/>
      <c r="U329" s="114"/>
      <c r="V329" s="114"/>
      <c r="W329" s="114"/>
      <c r="X329" s="114"/>
      <c r="Y329" s="114"/>
      <c r="Z329" s="114"/>
      <c r="AA329" s="129"/>
      <c r="AB329" s="129"/>
      <c r="AC329" s="129"/>
      <c r="AD329" s="129"/>
      <c r="AE329" s="114"/>
      <c r="AF329" s="114"/>
      <c r="AG329" s="658"/>
      <c r="AH329" s="658"/>
      <c r="AI329" s="658"/>
      <c r="AJ329" s="668"/>
      <c r="AK329" s="658"/>
      <c r="AL329" s="658"/>
      <c r="AM329" s="658"/>
      <c r="AN329" s="658"/>
      <c r="AO329" s="659"/>
      <c r="AP329" s="659"/>
      <c r="AQ329" s="658"/>
      <c r="AR329" s="658"/>
      <c r="AS329" s="658"/>
      <c r="AT329" s="114"/>
      <c r="AU329" s="114"/>
      <c r="AV329" s="114"/>
      <c r="AW329" s="114"/>
      <c r="AX329" s="114"/>
      <c r="AY329" s="114"/>
      <c r="AZ329" s="114"/>
      <c r="BA329" s="114"/>
      <c r="BB329" s="114"/>
      <c r="BC329" s="114"/>
      <c r="BD329" s="114"/>
      <c r="BE329" s="114"/>
      <c r="BF329" s="114"/>
      <c r="BG329" s="114"/>
    </row>
    <row r="330" spans="2:59" ht="14.25" customHeight="1" thickBot="1">
      <c r="B330" s="249"/>
      <c r="C330" s="1031" t="s">
        <v>431</v>
      </c>
      <c r="D330" s="1777"/>
      <c r="E330" s="2710">
        <f>(E328*100/E401)-70</f>
        <v>4.6066666666666691</v>
      </c>
      <c r="F330" s="521">
        <f>(F328*100/F401)-70</f>
        <v>7.6369565217391084</v>
      </c>
      <c r="G330" s="521">
        <f>(G328*100/G401)-70</f>
        <v>-3.0694516971279455</v>
      </c>
      <c r="H330" s="2711">
        <f>(H328*100/H401)-70</f>
        <v>0.11289338235295077</v>
      </c>
      <c r="I330" s="1784"/>
      <c r="J330" s="1033"/>
      <c r="L330" s="129"/>
      <c r="M330" s="129"/>
      <c r="N330" s="129"/>
      <c r="O330" s="129"/>
      <c r="P330" s="129"/>
      <c r="Q330" s="114"/>
      <c r="R330" s="114"/>
      <c r="S330" s="114"/>
      <c r="T330" s="114"/>
      <c r="U330" s="114"/>
      <c r="V330" s="114"/>
      <c r="W330" s="114"/>
      <c r="X330" s="114"/>
      <c r="Y330" s="114"/>
      <c r="Z330" s="114"/>
      <c r="AA330" s="129"/>
      <c r="AB330" s="129"/>
      <c r="AC330" s="129"/>
      <c r="AD330" s="129"/>
      <c r="AE330" s="114"/>
      <c r="AF330" s="114"/>
      <c r="AG330" s="114"/>
      <c r="AH330" s="114"/>
      <c r="AI330" s="114"/>
      <c r="AJ330" s="114"/>
      <c r="AK330" s="114"/>
      <c r="AL330" s="114"/>
      <c r="AM330" s="114"/>
      <c r="AN330" s="114"/>
      <c r="AO330" s="114"/>
      <c r="AP330" s="114"/>
      <c r="AQ330" s="114"/>
      <c r="AR330" s="114"/>
      <c r="AS330" s="114"/>
      <c r="AT330" s="114"/>
      <c r="AU330" s="114"/>
      <c r="AV330" s="114"/>
      <c r="AW330" s="114"/>
      <c r="AX330" s="114"/>
      <c r="AY330" s="114"/>
      <c r="AZ330" s="114"/>
      <c r="BA330" s="114"/>
      <c r="BB330" s="114"/>
      <c r="BC330" s="114"/>
      <c r="BD330" s="114"/>
      <c r="BE330" s="114"/>
      <c r="BF330" s="114"/>
      <c r="BG330" s="114"/>
    </row>
    <row r="331" spans="2:59" ht="11.25" customHeight="1">
      <c r="L331" s="129"/>
      <c r="M331" s="129"/>
      <c r="N331" s="129"/>
      <c r="O331" s="129"/>
      <c r="P331" s="129"/>
      <c r="Q331" s="114"/>
      <c r="R331" s="114"/>
      <c r="S331" s="114"/>
      <c r="T331" s="114"/>
      <c r="U331" s="114"/>
      <c r="V331" s="114"/>
      <c r="W331" s="114"/>
      <c r="X331" s="114"/>
      <c r="Y331" s="114"/>
      <c r="Z331" s="114"/>
      <c r="AA331" s="217"/>
      <c r="AB331" s="134"/>
      <c r="AC331" s="134"/>
      <c r="AD331" s="134"/>
      <c r="AE331" s="114"/>
      <c r="AF331" s="114"/>
      <c r="AG331" s="114"/>
      <c r="AH331" s="114"/>
      <c r="AI331" s="114"/>
      <c r="AJ331" s="114"/>
      <c r="AK331" s="114"/>
      <c r="AL331" s="114"/>
      <c r="AM331" s="114"/>
      <c r="AN331" s="114"/>
      <c r="AO331" s="114"/>
      <c r="AP331" s="114"/>
      <c r="AQ331" s="114"/>
      <c r="AR331" s="114"/>
      <c r="AS331" s="114"/>
      <c r="AT331" s="114"/>
      <c r="AU331" s="114"/>
      <c r="AV331" s="114"/>
      <c r="AW331" s="114"/>
      <c r="AX331" s="114"/>
      <c r="AY331" s="114"/>
      <c r="AZ331" s="114"/>
      <c r="BA331" s="114"/>
      <c r="BB331" s="114"/>
      <c r="BC331" s="114"/>
      <c r="BD331" s="114"/>
      <c r="BE331" s="114"/>
      <c r="BF331" s="114"/>
      <c r="BG331" s="114"/>
    </row>
    <row r="332" spans="2:59" ht="13.5" customHeight="1">
      <c r="K332" s="6"/>
      <c r="L332" s="129"/>
      <c r="M332" s="129"/>
      <c r="N332" s="129"/>
      <c r="O332" s="129"/>
      <c r="P332" s="129"/>
      <c r="Q332" s="114"/>
      <c r="R332" s="114"/>
      <c r="S332" s="114"/>
      <c r="T332" s="114"/>
      <c r="U332" s="114"/>
      <c r="V332" s="114"/>
      <c r="W332" s="114"/>
      <c r="X332" s="114"/>
      <c r="Y332" s="114"/>
      <c r="Z332" s="114"/>
      <c r="AA332" s="414"/>
      <c r="AB332" s="414"/>
      <c r="AC332" s="414"/>
      <c r="AD332" s="414"/>
      <c r="AE332" s="414"/>
      <c r="AF332" s="114"/>
      <c r="AG332" s="114"/>
      <c r="AH332" s="114"/>
      <c r="AI332" s="114"/>
      <c r="AJ332" s="114"/>
      <c r="AK332" s="114"/>
      <c r="AL332" s="114"/>
      <c r="AM332" s="114"/>
      <c r="AN332" s="114"/>
      <c r="AO332" s="114"/>
      <c r="AP332" s="114"/>
      <c r="AQ332" s="114"/>
      <c r="AR332" s="114"/>
      <c r="AS332" s="114"/>
      <c r="AT332" s="114"/>
      <c r="AU332" s="114"/>
      <c r="AV332" s="114"/>
      <c r="AW332" s="114"/>
      <c r="AX332" s="114"/>
      <c r="AY332" s="114"/>
      <c r="AZ332" s="114"/>
      <c r="BA332" s="114"/>
      <c r="BB332" s="114"/>
      <c r="BC332" s="114"/>
      <c r="BD332" s="114"/>
      <c r="BE332" s="114"/>
      <c r="BF332" s="114"/>
      <c r="BG332" s="114"/>
    </row>
    <row r="333" spans="2:59">
      <c r="K333" s="6"/>
      <c r="L333" s="129"/>
      <c r="M333" s="129"/>
      <c r="N333" s="129"/>
      <c r="O333" s="129"/>
      <c r="P333" s="129"/>
      <c r="Q333" s="114"/>
      <c r="R333" s="114"/>
      <c r="S333" s="114"/>
      <c r="T333" s="114"/>
      <c r="U333" s="114"/>
      <c r="V333" s="114"/>
      <c r="W333" s="114"/>
      <c r="X333" s="114"/>
      <c r="Y333" s="114"/>
      <c r="Z333" s="114"/>
      <c r="AA333" s="679"/>
      <c r="AB333" s="679"/>
      <c r="AC333" s="679"/>
      <c r="AD333" s="679"/>
      <c r="AE333" s="678"/>
      <c r="AF333" s="114"/>
      <c r="AG333" s="114"/>
      <c r="AH333" s="114"/>
      <c r="AI333" s="114"/>
      <c r="AJ333" s="114"/>
      <c r="AK333" s="114"/>
      <c r="AL333" s="114"/>
      <c r="AM333" s="114"/>
      <c r="AN333" s="114"/>
      <c r="AO333" s="114"/>
      <c r="AP333" s="114"/>
      <c r="AQ333" s="114"/>
      <c r="AR333" s="114"/>
      <c r="AS333" s="114"/>
      <c r="AT333" s="114"/>
      <c r="AU333" s="114"/>
      <c r="AV333" s="114"/>
      <c r="AW333" s="114"/>
      <c r="AX333" s="114"/>
      <c r="AY333" s="114"/>
      <c r="AZ333" s="114"/>
      <c r="BA333" s="114"/>
      <c r="BB333" s="114"/>
      <c r="BC333" s="114"/>
      <c r="BD333" s="114"/>
      <c r="BE333" s="114"/>
      <c r="BF333" s="114"/>
      <c r="BG333" s="114"/>
    </row>
    <row r="334" spans="2:59" ht="12.75" customHeight="1">
      <c r="D334" s="12" t="s">
        <v>206</v>
      </c>
      <c r="L334" s="129"/>
      <c r="M334" s="129"/>
      <c r="N334" s="129"/>
      <c r="O334" s="129"/>
      <c r="P334" s="129"/>
      <c r="Q334" s="114"/>
      <c r="R334" s="114"/>
      <c r="S334" s="114"/>
      <c r="T334" s="114"/>
      <c r="U334" s="114"/>
      <c r="V334" s="114"/>
      <c r="W334" s="114"/>
      <c r="X334" s="114"/>
      <c r="Y334" s="114"/>
      <c r="Z334" s="114"/>
      <c r="AA334" s="680"/>
      <c r="AB334" s="680"/>
      <c r="AC334" s="680"/>
      <c r="AD334" s="680"/>
      <c r="AE334" s="680"/>
      <c r="AF334" s="114"/>
      <c r="AG334" s="114"/>
      <c r="AH334" s="114"/>
      <c r="AI334" s="114"/>
      <c r="AJ334" s="114"/>
      <c r="AK334" s="114"/>
      <c r="AL334" s="114"/>
      <c r="AM334" s="114"/>
      <c r="AN334" s="114"/>
      <c r="AO334" s="114"/>
      <c r="AP334" s="114"/>
      <c r="AQ334" s="114"/>
      <c r="AR334" s="114"/>
      <c r="AS334" s="114"/>
      <c r="AT334" s="114"/>
      <c r="AU334" s="114"/>
      <c r="AV334" s="114"/>
      <c r="AW334" s="114"/>
      <c r="AX334" s="114"/>
      <c r="AY334" s="114"/>
      <c r="AZ334" s="114"/>
      <c r="BA334" s="114"/>
      <c r="BB334" s="114"/>
      <c r="BC334" s="114"/>
      <c r="BD334" s="114"/>
      <c r="BE334" s="114"/>
      <c r="BF334" s="114"/>
      <c r="BG334" s="114"/>
    </row>
    <row r="335" spans="2:59">
      <c r="B335" s="25" t="s">
        <v>1007</v>
      </c>
      <c r="D335"/>
      <c r="E335"/>
      <c r="I335"/>
      <c r="J335"/>
      <c r="L335" s="129"/>
      <c r="M335" s="129"/>
      <c r="N335" s="129"/>
      <c r="O335" s="129"/>
      <c r="P335" s="129"/>
      <c r="Q335" s="114"/>
      <c r="R335" s="114"/>
      <c r="S335" s="114"/>
      <c r="T335" s="114"/>
      <c r="U335" s="114"/>
      <c r="V335" s="114"/>
      <c r="W335" s="114"/>
      <c r="X335" s="114"/>
      <c r="Y335" s="114"/>
      <c r="Z335" s="114"/>
      <c r="AA335" s="405"/>
      <c r="AB335" s="405"/>
      <c r="AC335" s="405"/>
      <c r="AD335" s="411"/>
      <c r="AE335" s="682"/>
      <c r="AF335" s="114"/>
      <c r="AG335" s="114"/>
      <c r="AH335" s="114"/>
      <c r="AI335" s="114"/>
      <c r="AJ335" s="114"/>
      <c r="AK335" s="114"/>
      <c r="AL335" s="114"/>
      <c r="AM335" s="114"/>
      <c r="AN335" s="114"/>
      <c r="AO335" s="114"/>
      <c r="AP335" s="114"/>
      <c r="AQ335" s="114"/>
      <c r="AR335" s="114"/>
      <c r="AS335" s="114"/>
      <c r="AT335" s="114"/>
      <c r="AU335" s="114"/>
      <c r="AV335" s="114"/>
      <c r="AW335" s="114"/>
      <c r="AX335" s="114"/>
      <c r="AY335" s="114"/>
      <c r="AZ335" s="114"/>
      <c r="BA335" s="114"/>
      <c r="BB335" s="114"/>
      <c r="BC335" s="114"/>
      <c r="BD335" s="114"/>
      <c r="BE335" s="114"/>
      <c r="BF335" s="114"/>
      <c r="BG335" s="114"/>
    </row>
    <row r="336" spans="2:59" ht="14.25" customHeight="1">
      <c r="C336" s="25" t="s">
        <v>203</v>
      </c>
      <c r="E336"/>
      <c r="F336"/>
      <c r="G336" s="25"/>
      <c r="H336" s="25"/>
      <c r="I336" s="26"/>
      <c r="J336" s="26"/>
      <c r="L336" s="129"/>
      <c r="M336" s="129"/>
      <c r="N336" s="129"/>
      <c r="O336" s="129"/>
      <c r="P336" s="129"/>
      <c r="Q336" s="114"/>
      <c r="R336" s="114"/>
      <c r="S336" s="114"/>
      <c r="T336" s="114"/>
      <c r="U336" s="114"/>
      <c r="V336" s="114"/>
      <c r="W336" s="114"/>
      <c r="X336" s="114"/>
      <c r="Y336" s="114"/>
      <c r="Z336" s="114"/>
      <c r="AA336" s="677"/>
      <c r="AB336" s="677"/>
      <c r="AC336" s="677"/>
      <c r="AD336" s="677"/>
      <c r="AE336" s="114"/>
      <c r="AF336" s="114"/>
      <c r="AG336" s="114"/>
      <c r="AH336" s="114"/>
      <c r="AI336" s="114"/>
      <c r="AJ336" s="114"/>
      <c r="AK336" s="114"/>
      <c r="AL336" s="114"/>
      <c r="AM336" s="114"/>
      <c r="AN336" s="114"/>
      <c r="AO336" s="114"/>
      <c r="AP336" s="114"/>
      <c r="AQ336" s="114"/>
      <c r="AR336" s="114"/>
      <c r="AS336" s="114"/>
      <c r="AT336" s="114"/>
      <c r="AU336" s="114"/>
      <c r="AV336" s="114"/>
      <c r="AW336" s="114"/>
      <c r="AX336" s="114"/>
      <c r="AY336" s="114"/>
      <c r="AZ336" s="114"/>
      <c r="BA336" s="114"/>
      <c r="BB336" s="114"/>
      <c r="BC336" s="114"/>
      <c r="BD336" s="114"/>
      <c r="BE336" s="114"/>
      <c r="BF336" s="114"/>
      <c r="BG336" s="114"/>
    </row>
    <row r="337" spans="2:59" ht="15.75">
      <c r="B337" s="28" t="s">
        <v>888</v>
      </c>
      <c r="C337" s="26"/>
      <c r="D337"/>
      <c r="E337" s="28" t="s">
        <v>0</v>
      </c>
      <c r="F337"/>
      <c r="G337" s="2" t="s">
        <v>429</v>
      </c>
      <c r="H337" s="26"/>
      <c r="I337" s="26"/>
      <c r="J337" s="33"/>
      <c r="L337" s="129"/>
      <c r="M337" s="129"/>
      <c r="N337" s="129"/>
      <c r="O337" s="129"/>
      <c r="P337" s="129"/>
      <c r="Q337" s="114"/>
      <c r="R337" s="114"/>
      <c r="S337" s="114"/>
      <c r="T337" s="114"/>
      <c r="U337" s="114"/>
      <c r="V337" s="114"/>
      <c r="W337" s="114"/>
      <c r="X337" s="114"/>
      <c r="Y337" s="114"/>
      <c r="Z337" s="114"/>
      <c r="AA337" s="679"/>
      <c r="AB337" s="678"/>
      <c r="AC337" s="678"/>
      <c r="AD337" s="683"/>
      <c r="AE337" s="684"/>
      <c r="AF337" s="114"/>
      <c r="AG337" s="114"/>
      <c r="AH337" s="114"/>
      <c r="AI337" s="114"/>
      <c r="AJ337" s="114"/>
      <c r="AK337" s="114"/>
      <c r="AL337" s="114"/>
      <c r="AM337" s="114"/>
      <c r="AN337" s="114"/>
      <c r="AO337" s="114"/>
      <c r="AP337" s="114"/>
      <c r="AQ337" s="114"/>
      <c r="AR337" s="114"/>
      <c r="AS337" s="114"/>
      <c r="AT337" s="114"/>
      <c r="AU337" s="114"/>
      <c r="AV337" s="114"/>
      <c r="AW337" s="114"/>
      <c r="AX337" s="114"/>
      <c r="AY337" s="114"/>
      <c r="AZ337" s="114"/>
      <c r="BA337" s="114"/>
      <c r="BB337" s="114"/>
      <c r="BC337" s="114"/>
      <c r="BD337" s="114"/>
      <c r="BE337" s="114"/>
      <c r="BF337" s="114"/>
      <c r="BG337" s="114"/>
    </row>
    <row r="338" spans="2:59" ht="21.75" thickBot="1">
      <c r="D338" s="32" t="s">
        <v>1</v>
      </c>
      <c r="F338" s="534"/>
      <c r="G338" s="534"/>
      <c r="H338" s="534"/>
      <c r="I338" s="534"/>
      <c r="L338" s="129"/>
      <c r="M338" s="129"/>
      <c r="N338" s="129"/>
      <c r="O338" s="129"/>
      <c r="P338" s="129"/>
      <c r="Q338" s="114"/>
      <c r="R338" s="114"/>
      <c r="S338" s="114"/>
      <c r="T338" s="114"/>
      <c r="U338" s="114"/>
      <c r="V338" s="114"/>
      <c r="W338" s="114"/>
      <c r="X338" s="114"/>
      <c r="Y338" s="114"/>
      <c r="Z338" s="114"/>
      <c r="AA338" s="129"/>
      <c r="AB338" s="129"/>
      <c r="AC338" s="129"/>
      <c r="AD338" s="129"/>
      <c r="AE338" s="114"/>
      <c r="AF338" s="114"/>
      <c r="AG338" s="114"/>
      <c r="AH338" s="114"/>
      <c r="AI338" s="114"/>
      <c r="AJ338" s="114"/>
      <c r="AK338" s="114"/>
      <c r="AL338" s="114"/>
      <c r="AM338" s="114"/>
      <c r="AN338" s="114"/>
      <c r="AO338" s="114"/>
      <c r="AP338" s="114"/>
      <c r="AQ338" s="114"/>
      <c r="AR338" s="114"/>
      <c r="AS338" s="114"/>
      <c r="AT338" s="114"/>
      <c r="AU338" s="114"/>
      <c r="AV338" s="114"/>
      <c r="AW338" s="114"/>
      <c r="AX338" s="114"/>
      <c r="AY338" s="114"/>
      <c r="AZ338" s="114"/>
      <c r="BA338" s="114"/>
      <c r="BB338" s="114"/>
      <c r="BC338" s="114"/>
      <c r="BD338" s="114"/>
      <c r="BE338" s="114"/>
      <c r="BF338" s="114"/>
      <c r="BG338" s="114"/>
    </row>
    <row r="339" spans="2:59" ht="14.25" customHeight="1" thickBot="1">
      <c r="B339" s="1831" t="s">
        <v>175</v>
      </c>
      <c r="C339" s="96"/>
      <c r="D339" s="459" t="s">
        <v>176</v>
      </c>
      <c r="E339" s="383" t="s">
        <v>177</v>
      </c>
      <c r="F339" s="383"/>
      <c r="G339" s="383"/>
      <c r="H339" s="460" t="s">
        <v>178</v>
      </c>
      <c r="I339" s="461" t="s">
        <v>179</v>
      </c>
      <c r="J339" s="462" t="s">
        <v>180</v>
      </c>
      <c r="L339" s="129"/>
      <c r="M339" s="129"/>
      <c r="N339" s="129"/>
      <c r="O339" s="129"/>
      <c r="P339" s="129"/>
      <c r="Q339" s="114"/>
      <c r="R339" s="114"/>
      <c r="S339" s="114"/>
      <c r="T339" s="114"/>
      <c r="U339" s="114"/>
      <c r="V339" s="114"/>
      <c r="W339" s="114"/>
      <c r="X339" s="114"/>
      <c r="Y339" s="114"/>
      <c r="Z339" s="114"/>
      <c r="AA339" s="633"/>
      <c r="AB339" s="633"/>
      <c r="AC339" s="631"/>
      <c r="AD339" s="631"/>
      <c r="AE339" s="632"/>
      <c r="AF339" s="114"/>
      <c r="AG339" s="114"/>
      <c r="AH339" s="114"/>
      <c r="AI339" s="114"/>
      <c r="AJ339" s="114"/>
      <c r="AK339" s="114"/>
      <c r="AL339" s="114"/>
      <c r="AM339" s="114"/>
      <c r="AN339" s="114"/>
      <c r="AO339" s="114"/>
      <c r="AP339" s="114"/>
      <c r="AQ339" s="114"/>
      <c r="AR339" s="114"/>
      <c r="AS339" s="114"/>
      <c r="AT339" s="114"/>
      <c r="AU339" s="114"/>
      <c r="AV339" s="114"/>
      <c r="AW339" s="114"/>
      <c r="AX339" s="114"/>
      <c r="AY339" s="114"/>
      <c r="AZ339" s="114"/>
      <c r="BA339" s="114"/>
      <c r="BB339" s="114"/>
      <c r="BC339" s="114"/>
      <c r="BD339" s="114"/>
      <c r="BE339" s="114"/>
      <c r="BF339" s="114"/>
      <c r="BG339" s="114"/>
    </row>
    <row r="340" spans="2:59" ht="11.25" customHeight="1">
      <c r="B340" s="467" t="s">
        <v>181</v>
      </c>
      <c r="C340" s="464" t="s">
        <v>182</v>
      </c>
      <c r="D340" s="465" t="s">
        <v>183</v>
      </c>
      <c r="E340" s="466" t="s">
        <v>184</v>
      </c>
      <c r="F340" s="466" t="s">
        <v>56</v>
      </c>
      <c r="G340" s="466" t="s">
        <v>57</v>
      </c>
      <c r="H340" s="467" t="s">
        <v>185</v>
      </c>
      <c r="I340" s="468" t="s">
        <v>186</v>
      </c>
      <c r="J340" s="469" t="s">
        <v>323</v>
      </c>
      <c r="L340" s="129"/>
      <c r="M340" s="129"/>
      <c r="N340" s="129"/>
      <c r="O340" s="129"/>
      <c r="P340" s="129"/>
      <c r="Q340" s="114"/>
      <c r="R340" s="114"/>
      <c r="S340" s="114"/>
      <c r="T340" s="114"/>
      <c r="U340" s="114"/>
      <c r="V340" s="114"/>
      <c r="W340" s="114"/>
      <c r="X340" s="114"/>
      <c r="Y340" s="114"/>
      <c r="Z340" s="114"/>
      <c r="AA340" s="129"/>
      <c r="AB340" s="129"/>
      <c r="AC340" s="129"/>
      <c r="AD340" s="129"/>
      <c r="AE340" s="114"/>
      <c r="AF340" s="114"/>
      <c r="AG340" s="114"/>
      <c r="AH340" s="114"/>
      <c r="AI340" s="114"/>
      <c r="AJ340" s="114"/>
      <c r="AK340" s="114"/>
      <c r="AL340" s="114"/>
      <c r="AM340" s="114"/>
      <c r="AN340" s="114"/>
      <c r="AO340" s="114"/>
      <c r="AP340" s="114"/>
      <c r="AQ340" s="114"/>
      <c r="AR340" s="114"/>
      <c r="AS340" s="114"/>
      <c r="AT340" s="114"/>
      <c r="AU340" s="114"/>
      <c r="AV340" s="114"/>
      <c r="AW340" s="114"/>
      <c r="AX340" s="114"/>
      <c r="AY340" s="114"/>
      <c r="AZ340" s="114"/>
      <c r="BA340" s="114"/>
      <c r="BB340" s="114"/>
      <c r="BC340" s="114"/>
      <c r="BD340" s="114"/>
      <c r="BE340" s="114"/>
      <c r="BF340" s="114"/>
      <c r="BG340" s="114"/>
    </row>
    <row r="341" spans="2:59" ht="12" customHeight="1" thickBot="1">
      <c r="B341" s="2242"/>
      <c r="C341" s="513"/>
      <c r="D341" s="471"/>
      <c r="E341" s="472" t="s">
        <v>6</v>
      </c>
      <c r="F341" s="472" t="s">
        <v>7</v>
      </c>
      <c r="G341" s="472" t="s">
        <v>8</v>
      </c>
      <c r="H341" s="473" t="s">
        <v>187</v>
      </c>
      <c r="I341" s="474" t="s">
        <v>188</v>
      </c>
      <c r="J341" s="475" t="s">
        <v>322</v>
      </c>
      <c r="L341" s="129"/>
      <c r="M341" s="129"/>
      <c r="N341" s="129"/>
      <c r="O341" s="129"/>
      <c r="P341" s="129"/>
      <c r="Q341" s="114"/>
      <c r="R341" s="114"/>
      <c r="S341" s="114"/>
      <c r="T341" s="114"/>
      <c r="U341" s="114"/>
      <c r="V341" s="114"/>
      <c r="W341" s="114"/>
      <c r="X341" s="114"/>
      <c r="Y341" s="114"/>
      <c r="Z341" s="114"/>
      <c r="AA341" s="129"/>
      <c r="AB341" s="129"/>
      <c r="AC341" s="129"/>
      <c r="AD341" s="129"/>
      <c r="AE341" s="114"/>
      <c r="AF341" s="114"/>
      <c r="AG341" s="114"/>
      <c r="AH341" s="114"/>
      <c r="AI341" s="114"/>
      <c r="AJ341" s="114"/>
      <c r="AK341" s="114"/>
      <c r="AL341" s="114"/>
      <c r="AM341" s="114"/>
      <c r="AN341" s="114"/>
      <c r="AO341" s="114"/>
      <c r="AP341" s="114"/>
      <c r="AQ341" s="114"/>
      <c r="AR341" s="114"/>
      <c r="AS341" s="114"/>
      <c r="AT341" s="114"/>
      <c r="AU341" s="114"/>
      <c r="AV341" s="114"/>
      <c r="AW341" s="114"/>
      <c r="AX341" s="114"/>
      <c r="AY341" s="114"/>
      <c r="AZ341" s="114"/>
      <c r="BA341" s="114"/>
      <c r="BB341" s="114"/>
      <c r="BC341" s="114"/>
      <c r="BD341" s="114"/>
      <c r="BE341" s="114"/>
      <c r="BF341" s="114"/>
      <c r="BG341" s="114"/>
    </row>
    <row r="342" spans="2:59" ht="15.75">
      <c r="B342" s="538" t="s">
        <v>189</v>
      </c>
      <c r="C342" s="476" t="s">
        <v>154</v>
      </c>
      <c r="D342" s="477"/>
      <c r="E342" s="478"/>
      <c r="F342" s="479"/>
      <c r="G342" s="479"/>
      <c r="H342" s="727"/>
      <c r="I342" s="523"/>
      <c r="J342" s="482"/>
      <c r="L342" s="590"/>
      <c r="M342" s="114"/>
      <c r="N342" s="122"/>
      <c r="O342" s="129"/>
      <c r="P342" s="129"/>
      <c r="Q342" s="114"/>
      <c r="R342" s="114"/>
      <c r="S342" s="114"/>
      <c r="T342" s="114"/>
      <c r="U342" s="114"/>
      <c r="V342" s="114"/>
      <c r="W342" s="114"/>
      <c r="X342" s="114"/>
      <c r="Y342" s="114"/>
      <c r="Z342" s="114"/>
      <c r="AA342" s="129"/>
      <c r="AB342" s="129"/>
      <c r="AC342" s="129"/>
      <c r="AD342" s="129"/>
      <c r="AE342" s="114"/>
      <c r="AF342" s="114"/>
      <c r="AG342" s="114"/>
      <c r="AH342" s="114"/>
      <c r="AI342" s="114"/>
      <c r="AJ342" s="114"/>
      <c r="AK342" s="114"/>
      <c r="AL342" s="114"/>
      <c r="AM342" s="114"/>
      <c r="AN342" s="114"/>
      <c r="AO342" s="114"/>
      <c r="AP342" s="114"/>
      <c r="AQ342" s="114"/>
      <c r="AR342" s="114"/>
      <c r="AS342" s="114"/>
      <c r="AT342" s="114"/>
      <c r="AU342" s="114"/>
      <c r="AV342" s="114"/>
      <c r="AW342" s="114"/>
      <c r="AX342" s="114"/>
      <c r="AY342" s="114"/>
      <c r="AZ342" s="114"/>
      <c r="BA342" s="114"/>
      <c r="BB342" s="114"/>
      <c r="BC342" s="114"/>
      <c r="BD342" s="114"/>
      <c r="BE342" s="114"/>
      <c r="BF342" s="114"/>
      <c r="BG342" s="114"/>
    </row>
    <row r="343" spans="2:59" ht="12" customHeight="1">
      <c r="B343" s="487" t="s">
        <v>190</v>
      </c>
      <c r="C343" s="262" t="s">
        <v>1106</v>
      </c>
      <c r="D343" s="485">
        <v>60</v>
      </c>
      <c r="E343" s="1842">
        <v>5.98</v>
      </c>
      <c r="F343" s="420">
        <v>8.92</v>
      </c>
      <c r="G343" s="371">
        <v>1.38</v>
      </c>
      <c r="H343" s="1875">
        <v>107.166</v>
      </c>
      <c r="I343" s="525"/>
      <c r="J343" s="486" t="s">
        <v>1110</v>
      </c>
      <c r="L343" s="114"/>
      <c r="M343" s="188"/>
      <c r="N343" s="114"/>
      <c r="O343" s="129"/>
      <c r="P343" s="129"/>
      <c r="Q343" s="114"/>
      <c r="R343" s="114"/>
      <c r="S343" s="224"/>
      <c r="T343" s="114"/>
      <c r="U343" s="114"/>
      <c r="V343" s="114"/>
      <c r="W343" s="114"/>
      <c r="X343" s="114"/>
      <c r="Y343" s="114"/>
      <c r="Z343" s="114"/>
      <c r="AA343" s="129"/>
      <c r="AB343" s="129"/>
      <c r="AC343" s="129"/>
      <c r="AD343" s="129"/>
      <c r="AE343" s="114"/>
      <c r="AF343" s="114"/>
      <c r="AG343" s="114"/>
      <c r="AH343" s="114"/>
      <c r="AI343" s="114"/>
      <c r="AJ343" s="114"/>
      <c r="AK343" s="114"/>
      <c r="AL343" s="114"/>
      <c r="AM343" s="114"/>
      <c r="AN343" s="114"/>
      <c r="AO343" s="114"/>
      <c r="AP343" s="114"/>
      <c r="AQ343" s="114"/>
      <c r="AR343" s="114"/>
      <c r="AS343" s="114"/>
      <c r="AT343" s="114"/>
      <c r="AU343" s="114"/>
      <c r="AV343" s="114"/>
      <c r="AW343" s="114"/>
      <c r="AX343" s="114"/>
      <c r="AY343" s="114"/>
      <c r="AZ343" s="114"/>
      <c r="BA343" s="114"/>
      <c r="BB343" s="114"/>
      <c r="BC343" s="114"/>
      <c r="BD343" s="114"/>
      <c r="BE343" s="114"/>
      <c r="BF343" s="114"/>
      <c r="BG343" s="114"/>
    </row>
    <row r="344" spans="2:59" ht="15.75">
      <c r="B344" s="488" t="s">
        <v>12</v>
      </c>
      <c r="C344" s="262" t="s">
        <v>1107</v>
      </c>
      <c r="D344" s="485" t="s">
        <v>721</v>
      </c>
      <c r="E344" s="968">
        <v>9.0980000000000008</v>
      </c>
      <c r="F344" s="1069">
        <v>6.1050000000000004</v>
      </c>
      <c r="G344" s="1849">
        <v>22.698</v>
      </c>
      <c r="H344" s="967">
        <v>185.167</v>
      </c>
      <c r="I344" s="536"/>
      <c r="J344" s="486" t="s">
        <v>1028</v>
      </c>
      <c r="L344" s="123"/>
      <c r="M344" s="109"/>
      <c r="N344" s="104"/>
      <c r="O344" s="129"/>
      <c r="P344" s="2395"/>
      <c r="Q344" s="114"/>
      <c r="R344" s="114"/>
      <c r="S344" s="114"/>
      <c r="T344" s="114"/>
      <c r="U344" s="114"/>
      <c r="V344" s="114"/>
      <c r="W344" s="114"/>
      <c r="X344" s="114"/>
      <c r="Y344" s="114"/>
      <c r="Z344" s="114"/>
      <c r="AA344" s="129"/>
      <c r="AB344" s="129"/>
      <c r="AC344" s="129"/>
      <c r="AD344" s="129"/>
      <c r="AE344" s="114"/>
      <c r="AF344" s="114"/>
      <c r="AG344" s="114"/>
      <c r="AH344" s="114"/>
      <c r="AI344" s="114"/>
      <c r="AJ344" s="114"/>
      <c r="AK344" s="114"/>
      <c r="AL344" s="114"/>
      <c r="AM344" s="114"/>
      <c r="AN344" s="114"/>
      <c r="AO344" s="114"/>
      <c r="AP344" s="114"/>
      <c r="AQ344" s="114"/>
      <c r="AR344" s="114"/>
      <c r="AS344" s="114"/>
      <c r="AT344" s="114"/>
      <c r="AU344" s="114"/>
      <c r="AV344" s="114"/>
      <c r="AW344" s="114"/>
      <c r="AX344" s="114"/>
      <c r="AY344" s="114"/>
      <c r="AZ344" s="114"/>
      <c r="BA344" s="114"/>
      <c r="BB344" s="114"/>
      <c r="BC344" s="114"/>
      <c r="BD344" s="114"/>
      <c r="BE344" s="114"/>
      <c r="BF344" s="114"/>
      <c r="BG344" s="114"/>
    </row>
    <row r="345" spans="2:59" ht="13.5" customHeight="1">
      <c r="B345" s="492" t="s">
        <v>197</v>
      </c>
      <c r="C345" s="532" t="s">
        <v>573</v>
      </c>
      <c r="D345" s="277" t="s">
        <v>1109</v>
      </c>
      <c r="E345" s="420">
        <v>2.97</v>
      </c>
      <c r="F345" s="371">
        <v>4.4000000000000004</v>
      </c>
      <c r="G345" s="781">
        <v>6.38</v>
      </c>
      <c r="H345" s="2210">
        <v>77</v>
      </c>
      <c r="I345" s="525"/>
      <c r="J345" s="486" t="s">
        <v>1029</v>
      </c>
      <c r="L345" s="133"/>
      <c r="M345" s="109"/>
      <c r="N345" s="106"/>
      <c r="O345" s="129"/>
      <c r="P345" s="129"/>
      <c r="Q345" s="114"/>
      <c r="R345" s="114"/>
      <c r="S345" s="114"/>
      <c r="T345" s="114"/>
      <c r="U345" s="114"/>
      <c r="V345" s="114"/>
      <c r="W345" s="114"/>
      <c r="X345" s="114"/>
      <c r="Y345" s="114"/>
      <c r="Z345" s="114"/>
      <c r="AA345" s="129"/>
      <c r="AB345" s="129"/>
      <c r="AC345" s="129"/>
      <c r="AD345" s="129"/>
      <c r="AE345" s="114"/>
      <c r="AF345" s="114"/>
      <c r="AG345" s="114"/>
      <c r="AH345" s="114"/>
      <c r="AI345" s="114"/>
      <c r="AJ345" s="114"/>
      <c r="AK345" s="114"/>
      <c r="AL345" s="114"/>
      <c r="AM345" s="114"/>
      <c r="AN345" s="114"/>
      <c r="AO345" s="114"/>
      <c r="AP345" s="114"/>
      <c r="AQ345" s="114"/>
      <c r="AR345" s="114"/>
      <c r="AS345" s="114"/>
      <c r="AT345" s="114"/>
      <c r="AU345" s="114"/>
      <c r="AV345" s="114"/>
      <c r="AW345" s="114"/>
      <c r="AX345" s="114"/>
      <c r="AY345" s="114"/>
      <c r="AZ345" s="114"/>
      <c r="BA345" s="114"/>
      <c r="BB345" s="114"/>
      <c r="BC345" s="114"/>
      <c r="BD345" s="114"/>
      <c r="BE345" s="114"/>
      <c r="BF345" s="114"/>
      <c r="BG345" s="114"/>
    </row>
    <row r="346" spans="2:59">
      <c r="B346" s="492"/>
      <c r="C346" s="1843" t="s">
        <v>1108</v>
      </c>
      <c r="D346" s="874"/>
      <c r="E346" s="328">
        <v>0.86699999999999999</v>
      </c>
      <c r="F346" s="982">
        <v>2.4670000000000001</v>
      </c>
      <c r="G346" s="328">
        <v>2.133</v>
      </c>
      <c r="H346" s="2102">
        <v>34</v>
      </c>
      <c r="I346" s="1844"/>
      <c r="J346" s="975" t="s">
        <v>1111</v>
      </c>
      <c r="L346" s="133"/>
      <c r="M346" s="134"/>
      <c r="N346" s="106"/>
      <c r="O346" s="129"/>
      <c r="P346" s="129"/>
      <c r="Q346" s="114"/>
      <c r="R346" s="114"/>
      <c r="S346" s="114"/>
      <c r="T346" s="114"/>
      <c r="U346" s="114"/>
      <c r="V346" s="114"/>
      <c r="W346" s="114"/>
      <c r="X346" s="114"/>
      <c r="Y346" s="114"/>
      <c r="Z346" s="114"/>
      <c r="AA346" s="129"/>
      <c r="AB346" s="129"/>
      <c r="AC346" s="129"/>
      <c r="AD346" s="129"/>
      <c r="AE346" s="114"/>
      <c r="AF346" s="114"/>
      <c r="AG346" s="114"/>
      <c r="AH346" s="114"/>
      <c r="AI346" s="114"/>
      <c r="AJ346" s="114"/>
      <c r="AK346" s="114"/>
      <c r="AL346" s="114"/>
      <c r="AM346" s="114"/>
      <c r="AN346" s="114"/>
      <c r="AO346" s="114"/>
      <c r="AP346" s="114"/>
      <c r="AQ346" s="114"/>
      <c r="AR346" s="114"/>
      <c r="AS346" s="114"/>
      <c r="AT346" s="114"/>
      <c r="AU346" s="114"/>
      <c r="AV346" s="114"/>
      <c r="AW346" s="114"/>
      <c r="AX346" s="114"/>
      <c r="AY346" s="114"/>
      <c r="AZ346" s="114"/>
      <c r="BA346" s="114"/>
      <c r="BB346" s="114"/>
      <c r="BC346" s="114"/>
      <c r="BD346" s="114"/>
      <c r="BE346" s="114"/>
      <c r="BF346" s="114"/>
      <c r="BG346" s="114"/>
    </row>
    <row r="347" spans="2:59">
      <c r="B347" s="492"/>
      <c r="C347" s="493" t="s">
        <v>158</v>
      </c>
      <c r="D347" s="494">
        <v>200</v>
      </c>
      <c r="E347" s="235">
        <v>0.5</v>
      </c>
      <c r="F347" s="368">
        <v>0</v>
      </c>
      <c r="G347" s="368">
        <v>19.8</v>
      </c>
      <c r="H347" s="966">
        <v>81</v>
      </c>
      <c r="I347" s="495"/>
      <c r="J347" s="491" t="s">
        <v>352</v>
      </c>
      <c r="L347" s="133"/>
      <c r="M347" s="121"/>
      <c r="N347" s="114"/>
      <c r="O347" s="129"/>
      <c r="P347" s="129"/>
      <c r="Q347" s="114"/>
      <c r="R347" s="114"/>
      <c r="S347" s="114"/>
      <c r="T347" s="114"/>
      <c r="U347" s="114"/>
      <c r="V347" s="114"/>
      <c r="W347" s="114"/>
      <c r="X347" s="114"/>
      <c r="Y347" s="114"/>
      <c r="Z347" s="114"/>
      <c r="AA347" s="129"/>
      <c r="AB347" s="129"/>
      <c r="AC347" s="129"/>
      <c r="AD347" s="129"/>
      <c r="AE347" s="114"/>
      <c r="AF347" s="114"/>
      <c r="AG347" s="114"/>
      <c r="AH347" s="114"/>
      <c r="AI347" s="114"/>
      <c r="AJ347" s="114"/>
      <c r="AK347" s="114"/>
      <c r="AL347" s="114"/>
      <c r="AM347" s="114"/>
      <c r="AN347" s="114"/>
      <c r="AO347" s="114"/>
      <c r="AP347" s="114"/>
      <c r="AQ347" s="114"/>
      <c r="AR347" s="114"/>
      <c r="AS347" s="114"/>
      <c r="AT347" s="114"/>
      <c r="AU347" s="114"/>
      <c r="AV347" s="114"/>
      <c r="AW347" s="114"/>
      <c r="AX347" s="114"/>
      <c r="AY347" s="114"/>
      <c r="AZ347" s="114"/>
      <c r="BA347" s="114"/>
      <c r="BB347" s="114"/>
      <c r="BC347" s="114"/>
      <c r="BD347" s="114"/>
      <c r="BE347" s="114"/>
      <c r="BF347" s="114"/>
      <c r="BG347" s="114"/>
    </row>
    <row r="348" spans="2:59" ht="14.25" customHeight="1">
      <c r="B348" s="93"/>
      <c r="C348" s="493" t="s">
        <v>10</v>
      </c>
      <c r="D348" s="494">
        <v>50</v>
      </c>
      <c r="E348" s="2274">
        <v>1.93</v>
      </c>
      <c r="F348" s="368">
        <v>0.69</v>
      </c>
      <c r="G348" s="359">
        <v>27.1</v>
      </c>
      <c r="H348" s="958">
        <v>122.29</v>
      </c>
      <c r="I348" s="495"/>
      <c r="J348" s="491" t="s">
        <v>9</v>
      </c>
      <c r="L348" s="123"/>
      <c r="M348" s="109"/>
      <c r="N348" s="104"/>
      <c r="O348" s="129"/>
      <c r="P348" s="129"/>
      <c r="Q348" s="114"/>
      <c r="R348" s="114"/>
      <c r="S348" s="114"/>
      <c r="T348" s="114"/>
      <c r="U348" s="114"/>
      <c r="V348" s="114"/>
      <c r="W348" s="114"/>
      <c r="X348" s="114"/>
      <c r="Y348" s="114"/>
      <c r="Z348" s="114"/>
      <c r="AA348" s="129"/>
      <c r="AB348" s="129"/>
      <c r="AC348" s="129"/>
      <c r="AD348" s="129"/>
      <c r="AE348" s="114"/>
      <c r="AF348" s="114"/>
      <c r="AG348" s="114"/>
      <c r="AH348" s="114"/>
      <c r="AI348" s="114"/>
      <c r="AJ348" s="114"/>
      <c r="AK348" s="114"/>
      <c r="AL348" s="114"/>
      <c r="AM348" s="114"/>
      <c r="AN348" s="114"/>
      <c r="AO348" s="114"/>
      <c r="AP348" s="114"/>
      <c r="AQ348" s="114"/>
      <c r="AR348" s="114"/>
      <c r="AS348" s="114"/>
      <c r="AT348" s="114"/>
      <c r="AU348" s="114"/>
      <c r="AV348" s="114"/>
      <c r="AW348" s="114"/>
      <c r="AX348" s="114"/>
      <c r="AY348" s="114"/>
      <c r="AZ348" s="114"/>
      <c r="BA348" s="114"/>
      <c r="BB348" s="114"/>
      <c r="BC348" s="114"/>
      <c r="BD348" s="114"/>
      <c r="BE348" s="114"/>
      <c r="BF348" s="114"/>
      <c r="BG348" s="114"/>
    </row>
    <row r="349" spans="2:59" ht="13.5" customHeight="1" thickBot="1">
      <c r="B349" s="931"/>
      <c r="C349" s="496" t="s">
        <v>387</v>
      </c>
      <c r="D349" s="507">
        <v>30</v>
      </c>
      <c r="E349" s="2388">
        <v>1.155</v>
      </c>
      <c r="F349" s="370">
        <v>0.41299999999999998</v>
      </c>
      <c r="G349" s="371">
        <v>16.260000000000002</v>
      </c>
      <c r="H349" s="1045">
        <v>73.376999999999995</v>
      </c>
      <c r="I349" s="495"/>
      <c r="J349" s="486" t="s">
        <v>9</v>
      </c>
      <c r="L349" s="123"/>
      <c r="M349" s="109"/>
      <c r="N349" s="106"/>
      <c r="O349" s="129"/>
      <c r="P349" s="129"/>
      <c r="Q349" s="811"/>
      <c r="R349" s="114"/>
      <c r="S349" s="114"/>
      <c r="T349" s="114"/>
      <c r="U349" s="114"/>
      <c r="V349" s="114"/>
      <c r="W349" s="114"/>
      <c r="X349" s="114"/>
      <c r="Y349" s="114"/>
      <c r="Z349" s="114"/>
      <c r="AA349" s="129"/>
      <c r="AB349" s="129"/>
      <c r="AC349" s="129"/>
      <c r="AD349" s="129"/>
      <c r="AE349" s="114"/>
      <c r="AF349" s="114"/>
      <c r="AG349" s="114"/>
      <c r="AH349" s="114"/>
      <c r="AI349" s="114"/>
      <c r="AJ349" s="114"/>
      <c r="AK349" s="114"/>
      <c r="AL349" s="114"/>
      <c r="AM349" s="114"/>
      <c r="AN349" s="114"/>
      <c r="AO349" s="114"/>
      <c r="AP349" s="114"/>
      <c r="AQ349" s="114"/>
      <c r="AR349" s="114"/>
      <c r="AS349" s="114"/>
      <c r="AT349" s="114"/>
      <c r="AU349" s="114"/>
      <c r="AV349" s="114"/>
      <c r="AW349" s="114"/>
      <c r="AX349" s="114"/>
      <c r="AY349" s="114"/>
      <c r="AZ349" s="114"/>
      <c r="BA349" s="114"/>
      <c r="BB349" s="114"/>
      <c r="BC349" s="114"/>
      <c r="BD349" s="114"/>
      <c r="BE349" s="114"/>
      <c r="BF349" s="114"/>
      <c r="BG349" s="114"/>
    </row>
    <row r="350" spans="2:59" ht="12.75" customHeight="1">
      <c r="B350" s="498" t="s">
        <v>204</v>
      </c>
      <c r="D350" s="2220">
        <f>D343+D347+D348+D349+100+20+110+70</f>
        <v>640</v>
      </c>
      <c r="E350" s="155">
        <f>SUM(E343:E349)</f>
        <v>22.500000000000004</v>
      </c>
      <c r="F350" s="980">
        <f>SUM(F343:F349)</f>
        <v>22.995000000000001</v>
      </c>
      <c r="G350" s="954">
        <f>SUM(G343:G349)</f>
        <v>95.751000000000019</v>
      </c>
      <c r="H350" s="3101">
        <f>SUM(H343:H349)</f>
        <v>679.99999999999989</v>
      </c>
      <c r="I350" s="925" t="s">
        <v>284</v>
      </c>
      <c r="J350" s="875" t="s">
        <v>202</v>
      </c>
      <c r="L350" s="123"/>
      <c r="M350" s="109"/>
      <c r="N350" s="106"/>
      <c r="O350" s="129"/>
      <c r="P350" s="2395"/>
      <c r="Q350" s="114"/>
      <c r="R350" s="114"/>
      <c r="S350" s="114"/>
      <c r="T350" s="114"/>
      <c r="U350" s="114"/>
      <c r="V350" s="114"/>
      <c r="W350" s="114"/>
      <c r="X350" s="114"/>
      <c r="Y350" s="676"/>
      <c r="Z350" s="114"/>
      <c r="AA350" s="129"/>
      <c r="AB350" s="129"/>
      <c r="AC350" s="129"/>
      <c r="AD350" s="129"/>
      <c r="AE350" s="114"/>
      <c r="AF350" s="114"/>
      <c r="AG350" s="114"/>
      <c r="AH350" s="114"/>
      <c r="AI350" s="114"/>
      <c r="AJ350" s="114"/>
      <c r="AK350" s="114"/>
      <c r="AL350" s="114"/>
      <c r="AM350" s="114"/>
      <c r="AN350" s="114"/>
      <c r="AO350" s="114"/>
      <c r="AP350" s="114"/>
      <c r="AQ350" s="114"/>
      <c r="AR350" s="114"/>
      <c r="AS350" s="114"/>
      <c r="AT350" s="114"/>
      <c r="AU350" s="114"/>
      <c r="AV350" s="114"/>
      <c r="AW350" s="114"/>
      <c r="AX350" s="114"/>
      <c r="AY350" s="114"/>
      <c r="AZ350" s="114"/>
      <c r="BA350" s="114"/>
      <c r="BB350" s="114"/>
      <c r="BC350" s="114"/>
      <c r="BD350" s="114"/>
      <c r="BE350" s="114"/>
      <c r="BF350" s="114"/>
      <c r="BG350" s="114"/>
    </row>
    <row r="351" spans="2:59">
      <c r="B351" s="1035"/>
      <c r="C351" s="1036" t="s">
        <v>11</v>
      </c>
      <c r="D351" s="1783">
        <v>0.25</v>
      </c>
      <c r="E351" s="1160">
        <f>(E401/100)*25</f>
        <v>22.5</v>
      </c>
      <c r="F351" s="1159">
        <f t="shared" ref="F351:H351" si="0">(F401/100)*25</f>
        <v>23</v>
      </c>
      <c r="G351" s="1159">
        <f t="shared" si="0"/>
        <v>95.75</v>
      </c>
      <c r="H351" s="2782">
        <f t="shared" si="0"/>
        <v>680</v>
      </c>
      <c r="I351" s="1785">
        <f>H351-H350</f>
        <v>0</v>
      </c>
      <c r="J351" s="874" t="s">
        <v>422</v>
      </c>
      <c r="L351" s="2685"/>
      <c r="M351" s="122"/>
      <c r="N351" s="3021"/>
      <c r="O351" s="129"/>
      <c r="P351" s="109"/>
      <c r="Q351" s="758"/>
      <c r="R351" s="762"/>
      <c r="S351" s="762"/>
      <c r="T351" s="762"/>
      <c r="U351" s="221"/>
      <c r="V351" s="309"/>
      <c r="W351" s="309"/>
      <c r="X351" s="114"/>
      <c r="Y351" s="676"/>
      <c r="Z351" s="114"/>
      <c r="AA351" s="129"/>
      <c r="AB351" s="129"/>
      <c r="AC351" s="129"/>
      <c r="AD351" s="129"/>
      <c r="AE351" s="114"/>
      <c r="AF351" s="114"/>
      <c r="AG351" s="114"/>
      <c r="AH351" s="114"/>
      <c r="AI351" s="114"/>
      <c r="AJ351" s="114"/>
      <c r="AK351" s="114"/>
      <c r="AL351" s="114"/>
      <c r="AM351" s="114"/>
      <c r="AN351" s="114"/>
      <c r="AO351" s="114"/>
      <c r="AP351" s="114"/>
      <c r="AQ351" s="114"/>
      <c r="AR351" s="114"/>
      <c r="AS351" s="114"/>
      <c r="AT351" s="114"/>
      <c r="AU351" s="114"/>
      <c r="AV351" s="114"/>
      <c r="AW351" s="114"/>
      <c r="AX351" s="114"/>
      <c r="AY351" s="114"/>
      <c r="AZ351" s="114"/>
      <c r="BA351" s="114"/>
      <c r="BB351" s="114"/>
      <c r="BC351" s="114"/>
      <c r="BD351" s="114"/>
      <c r="BE351" s="114"/>
      <c r="BF351" s="114"/>
      <c r="BG351" s="114"/>
    </row>
    <row r="352" spans="2:59" ht="15.75" thickBot="1">
      <c r="B352" s="249"/>
      <c r="C352" s="1031" t="s">
        <v>431</v>
      </c>
      <c r="D352" s="1777"/>
      <c r="E352" s="2710">
        <f>(E350*100/E401)-25</f>
        <v>0</v>
      </c>
      <c r="F352" s="521">
        <f t="shared" ref="F352:H352" si="1">(F350*100/F401)-25</f>
        <v>-5.4347826086953432E-3</v>
      </c>
      <c r="G352" s="521">
        <f t="shared" si="1"/>
        <v>2.6109660575102112E-4</v>
      </c>
      <c r="H352" s="2711">
        <f t="shared" si="1"/>
        <v>0</v>
      </c>
      <c r="I352" s="1784"/>
      <c r="J352" s="1033"/>
      <c r="L352" s="133"/>
      <c r="M352" s="188"/>
      <c r="N352" s="114"/>
      <c r="O352" s="129"/>
      <c r="P352" s="585"/>
      <c r="Q352" s="106"/>
      <c r="R352" s="374"/>
      <c r="S352" s="374"/>
      <c r="T352" s="675"/>
      <c r="U352" s="1926"/>
      <c r="V352" s="1136"/>
      <c r="W352" s="676"/>
      <c r="X352" s="114"/>
      <c r="Y352" s="691"/>
      <c r="Z352" s="114"/>
      <c r="AA352" s="129"/>
      <c r="AB352" s="129"/>
      <c r="AC352" s="129"/>
      <c r="AD352" s="129"/>
      <c r="AE352" s="114"/>
      <c r="AF352" s="114"/>
      <c r="AG352" s="114"/>
      <c r="AH352" s="114"/>
      <c r="AI352" s="114"/>
      <c r="AJ352" s="114"/>
      <c r="AK352" s="114"/>
      <c r="AL352" s="114"/>
      <c r="AM352" s="114"/>
      <c r="AN352" s="114"/>
      <c r="AO352" s="114"/>
      <c r="AP352" s="114"/>
      <c r="AQ352" s="114"/>
      <c r="AR352" s="114"/>
      <c r="AS352" s="114"/>
      <c r="AT352" s="114"/>
      <c r="AU352" s="114"/>
      <c r="AV352" s="114"/>
      <c r="AW352" s="114"/>
      <c r="AX352" s="114"/>
      <c r="AY352" s="114"/>
      <c r="AZ352" s="114"/>
      <c r="BA352" s="114"/>
      <c r="BB352" s="114"/>
      <c r="BC352" s="114"/>
      <c r="BD352" s="114"/>
      <c r="BE352" s="114"/>
      <c r="BF352" s="114"/>
      <c r="BG352" s="114"/>
    </row>
    <row r="353" spans="2:59">
      <c r="B353" s="96"/>
      <c r="C353" s="726" t="s">
        <v>123</v>
      </c>
      <c r="D353" s="96"/>
      <c r="E353" s="5"/>
      <c r="F353" s="503"/>
      <c r="G353" s="503"/>
      <c r="H353" s="503"/>
      <c r="I353" s="505"/>
      <c r="J353" s="3111"/>
      <c r="L353" s="123"/>
      <c r="M353" s="109"/>
      <c r="N353" s="375"/>
      <c r="O353" s="129"/>
      <c r="P353" s="129"/>
      <c r="Q353" s="114"/>
      <c r="R353" s="114"/>
      <c r="S353" s="114"/>
      <c r="T353" s="114"/>
      <c r="U353" s="114"/>
      <c r="V353" s="114"/>
      <c r="W353" s="114"/>
      <c r="X353" s="114"/>
      <c r="Y353" s="676"/>
      <c r="Z353" s="114"/>
      <c r="AA353" s="129"/>
      <c r="AB353" s="129"/>
      <c r="AC353" s="129"/>
      <c r="AD353" s="129"/>
      <c r="AE353" s="114"/>
      <c r="AF353" s="114"/>
      <c r="AG353" s="114"/>
      <c r="AH353" s="114"/>
      <c r="AI353" s="114"/>
      <c r="AJ353" s="114"/>
      <c r="AK353" s="114"/>
      <c r="AL353" s="114"/>
      <c r="AM353" s="114"/>
      <c r="AN353" s="114"/>
      <c r="AO353" s="114"/>
      <c r="AP353" s="114"/>
      <c r="AQ353" s="114"/>
      <c r="AR353" s="114"/>
      <c r="AS353" s="114"/>
      <c r="AT353" s="114"/>
      <c r="AU353" s="114"/>
      <c r="AV353" s="114"/>
      <c r="AW353" s="114"/>
      <c r="AX353" s="114"/>
      <c r="AY353" s="114"/>
      <c r="AZ353" s="114"/>
      <c r="BA353" s="114"/>
      <c r="BB353" s="114"/>
      <c r="BC353" s="114"/>
      <c r="BD353" s="114"/>
      <c r="BE353" s="114"/>
      <c r="BF353" s="114"/>
      <c r="BG353" s="114"/>
    </row>
    <row r="354" spans="2:59" ht="12.75" customHeight="1">
      <c r="B354" s="484" t="s">
        <v>189</v>
      </c>
      <c r="C354" s="803" t="s">
        <v>1053</v>
      </c>
      <c r="D354" s="916">
        <v>60</v>
      </c>
      <c r="E354" s="361">
        <v>1.8</v>
      </c>
      <c r="F354" s="359">
        <v>5.04</v>
      </c>
      <c r="G354" s="359">
        <v>4.2</v>
      </c>
      <c r="H354" s="966">
        <v>69.599999999999994</v>
      </c>
      <c r="I354" s="490"/>
      <c r="J354" s="3112" t="s">
        <v>1112</v>
      </c>
      <c r="L354" s="123"/>
      <c r="M354" s="109"/>
      <c r="N354" s="375"/>
      <c r="O354" s="129"/>
      <c r="P354" s="129"/>
      <c r="Q354" s="114"/>
      <c r="R354" s="114"/>
      <c r="S354" s="114"/>
      <c r="T354" s="114"/>
      <c r="U354" s="114"/>
      <c r="V354" s="114"/>
      <c r="W354" s="114"/>
      <c r="X354" s="114"/>
      <c r="Y354" s="676"/>
      <c r="Z354" s="114"/>
      <c r="AA354" s="634"/>
      <c r="AB354" s="634"/>
      <c r="AC354" s="634"/>
      <c r="AD354" s="634"/>
      <c r="AE354" s="634"/>
      <c r="AF354" s="114"/>
      <c r="AG354" s="114"/>
      <c r="AH354" s="114"/>
      <c r="AI354" s="114"/>
      <c r="AJ354" s="114"/>
      <c r="AK354" s="114"/>
      <c r="AL354" s="114"/>
      <c r="AM354" s="114"/>
      <c r="AN354" s="114"/>
      <c r="AO354" s="114"/>
      <c r="AP354" s="114"/>
      <c r="AQ354" s="114"/>
      <c r="AR354" s="114"/>
      <c r="AS354" s="114"/>
      <c r="AT354" s="114"/>
      <c r="AU354" s="114"/>
      <c r="AV354" s="114"/>
      <c r="AW354" s="114"/>
      <c r="AX354" s="114"/>
      <c r="AY354" s="114"/>
      <c r="AZ354" s="114"/>
      <c r="BA354" s="114"/>
      <c r="BB354" s="114"/>
      <c r="BC354" s="114"/>
      <c r="BD354" s="114"/>
      <c r="BE354" s="114"/>
      <c r="BF354" s="114"/>
      <c r="BG354" s="114"/>
    </row>
    <row r="355" spans="2:59" ht="12.75" customHeight="1">
      <c r="B355" s="487" t="s">
        <v>190</v>
      </c>
      <c r="C355" s="803" t="s">
        <v>1094</v>
      </c>
      <c r="D355" s="494">
        <v>250</v>
      </c>
      <c r="E355" s="3107">
        <v>1.641</v>
      </c>
      <c r="F355" s="358">
        <v>4.92</v>
      </c>
      <c r="G355" s="377">
        <v>6.085</v>
      </c>
      <c r="H355" s="967">
        <v>74.91</v>
      </c>
      <c r="I355" s="730"/>
      <c r="J355" s="3112" t="s">
        <v>1113</v>
      </c>
      <c r="L355" s="123"/>
      <c r="M355" s="585"/>
      <c r="N355" s="106"/>
      <c r="O355" s="129"/>
      <c r="P355" s="129"/>
      <c r="Q355" s="114"/>
      <c r="R355" s="114"/>
      <c r="S355" s="114"/>
      <c r="T355" s="114"/>
      <c r="U355" s="114"/>
      <c r="V355" s="114"/>
      <c r="W355" s="114"/>
      <c r="X355" s="114"/>
      <c r="Y355" s="676"/>
      <c r="Z355" s="114"/>
      <c r="AA355" s="129"/>
      <c r="AB355" s="129"/>
      <c r="AC355" s="129"/>
      <c r="AD355" s="129"/>
      <c r="AE355" s="114"/>
      <c r="AF355" s="114"/>
      <c r="AG355" s="114"/>
      <c r="AH355" s="114"/>
      <c r="AI355" s="114"/>
      <c r="AJ355" s="114"/>
      <c r="AK355" s="114"/>
      <c r="AL355" s="114"/>
      <c r="AM355" s="114"/>
      <c r="AN355" s="114"/>
      <c r="AO355" s="114"/>
      <c r="AP355" s="114"/>
      <c r="AQ355" s="114"/>
      <c r="AR355" s="114"/>
      <c r="AS355" s="114"/>
      <c r="AT355" s="114"/>
      <c r="AU355" s="114"/>
      <c r="AV355" s="114"/>
      <c r="AW355" s="114"/>
      <c r="AX355" s="114"/>
      <c r="AY355" s="114"/>
      <c r="AZ355" s="114"/>
      <c r="BA355" s="114"/>
      <c r="BB355" s="114"/>
      <c r="BC355" s="114"/>
      <c r="BD355" s="114"/>
      <c r="BE355" s="114"/>
      <c r="BF355" s="114"/>
      <c r="BG355" s="114"/>
    </row>
    <row r="356" spans="2:59" ht="15.75">
      <c r="B356" s="488" t="s">
        <v>12</v>
      </c>
      <c r="C356" s="3116" t="s">
        <v>1115</v>
      </c>
      <c r="D356" s="494">
        <v>100</v>
      </c>
      <c r="E356" s="3108">
        <v>17.966999999999999</v>
      </c>
      <c r="F356" s="3102">
        <v>15.129099999999999</v>
      </c>
      <c r="G356" s="3103">
        <v>5.39</v>
      </c>
      <c r="H356" s="967">
        <v>229.59</v>
      </c>
      <c r="I356" s="514"/>
      <c r="J356" s="3113" t="s">
        <v>1114</v>
      </c>
      <c r="L356" s="123"/>
      <c r="M356" s="109"/>
      <c r="N356" s="106"/>
      <c r="O356" s="129"/>
      <c r="P356" s="129"/>
      <c r="Q356" s="114"/>
      <c r="R356" s="114"/>
      <c r="S356" s="114"/>
      <c r="T356" s="114"/>
      <c r="U356" s="114"/>
      <c r="V356" s="114"/>
      <c r="W356" s="114"/>
      <c r="X356" s="114"/>
      <c r="Y356" s="786"/>
      <c r="Z356" s="114"/>
      <c r="AA356" s="129"/>
      <c r="AB356" s="129"/>
      <c r="AC356" s="129"/>
      <c r="AD356" s="129"/>
      <c r="AE356" s="114"/>
      <c r="AF356" s="114"/>
      <c r="AG356" s="114"/>
      <c r="AH356" s="114"/>
      <c r="AI356" s="114"/>
      <c r="AJ356" s="114"/>
      <c r="AK356" s="114"/>
      <c r="AL356" s="114"/>
      <c r="AM356" s="114"/>
      <c r="AN356" s="114"/>
      <c r="AO356" s="114"/>
      <c r="AP356" s="114"/>
      <c r="AQ356" s="114"/>
      <c r="AR356" s="114"/>
      <c r="AS356" s="114"/>
      <c r="AT356" s="114"/>
      <c r="AU356" s="114"/>
      <c r="AV356" s="114"/>
      <c r="AW356" s="114"/>
      <c r="AX356" s="114"/>
      <c r="AY356" s="114"/>
      <c r="AZ356" s="114"/>
      <c r="BA356" s="114"/>
      <c r="BB356" s="114"/>
      <c r="BC356" s="114"/>
      <c r="BD356" s="114"/>
      <c r="BE356" s="114"/>
      <c r="BF356" s="114"/>
      <c r="BG356" s="114"/>
    </row>
    <row r="357" spans="2:59" ht="15" customHeight="1">
      <c r="B357" s="492" t="s">
        <v>197</v>
      </c>
      <c r="C357" s="3116" t="s">
        <v>1047</v>
      </c>
      <c r="D357" s="3109" t="s">
        <v>1051</v>
      </c>
      <c r="E357" s="2202">
        <v>1.9410000000000001</v>
      </c>
      <c r="F357" s="371">
        <v>2.2930000000000001</v>
      </c>
      <c r="G357" s="2202">
        <v>19.556999999999999</v>
      </c>
      <c r="H357" s="970">
        <v>106.626</v>
      </c>
      <c r="I357" s="525"/>
      <c r="J357" s="3114" t="s">
        <v>1050</v>
      </c>
      <c r="L357" s="123"/>
      <c r="M357" s="585"/>
      <c r="N357" s="106"/>
      <c r="O357" s="129"/>
      <c r="P357" s="129"/>
      <c r="Q357" s="114"/>
      <c r="R357" s="114"/>
      <c r="S357" s="114"/>
      <c r="T357" s="114"/>
      <c r="U357" s="114"/>
      <c r="V357" s="114"/>
      <c r="W357" s="114"/>
      <c r="X357" s="114"/>
      <c r="Y357" s="124"/>
      <c r="Z357" s="114"/>
      <c r="AA357" s="129"/>
      <c r="AB357" s="129"/>
      <c r="AC357" s="129"/>
      <c r="AD357" s="129"/>
      <c r="AE357" s="114"/>
      <c r="AF357" s="114"/>
      <c r="AG357" s="114"/>
      <c r="AH357" s="114"/>
      <c r="AI357" s="114"/>
      <c r="AJ357" s="114"/>
      <c r="AK357" s="114"/>
      <c r="AL357" s="114"/>
      <c r="AM357" s="114"/>
      <c r="AN357" s="114"/>
      <c r="AO357" s="114"/>
      <c r="AP357" s="114"/>
      <c r="AQ357" s="114"/>
      <c r="AR357" s="114"/>
      <c r="AS357" s="114"/>
      <c r="AT357" s="114"/>
      <c r="AU357" s="114"/>
      <c r="AV357" s="114"/>
      <c r="AW357" s="114"/>
      <c r="AX357" s="114"/>
      <c r="AY357" s="114"/>
      <c r="AZ357" s="114"/>
      <c r="BA357" s="114"/>
      <c r="BB357" s="114"/>
      <c r="BC357" s="114"/>
      <c r="BD357" s="114"/>
      <c r="BE357" s="114"/>
      <c r="BF357" s="114"/>
      <c r="BG357" s="114"/>
    </row>
    <row r="358" spans="2:59" ht="12" customHeight="1">
      <c r="B358" s="487"/>
      <c r="C358" s="3117" t="s">
        <v>1116</v>
      </c>
      <c r="D358" s="3110"/>
      <c r="E358" s="3105">
        <v>2.48</v>
      </c>
      <c r="F358" s="3106">
        <v>2.84</v>
      </c>
      <c r="G358" s="3105">
        <v>4.58</v>
      </c>
      <c r="H358" s="1088">
        <v>53.8</v>
      </c>
      <c r="I358" s="530"/>
      <c r="J358" s="3115" t="s">
        <v>1049</v>
      </c>
      <c r="L358" s="123"/>
      <c r="M358" s="109"/>
      <c r="N358" s="106"/>
      <c r="O358" s="129"/>
      <c r="P358" s="129"/>
      <c r="Q358" s="114"/>
      <c r="R358" s="114"/>
      <c r="S358" s="114"/>
      <c r="T358" s="114"/>
      <c r="U358" s="114"/>
      <c r="V358" s="114"/>
      <c r="W358" s="114"/>
      <c r="X358" s="114"/>
      <c r="Y358" s="676"/>
      <c r="Z358" s="114"/>
      <c r="AA358" s="114"/>
      <c r="AB358" s="114"/>
      <c r="AC358" s="114"/>
      <c r="AD358" s="114"/>
      <c r="AE358" s="114"/>
      <c r="AF358" s="114"/>
      <c r="AG358" s="114"/>
      <c r="AH358" s="114"/>
      <c r="AI358" s="114"/>
      <c r="AJ358" s="114"/>
      <c r="AK358" s="114"/>
      <c r="AL358" s="114"/>
      <c r="AM358" s="114"/>
      <c r="AN358" s="114"/>
      <c r="AO358" s="114"/>
      <c r="AP358" s="114"/>
      <c r="AQ358" s="114"/>
      <c r="AR358" s="114"/>
      <c r="AS358" s="114"/>
      <c r="AT358" s="114"/>
      <c r="AU358" s="114"/>
      <c r="AV358" s="114"/>
      <c r="AW358" s="114"/>
      <c r="AX358" s="114"/>
      <c r="AY358" s="114"/>
      <c r="AZ358" s="114"/>
      <c r="BA358" s="114"/>
      <c r="BB358" s="114"/>
      <c r="BC358" s="114"/>
      <c r="BD358" s="114"/>
      <c r="BE358" s="114"/>
      <c r="BF358" s="114"/>
      <c r="BG358" s="114"/>
    </row>
    <row r="359" spans="2:59" ht="13.5" customHeight="1">
      <c r="B359" s="488"/>
      <c r="C359" s="399" t="s">
        <v>291</v>
      </c>
      <c r="D359" s="494">
        <v>200</v>
      </c>
      <c r="E359" s="235">
        <v>1</v>
      </c>
      <c r="F359" s="359">
        <v>0</v>
      </c>
      <c r="G359" s="359">
        <v>23.4</v>
      </c>
      <c r="H359" s="958">
        <f t="shared" ref="H359" si="2">G359*4+F359*9+E359*4</f>
        <v>97.6</v>
      </c>
      <c r="I359" s="237"/>
      <c r="J359" s="491" t="s">
        <v>521</v>
      </c>
      <c r="L359" s="123"/>
      <c r="M359" s="109"/>
      <c r="N359" s="106"/>
      <c r="O359" s="129"/>
      <c r="P359" s="129"/>
      <c r="Q359" s="114"/>
      <c r="R359" s="114"/>
      <c r="S359" s="114"/>
      <c r="T359" s="114"/>
      <c r="U359" s="114"/>
      <c r="V359" s="114"/>
      <c r="W359" s="114"/>
      <c r="X359" s="114"/>
      <c r="Y359" s="114"/>
      <c r="Z359" s="114"/>
      <c r="AA359" s="114"/>
      <c r="AB359" s="114"/>
      <c r="AC359" s="114"/>
      <c r="AD359" s="114"/>
      <c r="AE359" s="114"/>
      <c r="AF359" s="114"/>
      <c r="AG359" s="114"/>
      <c r="AH359" s="114"/>
      <c r="AI359" s="114"/>
      <c r="AJ359" s="114"/>
      <c r="AK359" s="114"/>
      <c r="AL359" s="114"/>
      <c r="AM359" s="114"/>
      <c r="AN359" s="114"/>
      <c r="AO359" s="114"/>
      <c r="AP359" s="114"/>
      <c r="AQ359" s="114"/>
      <c r="AR359" s="114"/>
      <c r="AS359" s="114"/>
      <c r="AT359" s="114"/>
      <c r="AU359" s="114"/>
      <c r="AV359" s="114"/>
      <c r="AW359" s="114"/>
      <c r="AX359" s="114"/>
      <c r="AY359" s="114"/>
      <c r="AZ359" s="114"/>
      <c r="BA359" s="114"/>
      <c r="BB359" s="114"/>
      <c r="BC359" s="114"/>
      <c r="BD359" s="114"/>
      <c r="BE359" s="114"/>
      <c r="BF359" s="114"/>
      <c r="BG359" s="114"/>
    </row>
    <row r="360" spans="2:59" ht="14.25" customHeight="1">
      <c r="B360" s="488"/>
      <c r="C360" s="493" t="s">
        <v>10</v>
      </c>
      <c r="D360" s="494">
        <v>70</v>
      </c>
      <c r="E360" s="2274">
        <v>2.5030000000000001</v>
      </c>
      <c r="F360" s="368">
        <v>0.89500000000000002</v>
      </c>
      <c r="G360" s="359">
        <v>35.229999999999997</v>
      </c>
      <c r="H360" s="958">
        <v>158.97900000000001</v>
      </c>
      <c r="I360" s="495"/>
      <c r="J360" s="491" t="s">
        <v>9</v>
      </c>
      <c r="L360" s="123"/>
      <c r="M360" s="109"/>
      <c r="N360" s="104"/>
      <c r="O360" s="129"/>
      <c r="P360" s="129"/>
      <c r="Q360" s="114"/>
      <c r="R360" s="114"/>
      <c r="S360" s="114"/>
      <c r="T360" s="114"/>
      <c r="U360" s="114"/>
      <c r="V360" s="114"/>
      <c r="W360" s="114"/>
      <c r="X360" s="114"/>
      <c r="Y360" s="114"/>
      <c r="Z360" s="114"/>
      <c r="AA360" s="129"/>
      <c r="AB360" s="129"/>
      <c r="AC360" s="129"/>
      <c r="AD360" s="129"/>
      <c r="AE360" s="114"/>
      <c r="AF360" s="114"/>
      <c r="AG360" s="114"/>
      <c r="AH360" s="114"/>
      <c r="AI360" s="114"/>
      <c r="AJ360" s="114"/>
      <c r="AK360" s="114"/>
      <c r="AL360" s="114"/>
      <c r="AM360" s="114"/>
      <c r="AN360" s="114"/>
      <c r="AO360" s="114"/>
      <c r="AP360" s="114"/>
      <c r="AQ360" s="114"/>
      <c r="AR360" s="114"/>
      <c r="AS360" s="114"/>
      <c r="AT360" s="114"/>
      <c r="AU360" s="114"/>
      <c r="AV360" s="114"/>
      <c r="AW360" s="114"/>
      <c r="AX360" s="114"/>
      <c r="AY360" s="114"/>
      <c r="AZ360" s="114"/>
      <c r="BA360" s="114"/>
      <c r="BB360" s="114"/>
      <c r="BC360" s="114"/>
      <c r="BD360" s="114"/>
      <c r="BE360" s="114"/>
      <c r="BF360" s="114"/>
      <c r="BG360" s="114"/>
    </row>
    <row r="361" spans="2:59" ht="12" customHeight="1">
      <c r="B361" s="492"/>
      <c r="C361" s="532" t="s">
        <v>387</v>
      </c>
      <c r="D361" s="494">
        <v>44</v>
      </c>
      <c r="E361" s="2200">
        <v>1.69</v>
      </c>
      <c r="F361" s="368">
        <v>0.60499999999999998</v>
      </c>
      <c r="G361" s="359">
        <v>23.847999999999999</v>
      </c>
      <c r="H361" s="967">
        <v>107.619</v>
      </c>
      <c r="I361" s="490"/>
      <c r="J361" s="738" t="s">
        <v>9</v>
      </c>
      <c r="L361" s="123"/>
      <c r="M361" s="109"/>
      <c r="N361" s="106"/>
      <c r="O361" s="129"/>
      <c r="P361" s="129"/>
      <c r="Q361" s="114"/>
      <c r="R361" s="114"/>
      <c r="S361" s="114"/>
      <c r="T361" s="114"/>
      <c r="U361" s="114"/>
      <c r="V361" s="114"/>
      <c r="W361" s="114"/>
      <c r="X361" s="114"/>
      <c r="Y361" s="114"/>
      <c r="Z361" s="114"/>
      <c r="AA361" s="129"/>
      <c r="AB361" s="129"/>
      <c r="AC361" s="129"/>
      <c r="AD361" s="129"/>
      <c r="AE361" s="114"/>
      <c r="AF361" s="114"/>
      <c r="AG361" s="114"/>
      <c r="AH361" s="114"/>
      <c r="AI361" s="114"/>
      <c r="AJ361" s="114"/>
      <c r="AK361" s="114"/>
      <c r="AL361" s="114"/>
      <c r="AM361" s="114"/>
      <c r="AN361" s="114"/>
      <c r="AO361" s="114"/>
      <c r="AP361" s="114"/>
      <c r="AQ361" s="114"/>
      <c r="AR361" s="114"/>
      <c r="AS361" s="114"/>
      <c r="AT361" s="114"/>
      <c r="AU361" s="114"/>
      <c r="AV361" s="114"/>
      <c r="AW361" s="114"/>
      <c r="AX361" s="114"/>
      <c r="AY361" s="114"/>
      <c r="AZ361" s="114"/>
      <c r="BA361" s="114"/>
      <c r="BB361" s="114"/>
      <c r="BC361" s="114"/>
      <c r="BD361" s="114"/>
      <c r="BE361" s="114"/>
      <c r="BF361" s="114"/>
      <c r="BG361" s="114"/>
    </row>
    <row r="362" spans="2:59" ht="15.75" thickBot="1">
      <c r="B362" s="933"/>
      <c r="C362" s="496" t="s">
        <v>579</v>
      </c>
      <c r="D362" s="507">
        <v>120</v>
      </c>
      <c r="E362" s="520">
        <v>0.48</v>
      </c>
      <c r="F362" s="521">
        <v>0.48</v>
      </c>
      <c r="G362" s="522">
        <v>11.76</v>
      </c>
      <c r="H362" s="958">
        <v>53.28</v>
      </c>
      <c r="I362" s="565"/>
      <c r="J362" s="483" t="s">
        <v>589</v>
      </c>
      <c r="L362" s="3185"/>
      <c r="M362" s="109"/>
      <c r="N362" s="104"/>
      <c r="O362" s="129"/>
      <c r="P362" s="129"/>
      <c r="Q362" s="114"/>
      <c r="R362" s="114"/>
      <c r="S362" s="114"/>
      <c r="T362" s="114"/>
      <c r="U362" s="114"/>
      <c r="V362" s="114"/>
      <c r="W362" s="114"/>
      <c r="X362" s="114"/>
      <c r="Y362" s="114"/>
      <c r="Z362" s="114"/>
      <c r="AA362" s="114"/>
      <c r="AB362" s="114"/>
      <c r="AC362" s="114"/>
      <c r="AD362" s="114"/>
      <c r="AE362" s="114"/>
      <c r="AF362" s="114"/>
      <c r="AG362" s="114"/>
      <c r="AH362" s="114"/>
      <c r="AI362" s="114"/>
      <c r="AJ362" s="114"/>
      <c r="AK362" s="114"/>
      <c r="AL362" s="114"/>
      <c r="AM362" s="114"/>
      <c r="AN362" s="114"/>
      <c r="AO362" s="114"/>
      <c r="AP362" s="114"/>
      <c r="AQ362" s="114"/>
      <c r="AR362" s="114"/>
      <c r="AS362" s="114"/>
      <c r="AT362" s="114"/>
      <c r="AU362" s="114"/>
      <c r="AV362" s="114"/>
      <c r="AW362" s="114"/>
      <c r="AX362" s="114"/>
      <c r="AY362" s="114"/>
      <c r="AZ362" s="114"/>
      <c r="BA362" s="114"/>
      <c r="BB362" s="114"/>
      <c r="BC362" s="114"/>
      <c r="BD362" s="114"/>
      <c r="BE362" s="114"/>
      <c r="BF362" s="114"/>
      <c r="BG362" s="114"/>
    </row>
    <row r="363" spans="2:59" ht="16.5" customHeight="1">
      <c r="B363" s="498" t="s">
        <v>192</v>
      </c>
      <c r="C363" s="983"/>
      <c r="D363" s="170">
        <f>D354+D355+D356+D359+D360+D361+D362+100+80</f>
        <v>1024</v>
      </c>
      <c r="E363" s="509">
        <f>SUM(E354:E362)</f>
        <v>31.501999999999999</v>
      </c>
      <c r="F363" s="500">
        <f>SUM(F354:F362)</f>
        <v>32.202100000000002</v>
      </c>
      <c r="G363" s="510">
        <f>SUM(G354:G362)</f>
        <v>134.04999999999998</v>
      </c>
      <c r="H363" s="729">
        <f>SUM(H354:H362)</f>
        <v>952.00400000000002</v>
      </c>
      <c r="I363" s="925" t="s">
        <v>284</v>
      </c>
      <c r="J363" s="875" t="s">
        <v>202</v>
      </c>
      <c r="L363" s="2685"/>
      <c r="M363" s="122"/>
      <c r="N363" s="213"/>
      <c r="O363" s="129"/>
      <c r="P363" s="129"/>
      <c r="Q363" s="114"/>
      <c r="R363" s="114"/>
      <c r="S363" s="114"/>
      <c r="T363" s="114"/>
      <c r="U363" s="114"/>
      <c r="V363" s="114"/>
      <c r="W363" s="114"/>
      <c r="X363" s="114"/>
      <c r="Y363" s="114"/>
      <c r="Z363" s="114"/>
      <c r="AA363" s="685"/>
      <c r="AB363" s="133"/>
      <c r="AC363" s="133"/>
      <c r="AD363" s="133"/>
      <c r="AE363" s="114"/>
      <c r="AF363" s="114"/>
      <c r="AG363" s="114"/>
      <c r="AH363" s="114"/>
      <c r="AI363" s="114"/>
      <c r="AJ363" s="114"/>
      <c r="AK363" s="114"/>
      <c r="AL363" s="114"/>
      <c r="AM363" s="114"/>
      <c r="AN363" s="114"/>
      <c r="AO363" s="114"/>
      <c r="AP363" s="114"/>
      <c r="AQ363" s="114"/>
      <c r="AR363" s="114"/>
      <c r="AS363" s="114"/>
      <c r="AT363" s="114"/>
      <c r="AU363" s="114"/>
      <c r="AV363" s="114"/>
      <c r="AW363" s="114"/>
      <c r="AX363" s="114"/>
      <c r="AY363" s="114"/>
      <c r="AZ363" s="114"/>
      <c r="BA363" s="114"/>
      <c r="BB363" s="114"/>
      <c r="BC363" s="114"/>
      <c r="BD363" s="114"/>
      <c r="BE363" s="114"/>
      <c r="BF363" s="114"/>
      <c r="BG363" s="114"/>
    </row>
    <row r="364" spans="2:59">
      <c r="B364" s="1035"/>
      <c r="C364" s="1036" t="s">
        <v>11</v>
      </c>
      <c r="D364" s="1783">
        <v>0.35</v>
      </c>
      <c r="E364" s="1160">
        <f>(E401/100)*35</f>
        <v>31.5</v>
      </c>
      <c r="F364" s="1159">
        <f t="shared" ref="F364:H364" si="3">(F401/100)*35</f>
        <v>32.200000000000003</v>
      </c>
      <c r="G364" s="1159">
        <f t="shared" si="3"/>
        <v>134.05000000000001</v>
      </c>
      <c r="H364" s="2782">
        <f t="shared" si="3"/>
        <v>952</v>
      </c>
      <c r="I364" s="886">
        <f>H364-H363</f>
        <v>-4.0000000000190994E-3</v>
      </c>
      <c r="J364" s="874" t="s">
        <v>422</v>
      </c>
      <c r="L364" s="133"/>
      <c r="M364" s="188"/>
      <c r="N364" s="168"/>
      <c r="O364" s="129"/>
      <c r="P364" s="129"/>
      <c r="Q364" s="114"/>
      <c r="R364" s="114"/>
      <c r="S364" s="114"/>
      <c r="T364" s="114"/>
      <c r="U364" s="114"/>
      <c r="V364" s="114"/>
      <c r="W364" s="114"/>
      <c r="X364" s="114"/>
      <c r="Y364" s="114"/>
      <c r="Z364" s="114"/>
      <c r="AA364" s="112"/>
      <c r="AB364" s="112"/>
      <c r="AC364" s="112"/>
      <c r="AD364" s="112"/>
      <c r="AE364" s="114"/>
      <c r="AF364" s="114"/>
      <c r="AG364" s="114"/>
      <c r="AH364" s="114"/>
      <c r="AI364" s="114"/>
      <c r="AJ364" s="114"/>
      <c r="AK364" s="114"/>
      <c r="AL364" s="114"/>
      <c r="AM364" s="114"/>
      <c r="AN364" s="114"/>
      <c r="AO364" s="114"/>
      <c r="AP364" s="114"/>
      <c r="AQ364" s="114"/>
      <c r="AR364" s="114"/>
      <c r="AS364" s="114"/>
      <c r="AT364" s="114"/>
      <c r="AU364" s="114"/>
      <c r="AV364" s="114"/>
      <c r="AW364" s="114"/>
      <c r="AX364" s="114"/>
      <c r="AY364" s="114"/>
      <c r="AZ364" s="114"/>
      <c r="BA364" s="114"/>
      <c r="BB364" s="114"/>
      <c r="BC364" s="114"/>
      <c r="BD364" s="114"/>
      <c r="BE364" s="114"/>
      <c r="BF364" s="114"/>
      <c r="BG364" s="114"/>
    </row>
    <row r="365" spans="2:59" ht="15.75" thickBot="1">
      <c r="B365" s="249"/>
      <c r="C365" s="1031" t="s">
        <v>431</v>
      </c>
      <c r="D365" s="1777"/>
      <c r="E365" s="2710">
        <f>(E363*100/E401)-35</f>
        <v>2.2222222222225696E-3</v>
      </c>
      <c r="F365" s="521">
        <f t="shared" ref="F365:H365" si="4">(F363*100/F401)-35</f>
        <v>2.2826086956513336E-3</v>
      </c>
      <c r="G365" s="521">
        <f t="shared" si="4"/>
        <v>0</v>
      </c>
      <c r="H365" s="2711">
        <f t="shared" si="4"/>
        <v>1.4705882352927802E-4</v>
      </c>
      <c r="I365" s="1784"/>
      <c r="J365" s="1033"/>
      <c r="L365" s="2425"/>
      <c r="M365" s="109"/>
      <c r="N365" s="104"/>
      <c r="O365" s="129"/>
      <c r="P365" s="129"/>
      <c r="Q365" s="114"/>
      <c r="R365" s="114"/>
      <c r="S365" s="114"/>
      <c r="T365" s="114"/>
      <c r="U365" s="114"/>
      <c r="V365" s="114"/>
      <c r="W365" s="114"/>
      <c r="X365" s="114"/>
      <c r="Y365" s="114"/>
      <c r="Z365" s="114"/>
      <c r="AA365" s="112"/>
      <c r="AB365" s="112"/>
      <c r="AC365" s="112"/>
      <c r="AD365" s="112"/>
      <c r="AE365" s="114"/>
      <c r="AF365" s="114"/>
      <c r="AG365" s="114"/>
      <c r="AH365" s="114"/>
      <c r="AI365" s="114"/>
      <c r="AJ365" s="114"/>
      <c r="AK365" s="114"/>
      <c r="AL365" s="114"/>
      <c r="AM365" s="114"/>
      <c r="AN365" s="114"/>
      <c r="AO365" s="114"/>
      <c r="AP365" s="114"/>
      <c r="AQ365" s="114"/>
      <c r="AR365" s="114"/>
      <c r="AS365" s="114"/>
      <c r="AT365" s="114"/>
      <c r="AU365" s="114"/>
      <c r="AV365" s="114"/>
      <c r="AW365" s="114"/>
      <c r="AX365" s="114"/>
      <c r="AY365" s="114"/>
      <c r="AZ365" s="114"/>
      <c r="BA365" s="114"/>
      <c r="BB365" s="114"/>
      <c r="BC365" s="114"/>
      <c r="BD365" s="114"/>
      <c r="BE365" s="114"/>
      <c r="BF365" s="114"/>
      <c r="BG365" s="114"/>
    </row>
    <row r="366" spans="2:59" ht="14.25" customHeight="1">
      <c r="B366" s="538" t="s">
        <v>189</v>
      </c>
      <c r="C366" s="538" t="s">
        <v>232</v>
      </c>
      <c r="D366" s="96"/>
      <c r="E366" s="5"/>
      <c r="F366" s="503"/>
      <c r="G366" s="503"/>
      <c r="H366" s="504"/>
      <c r="I366" s="505"/>
      <c r="J366" s="505"/>
      <c r="L366" s="123"/>
      <c r="M366" s="585"/>
      <c r="N366" s="104"/>
      <c r="O366" s="129"/>
      <c r="P366" s="129"/>
      <c r="Q366" s="114"/>
      <c r="R366" s="114"/>
      <c r="S366" s="114"/>
      <c r="T366" s="114"/>
      <c r="U366" s="114"/>
      <c r="V366" s="114"/>
      <c r="W366" s="114"/>
      <c r="X366" s="114"/>
      <c r="Y366" s="114"/>
      <c r="Z366" s="114"/>
      <c r="AA366" s="112"/>
      <c r="AB366" s="112"/>
      <c r="AC366" s="375"/>
      <c r="AD366" s="112"/>
      <c r="AE366" s="114"/>
      <c r="AF366" s="114"/>
      <c r="AG366" s="114"/>
      <c r="AH366" s="114"/>
      <c r="AI366" s="114"/>
      <c r="AJ366" s="114"/>
      <c r="AK366" s="114"/>
      <c r="AL366" s="114"/>
      <c r="AM366" s="114"/>
      <c r="AN366" s="114"/>
      <c r="AO366" s="114"/>
      <c r="AP366" s="114"/>
      <c r="AQ366" s="114"/>
      <c r="AR366" s="114"/>
      <c r="AS366" s="114"/>
      <c r="AT366" s="114"/>
      <c r="AU366" s="114"/>
      <c r="AV366" s="114"/>
      <c r="AW366" s="114"/>
      <c r="AX366" s="114"/>
      <c r="AY366" s="114"/>
      <c r="AZ366" s="114"/>
      <c r="BA366" s="114"/>
      <c r="BB366" s="114"/>
      <c r="BC366" s="114"/>
      <c r="BD366" s="114"/>
      <c r="BE366" s="114"/>
      <c r="BF366" s="114"/>
      <c r="BG366" s="114"/>
    </row>
    <row r="367" spans="2:59" ht="12.75" customHeight="1">
      <c r="B367" s="487" t="s">
        <v>190</v>
      </c>
      <c r="C367" s="489" t="s">
        <v>13</v>
      </c>
      <c r="D367" s="494">
        <v>200</v>
      </c>
      <c r="E367" s="361">
        <v>0.2</v>
      </c>
      <c r="F367" s="359">
        <v>0</v>
      </c>
      <c r="G367" s="359">
        <v>6.5</v>
      </c>
      <c r="H367" s="728">
        <v>26.8</v>
      </c>
      <c r="I367" s="506"/>
      <c r="J367" s="491" t="s">
        <v>351</v>
      </c>
      <c r="L367" s="786"/>
      <c r="M367" s="109"/>
      <c r="N367" s="106"/>
      <c r="O367" s="129"/>
      <c r="P367" s="129"/>
      <c r="Q367" s="114"/>
      <c r="R367" s="114"/>
      <c r="S367" s="114"/>
      <c r="T367" s="114"/>
      <c r="U367" s="114"/>
      <c r="V367" s="114"/>
      <c r="W367" s="114"/>
      <c r="X367" s="114"/>
      <c r="Y367" s="114"/>
      <c r="Z367" s="114"/>
      <c r="AA367" s="112"/>
      <c r="AB367" s="112"/>
      <c r="AC367" s="112"/>
      <c r="AD367" s="112"/>
      <c r="AE367" s="114"/>
      <c r="AF367" s="114"/>
      <c r="AG367" s="114"/>
      <c r="AH367" s="114"/>
      <c r="AI367" s="114"/>
      <c r="AJ367" s="114"/>
      <c r="AK367" s="114"/>
      <c r="AL367" s="114"/>
      <c r="AM367" s="114"/>
      <c r="AN367" s="114"/>
      <c r="AO367" s="114"/>
      <c r="AP367" s="114"/>
      <c r="AQ367" s="114"/>
      <c r="AR367" s="114"/>
      <c r="AS367" s="114"/>
      <c r="AT367" s="114"/>
      <c r="AU367" s="114"/>
      <c r="AV367" s="114"/>
      <c r="AW367" s="114"/>
      <c r="AX367" s="114"/>
      <c r="AY367" s="114"/>
      <c r="AZ367" s="114"/>
      <c r="BA367" s="114"/>
      <c r="BB367" s="114"/>
      <c r="BC367" s="114"/>
      <c r="BD367" s="114"/>
      <c r="BE367" s="114"/>
      <c r="BF367" s="114"/>
      <c r="BG367" s="114"/>
    </row>
    <row r="368" spans="2:59" ht="12" customHeight="1">
      <c r="B368" s="488" t="s">
        <v>12</v>
      </c>
      <c r="C368" s="3116" t="s">
        <v>1059</v>
      </c>
      <c r="D368" s="527">
        <v>90</v>
      </c>
      <c r="E368" s="420">
        <v>6.34</v>
      </c>
      <c r="F368" s="371">
        <v>0.24</v>
      </c>
      <c r="G368" s="781">
        <v>10.39</v>
      </c>
      <c r="H368" s="967">
        <v>63.08</v>
      </c>
      <c r="I368" s="525"/>
      <c r="J368" s="738" t="s">
        <v>1117</v>
      </c>
      <c r="L368" s="123"/>
      <c r="M368" s="109"/>
      <c r="N368" s="106"/>
      <c r="O368" s="129"/>
      <c r="P368" s="129"/>
      <c r="Q368" s="114"/>
      <c r="R368" s="114"/>
      <c r="S368" s="114"/>
      <c r="T368" s="114"/>
      <c r="U368" s="114"/>
      <c r="V368" s="114"/>
      <c r="W368" s="114"/>
      <c r="X368" s="114"/>
      <c r="Y368" s="114"/>
      <c r="Z368" s="114"/>
      <c r="AA368" s="112"/>
      <c r="AB368" s="112"/>
      <c r="AC368" s="112"/>
      <c r="AD368" s="112"/>
      <c r="AE368" s="114"/>
      <c r="AF368" s="114"/>
      <c r="AG368" s="114"/>
      <c r="AH368" s="114"/>
      <c r="AI368" s="114"/>
      <c r="AJ368" s="114"/>
      <c r="AK368" s="114"/>
      <c r="AL368" s="114"/>
      <c r="AM368" s="114"/>
      <c r="AN368" s="114"/>
      <c r="AO368" s="114"/>
      <c r="AP368" s="114"/>
      <c r="AQ368" s="114"/>
      <c r="AR368" s="114"/>
      <c r="AS368" s="114"/>
      <c r="AT368" s="114"/>
      <c r="AU368" s="114"/>
      <c r="AV368" s="114"/>
      <c r="AW368" s="114"/>
      <c r="AX368" s="114"/>
      <c r="AY368" s="114"/>
      <c r="AZ368" s="114"/>
      <c r="BA368" s="114"/>
      <c r="BB368" s="114"/>
      <c r="BC368" s="114"/>
      <c r="BD368" s="114"/>
      <c r="BE368" s="114"/>
      <c r="BF368" s="114"/>
      <c r="BG368" s="114"/>
    </row>
    <row r="369" spans="2:59" ht="12.75" customHeight="1">
      <c r="B369" s="492" t="s">
        <v>197</v>
      </c>
      <c r="C369" s="3132" t="s">
        <v>845</v>
      </c>
      <c r="D369" s="494">
        <v>10</v>
      </c>
      <c r="E369" s="235">
        <v>0.08</v>
      </c>
      <c r="F369" s="359">
        <v>7.25</v>
      </c>
      <c r="G369" s="359">
        <v>0.13</v>
      </c>
      <c r="H369" s="966">
        <v>66.09</v>
      </c>
      <c r="I369" s="566"/>
      <c r="J369" s="518" t="s">
        <v>842</v>
      </c>
      <c r="L369" s="3038"/>
      <c r="M369" s="585"/>
      <c r="N369" s="106"/>
      <c r="O369" s="129"/>
      <c r="P369" s="129"/>
      <c r="Q369" s="114"/>
      <c r="R369" s="114"/>
      <c r="S369" s="114"/>
      <c r="T369" s="114"/>
      <c r="U369" s="114"/>
      <c r="V369" s="114"/>
      <c r="W369" s="114"/>
      <c r="X369" s="114"/>
      <c r="Y369" s="114"/>
      <c r="Z369" s="114"/>
      <c r="AA369" s="112"/>
      <c r="AB369" s="112"/>
      <c r="AC369" s="112"/>
      <c r="AD369" s="112"/>
      <c r="AE369" s="114"/>
      <c r="AF369" s="114"/>
      <c r="AG369" s="114"/>
      <c r="AH369" s="114"/>
      <c r="AI369" s="114"/>
      <c r="AJ369" s="114"/>
      <c r="AK369" s="114"/>
      <c r="AL369" s="114"/>
      <c r="AM369" s="114"/>
      <c r="AN369" s="114"/>
      <c r="AO369" s="114"/>
      <c r="AP369" s="114"/>
      <c r="AQ369" s="114"/>
      <c r="AR369" s="114"/>
      <c r="AS369" s="114"/>
      <c r="AT369" s="114"/>
      <c r="AU369" s="114"/>
      <c r="AV369" s="114"/>
      <c r="AW369" s="114"/>
      <c r="AX369" s="114"/>
      <c r="AY369" s="114"/>
      <c r="AZ369" s="114"/>
      <c r="BA369" s="114"/>
      <c r="BB369" s="114"/>
      <c r="BC369" s="114"/>
      <c r="BD369" s="114"/>
      <c r="BE369" s="114"/>
      <c r="BF369" s="114"/>
      <c r="BG369" s="114"/>
    </row>
    <row r="370" spans="2:59" ht="12.75" customHeight="1">
      <c r="B370" s="93"/>
      <c r="C370" s="803" t="s">
        <v>713</v>
      </c>
      <c r="D370" s="485">
        <v>30</v>
      </c>
      <c r="E370" s="235">
        <v>1.19</v>
      </c>
      <c r="F370" s="359">
        <v>0.54</v>
      </c>
      <c r="G370" s="359">
        <v>12.42</v>
      </c>
      <c r="H370" s="958">
        <v>48.83</v>
      </c>
      <c r="I370" s="525"/>
      <c r="J370" s="491" t="s">
        <v>9</v>
      </c>
      <c r="L370" s="2685"/>
      <c r="M370" s="122"/>
      <c r="N370" s="213"/>
      <c r="O370" s="129"/>
      <c r="P370" s="129"/>
      <c r="Q370" s="114"/>
      <c r="R370" s="114"/>
      <c r="S370" s="114"/>
      <c r="T370" s="114"/>
      <c r="U370" s="114"/>
      <c r="V370" s="114"/>
      <c r="W370" s="114"/>
      <c r="X370" s="114"/>
      <c r="Y370" s="114"/>
      <c r="Z370" s="114"/>
      <c r="AA370" s="112"/>
      <c r="AB370" s="112"/>
      <c r="AC370" s="112"/>
      <c r="AD370" s="112"/>
      <c r="AE370" s="114"/>
      <c r="AF370" s="114"/>
      <c r="AG370" s="114"/>
      <c r="AH370" s="114"/>
      <c r="AI370" s="114"/>
      <c r="AJ370" s="114"/>
      <c r="AK370" s="114"/>
      <c r="AL370" s="114"/>
      <c r="AM370" s="114"/>
      <c r="AN370" s="114"/>
      <c r="AO370" s="114"/>
      <c r="AP370" s="114"/>
      <c r="AQ370" s="114"/>
      <c r="AR370" s="114"/>
      <c r="AS370" s="114"/>
      <c r="AT370" s="114"/>
      <c r="AU370" s="114"/>
      <c r="AV370" s="114"/>
      <c r="AW370" s="114"/>
      <c r="AX370" s="114"/>
      <c r="AY370" s="114"/>
      <c r="AZ370" s="114"/>
      <c r="BA370" s="114"/>
      <c r="BB370" s="114"/>
      <c r="BC370" s="114"/>
      <c r="BD370" s="114"/>
      <c r="BE370" s="114"/>
      <c r="BF370" s="114"/>
      <c r="BG370" s="114"/>
    </row>
    <row r="371" spans="2:59" ht="15" customHeight="1" thickBot="1">
      <c r="B371" s="933"/>
      <c r="C371" s="3134" t="s">
        <v>479</v>
      </c>
      <c r="D371" s="507">
        <v>21</v>
      </c>
      <c r="E371" s="2388">
        <v>1.19</v>
      </c>
      <c r="F371" s="370">
        <v>1.17</v>
      </c>
      <c r="G371" s="370">
        <v>8.86</v>
      </c>
      <c r="H371" s="1045">
        <v>67.198999999999998</v>
      </c>
      <c r="I371" s="1805"/>
      <c r="J371" s="491" t="s">
        <v>9</v>
      </c>
      <c r="L371" s="114"/>
      <c r="M371" s="122"/>
      <c r="N371" s="114"/>
      <c r="O371" s="129"/>
      <c r="P371" s="129"/>
      <c r="Q371" s="114"/>
      <c r="R371" s="114"/>
      <c r="S371" s="114"/>
      <c r="T371" s="114"/>
      <c r="U371" s="114"/>
      <c r="V371" s="114"/>
      <c r="W371" s="114"/>
      <c r="X371" s="114"/>
      <c r="Y371" s="114"/>
      <c r="Z371" s="114"/>
      <c r="AA371" s="129"/>
      <c r="AB371" s="129"/>
      <c r="AC371" s="129"/>
      <c r="AD371" s="129"/>
      <c r="AE371" s="114"/>
      <c r="AF371" s="114"/>
      <c r="AG371" s="114"/>
      <c r="AH371" s="114"/>
      <c r="AI371" s="114"/>
      <c r="AJ371" s="114"/>
      <c r="AK371" s="114"/>
      <c r="AL371" s="114"/>
      <c r="AM371" s="114"/>
      <c r="AN371" s="114"/>
      <c r="AO371" s="114"/>
      <c r="AP371" s="114"/>
      <c r="AQ371" s="114"/>
      <c r="AR371" s="114"/>
      <c r="AS371" s="114"/>
      <c r="AT371" s="114"/>
      <c r="AU371" s="114"/>
      <c r="AV371" s="114"/>
      <c r="AW371" s="114"/>
      <c r="AX371" s="114"/>
      <c r="AY371" s="114"/>
      <c r="AZ371" s="114"/>
      <c r="BA371" s="114"/>
      <c r="BB371" s="114"/>
      <c r="BC371" s="114"/>
      <c r="BD371" s="114"/>
      <c r="BE371" s="114"/>
      <c r="BF371" s="114"/>
      <c r="BG371" s="114"/>
    </row>
    <row r="372" spans="2:59" ht="12.75" customHeight="1">
      <c r="B372" s="1064" t="s">
        <v>241</v>
      </c>
      <c r="C372" s="43"/>
      <c r="D372" s="2338">
        <f>SUM(D367:D371)</f>
        <v>351</v>
      </c>
      <c r="E372" s="2788">
        <f>SUM(E367:E371)</f>
        <v>9</v>
      </c>
      <c r="F372" s="980">
        <f>SUM(F367:F371)</f>
        <v>9.2000000000000011</v>
      </c>
      <c r="G372" s="954">
        <f>SUM(G367:G371)</f>
        <v>38.299999999999997</v>
      </c>
      <c r="H372" s="3133">
        <f>SUM(H367:H371)</f>
        <v>271.99900000000002</v>
      </c>
      <c r="I372" s="925" t="s">
        <v>284</v>
      </c>
      <c r="J372" s="875" t="s">
        <v>202</v>
      </c>
      <c r="L372" s="114"/>
      <c r="M372" s="122"/>
      <c r="N372" s="114"/>
      <c r="O372" s="129"/>
      <c r="P372" s="129"/>
      <c r="Q372" s="114"/>
      <c r="R372" s="114"/>
      <c r="S372" s="114"/>
      <c r="T372" s="114"/>
      <c r="U372" s="114"/>
      <c r="V372" s="114"/>
      <c r="W372" s="114"/>
      <c r="X372" s="114"/>
      <c r="Y372" s="114"/>
      <c r="Z372" s="114"/>
      <c r="AA372" s="129"/>
      <c r="AB372" s="129"/>
      <c r="AC372" s="129"/>
      <c r="AD372" s="129"/>
      <c r="AE372" s="114"/>
      <c r="AF372" s="114"/>
      <c r="AG372" s="114"/>
      <c r="AH372" s="114"/>
      <c r="AI372" s="114"/>
      <c r="AJ372" s="114"/>
      <c r="AK372" s="114"/>
      <c r="AL372" s="114"/>
      <c r="AM372" s="114"/>
      <c r="AN372" s="114"/>
      <c r="AO372" s="114"/>
      <c r="AP372" s="114"/>
      <c r="AQ372" s="114"/>
      <c r="AR372" s="114"/>
      <c r="AS372" s="114"/>
      <c r="AT372" s="114"/>
      <c r="AU372" s="114"/>
      <c r="AV372" s="114"/>
      <c r="AW372" s="114"/>
      <c r="AX372" s="114"/>
      <c r="AY372" s="114"/>
      <c r="AZ372" s="114"/>
      <c r="BA372" s="114"/>
      <c r="BB372" s="114"/>
      <c r="BC372" s="114"/>
      <c r="BD372" s="114"/>
      <c r="BE372" s="114"/>
      <c r="BF372" s="114"/>
      <c r="BG372" s="114"/>
    </row>
    <row r="373" spans="2:59" ht="12.75" customHeight="1">
      <c r="B373" s="1035"/>
      <c r="C373" s="1036" t="s">
        <v>11</v>
      </c>
      <c r="D373" s="1783">
        <v>0.1</v>
      </c>
      <c r="E373" s="1160">
        <f>(E401/100)*10</f>
        <v>9</v>
      </c>
      <c r="F373" s="1159">
        <f t="shared" ref="F373:H373" si="5">(F401/100)*10</f>
        <v>9.2000000000000011</v>
      </c>
      <c r="G373" s="1159">
        <f t="shared" si="5"/>
        <v>38.299999999999997</v>
      </c>
      <c r="H373" s="2782">
        <f t="shared" si="5"/>
        <v>272</v>
      </c>
      <c r="I373" s="3168">
        <f>H373-H372</f>
        <v>9.9999999997635314E-4</v>
      </c>
      <c r="J373" s="874" t="s">
        <v>422</v>
      </c>
      <c r="L373" s="114"/>
      <c r="M373" s="3196"/>
      <c r="N373" s="114"/>
      <c r="O373" s="129"/>
      <c r="P373" s="129"/>
      <c r="Q373" s="114"/>
      <c r="R373" s="114"/>
      <c r="S373" s="114"/>
      <c r="T373" s="114"/>
      <c r="U373" s="114"/>
      <c r="V373" s="114"/>
      <c r="W373" s="114"/>
      <c r="X373" s="114"/>
      <c r="Y373" s="114"/>
      <c r="Z373" s="114"/>
      <c r="AA373" s="129"/>
      <c r="AB373" s="129"/>
      <c r="AC373" s="129"/>
      <c r="AD373" s="129"/>
      <c r="AE373" s="114"/>
      <c r="AF373" s="114"/>
      <c r="AG373" s="114"/>
      <c r="AH373" s="114"/>
      <c r="AI373" s="114"/>
      <c r="AJ373" s="114"/>
      <c r="AK373" s="114"/>
      <c r="AL373" s="114"/>
      <c r="AM373" s="114"/>
      <c r="AN373" s="114"/>
      <c r="AO373" s="114"/>
      <c r="AP373" s="114"/>
      <c r="AQ373" s="114"/>
      <c r="AR373" s="114"/>
      <c r="AS373" s="114"/>
      <c r="AT373" s="114"/>
      <c r="AU373" s="114"/>
      <c r="AV373" s="114"/>
      <c r="AW373" s="114"/>
      <c r="AX373" s="114"/>
      <c r="AY373" s="114"/>
      <c r="AZ373" s="114"/>
      <c r="BA373" s="114"/>
      <c r="BB373" s="114"/>
      <c r="BC373" s="114"/>
      <c r="BD373" s="114"/>
      <c r="BE373" s="114"/>
      <c r="BF373" s="114"/>
      <c r="BG373" s="114"/>
    </row>
    <row r="374" spans="2:59" ht="15.75" thickBot="1">
      <c r="B374" s="249"/>
      <c r="C374" s="1031" t="s">
        <v>431</v>
      </c>
      <c r="D374" s="1777"/>
      <c r="E374" s="2710">
        <f>(E372*100/E401)-10</f>
        <v>0</v>
      </c>
      <c r="F374" s="521">
        <f t="shared" ref="F374:H374" si="6">(F372*100/F401)-10</f>
        <v>0</v>
      </c>
      <c r="G374" s="521">
        <f t="shared" si="6"/>
        <v>0</v>
      </c>
      <c r="H374" s="2711">
        <f t="shared" si="6"/>
        <v>-3.6764705882319504E-5</v>
      </c>
      <c r="I374" s="1784"/>
      <c r="J374" s="1033"/>
      <c r="L374" s="129"/>
      <c r="M374" s="129"/>
      <c r="N374" s="129"/>
      <c r="O374" s="129"/>
      <c r="P374" s="129"/>
      <c r="Q374" s="114"/>
      <c r="R374" s="114"/>
      <c r="S374" s="114"/>
      <c r="T374" s="114"/>
      <c r="U374" s="114"/>
      <c r="V374" s="114"/>
      <c r="W374" s="114"/>
      <c r="X374" s="114"/>
      <c r="Y374" s="114"/>
      <c r="Z374" s="114"/>
      <c r="AA374" s="129"/>
      <c r="AB374" s="129"/>
      <c r="AC374" s="129"/>
      <c r="AD374" s="129"/>
      <c r="AE374" s="114"/>
      <c r="AF374" s="114"/>
      <c r="AG374" s="114"/>
      <c r="AH374" s="114"/>
      <c r="AI374" s="114"/>
      <c r="AJ374" s="114"/>
      <c r="AK374" s="114"/>
      <c r="AL374" s="114"/>
      <c r="AM374" s="114"/>
      <c r="AN374" s="114"/>
      <c r="AO374" s="114"/>
      <c r="AP374" s="114"/>
      <c r="AQ374" s="114"/>
      <c r="AR374" s="114"/>
      <c r="AS374" s="114"/>
      <c r="AT374" s="114"/>
      <c r="AU374" s="114"/>
      <c r="AV374" s="114"/>
      <c r="AW374" s="114"/>
      <c r="AX374" s="114"/>
      <c r="AY374" s="114"/>
      <c r="AZ374" s="114"/>
      <c r="BA374" s="114"/>
      <c r="BB374" s="114"/>
      <c r="BC374" s="114"/>
      <c r="BD374" s="114"/>
      <c r="BE374" s="114"/>
      <c r="BF374" s="114"/>
      <c r="BG374" s="114"/>
    </row>
    <row r="375" spans="2:59" ht="13.5" customHeight="1" thickBot="1">
      <c r="L375" s="114"/>
      <c r="M375" s="122"/>
      <c r="N375" s="114"/>
      <c r="O375" s="129"/>
      <c r="P375" s="129"/>
      <c r="Q375" s="114"/>
      <c r="R375" s="114"/>
      <c r="S375" s="114"/>
      <c r="T375" s="114"/>
      <c r="U375" s="114"/>
      <c r="V375" s="114"/>
      <c r="W375" s="114"/>
      <c r="X375" s="114"/>
      <c r="Y375" s="114"/>
      <c r="Z375" s="114"/>
      <c r="AA375" s="124"/>
      <c r="AB375" s="124"/>
      <c r="AC375" s="124"/>
      <c r="AD375" s="124"/>
      <c r="AE375" s="190"/>
      <c r="AF375" s="114"/>
      <c r="AG375" s="114"/>
      <c r="AH375" s="114"/>
      <c r="AI375" s="114"/>
      <c r="AJ375" s="114"/>
      <c r="AK375" s="114"/>
      <c r="AL375" s="114"/>
      <c r="AM375" s="114"/>
      <c r="AN375" s="114"/>
      <c r="AO375" s="114"/>
      <c r="AP375" s="114"/>
      <c r="AQ375" s="114"/>
      <c r="AR375" s="114"/>
      <c r="AS375" s="114"/>
      <c r="AT375" s="114"/>
      <c r="AU375" s="114"/>
      <c r="AV375" s="114"/>
      <c r="AW375" s="114"/>
      <c r="AX375" s="114"/>
      <c r="AY375" s="114"/>
      <c r="AZ375" s="114"/>
      <c r="BA375" s="114"/>
      <c r="BB375" s="114"/>
      <c r="BC375" s="114"/>
      <c r="BD375" s="114"/>
      <c r="BE375" s="114"/>
      <c r="BF375" s="114"/>
      <c r="BG375" s="114"/>
    </row>
    <row r="376" spans="2:59" ht="12" customHeight="1">
      <c r="B376" s="877"/>
      <c r="C376" s="43" t="s">
        <v>283</v>
      </c>
      <c r="D376" s="44"/>
      <c r="E376" s="155">
        <f>E350+E363</f>
        <v>54.002000000000002</v>
      </c>
      <c r="F376" s="255">
        <f>F350+F363</f>
        <v>55.197100000000006</v>
      </c>
      <c r="G376" s="255">
        <f>G350+G363</f>
        <v>229.80099999999999</v>
      </c>
      <c r="H376" s="879">
        <f>H350+H363</f>
        <v>1632.0039999999999</v>
      </c>
      <c r="I376" s="925" t="s">
        <v>284</v>
      </c>
      <c r="J376" s="875" t="s">
        <v>202</v>
      </c>
      <c r="L376" s="114"/>
      <c r="M376" s="122"/>
      <c r="N376" s="114"/>
      <c r="O376" s="129"/>
      <c r="P376" s="129"/>
      <c r="Q376" s="114"/>
      <c r="R376" s="114"/>
      <c r="S376" s="114"/>
      <c r="T376" s="114"/>
      <c r="U376" s="114"/>
      <c r="V376" s="114"/>
      <c r="W376" s="114"/>
      <c r="X376" s="114"/>
      <c r="Y376" s="114"/>
      <c r="Z376" s="114"/>
      <c r="AA376" s="124"/>
      <c r="AB376" s="124"/>
      <c r="AC376" s="124"/>
      <c r="AD376" s="124"/>
      <c r="AE376" s="190"/>
      <c r="AF376" s="114"/>
      <c r="AG376" s="114"/>
      <c r="AH376" s="114"/>
      <c r="AI376" s="114"/>
      <c r="AJ376" s="114"/>
      <c r="AK376" s="114"/>
      <c r="AL376" s="114"/>
      <c r="AM376" s="114"/>
      <c r="AN376" s="114"/>
      <c r="AO376" s="114"/>
      <c r="AP376" s="114"/>
      <c r="AQ376" s="114"/>
      <c r="AR376" s="114"/>
      <c r="AS376" s="114"/>
      <c r="AT376" s="114"/>
      <c r="AU376" s="114"/>
      <c r="AV376" s="114"/>
      <c r="AW376" s="114"/>
      <c r="AX376" s="114"/>
      <c r="AY376" s="114"/>
      <c r="AZ376" s="114"/>
      <c r="BA376" s="114"/>
      <c r="BB376" s="114"/>
      <c r="BC376" s="114"/>
      <c r="BD376" s="114"/>
      <c r="BE376" s="114"/>
      <c r="BF376" s="114"/>
      <c r="BG376" s="114"/>
    </row>
    <row r="377" spans="2:59" ht="13.5" customHeight="1">
      <c r="B377" s="1035"/>
      <c r="C377" s="1036" t="s">
        <v>11</v>
      </c>
      <c r="D377" s="1783">
        <v>0.6</v>
      </c>
      <c r="E377" s="1160">
        <f>(E401/100)*60</f>
        <v>54</v>
      </c>
      <c r="F377" s="1159">
        <f t="shared" ref="F377:H377" si="7">(F401/100)*60</f>
        <v>55.2</v>
      </c>
      <c r="G377" s="1159">
        <f t="shared" si="7"/>
        <v>229.8</v>
      </c>
      <c r="H377" s="2782">
        <f t="shared" si="7"/>
        <v>1632</v>
      </c>
      <c r="I377" s="2721">
        <f>H377-H376</f>
        <v>-3.9999999999054126E-3</v>
      </c>
      <c r="J377" s="1150" t="s">
        <v>422</v>
      </c>
      <c r="L377" s="129"/>
      <c r="M377" s="129"/>
      <c r="N377" s="129"/>
      <c r="O377" s="129"/>
      <c r="P377" s="129"/>
      <c r="Q377" s="114"/>
      <c r="R377" s="114"/>
      <c r="S377" s="114"/>
      <c r="T377" s="114"/>
      <c r="U377" s="114"/>
      <c r="V377" s="114"/>
      <c r="W377" s="114"/>
      <c r="X377" s="114"/>
      <c r="Y377" s="114"/>
      <c r="Z377" s="114"/>
      <c r="AA377" s="124"/>
      <c r="AB377" s="124"/>
      <c r="AC377" s="241"/>
      <c r="AD377" s="124"/>
      <c r="AE377" s="190"/>
      <c r="AF377" s="114"/>
      <c r="AG377" s="114"/>
      <c r="AH377" s="114"/>
      <c r="AI377" s="114"/>
      <c r="AJ377" s="114"/>
      <c r="AK377" s="114"/>
      <c r="AL377" s="114"/>
      <c r="AM377" s="114"/>
      <c r="AN377" s="114"/>
      <c r="AO377" s="114"/>
      <c r="AP377" s="114"/>
      <c r="AQ377" s="114"/>
      <c r="AR377" s="114"/>
      <c r="AS377" s="114"/>
      <c r="AT377" s="114"/>
      <c r="AU377" s="114"/>
      <c r="AV377" s="114"/>
      <c r="AW377" s="114"/>
      <c r="AX377" s="114"/>
      <c r="AY377" s="114"/>
      <c r="AZ377" s="114"/>
      <c r="BA377" s="114"/>
      <c r="BB377" s="114"/>
      <c r="BC377" s="114"/>
      <c r="BD377" s="114"/>
      <c r="BE377" s="114"/>
      <c r="BF377" s="114"/>
      <c r="BG377" s="114"/>
    </row>
    <row r="378" spans="2:59" ht="12.75" customHeight="1" thickBot="1">
      <c r="B378" s="249"/>
      <c r="C378" s="1031" t="s">
        <v>431</v>
      </c>
      <c r="D378" s="1777"/>
      <c r="E378" s="2710">
        <f>(E376*100/E401)-60</f>
        <v>2.2222222222225696E-3</v>
      </c>
      <c r="F378" s="521">
        <f t="shared" ref="F378:H378" si="8">(F376*100/F401)-60</f>
        <v>-3.1521739130297988E-3</v>
      </c>
      <c r="G378" s="521">
        <f t="shared" si="8"/>
        <v>2.6109660574036297E-4</v>
      </c>
      <c r="H378" s="2711">
        <f t="shared" si="8"/>
        <v>1.4705882352927802E-4</v>
      </c>
      <c r="I378" s="1784"/>
      <c r="J378" s="1033"/>
      <c r="L378" s="129"/>
      <c r="M378" s="2395"/>
      <c r="N378" s="129"/>
      <c r="O378" s="129"/>
      <c r="P378" s="129"/>
      <c r="Q378" s="114"/>
      <c r="R378" s="114"/>
      <c r="S378" s="114"/>
      <c r="T378" s="114"/>
      <c r="U378" s="114"/>
      <c r="V378" s="114"/>
      <c r="W378" s="114"/>
      <c r="X378" s="114"/>
      <c r="Y378" s="114"/>
      <c r="Z378" s="114"/>
      <c r="AA378" s="124"/>
      <c r="AB378" s="124"/>
      <c r="AC378" s="241"/>
      <c r="AD378" s="124"/>
      <c r="AE378" s="190"/>
      <c r="AF378" s="114"/>
      <c r="AG378" s="114"/>
      <c r="AH378" s="114"/>
      <c r="AI378" s="114"/>
      <c r="AJ378" s="114"/>
      <c r="AK378" s="114"/>
      <c r="AL378" s="114"/>
      <c r="AM378" s="114"/>
      <c r="AN378" s="114"/>
      <c r="AO378" s="114"/>
      <c r="AP378" s="114"/>
      <c r="AQ378" s="114"/>
      <c r="AR378" s="114"/>
      <c r="AS378" s="114"/>
      <c r="AT378" s="114"/>
      <c r="AU378" s="114"/>
      <c r="AV378" s="114"/>
      <c r="AW378" s="114"/>
      <c r="AX378" s="114"/>
      <c r="AY378" s="114"/>
      <c r="AZ378" s="114"/>
      <c r="BA378" s="114"/>
      <c r="BB378" s="114"/>
      <c r="BC378" s="114"/>
      <c r="BD378" s="114"/>
      <c r="BE378" s="114"/>
      <c r="BF378" s="114"/>
      <c r="BG378" s="114"/>
    </row>
    <row r="379" spans="2:59" ht="13.5" customHeight="1">
      <c r="E379" s="534"/>
      <c r="F379" s="534"/>
      <c r="G379" s="534"/>
      <c r="H379" s="534"/>
      <c r="L379" s="129"/>
      <c r="M379" s="129"/>
      <c r="N379" s="129"/>
      <c r="O379" s="129"/>
      <c r="P379" s="129"/>
      <c r="Q379" s="114"/>
      <c r="R379" s="114"/>
      <c r="S379" s="114"/>
      <c r="T379" s="114"/>
      <c r="U379" s="114"/>
      <c r="V379" s="114"/>
      <c r="W379" s="114"/>
      <c r="X379" s="114"/>
      <c r="Y379" s="114"/>
      <c r="Z379" s="114"/>
      <c r="AA379" s="404"/>
      <c r="AB379" s="407"/>
      <c r="AC379" s="404"/>
      <c r="AD379" s="404"/>
      <c r="AE379" s="404"/>
      <c r="AF379" s="114"/>
      <c r="AG379" s="114"/>
      <c r="AH379" s="114"/>
      <c r="AI379" s="114"/>
      <c r="AJ379" s="114"/>
      <c r="AK379" s="114"/>
      <c r="AL379" s="114"/>
      <c r="AM379" s="114"/>
      <c r="AN379" s="114"/>
      <c r="AO379" s="114"/>
      <c r="AP379" s="114"/>
      <c r="AQ379" s="114"/>
      <c r="AR379" s="114"/>
      <c r="AS379" s="114"/>
      <c r="AT379" s="114"/>
      <c r="AU379" s="114"/>
      <c r="AV379" s="114"/>
      <c r="AW379" s="114"/>
      <c r="AX379" s="114"/>
      <c r="AY379" s="114"/>
    </row>
    <row r="380" spans="2:59" ht="15.75" thickBot="1">
      <c r="L380" s="129"/>
      <c r="M380" s="129"/>
      <c r="N380" s="129"/>
      <c r="O380" s="129"/>
      <c r="P380" s="129"/>
      <c r="Q380" s="114"/>
      <c r="R380" s="114"/>
      <c r="S380" s="114"/>
      <c r="T380" s="114"/>
      <c r="U380" s="114"/>
      <c r="V380" s="114"/>
      <c r="W380" s="114"/>
      <c r="X380" s="114"/>
      <c r="Y380" s="114"/>
      <c r="Z380" s="114"/>
      <c r="AA380" s="405"/>
      <c r="AB380" s="410"/>
      <c r="AC380" s="410"/>
      <c r="AD380" s="411"/>
      <c r="AE380" s="412"/>
      <c r="AF380" s="114"/>
      <c r="AG380" s="114"/>
      <c r="AH380" s="114"/>
      <c r="AI380" s="114"/>
      <c r="AJ380" s="114"/>
      <c r="AK380" s="114"/>
      <c r="AL380" s="114"/>
      <c r="AM380" s="114"/>
      <c r="AN380" s="114"/>
      <c r="AO380" s="114"/>
      <c r="AP380" s="114"/>
      <c r="AQ380" s="114"/>
      <c r="AR380" s="114"/>
      <c r="AS380" s="114"/>
      <c r="AT380" s="114"/>
      <c r="AU380" s="114"/>
      <c r="AV380" s="114"/>
      <c r="AW380" s="114"/>
      <c r="AX380" s="114"/>
      <c r="AY380" s="114"/>
    </row>
    <row r="381" spans="2:59" ht="13.5" customHeight="1">
      <c r="B381" s="877"/>
      <c r="C381" s="43" t="s">
        <v>282</v>
      </c>
      <c r="D381" s="44"/>
      <c r="E381" s="155">
        <f>E363+E372</f>
        <v>40.501999999999995</v>
      </c>
      <c r="F381" s="255">
        <f>F363+F372</f>
        <v>41.402100000000004</v>
      </c>
      <c r="G381" s="255">
        <f>G363+G372</f>
        <v>172.34999999999997</v>
      </c>
      <c r="H381" s="879">
        <f>H363+H372</f>
        <v>1224.0030000000002</v>
      </c>
      <c r="I381" s="925" t="s">
        <v>284</v>
      </c>
      <c r="J381" s="875" t="s">
        <v>202</v>
      </c>
      <c r="L381" s="129"/>
      <c r="M381" s="129"/>
      <c r="N381" s="129"/>
      <c r="O381" s="129"/>
      <c r="P381" s="129"/>
      <c r="Q381" s="114"/>
      <c r="R381" s="114"/>
      <c r="S381" s="114"/>
      <c r="T381" s="114"/>
      <c r="U381" s="114"/>
      <c r="V381" s="114"/>
      <c r="W381" s="114"/>
      <c r="X381" s="114"/>
      <c r="Y381" s="114"/>
      <c r="Z381" s="114"/>
      <c r="AA381" s="129"/>
      <c r="AB381" s="129"/>
      <c r="AC381" s="129"/>
      <c r="AD381" s="129"/>
      <c r="AE381" s="114"/>
      <c r="AF381" s="114"/>
      <c r="AG381" s="114"/>
      <c r="AH381" s="114"/>
      <c r="AI381" s="114"/>
      <c r="AJ381" s="114"/>
      <c r="AK381" s="114"/>
      <c r="AL381" s="114"/>
      <c r="AM381" s="114"/>
      <c r="AN381" s="114"/>
      <c r="AO381" s="114"/>
      <c r="AP381" s="114"/>
      <c r="AQ381" s="114"/>
      <c r="AR381" s="114"/>
      <c r="AS381" s="114"/>
      <c r="AT381" s="114"/>
      <c r="AU381" s="114"/>
      <c r="AV381" s="114"/>
      <c r="AW381" s="114"/>
      <c r="AX381" s="114"/>
      <c r="AY381" s="114"/>
    </row>
    <row r="382" spans="2:59">
      <c r="B382" s="456"/>
      <c r="C382" s="930" t="s">
        <v>11</v>
      </c>
      <c r="D382" s="1783">
        <v>0.45</v>
      </c>
      <c r="E382" s="1160">
        <f>(E401/100)*45</f>
        <v>40.5</v>
      </c>
      <c r="F382" s="1159">
        <f t="shared" ref="F382:H382" si="9">(F401/100)*45</f>
        <v>41.4</v>
      </c>
      <c r="G382" s="1159">
        <f t="shared" si="9"/>
        <v>172.35</v>
      </c>
      <c r="H382" s="2782">
        <f t="shared" si="9"/>
        <v>1224</v>
      </c>
      <c r="I382" s="1785">
        <f>H382-H381</f>
        <v>-3.0000000001564331E-3</v>
      </c>
      <c r="J382" s="874" t="s">
        <v>422</v>
      </c>
      <c r="L382" s="129"/>
      <c r="M382" s="129"/>
      <c r="N382" s="129"/>
      <c r="O382" s="129"/>
      <c r="P382" s="129"/>
      <c r="Q382" s="114"/>
      <c r="R382" s="114"/>
      <c r="S382" s="114"/>
      <c r="T382" s="114"/>
      <c r="U382" s="114"/>
      <c r="V382" s="114"/>
      <c r="W382" s="114"/>
      <c r="X382" s="114"/>
      <c r="Y382" s="114"/>
      <c r="Z382" s="114"/>
      <c r="AA382" s="129"/>
      <c r="AB382" s="129"/>
      <c r="AC382" s="129"/>
      <c r="AD382" s="129"/>
      <c r="AE382" s="114"/>
      <c r="AF382" s="114"/>
      <c r="AG382" s="114"/>
      <c r="AH382" s="114"/>
      <c r="AI382" s="114"/>
      <c r="AJ382" s="114"/>
      <c r="AK382" s="114"/>
      <c r="AL382" s="114"/>
      <c r="AM382" s="114"/>
      <c r="AN382" s="114"/>
      <c r="AO382" s="114"/>
      <c r="AP382" s="114"/>
      <c r="AQ382" s="114"/>
      <c r="AR382" s="114"/>
      <c r="AS382" s="114"/>
      <c r="AT382" s="114"/>
      <c r="AU382" s="114"/>
      <c r="AV382" s="114"/>
      <c r="AW382" s="114"/>
      <c r="AX382" s="114"/>
      <c r="AY382" s="114"/>
    </row>
    <row r="383" spans="2:59" ht="15.75" thickBot="1">
      <c r="B383" s="249"/>
      <c r="C383" s="1031" t="s">
        <v>431</v>
      </c>
      <c r="D383" s="1777"/>
      <c r="E383" s="2710">
        <f>(E381*100/E401)-45</f>
        <v>2.2222222222154642E-3</v>
      </c>
      <c r="F383" s="521">
        <f t="shared" ref="F383:H383" si="10">(F381*100/F401)-45</f>
        <v>2.2826086956513336E-3</v>
      </c>
      <c r="G383" s="521">
        <f t="shared" si="10"/>
        <v>0</v>
      </c>
      <c r="H383" s="2711">
        <f t="shared" si="10"/>
        <v>1.1029411765406394E-4</v>
      </c>
      <c r="I383" s="1784"/>
      <c r="J383" s="1033"/>
      <c r="L383" s="129"/>
      <c r="M383" s="129"/>
      <c r="N383" s="129"/>
      <c r="O383" s="129"/>
      <c r="P383" s="129"/>
      <c r="Q383" s="114"/>
      <c r="R383" s="114"/>
      <c r="S383" s="114"/>
      <c r="T383" s="114"/>
      <c r="U383" s="114"/>
      <c r="V383" s="114"/>
      <c r="W383" s="114"/>
      <c r="X383" s="114"/>
      <c r="Y383" s="114"/>
      <c r="Z383" s="114"/>
      <c r="AA383" s="129"/>
      <c r="AB383" s="129"/>
      <c r="AC383" s="129"/>
      <c r="AD383" s="129"/>
      <c r="AE383" s="114"/>
      <c r="AF383" s="114"/>
      <c r="AG383" s="114"/>
      <c r="AH383" s="114"/>
      <c r="AI383" s="114"/>
      <c r="AJ383" s="114"/>
      <c r="AK383" s="114"/>
      <c r="AL383" s="114"/>
      <c r="AM383" s="114"/>
      <c r="AN383" s="114"/>
      <c r="AO383" s="114"/>
      <c r="AP383" s="114"/>
      <c r="AQ383" s="114"/>
      <c r="AR383" s="114"/>
      <c r="AS383" s="114"/>
      <c r="AT383" s="114"/>
      <c r="AU383" s="114"/>
      <c r="AV383" s="114"/>
      <c r="AW383" s="114"/>
      <c r="AX383" s="114"/>
      <c r="AY383" s="114"/>
    </row>
    <row r="384" spans="2:59" ht="14.25" customHeight="1" thickBot="1">
      <c r="L384" s="129"/>
      <c r="M384" s="129"/>
      <c r="N384" s="129"/>
      <c r="O384" s="129"/>
      <c r="P384" s="129"/>
      <c r="Q384" s="114"/>
      <c r="R384" s="114"/>
      <c r="S384" s="114"/>
      <c r="T384" s="114"/>
      <c r="U384" s="114"/>
      <c r="V384" s="114"/>
      <c r="W384" s="114"/>
      <c r="X384" s="114"/>
      <c r="Y384" s="1184"/>
      <c r="Z384" s="129"/>
      <c r="AA384" s="5"/>
      <c r="AB384" s="5"/>
      <c r="AC384" s="5"/>
      <c r="AD384" s="5"/>
      <c r="AE384" s="11"/>
      <c r="AF384" s="11"/>
    </row>
    <row r="385" spans="2:27" ht="14.25" customHeight="1">
      <c r="B385" s="877"/>
      <c r="C385" s="43" t="s">
        <v>242</v>
      </c>
      <c r="D385" s="44"/>
      <c r="E385" s="162">
        <f>E350+E363+E372</f>
        <v>63.002000000000002</v>
      </c>
      <c r="F385" s="101">
        <f>F350+F363+F372</f>
        <v>64.397100000000009</v>
      </c>
      <c r="G385" s="101">
        <f>G350+G363+G372</f>
        <v>268.101</v>
      </c>
      <c r="H385" s="256">
        <f>H350+H363+H372</f>
        <v>1904.0029999999999</v>
      </c>
      <c r="I385" s="925" t="s">
        <v>284</v>
      </c>
      <c r="J385" s="875" t="s">
        <v>202</v>
      </c>
      <c r="L385" s="129"/>
      <c r="M385" s="129"/>
      <c r="N385" s="129"/>
      <c r="O385" s="129"/>
      <c r="P385" s="129"/>
      <c r="Q385" s="114"/>
      <c r="R385" s="114"/>
      <c r="S385" s="114"/>
      <c r="T385" s="114"/>
      <c r="U385" s="114"/>
      <c r="V385" s="114"/>
      <c r="W385" s="114"/>
      <c r="X385" s="114"/>
      <c r="Y385" s="129"/>
      <c r="Z385" s="129"/>
      <c r="AA385" s="11"/>
    </row>
    <row r="386" spans="2:27" ht="12" customHeight="1">
      <c r="B386" s="1035"/>
      <c r="C386" s="1036" t="s">
        <v>11</v>
      </c>
      <c r="D386" s="1783">
        <v>0.7</v>
      </c>
      <c r="E386" s="1160">
        <f>(E401/100)*70</f>
        <v>63</v>
      </c>
      <c r="F386" s="1159">
        <f t="shared" ref="F386:H386" si="11">(F401/100)*70</f>
        <v>64.400000000000006</v>
      </c>
      <c r="G386" s="1159">
        <f t="shared" si="11"/>
        <v>268.10000000000002</v>
      </c>
      <c r="H386" s="2782">
        <f t="shared" si="11"/>
        <v>1904</v>
      </c>
      <c r="I386" s="924">
        <f>H386-H385</f>
        <v>-2.9999999999290594E-3</v>
      </c>
      <c r="J386" s="874" t="s">
        <v>422</v>
      </c>
      <c r="L386" s="129"/>
      <c r="M386" s="129"/>
      <c r="N386" s="129"/>
      <c r="O386" s="129"/>
      <c r="P386" s="129"/>
      <c r="Q386" s="114"/>
      <c r="R386" s="114"/>
      <c r="S386" s="114"/>
      <c r="T386" s="114"/>
      <c r="U386" s="114"/>
      <c r="V386" s="114"/>
      <c r="W386" s="114"/>
      <c r="X386" s="114"/>
      <c r="Y386" s="759"/>
      <c r="Z386" s="129"/>
      <c r="AA386" s="11"/>
    </row>
    <row r="387" spans="2:27" ht="12.75" customHeight="1" thickBot="1">
      <c r="B387" s="249"/>
      <c r="C387" s="1031" t="s">
        <v>431</v>
      </c>
      <c r="D387" s="1777"/>
      <c r="E387" s="2710">
        <f>(E385*100/E401)-70</f>
        <v>2.2222222222154642E-3</v>
      </c>
      <c r="F387" s="521">
        <f t="shared" ref="F387:H387" si="12">(F385*100/F401)-70</f>
        <v>-3.1521739130369042E-3</v>
      </c>
      <c r="G387" s="521">
        <f t="shared" si="12"/>
        <v>2.6109660574036297E-4</v>
      </c>
      <c r="H387" s="2711">
        <f t="shared" si="12"/>
        <v>1.1029411764695851E-4</v>
      </c>
      <c r="I387" s="1784"/>
      <c r="J387" s="1033"/>
      <c r="L387" s="129"/>
      <c r="M387" s="129"/>
      <c r="N387" s="129"/>
      <c r="O387" s="129"/>
      <c r="P387" s="129"/>
      <c r="Q387" s="114"/>
      <c r="R387" s="114"/>
      <c r="S387" s="114"/>
      <c r="T387" s="114"/>
      <c r="U387" s="114"/>
      <c r="V387" s="114"/>
      <c r="W387" s="114"/>
      <c r="X387" s="114"/>
      <c r="Y387" s="309"/>
      <c r="Z387" s="129"/>
      <c r="AA387" s="11"/>
    </row>
    <row r="388" spans="2:27">
      <c r="L388" s="129"/>
      <c r="M388" s="129"/>
      <c r="N388" s="129"/>
      <c r="O388" s="129"/>
      <c r="P388" s="129"/>
      <c r="Q388" s="114"/>
      <c r="R388" s="114"/>
      <c r="S388" s="114"/>
      <c r="T388" s="114"/>
      <c r="U388" s="114"/>
      <c r="V388" s="114"/>
      <c r="W388" s="114"/>
      <c r="X388" s="114"/>
      <c r="Y388" s="309"/>
      <c r="Z388" s="129"/>
      <c r="AA388" s="11"/>
    </row>
    <row r="389" spans="2:27">
      <c r="E389" s="165"/>
      <c r="F389" s="165"/>
      <c r="G389" s="165"/>
      <c r="H389" s="165"/>
      <c r="I389" s="165"/>
      <c r="L389" s="109"/>
      <c r="M389" s="108"/>
      <c r="N389" s="146"/>
      <c r="O389" s="129"/>
      <c r="P389" s="129"/>
      <c r="Q389" s="114"/>
      <c r="R389" s="114"/>
      <c r="S389" s="114"/>
      <c r="T389" s="114"/>
      <c r="U389" s="114"/>
      <c r="V389" s="114"/>
      <c r="W389" s="114"/>
      <c r="X389" s="114"/>
      <c r="Y389" s="763"/>
      <c r="Z389" s="129"/>
      <c r="AA389" s="11"/>
    </row>
    <row r="390" spans="2:27">
      <c r="L390" s="114"/>
      <c r="M390" s="122"/>
      <c r="N390" s="114"/>
      <c r="O390" s="129"/>
      <c r="P390" s="129"/>
      <c r="Q390" s="114"/>
      <c r="R390" s="114"/>
      <c r="S390" s="114"/>
      <c r="T390" s="114"/>
      <c r="U390" s="114"/>
      <c r="V390" s="114"/>
      <c r="W390" s="114"/>
      <c r="X390" s="114"/>
      <c r="Y390" s="676"/>
      <c r="Z390" s="129"/>
      <c r="AA390" s="11"/>
    </row>
    <row r="391" spans="2:27">
      <c r="L391" s="129"/>
      <c r="M391" s="129"/>
      <c r="N391" s="129"/>
      <c r="O391" s="129"/>
      <c r="P391" s="129"/>
      <c r="Q391" s="114"/>
      <c r="R391" s="114"/>
      <c r="S391" s="114"/>
      <c r="T391" s="114"/>
      <c r="U391" s="114"/>
      <c r="V391" s="114"/>
      <c r="W391" s="114"/>
      <c r="X391" s="114"/>
      <c r="Y391" s="676"/>
      <c r="Z391" s="129"/>
      <c r="AA391" s="11"/>
    </row>
    <row r="392" spans="2:27">
      <c r="L392" s="129"/>
      <c r="M392" s="129"/>
      <c r="N392" s="129"/>
      <c r="O392" s="129"/>
      <c r="P392" s="129"/>
      <c r="Q392" s="114"/>
      <c r="R392" s="114"/>
      <c r="S392" s="114"/>
      <c r="T392" s="114"/>
      <c r="U392" s="114"/>
      <c r="V392" s="114"/>
      <c r="W392" s="114"/>
      <c r="X392" s="114"/>
      <c r="Y392" s="676"/>
      <c r="Z392" s="129"/>
      <c r="AA392" s="11"/>
    </row>
    <row r="393" spans="2:27">
      <c r="K393" s="6"/>
      <c r="L393" s="129"/>
      <c r="M393" s="129"/>
      <c r="N393" s="129"/>
      <c r="O393" s="129"/>
      <c r="P393" s="129"/>
      <c r="Q393" s="114"/>
      <c r="R393" s="114"/>
      <c r="S393" s="114"/>
      <c r="T393" s="114"/>
      <c r="U393" s="114"/>
      <c r="V393" s="114"/>
      <c r="W393" s="114"/>
      <c r="X393" s="114"/>
      <c r="Y393" s="676"/>
      <c r="Z393" s="129"/>
      <c r="AA393" s="11"/>
    </row>
    <row r="394" spans="2:27">
      <c r="D394" s="12" t="s">
        <v>206</v>
      </c>
      <c r="K394" s="6"/>
      <c r="L394" s="129"/>
      <c r="M394" s="129"/>
      <c r="N394" s="129"/>
      <c r="O394" s="129"/>
      <c r="P394" s="129"/>
      <c r="Q394" s="114"/>
      <c r="R394" s="114"/>
      <c r="S394" s="114"/>
      <c r="T394" s="114"/>
      <c r="U394" s="114"/>
      <c r="V394" s="114"/>
      <c r="W394" s="114"/>
      <c r="X394" s="114"/>
      <c r="Y394" s="676"/>
      <c r="Z394" s="129"/>
      <c r="AA394" s="11"/>
    </row>
    <row r="395" spans="2:27">
      <c r="B395" s="25" t="s">
        <v>1007</v>
      </c>
      <c r="D395"/>
      <c r="E395"/>
      <c r="I395"/>
      <c r="J395"/>
      <c r="K395" s="6"/>
      <c r="L395" s="129"/>
      <c r="M395" s="129"/>
      <c r="N395" s="129"/>
      <c r="O395" s="129"/>
      <c r="P395" s="129"/>
      <c r="Q395" s="114"/>
      <c r="R395" s="114"/>
      <c r="S395" s="114"/>
      <c r="T395" s="114"/>
      <c r="U395" s="114"/>
      <c r="V395" s="114"/>
      <c r="W395" s="114"/>
      <c r="X395" s="114"/>
      <c r="Y395" s="231"/>
      <c r="Z395" s="129"/>
      <c r="AA395" s="11"/>
    </row>
    <row r="396" spans="2:27" ht="15.75">
      <c r="C396" s="25" t="s">
        <v>203</v>
      </c>
      <c r="E396"/>
      <c r="F396"/>
      <c r="G396" s="25"/>
      <c r="H396" s="2926" t="s">
        <v>1</v>
      </c>
      <c r="I396" s="26"/>
      <c r="J396" s="26"/>
      <c r="K396" s="6"/>
      <c r="L396" s="114"/>
      <c r="M396" s="114"/>
      <c r="N396" s="129"/>
      <c r="O396" s="129"/>
      <c r="P396" s="129"/>
      <c r="Q396" s="124"/>
      <c r="R396" s="124"/>
      <c r="S396" s="124"/>
      <c r="T396" s="746"/>
      <c r="U396" s="114"/>
      <c r="V396" s="114"/>
      <c r="W396" s="114"/>
      <c r="X396" s="114"/>
      <c r="Y396" s="188"/>
      <c r="Z396" s="129"/>
      <c r="AA396" s="11"/>
    </row>
    <row r="397" spans="2:27" ht="14.25" customHeight="1" thickBot="1">
      <c r="B397" s="28" t="s">
        <v>888</v>
      </c>
      <c r="C397" s="26"/>
      <c r="D397"/>
      <c r="E397" s="28" t="s">
        <v>0</v>
      </c>
      <c r="F397"/>
      <c r="G397" s="2" t="s">
        <v>429</v>
      </c>
      <c r="H397" s="26"/>
      <c r="I397" s="26"/>
      <c r="J397" s="33"/>
      <c r="K397" s="6"/>
      <c r="L397" s="129"/>
      <c r="M397" s="129"/>
      <c r="N397" s="129"/>
      <c r="O397" s="129"/>
      <c r="P397" s="114"/>
      <c r="Q397" s="114"/>
      <c r="R397" s="114"/>
      <c r="S397" s="114"/>
      <c r="T397" s="114"/>
      <c r="U397" s="114"/>
      <c r="V397" s="114"/>
      <c r="W397" s="114"/>
      <c r="X397" s="114"/>
      <c r="Y397" s="129"/>
      <c r="Z397" s="129"/>
      <c r="AA397" s="11"/>
    </row>
    <row r="398" spans="2:27" ht="15.75" thickBot="1">
      <c r="B398" s="539" t="s">
        <v>892</v>
      </c>
      <c r="C398" s="67"/>
      <c r="D398" s="540"/>
      <c r="E398" s="383" t="s">
        <v>177</v>
      </c>
      <c r="F398" s="383"/>
      <c r="G398" s="383"/>
      <c r="H398" s="461" t="s">
        <v>178</v>
      </c>
      <c r="I398" s="541" t="s">
        <v>200</v>
      </c>
      <c r="J398" s="542"/>
      <c r="K398" s="6"/>
      <c r="L398" s="129"/>
      <c r="M398" s="129"/>
      <c r="N398" s="129"/>
      <c r="O398" s="129"/>
      <c r="P398" s="114"/>
      <c r="Q398" s="114"/>
      <c r="R398" s="114"/>
      <c r="S398" s="114"/>
      <c r="T398" s="114"/>
      <c r="U398" s="114"/>
      <c r="V398" s="114"/>
      <c r="W398" s="114"/>
      <c r="X398" s="114"/>
      <c r="Y398" s="763"/>
      <c r="Z398" s="129"/>
      <c r="AA398" s="11"/>
    </row>
    <row r="399" spans="2:27">
      <c r="B399" s="70"/>
      <c r="C399" s="704" t="s">
        <v>1008</v>
      </c>
      <c r="D399" s="543"/>
      <c r="E399" s="544" t="s">
        <v>184</v>
      </c>
      <c r="F399" s="466" t="s">
        <v>56</v>
      </c>
      <c r="G399" s="466" t="s">
        <v>57</v>
      </c>
      <c r="H399" s="463" t="s">
        <v>185</v>
      </c>
      <c r="I399" s="545" t="s">
        <v>37</v>
      </c>
      <c r="J399" s="546" t="s">
        <v>826</v>
      </c>
      <c r="K399" s="6"/>
      <c r="L399" s="129"/>
      <c r="M399" s="411"/>
      <c r="N399" s="195"/>
      <c r="O399" s="129"/>
      <c r="P399" s="114"/>
      <c r="Q399" s="114"/>
      <c r="R399" s="114"/>
      <c r="S399" s="114"/>
      <c r="T399" s="114"/>
      <c r="U399" s="114"/>
      <c r="V399" s="114"/>
      <c r="W399" s="114"/>
      <c r="X399" s="114"/>
      <c r="Y399" s="691"/>
      <c r="Z399" s="129"/>
      <c r="AA399" s="11"/>
    </row>
    <row r="400" spans="2:27" ht="16.5" thickBot="1">
      <c r="B400" s="66"/>
      <c r="C400" s="777" t="s">
        <v>230</v>
      </c>
      <c r="D400" s="512"/>
      <c r="E400" s="547" t="s">
        <v>6</v>
      </c>
      <c r="F400" s="472" t="s">
        <v>7</v>
      </c>
      <c r="G400" s="472" t="s">
        <v>8</v>
      </c>
      <c r="H400" s="548" t="s">
        <v>187</v>
      </c>
      <c r="I400" s="502"/>
      <c r="J400" s="549" t="s">
        <v>202</v>
      </c>
      <c r="K400" s="6"/>
      <c r="L400" s="760"/>
      <c r="M400" s="129"/>
      <c r="N400" s="114"/>
      <c r="O400" s="129"/>
      <c r="P400" s="114"/>
      <c r="Q400" s="114"/>
      <c r="R400" s="114"/>
      <c r="S400" s="114"/>
      <c r="T400" s="114"/>
      <c r="U400" s="114"/>
      <c r="V400" s="114"/>
      <c r="W400" s="114"/>
      <c r="X400" s="114"/>
      <c r="Y400" s="676"/>
      <c r="Z400" s="129"/>
      <c r="AA400" s="11"/>
    </row>
    <row r="401" spans="2:27">
      <c r="B401" s="70"/>
      <c r="C401" s="1790" t="s">
        <v>430</v>
      </c>
      <c r="D401" s="702">
        <v>1</v>
      </c>
      <c r="E401" s="416">
        <v>90</v>
      </c>
      <c r="F401" s="68">
        <v>92</v>
      </c>
      <c r="G401" s="69">
        <v>383</v>
      </c>
      <c r="H401" s="550">
        <v>2720</v>
      </c>
      <c r="I401" s="863" t="s">
        <v>184</v>
      </c>
      <c r="J401" s="2416">
        <f>(E403-E404)*6</f>
        <v>0</v>
      </c>
      <c r="K401" s="6"/>
      <c r="L401" s="760"/>
      <c r="M401" s="129"/>
      <c r="N401" s="106"/>
      <c r="O401" s="129"/>
      <c r="P401" s="114"/>
      <c r="Q401" s="114"/>
      <c r="R401" s="114"/>
      <c r="S401" s="114"/>
      <c r="T401" s="114"/>
      <c r="U401" s="114"/>
      <c r="V401" s="114"/>
      <c r="W401" s="114"/>
      <c r="X401" s="114"/>
      <c r="Y401" s="676"/>
      <c r="Z401" s="129"/>
      <c r="AA401" s="11"/>
    </row>
    <row r="402" spans="2:27" ht="10.5" customHeight="1">
      <c r="B402" s="182"/>
      <c r="C402" s="163" t="s">
        <v>118</v>
      </c>
      <c r="D402" s="552"/>
      <c r="E402" s="721"/>
      <c r="F402" s="417"/>
      <c r="G402" s="417"/>
      <c r="H402" s="722"/>
      <c r="I402" s="553" t="s">
        <v>56</v>
      </c>
      <c r="J402" s="2417">
        <f>(F403-F404)*6</f>
        <v>0</v>
      </c>
      <c r="K402" s="6"/>
      <c r="L402" s="760"/>
      <c r="M402" s="129"/>
      <c r="N402" s="114"/>
      <c r="O402" s="129"/>
      <c r="P402" s="114"/>
      <c r="Q402" s="114"/>
      <c r="R402" s="114"/>
      <c r="S402" s="114"/>
      <c r="T402" s="114"/>
      <c r="U402" s="114"/>
      <c r="V402" s="114"/>
      <c r="W402" s="114"/>
      <c r="X402" s="114"/>
      <c r="Y402" s="676"/>
      <c r="Z402" s="129"/>
      <c r="AA402" s="11"/>
    </row>
    <row r="403" spans="2:27" ht="15.75">
      <c r="B403" s="706" t="s">
        <v>890</v>
      </c>
      <c r="C403" s="554" t="s">
        <v>278</v>
      </c>
      <c r="D403" s="381">
        <v>0.25</v>
      </c>
      <c r="E403" s="724">
        <f>(E401/100)*25</f>
        <v>22.5</v>
      </c>
      <c r="F403" s="725">
        <f>(F401/100)*25</f>
        <v>23</v>
      </c>
      <c r="G403" s="725">
        <f>(G401/100)*25</f>
        <v>95.75</v>
      </c>
      <c r="H403" s="723">
        <f>(H401/100)*25</f>
        <v>680</v>
      </c>
      <c r="I403" s="2723" t="s">
        <v>57</v>
      </c>
      <c r="J403" s="2418">
        <f>(G403-G404)*6</f>
        <v>0</v>
      </c>
      <c r="K403" s="6"/>
      <c r="L403" s="218"/>
      <c r="M403" s="218"/>
      <c r="N403" s="218"/>
      <c r="O403" s="218"/>
      <c r="P403" s="218"/>
      <c r="Q403" s="630"/>
      <c r="R403" s="129"/>
      <c r="S403" s="129"/>
      <c r="T403" s="129"/>
      <c r="U403" s="114"/>
      <c r="V403" s="114"/>
      <c r="W403" s="114"/>
      <c r="X403" s="114"/>
      <c r="Y403" s="676"/>
      <c r="Z403" s="129"/>
      <c r="AA403" s="11"/>
    </row>
    <row r="404" spans="2:27">
      <c r="B404" s="1079"/>
      <c r="C404" s="1080" t="s">
        <v>1014</v>
      </c>
      <c r="D404" s="1081"/>
      <c r="E404" s="2924">
        <f>(E74+E127+E186+E239+E294+E350)/6</f>
        <v>22.5</v>
      </c>
      <c r="F404" s="2923">
        <f>(F74+F127+F186+F239+F294+F350)/6</f>
        <v>23</v>
      </c>
      <c r="G404" s="2923">
        <f>(G74+G127+G186+G239+G294+G350)/6</f>
        <v>95.75</v>
      </c>
      <c r="H404" s="2925">
        <f>(H74+H127+H186+H239+H294+H350)/6</f>
        <v>680</v>
      </c>
      <c r="I404" s="556" t="s">
        <v>825</v>
      </c>
      <c r="J404" s="2419"/>
      <c r="K404" s="6"/>
      <c r="L404" s="218"/>
      <c r="M404" s="129"/>
      <c r="N404" s="106"/>
      <c r="O404" s="129"/>
      <c r="P404" s="129"/>
      <c r="Q404" s="129"/>
      <c r="R404" s="129"/>
      <c r="S404" s="129"/>
      <c r="T404" s="129"/>
      <c r="U404" s="114"/>
      <c r="V404" s="114"/>
      <c r="W404" s="114"/>
      <c r="X404" s="114"/>
      <c r="Y404" s="691"/>
      <c r="Z404" s="129"/>
      <c r="AA404" s="11"/>
    </row>
    <row r="405" spans="2:27" ht="15.75" thickBot="1">
      <c r="B405" s="249"/>
      <c r="C405" s="2412" t="s">
        <v>827</v>
      </c>
      <c r="D405" s="1077" t="s">
        <v>40</v>
      </c>
      <c r="E405" s="2413">
        <f>(E404*100/E401)-25</f>
        <v>0</v>
      </c>
      <c r="F405" s="2414">
        <f>(F404*100/F401)-25</f>
        <v>0</v>
      </c>
      <c r="G405" s="2414">
        <f>(G404*100/G401)-25</f>
        <v>0</v>
      </c>
      <c r="H405" s="2415">
        <f>(H404*100/H401)-25</f>
        <v>0</v>
      </c>
      <c r="I405" s="557" t="s">
        <v>422</v>
      </c>
      <c r="J405" s="2420">
        <f>(H403-H404)*6</f>
        <v>0</v>
      </c>
      <c r="K405" s="6"/>
      <c r="L405" s="129"/>
      <c r="M405" s="109"/>
      <c r="N405" s="106"/>
      <c r="O405" s="129"/>
      <c r="P405" s="129"/>
      <c r="Q405" s="114"/>
      <c r="R405" s="114"/>
      <c r="S405" s="129"/>
      <c r="T405" s="129"/>
      <c r="U405" s="114"/>
      <c r="V405" s="114"/>
      <c r="W405" s="114"/>
      <c r="X405" s="114"/>
      <c r="Y405" s="231"/>
      <c r="Z405" s="129"/>
      <c r="AA405" s="11"/>
    </row>
    <row r="406" spans="2:27" ht="11.25" customHeight="1" thickBot="1">
      <c r="K406" s="6"/>
      <c r="L406" s="129"/>
      <c r="M406" s="134"/>
      <c r="N406" s="106"/>
      <c r="O406" s="129"/>
      <c r="P406" s="129"/>
      <c r="Q406" s="129"/>
      <c r="R406" s="129"/>
      <c r="S406" s="129"/>
      <c r="T406" s="129"/>
      <c r="U406" s="114"/>
      <c r="V406" s="114"/>
      <c r="W406" s="114"/>
      <c r="X406" s="114"/>
      <c r="Y406" s="188"/>
      <c r="Z406" s="129"/>
      <c r="AA406" s="11"/>
    </row>
    <row r="407" spans="2:27" ht="15.75" thickBot="1">
      <c r="B407" s="539" t="s">
        <v>892</v>
      </c>
      <c r="C407" s="67"/>
      <c r="D407" s="540"/>
      <c r="E407" s="383" t="s">
        <v>177</v>
      </c>
      <c r="F407" s="383"/>
      <c r="G407" s="383"/>
      <c r="H407" s="461" t="s">
        <v>178</v>
      </c>
      <c r="I407" s="541" t="s">
        <v>200</v>
      </c>
      <c r="J407" s="542"/>
      <c r="K407" s="6"/>
      <c r="L407" s="129"/>
      <c r="M407" s="109"/>
      <c r="N407" s="106"/>
      <c r="O407" s="129"/>
      <c r="P407" s="129"/>
      <c r="Q407" s="129"/>
      <c r="R407" s="129"/>
      <c r="S407" s="129"/>
      <c r="T407" s="129"/>
      <c r="U407" s="114"/>
      <c r="V407" s="114"/>
      <c r="W407" s="114"/>
      <c r="X407" s="114"/>
      <c r="Y407" s="129"/>
      <c r="Z407" s="129"/>
      <c r="AA407" s="11"/>
    </row>
    <row r="408" spans="2:27" ht="13.5" customHeight="1">
      <c r="B408" s="70"/>
      <c r="C408" s="704" t="s">
        <v>1009</v>
      </c>
      <c r="D408" s="543"/>
      <c r="E408" s="544" t="s">
        <v>184</v>
      </c>
      <c r="F408" s="466" t="s">
        <v>56</v>
      </c>
      <c r="G408" s="466" t="s">
        <v>57</v>
      </c>
      <c r="H408" s="463" t="s">
        <v>185</v>
      </c>
      <c r="I408" s="545" t="s">
        <v>37</v>
      </c>
      <c r="J408" s="546" t="s">
        <v>826</v>
      </c>
      <c r="K408" s="6"/>
      <c r="L408" s="129"/>
      <c r="M408" s="411"/>
      <c r="N408" s="114"/>
      <c r="O408" s="129"/>
      <c r="P408" s="129"/>
      <c r="Q408" s="129"/>
      <c r="R408" s="129"/>
      <c r="S408" s="129"/>
      <c r="T408" s="129"/>
      <c r="U408" s="114"/>
      <c r="V408" s="114"/>
      <c r="W408" s="114"/>
      <c r="X408" s="114"/>
      <c r="Y408" s="129"/>
      <c r="Z408" s="129"/>
      <c r="AA408" s="11"/>
    </row>
    <row r="409" spans="2:27" ht="13.5" customHeight="1" thickBot="1">
      <c r="B409" s="66"/>
      <c r="C409" s="777" t="s">
        <v>230</v>
      </c>
      <c r="D409" s="512"/>
      <c r="E409" s="547" t="s">
        <v>6</v>
      </c>
      <c r="F409" s="472" t="s">
        <v>7</v>
      </c>
      <c r="G409" s="472" t="s">
        <v>8</v>
      </c>
      <c r="H409" s="548" t="s">
        <v>187</v>
      </c>
      <c r="I409" s="502"/>
      <c r="J409" s="549" t="s">
        <v>202</v>
      </c>
      <c r="K409" s="6"/>
      <c r="L409" s="760"/>
      <c r="M409" s="129"/>
      <c r="N409" s="114"/>
      <c r="O409" s="129"/>
      <c r="P409" s="129"/>
      <c r="Q409" s="129"/>
      <c r="R409" s="129"/>
      <c r="S409" s="129"/>
      <c r="T409" s="129"/>
      <c r="U409" s="374"/>
      <c r="V409" s="374"/>
      <c r="W409" s="746"/>
      <c r="X409" s="677"/>
      <c r="Y409" s="129"/>
      <c r="Z409" s="129"/>
      <c r="AA409" s="11"/>
    </row>
    <row r="410" spans="2:27">
      <c r="B410" s="70"/>
      <c r="C410" s="1790" t="s">
        <v>430</v>
      </c>
      <c r="D410" s="702">
        <v>1</v>
      </c>
      <c r="E410" s="416">
        <v>90</v>
      </c>
      <c r="F410" s="68">
        <v>92</v>
      </c>
      <c r="G410" s="69">
        <v>383</v>
      </c>
      <c r="H410" s="550">
        <v>2720</v>
      </c>
      <c r="I410" s="863" t="s">
        <v>184</v>
      </c>
      <c r="J410" s="2416">
        <f>(E412-E413)*6</f>
        <v>0</v>
      </c>
      <c r="K410" s="6"/>
      <c r="L410" s="760"/>
      <c r="M410" s="129"/>
      <c r="N410" s="114"/>
      <c r="O410" s="129"/>
      <c r="P410" s="129"/>
      <c r="Q410" s="129"/>
      <c r="R410" s="129"/>
      <c r="S410" s="129"/>
      <c r="T410" s="129"/>
      <c r="U410" s="190"/>
      <c r="V410" s="190"/>
      <c r="W410" s="746"/>
      <c r="X410" s="677"/>
      <c r="Y410" s="114"/>
      <c r="Z410" s="129"/>
      <c r="AA410" s="11"/>
    </row>
    <row r="411" spans="2:27" ht="12" customHeight="1">
      <c r="B411" s="182"/>
      <c r="C411" s="163" t="s">
        <v>118</v>
      </c>
      <c r="D411" s="552"/>
      <c r="E411" s="721"/>
      <c r="F411" s="417"/>
      <c r="G411" s="417"/>
      <c r="H411" s="722"/>
      <c r="I411" s="553" t="s">
        <v>56</v>
      </c>
      <c r="J411" s="2417">
        <f>(F412-F413)*6</f>
        <v>0</v>
      </c>
      <c r="K411" s="6"/>
      <c r="L411" s="760"/>
      <c r="M411" s="129"/>
      <c r="N411" s="375"/>
      <c r="O411" s="129"/>
      <c r="P411" s="129"/>
      <c r="Q411" s="129"/>
      <c r="R411" s="129"/>
      <c r="S411" s="129"/>
      <c r="T411" s="129"/>
      <c r="U411" s="376"/>
      <c r="V411" s="124"/>
      <c r="W411" s="746"/>
      <c r="X411" s="168"/>
      <c r="Y411" s="134"/>
      <c r="Z411" s="129"/>
      <c r="AA411" s="11"/>
    </row>
    <row r="412" spans="2:27" ht="15.75">
      <c r="B412" s="706" t="s">
        <v>890</v>
      </c>
      <c r="C412" s="554" t="s">
        <v>279</v>
      </c>
      <c r="D412" s="381">
        <v>0.35</v>
      </c>
      <c r="E412" s="724">
        <f>(E410/100)*35</f>
        <v>31.5</v>
      </c>
      <c r="F412" s="725">
        <f>(F410/100)*35</f>
        <v>32.200000000000003</v>
      </c>
      <c r="G412" s="725">
        <f>(G410/100)*35</f>
        <v>134.05000000000001</v>
      </c>
      <c r="H412" s="723">
        <f>(H410/100)*35</f>
        <v>952</v>
      </c>
      <c r="I412" s="2723" t="s">
        <v>57</v>
      </c>
      <c r="J412" s="2418">
        <f>(G412-G413)*6</f>
        <v>1.7053025658242404E-13</v>
      </c>
      <c r="K412" s="6"/>
      <c r="L412" s="218"/>
      <c r="M412" s="129"/>
      <c r="N412" s="106"/>
      <c r="O412" s="129"/>
      <c r="P412" s="123"/>
      <c r="Q412" s="114"/>
      <c r="R412" s="109"/>
      <c r="S412" s="106"/>
      <c r="T412" s="124"/>
      <c r="U412" s="124"/>
      <c r="V412" s="630"/>
      <c r="W412" s="746"/>
      <c r="X412" s="1136"/>
      <c r="Y412" s="663"/>
      <c r="Z412" s="129"/>
      <c r="AA412" s="11"/>
    </row>
    <row r="413" spans="2:27" ht="15.75" customHeight="1">
      <c r="B413" s="1079"/>
      <c r="C413" s="1080" t="s">
        <v>1014</v>
      </c>
      <c r="D413" s="1081"/>
      <c r="E413" s="2924">
        <f>(E85+E138+E198+E251+E306+E363)/6</f>
        <v>31.5</v>
      </c>
      <c r="F413" s="2923">
        <f>(F85+F138+F198+F251+F306+F363)/6</f>
        <v>32.200000000000003</v>
      </c>
      <c r="G413" s="2923">
        <f>(G85+G138+G198+G251+G306+G363)/6</f>
        <v>134.04999999999998</v>
      </c>
      <c r="H413" s="2925">
        <f>(H85+H138+H198+H251+H306+H363)/6</f>
        <v>952.00066666666669</v>
      </c>
      <c r="I413" s="556" t="s">
        <v>825</v>
      </c>
      <c r="J413" s="2419"/>
      <c r="K413" s="6"/>
      <c r="L413" s="129"/>
      <c r="M413" s="121"/>
      <c r="N413" s="114"/>
      <c r="O413" s="129"/>
      <c r="P413" s="125"/>
      <c r="Q413" s="114"/>
      <c r="R413" s="236"/>
      <c r="S413" s="104"/>
      <c r="T413" s="124"/>
      <c r="U413" s="124"/>
      <c r="V413" s="124"/>
      <c r="W413" s="746"/>
      <c r="X413" s="690"/>
      <c r="Y413" s="134"/>
      <c r="Z413" s="129"/>
      <c r="AA413" s="11"/>
    </row>
    <row r="414" spans="2:27" ht="15.75" thickBot="1">
      <c r="B414" s="249"/>
      <c r="C414" s="2412" t="s">
        <v>827</v>
      </c>
      <c r="D414" s="1032" t="s">
        <v>40</v>
      </c>
      <c r="E414" s="2413">
        <f>(E413*100/E410)-35</f>
        <v>0</v>
      </c>
      <c r="F414" s="2414">
        <f>(F413*100/F410)-35</f>
        <v>0</v>
      </c>
      <c r="G414" s="2414">
        <f>(G413*100/G410)-35</f>
        <v>0</v>
      </c>
      <c r="H414" s="2415">
        <f>(H413*100/H410)-35</f>
        <v>2.4509803921546336E-5</v>
      </c>
      <c r="I414" s="557" t="s">
        <v>422</v>
      </c>
      <c r="J414" s="2420">
        <f>(H412-H413)*6</f>
        <v>-4.0000000001327862E-3</v>
      </c>
      <c r="K414" s="6"/>
      <c r="L414" s="129"/>
      <c r="M414" s="109"/>
      <c r="N414" s="106"/>
      <c r="O414" s="129"/>
      <c r="P414" s="123"/>
      <c r="Q414" s="114"/>
      <c r="R414" s="109"/>
      <c r="S414" s="106"/>
      <c r="T414" s="124"/>
      <c r="U414" s="124"/>
      <c r="V414" s="124"/>
      <c r="W414" s="746"/>
      <c r="X414" s="168"/>
      <c r="Y414" s="759"/>
      <c r="Z414" s="129"/>
    </row>
    <row r="415" spans="2:27" ht="10.5" customHeight="1" thickBot="1">
      <c r="K415" s="6"/>
      <c r="L415" s="129"/>
      <c r="M415" s="109"/>
      <c r="N415" s="106"/>
      <c r="O415" s="129"/>
      <c r="P415" s="123"/>
      <c r="Q415" s="114"/>
      <c r="R415" s="109"/>
      <c r="S415" s="104"/>
      <c r="T415" s="124"/>
      <c r="U415" s="124"/>
      <c r="V415" s="124"/>
      <c r="W415" s="746"/>
      <c r="X415" s="690"/>
      <c r="Y415" s="309"/>
      <c r="Z415" s="129"/>
    </row>
    <row r="416" spans="2:27" ht="15.75" thickBot="1">
      <c r="B416" s="539" t="s">
        <v>892</v>
      </c>
      <c r="C416" s="67"/>
      <c r="D416" s="540"/>
      <c r="E416" s="383" t="s">
        <v>177</v>
      </c>
      <c r="F416" s="383"/>
      <c r="G416" s="383"/>
      <c r="H416" s="461" t="s">
        <v>178</v>
      </c>
      <c r="I416" s="541" t="s">
        <v>200</v>
      </c>
      <c r="J416" s="542"/>
      <c r="K416" s="6"/>
      <c r="L416" s="129"/>
      <c r="M416" s="109"/>
      <c r="N416" s="114"/>
      <c r="O416" s="129"/>
      <c r="P416" s="123"/>
      <c r="Q416" s="114"/>
      <c r="R416" s="109"/>
      <c r="S416" s="106"/>
      <c r="T416" s="124"/>
      <c r="U416" s="124"/>
      <c r="V416" s="124"/>
      <c r="W416" s="191"/>
      <c r="X416" s="124"/>
      <c r="Y416" s="309"/>
      <c r="Z416" s="129"/>
    </row>
    <row r="417" spans="2:26">
      <c r="B417" s="70"/>
      <c r="C417" s="704" t="s">
        <v>1010</v>
      </c>
      <c r="D417" s="543"/>
      <c r="E417" s="544" t="s">
        <v>184</v>
      </c>
      <c r="F417" s="466" t="s">
        <v>56</v>
      </c>
      <c r="G417" s="466" t="s">
        <v>57</v>
      </c>
      <c r="H417" s="463" t="s">
        <v>185</v>
      </c>
      <c r="I417" s="545" t="s">
        <v>37</v>
      </c>
      <c r="J417" s="546" t="s">
        <v>826</v>
      </c>
      <c r="K417" s="6"/>
      <c r="L417" s="129"/>
      <c r="M417" s="411"/>
      <c r="N417" s="106"/>
      <c r="O417" s="129"/>
      <c r="P417" s="114"/>
      <c r="Q417" s="114"/>
      <c r="R417" s="109"/>
      <c r="S417" s="375"/>
      <c r="T417" s="190"/>
      <c r="U417" s="190"/>
      <c r="V417" s="190"/>
      <c r="W417" s="746"/>
      <c r="X417" s="168"/>
      <c r="Y417" s="763"/>
      <c r="Z417" s="129"/>
    </row>
    <row r="418" spans="2:26" ht="13.5" customHeight="1" thickBot="1">
      <c r="B418" s="66"/>
      <c r="C418" s="777" t="s">
        <v>230</v>
      </c>
      <c r="D418" s="512"/>
      <c r="E418" s="547" t="s">
        <v>6</v>
      </c>
      <c r="F418" s="472" t="s">
        <v>7</v>
      </c>
      <c r="G418" s="472" t="s">
        <v>8</v>
      </c>
      <c r="H418" s="548" t="s">
        <v>187</v>
      </c>
      <c r="I418" s="502"/>
      <c r="J418" s="549" t="s">
        <v>202</v>
      </c>
      <c r="K418" s="6"/>
      <c r="L418" s="760"/>
      <c r="M418" s="129"/>
      <c r="N418" s="106"/>
      <c r="O418" s="129"/>
      <c r="P418" s="114"/>
      <c r="Q418" s="114"/>
      <c r="R418" s="114"/>
      <c r="S418" s="114"/>
      <c r="T418" s="114"/>
      <c r="U418" s="114"/>
      <c r="V418" s="114"/>
      <c r="W418" s="114"/>
      <c r="X418" s="114"/>
      <c r="Y418" s="676"/>
      <c r="Z418" s="129"/>
    </row>
    <row r="419" spans="2:26">
      <c r="B419" s="70"/>
      <c r="C419" s="1790" t="s">
        <v>430</v>
      </c>
      <c r="D419" s="702">
        <v>1</v>
      </c>
      <c r="E419" s="416">
        <v>90</v>
      </c>
      <c r="F419" s="68">
        <v>92</v>
      </c>
      <c r="G419" s="69">
        <v>383</v>
      </c>
      <c r="H419" s="550">
        <v>2720</v>
      </c>
      <c r="I419" s="863" t="s">
        <v>184</v>
      </c>
      <c r="J419" s="2416">
        <f>(E421-E422)*6</f>
        <v>-1.9999999999917861E-3</v>
      </c>
      <c r="K419" s="6"/>
      <c r="L419" s="760"/>
      <c r="M419" s="129"/>
      <c r="N419" s="106"/>
      <c r="O419" s="129"/>
      <c r="P419" s="123"/>
      <c r="Q419" s="114"/>
      <c r="R419" s="114"/>
      <c r="S419" s="114"/>
      <c r="T419" s="114"/>
      <c r="U419" s="114"/>
      <c r="V419" s="114"/>
      <c r="W419" s="114"/>
      <c r="X419" s="114"/>
      <c r="Y419" s="676"/>
      <c r="Z419" s="129"/>
    </row>
    <row r="420" spans="2:26" ht="12" customHeight="1">
      <c r="B420" s="182"/>
      <c r="C420" s="163" t="s">
        <v>118</v>
      </c>
      <c r="D420" s="552"/>
      <c r="E420" s="721"/>
      <c r="F420" s="417"/>
      <c r="G420" s="417"/>
      <c r="H420" s="722"/>
      <c r="I420" s="553" t="s">
        <v>56</v>
      </c>
      <c r="J420" s="2417">
        <f>(F421-F422)*6</f>
        <v>0</v>
      </c>
      <c r="K420" s="6"/>
      <c r="L420" s="760"/>
      <c r="M420" s="129"/>
      <c r="N420" s="114"/>
      <c r="O420" s="129"/>
      <c r="P420" s="127"/>
      <c r="Q420" s="114"/>
      <c r="R420" s="114"/>
      <c r="S420" s="114"/>
      <c r="T420" s="114"/>
      <c r="U420" s="114"/>
      <c r="V420" s="114"/>
      <c r="W420" s="114"/>
      <c r="X420" s="114"/>
      <c r="Y420" s="786"/>
      <c r="Z420" s="129"/>
    </row>
    <row r="421" spans="2:26" ht="15.75">
      <c r="B421" s="706" t="s">
        <v>890</v>
      </c>
      <c r="C421" s="554" t="s">
        <v>275</v>
      </c>
      <c r="D421" s="381">
        <v>0.1</v>
      </c>
      <c r="E421" s="724">
        <f>(E419/100)*10</f>
        <v>9</v>
      </c>
      <c r="F421" s="725">
        <f>(F419/100)*10</f>
        <v>9.2000000000000011</v>
      </c>
      <c r="G421" s="725">
        <f>(G419/100)*10</f>
        <v>38.299999999999997</v>
      </c>
      <c r="H421" s="723">
        <f>(H419/100)*10</f>
        <v>272</v>
      </c>
      <c r="I421" s="2723" t="s">
        <v>57</v>
      </c>
      <c r="J421" s="2418">
        <f>(G421-G422)*6</f>
        <v>-4.2632564145606011E-14</v>
      </c>
      <c r="K421" s="6"/>
      <c r="L421" s="218"/>
      <c r="M421" s="129"/>
      <c r="N421" s="114"/>
      <c r="O421" s="129"/>
      <c r="P421" s="123"/>
      <c r="Q421" s="114"/>
      <c r="R421" s="114"/>
      <c r="S421" s="114"/>
      <c r="T421" s="114"/>
      <c r="U421" s="114"/>
      <c r="V421" s="114"/>
      <c r="W421" s="114"/>
      <c r="X421" s="114"/>
      <c r="Y421" s="676"/>
      <c r="Z421" s="129"/>
    </row>
    <row r="422" spans="2:26">
      <c r="B422" s="1079"/>
      <c r="C422" s="1080" t="s">
        <v>1014</v>
      </c>
      <c r="D422" s="1081"/>
      <c r="E422" s="2924">
        <f>(E92+E146+E206+E259+E313+E372)/6</f>
        <v>9.000333333333332</v>
      </c>
      <c r="F422" s="2923">
        <f>(F92+F146+F206+F259+F313+F372)/6</f>
        <v>9.2000000000000011</v>
      </c>
      <c r="G422" s="2923">
        <f>(G92+G146+G206+G259+G313+G372)/6</f>
        <v>38.300000000000004</v>
      </c>
      <c r="H422" s="2925">
        <f>(H92+H146+H206+H259+H313+H372)/6</f>
        <v>272</v>
      </c>
      <c r="I422" s="556" t="s">
        <v>825</v>
      </c>
      <c r="J422" s="2419"/>
      <c r="K422" s="6"/>
      <c r="L422" s="129"/>
      <c r="M422" s="122"/>
      <c r="N422" s="114"/>
      <c r="O422" s="129"/>
      <c r="P422" s="123"/>
      <c r="Q422" s="114"/>
      <c r="R422" s="114"/>
      <c r="S422" s="114"/>
      <c r="T422" s="114"/>
      <c r="U422" s="114"/>
      <c r="V422" s="114"/>
      <c r="W422" s="114"/>
      <c r="X422" s="114"/>
      <c r="Y422" s="691"/>
      <c r="Z422" s="129"/>
    </row>
    <row r="423" spans="2:26" ht="15.75" thickBot="1">
      <c r="B423" s="249"/>
      <c r="C423" s="2412" t="s">
        <v>827</v>
      </c>
      <c r="D423" s="1032" t="s">
        <v>40</v>
      </c>
      <c r="E423" s="2413">
        <f>(E422*100/E419)-10</f>
        <v>3.7037037036924403E-4</v>
      </c>
      <c r="F423" s="2414">
        <f>(F422*100/F419)-10</f>
        <v>0</v>
      </c>
      <c r="G423" s="2414">
        <f>(G422*100/G419)-10</f>
        <v>0</v>
      </c>
      <c r="H423" s="2415">
        <f>(H422*100/H419)-10</f>
        <v>0</v>
      </c>
      <c r="I423" s="557" t="s">
        <v>422</v>
      </c>
      <c r="J423" s="2420">
        <f>(H421-H422)*6</f>
        <v>0</v>
      </c>
      <c r="K423" s="6"/>
      <c r="L423" s="129"/>
      <c r="M423" s="122"/>
      <c r="N423" s="114"/>
      <c r="O423" s="129"/>
      <c r="P423" s="123"/>
      <c r="Q423" s="114"/>
      <c r="R423" s="114"/>
      <c r="S423" s="114"/>
      <c r="T423" s="114"/>
      <c r="U423" s="114"/>
      <c r="V423" s="114"/>
      <c r="W423" s="114"/>
      <c r="X423" s="114"/>
      <c r="Y423" s="231"/>
      <c r="Z423" s="129"/>
    </row>
    <row r="424" spans="2:26" ht="10.5" customHeight="1" thickBot="1">
      <c r="K424" s="6"/>
      <c r="L424" s="129"/>
      <c r="M424" s="122"/>
      <c r="N424" s="114"/>
      <c r="O424" s="129"/>
      <c r="P424" s="123"/>
      <c r="Q424" s="114"/>
      <c r="R424" s="114"/>
      <c r="S424" s="114"/>
      <c r="T424" s="114"/>
      <c r="U424" s="114"/>
      <c r="V424" s="114"/>
      <c r="W424" s="114"/>
      <c r="X424" s="114"/>
      <c r="Y424" s="188"/>
      <c r="Z424" s="129"/>
    </row>
    <row r="425" spans="2:26" ht="15.75" thickBot="1">
      <c r="B425" s="539" t="s">
        <v>892</v>
      </c>
      <c r="C425" s="67"/>
      <c r="D425" s="540"/>
      <c r="E425" s="383" t="s">
        <v>177</v>
      </c>
      <c r="F425" s="383"/>
      <c r="G425" s="383"/>
      <c r="H425" s="461" t="s">
        <v>178</v>
      </c>
      <c r="I425" s="541" t="s">
        <v>200</v>
      </c>
      <c r="J425" s="542"/>
      <c r="K425" s="6"/>
      <c r="L425" s="129"/>
      <c r="M425" s="188"/>
      <c r="N425" s="168"/>
      <c r="O425" s="129"/>
      <c r="P425" s="159"/>
      <c r="Q425" s="114"/>
      <c r="R425" s="114"/>
      <c r="S425" s="114"/>
      <c r="T425" s="114"/>
      <c r="U425" s="114"/>
      <c r="V425" s="114"/>
      <c r="W425" s="114"/>
      <c r="X425" s="114"/>
      <c r="Y425" s="129"/>
      <c r="Z425" s="129"/>
    </row>
    <row r="426" spans="2:26" ht="13.5" customHeight="1">
      <c r="B426" s="70"/>
      <c r="C426" s="704" t="s">
        <v>1011</v>
      </c>
      <c r="D426" s="543"/>
      <c r="E426" s="544" t="s">
        <v>184</v>
      </c>
      <c r="F426" s="466" t="s">
        <v>56</v>
      </c>
      <c r="G426" s="466" t="s">
        <v>57</v>
      </c>
      <c r="H426" s="463" t="s">
        <v>185</v>
      </c>
      <c r="I426" s="545" t="s">
        <v>37</v>
      </c>
      <c r="J426" s="546" t="s">
        <v>826</v>
      </c>
      <c r="K426" s="6"/>
      <c r="L426" s="129"/>
      <c r="M426" s="109"/>
      <c r="N426" s="106"/>
      <c r="O426" s="129"/>
      <c r="P426" s="114"/>
      <c r="Q426" s="114"/>
      <c r="R426" s="114"/>
      <c r="S426" s="114"/>
      <c r="T426" s="114"/>
      <c r="U426" s="114"/>
      <c r="V426" s="114"/>
      <c r="W426" s="114"/>
      <c r="X426" s="114"/>
      <c r="Y426" s="676"/>
      <c r="Z426" s="129"/>
    </row>
    <row r="427" spans="2:26" ht="14.25" customHeight="1" thickBot="1">
      <c r="B427" s="66"/>
      <c r="C427" s="777" t="s">
        <v>230</v>
      </c>
      <c r="D427" s="512"/>
      <c r="E427" s="547" t="s">
        <v>6</v>
      </c>
      <c r="F427" s="472" t="s">
        <v>7</v>
      </c>
      <c r="G427" s="472" t="s">
        <v>8</v>
      </c>
      <c r="H427" s="548" t="s">
        <v>187</v>
      </c>
      <c r="I427" s="502"/>
      <c r="J427" s="549" t="s">
        <v>202</v>
      </c>
      <c r="K427" s="6"/>
      <c r="L427" s="129"/>
      <c r="M427" s="109"/>
      <c r="N427" s="106"/>
      <c r="O427" s="129"/>
      <c r="P427" s="125"/>
      <c r="Q427" s="114"/>
      <c r="R427" s="114"/>
      <c r="S427" s="114"/>
      <c r="T427" s="114"/>
      <c r="U427" s="114"/>
      <c r="V427" s="114"/>
      <c r="W427" s="114"/>
      <c r="X427" s="114"/>
      <c r="Y427" s="691"/>
      <c r="Z427" s="129"/>
    </row>
    <row r="428" spans="2:26" ht="14.25" customHeight="1">
      <c r="B428" s="70"/>
      <c r="C428" s="1790" t="s">
        <v>430</v>
      </c>
      <c r="D428" s="702">
        <v>1</v>
      </c>
      <c r="E428" s="416">
        <v>90</v>
      </c>
      <c r="F428" s="68">
        <v>92</v>
      </c>
      <c r="G428" s="69">
        <v>383</v>
      </c>
      <c r="H428" s="550">
        <v>2720</v>
      </c>
      <c r="I428" s="551" t="s">
        <v>184</v>
      </c>
      <c r="J428" s="2416">
        <f>(E430-E431)*6</f>
        <v>0</v>
      </c>
      <c r="K428" s="6"/>
      <c r="L428" s="129"/>
      <c r="M428" s="109"/>
      <c r="N428" s="114"/>
      <c r="O428" s="129"/>
      <c r="P428" s="114"/>
      <c r="Q428" s="114"/>
      <c r="R428" s="114"/>
      <c r="S428" s="114"/>
      <c r="T428" s="114"/>
      <c r="U428" s="114"/>
      <c r="V428" s="114"/>
      <c r="W428" s="114"/>
      <c r="X428" s="114"/>
      <c r="Y428" s="676"/>
      <c r="Z428" s="129"/>
    </row>
    <row r="429" spans="2:26" ht="13.5" customHeight="1">
      <c r="B429" s="182"/>
      <c r="C429" s="163" t="s">
        <v>118</v>
      </c>
      <c r="D429" s="552"/>
      <c r="E429" s="721"/>
      <c r="F429" s="417"/>
      <c r="G429" s="417"/>
      <c r="H429" s="722"/>
      <c r="I429" s="553" t="s">
        <v>56</v>
      </c>
      <c r="J429" s="2417">
        <f>(F430-F431)*6</f>
        <v>-4.2632564145606011E-14</v>
      </c>
      <c r="K429" s="6"/>
      <c r="L429" s="1051"/>
      <c r="M429" s="109"/>
      <c r="N429" s="106"/>
      <c r="O429" s="129"/>
      <c r="P429" s="637"/>
      <c r="Q429" s="114"/>
      <c r="R429" s="114"/>
      <c r="S429" s="114"/>
      <c r="T429" s="114"/>
      <c r="U429" s="114"/>
      <c r="V429" s="114"/>
      <c r="W429" s="114"/>
      <c r="X429" s="114"/>
      <c r="Y429" s="676"/>
      <c r="Z429" s="129"/>
    </row>
    <row r="430" spans="2:26" ht="15.75">
      <c r="B430" s="706" t="s">
        <v>890</v>
      </c>
      <c r="C430" s="554" t="s">
        <v>205</v>
      </c>
      <c r="D430" s="381">
        <v>0.6</v>
      </c>
      <c r="E430" s="724">
        <f>(E428/100)*60</f>
        <v>54</v>
      </c>
      <c r="F430" s="725">
        <f>(F428/100)*60</f>
        <v>55.2</v>
      </c>
      <c r="G430" s="725">
        <f>(G428/100)*60</f>
        <v>229.8</v>
      </c>
      <c r="H430" s="723">
        <f>(H428/100)*60</f>
        <v>1632</v>
      </c>
      <c r="I430" s="553" t="s">
        <v>57</v>
      </c>
      <c r="J430" s="2418">
        <f>(G430-G431)*6</f>
        <v>1.7053025658242404E-13</v>
      </c>
      <c r="K430" s="6"/>
      <c r="L430" s="129"/>
      <c r="M430" s="129"/>
      <c r="N430" s="129"/>
      <c r="O430" s="129"/>
      <c r="P430" s="123"/>
      <c r="Q430" s="114"/>
      <c r="R430" s="114"/>
      <c r="S430" s="114"/>
      <c r="T430" s="114"/>
      <c r="U430" s="114"/>
      <c r="V430" s="114"/>
      <c r="W430" s="114"/>
      <c r="X430" s="114"/>
      <c r="Y430" s="676"/>
      <c r="Z430" s="129"/>
    </row>
    <row r="431" spans="2:26">
      <c r="B431" s="1079"/>
      <c r="C431" s="1080" t="s">
        <v>1014</v>
      </c>
      <c r="D431" s="1081"/>
      <c r="E431" s="2924">
        <f>(E97+E151+E211+E264+E318+E376)/6</f>
        <v>54</v>
      </c>
      <c r="F431" s="2923">
        <f>(F97+F151+F211+F264+F318+F376)/6</f>
        <v>55.20000000000001</v>
      </c>
      <c r="G431" s="2923">
        <f>(G97+G151+G211+G264+G318+G376)/6</f>
        <v>229.79999999999998</v>
      </c>
      <c r="H431" s="2925">
        <f>(H97+H151+H211+H264+H318+H376)/6</f>
        <v>1632.0006666666668</v>
      </c>
      <c r="I431" s="556" t="s">
        <v>825</v>
      </c>
      <c r="J431" s="2419"/>
      <c r="K431" s="6"/>
      <c r="L431" s="129"/>
      <c r="M431" s="129"/>
      <c r="N431" s="129"/>
      <c r="O431" s="129"/>
      <c r="P431" s="123"/>
      <c r="Q431" s="114"/>
      <c r="R431" s="114"/>
      <c r="S431" s="114"/>
      <c r="T431" s="114"/>
      <c r="U431" s="114"/>
      <c r="V431" s="114"/>
      <c r="W431" s="114"/>
      <c r="X431" s="114"/>
      <c r="Y431" s="676"/>
      <c r="Z431" s="129"/>
    </row>
    <row r="432" spans="2:26" ht="15.75" thickBot="1">
      <c r="B432" s="249"/>
      <c r="C432" s="2412" t="s">
        <v>827</v>
      </c>
      <c r="D432" s="1077" t="s">
        <v>40</v>
      </c>
      <c r="E432" s="2413">
        <f>(E431*100/E428)-60</f>
        <v>0</v>
      </c>
      <c r="F432" s="2414">
        <f>(F431*100/F428)-60</f>
        <v>0</v>
      </c>
      <c r="G432" s="2414">
        <f>(G431*100/G428)-60</f>
        <v>0</v>
      </c>
      <c r="H432" s="2415">
        <f>(H431*100/H428)-60</f>
        <v>2.4509803928651763E-5</v>
      </c>
      <c r="I432" s="557" t="s">
        <v>422</v>
      </c>
      <c r="J432" s="2420">
        <f>(H430-H431)*6</f>
        <v>-4.0000000008149073E-3</v>
      </c>
      <c r="K432" s="6"/>
      <c r="L432" s="129"/>
      <c r="M432" s="129"/>
      <c r="N432" s="129"/>
      <c r="O432" s="129"/>
      <c r="P432" s="114"/>
      <c r="Q432" s="114"/>
      <c r="R432" s="114"/>
      <c r="S432" s="114"/>
      <c r="T432" s="114"/>
      <c r="U432" s="114"/>
      <c r="V432" s="114"/>
      <c r="W432" s="114"/>
      <c r="X432" s="114"/>
      <c r="Y432" s="676"/>
      <c r="Z432" s="129"/>
    </row>
    <row r="433" spans="2:26" ht="12" customHeight="1" thickBot="1">
      <c r="K433" s="6"/>
      <c r="L433" s="129"/>
      <c r="M433" s="129"/>
      <c r="N433" s="129"/>
      <c r="O433" s="129"/>
      <c r="P433" s="123"/>
      <c r="Q433" s="114"/>
      <c r="R433" s="114"/>
      <c r="S433" s="114"/>
      <c r="T433" s="114"/>
      <c r="U433" s="114"/>
      <c r="V433" s="114"/>
      <c r="W433" s="114"/>
      <c r="X433" s="114"/>
      <c r="Y433" s="676"/>
      <c r="Z433" s="129"/>
    </row>
    <row r="434" spans="2:26" ht="15.75" thickBot="1">
      <c r="B434" s="539" t="s">
        <v>892</v>
      </c>
      <c r="C434" s="67"/>
      <c r="D434" s="540"/>
      <c r="E434" s="383" t="s">
        <v>177</v>
      </c>
      <c r="F434" s="383"/>
      <c r="G434" s="383"/>
      <c r="H434" s="461" t="s">
        <v>178</v>
      </c>
      <c r="I434" s="541" t="s">
        <v>200</v>
      </c>
      <c r="J434" s="542"/>
      <c r="K434" s="6"/>
      <c r="L434" s="129"/>
      <c r="M434" s="129"/>
      <c r="N434" s="129"/>
      <c r="O434" s="129"/>
      <c r="P434" s="123"/>
      <c r="Q434" s="114"/>
      <c r="R434" s="114"/>
      <c r="S434" s="114"/>
      <c r="T434" s="114"/>
      <c r="U434" s="114"/>
      <c r="V434" s="114"/>
      <c r="W434" s="114"/>
      <c r="X434" s="114"/>
      <c r="Y434" s="231"/>
      <c r="Z434" s="129"/>
    </row>
    <row r="435" spans="2:26" ht="12.75" customHeight="1">
      <c r="B435" s="70"/>
      <c r="C435" s="704" t="s">
        <v>1012</v>
      </c>
      <c r="D435" s="543"/>
      <c r="E435" s="544" t="s">
        <v>184</v>
      </c>
      <c r="F435" s="466" t="s">
        <v>56</v>
      </c>
      <c r="G435" s="466" t="s">
        <v>57</v>
      </c>
      <c r="H435" s="463" t="s">
        <v>185</v>
      </c>
      <c r="I435" s="545" t="s">
        <v>37</v>
      </c>
      <c r="J435" s="546" t="s">
        <v>826</v>
      </c>
      <c r="K435" s="6"/>
      <c r="L435" s="129"/>
      <c r="M435" s="129"/>
      <c r="N435" s="129"/>
      <c r="O435" s="129"/>
      <c r="P435" s="413"/>
      <c r="Q435" s="114"/>
      <c r="R435" s="114"/>
      <c r="S435" s="114"/>
      <c r="T435" s="114"/>
      <c r="U435" s="114"/>
      <c r="V435" s="114"/>
      <c r="W435" s="114"/>
      <c r="X435" s="114"/>
      <c r="Y435" s="188"/>
      <c r="Z435" s="129"/>
    </row>
    <row r="436" spans="2:26" ht="13.5" customHeight="1" thickBot="1">
      <c r="B436" s="66"/>
      <c r="C436" s="777" t="s">
        <v>230</v>
      </c>
      <c r="D436" s="512"/>
      <c r="E436" s="547" t="s">
        <v>6</v>
      </c>
      <c r="F436" s="472" t="s">
        <v>7</v>
      </c>
      <c r="G436" s="472" t="s">
        <v>8</v>
      </c>
      <c r="H436" s="548" t="s">
        <v>187</v>
      </c>
      <c r="I436" s="502"/>
      <c r="J436" s="549" t="s">
        <v>202</v>
      </c>
      <c r="K436" s="6"/>
      <c r="L436" s="129"/>
      <c r="M436" s="129"/>
      <c r="N436" s="129"/>
      <c r="O436" s="129"/>
      <c r="P436" s="123"/>
      <c r="Q436" s="114"/>
      <c r="R436" s="114"/>
      <c r="S436" s="114"/>
      <c r="T436" s="114"/>
      <c r="U436" s="114"/>
      <c r="V436" s="114"/>
      <c r="W436" s="114"/>
      <c r="X436" s="114"/>
      <c r="Y436" s="129"/>
      <c r="Z436" s="129"/>
    </row>
    <row r="437" spans="2:26">
      <c r="B437" s="70"/>
      <c r="C437" s="1790" t="s">
        <v>430</v>
      </c>
      <c r="D437" s="702">
        <v>1</v>
      </c>
      <c r="E437" s="416">
        <v>90</v>
      </c>
      <c r="F437" s="68">
        <v>92</v>
      </c>
      <c r="G437" s="69">
        <v>383</v>
      </c>
      <c r="H437" s="550">
        <v>2720</v>
      </c>
      <c r="I437" s="551" t="s">
        <v>184</v>
      </c>
      <c r="J437" s="2416">
        <f>(E439-E440)*6</f>
        <v>-2.0000000000237605E-3</v>
      </c>
      <c r="K437" s="6"/>
      <c r="L437" s="129"/>
      <c r="M437" s="129"/>
      <c r="N437" s="129"/>
      <c r="O437" s="129"/>
      <c r="P437" s="123"/>
      <c r="Q437" s="114"/>
      <c r="R437" s="114"/>
      <c r="S437" s="114"/>
      <c r="T437" s="114"/>
      <c r="U437" s="114"/>
      <c r="V437" s="114"/>
      <c r="W437" s="114"/>
      <c r="X437" s="114"/>
      <c r="Y437" s="129"/>
      <c r="Z437" s="129"/>
    </row>
    <row r="438" spans="2:26">
      <c r="B438" s="182"/>
      <c r="C438" s="163" t="s">
        <v>118</v>
      </c>
      <c r="D438" s="552"/>
      <c r="E438" s="721"/>
      <c r="F438" s="417"/>
      <c r="G438" s="417"/>
      <c r="H438" s="722"/>
      <c r="I438" s="553" t="s">
        <v>56</v>
      </c>
      <c r="J438" s="2417">
        <f>(F439-F440)*6</f>
        <v>0</v>
      </c>
      <c r="K438" s="6"/>
      <c r="L438" s="129"/>
      <c r="M438" s="129"/>
      <c r="N438" s="129"/>
      <c r="O438" s="129"/>
      <c r="P438" s="114"/>
      <c r="Q438" s="114"/>
      <c r="R438" s="114"/>
      <c r="S438" s="114"/>
      <c r="T438" s="114"/>
      <c r="U438" s="114"/>
      <c r="V438" s="114"/>
      <c r="W438" s="114"/>
      <c r="X438" s="114"/>
      <c r="Y438" s="129"/>
      <c r="Z438" s="129"/>
    </row>
    <row r="439" spans="2:26" ht="15.75">
      <c r="B439" s="706" t="s">
        <v>890</v>
      </c>
      <c r="C439" s="554" t="s">
        <v>276</v>
      </c>
      <c r="D439" s="381">
        <v>0.45</v>
      </c>
      <c r="E439" s="724">
        <f>(E437/100)*45</f>
        <v>40.5</v>
      </c>
      <c r="F439" s="725">
        <f>(F437/100)*45</f>
        <v>41.4</v>
      </c>
      <c r="G439" s="725">
        <f>(G437/100)*45</f>
        <v>172.35</v>
      </c>
      <c r="H439" s="723">
        <f>(H437/100)*45</f>
        <v>1224</v>
      </c>
      <c r="I439" s="553" t="s">
        <v>57</v>
      </c>
      <c r="J439" s="2418">
        <f>(G439-G440)*6</f>
        <v>0</v>
      </c>
      <c r="K439" s="6"/>
      <c r="L439" s="129"/>
      <c r="M439" s="129"/>
      <c r="N439" s="129"/>
      <c r="O439" s="129"/>
      <c r="P439" s="114"/>
      <c r="Q439" s="114"/>
      <c r="R439" s="114"/>
      <c r="S439" s="114"/>
      <c r="T439" s="114"/>
      <c r="U439" s="114"/>
      <c r="V439" s="114"/>
      <c r="W439" s="114"/>
      <c r="X439" s="114"/>
      <c r="Y439" s="759"/>
      <c r="Z439" s="129"/>
    </row>
    <row r="440" spans="2:26">
      <c r="B440" s="1079"/>
      <c r="C440" s="1080" t="s">
        <v>1014</v>
      </c>
      <c r="D440" s="1081"/>
      <c r="E440" s="2924">
        <f>(E102+E156+E216+E269+E323+E381)/6</f>
        <v>40.500333333333337</v>
      </c>
      <c r="F440" s="2923">
        <f>(F102+F156+F216+F269+F323+F381)/6</f>
        <v>41.4</v>
      </c>
      <c r="G440" s="2923">
        <f>(G102+G156+G216+G269+G323+G381)/6</f>
        <v>172.35</v>
      </c>
      <c r="H440" s="2925">
        <f>(H102+H156+H216+H269+H323+H381)/6</f>
        <v>1224.0006666666668</v>
      </c>
      <c r="I440" s="556" t="s">
        <v>825</v>
      </c>
      <c r="J440" s="2419"/>
      <c r="K440" s="6"/>
      <c r="L440" s="129"/>
      <c r="M440" s="129"/>
      <c r="N440" s="129"/>
      <c r="O440" s="129"/>
      <c r="P440" s="123"/>
      <c r="Q440" s="114"/>
      <c r="R440" s="114"/>
      <c r="S440" s="114"/>
      <c r="T440" s="114"/>
      <c r="U440" s="114"/>
      <c r="V440" s="114"/>
      <c r="W440" s="114"/>
      <c r="X440" s="114"/>
      <c r="Y440" s="309"/>
      <c r="Z440" s="129"/>
    </row>
    <row r="441" spans="2:26" ht="15.75" thickBot="1">
      <c r="B441" s="249"/>
      <c r="C441" s="2412" t="s">
        <v>827</v>
      </c>
      <c r="D441" s="1077" t="s">
        <v>40</v>
      </c>
      <c r="E441" s="2413">
        <f>(E440*100/E437)-45</f>
        <v>3.7037037037634946E-4</v>
      </c>
      <c r="F441" s="2414">
        <f>(F440*100/F437)-45</f>
        <v>0</v>
      </c>
      <c r="G441" s="2414">
        <f>(G440*100/G437)-45</f>
        <v>0</v>
      </c>
      <c r="H441" s="2415">
        <f>(H440*100/H437)-45</f>
        <v>2.4509803928651763E-5</v>
      </c>
      <c r="I441" s="557" t="s">
        <v>422</v>
      </c>
      <c r="J441" s="2420">
        <f>(H439-H440)*6</f>
        <v>-4.0000000008149073E-3</v>
      </c>
      <c r="K441" s="6"/>
      <c r="L441" s="129"/>
      <c r="M441" s="129"/>
      <c r="N441" s="129"/>
      <c r="O441" s="129"/>
      <c r="P441" s="123"/>
      <c r="Q441" s="114"/>
      <c r="R441" s="114"/>
      <c r="S441" s="114"/>
      <c r="T441" s="114"/>
      <c r="U441" s="114"/>
      <c r="V441" s="114"/>
      <c r="W441" s="114"/>
      <c r="X441" s="114"/>
      <c r="Y441" s="309"/>
      <c r="Z441" s="129"/>
    </row>
    <row r="442" spans="2:26" ht="11.25" customHeight="1" thickBot="1">
      <c r="K442" s="6"/>
      <c r="L442" s="129"/>
      <c r="M442" s="129"/>
      <c r="N442" s="129"/>
      <c r="O442" s="129"/>
      <c r="P442" s="123"/>
      <c r="Q442" s="114"/>
      <c r="R442" s="114"/>
      <c r="S442" s="114"/>
      <c r="T442" s="114"/>
      <c r="U442" s="114"/>
      <c r="V442" s="114"/>
      <c r="W442" s="114"/>
      <c r="X442" s="114"/>
      <c r="Y442" s="763"/>
      <c r="Z442" s="129"/>
    </row>
    <row r="443" spans="2:26" ht="15.75" thickBot="1">
      <c r="B443" s="539" t="s">
        <v>892</v>
      </c>
      <c r="C443" s="67"/>
      <c r="D443" s="873" t="s">
        <v>281</v>
      </c>
      <c r="E443" s="383" t="s">
        <v>177</v>
      </c>
      <c r="F443" s="383"/>
      <c r="G443" s="383"/>
      <c r="H443" s="461" t="s">
        <v>178</v>
      </c>
      <c r="I443" s="541" t="s">
        <v>200</v>
      </c>
      <c r="J443" s="542"/>
      <c r="K443" s="6"/>
      <c r="L443" s="129"/>
      <c r="M443" s="129"/>
      <c r="N443" s="129"/>
      <c r="O443" s="129"/>
      <c r="P443" s="123"/>
      <c r="Q443" s="114"/>
      <c r="R443" s="114"/>
      <c r="S443" s="624"/>
      <c r="T443" s="231"/>
      <c r="U443" s="108"/>
      <c r="V443" s="654"/>
      <c r="W443" s="1183"/>
      <c r="X443" s="1184"/>
      <c r="Y443" s="691"/>
      <c r="Z443" s="129"/>
    </row>
    <row r="444" spans="2:26">
      <c r="B444" s="778" t="s">
        <v>1013</v>
      </c>
      <c r="C444" s="11"/>
      <c r="D444" s="543"/>
      <c r="E444" s="544" t="s">
        <v>184</v>
      </c>
      <c r="F444" s="466" t="s">
        <v>56</v>
      </c>
      <c r="G444" s="466" t="s">
        <v>57</v>
      </c>
      <c r="H444" s="463" t="s">
        <v>185</v>
      </c>
      <c r="I444" s="545" t="s">
        <v>37</v>
      </c>
      <c r="J444" s="546" t="s">
        <v>826</v>
      </c>
      <c r="K444" s="6"/>
      <c r="L444" s="129"/>
      <c r="M444" s="129"/>
      <c r="N444" s="129"/>
      <c r="O444" s="129"/>
      <c r="P444" s="126"/>
      <c r="Q444" s="114"/>
      <c r="R444" s="114"/>
      <c r="S444" s="129"/>
      <c r="T444" s="129"/>
      <c r="U444" s="129"/>
      <c r="V444" s="129"/>
      <c r="W444" s="129"/>
      <c r="X444" s="129"/>
      <c r="Y444" s="676"/>
      <c r="Z444" s="129"/>
    </row>
    <row r="445" spans="2:26" ht="12.75" customHeight="1" thickBot="1">
      <c r="B445" s="66"/>
      <c r="C445" s="777" t="s">
        <v>280</v>
      </c>
      <c r="D445" s="512"/>
      <c r="E445" s="547" t="s">
        <v>6</v>
      </c>
      <c r="F445" s="472" t="s">
        <v>7</v>
      </c>
      <c r="G445" s="472" t="s">
        <v>8</v>
      </c>
      <c r="H445" s="548" t="s">
        <v>187</v>
      </c>
      <c r="I445" s="502"/>
      <c r="J445" s="549" t="s">
        <v>202</v>
      </c>
      <c r="K445" s="6"/>
      <c r="L445" s="129"/>
      <c r="M445" s="129"/>
      <c r="N445" s="129"/>
      <c r="O445" s="129"/>
      <c r="P445" s="126"/>
      <c r="Q445" s="757"/>
      <c r="R445" s="114"/>
      <c r="S445" s="758"/>
      <c r="T445" s="194"/>
      <c r="U445" s="194"/>
      <c r="V445" s="194"/>
      <c r="W445" s="758"/>
      <c r="X445" s="758"/>
      <c r="Y445" s="676"/>
      <c r="Z445" s="129"/>
    </row>
    <row r="446" spans="2:26" ht="12" customHeight="1">
      <c r="B446" s="92"/>
      <c r="C446" s="1790" t="s">
        <v>430</v>
      </c>
      <c r="D446" s="865">
        <v>1</v>
      </c>
      <c r="E446" s="416">
        <v>90</v>
      </c>
      <c r="F446" s="68">
        <v>92</v>
      </c>
      <c r="G446" s="69">
        <v>383</v>
      </c>
      <c r="H446" s="550">
        <v>2720</v>
      </c>
      <c r="I446" s="863" t="s">
        <v>184</v>
      </c>
      <c r="J446" s="2416">
        <f>(E448-E449)*6</f>
        <v>-2.0000000000237605E-3</v>
      </c>
      <c r="K446" s="6"/>
      <c r="L446" s="129"/>
      <c r="M446" s="129"/>
      <c r="N446" s="129"/>
      <c r="O446" s="129"/>
      <c r="P446" s="159"/>
      <c r="Q446" s="192"/>
      <c r="R446" s="221"/>
      <c r="S446" s="192"/>
      <c r="T446" s="760"/>
      <c r="U446" s="760"/>
      <c r="V446" s="760"/>
      <c r="W446" s="192"/>
      <c r="X446" s="761"/>
      <c r="Y446" s="786"/>
      <c r="Z446" s="129"/>
    </row>
    <row r="447" spans="2:26" ht="11.25" customHeight="1">
      <c r="B447" s="182"/>
      <c r="C447" s="696" t="s">
        <v>118</v>
      </c>
      <c r="D447" s="866"/>
      <c r="E447" s="721"/>
      <c r="F447" s="417"/>
      <c r="G447" s="417"/>
      <c r="H447" s="722"/>
      <c r="I447" s="553" t="s">
        <v>56</v>
      </c>
      <c r="J447" s="2417">
        <f>(F448-F449)*6</f>
        <v>0</v>
      </c>
      <c r="K447" s="6"/>
      <c r="L447" s="129"/>
      <c r="M447" s="129"/>
      <c r="N447" s="129"/>
      <c r="O447" s="129"/>
      <c r="P447" s="114"/>
      <c r="Q447" s="760"/>
      <c r="R447" s="213"/>
      <c r="S447" s="221"/>
      <c r="T447" s="762"/>
      <c r="U447" s="762"/>
      <c r="V447" s="762"/>
      <c r="W447" s="221"/>
      <c r="X447" s="309"/>
      <c r="Y447" s="676"/>
      <c r="Z447" s="129"/>
    </row>
    <row r="448" spans="2:26" ht="15.75">
      <c r="B448" s="867" t="s">
        <v>890</v>
      </c>
      <c r="C448" s="868" t="s">
        <v>277</v>
      </c>
      <c r="D448" s="869">
        <v>0.7</v>
      </c>
      <c r="E448" s="870">
        <f>(E446/100)*70</f>
        <v>63</v>
      </c>
      <c r="F448" s="871">
        <f>(F446/100)*70</f>
        <v>64.400000000000006</v>
      </c>
      <c r="G448" s="871">
        <f>(G446/100)*70</f>
        <v>268.10000000000002</v>
      </c>
      <c r="H448" s="872">
        <f>(H446/100)*70</f>
        <v>1904</v>
      </c>
      <c r="I448" s="553" t="s">
        <v>57</v>
      </c>
      <c r="J448" s="2418">
        <f>(G448-G449)*6</f>
        <v>3.4106051316484809E-13</v>
      </c>
      <c r="K448" s="6"/>
      <c r="L448" s="129"/>
      <c r="M448" s="129"/>
      <c r="N448" s="129"/>
      <c r="O448" s="129"/>
      <c r="P448" s="106"/>
      <c r="Q448" s="114"/>
      <c r="R448" s="114"/>
      <c r="S448" s="106"/>
      <c r="T448" s="124"/>
      <c r="U448" s="124"/>
      <c r="V448" s="124"/>
      <c r="W448" s="191"/>
      <c r="X448" s="677"/>
      <c r="Y448" s="676"/>
      <c r="Z448" s="129"/>
    </row>
    <row r="449" spans="2:26">
      <c r="B449" s="1079"/>
      <c r="C449" s="1080" t="s">
        <v>1014</v>
      </c>
      <c r="D449" s="1081"/>
      <c r="E449" s="2924">
        <f>(E107+E161+E221+E274+E328+E385)/6</f>
        <v>63.000333333333337</v>
      </c>
      <c r="F449" s="2923">
        <f>(F107+F161+F221+F274+F328+F385)/6</f>
        <v>64.400000000000006</v>
      </c>
      <c r="G449" s="2923">
        <f>(G107+G161+G221+G274+G328+G385)/6</f>
        <v>268.09999999999997</v>
      </c>
      <c r="H449" s="2925">
        <f>(H107+H161+H221+H274+H328+H385)/6</f>
        <v>1904.0006666666668</v>
      </c>
      <c r="I449" s="556" t="s">
        <v>825</v>
      </c>
      <c r="J449" s="2419"/>
      <c r="K449" s="6"/>
      <c r="L449" s="109"/>
      <c r="M449" s="106"/>
      <c r="N449" s="124"/>
      <c r="O449" s="124"/>
      <c r="P449" s="124"/>
      <c r="Q449" s="114"/>
      <c r="R449" s="114"/>
      <c r="S449" s="3197"/>
      <c r="T449" s="124"/>
      <c r="U449" s="124"/>
      <c r="V449" s="124"/>
      <c r="W449" s="191"/>
      <c r="X449" s="168"/>
      <c r="Y449" s="231"/>
      <c r="Z449" s="129"/>
    </row>
    <row r="450" spans="2:26" ht="13.5" customHeight="1" thickBot="1">
      <c r="B450" s="249"/>
      <c r="C450" s="2412" t="s">
        <v>827</v>
      </c>
      <c r="D450" s="1077" t="s">
        <v>40</v>
      </c>
      <c r="E450" s="2413">
        <f>(E449*100/E446)-70</f>
        <v>3.7037037037634946E-4</v>
      </c>
      <c r="F450" s="2414">
        <f>(F449*100/F446)-70</f>
        <v>0</v>
      </c>
      <c r="G450" s="2414">
        <f>(G449*100/G446)-70</f>
        <v>0</v>
      </c>
      <c r="H450" s="2415">
        <f>(H449*100/H446)-70</f>
        <v>2.4509803921546336E-5</v>
      </c>
      <c r="I450" s="557" t="s">
        <v>422</v>
      </c>
      <c r="J450" s="2420">
        <f>(H448-H449)*6</f>
        <v>-4.0000000008149073E-3</v>
      </c>
      <c r="K450" s="6"/>
      <c r="L450" s="114"/>
      <c r="M450" s="129"/>
      <c r="N450" s="129"/>
      <c r="O450" s="129"/>
      <c r="P450" s="114"/>
      <c r="Q450" s="114"/>
      <c r="R450" s="114"/>
      <c r="S450" s="106"/>
      <c r="T450" s="106"/>
      <c r="U450" s="124"/>
      <c r="V450" s="124"/>
      <c r="W450" s="191"/>
      <c r="X450" s="677"/>
      <c r="Y450" s="188"/>
      <c r="Z450" s="129"/>
    </row>
    <row r="451" spans="2:26">
      <c r="K451" s="6"/>
      <c r="L451" s="133"/>
      <c r="M451" s="129"/>
      <c r="N451" s="129"/>
      <c r="O451" s="129"/>
      <c r="P451" s="114"/>
      <c r="Q451" s="114"/>
      <c r="R451" s="114"/>
      <c r="S451" s="106"/>
      <c r="T451" s="124"/>
      <c r="U451" s="124"/>
      <c r="V451" s="124"/>
      <c r="W451" s="1091"/>
      <c r="X451" s="677"/>
      <c r="Y451" s="129"/>
      <c r="Z451" s="129"/>
    </row>
    <row r="452" spans="2:26">
      <c r="G452" s="129"/>
      <c r="H452" s="129"/>
      <c r="I452" s="129"/>
      <c r="J452" s="129"/>
      <c r="K452" s="1926"/>
      <c r="L452" s="132"/>
      <c r="M452" s="124"/>
      <c r="N452" s="124"/>
      <c r="O452" s="124"/>
      <c r="P452" s="106"/>
      <c r="Q452" s="114"/>
      <c r="R452" s="114"/>
      <c r="S452" s="106"/>
      <c r="T452" s="124"/>
      <c r="U452" s="124"/>
      <c r="V452" s="124"/>
      <c r="W452" s="191"/>
      <c r="X452" s="677"/>
      <c r="Y452" s="676"/>
      <c r="Z452" s="129"/>
    </row>
    <row r="453" spans="2:26">
      <c r="D453" s="12" t="s">
        <v>206</v>
      </c>
      <c r="H453" s="1051"/>
      <c r="I453" s="1051"/>
      <c r="J453" s="1051"/>
      <c r="K453" s="1051"/>
      <c r="L453" s="129"/>
      <c r="M453" s="129"/>
      <c r="N453" s="129"/>
      <c r="O453" s="129"/>
      <c r="P453" s="114"/>
      <c r="Q453" s="114"/>
      <c r="R453" s="114"/>
      <c r="S453" s="106"/>
      <c r="T453" s="124"/>
      <c r="U453" s="124"/>
      <c r="V453" s="124"/>
      <c r="W453" s="191"/>
      <c r="X453" s="677"/>
      <c r="Y453" s="676"/>
      <c r="Z453" s="129"/>
    </row>
    <row r="454" spans="2:26">
      <c r="B454" s="25" t="s">
        <v>1007</v>
      </c>
      <c r="D454"/>
      <c r="E454"/>
      <c r="I454"/>
      <c r="J454"/>
      <c r="K454" s="6"/>
      <c r="L454" s="129"/>
      <c r="M454" s="129"/>
      <c r="N454" s="129"/>
      <c r="O454" s="129"/>
      <c r="P454" s="114"/>
      <c r="Q454" s="114"/>
      <c r="R454" s="114"/>
      <c r="S454" s="108"/>
      <c r="T454" s="767"/>
      <c r="U454" s="767"/>
      <c r="V454" s="787"/>
      <c r="W454" s="768"/>
      <c r="X454" s="218"/>
      <c r="Y454" s="676"/>
      <c r="Z454" s="129"/>
    </row>
    <row r="455" spans="2:26">
      <c r="C455" s="25" t="s">
        <v>203</v>
      </c>
      <c r="E455"/>
      <c r="F455"/>
      <c r="G455" s="25"/>
      <c r="H455" s="25"/>
      <c r="I455" s="26"/>
      <c r="J455" s="26"/>
      <c r="K455" s="6"/>
      <c r="L455" s="129"/>
      <c r="M455" s="129"/>
      <c r="N455" s="129"/>
      <c r="O455" s="129"/>
      <c r="P455" s="114"/>
      <c r="Q455" s="114"/>
      <c r="R455" s="114"/>
      <c r="S455" s="129"/>
      <c r="T455" s="129"/>
      <c r="U455" s="129"/>
      <c r="V455" s="129"/>
      <c r="W455" s="129"/>
      <c r="X455" s="228"/>
      <c r="Y455" s="676"/>
      <c r="Z455" s="129"/>
    </row>
    <row r="456" spans="2:26" ht="15.75">
      <c r="B456" s="28" t="s">
        <v>888</v>
      </c>
      <c r="C456" s="26"/>
      <c r="D456"/>
      <c r="E456" s="28" t="s">
        <v>0</v>
      </c>
      <c r="F456"/>
      <c r="G456" s="2" t="s">
        <v>429</v>
      </c>
      <c r="H456" s="26"/>
      <c r="I456" s="26"/>
      <c r="J456" s="33"/>
      <c r="K456" s="6"/>
      <c r="L456" s="129"/>
      <c r="M456" s="129"/>
      <c r="N456" s="122"/>
      <c r="O456" s="129"/>
      <c r="P456" s="681"/>
      <c r="Q456" s="114"/>
      <c r="R456" s="114"/>
      <c r="S456" s="168"/>
      <c r="T456" s="129"/>
      <c r="U456" s="129"/>
      <c r="V456" s="129"/>
      <c r="W456" s="129"/>
      <c r="X456" s="129"/>
      <c r="Y456" s="676"/>
      <c r="Z456" s="129"/>
    </row>
    <row r="457" spans="2:26" ht="19.5" thickBot="1">
      <c r="C457" s="1"/>
      <c r="D457" s="1788" t="s">
        <v>340</v>
      </c>
      <c r="K457" s="6"/>
      <c r="L457" s="129"/>
      <c r="M457" s="129"/>
      <c r="N457" s="122"/>
      <c r="O457" s="129"/>
      <c r="P457" s="114"/>
      <c r="Q457" s="114"/>
      <c r="R457" s="114"/>
      <c r="S457" s="106"/>
      <c r="T457" s="124"/>
      <c r="U457" s="124"/>
      <c r="V457" s="124"/>
      <c r="W457" s="191"/>
      <c r="X457" s="690"/>
      <c r="Y457" s="691"/>
      <c r="Z457" s="129"/>
    </row>
    <row r="458" spans="2:26" ht="15.75" thickBot="1">
      <c r="B458" s="458" t="s">
        <v>175</v>
      </c>
      <c r="C458" s="96"/>
      <c r="D458" s="459" t="s">
        <v>176</v>
      </c>
      <c r="E458" s="383" t="s">
        <v>177</v>
      </c>
      <c r="F458" s="383"/>
      <c r="G458" s="383"/>
      <c r="H458" s="460" t="s">
        <v>178</v>
      </c>
      <c r="I458" s="461" t="s">
        <v>179</v>
      </c>
      <c r="J458" s="462" t="s">
        <v>180</v>
      </c>
      <c r="K458" s="6"/>
      <c r="L458" s="114"/>
      <c r="M458" s="188"/>
      <c r="N458" s="114"/>
      <c r="O458" s="129"/>
      <c r="P458" s="114"/>
      <c r="Q458" s="114"/>
      <c r="R458" s="114"/>
      <c r="S458" s="106"/>
      <c r="T458" s="124"/>
      <c r="U458" s="124"/>
      <c r="V458" s="630"/>
      <c r="W458" s="191"/>
      <c r="X458" s="686"/>
      <c r="Y458" s="231"/>
      <c r="Z458" s="129"/>
    </row>
    <row r="459" spans="2:26">
      <c r="B459" s="463" t="s">
        <v>181</v>
      </c>
      <c r="C459" s="464" t="s">
        <v>182</v>
      </c>
      <c r="D459" s="465" t="s">
        <v>183</v>
      </c>
      <c r="E459" s="466" t="s">
        <v>184</v>
      </c>
      <c r="F459" s="466" t="s">
        <v>56</v>
      </c>
      <c r="G459" s="466" t="s">
        <v>57</v>
      </c>
      <c r="H459" s="467" t="s">
        <v>185</v>
      </c>
      <c r="I459" s="468" t="s">
        <v>186</v>
      </c>
      <c r="J459" s="469" t="s">
        <v>323</v>
      </c>
      <c r="K459" s="6"/>
      <c r="L459" s="133"/>
      <c r="M459" s="121"/>
      <c r="N459" s="375"/>
      <c r="O459" s="129"/>
      <c r="P459" s="114"/>
      <c r="Q459" s="114"/>
      <c r="R459" s="114"/>
      <c r="S459" s="106"/>
      <c r="T459" s="190"/>
      <c r="U459" s="190"/>
      <c r="V459" s="190"/>
      <c r="W459" s="191"/>
      <c r="X459" s="831"/>
      <c r="Y459" s="188"/>
      <c r="Z459" s="129"/>
    </row>
    <row r="460" spans="2:26" ht="15.75" thickBot="1">
      <c r="B460" s="470"/>
      <c r="C460" s="513"/>
      <c r="D460" s="471"/>
      <c r="E460" s="472" t="s">
        <v>6</v>
      </c>
      <c r="F460" s="472" t="s">
        <v>7</v>
      </c>
      <c r="G460" s="472" t="s">
        <v>8</v>
      </c>
      <c r="H460" s="473" t="s">
        <v>187</v>
      </c>
      <c r="I460" s="474" t="s">
        <v>188</v>
      </c>
      <c r="J460" s="475" t="s">
        <v>322</v>
      </c>
      <c r="K460" s="6"/>
      <c r="L460" s="114"/>
      <c r="M460" s="121"/>
      <c r="N460" s="114"/>
      <c r="O460" s="129"/>
      <c r="P460" s="109"/>
      <c r="Q460" s="758"/>
      <c r="R460" s="762"/>
      <c r="S460" s="762"/>
      <c r="T460" s="762"/>
      <c r="U460" s="221"/>
      <c r="V460" s="309"/>
      <c r="W460" s="309"/>
      <c r="X460" s="677"/>
      <c r="Y460" s="129"/>
      <c r="Z460" s="129"/>
    </row>
    <row r="461" spans="2:26" ht="15.75">
      <c r="B461" s="96"/>
      <c r="C461" s="1809" t="s">
        <v>154</v>
      </c>
      <c r="D461" s="1840"/>
      <c r="E461" s="478"/>
      <c r="F461" s="479"/>
      <c r="G461" s="479"/>
      <c r="H461" s="727"/>
      <c r="I461" s="523"/>
      <c r="J461" s="482"/>
      <c r="K461" s="6"/>
      <c r="L461" s="590"/>
      <c r="M461" s="114"/>
      <c r="N461" s="122"/>
      <c r="O461" s="129"/>
      <c r="P461" s="585"/>
      <c r="Q461" s="106"/>
      <c r="R461" s="376"/>
      <c r="S461" s="376"/>
      <c r="T461" s="376"/>
      <c r="U461" s="1926"/>
      <c r="V461" s="677"/>
      <c r="W461" s="676"/>
      <c r="X461" s="677"/>
      <c r="Y461" s="129"/>
      <c r="Z461" s="129"/>
    </row>
    <row r="462" spans="2:26">
      <c r="B462" s="484" t="s">
        <v>189</v>
      </c>
      <c r="C462" s="1894" t="s">
        <v>331</v>
      </c>
      <c r="D462" s="277">
        <v>70</v>
      </c>
      <c r="E462" s="369">
        <v>1.9830000000000001</v>
      </c>
      <c r="F462" s="371">
        <v>0.11700000000000001</v>
      </c>
      <c r="G462" s="371">
        <v>4.08</v>
      </c>
      <c r="H462" s="970">
        <v>32.1</v>
      </c>
      <c r="I462" s="525"/>
      <c r="J462" s="486" t="s">
        <v>344</v>
      </c>
      <c r="K462" s="6"/>
      <c r="L462" s="114"/>
      <c r="M462" s="188"/>
      <c r="N462" s="114"/>
      <c r="O462" s="129"/>
      <c r="P462" s="585"/>
      <c r="Q462" s="106"/>
      <c r="R462" s="376"/>
      <c r="S462" s="376"/>
      <c r="T462" s="376"/>
      <c r="U462" s="1926"/>
      <c r="V462" s="677"/>
      <c r="W462" s="676"/>
      <c r="X462" s="677"/>
      <c r="Y462" s="129"/>
      <c r="Z462" s="129"/>
    </row>
    <row r="463" spans="2:26">
      <c r="B463" s="93"/>
      <c r="C463" s="1089" t="s">
        <v>905</v>
      </c>
      <c r="D463" s="485" t="s">
        <v>588</v>
      </c>
      <c r="E463" s="693">
        <v>3.9790000000000001</v>
      </c>
      <c r="F463" s="371">
        <v>7.532</v>
      </c>
      <c r="G463" s="781">
        <v>15.161</v>
      </c>
      <c r="H463" s="970">
        <v>143.48599999999999</v>
      </c>
      <c r="I463" s="525"/>
      <c r="J463" s="1781" t="s">
        <v>503</v>
      </c>
      <c r="K463" s="6"/>
      <c r="L463" s="133"/>
      <c r="M463" s="121"/>
      <c r="N463" s="375"/>
      <c r="O463" s="129"/>
      <c r="P463" s="129"/>
      <c r="Q463" s="114"/>
      <c r="R463" s="114"/>
      <c r="S463" s="106"/>
      <c r="T463" s="124"/>
      <c r="U463" s="376"/>
      <c r="V463" s="124"/>
      <c r="W463" s="191"/>
      <c r="X463" s="690"/>
      <c r="Y463" s="114"/>
      <c r="Z463" s="129"/>
    </row>
    <row r="464" spans="2:26">
      <c r="B464" s="487" t="s">
        <v>288</v>
      </c>
      <c r="C464" s="1895" t="s">
        <v>906</v>
      </c>
      <c r="D464" s="526"/>
      <c r="E464" s="1000">
        <v>7.2</v>
      </c>
      <c r="F464" s="982">
        <v>5.32</v>
      </c>
      <c r="G464" s="1001">
        <v>2.08</v>
      </c>
      <c r="H464" s="1088">
        <v>85.2</v>
      </c>
      <c r="I464" s="530"/>
      <c r="J464" s="975" t="s">
        <v>500</v>
      </c>
      <c r="K464" s="6"/>
      <c r="L464" s="133"/>
      <c r="M464" s="109"/>
      <c r="N464" s="106"/>
      <c r="O464" s="129"/>
      <c r="P464" s="129"/>
      <c r="Q464" s="114"/>
      <c r="R464" s="114"/>
      <c r="S464" s="108"/>
      <c r="T464" s="767"/>
      <c r="U464" s="768"/>
      <c r="V464" s="767"/>
      <c r="W464" s="768"/>
      <c r="X464" s="218"/>
      <c r="Y464" s="134"/>
      <c r="Z464" s="129"/>
    </row>
    <row r="465" spans="2:26" ht="15.75">
      <c r="B465" s="488" t="s">
        <v>12</v>
      </c>
      <c r="C465" s="1895" t="s">
        <v>235</v>
      </c>
      <c r="D465" s="400">
        <v>200</v>
      </c>
      <c r="E465" s="1003">
        <v>5.6440000000000001</v>
      </c>
      <c r="F465" s="1004">
        <v>5.0279999999999996</v>
      </c>
      <c r="G465" s="1004">
        <v>15.334</v>
      </c>
      <c r="H465" s="774">
        <v>129.32400000000001</v>
      </c>
      <c r="I465" s="530"/>
      <c r="J465" s="1892" t="s">
        <v>454</v>
      </c>
      <c r="K465" s="6"/>
      <c r="L465" s="133"/>
      <c r="M465" s="121"/>
      <c r="N465" s="114"/>
      <c r="O465" s="129"/>
      <c r="P465" s="129"/>
      <c r="Q465" s="114"/>
      <c r="R465" s="114"/>
      <c r="S465" s="108"/>
      <c r="T465" s="114"/>
      <c r="U465" s="114"/>
      <c r="V465" s="114"/>
      <c r="W465" s="114"/>
      <c r="X465" s="228"/>
      <c r="Y465" s="663"/>
      <c r="Z465" s="129"/>
    </row>
    <row r="466" spans="2:26" ht="15" customHeight="1">
      <c r="B466" s="492" t="s">
        <v>198</v>
      </c>
      <c r="C466" s="399" t="s">
        <v>10</v>
      </c>
      <c r="D466" s="494">
        <v>70</v>
      </c>
      <c r="E466" s="2274">
        <v>2.5030000000000001</v>
      </c>
      <c r="F466" s="368">
        <v>0.89500000000000002</v>
      </c>
      <c r="G466" s="359">
        <v>35.229999999999997</v>
      </c>
      <c r="H466" s="958">
        <v>158.97900000000001</v>
      </c>
      <c r="I466" s="490"/>
      <c r="J466" s="491" t="s">
        <v>9</v>
      </c>
      <c r="K466" s="6"/>
      <c r="L466" s="3198"/>
      <c r="M466" s="109"/>
      <c r="N466" s="124"/>
      <c r="O466" s="129"/>
      <c r="P466" s="129"/>
      <c r="Q466" s="114"/>
      <c r="R466" s="114"/>
      <c r="S466" s="114"/>
      <c r="T466" s="411"/>
      <c r="U466" s="411"/>
      <c r="V466" s="411"/>
      <c r="W466" s="411"/>
      <c r="X466" s="228"/>
      <c r="Y466" s="134"/>
      <c r="Z466" s="129"/>
    </row>
    <row r="467" spans="2:26">
      <c r="B467" s="492"/>
      <c r="C467" s="1089" t="s">
        <v>387</v>
      </c>
      <c r="D467" s="485">
        <v>40</v>
      </c>
      <c r="E467" s="2388">
        <v>2.2599999999999998</v>
      </c>
      <c r="F467" s="371">
        <v>0.6</v>
      </c>
      <c r="G467" s="371">
        <v>16.739999999999998</v>
      </c>
      <c r="H467" s="958">
        <v>81.426000000000002</v>
      </c>
      <c r="I467" s="495"/>
      <c r="J467" s="486" t="s">
        <v>9</v>
      </c>
      <c r="K467" s="6"/>
      <c r="L467" s="123"/>
      <c r="M467" s="109"/>
      <c r="N467" s="106"/>
      <c r="O467" s="129"/>
      <c r="P467" s="129"/>
      <c r="Q467" s="114"/>
      <c r="R467" s="114"/>
      <c r="S467" s="129"/>
      <c r="T467" s="204"/>
      <c r="U467" s="204"/>
      <c r="V467" s="204"/>
      <c r="W467" s="129"/>
      <c r="X467" s="129"/>
      <c r="Y467" s="663"/>
      <c r="Z467" s="129"/>
    </row>
    <row r="468" spans="2:26" ht="15.75" thickBot="1">
      <c r="B468" s="933"/>
      <c r="C468" s="271" t="s">
        <v>442</v>
      </c>
      <c r="D468" s="507">
        <v>100</v>
      </c>
      <c r="E468" s="520">
        <v>0.4</v>
      </c>
      <c r="F468" s="521">
        <v>0.4</v>
      </c>
      <c r="G468" s="522">
        <v>9.8000000000000007</v>
      </c>
      <c r="H468" s="1985">
        <v>47</v>
      </c>
      <c r="I468" s="717"/>
      <c r="J468" s="1813" t="s">
        <v>589</v>
      </c>
      <c r="K468" s="6"/>
      <c r="L468" s="123"/>
      <c r="M468" s="109"/>
      <c r="N468" s="106"/>
      <c r="O468" s="129"/>
      <c r="P468" s="129"/>
      <c r="Q468" s="114"/>
      <c r="R468" s="114"/>
      <c r="S468" s="129"/>
      <c r="T468" s="129"/>
      <c r="U468" s="129"/>
      <c r="V468" s="129"/>
      <c r="W468" s="129"/>
      <c r="X468" s="129"/>
      <c r="Y468" s="759"/>
      <c r="Z468" s="129"/>
    </row>
    <row r="469" spans="2:26">
      <c r="B469" s="498" t="s">
        <v>204</v>
      </c>
      <c r="D469" s="2220">
        <f>D462+D465+D466+D467+D468+120+80</f>
        <v>680</v>
      </c>
      <c r="E469" s="499">
        <f>SUM(E462:E468)</f>
        <v>23.968999999999994</v>
      </c>
      <c r="F469" s="500">
        <f>SUM(F462:F468)</f>
        <v>19.891999999999999</v>
      </c>
      <c r="G469" s="501">
        <f>SUM(G462:G468)</f>
        <v>98.424999999999983</v>
      </c>
      <c r="H469" s="729">
        <f>SUM(H462:H468)</f>
        <v>677.5150000000001</v>
      </c>
      <c r="I469" s="925" t="s">
        <v>284</v>
      </c>
      <c r="J469" s="875" t="s">
        <v>202</v>
      </c>
      <c r="K469" s="6"/>
      <c r="L469" s="3185"/>
      <c r="M469" s="109"/>
      <c r="N469" s="104"/>
      <c r="O469" s="106"/>
      <c r="P469" s="129"/>
      <c r="Q469" s="114"/>
      <c r="R469" s="114"/>
      <c r="S469" s="114"/>
      <c r="T469" s="114"/>
      <c r="U469" s="114"/>
      <c r="V469" s="129"/>
      <c r="W469" s="129"/>
      <c r="X469" s="114"/>
      <c r="Y469" s="309"/>
      <c r="Z469" s="129"/>
    </row>
    <row r="470" spans="2:26">
      <c r="B470" s="1035"/>
      <c r="C470" s="1036" t="s">
        <v>11</v>
      </c>
      <c r="D470" s="1783">
        <v>0.25</v>
      </c>
      <c r="E470" s="1160">
        <f>(E797/100)*25</f>
        <v>22.5</v>
      </c>
      <c r="F470" s="1159">
        <f>(F797/100)*25</f>
        <v>23</v>
      </c>
      <c r="G470" s="1159">
        <f>(G797/100)*25</f>
        <v>95.75</v>
      </c>
      <c r="H470" s="2782">
        <f>(H797/100)*25</f>
        <v>680</v>
      </c>
      <c r="I470" s="1785">
        <f>H470-H469</f>
        <v>2.4849999999999</v>
      </c>
      <c r="J470" s="874" t="s">
        <v>422</v>
      </c>
      <c r="K470" s="6"/>
      <c r="L470" s="2685"/>
      <c r="M470" s="122"/>
      <c r="N470" s="3021"/>
      <c r="O470" s="129"/>
      <c r="P470" s="129"/>
      <c r="Q470" s="114"/>
      <c r="R470" s="114"/>
      <c r="S470" s="129"/>
      <c r="T470" s="114"/>
      <c r="U470" s="114"/>
      <c r="V470" s="194"/>
      <c r="W470" s="194"/>
      <c r="X470" s="134"/>
      <c r="Y470" s="309"/>
      <c r="Z470" s="129"/>
    </row>
    <row r="471" spans="2:26" ht="11.25" customHeight="1" thickBot="1">
      <c r="B471" s="249"/>
      <c r="C471" s="1031" t="s">
        <v>431</v>
      </c>
      <c r="D471" s="1777"/>
      <c r="E471" s="2710">
        <f>(E469*100/E797)-25</f>
        <v>1.632222222222218</v>
      </c>
      <c r="F471" s="521">
        <f>(F469*100/F797)-25</f>
        <v>-3.3782608695652172</v>
      </c>
      <c r="G471" s="521">
        <f>(G469*100/G797)-25</f>
        <v>0.69843342036553224</v>
      </c>
      <c r="H471" s="2711">
        <f>(H469*100/H797)-25</f>
        <v>-9.1360294117642127E-2</v>
      </c>
      <c r="I471" s="1784"/>
      <c r="J471" s="1033"/>
      <c r="K471" s="6"/>
      <c r="L471" s="133"/>
      <c r="M471" s="188"/>
      <c r="N471" s="114"/>
      <c r="O471" s="129"/>
      <c r="P471" s="109"/>
      <c r="Q471" s="665"/>
      <c r="R471" s="129"/>
      <c r="S471" s="129"/>
      <c r="T471" s="129"/>
      <c r="U471" s="114"/>
      <c r="V471" s="169"/>
      <c r="W471" s="134"/>
      <c r="X471" s="134"/>
      <c r="Y471" s="763"/>
      <c r="Z471" s="129"/>
    </row>
    <row r="472" spans="2:26">
      <c r="B472" s="96"/>
      <c r="C472" s="476" t="s">
        <v>123</v>
      </c>
      <c r="D472" s="96"/>
      <c r="E472" s="5"/>
      <c r="F472" s="503"/>
      <c r="G472" s="503"/>
      <c r="H472" s="503"/>
      <c r="I472" s="505"/>
      <c r="J472" s="505"/>
      <c r="K472" s="6"/>
      <c r="L472" s="3192"/>
      <c r="M472" s="585"/>
      <c r="N472" s="104"/>
      <c r="O472" s="588"/>
      <c r="P472" s="124"/>
      <c r="Q472" s="124"/>
      <c r="R472" s="124"/>
      <c r="S472" s="124"/>
      <c r="T472" s="124"/>
      <c r="U472" s="114"/>
      <c r="V472" s="129"/>
      <c r="W472" s="194"/>
      <c r="X472" s="134"/>
      <c r="Y472" s="676"/>
      <c r="Z472" s="129"/>
    </row>
    <row r="473" spans="2:26" ht="12.75" customHeight="1">
      <c r="B473" s="93"/>
      <c r="C473" s="2072" t="s">
        <v>782</v>
      </c>
      <c r="D473" s="485">
        <v>60</v>
      </c>
      <c r="E473" s="1887">
        <v>1.0249999999999999</v>
      </c>
      <c r="F473" s="1887">
        <v>3.0030000000000001</v>
      </c>
      <c r="G473" s="1887">
        <v>5.0750000000000002</v>
      </c>
      <c r="H473" s="967">
        <v>51.42</v>
      </c>
      <c r="I473" s="525"/>
      <c r="J473" s="802" t="s">
        <v>783</v>
      </c>
      <c r="K473" s="6"/>
      <c r="L473" s="3188"/>
      <c r="M473" s="109"/>
      <c r="N473" s="375"/>
      <c r="O473" s="129"/>
      <c r="P473" s="106"/>
      <c r="Q473" s="376"/>
      <c r="R473" s="376"/>
      <c r="S473" s="124"/>
      <c r="T473" s="191"/>
      <c r="U473" s="114"/>
      <c r="V473" s="194"/>
      <c r="W473" s="758"/>
      <c r="X473" s="758"/>
      <c r="Y473" s="122"/>
      <c r="Z473" s="129"/>
    </row>
    <row r="474" spans="2:26">
      <c r="B474" s="93"/>
      <c r="C474" s="1786" t="s">
        <v>784</v>
      </c>
      <c r="D474" s="494">
        <v>250</v>
      </c>
      <c r="E474" s="235">
        <v>2.8690000000000002</v>
      </c>
      <c r="F474" s="359">
        <v>3.52</v>
      </c>
      <c r="G474" s="359">
        <v>18.88</v>
      </c>
      <c r="H474" s="958">
        <v>119.48</v>
      </c>
      <c r="I474" s="515"/>
      <c r="J474" s="483" t="s">
        <v>862</v>
      </c>
      <c r="K474" s="31"/>
      <c r="L474" s="114"/>
      <c r="M474" s="121"/>
      <c r="N474" s="114"/>
      <c r="O474" s="124"/>
      <c r="P474" s="129"/>
      <c r="Q474" s="638"/>
      <c r="R474" s="638"/>
      <c r="S474" s="638"/>
      <c r="T474" s="638"/>
      <c r="U474" s="124"/>
      <c r="V474" s="760"/>
      <c r="W474" s="192"/>
      <c r="X474" s="761"/>
      <c r="Y474" s="676"/>
      <c r="Z474" s="129"/>
    </row>
    <row r="475" spans="2:26">
      <c r="B475" s="484" t="s">
        <v>189</v>
      </c>
      <c r="C475" s="2224" t="s">
        <v>872</v>
      </c>
      <c r="D475" s="494">
        <v>120</v>
      </c>
      <c r="E475" s="2274">
        <v>14.824</v>
      </c>
      <c r="F475" s="2200">
        <v>14.576000000000001</v>
      </c>
      <c r="G475" s="368">
        <v>15.843</v>
      </c>
      <c r="H475" s="967">
        <v>253.852</v>
      </c>
      <c r="I475" s="490"/>
      <c r="J475" s="491" t="s">
        <v>664</v>
      </c>
      <c r="L475" s="123"/>
      <c r="M475" s="585"/>
      <c r="N475" s="106"/>
      <c r="O475" s="129"/>
      <c r="P475" s="213"/>
      <c r="Q475" s="3193"/>
      <c r="R475" s="3193"/>
      <c r="S475" s="3193"/>
      <c r="T475" s="3193"/>
      <c r="U475" s="124"/>
      <c r="V475" s="1091"/>
      <c r="W475" s="677"/>
      <c r="X475" s="676"/>
      <c r="Y475" s="786"/>
      <c r="Z475" s="129"/>
    </row>
    <row r="476" spans="2:26">
      <c r="B476" s="487" t="s">
        <v>288</v>
      </c>
      <c r="C476" s="1786" t="s">
        <v>662</v>
      </c>
      <c r="D476" s="494">
        <v>180</v>
      </c>
      <c r="E476" s="235">
        <v>5.13</v>
      </c>
      <c r="F476" s="359">
        <v>6.633</v>
      </c>
      <c r="G476" s="359">
        <v>19.62</v>
      </c>
      <c r="H476" s="970">
        <v>158.4</v>
      </c>
      <c r="I476" s="490"/>
      <c r="J476" s="491" t="s">
        <v>785</v>
      </c>
      <c r="K476" s="6"/>
      <c r="L476" s="123"/>
      <c r="M476" s="109"/>
      <c r="N476" s="106"/>
      <c r="O476" s="129"/>
      <c r="P476" s="129"/>
      <c r="Q476" s="109"/>
      <c r="R476" s="124"/>
      <c r="S476" s="124"/>
      <c r="T476" s="124"/>
      <c r="U476" s="129"/>
      <c r="V476" s="746"/>
      <c r="W476" s="1136"/>
      <c r="X476" s="676"/>
      <c r="Y476" s="676"/>
      <c r="Z476" s="129"/>
    </row>
    <row r="477" spans="2:26" ht="15.75">
      <c r="B477" s="488" t="s">
        <v>12</v>
      </c>
      <c r="C477" s="489" t="s">
        <v>295</v>
      </c>
      <c r="D477" s="275">
        <v>200</v>
      </c>
      <c r="E477" s="361">
        <v>1</v>
      </c>
      <c r="F477" s="359">
        <v>0</v>
      </c>
      <c r="G477" s="359">
        <v>25.4</v>
      </c>
      <c r="H477" s="2677">
        <v>105.6</v>
      </c>
      <c r="I477" s="515"/>
      <c r="J477" s="491" t="s">
        <v>521</v>
      </c>
      <c r="K477" s="6"/>
      <c r="L477" s="123"/>
      <c r="M477" s="109"/>
      <c r="N477" s="106"/>
      <c r="O477" s="644"/>
      <c r="P477" s="588"/>
      <c r="Q477" s="114"/>
      <c r="R477" s="114"/>
      <c r="S477" s="114"/>
      <c r="T477" s="114"/>
      <c r="U477" s="403"/>
      <c r="V477" s="746"/>
      <c r="W477" s="677"/>
      <c r="X477" s="691"/>
      <c r="Y477" s="691"/>
      <c r="Z477" s="129"/>
    </row>
    <row r="478" spans="2:26">
      <c r="B478" s="492" t="s">
        <v>198</v>
      </c>
      <c r="C478" s="516" t="s">
        <v>10</v>
      </c>
      <c r="D478" s="494">
        <v>70</v>
      </c>
      <c r="E478" s="2274">
        <v>2.5030000000000001</v>
      </c>
      <c r="F478" s="368">
        <v>0.89500000000000002</v>
      </c>
      <c r="G478" s="359">
        <v>35.229999999999997</v>
      </c>
      <c r="H478" s="958">
        <v>158.97900000000001</v>
      </c>
      <c r="I478" s="495"/>
      <c r="J478" s="491" t="s">
        <v>9</v>
      </c>
      <c r="K478" s="6"/>
      <c r="L478" s="123"/>
      <c r="M478" s="109"/>
      <c r="N478" s="104"/>
      <c r="O478" s="129"/>
      <c r="P478" s="129"/>
      <c r="Q478" s="114"/>
      <c r="R478" s="114"/>
      <c r="S478" s="114"/>
      <c r="T478" s="114"/>
      <c r="U478" s="1926"/>
      <c r="V478" s="746"/>
      <c r="W478" s="1136"/>
      <c r="X478" s="676"/>
      <c r="Y478" s="231"/>
      <c r="Z478" s="129"/>
    </row>
    <row r="479" spans="2:26" ht="15.75" thickBot="1">
      <c r="B479" s="93"/>
      <c r="C479" s="451" t="s">
        <v>387</v>
      </c>
      <c r="D479" s="485">
        <v>50</v>
      </c>
      <c r="E479" s="2388">
        <v>2.8250000000000002</v>
      </c>
      <c r="F479" s="371">
        <v>0.75</v>
      </c>
      <c r="G479" s="371">
        <v>20.934000000000001</v>
      </c>
      <c r="H479" s="958">
        <v>101.78400000000001</v>
      </c>
      <c r="I479" s="495"/>
      <c r="J479" s="486" t="s">
        <v>9</v>
      </c>
      <c r="K479" s="6"/>
      <c r="L479" s="123"/>
      <c r="M479" s="109"/>
      <c r="N479" s="106"/>
      <c r="O479" s="376"/>
      <c r="P479" s="124"/>
      <c r="Q479" s="124"/>
      <c r="R479" s="124"/>
      <c r="S479" s="124"/>
      <c r="T479" s="124"/>
      <c r="U479" s="1926"/>
      <c r="V479" s="746"/>
      <c r="W479" s="1136"/>
      <c r="X479" s="676"/>
      <c r="Y479" s="188"/>
      <c r="Z479" s="129"/>
    </row>
    <row r="480" spans="2:26" ht="12.75" customHeight="1">
      <c r="B480" s="498" t="s">
        <v>192</v>
      </c>
      <c r="C480" s="770"/>
      <c r="D480" s="1147">
        <f>SUM(D473:D479)</f>
        <v>930</v>
      </c>
      <c r="E480" s="509">
        <f>SUM(E473:E479)</f>
        <v>30.175999999999998</v>
      </c>
      <c r="F480" s="500">
        <f>SUM(F473:F479)</f>
        <v>29.376999999999999</v>
      </c>
      <c r="G480" s="510">
        <f>SUM(G473:G479)</f>
        <v>140.982</v>
      </c>
      <c r="H480" s="729">
        <f>SUM(H473:H479)</f>
        <v>949.5150000000001</v>
      </c>
      <c r="I480" s="925" t="s">
        <v>284</v>
      </c>
      <c r="J480" s="875" t="s">
        <v>202</v>
      </c>
      <c r="K480" s="1099"/>
      <c r="L480" s="2685"/>
      <c r="M480" s="129"/>
      <c r="N480" s="231"/>
      <c r="O480" s="129"/>
      <c r="P480" s="106"/>
      <c r="Q480" s="376"/>
      <c r="R480" s="124"/>
      <c r="S480" s="124"/>
      <c r="T480" s="191"/>
      <c r="U480" s="630"/>
      <c r="V480" s="746"/>
      <c r="W480" s="1136"/>
      <c r="X480" s="676"/>
      <c r="Y480" s="129"/>
      <c r="Z480" s="129"/>
    </row>
    <row r="481" spans="2:26" ht="12.75" customHeight="1">
      <c r="B481" s="1035"/>
      <c r="C481" s="1036" t="s">
        <v>11</v>
      </c>
      <c r="D481" s="1783">
        <v>0.35</v>
      </c>
      <c r="E481" s="1160">
        <f>(E797/100)*35</f>
        <v>31.5</v>
      </c>
      <c r="F481" s="1159">
        <f>(F797/100)*35</f>
        <v>32.200000000000003</v>
      </c>
      <c r="G481" s="1159">
        <f>(G797/100)*35</f>
        <v>134.05000000000001</v>
      </c>
      <c r="H481" s="2782">
        <f>(H797/100)*35</f>
        <v>952</v>
      </c>
      <c r="I481" s="1785">
        <f>H481-H480</f>
        <v>2.4849999999999</v>
      </c>
      <c r="J481" s="874" t="s">
        <v>422</v>
      </c>
      <c r="L481" s="133"/>
      <c r="M481" s="188"/>
      <c r="N481" s="168"/>
      <c r="O481" s="129"/>
      <c r="P481" s="129"/>
      <c r="Q481" s="638"/>
      <c r="R481" s="638"/>
      <c r="S481" s="638"/>
      <c r="T481" s="638"/>
      <c r="U481" s="124"/>
      <c r="V481" s="746"/>
      <c r="W481" s="1136"/>
      <c r="X481" s="676"/>
      <c r="Y481" s="676"/>
      <c r="Z481" s="129"/>
    </row>
    <row r="482" spans="2:26" ht="15.75" thickBot="1">
      <c r="B482" s="249"/>
      <c r="C482" s="1031" t="s">
        <v>431</v>
      </c>
      <c r="D482" s="1777"/>
      <c r="E482" s="2710">
        <f>(E480*100/E797)-35</f>
        <v>-1.4711111111111137</v>
      </c>
      <c r="F482" s="521">
        <f>(F480*100/F797)-35</f>
        <v>-3.0684782608695684</v>
      </c>
      <c r="G482" s="521">
        <f>(G480*100/G797)-35</f>
        <v>1.8099216710182802</v>
      </c>
      <c r="H482" s="2711">
        <f>(H480*100/H797)-35</f>
        <v>-9.1360294117642127E-2</v>
      </c>
      <c r="I482" s="1784"/>
      <c r="J482" s="1033"/>
      <c r="K482" s="6"/>
      <c r="L482" s="123"/>
      <c r="M482" s="109"/>
      <c r="N482" s="104"/>
      <c r="O482" s="129"/>
      <c r="P482" s="213"/>
      <c r="Q482" s="3193"/>
      <c r="R482" s="3193"/>
      <c r="S482" s="3193"/>
      <c r="T482" s="3193"/>
      <c r="U482" s="124"/>
      <c r="V482" s="114"/>
      <c r="W482" s="114"/>
      <c r="X482" s="114"/>
      <c r="Y482" s="691"/>
      <c r="Z482" s="129"/>
    </row>
    <row r="483" spans="2:26">
      <c r="B483" s="96"/>
      <c r="C483" s="177" t="s">
        <v>232</v>
      </c>
      <c r="D483" s="96"/>
      <c r="E483" s="5"/>
      <c r="F483" s="784"/>
      <c r="G483" s="784"/>
      <c r="H483" s="784"/>
      <c r="I483" s="505"/>
      <c r="J483" s="505"/>
      <c r="K483" s="6"/>
      <c r="L483" s="133"/>
      <c r="M483" s="109"/>
      <c r="N483" s="114"/>
      <c r="O483" s="124"/>
      <c r="P483" s="129"/>
      <c r="Q483" s="114"/>
      <c r="R483" s="114"/>
      <c r="S483" s="114"/>
      <c r="T483" s="114"/>
      <c r="U483" s="114"/>
      <c r="V483" s="114"/>
      <c r="W483" s="114"/>
      <c r="X483" s="114"/>
      <c r="Y483" s="676"/>
      <c r="Z483" s="129"/>
    </row>
    <row r="484" spans="2:26">
      <c r="B484" s="93"/>
      <c r="C484" s="516" t="s">
        <v>489</v>
      </c>
      <c r="D484" s="494">
        <v>200</v>
      </c>
      <c r="E484" s="235">
        <v>0.3</v>
      </c>
      <c r="F484" s="359">
        <v>0.01</v>
      </c>
      <c r="G484" s="368">
        <v>14.757</v>
      </c>
      <c r="H484" s="967">
        <v>61.11</v>
      </c>
      <c r="I484" s="495"/>
      <c r="J484" s="483" t="s">
        <v>443</v>
      </c>
      <c r="K484" s="6"/>
      <c r="L484" s="123"/>
      <c r="M484" s="585"/>
      <c r="N484" s="104"/>
      <c r="O484" s="129"/>
      <c r="P484" s="119"/>
      <c r="Q484" s="114"/>
      <c r="R484" s="114"/>
      <c r="S484" s="114"/>
      <c r="T484" s="114"/>
      <c r="U484" s="114"/>
      <c r="V484" s="114"/>
      <c r="W484" s="114"/>
      <c r="X484" s="114"/>
      <c r="Y484" s="676"/>
      <c r="Z484" s="129"/>
    </row>
    <row r="485" spans="2:26">
      <c r="B485" s="93"/>
      <c r="C485" s="1983" t="s">
        <v>726</v>
      </c>
      <c r="D485" s="494">
        <v>120</v>
      </c>
      <c r="E485" s="2274">
        <v>4.9320000000000004</v>
      </c>
      <c r="F485" s="2200">
        <v>8.49</v>
      </c>
      <c r="G485" s="368">
        <v>11.525</v>
      </c>
      <c r="H485" s="967">
        <v>142.238</v>
      </c>
      <c r="I485" s="490"/>
      <c r="J485" s="491" t="s">
        <v>786</v>
      </c>
      <c r="K485" s="31"/>
      <c r="L485" s="123"/>
      <c r="M485" s="109"/>
      <c r="N485" s="106"/>
      <c r="O485" s="129"/>
      <c r="P485" s="119"/>
      <c r="Q485" s="119"/>
      <c r="R485" s="119"/>
      <c r="S485" s="114"/>
      <c r="T485" s="114"/>
      <c r="U485" s="114"/>
      <c r="V485" s="114"/>
      <c r="W485" s="114"/>
      <c r="X485" s="114"/>
      <c r="Y485" s="676"/>
      <c r="Z485" s="129"/>
    </row>
    <row r="486" spans="2:26" ht="15.75" thickBot="1">
      <c r="B486" s="933"/>
      <c r="C486" s="489" t="s">
        <v>10</v>
      </c>
      <c r="D486" s="494">
        <v>30</v>
      </c>
      <c r="E486" s="2274">
        <v>1.155</v>
      </c>
      <c r="F486" s="368">
        <v>0.41299999999999998</v>
      </c>
      <c r="G486" s="359">
        <v>16.260000000000002</v>
      </c>
      <c r="H486" s="958">
        <v>73.376999999999995</v>
      </c>
      <c r="I486" s="495"/>
      <c r="J486" s="491" t="s">
        <v>9</v>
      </c>
      <c r="L486" s="2685"/>
      <c r="M486" s="122"/>
      <c r="N486" s="213"/>
      <c r="O486" s="129"/>
      <c r="P486" s="124"/>
      <c r="Q486" s="124"/>
      <c r="R486" s="114"/>
      <c r="S486" s="114"/>
      <c r="T486" s="114"/>
      <c r="U486" s="114"/>
      <c r="V486" s="114"/>
      <c r="W486" s="114"/>
      <c r="X486" s="114"/>
      <c r="Y486" s="676"/>
      <c r="Z486" s="129"/>
    </row>
    <row r="487" spans="2:26">
      <c r="B487" s="1064" t="s">
        <v>241</v>
      </c>
      <c r="C487" s="43"/>
      <c r="D487" s="177">
        <f>SUM(D484:D486)</f>
        <v>350</v>
      </c>
      <c r="E487" s="509">
        <f>SUM(E484:E486)</f>
        <v>6.3870000000000005</v>
      </c>
      <c r="F487" s="500">
        <f>SUM(F484:F486)</f>
        <v>8.9130000000000003</v>
      </c>
      <c r="G487" s="510">
        <f>SUM(G484:G486)</f>
        <v>42.542000000000002</v>
      </c>
      <c r="H487" s="732">
        <f>SUM(H484:H486)</f>
        <v>276.72500000000002</v>
      </c>
      <c r="I487" s="2818" t="s">
        <v>284</v>
      </c>
      <c r="J487" s="875" t="s">
        <v>202</v>
      </c>
      <c r="K487" s="6"/>
      <c r="L487" s="114"/>
      <c r="M487" s="122"/>
      <c r="N487" s="114"/>
      <c r="O487" s="129"/>
      <c r="P487" s="114"/>
      <c r="Q487" s="114"/>
      <c r="R487" s="114"/>
      <c r="S487" s="114"/>
      <c r="T487" s="114"/>
      <c r="U487" s="114"/>
      <c r="V487" s="114"/>
      <c r="W487" s="114"/>
      <c r="X487" s="114"/>
      <c r="Y487" s="676"/>
      <c r="Z487" s="129"/>
    </row>
    <row r="488" spans="2:26">
      <c r="B488" s="1035"/>
      <c r="C488" s="1036" t="s">
        <v>11</v>
      </c>
      <c r="D488" s="1783">
        <v>0.1</v>
      </c>
      <c r="E488" s="1159">
        <f>(E797/100)*10</f>
        <v>9</v>
      </c>
      <c r="F488" s="1159">
        <f>(F797/100)*10</f>
        <v>9.2000000000000011</v>
      </c>
      <c r="G488" s="1159">
        <f>(G797/100)*10</f>
        <v>38.299999999999997</v>
      </c>
      <c r="H488" s="2816">
        <f>(H797/100)*10</f>
        <v>272</v>
      </c>
      <c r="I488" s="2819">
        <f>H488-H487</f>
        <v>-4.7250000000000227</v>
      </c>
      <c r="J488" s="511"/>
      <c r="K488" s="6"/>
      <c r="L488" s="129"/>
      <c r="M488" s="122"/>
      <c r="N488" s="114"/>
      <c r="O488" s="129"/>
      <c r="P488" s="114"/>
      <c r="Q488" s="109"/>
      <c r="R488" s="106"/>
      <c r="S488" s="124"/>
      <c r="T488" s="374"/>
      <c r="U488" s="374"/>
      <c r="V488" s="746"/>
      <c r="W488" s="690"/>
      <c r="X488" s="676"/>
      <c r="Y488" s="231"/>
      <c r="Z488" s="129"/>
    </row>
    <row r="489" spans="2:26" ht="15.75" thickBot="1">
      <c r="B489" s="249"/>
      <c r="C489" s="1031" t="s">
        <v>431</v>
      </c>
      <c r="D489" s="1777"/>
      <c r="E489" s="2710">
        <f>(E487*100/E797)-10</f>
        <v>-2.9033333333333324</v>
      </c>
      <c r="F489" s="521">
        <f>(F487*100/F797)-10</f>
        <v>-0.31195652173913047</v>
      </c>
      <c r="G489" s="521">
        <f>(G487*100/G797)-10</f>
        <v>1.1075718015665785</v>
      </c>
      <c r="H489" s="2817">
        <f>(H487*100/H797)-10</f>
        <v>0.17371323529411953</v>
      </c>
      <c r="I489" s="2820"/>
      <c r="J489" s="1033"/>
      <c r="K489" s="6"/>
      <c r="L489" s="114"/>
      <c r="M489" s="122"/>
      <c r="N489" s="114"/>
      <c r="O489" s="129"/>
      <c r="P489" s="114"/>
      <c r="Q489" s="109"/>
      <c r="R489" s="106"/>
      <c r="S489" s="190"/>
      <c r="T489" s="190"/>
      <c r="U489" s="190"/>
      <c r="V489" s="746"/>
      <c r="W489" s="677"/>
      <c r="X489" s="676"/>
      <c r="Y489" s="188"/>
      <c r="Z489" s="129"/>
    </row>
    <row r="490" spans="2:26">
      <c r="K490" s="31"/>
      <c r="L490" s="114"/>
      <c r="M490" s="122"/>
      <c r="N490" s="114"/>
      <c r="O490" s="129"/>
      <c r="P490" s="114"/>
      <c r="Q490" s="109"/>
      <c r="R490" s="106"/>
      <c r="S490" s="124"/>
      <c r="T490" s="376"/>
      <c r="U490" s="124"/>
      <c r="V490" s="746"/>
      <c r="W490" s="168"/>
      <c r="X490" s="691"/>
      <c r="Y490" s="129"/>
      <c r="Z490" s="129"/>
    </row>
    <row r="491" spans="2:26" ht="16.5" thickBot="1">
      <c r="B491" s="114"/>
      <c r="C491" s="590"/>
      <c r="D491" s="129"/>
      <c r="E491" s="762"/>
      <c r="F491" s="762"/>
      <c r="G491" s="762"/>
      <c r="H491" s="661"/>
      <c r="I491" s="129"/>
      <c r="J491" s="129"/>
      <c r="L491" s="114"/>
      <c r="M491" s="122"/>
      <c r="N491" s="114"/>
      <c r="O491" s="129"/>
      <c r="P491" s="114"/>
      <c r="Q491" s="109"/>
      <c r="R491" s="106"/>
      <c r="S491" s="124"/>
      <c r="T491" s="376"/>
      <c r="U491" s="124"/>
      <c r="V491" s="746"/>
      <c r="W491" s="677"/>
      <c r="X491" s="676"/>
      <c r="Y491" s="129"/>
      <c r="Z491" s="129"/>
    </row>
    <row r="492" spans="2:26">
      <c r="B492" s="877"/>
      <c r="C492" s="43" t="s">
        <v>283</v>
      </c>
      <c r="D492" s="44"/>
      <c r="E492" s="155">
        <f>E469+E480</f>
        <v>54.144999999999996</v>
      </c>
      <c r="F492" s="255">
        <f>F469+F480</f>
        <v>49.268999999999998</v>
      </c>
      <c r="G492" s="255">
        <f>G469+G480</f>
        <v>239.40699999999998</v>
      </c>
      <c r="H492" s="879">
        <f>H469+H480</f>
        <v>1627.0300000000002</v>
      </c>
      <c r="I492" s="925" t="s">
        <v>284</v>
      </c>
      <c r="J492" s="875" t="s">
        <v>202</v>
      </c>
      <c r="K492" s="6"/>
      <c r="L492" s="114"/>
      <c r="M492" s="122"/>
      <c r="N492" s="114"/>
      <c r="O492" s="129"/>
      <c r="P492" s="114"/>
      <c r="Q492" s="114"/>
      <c r="R492" s="109"/>
      <c r="S492" s="106"/>
      <c r="T492" s="124"/>
      <c r="U492" s="124"/>
      <c r="V492" s="124"/>
      <c r="W492" s="191"/>
      <c r="X492" s="677"/>
      <c r="Y492" s="129"/>
      <c r="Z492" s="129"/>
    </row>
    <row r="493" spans="2:26">
      <c r="B493" s="456"/>
      <c r="C493" s="930" t="s">
        <v>11</v>
      </c>
      <c r="D493" s="1783">
        <v>0.6</v>
      </c>
      <c r="E493" s="1160">
        <f>(E797/100)*60</f>
        <v>54</v>
      </c>
      <c r="F493" s="1159">
        <f>(F797/100)*60</f>
        <v>55.2</v>
      </c>
      <c r="G493" s="1159">
        <f>(G797/100)*60</f>
        <v>229.8</v>
      </c>
      <c r="H493" s="2782">
        <f>(H797/100)*60</f>
        <v>1632</v>
      </c>
      <c r="I493" s="880">
        <f>H493-H492</f>
        <v>4.9699999999997999</v>
      </c>
      <c r="J493" s="874" t="s">
        <v>422</v>
      </c>
      <c r="K493" s="6"/>
      <c r="L493" s="114"/>
      <c r="M493" s="122"/>
      <c r="N493" s="114"/>
      <c r="O493" s="129"/>
      <c r="P493" s="114"/>
      <c r="Q493" s="624"/>
      <c r="R493" s="406"/>
      <c r="S493" s="108"/>
      <c r="T493" s="767"/>
      <c r="U493" s="768"/>
      <c r="V493" s="767"/>
      <c r="W493" s="768"/>
      <c r="X493" s="218"/>
      <c r="Y493" s="759"/>
      <c r="Z493" s="129"/>
    </row>
    <row r="494" spans="2:26" ht="15.75" thickBot="1">
      <c r="B494" s="249"/>
      <c r="C494" s="1031" t="s">
        <v>431</v>
      </c>
      <c r="D494" s="1777"/>
      <c r="E494" s="2710">
        <f>(E492*100/E797)-60</f>
        <v>0.16111111111111143</v>
      </c>
      <c r="F494" s="521">
        <f>(F492*100/F797)-60</f>
        <v>-6.4467391304347856</v>
      </c>
      <c r="G494" s="521">
        <f>(G492*100/G797)-60</f>
        <v>2.5083550913838053</v>
      </c>
      <c r="H494" s="2711">
        <f>(H492*100/H797)-60</f>
        <v>-0.18272058823528425</v>
      </c>
      <c r="I494" s="1784"/>
      <c r="J494" s="1033"/>
      <c r="K494" s="6"/>
      <c r="L494" s="114"/>
      <c r="M494" s="122"/>
      <c r="N494" s="114"/>
      <c r="O494" s="129"/>
      <c r="P494" s="114"/>
      <c r="Q494" s="106"/>
      <c r="R494" s="406"/>
      <c r="S494" s="108"/>
      <c r="T494" s="114"/>
      <c r="U494" s="114"/>
      <c r="V494" s="114"/>
      <c r="W494" s="114"/>
      <c r="X494" s="228"/>
      <c r="Y494" s="309"/>
      <c r="Z494" s="129"/>
    </row>
    <row r="495" spans="2:26">
      <c r="K495" s="6"/>
      <c r="L495" s="129"/>
      <c r="M495" s="122"/>
      <c r="N495" s="114"/>
      <c r="O495" s="129"/>
      <c r="P495" s="114"/>
      <c r="Q495" s="114"/>
      <c r="R495" s="409"/>
      <c r="S495" s="114"/>
      <c r="T495" s="411"/>
      <c r="U495" s="411"/>
      <c r="V495" s="411"/>
      <c r="W495" s="411"/>
      <c r="X495" s="228"/>
      <c r="Y495" s="309"/>
      <c r="Z495" s="129"/>
    </row>
    <row r="496" spans="2:26" ht="15.75" thickBot="1">
      <c r="K496" s="6"/>
      <c r="L496" s="129"/>
      <c r="M496" s="129"/>
      <c r="N496" s="129"/>
      <c r="O496" s="129"/>
      <c r="P496" s="114"/>
      <c r="Q496" s="114"/>
      <c r="R496" s="114"/>
      <c r="S496" s="129"/>
      <c r="T496" s="129"/>
      <c r="U496" s="129"/>
      <c r="V496" s="129"/>
      <c r="W496" s="129"/>
      <c r="X496" s="129"/>
      <c r="Y496" s="763"/>
      <c r="Z496" s="129"/>
    </row>
    <row r="497" spans="2:26">
      <c r="B497" s="877"/>
      <c r="C497" s="43" t="s">
        <v>282</v>
      </c>
      <c r="D497" s="44"/>
      <c r="E497" s="155">
        <f>E480+E487</f>
        <v>36.563000000000002</v>
      </c>
      <c r="F497" s="255">
        <f>F480+F487</f>
        <v>38.29</v>
      </c>
      <c r="G497" s="255">
        <f>G480+G487</f>
        <v>183.524</v>
      </c>
      <c r="H497" s="879">
        <f>H480+H487</f>
        <v>1226.2400000000002</v>
      </c>
      <c r="I497" s="925" t="s">
        <v>284</v>
      </c>
      <c r="J497" s="875" t="s">
        <v>202</v>
      </c>
      <c r="K497" s="6"/>
      <c r="L497" s="129"/>
      <c r="M497" s="129"/>
      <c r="N497" s="129"/>
      <c r="O497" s="129"/>
      <c r="P497" s="123"/>
      <c r="Q497" s="114"/>
      <c r="R497" s="114"/>
      <c r="S497" s="129"/>
      <c r="T497" s="129"/>
      <c r="U497" s="129"/>
      <c r="V497" s="129"/>
      <c r="W497" s="129"/>
      <c r="X497" s="129"/>
      <c r="Y497" s="676"/>
      <c r="Z497" s="129"/>
    </row>
    <row r="498" spans="2:26">
      <c r="B498" s="456"/>
      <c r="C498" s="930" t="s">
        <v>11</v>
      </c>
      <c r="D498" s="1783">
        <v>0.45</v>
      </c>
      <c r="E498" s="1160">
        <f>(E797/100)*45</f>
        <v>40.5</v>
      </c>
      <c r="F498" s="1159">
        <f>(F797/100)*45</f>
        <v>41.4</v>
      </c>
      <c r="G498" s="1159">
        <f>(G797/100)*45</f>
        <v>172.35</v>
      </c>
      <c r="H498" s="2782">
        <f>(H797/100)*45</f>
        <v>1224</v>
      </c>
      <c r="I498" s="924">
        <f>H498-H497</f>
        <v>-2.2400000000002365</v>
      </c>
      <c r="J498" s="874" t="s">
        <v>422</v>
      </c>
      <c r="K498" s="6"/>
      <c r="L498" s="129"/>
      <c r="M498" s="129"/>
      <c r="N498" s="129"/>
      <c r="O498" s="129"/>
      <c r="P498" s="187"/>
      <c r="Q498" s="757"/>
      <c r="R498" s="114"/>
      <c r="S498" s="758"/>
      <c r="T498" s="194"/>
      <c r="U498" s="194"/>
      <c r="V498" s="194"/>
      <c r="W498" s="758"/>
      <c r="X498" s="758"/>
      <c r="Y498" s="676"/>
      <c r="Z498" s="129"/>
    </row>
    <row r="499" spans="2:26" ht="15.75" thickBot="1">
      <c r="B499" s="249"/>
      <c r="C499" s="1031" t="s">
        <v>431</v>
      </c>
      <c r="D499" s="1777"/>
      <c r="E499" s="2710">
        <f>(E497*100/E797)-45</f>
        <v>-4.3744444444444426</v>
      </c>
      <c r="F499" s="521">
        <f>(F497*100/F797)-45</f>
        <v>-3.3804347826086953</v>
      </c>
      <c r="G499" s="521">
        <f>(G497*100/G797)-45</f>
        <v>2.9174934725848587</v>
      </c>
      <c r="H499" s="2711">
        <f>(H497*100/H797)-45</f>
        <v>8.2352941176480954E-2</v>
      </c>
      <c r="I499" s="1784"/>
      <c r="J499" s="1033"/>
      <c r="L499" s="129"/>
      <c r="M499" s="129"/>
      <c r="N499" s="129"/>
      <c r="O499" s="129"/>
      <c r="P499" s="159"/>
      <c r="Q499" s="192"/>
      <c r="R499" s="221"/>
      <c r="S499" s="192"/>
      <c r="T499" s="760"/>
      <c r="U499" s="760"/>
      <c r="V499" s="760"/>
      <c r="W499" s="192"/>
      <c r="X499" s="761"/>
      <c r="Y499" s="676"/>
      <c r="Z499" s="129"/>
    </row>
    <row r="500" spans="2:26">
      <c r="L500" s="129"/>
      <c r="M500" s="129"/>
      <c r="N500" s="129"/>
      <c r="O500" s="129"/>
      <c r="P500" s="106"/>
      <c r="Q500" s="760"/>
      <c r="R500" s="213"/>
      <c r="S500" s="221"/>
      <c r="T500" s="762"/>
      <c r="U500" s="762"/>
      <c r="V500" s="762"/>
      <c r="W500" s="221"/>
      <c r="X500" s="309"/>
      <c r="Y500" s="676"/>
      <c r="Z500" s="129"/>
    </row>
    <row r="501" spans="2:26" ht="15.75" thickBot="1">
      <c r="K501" s="6"/>
      <c r="L501" s="129"/>
      <c r="M501" s="129"/>
      <c r="N501" s="129"/>
      <c r="O501" s="129"/>
      <c r="P501" s="114"/>
      <c r="Q501" s="114"/>
      <c r="R501" s="188"/>
      <c r="S501" s="106"/>
      <c r="T501" s="124"/>
      <c r="U501" s="124"/>
      <c r="V501" s="124"/>
      <c r="W501" s="191"/>
      <c r="X501" s="677"/>
      <c r="Y501" s="676"/>
      <c r="Z501" s="129"/>
    </row>
    <row r="502" spans="2:26" ht="15.75" thickBot="1">
      <c r="B502" s="877"/>
      <c r="C502" s="43" t="s">
        <v>242</v>
      </c>
      <c r="D502" s="44"/>
      <c r="E502" s="162">
        <f>E469+E480+E487</f>
        <v>60.531999999999996</v>
      </c>
      <c r="F502" s="101">
        <f>F469+F480+F487</f>
        <v>58.182000000000002</v>
      </c>
      <c r="G502" s="101">
        <f>G469+G480+G487</f>
        <v>281.94899999999996</v>
      </c>
      <c r="H502" s="256">
        <f>H469+H480+H487</f>
        <v>1903.7550000000001</v>
      </c>
      <c r="I502" s="925" t="s">
        <v>284</v>
      </c>
      <c r="J502" s="875" t="s">
        <v>202</v>
      </c>
      <c r="K502" s="6"/>
      <c r="L502" s="129"/>
      <c r="M502" s="129"/>
      <c r="N502" s="129"/>
      <c r="O502" s="129"/>
      <c r="P502" s="114"/>
      <c r="Q502" s="188"/>
      <c r="R502" s="109"/>
      <c r="S502" s="106"/>
      <c r="T502" s="124"/>
      <c r="U502" s="124"/>
      <c r="V502" s="630"/>
      <c r="W502" s="191"/>
      <c r="X502" s="686"/>
      <c r="Y502" s="691"/>
      <c r="Z502" s="129"/>
    </row>
    <row r="503" spans="2:26">
      <c r="B503" s="92"/>
      <c r="C503" s="928" t="s">
        <v>11</v>
      </c>
      <c r="D503" s="1783">
        <v>0.7</v>
      </c>
      <c r="E503" s="1160">
        <f>(E797/100)*70</f>
        <v>63</v>
      </c>
      <c r="F503" s="1159">
        <f>(F797/100)*70</f>
        <v>64.400000000000006</v>
      </c>
      <c r="G503" s="1159">
        <f>(G797/100)*70</f>
        <v>268.10000000000002</v>
      </c>
      <c r="H503" s="2782">
        <f>(H797/100)*70</f>
        <v>1904</v>
      </c>
      <c r="I503" s="924">
        <f>H503-H502</f>
        <v>0.24499999999989086</v>
      </c>
      <c r="J503" s="874" t="s">
        <v>422</v>
      </c>
      <c r="K503" s="6"/>
      <c r="L503" s="129"/>
      <c r="M503" s="129"/>
      <c r="N503" s="129"/>
      <c r="O503" s="129"/>
      <c r="P503" s="114"/>
      <c r="Q503" s="764"/>
      <c r="R503" s="109"/>
      <c r="S503" s="106"/>
      <c r="T503" s="160"/>
      <c r="U503" s="160"/>
      <c r="V503" s="190"/>
      <c r="W503" s="191"/>
      <c r="X503" s="785"/>
      <c r="Y503" s="231"/>
      <c r="Z503" s="129"/>
    </row>
    <row r="504" spans="2:26" ht="16.5" thickBot="1">
      <c r="B504" s="249"/>
      <c r="C504" s="1031" t="s">
        <v>431</v>
      </c>
      <c r="D504" s="1777"/>
      <c r="E504" s="2710">
        <f>(E502*100/E797)-70</f>
        <v>-2.7422222222222246</v>
      </c>
      <c r="F504" s="521">
        <f>(F502*100/F797)-70</f>
        <v>-6.7586956521739125</v>
      </c>
      <c r="G504" s="521">
        <f>(G502*100/G797)-70</f>
        <v>3.6159268929503696</v>
      </c>
      <c r="H504" s="2711">
        <f>(H502*100/H797)-70</f>
        <v>-9.0073529411824893E-3</v>
      </c>
      <c r="I504" s="1784"/>
      <c r="J504" s="1033"/>
      <c r="K504" s="6"/>
      <c r="L504" s="109"/>
      <c r="M504" s="121"/>
      <c r="N504" s="149"/>
      <c r="O504" s="129"/>
      <c r="P504" s="114"/>
      <c r="Q504" s="765"/>
      <c r="R504" s="109"/>
      <c r="S504" s="106"/>
      <c r="T504" s="124"/>
      <c r="U504" s="124"/>
      <c r="V504" s="124"/>
      <c r="W504" s="191"/>
      <c r="X504" s="168"/>
      <c r="Y504" s="188"/>
      <c r="Z504" s="129"/>
    </row>
    <row r="505" spans="2:26">
      <c r="E505" s="5"/>
      <c r="F505" s="5"/>
      <c r="G505" s="5"/>
      <c r="H505" s="5"/>
      <c r="K505" s="6"/>
      <c r="L505" s="114"/>
      <c r="M505" s="188"/>
      <c r="N505" s="114"/>
      <c r="O505" s="129"/>
      <c r="P505" s="114"/>
      <c r="Q505" s="766"/>
      <c r="R505" s="109"/>
      <c r="S505" s="104"/>
      <c r="T505" s="124"/>
      <c r="U505" s="124"/>
      <c r="V505" s="124"/>
      <c r="W505" s="191"/>
      <c r="X505" s="677"/>
      <c r="Y505" s="129"/>
      <c r="Z505" s="129"/>
    </row>
    <row r="506" spans="2:26">
      <c r="D506" s="12"/>
      <c r="E506" s="1992"/>
      <c r="F506" s="1992"/>
      <c r="G506" s="1992"/>
      <c r="H506" s="102"/>
      <c r="K506" s="6"/>
      <c r="L506" s="187"/>
      <c r="M506" s="121"/>
      <c r="N506" s="168"/>
      <c r="O506" s="129"/>
      <c r="P506" s="129"/>
      <c r="Q506" s="766"/>
      <c r="R506" s="109"/>
      <c r="S506" s="106"/>
      <c r="T506" s="124"/>
      <c r="U506" s="124"/>
      <c r="V506" s="124"/>
      <c r="W506" s="191"/>
      <c r="X506" s="677"/>
      <c r="Y506" s="676"/>
      <c r="Z506" s="129"/>
    </row>
    <row r="507" spans="2:26">
      <c r="D507" s="12" t="s">
        <v>206</v>
      </c>
      <c r="K507" s="6"/>
      <c r="L507" s="123"/>
      <c r="M507" s="109"/>
      <c r="N507" s="106"/>
      <c r="O507" s="129"/>
      <c r="P507" s="109"/>
      <c r="Q507" s="106"/>
      <c r="R507" s="124"/>
      <c r="S507" s="124"/>
      <c r="T507" s="124"/>
      <c r="U507" s="1926"/>
      <c r="V507" s="124"/>
      <c r="W507" s="191"/>
      <c r="X507" s="677"/>
      <c r="Y507" s="676"/>
      <c r="Z507" s="129"/>
    </row>
    <row r="508" spans="2:26">
      <c r="B508" s="25" t="s">
        <v>1007</v>
      </c>
      <c r="D508"/>
      <c r="E508"/>
      <c r="I508"/>
      <c r="J508"/>
      <c r="K508" s="6"/>
      <c r="L508" s="123"/>
      <c r="M508" s="109"/>
      <c r="N508" s="104"/>
      <c r="O508" s="129"/>
      <c r="P508" s="414"/>
      <c r="Q508" s="106"/>
      <c r="R508" s="124"/>
      <c r="S508" s="124"/>
      <c r="T508" s="124"/>
      <c r="U508" s="124"/>
      <c r="V508" s="787"/>
      <c r="W508" s="768"/>
      <c r="X508" s="218"/>
      <c r="Y508" s="676"/>
      <c r="Z508" s="129"/>
    </row>
    <row r="509" spans="2:26">
      <c r="C509" s="25" t="s">
        <v>203</v>
      </c>
      <c r="E509"/>
      <c r="F509"/>
      <c r="G509" s="25"/>
      <c r="H509" s="25"/>
      <c r="I509" s="26"/>
      <c r="J509" s="26"/>
      <c r="K509" s="6"/>
      <c r="L509" s="123"/>
      <c r="M509" s="109"/>
      <c r="N509" s="104"/>
      <c r="O509" s="129"/>
      <c r="P509" s="109"/>
      <c r="Q509" s="106"/>
      <c r="R509" s="124"/>
      <c r="S509" s="124"/>
      <c r="T509" s="124"/>
      <c r="U509" s="124"/>
      <c r="V509" s="129"/>
      <c r="W509" s="129"/>
      <c r="X509" s="228"/>
      <c r="Y509" s="786"/>
      <c r="Z509" s="129"/>
    </row>
    <row r="510" spans="2:26" ht="14.25" customHeight="1">
      <c r="B510" s="28" t="s">
        <v>888</v>
      </c>
      <c r="C510" s="26"/>
      <c r="D510"/>
      <c r="E510" s="28" t="s">
        <v>0</v>
      </c>
      <c r="F510"/>
      <c r="G510" s="2" t="s">
        <v>429</v>
      </c>
      <c r="H510" s="26"/>
      <c r="I510" s="26"/>
      <c r="J510" s="33"/>
      <c r="K510" s="6"/>
      <c r="L510" s="123"/>
      <c r="M510" s="109"/>
      <c r="N510" s="106"/>
      <c r="O510" s="129"/>
      <c r="P510" s="109"/>
      <c r="Q510" s="106"/>
      <c r="R510" s="2421"/>
      <c r="S510" s="2421"/>
      <c r="T510" s="2421"/>
      <c r="U510" s="2421"/>
      <c r="V510" s="129"/>
      <c r="W510" s="129"/>
      <c r="X510" s="129"/>
      <c r="Y510" s="676"/>
      <c r="Z510" s="129"/>
    </row>
    <row r="511" spans="2:26" ht="12.75" customHeight="1">
      <c r="C511" s="1"/>
      <c r="D511" s="1788" t="s">
        <v>340</v>
      </c>
      <c r="K511" s="6"/>
      <c r="L511" s="2685"/>
      <c r="M511" s="122"/>
      <c r="N511" s="3021"/>
      <c r="O511" s="129"/>
      <c r="P511" s="109"/>
      <c r="Q511" s="106"/>
      <c r="R511" s="124"/>
      <c r="S511" s="124"/>
      <c r="T511" s="124"/>
      <c r="U511" s="1926"/>
      <c r="V511" s="190"/>
      <c r="W511" s="191"/>
      <c r="X511" s="686"/>
      <c r="Y511" s="676"/>
      <c r="Z511" s="129"/>
    </row>
    <row r="512" spans="2:26" ht="15.75" thickBot="1">
      <c r="C512" s="25"/>
      <c r="E512" s="2836"/>
      <c r="F512" s="2823"/>
      <c r="G512" s="2823"/>
      <c r="H512" s="2823"/>
      <c r="K512" s="6"/>
      <c r="L512" s="123"/>
      <c r="M512" s="129"/>
      <c r="N512" s="129"/>
      <c r="O512" s="129"/>
      <c r="P512" s="129"/>
      <c r="Q512" s="106"/>
      <c r="R512" s="124"/>
      <c r="S512" s="124"/>
      <c r="T512" s="124"/>
      <c r="U512" s="124"/>
      <c r="V512" s="124"/>
      <c r="W512" s="191"/>
      <c r="X512" s="677"/>
      <c r="Y512" s="676"/>
      <c r="Z512" s="129"/>
    </row>
    <row r="513" spans="2:26" ht="15.75" thickBot="1">
      <c r="B513" s="458" t="s">
        <v>175</v>
      </c>
      <c r="C513" s="96"/>
      <c r="D513" s="459" t="s">
        <v>176</v>
      </c>
      <c r="E513" s="383" t="s">
        <v>177</v>
      </c>
      <c r="F513" s="383"/>
      <c r="G513" s="383"/>
      <c r="H513" s="460" t="s">
        <v>178</v>
      </c>
      <c r="I513" s="461" t="s">
        <v>179</v>
      </c>
      <c r="J513" s="462" t="s">
        <v>180</v>
      </c>
      <c r="K513" s="6"/>
      <c r="L513" s="159"/>
      <c r="M513" s="114"/>
      <c r="N513" s="188"/>
      <c r="O513" s="114"/>
      <c r="P513" s="109"/>
      <c r="Q513" s="106"/>
      <c r="R513" s="124"/>
      <c r="S513" s="124"/>
      <c r="T513" s="124"/>
      <c r="U513" s="124"/>
      <c r="V513" s="124"/>
      <c r="W513" s="191"/>
      <c r="X513" s="677"/>
      <c r="Y513" s="231"/>
      <c r="Z513" s="129"/>
    </row>
    <row r="514" spans="2:26">
      <c r="B514" s="463" t="s">
        <v>181</v>
      </c>
      <c r="C514" s="464" t="s">
        <v>182</v>
      </c>
      <c r="D514" s="465" t="s">
        <v>183</v>
      </c>
      <c r="E514" s="466" t="s">
        <v>184</v>
      </c>
      <c r="F514" s="466" t="s">
        <v>56</v>
      </c>
      <c r="G514" s="466" t="s">
        <v>57</v>
      </c>
      <c r="H514" s="467" t="s">
        <v>185</v>
      </c>
      <c r="I514" s="468" t="s">
        <v>186</v>
      </c>
      <c r="J514" s="469" t="s">
        <v>323</v>
      </c>
      <c r="K514" s="6"/>
      <c r="L514" s="114"/>
      <c r="M514" s="114"/>
      <c r="N514" s="188"/>
      <c r="O514" s="114"/>
      <c r="P514" s="109"/>
      <c r="Q514" s="106"/>
      <c r="R514" s="2421"/>
      <c r="S514" s="2421"/>
      <c r="T514" s="2421"/>
      <c r="U514" s="2421"/>
      <c r="V514" s="124"/>
      <c r="W514" s="191"/>
      <c r="X514" s="677"/>
      <c r="Y514" s="188"/>
      <c r="Z514" s="129"/>
    </row>
    <row r="515" spans="2:26" ht="16.5" thickBot="1">
      <c r="B515" s="470"/>
      <c r="C515" s="513"/>
      <c r="D515" s="471"/>
      <c r="E515" s="472" t="s">
        <v>6</v>
      </c>
      <c r="F515" s="472" t="s">
        <v>7</v>
      </c>
      <c r="G515" s="472" t="s">
        <v>8</v>
      </c>
      <c r="H515" s="473" t="s">
        <v>187</v>
      </c>
      <c r="I515" s="474" t="s">
        <v>188</v>
      </c>
      <c r="J515" s="475" t="s">
        <v>322</v>
      </c>
      <c r="K515" s="6"/>
      <c r="L515" s="892"/>
      <c r="M515" s="114"/>
      <c r="N515" s="122"/>
      <c r="O515" s="106"/>
      <c r="P515" s="129"/>
      <c r="Q515" s="114"/>
      <c r="R515" s="109"/>
      <c r="S515" s="106"/>
      <c r="T515" s="124"/>
      <c r="U515" s="124"/>
      <c r="V515" s="124"/>
      <c r="W515" s="191"/>
      <c r="X515" s="677"/>
      <c r="Y515" s="129"/>
      <c r="Z515" s="129"/>
    </row>
    <row r="516" spans="2:26">
      <c r="B516" s="92"/>
      <c r="C516" s="726" t="s">
        <v>154</v>
      </c>
      <c r="D516" s="1840"/>
      <c r="E516" s="478"/>
      <c r="F516" s="479"/>
      <c r="G516" s="479"/>
      <c r="H516" s="727"/>
      <c r="I516" s="523"/>
      <c r="J516" s="482"/>
      <c r="K516" s="6"/>
      <c r="L516" s="114"/>
      <c r="M516" s="188"/>
      <c r="N516" s="114"/>
      <c r="O516" s="114"/>
      <c r="P516" s="109"/>
      <c r="Q516" s="758"/>
      <c r="R516" s="762"/>
      <c r="S516" s="762"/>
      <c r="T516" s="762"/>
      <c r="U516" s="221"/>
      <c r="V516" s="309"/>
      <c r="W516" s="309"/>
      <c r="X516" s="690"/>
      <c r="Y516" s="129"/>
      <c r="Z516" s="129"/>
    </row>
    <row r="517" spans="2:26">
      <c r="B517" s="1836" t="s">
        <v>189</v>
      </c>
      <c r="C517" s="489" t="s">
        <v>788</v>
      </c>
      <c r="D517" s="485">
        <v>60</v>
      </c>
      <c r="E517" s="1887">
        <v>0.87</v>
      </c>
      <c r="F517" s="1887">
        <v>3.6</v>
      </c>
      <c r="G517" s="1887">
        <v>5.04</v>
      </c>
      <c r="H517" s="967">
        <v>56.4</v>
      </c>
      <c r="I517" s="525"/>
      <c r="J517" s="518" t="s">
        <v>498</v>
      </c>
      <c r="K517" s="6"/>
      <c r="L517" s="187"/>
      <c r="M517" s="134"/>
      <c r="N517" s="104"/>
      <c r="O517" s="106"/>
      <c r="P517" s="109"/>
      <c r="Q517" s="106"/>
      <c r="R517" s="124"/>
      <c r="S517" s="124"/>
      <c r="T517" s="630"/>
      <c r="U517" s="1926"/>
      <c r="V517" s="677"/>
      <c r="W517" s="676"/>
      <c r="X517" s="114"/>
      <c r="Y517" s="676"/>
      <c r="Z517" s="129"/>
    </row>
    <row r="518" spans="2:26">
      <c r="B518" s="1837" t="s">
        <v>288</v>
      </c>
      <c r="C518" s="489" t="s">
        <v>147</v>
      </c>
      <c r="D518" s="494">
        <v>205</v>
      </c>
      <c r="E518" s="235">
        <v>16.788</v>
      </c>
      <c r="F518" s="359">
        <v>17.077999999999999</v>
      </c>
      <c r="G518" s="372">
        <v>23.751000000000001</v>
      </c>
      <c r="H518" s="967">
        <v>315.91800000000001</v>
      </c>
      <c r="I518" s="514"/>
      <c r="J518" s="491" t="s">
        <v>506</v>
      </c>
      <c r="K518" s="6"/>
      <c r="L518" s="133"/>
      <c r="M518" s="121"/>
      <c r="N518" s="114"/>
      <c r="O518" s="114"/>
      <c r="P518" s="585"/>
      <c r="Q518" s="106"/>
      <c r="R518" s="376"/>
      <c r="S518" s="376"/>
      <c r="T518" s="376"/>
      <c r="U518" s="1926"/>
      <c r="V518" s="677"/>
      <c r="W518" s="676"/>
      <c r="X518" s="114"/>
      <c r="Y518" s="129"/>
      <c r="Z518" s="129"/>
    </row>
    <row r="519" spans="2:26">
      <c r="B519" s="70"/>
      <c r="C519" s="489" t="s">
        <v>158</v>
      </c>
      <c r="D519" s="494">
        <v>200</v>
      </c>
      <c r="E519" s="235">
        <v>0.6</v>
      </c>
      <c r="F519" s="359">
        <v>0.1</v>
      </c>
      <c r="G519" s="368">
        <v>20.100000000000001</v>
      </c>
      <c r="H519" s="967">
        <v>80.766000000000005</v>
      </c>
      <c r="I519" s="495"/>
      <c r="J519" s="483" t="s">
        <v>520</v>
      </c>
      <c r="K519" s="6"/>
      <c r="L519" s="123"/>
      <c r="M519" s="109"/>
      <c r="N519" s="106"/>
      <c r="O519" s="104"/>
      <c r="P519" s="129"/>
      <c r="Q519" s="114"/>
      <c r="R519" s="114"/>
      <c r="S519" s="114"/>
      <c r="T519" s="114"/>
      <c r="U519" s="114"/>
      <c r="V519" s="114"/>
      <c r="W519" s="114"/>
      <c r="X519" s="114"/>
      <c r="Y519" s="129"/>
      <c r="Z519" s="129"/>
    </row>
    <row r="520" spans="2:26" ht="15.75">
      <c r="B520" s="1838" t="s">
        <v>12</v>
      </c>
      <c r="C520" s="489" t="s">
        <v>10</v>
      </c>
      <c r="D520" s="494">
        <v>60</v>
      </c>
      <c r="E520" s="2274">
        <v>2.31</v>
      </c>
      <c r="F520" s="368">
        <v>0.82</v>
      </c>
      <c r="G520" s="359">
        <v>32.520000000000003</v>
      </c>
      <c r="H520" s="958">
        <v>146.75</v>
      </c>
      <c r="I520" s="490"/>
      <c r="J520" s="491" t="s">
        <v>9</v>
      </c>
      <c r="K520" s="6"/>
      <c r="L520" s="123"/>
      <c r="M520" s="109"/>
      <c r="N520" s="104"/>
      <c r="O520" s="104"/>
      <c r="P520" s="2395"/>
      <c r="Q520" s="114"/>
      <c r="R520" s="114"/>
      <c r="S520" s="114"/>
      <c r="T520" s="114"/>
      <c r="U520" s="114"/>
      <c r="V520" s="114"/>
      <c r="W520" s="114"/>
      <c r="X520" s="114"/>
      <c r="Y520" s="129"/>
      <c r="Z520" s="129"/>
    </row>
    <row r="521" spans="2:26" ht="15.75" thickBot="1">
      <c r="B521" s="1839" t="s">
        <v>199</v>
      </c>
      <c r="C521" s="496" t="s">
        <v>387</v>
      </c>
      <c r="D521" s="507">
        <v>40</v>
      </c>
      <c r="E521" s="2388">
        <v>2.2599999999999998</v>
      </c>
      <c r="F521" s="371">
        <v>0.6</v>
      </c>
      <c r="G521" s="371">
        <v>16.739999999999998</v>
      </c>
      <c r="H521" s="958">
        <v>81.426000000000002</v>
      </c>
      <c r="I521" s="495"/>
      <c r="J521" s="486" t="s">
        <v>9</v>
      </c>
      <c r="K521" s="6"/>
      <c r="L521" s="125"/>
      <c r="M521" s="109"/>
      <c r="N521" s="106"/>
      <c r="O521" s="106"/>
      <c r="P521" s="129"/>
      <c r="Q521" s="114"/>
      <c r="R521" s="114"/>
      <c r="S521" s="114"/>
      <c r="T521" s="114"/>
      <c r="U521" s="114"/>
      <c r="V521" s="114"/>
      <c r="W521" s="114"/>
      <c r="X521" s="114"/>
      <c r="Y521" s="114"/>
      <c r="Z521" s="114"/>
    </row>
    <row r="522" spans="2:26">
      <c r="B522" s="1064" t="s">
        <v>204</v>
      </c>
      <c r="C522" s="78"/>
      <c r="D522" s="1147">
        <f>SUM(D517:D521)</f>
        <v>565</v>
      </c>
      <c r="E522" s="499">
        <f>SUM(E517:E521)</f>
        <v>22.828000000000003</v>
      </c>
      <c r="F522" s="500">
        <f>SUM(F517:F521)</f>
        <v>22.198000000000004</v>
      </c>
      <c r="G522" s="501">
        <f>SUM(G517:G521)</f>
        <v>98.150999999999996</v>
      </c>
      <c r="H522" s="729">
        <f>SUM(H517:H521)</f>
        <v>681.2600000000001</v>
      </c>
      <c r="I522" s="925" t="s">
        <v>284</v>
      </c>
      <c r="J522" s="875" t="s">
        <v>202</v>
      </c>
      <c r="K522" s="6"/>
      <c r="L522" s="125"/>
      <c r="M522" s="109"/>
      <c r="N522" s="106"/>
      <c r="O522" s="106"/>
      <c r="P522" s="129"/>
      <c r="Q522" s="114"/>
      <c r="R522" s="114"/>
      <c r="S522" s="114"/>
      <c r="T522" s="114"/>
      <c r="U522" s="114"/>
      <c r="V522" s="114"/>
      <c r="W522" s="114"/>
      <c r="X522" s="114"/>
      <c r="Y522" s="114"/>
      <c r="Z522" s="114"/>
    </row>
    <row r="523" spans="2:26">
      <c r="B523" s="1035"/>
      <c r="C523" s="1036" t="s">
        <v>11</v>
      </c>
      <c r="D523" s="1783">
        <v>0.25</v>
      </c>
      <c r="E523" s="1160">
        <f>(E797/100)*25</f>
        <v>22.5</v>
      </c>
      <c r="F523" s="1159">
        <f>(F797/100)*25</f>
        <v>23</v>
      </c>
      <c r="G523" s="1159">
        <f>(G797/100)*25</f>
        <v>95.75</v>
      </c>
      <c r="H523" s="2782">
        <f>(H797/100)*25</f>
        <v>680</v>
      </c>
      <c r="I523" s="1791">
        <f>H523-H522</f>
        <v>-1.2600000000001046</v>
      </c>
      <c r="J523" s="874" t="s">
        <v>422</v>
      </c>
      <c r="K523" s="6"/>
      <c r="L523" s="2685"/>
      <c r="M523" s="122"/>
      <c r="N523" s="3021"/>
      <c r="O523" s="114"/>
      <c r="P523" s="129"/>
      <c r="Q523" s="114"/>
      <c r="R523" s="114"/>
      <c r="S523" s="114"/>
      <c r="T523" s="114"/>
      <c r="U523" s="114"/>
      <c r="V523" s="114"/>
      <c r="W523" s="114"/>
      <c r="X523" s="114"/>
      <c r="Y523" s="114"/>
      <c r="Z523" s="114"/>
    </row>
    <row r="524" spans="2:26" ht="16.5" thickBot="1">
      <c r="B524" s="249"/>
      <c r="C524" s="1031" t="s">
        <v>431</v>
      </c>
      <c r="D524" s="1777"/>
      <c r="E524" s="2710">
        <f>(E522*100/E797)-25</f>
        <v>0.36444444444444812</v>
      </c>
      <c r="F524" s="521">
        <f>(F522*100/F797)-25</f>
        <v>-0.87173913043477924</v>
      </c>
      <c r="G524" s="521">
        <f>(G522*100/G797)-25</f>
        <v>0.62689295039164605</v>
      </c>
      <c r="H524" s="2711">
        <f>(H522*100/H797)-25</f>
        <v>4.632352941176876E-2</v>
      </c>
      <c r="I524" s="1784"/>
      <c r="J524" s="1033"/>
      <c r="K524" s="6"/>
      <c r="L524" s="133"/>
      <c r="M524" s="188"/>
      <c r="N524" s="114"/>
      <c r="O524" s="3021"/>
      <c r="P524" s="109"/>
      <c r="Q524" s="665"/>
      <c r="R524" s="129"/>
      <c r="S524" s="129"/>
      <c r="T524" s="129"/>
      <c r="U524" s="114"/>
      <c r="V524" s="114"/>
      <c r="W524" s="114"/>
      <c r="X524" s="114"/>
      <c r="Y524" s="114"/>
      <c r="Z524" s="114"/>
    </row>
    <row r="525" spans="2:26">
      <c r="B525" s="96"/>
      <c r="C525" s="178" t="s">
        <v>123</v>
      </c>
      <c r="D525" s="96"/>
      <c r="E525" s="5"/>
      <c r="F525" s="503"/>
      <c r="G525" s="503"/>
      <c r="H525" s="503"/>
      <c r="I525" s="505"/>
      <c r="J525" s="505"/>
      <c r="K525" s="6"/>
      <c r="L525" s="133"/>
      <c r="M525" s="121"/>
      <c r="N525" s="375"/>
      <c r="O525" s="129"/>
      <c r="P525" s="124"/>
      <c r="Q525" s="124"/>
      <c r="R525" s="124"/>
      <c r="S525" s="124"/>
      <c r="T525" s="124"/>
      <c r="U525" s="114"/>
      <c r="V525" s="114"/>
      <c r="W525" s="114"/>
      <c r="X525" s="114"/>
      <c r="Y525" s="114"/>
      <c r="Z525" s="114"/>
    </row>
    <row r="526" spans="2:26">
      <c r="B526" s="484" t="s">
        <v>189</v>
      </c>
      <c r="C526" s="384" t="s">
        <v>667</v>
      </c>
      <c r="D526" s="485">
        <v>60</v>
      </c>
      <c r="E526" s="253">
        <v>0.72</v>
      </c>
      <c r="F526" s="253">
        <v>3.6</v>
      </c>
      <c r="G526" s="253">
        <v>6.72</v>
      </c>
      <c r="H526" s="967">
        <v>62.4</v>
      </c>
      <c r="I526" s="525"/>
      <c r="J526" s="802" t="s">
        <v>789</v>
      </c>
      <c r="L526" s="123"/>
      <c r="M526" s="585"/>
      <c r="N526" s="375"/>
      <c r="O526" s="106"/>
      <c r="P526" s="106"/>
      <c r="Q526" s="376"/>
      <c r="R526" s="376"/>
      <c r="S526" s="124"/>
      <c r="T526" s="191"/>
      <c r="U526" s="114"/>
      <c r="V526" s="114"/>
      <c r="W526" s="114"/>
      <c r="X526" s="114"/>
      <c r="Y526" s="114"/>
      <c r="Z526" s="114"/>
    </row>
    <row r="527" spans="2:26">
      <c r="B527" s="487" t="s">
        <v>288</v>
      </c>
      <c r="C527" s="1983" t="s">
        <v>606</v>
      </c>
      <c r="D527" s="485">
        <v>250</v>
      </c>
      <c r="E527" s="369">
        <v>1.3</v>
      </c>
      <c r="F527" s="371">
        <v>4.4249999999999998</v>
      </c>
      <c r="G527" s="371">
        <v>3.45</v>
      </c>
      <c r="H527" s="967">
        <v>59</v>
      </c>
      <c r="I527" s="515"/>
      <c r="J527" s="483" t="s">
        <v>790</v>
      </c>
      <c r="K527" s="31"/>
      <c r="L527" s="123"/>
      <c r="M527" s="109"/>
      <c r="N527" s="106"/>
      <c r="O527" s="129"/>
      <c r="P527" s="129"/>
      <c r="Q527" s="638"/>
      <c r="R527" s="638"/>
      <c r="S527" s="638"/>
      <c r="T527" s="638"/>
      <c r="U527" s="124"/>
      <c r="V527" s="114"/>
      <c r="W527" s="114"/>
      <c r="X527" s="114"/>
      <c r="Y527" s="114"/>
      <c r="Z527" s="114"/>
    </row>
    <row r="528" spans="2:26" ht="15.75">
      <c r="B528" s="488" t="s">
        <v>12</v>
      </c>
      <c r="C528" s="252" t="s">
        <v>611</v>
      </c>
      <c r="D528" s="485">
        <v>210</v>
      </c>
      <c r="E528" s="693">
        <v>18.036999999999999</v>
      </c>
      <c r="F528" s="371">
        <v>10.923999999999999</v>
      </c>
      <c r="G528" s="781">
        <v>38.914000000000001</v>
      </c>
      <c r="H528" s="967">
        <v>326.12</v>
      </c>
      <c r="I528" s="525"/>
      <c r="J528" s="738" t="s">
        <v>791</v>
      </c>
      <c r="L528" s="123"/>
      <c r="M528" s="109"/>
      <c r="N528" s="104"/>
      <c r="O528" s="129"/>
      <c r="P528" s="213"/>
      <c r="Q528" s="3193"/>
      <c r="R528" s="3193"/>
      <c r="S528" s="3193"/>
      <c r="T528" s="3193"/>
      <c r="U528" s="124"/>
      <c r="V528" s="114"/>
      <c r="W528" s="114"/>
      <c r="X528" s="114"/>
      <c r="Y528" s="114"/>
      <c r="Z528" s="114"/>
    </row>
    <row r="529" spans="2:26">
      <c r="B529" s="492" t="s">
        <v>199</v>
      </c>
      <c r="C529" s="266" t="s">
        <v>735</v>
      </c>
      <c r="D529" s="494">
        <v>200</v>
      </c>
      <c r="E529" s="235">
        <v>3</v>
      </c>
      <c r="F529" s="359">
        <v>2.2000000000000002</v>
      </c>
      <c r="G529" s="359">
        <v>13.643000000000001</v>
      </c>
      <c r="H529" s="967">
        <v>85.885999999999996</v>
      </c>
      <c r="I529" s="495"/>
      <c r="J529" s="491" t="s">
        <v>792</v>
      </c>
      <c r="K529" s="6"/>
      <c r="L529" s="3038"/>
      <c r="M529" s="585"/>
      <c r="N529" s="106"/>
      <c r="O529" s="588"/>
      <c r="P529" s="129"/>
      <c r="Q529" s="109"/>
      <c r="R529" s="124"/>
      <c r="S529" s="124"/>
      <c r="T529" s="124"/>
      <c r="U529" s="129"/>
      <c r="V529" s="114"/>
      <c r="W529" s="114"/>
      <c r="X529" s="114"/>
      <c r="Y529" s="114"/>
      <c r="Z529" s="114"/>
    </row>
    <row r="530" spans="2:26">
      <c r="B530" s="93"/>
      <c r="C530" s="1854" t="s">
        <v>479</v>
      </c>
      <c r="D530" s="494">
        <v>50</v>
      </c>
      <c r="E530" s="2274">
        <v>2.8210000000000002</v>
      </c>
      <c r="F530" s="368">
        <v>4.1870000000000003</v>
      </c>
      <c r="G530" s="368">
        <v>23.029</v>
      </c>
      <c r="H530" s="967">
        <v>141.083</v>
      </c>
      <c r="I530" s="237"/>
      <c r="J530" s="491" t="s">
        <v>9</v>
      </c>
      <c r="K530" s="6"/>
      <c r="L530" s="123"/>
      <c r="M530" s="109"/>
      <c r="N530" s="106"/>
      <c r="O530" s="129"/>
      <c r="P530" s="588"/>
      <c r="Q530" s="114"/>
      <c r="R530" s="114"/>
      <c r="S530" s="114"/>
      <c r="T530" s="114"/>
      <c r="U530" s="403"/>
      <c r="V530" s="114"/>
      <c r="W530" s="114"/>
      <c r="X530" s="114"/>
      <c r="Y530" s="114"/>
      <c r="Z530" s="114"/>
    </row>
    <row r="531" spans="2:26">
      <c r="B531" s="93"/>
      <c r="C531" s="489" t="s">
        <v>10</v>
      </c>
      <c r="D531" s="494">
        <v>70</v>
      </c>
      <c r="E531" s="2274">
        <v>2.5030000000000001</v>
      </c>
      <c r="F531" s="368">
        <v>0.89500000000000002</v>
      </c>
      <c r="G531" s="359">
        <v>35.229999999999997</v>
      </c>
      <c r="H531" s="958">
        <v>158.97900000000001</v>
      </c>
      <c r="I531" s="495"/>
      <c r="J531" s="491" t="s">
        <v>9</v>
      </c>
      <c r="K531" s="6"/>
      <c r="L531" s="123"/>
      <c r="M531" s="109"/>
      <c r="N531" s="106"/>
      <c r="O531" s="124"/>
      <c r="P531" s="129"/>
      <c r="Q531" s="114"/>
      <c r="R531" s="114"/>
      <c r="S531" s="114"/>
      <c r="T531" s="114"/>
      <c r="U531" s="1926"/>
      <c r="V531" s="114"/>
      <c r="W531" s="114"/>
      <c r="X531" s="114"/>
      <c r="Y531" s="114"/>
      <c r="Z531" s="114"/>
    </row>
    <row r="532" spans="2:26">
      <c r="B532" s="93"/>
      <c r="C532" s="451" t="s">
        <v>387</v>
      </c>
      <c r="D532" s="485">
        <v>40</v>
      </c>
      <c r="E532" s="2388">
        <v>2.2599999999999998</v>
      </c>
      <c r="F532" s="371">
        <v>0.6</v>
      </c>
      <c r="G532" s="371">
        <v>16.739999999999998</v>
      </c>
      <c r="H532" s="958">
        <v>81.426000000000002</v>
      </c>
      <c r="I532" s="495"/>
      <c r="J532" s="486" t="s">
        <v>9</v>
      </c>
      <c r="K532" s="6"/>
      <c r="L532" s="3190"/>
      <c r="M532" s="109"/>
      <c r="N532" s="106"/>
      <c r="O532" s="129"/>
      <c r="P532" s="124"/>
      <c r="Q532" s="124"/>
      <c r="R532" s="124"/>
      <c r="S532" s="124"/>
      <c r="T532" s="124"/>
      <c r="U532" s="1926"/>
      <c r="V532" s="114"/>
      <c r="W532" s="114"/>
      <c r="X532" s="114"/>
      <c r="Y532" s="114"/>
      <c r="Z532" s="114"/>
    </row>
    <row r="533" spans="2:26" ht="15.75" thickBot="1">
      <c r="B533" s="933"/>
      <c r="C533" s="447" t="s">
        <v>290</v>
      </c>
      <c r="D533" s="507">
        <v>100</v>
      </c>
      <c r="E533" s="369">
        <v>0.34</v>
      </c>
      <c r="F533" s="370">
        <v>0.34</v>
      </c>
      <c r="G533" s="371">
        <v>8.4</v>
      </c>
      <c r="H533" s="798">
        <v>40.29</v>
      </c>
      <c r="I533" s="926"/>
      <c r="J533" s="579" t="s">
        <v>761</v>
      </c>
      <c r="K533" s="6"/>
      <c r="L533" s="2685"/>
      <c r="M533" s="122"/>
      <c r="N533" s="213"/>
      <c r="O533" s="129"/>
      <c r="P533" s="106"/>
      <c r="Q533" s="376"/>
      <c r="R533" s="124"/>
      <c r="S533" s="124"/>
      <c r="T533" s="191"/>
      <c r="U533" s="630"/>
      <c r="V533" s="114"/>
      <c r="W533" s="114"/>
      <c r="X533" s="114"/>
      <c r="Y533" s="114"/>
      <c r="Z533" s="114"/>
    </row>
    <row r="534" spans="2:26">
      <c r="B534" s="498" t="s">
        <v>192</v>
      </c>
      <c r="C534" s="43"/>
      <c r="D534" s="923">
        <f>SUM(D526:D533)</f>
        <v>980</v>
      </c>
      <c r="E534" s="509">
        <f>SUM(E526:E533)</f>
        <v>30.980999999999998</v>
      </c>
      <c r="F534" s="500">
        <f>SUM(F526:F533)</f>
        <v>27.170999999999999</v>
      </c>
      <c r="G534" s="510">
        <f>SUM(G526:G533)</f>
        <v>146.126</v>
      </c>
      <c r="H534" s="729">
        <f>SUM(H526:H533)</f>
        <v>955.18399999999997</v>
      </c>
      <c r="I534" s="925" t="s">
        <v>284</v>
      </c>
      <c r="J534" s="875" t="s">
        <v>202</v>
      </c>
      <c r="K534" s="6"/>
      <c r="L534" s="133"/>
      <c r="M534" s="188"/>
      <c r="N534" s="168"/>
      <c r="O534" s="129"/>
      <c r="P534" s="129"/>
      <c r="Q534" s="638"/>
      <c r="R534" s="638"/>
      <c r="S534" s="638"/>
      <c r="T534" s="638"/>
      <c r="U534" s="124"/>
      <c r="V534" s="124"/>
      <c r="W534" s="191"/>
      <c r="X534" s="677"/>
      <c r="Y534" s="114"/>
      <c r="Z534" s="114"/>
    </row>
    <row r="535" spans="2:26">
      <c r="B535" s="1035"/>
      <c r="C535" s="1036" t="s">
        <v>11</v>
      </c>
      <c r="D535" s="1783">
        <v>0.35</v>
      </c>
      <c r="E535" s="1160">
        <f>(E797/100)*35</f>
        <v>31.5</v>
      </c>
      <c r="F535" s="1159">
        <f>(F797/100)*35</f>
        <v>32.200000000000003</v>
      </c>
      <c r="G535" s="1159">
        <f>(G797/100)*35</f>
        <v>134.05000000000001</v>
      </c>
      <c r="H535" s="2782">
        <f>(H797/100)*35</f>
        <v>952</v>
      </c>
      <c r="I535" s="924">
        <f>H535-H534</f>
        <v>-3.1839999999999691</v>
      </c>
      <c r="J535" s="874" t="s">
        <v>422</v>
      </c>
      <c r="K535" s="6"/>
      <c r="L535" s="123"/>
      <c r="M535" s="109"/>
      <c r="N535" s="104"/>
      <c r="O535" s="129"/>
      <c r="P535" s="213"/>
      <c r="Q535" s="3193"/>
      <c r="R535" s="3193"/>
      <c r="S535" s="3193"/>
      <c r="T535" s="3193"/>
      <c r="U535" s="124"/>
      <c r="V535" s="124"/>
      <c r="W535" s="191"/>
      <c r="X535" s="677"/>
      <c r="Y535" s="114"/>
      <c r="Z535" s="114"/>
    </row>
    <row r="536" spans="2:26" ht="15.75" thickBot="1">
      <c r="B536" s="249"/>
      <c r="C536" s="1031" t="s">
        <v>431</v>
      </c>
      <c r="D536" s="1777"/>
      <c r="E536" s="2710">
        <f>(E534*100/E797)-35</f>
        <v>-0.57666666666666799</v>
      </c>
      <c r="F536" s="521">
        <f>(F534*100/F797)-35</f>
        <v>-5.4663043478260889</v>
      </c>
      <c r="G536" s="521">
        <f>(G534*100/G797)-35</f>
        <v>3.1530026109660554</v>
      </c>
      <c r="H536" s="2711">
        <f>(H534*100/H797)-35</f>
        <v>0.11705882352941188</v>
      </c>
      <c r="I536" s="1784"/>
      <c r="J536" s="1033"/>
      <c r="K536" s="6"/>
      <c r="L536" s="133"/>
      <c r="M536" s="809"/>
      <c r="N536" s="104"/>
      <c r="O536" s="129"/>
      <c r="P536" s="129"/>
      <c r="Q536" s="114"/>
      <c r="R536" s="114"/>
      <c r="S536" s="114"/>
      <c r="T536" s="114"/>
      <c r="U536" s="114"/>
      <c r="V536" s="124"/>
      <c r="W536" s="191"/>
      <c r="X536" s="690"/>
      <c r="Y536" s="114"/>
      <c r="Z536" s="114"/>
    </row>
    <row r="537" spans="2:26">
      <c r="B537" s="934" t="s">
        <v>189</v>
      </c>
      <c r="C537" s="538" t="s">
        <v>232</v>
      </c>
      <c r="D537" s="63"/>
      <c r="E537" s="65"/>
      <c r="F537" s="503"/>
      <c r="G537" s="503"/>
      <c r="H537" s="504"/>
      <c r="I537" s="526"/>
      <c r="J537" s="526"/>
      <c r="K537" s="31"/>
      <c r="L537" s="133"/>
      <c r="M537" s="809"/>
      <c r="N537" s="210"/>
      <c r="O537" s="129"/>
      <c r="P537" s="119"/>
      <c r="Q537" s="114"/>
      <c r="R537" s="114"/>
      <c r="S537" s="114"/>
      <c r="T537" s="114"/>
      <c r="U537" s="114"/>
      <c r="V537" s="787"/>
      <c r="W537" s="768"/>
      <c r="X537" s="218"/>
      <c r="Y537" s="114"/>
      <c r="Z537" s="114"/>
    </row>
    <row r="538" spans="2:26">
      <c r="B538" s="1837" t="s">
        <v>288</v>
      </c>
      <c r="C538" s="803" t="s">
        <v>884</v>
      </c>
      <c r="D538" s="275">
        <v>200</v>
      </c>
      <c r="E538" s="235">
        <v>5.8</v>
      </c>
      <c r="F538" s="359">
        <v>5</v>
      </c>
      <c r="G538" s="359">
        <v>8</v>
      </c>
      <c r="H538" s="970">
        <v>101</v>
      </c>
      <c r="I538" s="490"/>
      <c r="J538" s="579" t="s">
        <v>690</v>
      </c>
      <c r="L538" s="123"/>
      <c r="M538" s="109"/>
      <c r="N538" s="106"/>
      <c r="O538" s="129"/>
      <c r="P538" s="129"/>
      <c r="Q538" s="114"/>
      <c r="R538" s="114"/>
      <c r="S538" s="114"/>
      <c r="T538" s="114"/>
      <c r="U538" s="129"/>
      <c r="V538" s="129"/>
      <c r="W538" s="129"/>
      <c r="X538" s="228"/>
      <c r="Y538" s="114"/>
      <c r="Z538" s="114"/>
    </row>
    <row r="539" spans="2:26" ht="15.75">
      <c r="B539" s="1838" t="s">
        <v>12</v>
      </c>
      <c r="C539" s="1927" t="s">
        <v>793</v>
      </c>
      <c r="D539" s="277" t="s">
        <v>912</v>
      </c>
      <c r="E539" s="420">
        <v>2.4529999999999998</v>
      </c>
      <c r="F539" s="370">
        <v>4.72</v>
      </c>
      <c r="G539" s="2202">
        <v>17.004000000000001</v>
      </c>
      <c r="H539" s="970">
        <v>120.792</v>
      </c>
      <c r="I539" s="525"/>
      <c r="J539" s="486" t="s">
        <v>711</v>
      </c>
      <c r="K539" s="6"/>
      <c r="L539" s="2685"/>
      <c r="M539" s="122"/>
      <c r="N539" s="3021"/>
      <c r="O539" s="129"/>
      <c r="P539" s="129"/>
      <c r="Q539" s="114"/>
      <c r="R539" s="188"/>
      <c r="S539" s="114"/>
      <c r="T539" s="129"/>
      <c r="U539" s="129"/>
      <c r="V539" s="129"/>
      <c r="W539" s="129"/>
      <c r="X539" s="129"/>
      <c r="Y539" s="114"/>
      <c r="Z539" s="114"/>
    </row>
    <row r="540" spans="2:26" ht="15.75">
      <c r="B540" s="1838" t="s">
        <v>12</v>
      </c>
      <c r="C540" s="2225" t="s">
        <v>794</v>
      </c>
      <c r="D540" s="874"/>
      <c r="E540" s="328"/>
      <c r="F540" s="982"/>
      <c r="G540" s="328"/>
      <c r="H540" s="1112"/>
      <c r="I540" s="1844"/>
      <c r="J540" s="975" t="s">
        <v>876</v>
      </c>
      <c r="K540" s="6"/>
      <c r="L540" s="114"/>
      <c r="M540" s="122"/>
      <c r="N540" s="114"/>
      <c r="O540" s="129"/>
      <c r="P540" s="129"/>
      <c r="Q540" s="114"/>
      <c r="R540" s="109"/>
      <c r="S540" s="106"/>
      <c r="T540" s="374"/>
      <c r="U540" s="374"/>
      <c r="V540" s="675"/>
      <c r="W540" s="191"/>
      <c r="X540" s="789"/>
      <c r="Y540" s="114"/>
      <c r="Z540" s="114"/>
    </row>
    <row r="541" spans="2:26" ht="15.75" thickBot="1">
      <c r="B541" s="1911" t="s">
        <v>199</v>
      </c>
      <c r="C541" s="2821" t="s">
        <v>713</v>
      </c>
      <c r="D541" s="507">
        <v>20</v>
      </c>
      <c r="E541" s="235">
        <v>0.77</v>
      </c>
      <c r="F541" s="359">
        <v>0.38</v>
      </c>
      <c r="G541" s="359">
        <v>10.28</v>
      </c>
      <c r="H541" s="958">
        <v>45.22</v>
      </c>
      <c r="I541" s="1805"/>
      <c r="J541" s="491" t="s">
        <v>9</v>
      </c>
      <c r="K541" s="6"/>
      <c r="L541" s="114"/>
      <c r="M541" s="122"/>
      <c r="N541" s="114"/>
      <c r="O541" s="129"/>
      <c r="P541" s="129"/>
      <c r="Q541" s="168"/>
      <c r="R541" s="109"/>
      <c r="S541" s="106"/>
      <c r="T541" s="124"/>
      <c r="U541" s="124"/>
      <c r="V541" s="124"/>
      <c r="W541" s="191"/>
      <c r="X541" s="677"/>
      <c r="Y541" s="114"/>
      <c r="Z541" s="114"/>
    </row>
    <row r="542" spans="2:26" ht="15.75">
      <c r="B542" s="498" t="s">
        <v>241</v>
      </c>
      <c r="C542" s="43"/>
      <c r="D542" s="183">
        <f>D538+D541+110+20</f>
        <v>350</v>
      </c>
      <c r="E542" s="509">
        <f>SUM(E538:E541)</f>
        <v>9.0229999999999997</v>
      </c>
      <c r="F542" s="500">
        <f>SUM(F538:F541)</f>
        <v>10.1</v>
      </c>
      <c r="G542" s="510">
        <f>SUM(G538:G541)</f>
        <v>35.283999999999999</v>
      </c>
      <c r="H542" s="729">
        <f>SUM(H538:H541)</f>
        <v>267.012</v>
      </c>
      <c r="I542" s="925" t="s">
        <v>284</v>
      </c>
      <c r="J542" s="875" t="s">
        <v>202</v>
      </c>
      <c r="K542" s="6"/>
      <c r="L542" s="114"/>
      <c r="M542" s="122"/>
      <c r="N542" s="114"/>
      <c r="O542" s="129"/>
      <c r="P542" s="129"/>
      <c r="Q542" s="790"/>
      <c r="R542" s="121"/>
      <c r="S542" s="106"/>
      <c r="T542" s="376"/>
      <c r="U542" s="376"/>
      <c r="V542" s="376"/>
      <c r="W542" s="191"/>
      <c r="X542" s="677"/>
      <c r="Y542" s="114"/>
      <c r="Z542" s="114"/>
    </row>
    <row r="543" spans="2:26">
      <c r="B543" s="1035"/>
      <c r="C543" s="1036" t="s">
        <v>11</v>
      </c>
      <c r="D543" s="1783">
        <v>0.1</v>
      </c>
      <c r="E543" s="1160">
        <f>(E797/100)*10</f>
        <v>9</v>
      </c>
      <c r="F543" s="1159">
        <f>(F797/100)*10</f>
        <v>9.2000000000000011</v>
      </c>
      <c r="G543" s="1159">
        <f>(G797/100)*10</f>
        <v>38.299999999999997</v>
      </c>
      <c r="H543" s="2782">
        <f>(H797/100)*10</f>
        <v>272</v>
      </c>
      <c r="I543" s="1791">
        <f>H543-H542</f>
        <v>4.9879999999999995</v>
      </c>
      <c r="J543" s="874" t="s">
        <v>422</v>
      </c>
      <c r="K543" s="31"/>
      <c r="L543" s="129"/>
      <c r="M543" s="129"/>
      <c r="N543" s="129"/>
      <c r="O543" s="129"/>
      <c r="P543" s="129"/>
      <c r="Q543" s="764"/>
      <c r="R543" s="109"/>
      <c r="S543" s="106"/>
      <c r="T543" s="124"/>
      <c r="U543" s="124"/>
      <c r="V543" s="630"/>
      <c r="W543" s="191"/>
      <c r="X543" s="677"/>
      <c r="Y543" s="114"/>
      <c r="Z543" s="114"/>
    </row>
    <row r="544" spans="2:26" ht="15.75" thickBot="1">
      <c r="B544" s="249"/>
      <c r="C544" s="1031" t="s">
        <v>431</v>
      </c>
      <c r="D544" s="1777"/>
      <c r="E544" s="2710">
        <f>(E542*100/E797)-10</f>
        <v>2.5555555555554221E-2</v>
      </c>
      <c r="F544" s="521">
        <f>(F542*100/F797)-10</f>
        <v>0.97826086956521685</v>
      </c>
      <c r="G544" s="521">
        <f>(G542*100/G797)-10</f>
        <v>-0.7874673629242821</v>
      </c>
      <c r="H544" s="2711">
        <f>(H542*100/H797)-10</f>
        <v>-0.18338235294117666</v>
      </c>
      <c r="I544" s="1784"/>
      <c r="J544" s="1033"/>
      <c r="L544" s="129"/>
      <c r="M544" s="129"/>
      <c r="N544" s="129"/>
      <c r="O544" s="129"/>
      <c r="P544" s="129"/>
      <c r="Q544" s="114"/>
      <c r="R544" s="109"/>
      <c r="S544" s="106"/>
      <c r="T544" s="124"/>
      <c r="U544" s="124"/>
      <c r="V544" s="630"/>
      <c r="W544" s="191"/>
      <c r="X544" s="677"/>
      <c r="Y544" s="114"/>
      <c r="Z544" s="114"/>
    </row>
    <row r="545" spans="2:26" ht="15.75">
      <c r="K545" s="6"/>
      <c r="L545" s="129"/>
      <c r="M545" s="129"/>
      <c r="N545" s="129"/>
      <c r="O545" s="129"/>
      <c r="P545" s="129"/>
      <c r="Q545" s="765"/>
      <c r="R545" s="109"/>
      <c r="S545" s="106"/>
      <c r="T545" s="124"/>
      <c r="U545" s="124"/>
      <c r="V545" s="124"/>
      <c r="W545" s="191"/>
      <c r="X545" s="677"/>
      <c r="Y545" s="114"/>
      <c r="Z545" s="114"/>
    </row>
    <row r="546" spans="2:26" ht="16.5" thickBot="1">
      <c r="B546" s="114"/>
      <c r="C546" s="590"/>
      <c r="D546" s="15"/>
      <c r="I546" s="129"/>
      <c r="J546" s="129"/>
      <c r="K546" s="6"/>
      <c r="L546" s="129"/>
      <c r="M546" s="129"/>
      <c r="N546" s="129"/>
      <c r="O546" s="129"/>
      <c r="P546" s="129"/>
      <c r="Q546" s="766"/>
      <c r="R546" s="109"/>
      <c r="S546" s="106"/>
      <c r="T546" s="124"/>
      <c r="U546" s="124"/>
      <c r="V546" s="124"/>
      <c r="W546" s="191"/>
      <c r="X546" s="677"/>
      <c r="Y546" s="114"/>
      <c r="Z546" s="114"/>
    </row>
    <row r="547" spans="2:26">
      <c r="B547" s="877"/>
      <c r="C547" s="43" t="s">
        <v>283</v>
      </c>
      <c r="D547" s="44"/>
      <c r="E547" s="155">
        <f>E522+E534</f>
        <v>53.808999999999997</v>
      </c>
      <c r="F547" s="255">
        <f>F522+F534</f>
        <v>49.369</v>
      </c>
      <c r="G547" s="255">
        <f>G522+G534</f>
        <v>244.27699999999999</v>
      </c>
      <c r="H547" s="879">
        <f>H522+H534</f>
        <v>1636.444</v>
      </c>
      <c r="I547" s="925" t="s">
        <v>284</v>
      </c>
      <c r="J547" s="875" t="s">
        <v>202</v>
      </c>
      <c r="K547" s="6"/>
      <c r="L547" s="129"/>
      <c r="M547" s="129"/>
      <c r="N547" s="129"/>
      <c r="O547" s="129"/>
      <c r="P547" s="129"/>
      <c r="Q547" s="624"/>
      <c r="R547" s="406"/>
      <c r="S547" s="108"/>
      <c r="T547" s="767"/>
      <c r="U547" s="768"/>
      <c r="V547" s="788"/>
      <c r="W547" s="768"/>
      <c r="X547" s="218"/>
      <c r="Y547" s="114"/>
      <c r="Z547" s="114"/>
    </row>
    <row r="548" spans="2:26">
      <c r="B548" s="456"/>
      <c r="C548" s="930" t="s">
        <v>11</v>
      </c>
      <c r="D548" s="1796">
        <v>0.6</v>
      </c>
      <c r="E548" s="1160">
        <f>(E797/100)*60</f>
        <v>54</v>
      </c>
      <c r="F548" s="1159">
        <f>(F797/100)*60</f>
        <v>55.2</v>
      </c>
      <c r="G548" s="1159">
        <f>(G797/100)*60</f>
        <v>229.8</v>
      </c>
      <c r="H548" s="2782">
        <f>(H797/100)*60</f>
        <v>1632</v>
      </c>
      <c r="I548" s="2724">
        <f>H548-H547</f>
        <v>-4.44399999999996</v>
      </c>
      <c r="J548" s="1150" t="s">
        <v>422</v>
      </c>
      <c r="K548" s="6"/>
      <c r="L548" s="129"/>
      <c r="M548" s="129"/>
      <c r="N548" s="129"/>
      <c r="O548" s="129"/>
      <c r="P548" s="129"/>
      <c r="Q548" s="106"/>
      <c r="R548" s="406"/>
      <c r="S548" s="108"/>
      <c r="T548" s="114"/>
      <c r="U548" s="114"/>
      <c r="V548" s="114"/>
      <c r="W548" s="114"/>
      <c r="X548" s="228"/>
      <c r="Y548" s="114"/>
      <c r="Z548" s="114"/>
    </row>
    <row r="549" spans="2:26" ht="15.75" thickBot="1">
      <c r="B549" s="249"/>
      <c r="C549" s="1031" t="s">
        <v>431</v>
      </c>
      <c r="D549" s="1777"/>
      <c r="E549" s="2710">
        <f>(E547*100/E797)-60</f>
        <v>-0.21222222222222342</v>
      </c>
      <c r="F549" s="521">
        <f>(F547*100/F797)-60</f>
        <v>-6.3380434782608717</v>
      </c>
      <c r="G549" s="521">
        <f>(G547*100/G797)-60</f>
        <v>3.7798955613576979</v>
      </c>
      <c r="H549" s="2711">
        <f>(H547*100/H797)-60</f>
        <v>0.16338235294117709</v>
      </c>
      <c r="I549" s="947"/>
      <c r="J549" s="512"/>
      <c r="K549" s="6"/>
      <c r="L549" s="129"/>
      <c r="M549" s="129"/>
      <c r="N549" s="129"/>
      <c r="O549" s="129"/>
      <c r="P549" s="129"/>
      <c r="Q549" s="224"/>
      <c r="R549" s="409"/>
      <c r="S549" s="114"/>
      <c r="T549" s="411"/>
      <c r="U549" s="411"/>
      <c r="V549" s="411"/>
      <c r="W549" s="411"/>
      <c r="X549" s="228"/>
      <c r="Y549" s="114"/>
      <c r="Z549" s="114"/>
    </row>
    <row r="550" spans="2:26">
      <c r="K550" s="6"/>
      <c r="L550" s="114"/>
      <c r="M550" s="122"/>
      <c r="N550" s="114"/>
      <c r="O550" s="129"/>
      <c r="P550" s="129"/>
      <c r="Q550" s="114"/>
      <c r="R550" s="114"/>
      <c r="S550" s="129"/>
      <c r="T550" s="129"/>
      <c r="U550" s="129"/>
      <c r="V550" s="129"/>
      <c r="W550" s="129"/>
      <c r="X550" s="129"/>
      <c r="Y550" s="114"/>
      <c r="Z550" s="114"/>
    </row>
    <row r="551" spans="2:26" ht="15.75" thickBot="1">
      <c r="K551" s="6"/>
      <c r="L551" s="114"/>
      <c r="M551" s="122"/>
      <c r="N551" s="114"/>
      <c r="O551" s="129"/>
      <c r="P551" s="129"/>
      <c r="Q551" s="114"/>
      <c r="R551" s="114"/>
      <c r="S551" s="129"/>
      <c r="T551" s="129"/>
      <c r="U551" s="129"/>
      <c r="V551" s="129"/>
      <c r="W551" s="129"/>
      <c r="X551" s="129"/>
      <c r="Y551" s="114"/>
      <c r="Z551" s="114"/>
    </row>
    <row r="552" spans="2:26">
      <c r="B552" s="877"/>
      <c r="C552" s="43" t="s">
        <v>282</v>
      </c>
      <c r="D552" s="44"/>
      <c r="E552" s="155">
        <f>E534+E542</f>
        <v>40.003999999999998</v>
      </c>
      <c r="F552" s="255">
        <f>F534+F542</f>
        <v>37.271000000000001</v>
      </c>
      <c r="G552" s="255">
        <f>G534+G542</f>
        <v>181.41</v>
      </c>
      <c r="H552" s="879">
        <f>H534+H542</f>
        <v>1222.1959999999999</v>
      </c>
      <c r="I552" s="925" t="s">
        <v>284</v>
      </c>
      <c r="J552" s="875" t="s">
        <v>202</v>
      </c>
      <c r="K552" s="6"/>
      <c r="L552" s="129"/>
      <c r="M552" s="129"/>
      <c r="N552" s="129"/>
      <c r="O552" s="129"/>
      <c r="P552" s="129"/>
      <c r="Q552" s="757"/>
      <c r="R552" s="114"/>
      <c r="S552" s="758"/>
      <c r="T552" s="194"/>
      <c r="U552" s="194"/>
      <c r="V552" s="194"/>
      <c r="W552" s="758"/>
      <c r="X552" s="758"/>
      <c r="Y552" s="114"/>
      <c r="Z552" s="114"/>
    </row>
    <row r="553" spans="2:26">
      <c r="B553" s="456"/>
      <c r="C553" s="930" t="s">
        <v>11</v>
      </c>
      <c r="D553" s="1783">
        <v>0.45</v>
      </c>
      <c r="E553" s="1160">
        <f>(E797/100)*45</f>
        <v>40.5</v>
      </c>
      <c r="F553" s="1159">
        <f>(F797/100)*45</f>
        <v>41.4</v>
      </c>
      <c r="G553" s="1159">
        <f>(G797/100)*45</f>
        <v>172.35</v>
      </c>
      <c r="H553" s="2782">
        <f>(H797/100)*45</f>
        <v>1224</v>
      </c>
      <c r="I553" s="2724">
        <f>H553-H552</f>
        <v>1.8040000000000873</v>
      </c>
      <c r="J553" s="1150" t="s">
        <v>422</v>
      </c>
      <c r="L553" s="114"/>
      <c r="M553" s="122"/>
      <c r="N553" s="114"/>
      <c r="O553" s="129"/>
      <c r="P553" s="129"/>
      <c r="Q553" s="192"/>
      <c r="R553" s="221"/>
      <c r="S553" s="192"/>
      <c r="T553" s="760"/>
      <c r="U553" s="760"/>
      <c r="V553" s="760"/>
      <c r="W553" s="192"/>
      <c r="X553" s="761"/>
      <c r="Y553" s="114"/>
      <c r="Z553" s="114"/>
    </row>
    <row r="554" spans="2:26" ht="15.75" thickBot="1">
      <c r="B554" s="249"/>
      <c r="C554" s="1031" t="s">
        <v>431</v>
      </c>
      <c r="D554" s="1777"/>
      <c r="E554" s="2710">
        <f>(E552*100/E797)-45</f>
        <v>-0.551111111111112</v>
      </c>
      <c r="F554" s="521">
        <f>(F552*100/F797)-45</f>
        <v>-4.4880434782608702</v>
      </c>
      <c r="G554" s="521">
        <f>(G552*100/G797)-45</f>
        <v>2.3655352480417733</v>
      </c>
      <c r="H554" s="2711">
        <f>(H552*100/H797)-45</f>
        <v>-6.6323529411768334E-2</v>
      </c>
      <c r="I554" s="947"/>
      <c r="J554" s="512"/>
      <c r="K554" s="6"/>
      <c r="L554" s="114"/>
      <c r="M554" s="122"/>
      <c r="N554" s="114"/>
      <c r="O554" s="129"/>
      <c r="P554" s="129"/>
      <c r="Q554" s="760"/>
      <c r="R554" s="213"/>
      <c r="S554" s="221"/>
      <c r="T554" s="762"/>
      <c r="U554" s="762"/>
      <c r="V554" s="762"/>
      <c r="W554" s="221"/>
      <c r="X554" s="309"/>
      <c r="Y554" s="114"/>
      <c r="Z554" s="114"/>
    </row>
    <row r="555" spans="2:26" ht="15.75" thickBot="1">
      <c r="K555" s="6"/>
      <c r="L555" s="114"/>
      <c r="M555" s="122"/>
      <c r="N555" s="114"/>
      <c r="O555" s="129"/>
      <c r="P555" s="129"/>
      <c r="Q555" s="114"/>
      <c r="R555" s="188"/>
      <c r="S555" s="106"/>
      <c r="T555" s="124"/>
      <c r="U555" s="124"/>
      <c r="V555" s="124"/>
      <c r="W555" s="191"/>
      <c r="X555" s="677"/>
      <c r="Y555" s="114"/>
      <c r="Z555" s="114"/>
    </row>
    <row r="556" spans="2:26" ht="14.25" customHeight="1">
      <c r="B556" s="877"/>
      <c r="C556" s="43" t="s">
        <v>242</v>
      </c>
      <c r="D556" s="44"/>
      <c r="E556" s="162">
        <f>E522+E534+E542</f>
        <v>62.831999999999994</v>
      </c>
      <c r="F556" s="101">
        <f>F522+F534+F542</f>
        <v>59.469000000000001</v>
      </c>
      <c r="G556" s="101">
        <f>G522+G534+G542</f>
        <v>279.56099999999998</v>
      </c>
      <c r="H556" s="256">
        <f>H522+H534+H542</f>
        <v>1903.4559999999999</v>
      </c>
      <c r="I556" s="925" t="s">
        <v>284</v>
      </c>
      <c r="J556" s="875" t="s">
        <v>202</v>
      </c>
      <c r="K556" s="6"/>
      <c r="L556" s="129"/>
      <c r="M556" s="129"/>
      <c r="N556" s="129"/>
      <c r="O556" s="129"/>
      <c r="P556" s="129"/>
      <c r="Q556" s="188"/>
      <c r="R556" s="109"/>
      <c r="S556" s="106"/>
      <c r="T556" s="190"/>
      <c r="U556" s="190"/>
      <c r="V556" s="190"/>
      <c r="W556" s="191"/>
      <c r="X556" s="677"/>
      <c r="Y556" s="114"/>
      <c r="Z556" s="114"/>
    </row>
    <row r="557" spans="2:26">
      <c r="B557" s="1035"/>
      <c r="C557" s="1036" t="s">
        <v>11</v>
      </c>
      <c r="D557" s="1783">
        <v>0.7</v>
      </c>
      <c r="E557" s="1160">
        <f>(E797/100)*70</f>
        <v>63</v>
      </c>
      <c r="F557" s="1159">
        <f>(F797/100)*70</f>
        <v>64.400000000000006</v>
      </c>
      <c r="G557" s="1159">
        <f>(G797/100)*70</f>
        <v>268.10000000000002</v>
      </c>
      <c r="H557" s="2782">
        <f>(H797/100)*70</f>
        <v>1904</v>
      </c>
      <c r="I557" s="924">
        <f>H557-H556</f>
        <v>0.54400000000009641</v>
      </c>
      <c r="J557" s="874" t="s">
        <v>422</v>
      </c>
      <c r="K557" s="6"/>
      <c r="L557" s="129"/>
      <c r="M557" s="129"/>
      <c r="N557" s="129"/>
      <c r="O557" s="129"/>
      <c r="P557" s="129"/>
      <c r="Q557" s="764"/>
      <c r="R557" s="109"/>
      <c r="S557" s="106"/>
      <c r="T557" s="124"/>
      <c r="U557" s="124"/>
      <c r="V557" s="124"/>
      <c r="W557" s="191"/>
      <c r="X557" s="677"/>
      <c r="Y557" s="114"/>
      <c r="Z557" s="114"/>
    </row>
    <row r="558" spans="2:26" ht="16.5" thickBot="1">
      <c r="B558" s="249"/>
      <c r="C558" s="1031" t="s">
        <v>431</v>
      </c>
      <c r="D558" s="1777"/>
      <c r="E558" s="2710">
        <f>(E556*100/E797)-70</f>
        <v>-0.18666666666668164</v>
      </c>
      <c r="F558" s="521">
        <f>(F556*100/F797)-70</f>
        <v>-5.359782608695653</v>
      </c>
      <c r="G558" s="521">
        <f>(G556*100/G797)-70</f>
        <v>2.9924281984334158</v>
      </c>
      <c r="H558" s="2711">
        <f>(H556*100/H797)-70</f>
        <v>-2.0000000000010232E-2</v>
      </c>
      <c r="I558" s="1777"/>
      <c r="J558" s="1789"/>
      <c r="K558" s="6"/>
      <c r="L558" s="129"/>
      <c r="M558" s="129"/>
      <c r="N558" s="129"/>
      <c r="O558" s="129"/>
      <c r="P558" s="129"/>
      <c r="Q558" s="765"/>
      <c r="R558" s="236"/>
      <c r="S558" s="104"/>
      <c r="T558" s="124"/>
      <c r="U558" s="124"/>
      <c r="V558" s="124"/>
      <c r="W558" s="191"/>
      <c r="X558" s="690"/>
      <c r="Y558" s="114"/>
      <c r="Z558" s="114"/>
    </row>
    <row r="559" spans="2:26" ht="18.75" customHeight="1">
      <c r="K559" s="6"/>
      <c r="L559" s="129"/>
      <c r="M559" s="129"/>
      <c r="N559" s="129"/>
      <c r="O559" s="109"/>
      <c r="P559" s="106"/>
      <c r="Q559" s="124"/>
      <c r="R559" s="124"/>
      <c r="S559" s="630"/>
      <c r="T559" s="191"/>
      <c r="U559" s="677"/>
      <c r="V559" s="763"/>
      <c r="W559" s="191"/>
      <c r="X559" s="677"/>
      <c r="Y559" s="114"/>
      <c r="Z559" s="114"/>
    </row>
    <row r="560" spans="2:26">
      <c r="B560" s="326"/>
      <c r="C560" s="86"/>
      <c r="D560" s="156"/>
      <c r="E560" s="336"/>
      <c r="F560" s="336"/>
      <c r="G560" s="336"/>
      <c r="H560" s="347"/>
      <c r="I560" s="336"/>
      <c r="J560" s="336"/>
      <c r="K560" s="6"/>
      <c r="L560" s="129"/>
      <c r="M560" s="129"/>
      <c r="N560" s="129"/>
      <c r="O560" s="129"/>
      <c r="P560" s="129"/>
      <c r="Q560" s="766"/>
      <c r="R560" s="109"/>
      <c r="S560" s="106"/>
      <c r="T560" s="124"/>
      <c r="U560" s="124"/>
      <c r="V560" s="124"/>
      <c r="W560" s="191"/>
      <c r="X560" s="677"/>
      <c r="Y560" s="114"/>
      <c r="Z560" s="114"/>
    </row>
    <row r="561" spans="2:26" ht="12.75" customHeight="1">
      <c r="D561" s="12" t="s">
        <v>206</v>
      </c>
      <c r="K561" s="6"/>
      <c r="L561" s="129"/>
      <c r="M561" s="129"/>
      <c r="N561" s="129"/>
      <c r="O561" s="1990"/>
      <c r="P561" s="129"/>
      <c r="Q561" s="114"/>
      <c r="R561" s="109"/>
      <c r="S561" s="106"/>
      <c r="T561" s="124"/>
      <c r="U561" s="376"/>
      <c r="V561" s="124"/>
      <c r="W561" s="191"/>
      <c r="X561" s="690"/>
      <c r="Y561" s="114"/>
      <c r="Z561" s="114"/>
    </row>
    <row r="562" spans="2:26" ht="13.5" customHeight="1">
      <c r="B562" s="25" t="s">
        <v>1007</v>
      </c>
      <c r="D562"/>
      <c r="E562"/>
      <c r="I562"/>
      <c r="J562"/>
      <c r="K562" s="6"/>
      <c r="L562" s="114"/>
      <c r="M562" s="188"/>
      <c r="N562" s="114"/>
      <c r="O562" s="129"/>
      <c r="P562" s="129"/>
      <c r="Q562" s="624"/>
      <c r="R562" s="114"/>
      <c r="S562" s="108"/>
      <c r="T562" s="767"/>
      <c r="U562" s="787"/>
      <c r="V562" s="767"/>
      <c r="W562" s="768"/>
      <c r="X562" s="218"/>
      <c r="Y562" s="114"/>
      <c r="Z562" s="114"/>
    </row>
    <row r="563" spans="2:26" ht="15.75">
      <c r="C563" s="25" t="s">
        <v>203</v>
      </c>
      <c r="E563"/>
      <c r="F563"/>
      <c r="G563" s="25"/>
      <c r="H563" s="25"/>
      <c r="I563" s="26"/>
      <c r="J563" s="26"/>
      <c r="K563" s="6"/>
      <c r="L563" s="892"/>
      <c r="M563" s="114"/>
      <c r="N563" s="122"/>
      <c r="O563" s="129"/>
      <c r="P563" s="129"/>
      <c r="Q563" s="114"/>
      <c r="R563" s="114"/>
      <c r="S563" s="129"/>
      <c r="T563" s="129"/>
      <c r="U563" s="129"/>
      <c r="V563" s="129"/>
      <c r="W563" s="129"/>
      <c r="X563" s="228"/>
      <c r="Y563" s="114"/>
      <c r="Z563" s="114"/>
    </row>
    <row r="564" spans="2:26" ht="15.75">
      <c r="B564" s="28" t="s">
        <v>888</v>
      </c>
      <c r="C564" s="26"/>
      <c r="D564"/>
      <c r="E564" s="28" t="s">
        <v>0</v>
      </c>
      <c r="F564"/>
      <c r="G564" s="2" t="s">
        <v>429</v>
      </c>
      <c r="H564" s="26"/>
      <c r="I564" s="26"/>
      <c r="J564" s="33"/>
      <c r="K564" s="6"/>
      <c r="L564" s="892"/>
      <c r="M564" s="114"/>
      <c r="N564" s="122"/>
      <c r="O564" s="129"/>
      <c r="P564" s="129"/>
      <c r="Q564" s="114"/>
      <c r="R564" s="188"/>
      <c r="S564" s="168"/>
      <c r="T564" s="129"/>
      <c r="U564" s="129"/>
      <c r="V564" s="129"/>
      <c r="W564" s="129"/>
      <c r="X564" s="129"/>
      <c r="Y564" s="114"/>
      <c r="Z564" s="114"/>
    </row>
    <row r="565" spans="2:26" ht="18.75">
      <c r="C565" s="1"/>
      <c r="D565" s="1788" t="s">
        <v>340</v>
      </c>
      <c r="K565" s="6"/>
      <c r="L565" s="114"/>
      <c r="M565" s="188"/>
      <c r="N565" s="114"/>
      <c r="O565" s="129"/>
      <c r="P565" s="129"/>
      <c r="Q565" s="114"/>
      <c r="R565" s="109"/>
      <c r="S565" s="104"/>
      <c r="T565" s="374"/>
      <c r="U565" s="1133"/>
      <c r="V565" s="374"/>
      <c r="W565" s="191"/>
      <c r="X565" s="3199"/>
      <c r="Y565" s="114"/>
      <c r="Z565" s="114"/>
    </row>
    <row r="566" spans="2:26">
      <c r="K566" s="6"/>
      <c r="L566" s="123"/>
      <c r="M566" s="109"/>
      <c r="N566" s="104"/>
      <c r="O566" s="129"/>
      <c r="P566" s="129"/>
      <c r="Q566" s="114"/>
      <c r="R566" s="121"/>
      <c r="S566" s="106"/>
      <c r="T566" s="792"/>
      <c r="U566" s="792"/>
      <c r="V566" s="124"/>
      <c r="W566" s="191"/>
      <c r="X566" s="690"/>
      <c r="Y566" s="114"/>
      <c r="Z566" s="114"/>
    </row>
    <row r="567" spans="2:26" ht="15.75" thickBot="1">
      <c r="K567" s="6"/>
      <c r="L567" s="133"/>
      <c r="M567" s="109"/>
      <c r="N567" s="114"/>
      <c r="O567" s="129"/>
      <c r="P567" s="129"/>
      <c r="Q567" s="114"/>
      <c r="R567" s="109"/>
      <c r="S567" s="106"/>
      <c r="T567" s="124"/>
      <c r="U567" s="124"/>
      <c r="V567" s="124"/>
      <c r="W567" s="191"/>
      <c r="X567" s="785"/>
      <c r="Y567" s="114"/>
      <c r="Z567" s="114"/>
    </row>
    <row r="568" spans="2:26" ht="16.5" thickBot="1">
      <c r="B568" s="458" t="s">
        <v>175</v>
      </c>
      <c r="C568" s="96"/>
      <c r="D568" s="459" t="s">
        <v>176</v>
      </c>
      <c r="E568" s="383" t="s">
        <v>177</v>
      </c>
      <c r="F568" s="383"/>
      <c r="G568" s="383"/>
      <c r="H568" s="460" t="s">
        <v>178</v>
      </c>
      <c r="I568" s="461" t="s">
        <v>179</v>
      </c>
      <c r="J568" s="462" t="s">
        <v>180</v>
      </c>
      <c r="K568" s="6"/>
      <c r="L568" s="1090"/>
      <c r="M568" s="114"/>
      <c r="N568" s="122"/>
      <c r="O568" s="129"/>
      <c r="P568" s="109"/>
      <c r="Q568" s="106"/>
      <c r="R568" s="124"/>
      <c r="S568" s="124"/>
      <c r="T568" s="124"/>
      <c r="U568" s="746"/>
      <c r="V568" s="677"/>
      <c r="W568" s="691"/>
      <c r="X568" s="3200"/>
      <c r="Y568" s="114"/>
      <c r="Z568" s="114"/>
    </row>
    <row r="569" spans="2:26" ht="15.75">
      <c r="B569" s="463" t="s">
        <v>181</v>
      </c>
      <c r="C569" s="464" t="s">
        <v>182</v>
      </c>
      <c r="D569" s="465" t="s">
        <v>183</v>
      </c>
      <c r="E569" s="466" t="s">
        <v>184</v>
      </c>
      <c r="F569" s="466" t="s">
        <v>56</v>
      </c>
      <c r="G569" s="466" t="s">
        <v>57</v>
      </c>
      <c r="H569" s="467" t="s">
        <v>185</v>
      </c>
      <c r="I569" s="468" t="s">
        <v>186</v>
      </c>
      <c r="J569" s="469" t="s">
        <v>323</v>
      </c>
      <c r="K569" s="6"/>
      <c r="L569" s="1090"/>
      <c r="M569" s="114"/>
      <c r="N569" s="122"/>
      <c r="O569" s="129"/>
      <c r="P569" s="109"/>
      <c r="Q569" s="106"/>
      <c r="R569" s="667"/>
      <c r="S569" s="403"/>
      <c r="T569" s="403"/>
      <c r="U569" s="1925"/>
      <c r="V569" s="785"/>
      <c r="W569" s="676"/>
      <c r="X569" s="677"/>
      <c r="Y569" s="114"/>
      <c r="Z569" s="114"/>
    </row>
    <row r="570" spans="2:26" ht="15.75" thickBot="1">
      <c r="B570" s="470"/>
      <c r="C570" s="513"/>
      <c r="D570" s="471"/>
      <c r="E570" s="472" t="s">
        <v>6</v>
      </c>
      <c r="F570" s="472" t="s">
        <v>7</v>
      </c>
      <c r="G570" s="472" t="s">
        <v>8</v>
      </c>
      <c r="H570" s="473" t="s">
        <v>187</v>
      </c>
      <c r="I570" s="474" t="s">
        <v>188</v>
      </c>
      <c r="J570" s="475" t="s">
        <v>322</v>
      </c>
      <c r="K570" s="6"/>
      <c r="L570" s="114"/>
      <c r="M570" s="188"/>
      <c r="N570" s="114"/>
      <c r="O570" s="129"/>
      <c r="P570" s="316"/>
      <c r="Q570" s="106"/>
      <c r="R570" s="124"/>
      <c r="S570" s="124"/>
      <c r="T570" s="630"/>
      <c r="U570" s="2423"/>
      <c r="V570" s="677"/>
      <c r="W570" s="676"/>
      <c r="X570" s="677"/>
      <c r="Y570" s="114"/>
      <c r="Z570" s="114"/>
    </row>
    <row r="571" spans="2:26">
      <c r="B571" s="96"/>
      <c r="C571" s="801" t="s">
        <v>154</v>
      </c>
      <c r="D571" s="186"/>
      <c r="E571" s="528"/>
      <c r="F571" s="529"/>
      <c r="G571" s="529"/>
      <c r="H571" s="737"/>
      <c r="I571" s="523"/>
      <c r="J571" s="482"/>
      <c r="K571" s="6"/>
      <c r="L571" s="132"/>
      <c r="M571" s="109"/>
      <c r="N571" s="106"/>
      <c r="O571" s="129"/>
      <c r="P571" s="109"/>
      <c r="Q571" s="758"/>
      <c r="R571" s="762"/>
      <c r="S571" s="762"/>
      <c r="T571" s="762"/>
      <c r="U571" s="221"/>
      <c r="V571" s="309"/>
      <c r="W571" s="309"/>
      <c r="X571" s="677"/>
      <c r="Y571" s="114"/>
      <c r="Z571" s="114"/>
    </row>
    <row r="572" spans="2:26">
      <c r="B572" s="484" t="s">
        <v>189</v>
      </c>
      <c r="C572" s="489" t="s">
        <v>480</v>
      </c>
      <c r="D572" s="494">
        <v>230</v>
      </c>
      <c r="E572" s="235">
        <v>8.5969999999999995</v>
      </c>
      <c r="F572" s="359">
        <v>8.9440000000000008</v>
      </c>
      <c r="G572" s="372">
        <v>33.81</v>
      </c>
      <c r="H572" s="958">
        <v>250.124</v>
      </c>
      <c r="I572" s="237"/>
      <c r="J572" s="483" t="s">
        <v>408</v>
      </c>
      <c r="K572" s="6"/>
      <c r="L572" s="786"/>
      <c r="M572" s="109"/>
      <c r="N572" s="106"/>
      <c r="O572" s="129"/>
      <c r="P572" s="109"/>
      <c r="Q572" s="106"/>
      <c r="R572" s="124"/>
      <c r="S572" s="124"/>
      <c r="T572" s="630"/>
      <c r="U572" s="2551"/>
      <c r="V572" s="677"/>
      <c r="W572" s="763"/>
      <c r="X572" s="218"/>
      <c r="Y572" s="114"/>
      <c r="Z572" s="114"/>
    </row>
    <row r="573" spans="2:26">
      <c r="B573" s="93"/>
      <c r="C573" s="531" t="s">
        <v>845</v>
      </c>
      <c r="D573" s="400">
        <v>15</v>
      </c>
      <c r="E573" s="235">
        <v>0.12</v>
      </c>
      <c r="F573" s="359">
        <v>10.875</v>
      </c>
      <c r="G573" s="359">
        <v>0.19500000000000001</v>
      </c>
      <c r="H573" s="958">
        <v>99.135000000000005</v>
      </c>
      <c r="I573" s="490"/>
      <c r="J573" s="1792" t="s">
        <v>846</v>
      </c>
      <c r="K573" s="6"/>
      <c r="L573" s="123"/>
      <c r="M573" s="109"/>
      <c r="N573" s="106"/>
      <c r="O573" s="129"/>
      <c r="P573" s="109"/>
      <c r="Q573" s="106"/>
      <c r="R573" s="376"/>
      <c r="S573" s="376"/>
      <c r="T573" s="376"/>
      <c r="U573" s="2551"/>
      <c r="V573" s="677"/>
      <c r="W573" s="763"/>
      <c r="X573" s="228"/>
      <c r="Y573" s="114"/>
      <c r="Z573" s="114"/>
    </row>
    <row r="574" spans="2:26">
      <c r="B574" s="487" t="s">
        <v>288</v>
      </c>
      <c r="C574" s="292" t="s">
        <v>779</v>
      </c>
      <c r="D574" s="494">
        <v>200</v>
      </c>
      <c r="E574" s="2274">
        <v>3.66</v>
      </c>
      <c r="F574" s="368">
        <v>2.847</v>
      </c>
      <c r="G574" s="368">
        <v>11.625</v>
      </c>
      <c r="H574" s="728">
        <v>86.763000000000005</v>
      </c>
      <c r="I574" s="237"/>
      <c r="J574" s="483" t="s">
        <v>780</v>
      </c>
      <c r="K574" s="6"/>
      <c r="L574" s="124"/>
      <c r="M574" s="109"/>
      <c r="N574" s="106"/>
      <c r="O574" s="129"/>
      <c r="P574" s="129"/>
      <c r="Q574" s="114"/>
      <c r="R574" s="124"/>
      <c r="S574" s="124"/>
      <c r="T574" s="124"/>
      <c r="U574" s="1091"/>
      <c r="V574" s="677"/>
      <c r="W574" s="676"/>
      <c r="X574" s="228"/>
      <c r="Y574" s="114"/>
      <c r="Z574" s="114"/>
    </row>
    <row r="575" spans="2:26" ht="15.75">
      <c r="B575" s="488" t="s">
        <v>12</v>
      </c>
      <c r="C575" s="1878" t="s">
        <v>10</v>
      </c>
      <c r="D575" s="494">
        <v>50</v>
      </c>
      <c r="E575" s="2274">
        <v>1.93</v>
      </c>
      <c r="F575" s="368">
        <v>0.69</v>
      </c>
      <c r="G575" s="359">
        <v>27.1</v>
      </c>
      <c r="H575" s="958">
        <v>122.29</v>
      </c>
      <c r="I575" s="495"/>
      <c r="J575" s="491" t="s">
        <v>9</v>
      </c>
      <c r="K575" s="6"/>
      <c r="L575" s="124"/>
      <c r="M575" s="109"/>
      <c r="N575" s="106"/>
      <c r="O575" s="129"/>
      <c r="P575" s="129"/>
      <c r="Q575" s="114"/>
      <c r="R575" s="124"/>
      <c r="S575" s="124"/>
      <c r="T575" s="124"/>
      <c r="U575" s="746"/>
      <c r="V575" s="129"/>
      <c r="W575" s="129"/>
      <c r="X575" s="129"/>
      <c r="Y575" s="114"/>
      <c r="Z575" s="114"/>
    </row>
    <row r="576" spans="2:26">
      <c r="B576" s="492" t="s">
        <v>1015</v>
      </c>
      <c r="C576" s="451" t="s">
        <v>387</v>
      </c>
      <c r="D576" s="494">
        <v>30</v>
      </c>
      <c r="E576" s="2274">
        <v>1.155</v>
      </c>
      <c r="F576" s="368">
        <v>0.41299999999999998</v>
      </c>
      <c r="G576" s="359">
        <v>16.260000000000002</v>
      </c>
      <c r="H576" s="958">
        <v>73.376999999999995</v>
      </c>
      <c r="I576" s="495"/>
      <c r="J576" s="486" t="s">
        <v>9</v>
      </c>
      <c r="K576" s="6"/>
      <c r="L576" s="127"/>
      <c r="M576" s="109"/>
      <c r="N576" s="106"/>
      <c r="O576" s="129"/>
      <c r="P576" s="129"/>
      <c r="Q576" s="114"/>
      <c r="R576" s="124"/>
      <c r="S576" s="124"/>
      <c r="T576" s="124"/>
      <c r="U576" s="2551"/>
      <c r="V576" s="375"/>
      <c r="W576" s="375"/>
      <c r="X576" s="222"/>
      <c r="Y576" s="114"/>
      <c r="Z576" s="114"/>
    </row>
    <row r="577" spans="2:26" ht="15.75" thickBot="1">
      <c r="B577" s="933"/>
      <c r="C577" s="271" t="s">
        <v>292</v>
      </c>
      <c r="D577" s="507">
        <v>100</v>
      </c>
      <c r="E577" s="520">
        <v>0.78100000000000003</v>
      </c>
      <c r="F577" s="521">
        <v>0.15</v>
      </c>
      <c r="G577" s="522">
        <v>12.21</v>
      </c>
      <c r="H577" s="772">
        <v>53.281999999999996</v>
      </c>
      <c r="I577" s="717"/>
      <c r="J577" s="483" t="s">
        <v>439</v>
      </c>
      <c r="K577" s="6"/>
      <c r="L577" s="2685"/>
      <c r="M577" s="122"/>
      <c r="N577" s="3021"/>
      <c r="O577" s="129"/>
      <c r="P577" s="129"/>
      <c r="Q577" s="114"/>
      <c r="R577" s="114"/>
      <c r="S577" s="114"/>
      <c r="T577" s="114"/>
      <c r="U577" s="114"/>
      <c r="V577" s="190"/>
      <c r="W577" s="129"/>
      <c r="X577" s="129"/>
      <c r="Y577" s="114"/>
      <c r="Z577" s="114"/>
    </row>
    <row r="578" spans="2:26">
      <c r="B578" s="498" t="s">
        <v>204</v>
      </c>
      <c r="D578" s="170">
        <f>SUM(D572:D577)</f>
        <v>625</v>
      </c>
      <c r="E578" s="499">
        <f>SUM(E572:E577)</f>
        <v>16.242999999999999</v>
      </c>
      <c r="F578" s="500">
        <f>SUM(F572:F577)</f>
        <v>23.919000000000004</v>
      </c>
      <c r="G578" s="501">
        <f>SUM(G572:G577)</f>
        <v>101.20000000000002</v>
      </c>
      <c r="H578" s="729">
        <f>SUM(H572:H577)</f>
        <v>684.971</v>
      </c>
      <c r="I578" s="925" t="s">
        <v>284</v>
      </c>
      <c r="J578" s="875" t="s">
        <v>202</v>
      </c>
      <c r="L578" s="133"/>
      <c r="M578" s="188"/>
      <c r="N578" s="114"/>
      <c r="O578" s="124"/>
      <c r="P578" s="376"/>
      <c r="Q578" s="746"/>
      <c r="R578" s="677"/>
      <c r="S578" s="2552"/>
      <c r="T578" s="129"/>
      <c r="U578" s="129"/>
      <c r="V578" s="129"/>
      <c r="W578" s="129"/>
      <c r="X578" s="129"/>
      <c r="Y578" s="114"/>
      <c r="Z578" s="114"/>
    </row>
    <row r="579" spans="2:26">
      <c r="B579" s="1035"/>
      <c r="C579" s="1036" t="s">
        <v>11</v>
      </c>
      <c r="D579" s="1783">
        <v>0.25</v>
      </c>
      <c r="E579" s="1160">
        <f>(E797/100)*25</f>
        <v>22.5</v>
      </c>
      <c r="F579" s="1159">
        <f>(F797/100)*25</f>
        <v>23</v>
      </c>
      <c r="G579" s="1159">
        <f>(G797/100)*25</f>
        <v>95.75</v>
      </c>
      <c r="H579" s="2782">
        <f>(H797/100)*25</f>
        <v>680</v>
      </c>
      <c r="I579" s="1785">
        <f>H579-H578</f>
        <v>-4.9710000000000036</v>
      </c>
      <c r="J579" s="874" t="s">
        <v>422</v>
      </c>
      <c r="K579" s="6"/>
      <c r="L579" s="2379"/>
      <c r="M579" s="109"/>
      <c r="N579" s="106"/>
      <c r="O579" s="129"/>
      <c r="P579" s="129"/>
      <c r="Q579" s="114"/>
      <c r="R579" s="114"/>
      <c r="S579" s="129"/>
      <c r="T579" s="129"/>
      <c r="U579" s="129"/>
      <c r="V579" s="129"/>
      <c r="W579" s="129"/>
      <c r="X579" s="129"/>
      <c r="Y579" s="114"/>
      <c r="Z579" s="114"/>
    </row>
    <row r="580" spans="2:26" ht="15.75" thickBot="1">
      <c r="B580" s="249"/>
      <c r="C580" s="1031" t="s">
        <v>431</v>
      </c>
      <c r="D580" s="1777"/>
      <c r="E580" s="2710">
        <f>(E578*100/E797)-25</f>
        <v>-6.9522222222222219</v>
      </c>
      <c r="F580" s="521">
        <f>(F578*100/F797)-25</f>
        <v>0.99891304347826804</v>
      </c>
      <c r="G580" s="521">
        <f>(G578*100/G797)-25</f>
        <v>1.422976501305488</v>
      </c>
      <c r="H580" s="2711">
        <f>(H578*100/H797)-25</f>
        <v>0.18275735294117723</v>
      </c>
      <c r="I580" s="1784"/>
      <c r="J580" s="1033"/>
      <c r="K580" s="6"/>
      <c r="L580" s="3201"/>
      <c r="M580" s="109"/>
      <c r="N580" s="375"/>
      <c r="O580" s="129"/>
      <c r="P580" s="129"/>
      <c r="Q580" s="114"/>
      <c r="R580" s="114"/>
      <c r="S580" s="114"/>
      <c r="T580" s="114"/>
      <c r="U580" s="114"/>
      <c r="V580" s="114"/>
      <c r="W580" s="114"/>
      <c r="X580" s="114"/>
      <c r="Y580" s="114"/>
      <c r="Z580" s="114"/>
    </row>
    <row r="581" spans="2:26">
      <c r="B581" s="96"/>
      <c r="C581" s="726" t="s">
        <v>123</v>
      </c>
      <c r="D581" s="63"/>
      <c r="E581" s="5"/>
      <c r="F581" s="503"/>
      <c r="G581" s="503"/>
      <c r="H581" s="503"/>
      <c r="I581" s="505"/>
      <c r="J581" s="505"/>
      <c r="K581" s="6"/>
      <c r="L581" s="133"/>
      <c r="M581" s="2265"/>
      <c r="N581" s="106"/>
      <c r="O581" s="129"/>
      <c r="P581" s="129"/>
      <c r="Q581" s="114"/>
      <c r="R581" s="114"/>
      <c r="S581" s="114"/>
      <c r="T581" s="114"/>
      <c r="U581" s="114"/>
      <c r="V581" s="114"/>
      <c r="W581" s="114"/>
      <c r="X581" s="114"/>
      <c r="Y581" s="114"/>
      <c r="Z581" s="114"/>
    </row>
    <row r="582" spans="2:26" ht="13.5" customHeight="1">
      <c r="B582" s="487" t="s">
        <v>288</v>
      </c>
      <c r="C582" s="252" t="s">
        <v>622</v>
      </c>
      <c r="D582" s="494">
        <v>60</v>
      </c>
      <c r="E582" s="235">
        <v>0.82499999999999996</v>
      </c>
      <c r="F582" s="359">
        <v>2.7</v>
      </c>
      <c r="G582" s="359">
        <v>4.5750000000000002</v>
      </c>
      <c r="H582" s="967">
        <v>45.6</v>
      </c>
      <c r="I582" s="490"/>
      <c r="J582" s="579" t="s">
        <v>621</v>
      </c>
      <c r="K582" s="31"/>
      <c r="L582" s="123"/>
      <c r="M582" s="2265"/>
      <c r="N582" s="106"/>
      <c r="O582" s="129"/>
      <c r="P582" s="129"/>
      <c r="Q582" s="114"/>
      <c r="R582" s="114"/>
      <c r="S582" s="114"/>
      <c r="T582" s="114"/>
      <c r="U582" s="114"/>
      <c r="V582" s="114"/>
      <c r="W582" s="114"/>
      <c r="X582" s="114"/>
      <c r="Y582" s="114"/>
      <c r="Z582" s="114"/>
    </row>
    <row r="583" spans="2:26">
      <c r="B583" s="93"/>
      <c r="C583" s="489" t="s">
        <v>624</v>
      </c>
      <c r="D583" s="397">
        <v>250</v>
      </c>
      <c r="E583" s="235">
        <v>5.87</v>
      </c>
      <c r="F583" s="359">
        <v>2.83</v>
      </c>
      <c r="G583" s="359">
        <v>18.97</v>
      </c>
      <c r="H583" s="967">
        <v>124.88</v>
      </c>
      <c r="I583" s="730"/>
      <c r="J583" s="2230" t="s">
        <v>625</v>
      </c>
      <c r="L583" s="3198"/>
      <c r="M583" s="109"/>
      <c r="N583" s="106"/>
      <c r="O583" s="129"/>
      <c r="P583" s="129"/>
      <c r="Q583" s="114"/>
      <c r="R583" s="114"/>
      <c r="S583" s="114"/>
      <c r="T583" s="114"/>
      <c r="U583" s="114"/>
      <c r="V583" s="114"/>
      <c r="W583" s="114"/>
      <c r="X583" s="114"/>
      <c r="Y583" s="114"/>
      <c r="Z583" s="114"/>
    </row>
    <row r="584" spans="2:26">
      <c r="B584" s="93"/>
      <c r="C584" s="2226" t="s">
        <v>875</v>
      </c>
      <c r="D584" s="277">
        <v>120</v>
      </c>
      <c r="E584" s="365">
        <v>17.36</v>
      </c>
      <c r="F584" s="253">
        <v>16.559999999999999</v>
      </c>
      <c r="G584" s="253">
        <v>11.44</v>
      </c>
      <c r="H584" s="958">
        <v>242.24</v>
      </c>
      <c r="I584" s="514"/>
      <c r="J584" s="1139" t="s">
        <v>617</v>
      </c>
      <c r="K584" s="6"/>
      <c r="L584" s="114"/>
      <c r="M584" s="121"/>
      <c r="N584" s="114"/>
      <c r="O584" s="129"/>
      <c r="P584" s="106"/>
      <c r="Q584" s="124"/>
      <c r="R584" s="376"/>
      <c r="S584" s="124"/>
      <c r="T584" s="1926"/>
      <c r="U584" s="114"/>
      <c r="V584" s="114"/>
      <c r="W584" s="114"/>
      <c r="X584" s="114"/>
      <c r="Y584" s="114"/>
      <c r="Z584" s="114"/>
    </row>
    <row r="585" spans="2:26" ht="15.75">
      <c r="B585" s="488" t="s">
        <v>12</v>
      </c>
      <c r="C585" s="2227" t="s">
        <v>630</v>
      </c>
      <c r="D585" s="277">
        <v>180</v>
      </c>
      <c r="E585" s="235">
        <v>4.5259999999999998</v>
      </c>
      <c r="F585" s="359">
        <v>8.5370000000000008</v>
      </c>
      <c r="G585" s="372">
        <v>12.754300000000001</v>
      </c>
      <c r="H585" s="967">
        <v>146.05699999999999</v>
      </c>
      <c r="I585" s="514"/>
      <c r="J585" s="486" t="s">
        <v>627</v>
      </c>
      <c r="K585" s="6"/>
      <c r="L585" s="123"/>
      <c r="M585" s="109"/>
      <c r="N585" s="106"/>
      <c r="O585" s="129"/>
      <c r="P585" s="129"/>
      <c r="Q585" s="114"/>
      <c r="R585" s="124"/>
      <c r="S585" s="124"/>
      <c r="T585" s="124"/>
      <c r="U585" s="746"/>
      <c r="V585" s="677"/>
      <c r="W585" s="691"/>
      <c r="X585" s="114"/>
      <c r="Y585" s="114"/>
      <c r="Z585" s="114"/>
    </row>
    <row r="586" spans="2:26">
      <c r="B586" s="492" t="s">
        <v>1015</v>
      </c>
      <c r="C586" s="2241" t="s">
        <v>799</v>
      </c>
      <c r="D586" s="277">
        <v>200</v>
      </c>
      <c r="E586" s="2274">
        <v>0.56100000000000005</v>
      </c>
      <c r="F586" s="368">
        <v>0.113</v>
      </c>
      <c r="G586" s="368">
        <v>37.173000000000002</v>
      </c>
      <c r="H586" s="967">
        <v>151.94999999999999</v>
      </c>
      <c r="I586" s="495"/>
      <c r="J586" s="483" t="s">
        <v>680</v>
      </c>
      <c r="K586" s="6"/>
      <c r="L586" s="123"/>
      <c r="M586" s="109"/>
      <c r="N586" s="106"/>
      <c r="O586" s="129"/>
      <c r="P586" s="129"/>
      <c r="Q586" s="114"/>
      <c r="R586" s="114"/>
      <c r="S586" s="114"/>
      <c r="T586" s="114"/>
      <c r="U586" s="114"/>
      <c r="V586" s="114"/>
      <c r="W586" s="114"/>
      <c r="X586" s="114"/>
      <c r="Y586" s="114"/>
      <c r="Z586" s="114"/>
    </row>
    <row r="587" spans="2:26">
      <c r="B587" s="93"/>
      <c r="C587" s="516" t="s">
        <v>10</v>
      </c>
      <c r="D587" s="494">
        <v>70</v>
      </c>
      <c r="E587" s="2274">
        <v>2.5030000000000001</v>
      </c>
      <c r="F587" s="368">
        <v>0.89500000000000002</v>
      </c>
      <c r="G587" s="359">
        <v>35.229999999999997</v>
      </c>
      <c r="H587" s="958">
        <v>158.97900000000001</v>
      </c>
      <c r="I587" s="495"/>
      <c r="J587" s="491" t="s">
        <v>9</v>
      </c>
      <c r="K587" s="6"/>
      <c r="L587" s="2685"/>
      <c r="M587" s="122"/>
      <c r="N587" s="231"/>
      <c r="O587" s="129"/>
      <c r="P587" s="129"/>
      <c r="Q587" s="114"/>
      <c r="R587" s="114"/>
      <c r="S587" s="114"/>
      <c r="T587" s="114"/>
      <c r="U587" s="114"/>
      <c r="V587" s="114"/>
      <c r="W587" s="114"/>
      <c r="X587" s="114"/>
      <c r="Y587" s="114"/>
      <c r="Z587" s="114"/>
    </row>
    <row r="588" spans="2:26" ht="13.5" customHeight="1" thickBot="1">
      <c r="B588" s="933"/>
      <c r="C588" s="451" t="s">
        <v>387</v>
      </c>
      <c r="D588" s="485">
        <v>40</v>
      </c>
      <c r="E588" s="2388">
        <v>2.2599999999999998</v>
      </c>
      <c r="F588" s="371">
        <v>0.6</v>
      </c>
      <c r="G588" s="371">
        <v>16.739999999999998</v>
      </c>
      <c r="H588" s="958">
        <v>81.426000000000002</v>
      </c>
      <c r="I588" s="495"/>
      <c r="J588" s="486" t="s">
        <v>9</v>
      </c>
      <c r="K588" s="6"/>
      <c r="L588" s="133"/>
      <c r="M588" s="188"/>
      <c r="N588" s="168"/>
      <c r="O588" s="129"/>
      <c r="P588" s="129"/>
      <c r="Q588" s="124"/>
      <c r="R588" s="376"/>
      <c r="S588" s="124"/>
      <c r="T588" s="746"/>
      <c r="U588" s="114"/>
      <c r="V588" s="114"/>
      <c r="W588" s="114"/>
      <c r="X588" s="114"/>
      <c r="Y588" s="114"/>
      <c r="Z588" s="114"/>
    </row>
    <row r="589" spans="2:26">
      <c r="B589" s="498" t="s">
        <v>192</v>
      </c>
      <c r="C589" s="43"/>
      <c r="D589" s="2725">
        <f>SUM(D582:D588)</f>
        <v>920</v>
      </c>
      <c r="E589" s="509">
        <f>SUM(E582:E588)</f>
        <v>33.905000000000001</v>
      </c>
      <c r="F589" s="500">
        <f>SUM(F582:F588)</f>
        <v>32.234999999999999</v>
      </c>
      <c r="G589" s="510">
        <f>SUM(G582:G588)</f>
        <v>136.88230000000001</v>
      </c>
      <c r="H589" s="729">
        <f>SUM(H582:H588)</f>
        <v>951.13200000000018</v>
      </c>
      <c r="I589" s="925" t="s">
        <v>284</v>
      </c>
      <c r="J589" s="875" t="s">
        <v>202</v>
      </c>
      <c r="K589" s="6"/>
      <c r="L589" s="123"/>
      <c r="M589" s="109"/>
      <c r="N589" s="106"/>
      <c r="O589" s="129"/>
      <c r="P589" s="129"/>
      <c r="Q589" s="114"/>
      <c r="R589" s="114"/>
      <c r="S589" s="114"/>
      <c r="T589" s="114"/>
      <c r="U589" s="114"/>
      <c r="V589" s="114"/>
      <c r="W589" s="114"/>
      <c r="X589" s="114"/>
      <c r="Y589" s="114"/>
      <c r="Z589" s="114"/>
    </row>
    <row r="590" spans="2:26">
      <c r="B590" s="1035"/>
      <c r="C590" s="1036" t="s">
        <v>11</v>
      </c>
      <c r="D590" s="1783">
        <v>0.35</v>
      </c>
      <c r="E590" s="1160">
        <f>(E797/100)*35</f>
        <v>31.5</v>
      </c>
      <c r="F590" s="1159">
        <f>(F797/100)*35</f>
        <v>32.200000000000003</v>
      </c>
      <c r="G590" s="1159">
        <f>(G797/100)*35</f>
        <v>134.05000000000001</v>
      </c>
      <c r="H590" s="2782">
        <f>(H797/100)*35</f>
        <v>952</v>
      </c>
      <c r="I590" s="1785">
        <f>H590-H589</f>
        <v>0.86799999999982447</v>
      </c>
      <c r="J590" s="874" t="s">
        <v>422</v>
      </c>
      <c r="K590" s="6"/>
      <c r="L590" s="123"/>
      <c r="M590" s="3186"/>
      <c r="N590" s="104"/>
      <c r="O590" s="129"/>
      <c r="P590" s="129"/>
      <c r="Q590" s="114"/>
      <c r="R590" s="114"/>
      <c r="S590" s="114"/>
      <c r="T590" s="114"/>
      <c r="U590" s="114"/>
      <c r="V590" s="114"/>
      <c r="W590" s="114"/>
      <c r="X590" s="114"/>
      <c r="Y590" s="114"/>
      <c r="Z590" s="114"/>
    </row>
    <row r="591" spans="2:26" ht="15.75" thickBot="1">
      <c r="B591" s="249"/>
      <c r="C591" s="1031" t="s">
        <v>431</v>
      </c>
      <c r="D591" s="1777"/>
      <c r="E591" s="2710">
        <f>(E589*100/E797)-35</f>
        <v>2.6722222222222243</v>
      </c>
      <c r="F591" s="521">
        <f>(F589*100/F797)-35</f>
        <v>3.8043478260867403E-2</v>
      </c>
      <c r="G591" s="521">
        <f>(G589*100/G797)-35</f>
        <v>0.73950391644908819</v>
      </c>
      <c r="H591" s="2711">
        <f>(H589*100/H797)-35</f>
        <v>-3.1911764705874646E-2</v>
      </c>
      <c r="I591" s="1784"/>
      <c r="J591" s="1033"/>
      <c r="K591" s="6"/>
      <c r="L591" s="114"/>
      <c r="M591" s="121"/>
      <c r="N591" s="114"/>
      <c r="O591" s="129"/>
      <c r="P591" s="129"/>
      <c r="Q591" s="114"/>
      <c r="R591" s="114"/>
      <c r="S591" s="114"/>
      <c r="T591" s="114"/>
      <c r="U591" s="114"/>
      <c r="V591" s="114"/>
      <c r="W591" s="114"/>
      <c r="X591" s="114"/>
      <c r="Y591" s="114"/>
      <c r="Z591" s="114"/>
    </row>
    <row r="592" spans="2:26">
      <c r="B592" s="538" t="s">
        <v>189</v>
      </c>
      <c r="C592" s="934" t="s">
        <v>232</v>
      </c>
      <c r="D592" s="96"/>
      <c r="E592" s="65"/>
      <c r="F592" s="503"/>
      <c r="G592" s="503"/>
      <c r="H592" s="504"/>
      <c r="I592" s="526"/>
      <c r="J592" s="505"/>
      <c r="K592" s="31"/>
      <c r="L592" s="123"/>
      <c r="M592" s="109"/>
      <c r="N592" s="626"/>
      <c r="O592" s="129"/>
      <c r="P592" s="129"/>
      <c r="Q592" s="114"/>
      <c r="R592" s="114"/>
      <c r="S592" s="114"/>
      <c r="T592" s="114"/>
      <c r="U592" s="114"/>
      <c r="V592" s="114"/>
      <c r="W592" s="114"/>
      <c r="X592" s="114"/>
      <c r="Y592" s="114"/>
      <c r="Z592" s="114"/>
    </row>
    <row r="593" spans="2:26">
      <c r="B593" s="487" t="s">
        <v>288</v>
      </c>
      <c r="C593" s="493" t="s">
        <v>122</v>
      </c>
      <c r="D593" s="494">
        <v>200</v>
      </c>
      <c r="E593" s="369">
        <v>1</v>
      </c>
      <c r="F593" s="371">
        <v>0.2</v>
      </c>
      <c r="G593" s="371">
        <v>20.2</v>
      </c>
      <c r="H593" s="1986">
        <v>86</v>
      </c>
      <c r="I593" s="515"/>
      <c r="J593" s="2236" t="s">
        <v>522</v>
      </c>
      <c r="L593" s="2685"/>
      <c r="M593" s="122"/>
      <c r="N593" s="3187"/>
      <c r="O593" s="129"/>
      <c r="P593" s="129"/>
      <c r="Q593" s="114"/>
      <c r="R593" s="114"/>
      <c r="S593" s="114"/>
      <c r="T593" s="114"/>
      <c r="U593" s="114"/>
      <c r="V593" s="114"/>
      <c r="W593" s="114"/>
      <c r="X593" s="114"/>
      <c r="Y593" s="114"/>
      <c r="Z593" s="114"/>
    </row>
    <row r="594" spans="2:26" ht="15.75">
      <c r="B594" s="488" t="s">
        <v>12</v>
      </c>
      <c r="C594" s="2232" t="s">
        <v>796</v>
      </c>
      <c r="D594" s="734" t="s">
        <v>931</v>
      </c>
      <c r="E594" s="2274">
        <v>6.7949999999999999</v>
      </c>
      <c r="F594" s="368">
        <v>9.0589999999999993</v>
      </c>
      <c r="G594" s="359">
        <v>6.8209999999999997</v>
      </c>
      <c r="H594" s="958">
        <v>113.19499999999999</v>
      </c>
      <c r="I594" s="237"/>
      <c r="J594" s="2237" t="s">
        <v>412</v>
      </c>
      <c r="K594" s="6"/>
      <c r="L594" s="129"/>
      <c r="M594" s="129"/>
      <c r="N594" s="129"/>
      <c r="O594" s="129"/>
      <c r="P594" s="129"/>
      <c r="Q594" s="114"/>
      <c r="R594" s="114"/>
      <c r="S594" s="114"/>
      <c r="T594" s="114"/>
      <c r="U594" s="114"/>
      <c r="V594" s="114"/>
      <c r="W594" s="114"/>
      <c r="X594" s="114"/>
      <c r="Y594" s="114"/>
      <c r="Z594" s="114"/>
    </row>
    <row r="595" spans="2:26" ht="15.75" thickBot="1">
      <c r="B595" s="931" t="s">
        <v>1015</v>
      </c>
      <c r="C595" s="935" t="s">
        <v>387</v>
      </c>
      <c r="D595" s="507">
        <v>30</v>
      </c>
      <c r="E595" s="2274">
        <v>1.155</v>
      </c>
      <c r="F595" s="368">
        <v>0.41299999999999998</v>
      </c>
      <c r="G595" s="359">
        <v>16.260000000000002</v>
      </c>
      <c r="H595" s="958">
        <v>73.376999999999995</v>
      </c>
      <c r="I595" s="495"/>
      <c r="J595" s="2238" t="s">
        <v>9</v>
      </c>
      <c r="K595" s="6"/>
      <c r="L595" s="114"/>
      <c r="M595" s="122"/>
      <c r="N595" s="114"/>
      <c r="O595" s="129"/>
      <c r="P595" s="129"/>
      <c r="Q595" s="114"/>
      <c r="R595" s="114"/>
      <c r="S595" s="114"/>
      <c r="T595" s="114"/>
      <c r="U595" s="114"/>
      <c r="V595" s="114"/>
      <c r="W595" s="114"/>
      <c r="X595" s="114"/>
      <c r="Y595" s="114"/>
      <c r="Z595" s="114"/>
    </row>
    <row r="596" spans="2:26">
      <c r="B596" s="498" t="s">
        <v>241</v>
      </c>
      <c r="C596" s="754"/>
      <c r="D596" s="183">
        <f>D593+D595+105+20</f>
        <v>355</v>
      </c>
      <c r="E596" s="509">
        <f>SUM(E593:E595)</f>
        <v>8.9499999999999993</v>
      </c>
      <c r="F596" s="500">
        <f>SUM(F593:F595)</f>
        <v>9.6719999999999988</v>
      </c>
      <c r="G596" s="510">
        <f>SUM(G593:G595)</f>
        <v>43.281000000000006</v>
      </c>
      <c r="H596" s="729">
        <f>SUM(H593:H595)</f>
        <v>272.572</v>
      </c>
      <c r="I596" s="925" t="s">
        <v>284</v>
      </c>
      <c r="J596" s="875" t="s">
        <v>202</v>
      </c>
      <c r="K596" s="6"/>
      <c r="L596" s="114"/>
      <c r="M596" s="122"/>
      <c r="N596" s="114"/>
      <c r="O596" s="129"/>
      <c r="P596" s="129"/>
      <c r="Q596" s="114"/>
      <c r="R596" s="114"/>
      <c r="S596" s="114"/>
      <c r="T596" s="114"/>
      <c r="U596" s="114"/>
      <c r="V596" s="114"/>
      <c r="W596" s="114"/>
      <c r="X596" s="114"/>
      <c r="Y596" s="114"/>
      <c r="Z596" s="114"/>
    </row>
    <row r="597" spans="2:26">
      <c r="B597" s="1035"/>
      <c r="C597" s="1036" t="s">
        <v>11</v>
      </c>
      <c r="D597" s="1783">
        <v>0.1</v>
      </c>
      <c r="E597" s="1160">
        <f>(E797/100)*10</f>
        <v>9</v>
      </c>
      <c r="F597" s="1159">
        <f>(F797/100)*10</f>
        <v>9.2000000000000011</v>
      </c>
      <c r="G597" s="1159">
        <f>(G797/100)*10</f>
        <v>38.299999999999997</v>
      </c>
      <c r="H597" s="2782">
        <f>(H797/100)*10</f>
        <v>272</v>
      </c>
      <c r="I597" s="924">
        <f>H597-H596</f>
        <v>-0.57200000000000273</v>
      </c>
      <c r="J597" s="874" t="s">
        <v>422</v>
      </c>
      <c r="K597" s="6"/>
      <c r="L597" s="114"/>
      <c r="M597" s="122"/>
      <c r="N597" s="114"/>
      <c r="O597" s="129"/>
      <c r="P597" s="129"/>
      <c r="Q597" s="114"/>
      <c r="R597" s="114"/>
      <c r="S597" s="114"/>
      <c r="T597" s="114"/>
      <c r="U597" s="114"/>
      <c r="V597" s="114"/>
      <c r="W597" s="114"/>
      <c r="X597" s="114"/>
      <c r="Y597" s="114"/>
      <c r="Z597" s="114"/>
    </row>
    <row r="598" spans="2:26" ht="15.75" thickBot="1">
      <c r="B598" s="249"/>
      <c r="C598" s="1031" t="s">
        <v>431</v>
      </c>
      <c r="D598" s="1777"/>
      <c r="E598" s="2710">
        <f>(E596*100/E797)-10</f>
        <v>-5.5555555555557135E-2</v>
      </c>
      <c r="F598" s="521">
        <f>(F596*100/F797)-10</f>
        <v>0.51304347826086882</v>
      </c>
      <c r="G598" s="521">
        <f>(G596*100/G797)-10</f>
        <v>1.3005221932114885</v>
      </c>
      <c r="H598" s="2711">
        <f>(H596*100/H797)-10</f>
        <v>2.1029411764706296E-2</v>
      </c>
      <c r="I598" s="1784"/>
      <c r="J598" s="1033"/>
      <c r="K598" s="31"/>
      <c r="L598" s="133"/>
      <c r="M598" s="188"/>
      <c r="N598" s="168"/>
      <c r="O598" s="129"/>
      <c r="P598" s="129"/>
      <c r="Q598" s="114"/>
      <c r="R598" s="114"/>
      <c r="S598" s="114"/>
      <c r="T598" s="114"/>
      <c r="U598" s="114"/>
      <c r="V598" s="114"/>
      <c r="W598" s="114"/>
      <c r="X598" s="114"/>
      <c r="Y598" s="114"/>
      <c r="Z598" s="114"/>
    </row>
    <row r="599" spans="2:26">
      <c r="L599" s="129"/>
      <c r="M599" s="129"/>
      <c r="N599" s="129"/>
      <c r="O599" s="129"/>
      <c r="P599" s="129"/>
      <c r="Q599" s="114"/>
      <c r="R599" s="114"/>
      <c r="S599" s="114"/>
      <c r="T599" s="114"/>
      <c r="U599" s="114"/>
      <c r="V599" s="114"/>
      <c r="W599" s="114"/>
      <c r="X599" s="114"/>
      <c r="Y599" s="114"/>
      <c r="Z599" s="114"/>
    </row>
    <row r="600" spans="2:26" ht="16.5" thickBot="1">
      <c r="B600" s="114"/>
      <c r="C600" s="590"/>
      <c r="D600" s="129"/>
      <c r="E600" s="762"/>
      <c r="F600" s="762"/>
      <c r="G600" s="762"/>
      <c r="H600" s="661"/>
      <c r="I600" s="129"/>
      <c r="J600" s="129"/>
      <c r="K600" s="6"/>
      <c r="L600" s="129"/>
      <c r="M600" s="129"/>
      <c r="N600" s="129"/>
      <c r="O600" s="190"/>
      <c r="P600" s="403"/>
      <c r="Q600" s="1926"/>
      <c r="R600" s="677"/>
      <c r="S600" s="676"/>
      <c r="T600" s="114"/>
      <c r="U600" s="114"/>
      <c r="V600" s="114"/>
      <c r="W600" s="114"/>
      <c r="X600" s="114"/>
      <c r="Y600" s="114"/>
      <c r="Z600" s="114"/>
    </row>
    <row r="601" spans="2:26">
      <c r="B601" s="877"/>
      <c r="C601" s="43" t="s">
        <v>283</v>
      </c>
      <c r="D601" s="44"/>
      <c r="E601" s="155">
        <f>E578+E589</f>
        <v>50.147999999999996</v>
      </c>
      <c r="F601" s="255">
        <f>F578+F589</f>
        <v>56.154000000000003</v>
      </c>
      <c r="G601" s="255">
        <f>G578+G589</f>
        <v>238.08230000000003</v>
      </c>
      <c r="H601" s="879">
        <f>H578+H589</f>
        <v>1636.1030000000001</v>
      </c>
      <c r="I601" s="925" t="s">
        <v>284</v>
      </c>
      <c r="J601" s="2219" t="s">
        <v>202</v>
      </c>
      <c r="K601" s="6"/>
      <c r="L601" s="129"/>
      <c r="M601" s="129"/>
      <c r="N601" s="129"/>
      <c r="O601" s="129"/>
      <c r="P601" s="129"/>
      <c r="Q601" s="114"/>
      <c r="R601" s="114"/>
      <c r="S601" s="114"/>
      <c r="T601" s="114"/>
      <c r="U601" s="114"/>
      <c r="V601" s="114"/>
      <c r="W601" s="114"/>
      <c r="X601" s="114"/>
      <c r="Y601" s="114"/>
      <c r="Z601" s="114"/>
    </row>
    <row r="602" spans="2:26">
      <c r="B602" s="456"/>
      <c r="C602" s="930" t="s">
        <v>11</v>
      </c>
      <c r="D602" s="1783">
        <v>0.6</v>
      </c>
      <c r="E602" s="1160">
        <f>(E797/100)*60</f>
        <v>54</v>
      </c>
      <c r="F602" s="1159">
        <f>(F797/100)*60</f>
        <v>55.2</v>
      </c>
      <c r="G602" s="1159">
        <f>(G797/100)*60</f>
        <v>229.8</v>
      </c>
      <c r="H602" s="2782">
        <f>(H797/100)*60</f>
        <v>1632</v>
      </c>
      <c r="I602" s="880">
        <f>H602-H601</f>
        <v>-4.1030000000000655</v>
      </c>
      <c r="J602" s="874" t="s">
        <v>422</v>
      </c>
      <c r="K602" s="6"/>
      <c r="L602" s="129"/>
      <c r="M602" s="129"/>
      <c r="N602" s="129"/>
      <c r="O602" s="129"/>
      <c r="P602" s="129"/>
      <c r="Q602" s="114"/>
      <c r="R602" s="114"/>
      <c r="S602" s="114"/>
      <c r="T602" s="114"/>
      <c r="U602" s="114"/>
      <c r="V602" s="114"/>
      <c r="W602" s="114"/>
      <c r="X602" s="114"/>
      <c r="Y602" s="114"/>
      <c r="Z602" s="114"/>
    </row>
    <row r="603" spans="2:26" ht="15.75" thickBot="1">
      <c r="B603" s="249"/>
      <c r="C603" s="1031" t="s">
        <v>431</v>
      </c>
      <c r="D603" s="1777"/>
      <c r="E603" s="2710">
        <f>(E601*100/E797)-60</f>
        <v>-4.2800000000000082</v>
      </c>
      <c r="F603" s="521">
        <f>(F601*100/F797)-60</f>
        <v>1.0369565217391354</v>
      </c>
      <c r="G603" s="521">
        <f>(G601*100/G797)-60</f>
        <v>2.1624804177545798</v>
      </c>
      <c r="H603" s="2711">
        <f>(H601*100/H797)-60</f>
        <v>0.15084558823529903</v>
      </c>
      <c r="I603" s="1784"/>
      <c r="J603" s="1033"/>
      <c r="K603" s="6"/>
      <c r="L603" s="129"/>
      <c r="M603" s="129"/>
      <c r="N603" s="129"/>
      <c r="O603" s="129"/>
      <c r="P603" s="129"/>
      <c r="Q603" s="114"/>
      <c r="R603" s="114"/>
      <c r="S603" s="114"/>
      <c r="T603" s="114"/>
      <c r="U603" s="114"/>
      <c r="V603" s="114"/>
      <c r="W603" s="114"/>
      <c r="X603" s="114"/>
      <c r="Y603" s="114"/>
      <c r="Z603" s="114"/>
    </row>
    <row r="604" spans="2:26">
      <c r="K604" s="6"/>
      <c r="L604" s="129"/>
      <c r="M604" s="129"/>
      <c r="N604" s="129"/>
      <c r="O604" s="129"/>
      <c r="P604" s="129"/>
      <c r="Q604" s="114"/>
      <c r="R604" s="114"/>
      <c r="S604" s="114"/>
      <c r="T604" s="114"/>
      <c r="U604" s="114"/>
      <c r="V604" s="114"/>
      <c r="W604" s="114"/>
      <c r="X604" s="114"/>
      <c r="Y604" s="114"/>
      <c r="Z604" s="114"/>
    </row>
    <row r="605" spans="2:26" ht="15.75" thickBot="1">
      <c r="K605" s="6"/>
      <c r="L605" s="129"/>
      <c r="M605" s="129"/>
      <c r="N605" s="129"/>
      <c r="O605" s="129"/>
      <c r="P605" s="129"/>
      <c r="Q605" s="114"/>
      <c r="R605" s="114"/>
      <c r="S605" s="114"/>
      <c r="T605" s="114"/>
      <c r="U605" s="114"/>
      <c r="V605" s="114"/>
      <c r="W605" s="114"/>
      <c r="X605" s="114"/>
      <c r="Y605" s="114"/>
      <c r="Z605" s="114"/>
    </row>
    <row r="606" spans="2:26">
      <c r="B606" s="877"/>
      <c r="C606" s="43" t="s">
        <v>282</v>
      </c>
      <c r="D606" s="44"/>
      <c r="E606" s="155">
        <f>E589+E596</f>
        <v>42.855000000000004</v>
      </c>
      <c r="F606" s="255">
        <f>F589+F596</f>
        <v>41.906999999999996</v>
      </c>
      <c r="G606" s="255">
        <f>G589+G596</f>
        <v>180.16330000000002</v>
      </c>
      <c r="H606" s="879">
        <f>H589+H596</f>
        <v>1223.7040000000002</v>
      </c>
      <c r="I606" s="2719" t="s">
        <v>284</v>
      </c>
      <c r="J606" s="2219" t="s">
        <v>202</v>
      </c>
      <c r="K606" s="6"/>
      <c r="L606" s="129"/>
      <c r="M606" s="129"/>
      <c r="N606" s="129"/>
      <c r="O606" s="129"/>
      <c r="P606" s="129"/>
      <c r="Q606" s="114"/>
      <c r="R606" s="114"/>
      <c r="S606" s="114"/>
      <c r="T606" s="114"/>
      <c r="U606" s="114"/>
      <c r="V606" s="114"/>
      <c r="W606" s="114"/>
      <c r="X606" s="114"/>
      <c r="Y606" s="114"/>
      <c r="Z606" s="114"/>
    </row>
    <row r="607" spans="2:26">
      <c r="B607" s="456"/>
      <c r="C607" s="930" t="s">
        <v>11</v>
      </c>
      <c r="D607" s="1783">
        <v>0.45</v>
      </c>
      <c r="E607" s="1160">
        <f>(E797/100)*45</f>
        <v>40.5</v>
      </c>
      <c r="F607" s="1159">
        <f>(F797/100)*45</f>
        <v>41.4</v>
      </c>
      <c r="G607" s="1159">
        <f>(G797/100)*45</f>
        <v>172.35</v>
      </c>
      <c r="H607" s="2782">
        <f>(H797/100)*45</f>
        <v>1224</v>
      </c>
      <c r="I607" s="1785">
        <f>H607-H606</f>
        <v>0.29599999999982174</v>
      </c>
      <c r="J607" s="874" t="s">
        <v>422</v>
      </c>
      <c r="L607" s="114"/>
      <c r="M607" s="122"/>
      <c r="N607" s="114"/>
      <c r="O607" s="129"/>
      <c r="P607" s="129"/>
      <c r="Q607" s="114"/>
      <c r="R607" s="114"/>
      <c r="S607" s="114"/>
      <c r="T607" s="114"/>
      <c r="U607" s="114"/>
      <c r="V607" s="114"/>
      <c r="W607" s="114"/>
      <c r="X607" s="114"/>
      <c r="Y607" s="114"/>
      <c r="Z607" s="114"/>
    </row>
    <row r="608" spans="2:26" ht="15.75" thickBot="1">
      <c r="B608" s="249"/>
      <c r="C608" s="1031" t="s">
        <v>431</v>
      </c>
      <c r="D608" s="1777"/>
      <c r="E608" s="2710">
        <f>(E606*100/E797)-45</f>
        <v>2.6166666666666671</v>
      </c>
      <c r="F608" s="521">
        <f>(F606*100/F797)-45</f>
        <v>0.55108695652173623</v>
      </c>
      <c r="G608" s="521">
        <f>(G606*100/G797)-45</f>
        <v>2.0400261096605803</v>
      </c>
      <c r="H608" s="2711">
        <f>(H606*100/H797)-45</f>
        <v>-1.0882352941166573E-2</v>
      </c>
      <c r="I608" s="1784"/>
      <c r="J608" s="1033"/>
      <c r="K608" s="6"/>
      <c r="L608" s="114"/>
      <c r="M608" s="129"/>
      <c r="N608" s="129"/>
      <c r="O608" s="129"/>
      <c r="P608" s="129"/>
      <c r="Q608" s="114"/>
      <c r="R608" s="114"/>
      <c r="S608" s="114"/>
      <c r="T608" s="114"/>
      <c r="U608" s="114"/>
      <c r="V608" s="114"/>
      <c r="W608" s="114"/>
      <c r="X608" s="114"/>
      <c r="Y608" s="114"/>
      <c r="Z608" s="114"/>
    </row>
    <row r="609" spans="2:26">
      <c r="K609" s="6"/>
      <c r="L609" s="129"/>
      <c r="M609" s="129"/>
      <c r="N609" s="129"/>
      <c r="O609" s="129"/>
      <c r="P609" s="129"/>
      <c r="Q609" s="114"/>
      <c r="R609" s="114"/>
      <c r="S609" s="114"/>
      <c r="T609" s="114"/>
      <c r="U609" s="114"/>
      <c r="V609" s="114"/>
      <c r="W609" s="114"/>
      <c r="X609" s="114"/>
      <c r="Y609" s="114"/>
      <c r="Z609" s="114"/>
    </row>
    <row r="610" spans="2:26" ht="15.75" thickBot="1">
      <c r="K610" s="6"/>
      <c r="L610" s="129"/>
      <c r="M610" s="129"/>
      <c r="N610" s="129"/>
      <c r="O610" s="129"/>
      <c r="P610" s="129"/>
      <c r="Q610" s="114"/>
      <c r="R610" s="114"/>
      <c r="S610" s="114"/>
      <c r="T610" s="114"/>
      <c r="U610" s="114"/>
      <c r="V610" s="114"/>
      <c r="W610" s="114"/>
      <c r="X610" s="114"/>
      <c r="Y610" s="114"/>
      <c r="Z610" s="114"/>
    </row>
    <row r="611" spans="2:26">
      <c r="B611" s="877"/>
      <c r="C611" s="43" t="s">
        <v>242</v>
      </c>
      <c r="D611" s="44"/>
      <c r="E611" s="162">
        <f>E578+E589+E596</f>
        <v>59.097999999999999</v>
      </c>
      <c r="F611" s="101">
        <f>F578+F589+F596</f>
        <v>65.826000000000008</v>
      </c>
      <c r="G611" s="101">
        <f>G578+G589+G596</f>
        <v>281.36330000000004</v>
      </c>
      <c r="H611" s="256">
        <f>H578+H589+H596</f>
        <v>1908.6750000000002</v>
      </c>
      <c r="I611" s="2719" t="s">
        <v>284</v>
      </c>
      <c r="J611" s="2219" t="s">
        <v>202</v>
      </c>
      <c r="K611" s="6"/>
      <c r="L611" s="129"/>
      <c r="M611" s="129"/>
      <c r="N611" s="129"/>
      <c r="O611" s="129"/>
      <c r="P611" s="129"/>
      <c r="Q611" s="114"/>
      <c r="R611" s="114"/>
      <c r="S611" s="114"/>
      <c r="T611" s="114"/>
      <c r="U611" s="114"/>
      <c r="V611" s="114"/>
      <c r="W611" s="114"/>
      <c r="X611" s="114"/>
      <c r="Y611" s="114"/>
      <c r="Z611" s="114"/>
    </row>
    <row r="612" spans="2:26">
      <c r="B612" s="1035"/>
      <c r="C612" s="1036" t="s">
        <v>11</v>
      </c>
      <c r="D612" s="1783">
        <v>0.7</v>
      </c>
      <c r="E612" s="1160">
        <f>(E797/100)*70</f>
        <v>63</v>
      </c>
      <c r="F612" s="1159">
        <f>(F797/100)*70</f>
        <v>64.400000000000006</v>
      </c>
      <c r="G612" s="1159">
        <f>(G797/100)*70</f>
        <v>268.10000000000002</v>
      </c>
      <c r="H612" s="2782">
        <f>(H797/100)*70</f>
        <v>1904</v>
      </c>
      <c r="I612" s="924">
        <f>H612-H611</f>
        <v>-4.6750000000001819</v>
      </c>
      <c r="J612" s="874" t="s">
        <v>422</v>
      </c>
      <c r="K612" s="6"/>
      <c r="L612" s="129"/>
      <c r="M612" s="129"/>
      <c r="N612" s="129"/>
      <c r="O612" s="129"/>
      <c r="P612" s="129"/>
      <c r="Q612" s="114"/>
      <c r="R612" s="114"/>
      <c r="S612" s="114"/>
      <c r="T612" s="114"/>
      <c r="U612" s="114"/>
      <c r="V612" s="114"/>
      <c r="W612" s="114"/>
      <c r="X612" s="114"/>
      <c r="Y612" s="114"/>
      <c r="Z612" s="114"/>
    </row>
    <row r="613" spans="2:26" ht="15.75" thickBot="1">
      <c r="B613" s="249"/>
      <c r="C613" s="1031" t="s">
        <v>431</v>
      </c>
      <c r="D613" s="1777"/>
      <c r="E613" s="2710">
        <f>(E611*100/E797)-70</f>
        <v>-4.3355555555555583</v>
      </c>
      <c r="F613" s="521">
        <f>(F611*100/F797)-70</f>
        <v>1.5499999999999972</v>
      </c>
      <c r="G613" s="521">
        <f>(G611*100/G797)-70</f>
        <v>3.4630026109660719</v>
      </c>
      <c r="H613" s="2711">
        <f>(H611*100/H797)-70</f>
        <v>0.17187500000001421</v>
      </c>
      <c r="I613" s="1784"/>
      <c r="J613" s="1033"/>
      <c r="K613" s="6"/>
      <c r="L613" s="129"/>
      <c r="M613" s="129"/>
      <c r="N613" s="129"/>
      <c r="O613" s="129"/>
      <c r="P613" s="129"/>
      <c r="Q613" s="114"/>
      <c r="R613" s="114"/>
      <c r="S613" s="114"/>
      <c r="T613" s="114"/>
      <c r="U613" s="114"/>
      <c r="V613" s="114"/>
      <c r="W613" s="114"/>
      <c r="X613" s="114"/>
      <c r="Y613" s="114"/>
      <c r="Z613" s="114"/>
    </row>
    <row r="614" spans="2:26">
      <c r="C614" s="568"/>
      <c r="D614"/>
      <c r="E614" s="336"/>
      <c r="F614" s="336"/>
      <c r="G614" s="336"/>
      <c r="H614" s="347"/>
      <c r="I614" s="336"/>
      <c r="J614" s="336"/>
      <c r="K614" s="6"/>
      <c r="L614" s="129"/>
      <c r="M614" s="129"/>
      <c r="N614" s="129"/>
      <c r="O614" s="129"/>
      <c r="P614" s="129"/>
      <c r="Q614" s="114"/>
      <c r="R614" s="114"/>
      <c r="S614" s="114"/>
      <c r="T614" s="114"/>
      <c r="U614" s="114"/>
      <c r="V614" s="114"/>
      <c r="W614" s="114"/>
      <c r="X614" s="114"/>
      <c r="Y614" s="114"/>
      <c r="Z614" s="114"/>
    </row>
    <row r="615" spans="2:26">
      <c r="L615" s="129"/>
      <c r="M615" s="129"/>
      <c r="N615" s="129"/>
      <c r="O615" s="129"/>
      <c r="P615" s="129"/>
      <c r="Q615" s="114"/>
      <c r="R615" s="114"/>
      <c r="S615" s="114"/>
      <c r="T615" s="114"/>
      <c r="U615" s="114"/>
      <c r="V615" s="114"/>
      <c r="W615" s="114"/>
      <c r="X615" s="114"/>
      <c r="Y615" s="114"/>
      <c r="Z615" s="114"/>
    </row>
    <row r="616" spans="2:26">
      <c r="D616" s="12" t="s">
        <v>206</v>
      </c>
      <c r="K616" s="6"/>
      <c r="L616" s="129"/>
      <c r="M616" s="129"/>
      <c r="N616" s="129"/>
      <c r="O616" s="129"/>
      <c r="P616" s="129"/>
      <c r="Q616" s="114"/>
      <c r="R616" s="114"/>
      <c r="S616" s="114"/>
      <c r="T616" s="114"/>
      <c r="U616" s="114"/>
      <c r="V616" s="114"/>
      <c r="W616" s="114"/>
      <c r="X616" s="114"/>
      <c r="Y616" s="114"/>
      <c r="Z616" s="114"/>
    </row>
    <row r="617" spans="2:26">
      <c r="B617" s="25" t="s">
        <v>1007</v>
      </c>
      <c r="D617"/>
      <c r="E617"/>
      <c r="I617"/>
      <c r="J617"/>
      <c r="K617" s="6"/>
      <c r="L617" s="129"/>
      <c r="M617" s="129"/>
      <c r="N617" s="129"/>
      <c r="O617" s="129"/>
      <c r="P617" s="109"/>
      <c r="Q617" s="106"/>
      <c r="R617" s="124"/>
      <c r="S617" s="124"/>
      <c r="T617" s="124"/>
      <c r="U617" s="1926"/>
      <c r="V617" s="114"/>
      <c r="W617" s="114"/>
      <c r="X617" s="114"/>
      <c r="Y617" s="114"/>
      <c r="Z617" s="114"/>
    </row>
    <row r="618" spans="2:26">
      <c r="C618" s="25" t="s">
        <v>203</v>
      </c>
      <c r="E618"/>
      <c r="F618"/>
      <c r="G618" s="25"/>
      <c r="H618" s="25"/>
      <c r="I618" s="26"/>
      <c r="J618" s="26"/>
      <c r="K618" s="6"/>
      <c r="L618" s="129"/>
      <c r="M618" s="129"/>
      <c r="N618" s="122"/>
      <c r="O618" s="129"/>
      <c r="P618" s="414"/>
      <c r="Q618" s="106"/>
      <c r="R618" s="124"/>
      <c r="S618" s="124"/>
      <c r="T618" s="124"/>
      <c r="U618" s="124"/>
      <c r="V618" s="114"/>
      <c r="W618" s="114"/>
      <c r="X618" s="114"/>
      <c r="Y618" s="114"/>
      <c r="Z618" s="114"/>
    </row>
    <row r="619" spans="2:26" ht="15.75">
      <c r="B619" s="28" t="s">
        <v>888</v>
      </c>
      <c r="C619" s="26"/>
      <c r="D619"/>
      <c r="E619" s="28" t="s">
        <v>0</v>
      </c>
      <c r="F619"/>
      <c r="G619" s="2" t="s">
        <v>429</v>
      </c>
      <c r="H619" s="26"/>
      <c r="I619" s="26"/>
      <c r="J619" s="33"/>
      <c r="K619" s="6"/>
      <c r="L619" s="129"/>
      <c r="M619" s="129"/>
      <c r="N619" s="114"/>
      <c r="O619" s="129"/>
      <c r="P619" s="109"/>
      <c r="Q619" s="106"/>
      <c r="R619" s="124"/>
      <c r="S619" s="124"/>
      <c r="T619" s="124"/>
      <c r="U619" s="124"/>
      <c r="V619" s="114"/>
      <c r="W619" s="114"/>
      <c r="X619" s="114"/>
      <c r="Y619" s="114"/>
      <c r="Z619" s="114"/>
    </row>
    <row r="620" spans="2:26" ht="19.5" thickBot="1">
      <c r="C620" s="1"/>
      <c r="D620" s="1788" t="s">
        <v>340</v>
      </c>
      <c r="K620" s="6"/>
      <c r="L620" s="132"/>
      <c r="M620" s="109"/>
      <c r="N620" s="106"/>
      <c r="O620" s="129"/>
      <c r="P620" s="109"/>
      <c r="Q620" s="106"/>
      <c r="R620" s="2421"/>
      <c r="S620" s="2424"/>
      <c r="T620" s="2421"/>
      <c r="U620" s="2421"/>
      <c r="V620" s="114"/>
      <c r="W620" s="114"/>
      <c r="X620" s="114"/>
      <c r="Y620" s="114"/>
      <c r="Z620" s="114"/>
    </row>
    <row r="621" spans="2:26" ht="15.75" thickBot="1">
      <c r="B621" s="1831" t="s">
        <v>175</v>
      </c>
      <c r="C621" s="96"/>
      <c r="D621" s="459" t="s">
        <v>176</v>
      </c>
      <c r="E621" s="383" t="s">
        <v>177</v>
      </c>
      <c r="F621" s="383"/>
      <c r="G621" s="383"/>
      <c r="H621" s="460" t="s">
        <v>178</v>
      </c>
      <c r="I621" s="461" t="s">
        <v>179</v>
      </c>
      <c r="J621" s="462" t="s">
        <v>180</v>
      </c>
      <c r="K621" s="6"/>
      <c r="L621" s="114"/>
      <c r="M621" s="109"/>
      <c r="N621" s="114"/>
      <c r="O621" s="129"/>
      <c r="P621" s="109"/>
      <c r="Q621" s="106"/>
      <c r="R621" s="124"/>
      <c r="S621" s="124"/>
      <c r="T621" s="124"/>
      <c r="U621" s="1926"/>
      <c r="V621" s="114"/>
      <c r="W621" s="114"/>
      <c r="X621" s="114"/>
      <c r="Y621" s="114"/>
      <c r="Z621" s="114"/>
    </row>
    <row r="622" spans="2:26" ht="15.75">
      <c r="B622" s="467" t="s">
        <v>181</v>
      </c>
      <c r="C622" s="464" t="s">
        <v>182</v>
      </c>
      <c r="D622" s="465" t="s">
        <v>183</v>
      </c>
      <c r="E622" s="466" t="s">
        <v>184</v>
      </c>
      <c r="F622" s="466" t="s">
        <v>56</v>
      </c>
      <c r="G622" s="466" t="s">
        <v>57</v>
      </c>
      <c r="H622" s="467" t="s">
        <v>185</v>
      </c>
      <c r="I622" s="468" t="s">
        <v>186</v>
      </c>
      <c r="J622" s="469" t="s">
        <v>323</v>
      </c>
      <c r="K622" s="6"/>
      <c r="L622" s="590"/>
      <c r="M622" s="122"/>
      <c r="N622" s="195"/>
      <c r="O622" s="129"/>
      <c r="P622" s="414"/>
      <c r="Q622" s="106"/>
      <c r="R622" s="124"/>
      <c r="S622" s="124"/>
      <c r="T622" s="124"/>
      <c r="U622" s="124"/>
      <c r="V622" s="114"/>
      <c r="W622" s="114"/>
      <c r="X622" s="114"/>
      <c r="Y622" s="763"/>
      <c r="Z622" s="114"/>
    </row>
    <row r="623" spans="2:26" ht="15.75" thickBot="1">
      <c r="B623" s="2242"/>
      <c r="C623" s="513"/>
      <c r="D623" s="471"/>
      <c r="E623" s="472" t="s">
        <v>6</v>
      </c>
      <c r="F623" s="472" t="s">
        <v>7</v>
      </c>
      <c r="G623" s="472" t="s">
        <v>8</v>
      </c>
      <c r="H623" s="473" t="s">
        <v>187</v>
      </c>
      <c r="I623" s="474" t="s">
        <v>188</v>
      </c>
      <c r="J623" s="475" t="s">
        <v>322</v>
      </c>
      <c r="K623" s="6"/>
      <c r="L623" s="114"/>
      <c r="M623" s="188"/>
      <c r="N623" s="114"/>
      <c r="O623" s="129"/>
      <c r="P623" s="109"/>
      <c r="Q623" s="2422"/>
      <c r="R623" s="124"/>
      <c r="S623" s="124"/>
      <c r="T623" s="124"/>
      <c r="U623" s="124"/>
      <c r="V623" s="114"/>
      <c r="W623" s="114"/>
      <c r="X623" s="114"/>
      <c r="Y623" s="786"/>
      <c r="Z623" s="114"/>
    </row>
    <row r="624" spans="2:26" ht="15.75">
      <c r="B624" s="538" t="s">
        <v>189</v>
      </c>
      <c r="C624" s="726" t="s">
        <v>154</v>
      </c>
      <c r="D624" s="477"/>
      <c r="E624" s="478"/>
      <c r="F624" s="479"/>
      <c r="G624" s="479"/>
      <c r="H624" s="727"/>
      <c r="I624" s="523"/>
      <c r="J624" s="482"/>
      <c r="K624" s="6"/>
      <c r="L624" s="590"/>
      <c r="M624" s="122"/>
      <c r="N624" s="195"/>
      <c r="O624" s="129"/>
      <c r="P624" s="109"/>
      <c r="Q624" s="106"/>
      <c r="R624" s="2421"/>
      <c r="S624" s="2421"/>
      <c r="T624" s="2421"/>
      <c r="U624" s="2421"/>
      <c r="V624" s="114"/>
      <c r="W624" s="114"/>
      <c r="X624" s="114"/>
      <c r="Y624" s="2425"/>
      <c r="Z624" s="114"/>
    </row>
    <row r="625" spans="2:26">
      <c r="B625" s="487" t="s">
        <v>288</v>
      </c>
      <c r="C625" s="489" t="s">
        <v>465</v>
      </c>
      <c r="D625" s="275">
        <v>60</v>
      </c>
      <c r="E625" s="235">
        <v>1.1399999999999999</v>
      </c>
      <c r="F625" s="359">
        <v>5.34</v>
      </c>
      <c r="G625" s="359">
        <v>4.62</v>
      </c>
      <c r="H625" s="967">
        <v>70.8</v>
      </c>
      <c r="I625" s="490"/>
      <c r="J625" s="579" t="s">
        <v>420</v>
      </c>
      <c r="K625" s="886"/>
      <c r="L625" s="114"/>
      <c r="M625" s="188"/>
      <c r="N625" s="114"/>
      <c r="O625" s="129"/>
      <c r="P625" s="114"/>
      <c r="Q625" s="114"/>
      <c r="R625" s="114"/>
      <c r="S625" s="114"/>
      <c r="T625" s="114"/>
      <c r="U625" s="114"/>
      <c r="V625" s="114"/>
      <c r="W625" s="114"/>
      <c r="X625" s="114"/>
      <c r="Y625" s="763"/>
      <c r="Z625" s="114"/>
    </row>
    <row r="626" spans="2:26" ht="15.75">
      <c r="B626" s="488" t="s">
        <v>12</v>
      </c>
      <c r="C626" s="1927" t="s">
        <v>834</v>
      </c>
      <c r="D626" s="277" t="s">
        <v>937</v>
      </c>
      <c r="E626" s="355">
        <v>5.55</v>
      </c>
      <c r="F626" s="354">
        <v>4.95</v>
      </c>
      <c r="G626" s="355">
        <v>29.55</v>
      </c>
      <c r="H626" s="970">
        <v>184.5</v>
      </c>
      <c r="I626" s="525"/>
      <c r="J626" s="486" t="s">
        <v>832</v>
      </c>
      <c r="K626" s="1787"/>
      <c r="L626" s="123"/>
      <c r="M626" s="109"/>
      <c r="N626" s="106"/>
      <c r="O626" s="129"/>
      <c r="P626" s="129"/>
      <c r="Q626" s="114"/>
      <c r="R626" s="114"/>
      <c r="S626" s="114"/>
      <c r="T626" s="114"/>
      <c r="U626" s="114"/>
      <c r="V626" s="114"/>
      <c r="W626" s="114"/>
      <c r="X626" s="114"/>
      <c r="Y626" s="676"/>
      <c r="Z626" s="114"/>
    </row>
    <row r="627" spans="2:26" ht="15.75">
      <c r="B627" s="488"/>
      <c r="C627" s="1843" t="s">
        <v>833</v>
      </c>
      <c r="D627" s="874"/>
      <c r="E627" s="328">
        <v>0.56000000000000005</v>
      </c>
      <c r="F627" s="982">
        <v>1.0509999999999999</v>
      </c>
      <c r="G627" s="328">
        <v>2.75</v>
      </c>
      <c r="H627" s="1088">
        <v>22.72</v>
      </c>
      <c r="I627" s="1844"/>
      <c r="J627" s="975" t="s">
        <v>461</v>
      </c>
      <c r="K627" s="1787"/>
      <c r="L627" s="123"/>
      <c r="M627" s="109"/>
      <c r="N627" s="106"/>
      <c r="O627" s="129"/>
      <c r="P627" s="129"/>
      <c r="Q627" s="114"/>
      <c r="R627" s="124"/>
      <c r="S627" s="124"/>
      <c r="T627" s="124"/>
      <c r="U627" s="191"/>
      <c r="V627" s="677"/>
      <c r="W627" s="691"/>
      <c r="X627" s="114"/>
      <c r="Y627" s="676"/>
      <c r="Z627" s="114"/>
    </row>
    <row r="628" spans="2:26">
      <c r="B628" s="492" t="s">
        <v>36</v>
      </c>
      <c r="C628" s="860" t="s">
        <v>432</v>
      </c>
      <c r="D628" s="275">
        <v>120</v>
      </c>
      <c r="E628" s="2200">
        <v>12.68</v>
      </c>
      <c r="F628" s="368">
        <v>13.59</v>
      </c>
      <c r="G628" s="368">
        <v>14.587999999999999</v>
      </c>
      <c r="H628" s="967">
        <v>204.12700000000001</v>
      </c>
      <c r="I628" s="490"/>
      <c r="J628" s="1845" t="s">
        <v>576</v>
      </c>
      <c r="K628" s="6"/>
      <c r="L628" s="133"/>
      <c r="M628" s="109"/>
      <c r="N628" s="114"/>
      <c r="O628" s="129"/>
      <c r="P628" s="129"/>
      <c r="Q628" s="224"/>
      <c r="R628" s="190"/>
      <c r="S628" s="403"/>
      <c r="T628" s="190"/>
      <c r="U628" s="191"/>
      <c r="V628" s="677"/>
      <c r="W628" s="676"/>
      <c r="X628" s="114"/>
      <c r="Y628" s="414"/>
      <c r="Z628" s="114"/>
    </row>
    <row r="629" spans="2:26">
      <c r="B629" s="93"/>
      <c r="C629" s="489" t="s">
        <v>478</v>
      </c>
      <c r="D629" s="911">
        <v>200</v>
      </c>
      <c r="E629" s="235">
        <v>0.3</v>
      </c>
      <c r="F629" s="359">
        <v>0</v>
      </c>
      <c r="G629" s="359">
        <v>6.7</v>
      </c>
      <c r="H629" s="967">
        <v>27.9</v>
      </c>
      <c r="I629" s="490"/>
      <c r="J629" s="1152" t="s">
        <v>477</v>
      </c>
      <c r="K629" s="886"/>
      <c r="L629" s="127"/>
      <c r="M629" s="113"/>
      <c r="N629" s="104"/>
      <c r="O629" s="129"/>
      <c r="P629" s="129"/>
      <c r="Q629" s="114"/>
      <c r="R629" s="190"/>
      <c r="S629" s="190"/>
      <c r="T629" s="190"/>
      <c r="U629" s="191"/>
      <c r="V629" s="129"/>
      <c r="W629" s="763"/>
      <c r="X629" s="114"/>
      <c r="Y629" s="129"/>
      <c r="Z629" s="114"/>
    </row>
    <row r="630" spans="2:26">
      <c r="B630" s="93"/>
      <c r="C630" s="1291" t="s">
        <v>10</v>
      </c>
      <c r="D630" s="494">
        <v>40</v>
      </c>
      <c r="E630" s="235">
        <v>1.54</v>
      </c>
      <c r="F630" s="359">
        <v>0.55000000000000004</v>
      </c>
      <c r="G630" s="359">
        <v>21.68</v>
      </c>
      <c r="H630" s="967">
        <v>97.83</v>
      </c>
      <c r="I630" s="495"/>
      <c r="J630" s="491" t="s">
        <v>9</v>
      </c>
      <c r="K630" s="6"/>
      <c r="L630" s="3190"/>
      <c r="M630" s="109"/>
      <c r="N630" s="104"/>
      <c r="O630" s="129"/>
      <c r="P630" s="129"/>
      <c r="Q630" s="114"/>
      <c r="R630" s="124"/>
      <c r="S630" s="124"/>
      <c r="T630" s="124"/>
      <c r="U630" s="1926"/>
      <c r="V630" s="677"/>
      <c r="W630" s="3202"/>
      <c r="X630" s="114"/>
      <c r="Y630" s="129"/>
      <c r="Z630" s="114"/>
    </row>
    <row r="631" spans="2:26" ht="15.75" thickBot="1">
      <c r="B631" s="933"/>
      <c r="C631" s="496" t="s">
        <v>387</v>
      </c>
      <c r="D631" s="507">
        <v>30</v>
      </c>
      <c r="E631" s="2274">
        <v>1.155</v>
      </c>
      <c r="F631" s="368">
        <v>0.41299999999999998</v>
      </c>
      <c r="G631" s="359">
        <v>16.260000000000002</v>
      </c>
      <c r="H631" s="958">
        <v>73.376999999999995</v>
      </c>
      <c r="I631" s="495"/>
      <c r="J631" s="497" t="s">
        <v>9</v>
      </c>
      <c r="K631" s="6"/>
      <c r="L631" s="123"/>
      <c r="M631" s="109"/>
      <c r="N631" s="106"/>
      <c r="O631" s="106"/>
      <c r="P631" s="129"/>
      <c r="Q631" s="114"/>
      <c r="R631" s="124"/>
      <c r="S631" s="124"/>
      <c r="T631" s="124"/>
      <c r="U631" s="746"/>
      <c r="V631" s="677"/>
      <c r="W631" s="2552"/>
      <c r="X631" s="114"/>
      <c r="Y631" s="114"/>
      <c r="Z631" s="114"/>
    </row>
    <row r="632" spans="2:26">
      <c r="B632" s="498" t="s">
        <v>204</v>
      </c>
      <c r="D632" s="2220">
        <f>D625+D628+D629+D630+D631+150+40</f>
        <v>640</v>
      </c>
      <c r="E632" s="499">
        <f>SUM(E625:E631)</f>
        <v>22.925000000000001</v>
      </c>
      <c r="F632" s="500">
        <f>SUM(F625:F631)</f>
        <v>25.893999999999998</v>
      </c>
      <c r="G632" s="501">
        <f>SUM(G625:G631)</f>
        <v>96.14800000000001</v>
      </c>
      <c r="H632" s="729">
        <f>SUM(H625:H631)</f>
        <v>681.25399999999991</v>
      </c>
      <c r="I632" s="925" t="s">
        <v>284</v>
      </c>
      <c r="J632" s="875" t="s">
        <v>202</v>
      </c>
      <c r="K632" s="6"/>
      <c r="L632" s="123"/>
      <c r="M632" s="109"/>
      <c r="N632" s="106"/>
      <c r="O632" s="129"/>
      <c r="P632" s="134"/>
      <c r="Q632" s="106"/>
      <c r="R632" s="124"/>
      <c r="S632" s="124"/>
      <c r="T632" s="124"/>
      <c r="U632" s="1926"/>
      <c r="V632" s="677"/>
      <c r="W632" s="676"/>
      <c r="X632" s="114"/>
      <c r="Y632" s="114"/>
      <c r="Z632" s="114"/>
    </row>
    <row r="633" spans="2:26">
      <c r="B633" s="1035"/>
      <c r="C633" s="1036" t="s">
        <v>11</v>
      </c>
      <c r="D633" s="1783">
        <v>0.25</v>
      </c>
      <c r="E633" s="1160">
        <f>(E797/100)*25</f>
        <v>22.5</v>
      </c>
      <c r="F633" s="1159">
        <f>(F797/100)*25</f>
        <v>23</v>
      </c>
      <c r="G633" s="1159">
        <f>(G797/100)*25</f>
        <v>95.75</v>
      </c>
      <c r="H633" s="2782">
        <f>(H797/100)*25</f>
        <v>680</v>
      </c>
      <c r="I633" s="880">
        <f>H633-H632</f>
        <v>-1.2539999999999054</v>
      </c>
      <c r="J633" s="876" t="s">
        <v>422</v>
      </c>
      <c r="K633" s="6"/>
      <c r="L633" s="2685"/>
      <c r="M633" s="122"/>
      <c r="N633" s="3021"/>
      <c r="O633" s="129"/>
      <c r="P633" s="109"/>
      <c r="Q633" s="106"/>
      <c r="R633" s="124"/>
      <c r="S633" s="124"/>
      <c r="T633" s="124"/>
      <c r="U633" s="1926"/>
      <c r="V633" s="677"/>
      <c r="W633" s="676"/>
      <c r="X633" s="114"/>
      <c r="Y633" s="114"/>
      <c r="Z633" s="114"/>
    </row>
    <row r="634" spans="2:26" ht="16.5" thickBot="1">
      <c r="B634" s="249"/>
      <c r="C634" s="1031" t="s">
        <v>431</v>
      </c>
      <c r="D634" s="1777"/>
      <c r="E634" s="2710">
        <f>(E632*100/E797)-25</f>
        <v>0.47222222222222143</v>
      </c>
      <c r="F634" s="521">
        <f>(F632*100/F797)-25</f>
        <v>3.1456521739130388</v>
      </c>
      <c r="G634" s="521">
        <f>(G632*100/G797)-25</f>
        <v>0.10391644908616371</v>
      </c>
      <c r="H634" s="2711">
        <f>(H632*100/H797)-25</f>
        <v>4.6102941176467738E-2</v>
      </c>
      <c r="I634" s="1784"/>
      <c r="J634" s="1033"/>
      <c r="K634" s="6"/>
      <c r="L634" s="133"/>
      <c r="M634" s="188"/>
      <c r="N634" s="114"/>
      <c r="O634" s="588"/>
      <c r="P634" s="129"/>
      <c r="Q634" s="114"/>
      <c r="R634" s="114"/>
      <c r="S634" s="197"/>
      <c r="T634" s="114"/>
      <c r="U634" s="169"/>
      <c r="V634" s="134"/>
      <c r="W634" s="134"/>
      <c r="X634" s="114"/>
      <c r="Y634" s="114"/>
      <c r="Z634" s="114"/>
    </row>
    <row r="635" spans="2:26">
      <c r="B635" s="96"/>
      <c r="C635" s="726" t="s">
        <v>123</v>
      </c>
      <c r="D635" s="63"/>
      <c r="E635" s="5"/>
      <c r="F635" s="503"/>
      <c r="G635" s="503"/>
      <c r="H635" s="503"/>
      <c r="I635" s="505"/>
      <c r="J635" s="505"/>
      <c r="K635" s="6"/>
      <c r="L635" s="187"/>
      <c r="M635" s="109"/>
      <c r="N635" s="106"/>
      <c r="O635" s="129"/>
      <c r="P635" s="129"/>
      <c r="Q635" s="114"/>
      <c r="R635" s="124"/>
      <c r="S635" s="124"/>
      <c r="T635" s="124"/>
      <c r="U635" s="2278"/>
      <c r="V635" s="677"/>
      <c r="W635" s="691"/>
      <c r="X635" s="114"/>
      <c r="Y635" s="114"/>
      <c r="Z635" s="114"/>
    </row>
    <row r="636" spans="2:26">
      <c r="B636" s="93"/>
      <c r="C636" s="532" t="s">
        <v>332</v>
      </c>
      <c r="D636" s="277">
        <v>60</v>
      </c>
      <c r="E636" s="235">
        <v>0.84</v>
      </c>
      <c r="F636" s="359">
        <v>2.2799999999999998</v>
      </c>
      <c r="G636" s="359">
        <v>3.9</v>
      </c>
      <c r="H636" s="958">
        <v>39.6</v>
      </c>
      <c r="I636" s="495"/>
      <c r="J636" s="2207" t="s">
        <v>659</v>
      </c>
      <c r="L636" s="133"/>
      <c r="M636" s="134"/>
      <c r="N636" s="106"/>
      <c r="O636" s="129"/>
      <c r="P636" s="129"/>
      <c r="Q636" s="114"/>
      <c r="R636" s="124"/>
      <c r="S636" s="124"/>
      <c r="T636" s="630"/>
      <c r="U636" s="105"/>
      <c r="V636" s="1136"/>
      <c r="W636" s="676"/>
      <c r="X636" s="114"/>
      <c r="Y636" s="114"/>
      <c r="Z636" s="114"/>
    </row>
    <row r="637" spans="2:26">
      <c r="B637" s="93"/>
      <c r="C637" s="1291" t="s">
        <v>150</v>
      </c>
      <c r="D637" s="275">
        <v>250</v>
      </c>
      <c r="E637" s="235">
        <v>2</v>
      </c>
      <c r="F637" s="359">
        <v>4.5250000000000004</v>
      </c>
      <c r="G637" s="359">
        <v>6.3250000000000002</v>
      </c>
      <c r="H637" s="967">
        <v>74</v>
      </c>
      <c r="I637" s="495"/>
      <c r="J637" s="1781" t="s">
        <v>656</v>
      </c>
      <c r="L637" s="3188"/>
      <c r="M637" s="109"/>
      <c r="N637" s="106"/>
      <c r="O637" s="129"/>
      <c r="P637" s="204"/>
      <c r="Q637" s="114"/>
      <c r="R637" s="124"/>
      <c r="S637" s="124"/>
      <c r="T637" s="124"/>
      <c r="U637" s="1925"/>
      <c r="V637" s="1136"/>
      <c r="W637" s="676"/>
      <c r="X637" s="114"/>
      <c r="Y637" s="114"/>
      <c r="Z637" s="114"/>
    </row>
    <row r="638" spans="2:26">
      <c r="B638" s="484" t="s">
        <v>189</v>
      </c>
      <c r="C638" s="531" t="s">
        <v>652</v>
      </c>
      <c r="D638" s="400">
        <v>100</v>
      </c>
      <c r="E638" s="2381">
        <v>8.69</v>
      </c>
      <c r="F638" s="1069">
        <v>14.682</v>
      </c>
      <c r="G638" s="1069">
        <v>16.247</v>
      </c>
      <c r="H638" s="967">
        <v>231.886</v>
      </c>
      <c r="I638" s="1793"/>
      <c r="J638" s="491" t="s">
        <v>653</v>
      </c>
      <c r="K638" s="31"/>
      <c r="L638" s="123"/>
      <c r="M638" s="585"/>
      <c r="N638" s="104"/>
      <c r="O638" s="129"/>
      <c r="P638" s="129"/>
      <c r="Q638" s="114"/>
      <c r="R638" s="124"/>
      <c r="S638" s="124"/>
      <c r="T638" s="124"/>
      <c r="U638" s="1926"/>
      <c r="V638" s="677"/>
      <c r="W638" s="676"/>
      <c r="X638" s="691"/>
      <c r="Y638" s="114"/>
      <c r="Z638" s="114"/>
    </row>
    <row r="639" spans="2:26">
      <c r="B639" s="487" t="s">
        <v>288</v>
      </c>
      <c r="C639" s="2243" t="s">
        <v>644</v>
      </c>
      <c r="D639" s="402">
        <v>180</v>
      </c>
      <c r="E639" s="378">
        <v>12.42</v>
      </c>
      <c r="F639" s="368">
        <v>15.48</v>
      </c>
      <c r="G639" s="379">
        <v>12.78</v>
      </c>
      <c r="H639" s="967">
        <v>241.2</v>
      </c>
      <c r="I639" s="1794"/>
      <c r="J639" s="486" t="s">
        <v>643</v>
      </c>
      <c r="L639" s="3038"/>
      <c r="M639" s="109"/>
      <c r="N639" s="104"/>
      <c r="O639" s="129"/>
      <c r="P639" s="129"/>
      <c r="Q639" s="114"/>
      <c r="R639" s="124"/>
      <c r="S639" s="124"/>
      <c r="T639" s="124"/>
      <c r="U639" s="746"/>
      <c r="V639" s="759"/>
      <c r="W639" s="676"/>
      <c r="X639" s="676"/>
      <c r="Y639" s="114"/>
      <c r="Z639" s="114"/>
    </row>
    <row r="640" spans="2:26" ht="14.25" customHeight="1">
      <c r="B640" s="488" t="s">
        <v>12</v>
      </c>
      <c r="C640" s="532" t="s">
        <v>158</v>
      </c>
      <c r="D640" s="277">
        <v>200</v>
      </c>
      <c r="E640" s="235">
        <v>0.5</v>
      </c>
      <c r="F640" s="368">
        <v>0</v>
      </c>
      <c r="G640" s="368">
        <v>19.8</v>
      </c>
      <c r="H640" s="967">
        <v>81</v>
      </c>
      <c r="I640" s="495"/>
      <c r="J640" s="2245" t="s">
        <v>352</v>
      </c>
      <c r="K640" s="6"/>
      <c r="L640" s="123"/>
      <c r="M640" s="109"/>
      <c r="N640" s="106"/>
      <c r="O640" s="129"/>
      <c r="P640" s="129"/>
      <c r="Q640" s="114"/>
      <c r="R640" s="190"/>
      <c r="S640" s="403"/>
      <c r="T640" s="190"/>
      <c r="U640" s="746"/>
      <c r="V640" s="677"/>
      <c r="W640" s="676"/>
      <c r="X640" s="114"/>
      <c r="Y640" s="114"/>
      <c r="Z640" s="114"/>
    </row>
    <row r="641" spans="2:26" ht="12" customHeight="1">
      <c r="B641" s="488"/>
      <c r="C641" s="489" t="s">
        <v>10</v>
      </c>
      <c r="D641" s="494">
        <v>60</v>
      </c>
      <c r="E641" s="2274">
        <v>2.31</v>
      </c>
      <c r="F641" s="368">
        <v>0.82</v>
      </c>
      <c r="G641" s="359">
        <v>32.520000000000003</v>
      </c>
      <c r="H641" s="958">
        <v>146.75</v>
      </c>
      <c r="I641" s="495"/>
      <c r="J641" s="491" t="s">
        <v>9</v>
      </c>
      <c r="K641" s="6"/>
      <c r="L641" s="123"/>
      <c r="M641" s="109"/>
      <c r="N641" s="106"/>
      <c r="O641" s="129"/>
      <c r="P641" s="129"/>
      <c r="Q641" s="114"/>
      <c r="R641" s="106"/>
      <c r="S641" s="124"/>
      <c r="T641" s="124"/>
      <c r="U641" s="124"/>
      <c r="V641" s="746"/>
      <c r="W641" s="677"/>
      <c r="X641" s="114"/>
      <c r="Y641" s="114"/>
      <c r="Z641" s="114"/>
    </row>
    <row r="642" spans="2:26">
      <c r="B642" s="492" t="s">
        <v>36</v>
      </c>
      <c r="C642" s="532" t="s">
        <v>387</v>
      </c>
      <c r="D642" s="485">
        <v>40</v>
      </c>
      <c r="E642" s="2388">
        <v>2.2599999999999998</v>
      </c>
      <c r="F642" s="371">
        <v>0.6</v>
      </c>
      <c r="G642" s="371">
        <v>16.739999999999998</v>
      </c>
      <c r="H642" s="958">
        <v>81.426000000000002</v>
      </c>
      <c r="I642" s="495"/>
      <c r="J642" s="486" t="s">
        <v>9</v>
      </c>
      <c r="K642" s="6"/>
      <c r="L642" s="3185"/>
      <c r="M642" s="109"/>
      <c r="N642" s="106"/>
      <c r="O642" s="129"/>
      <c r="P642" s="129"/>
      <c r="Q642" s="114"/>
      <c r="R642" s="129"/>
      <c r="S642" s="190"/>
      <c r="T642" s="190"/>
      <c r="U642" s="190"/>
      <c r="V642" s="191"/>
      <c r="W642" s="785"/>
      <c r="X642" s="114"/>
      <c r="Y642" s="114"/>
      <c r="Z642" s="114"/>
    </row>
    <row r="643" spans="2:26" ht="15.75" thickBot="1">
      <c r="B643" s="933"/>
      <c r="C643" s="496" t="s">
        <v>442</v>
      </c>
      <c r="D643" s="398">
        <v>120</v>
      </c>
      <c r="E643" s="520">
        <v>0.48</v>
      </c>
      <c r="F643" s="521">
        <v>0.48</v>
      </c>
      <c r="G643" s="522">
        <v>11.76</v>
      </c>
      <c r="H643" s="1985">
        <v>53.28</v>
      </c>
      <c r="I643" s="717"/>
      <c r="J643" s="1813" t="s">
        <v>589</v>
      </c>
      <c r="K643" s="6"/>
      <c r="L643" s="2685"/>
      <c r="M643" s="129"/>
      <c r="N643" s="231"/>
      <c r="O643" s="129"/>
      <c r="P643" s="204"/>
      <c r="Q643" s="114"/>
      <c r="R643" s="124"/>
      <c r="S643" s="124"/>
      <c r="T643" s="124"/>
      <c r="U643" s="1926"/>
      <c r="V643" s="677"/>
      <c r="W643" s="676"/>
      <c r="X643" s="114"/>
      <c r="Y643" s="114"/>
      <c r="Z643" s="114"/>
    </row>
    <row r="644" spans="2:26">
      <c r="B644" s="498" t="s">
        <v>192</v>
      </c>
      <c r="C644" s="754"/>
      <c r="D644" s="2244">
        <f>SUM(D636:D643)</f>
        <v>1010</v>
      </c>
      <c r="E644" s="509">
        <f>SUM(E636:E643)</f>
        <v>29.499999999999996</v>
      </c>
      <c r="F644" s="500">
        <f>SUM(F636:F643)</f>
        <v>38.866999999999997</v>
      </c>
      <c r="G644" s="510">
        <f>SUM(G636:G643)</f>
        <v>120.072</v>
      </c>
      <c r="H644" s="729">
        <f>SUM(H636:H643)</f>
        <v>949.14199999999994</v>
      </c>
      <c r="I644" s="925" t="s">
        <v>284</v>
      </c>
      <c r="J644" s="875" t="s">
        <v>202</v>
      </c>
      <c r="K644" s="6"/>
      <c r="L644" s="133"/>
      <c r="M644" s="188"/>
      <c r="N644" s="168"/>
      <c r="O644" s="124"/>
      <c r="P644" s="129"/>
      <c r="Q644" s="114"/>
      <c r="R644" s="114"/>
      <c r="S644" s="114"/>
      <c r="T644" s="114"/>
      <c r="U644" s="114"/>
      <c r="V644" s="114"/>
      <c r="W644" s="114"/>
      <c r="X644" s="114"/>
      <c r="Y644" s="114"/>
      <c r="Z644" s="114"/>
    </row>
    <row r="645" spans="2:26">
      <c r="B645" s="1035"/>
      <c r="C645" s="1036" t="s">
        <v>11</v>
      </c>
      <c r="D645" s="1783">
        <v>0.35</v>
      </c>
      <c r="E645" s="1160">
        <f>(E797/100)*35</f>
        <v>31.5</v>
      </c>
      <c r="F645" s="1159">
        <f>(F797/100)*35</f>
        <v>32.200000000000003</v>
      </c>
      <c r="G645" s="1159">
        <f>(G797/100)*35</f>
        <v>134.05000000000001</v>
      </c>
      <c r="H645" s="2782">
        <f>(H797/100)*35</f>
        <v>952</v>
      </c>
      <c r="I645" s="1785">
        <f>H645-H644</f>
        <v>2.8580000000000609</v>
      </c>
      <c r="J645" s="874" t="s">
        <v>422</v>
      </c>
      <c r="K645" s="6"/>
      <c r="L645" s="123"/>
      <c r="M645" s="109"/>
      <c r="N645" s="104"/>
      <c r="O645" s="129"/>
      <c r="P645" s="129"/>
      <c r="Q645" s="114"/>
      <c r="R645" s="114"/>
      <c r="S645" s="114"/>
      <c r="T645" s="114"/>
      <c r="U645" s="114"/>
      <c r="V645" s="114"/>
      <c r="W645" s="114"/>
      <c r="X645" s="114"/>
      <c r="Y645" s="114"/>
      <c r="Z645" s="114"/>
    </row>
    <row r="646" spans="2:26" ht="15.75" thickBot="1">
      <c r="B646" s="249"/>
      <c r="C646" s="1031" t="s">
        <v>431</v>
      </c>
      <c r="D646" s="1777"/>
      <c r="E646" s="2710">
        <f>(E644*100/E797)-35</f>
        <v>-2.2222222222222285</v>
      </c>
      <c r="F646" s="521">
        <f>(F644*100/F797)-35</f>
        <v>7.2467391304347828</v>
      </c>
      <c r="G646" s="521">
        <f>(G644*100/G797)-35</f>
        <v>-3.6496083550913809</v>
      </c>
      <c r="H646" s="2711">
        <f>(H644*100/H797)-35</f>
        <v>-0.10507352941176862</v>
      </c>
      <c r="I646" s="1784"/>
      <c r="J646" s="1033"/>
      <c r="K646" s="6"/>
      <c r="L646" s="123"/>
      <c r="M646" s="109"/>
      <c r="N646" s="106"/>
      <c r="O646" s="129"/>
      <c r="P646" s="129"/>
      <c r="Q646" s="114"/>
      <c r="R646" s="114"/>
      <c r="S646" s="114"/>
      <c r="T646" s="114"/>
      <c r="U646" s="114"/>
      <c r="V646" s="114"/>
      <c r="W646" s="114"/>
      <c r="X646" s="114"/>
      <c r="Y646" s="114"/>
      <c r="Z646" s="114"/>
    </row>
    <row r="647" spans="2:26">
      <c r="B647" s="538" t="s">
        <v>189</v>
      </c>
      <c r="C647" s="538" t="s">
        <v>232</v>
      </c>
      <c r="D647" s="96"/>
      <c r="E647" s="65"/>
      <c r="F647" s="503"/>
      <c r="G647" s="503"/>
      <c r="H647" s="504"/>
      <c r="I647" s="526"/>
      <c r="J647" s="526"/>
      <c r="K647" s="6"/>
      <c r="L647" s="114"/>
      <c r="M647" s="109"/>
      <c r="N647" s="114"/>
      <c r="O647" s="129"/>
      <c r="P647" s="193"/>
      <c r="Q647" s="114"/>
      <c r="R647" s="114"/>
      <c r="S647" s="114"/>
      <c r="T647" s="114"/>
      <c r="U647" s="114"/>
      <c r="V647" s="114"/>
      <c r="W647" s="114"/>
      <c r="X647" s="114"/>
      <c r="Y647" s="114"/>
      <c r="Z647" s="114"/>
    </row>
    <row r="648" spans="2:26">
      <c r="B648" s="487" t="s">
        <v>288</v>
      </c>
      <c r="C648" s="803" t="s">
        <v>884</v>
      </c>
      <c r="D648" s="494">
        <v>200</v>
      </c>
      <c r="E648" s="235">
        <v>5.8</v>
      </c>
      <c r="F648" s="359">
        <v>5</v>
      </c>
      <c r="G648" s="359">
        <v>8</v>
      </c>
      <c r="H648" s="970">
        <v>101</v>
      </c>
      <c r="I648" s="490"/>
      <c r="J648" s="579" t="s">
        <v>690</v>
      </c>
      <c r="L648" s="123"/>
      <c r="M648" s="109"/>
      <c r="N648" s="106"/>
      <c r="O648" s="129"/>
      <c r="P648" s="129"/>
      <c r="Q648" s="114"/>
      <c r="R648" s="114"/>
      <c r="S648" s="114"/>
      <c r="T648" s="114"/>
      <c r="U648" s="114"/>
      <c r="V648" s="114"/>
      <c r="W648" s="114"/>
      <c r="X648" s="114"/>
      <c r="Y648" s="114"/>
      <c r="Z648" s="114"/>
    </row>
    <row r="649" spans="2:26" ht="15.75">
      <c r="B649" s="488" t="s">
        <v>12</v>
      </c>
      <c r="C649" s="292" t="s">
        <v>802</v>
      </c>
      <c r="D649" s="888" t="s">
        <v>912</v>
      </c>
      <c r="E649" s="235">
        <v>1.925</v>
      </c>
      <c r="F649" s="359">
        <v>2.2349999999999999</v>
      </c>
      <c r="G649" s="359">
        <v>17.942</v>
      </c>
      <c r="H649" s="958">
        <v>101.583</v>
      </c>
      <c r="I649" s="533"/>
      <c r="J649" s="579" t="s">
        <v>804</v>
      </c>
      <c r="K649" s="31"/>
      <c r="L649" s="2685"/>
      <c r="M649" s="122"/>
      <c r="N649" s="3021"/>
      <c r="O649" s="129"/>
      <c r="P649" s="129"/>
      <c r="Q649" s="114"/>
      <c r="R649" s="114"/>
      <c r="S649" s="114"/>
      <c r="T649" s="114"/>
      <c r="U649" s="114"/>
      <c r="V649" s="114"/>
      <c r="W649" s="114"/>
      <c r="X649" s="114"/>
      <c r="Y649" s="114"/>
      <c r="Z649" s="114"/>
    </row>
    <row r="650" spans="2:26" ht="15.75" thickBot="1">
      <c r="B650" s="931" t="s">
        <v>36</v>
      </c>
      <c r="C650" s="2821" t="s">
        <v>713</v>
      </c>
      <c r="D650" s="507">
        <v>30</v>
      </c>
      <c r="E650" s="235">
        <v>1.115</v>
      </c>
      <c r="F650" s="359">
        <v>0.56999999999999995</v>
      </c>
      <c r="G650" s="359">
        <v>15.42</v>
      </c>
      <c r="H650" s="958">
        <v>67.83</v>
      </c>
      <c r="I650" s="1805"/>
      <c r="J650" s="491" t="s">
        <v>9</v>
      </c>
      <c r="L650" s="114"/>
      <c r="M650" s="122"/>
      <c r="N650" s="114"/>
      <c r="O650" s="129"/>
      <c r="P650" s="124"/>
      <c r="Q650" s="376"/>
      <c r="R650" s="746"/>
      <c r="S650" s="677"/>
      <c r="T650" s="676"/>
      <c r="U650" s="114"/>
      <c r="V650" s="114"/>
      <c r="W650" s="114"/>
      <c r="X650" s="114"/>
      <c r="Y650" s="114"/>
      <c r="Z650" s="114"/>
    </row>
    <row r="651" spans="2:26">
      <c r="B651" s="1064" t="s">
        <v>241</v>
      </c>
      <c r="C651" s="43"/>
      <c r="D651" s="177">
        <f>D648+D650+110+20</f>
        <v>360</v>
      </c>
      <c r="E651" s="509">
        <f>SUM(E648:E650)</f>
        <v>8.84</v>
      </c>
      <c r="F651" s="500">
        <f>SUM(F648:F650)</f>
        <v>7.8049999999999997</v>
      </c>
      <c r="G651" s="510">
        <f>SUM(G648:G650)</f>
        <v>41.362000000000002</v>
      </c>
      <c r="H651" s="729">
        <f>SUM(H648:H650)</f>
        <v>270.41300000000001</v>
      </c>
      <c r="I651" s="2719" t="s">
        <v>284</v>
      </c>
      <c r="J651" s="2219" t="s">
        <v>202</v>
      </c>
      <c r="L651" s="114"/>
      <c r="M651" s="122"/>
      <c r="N651" s="114"/>
      <c r="O651" s="129"/>
      <c r="P651" s="129"/>
      <c r="Q651" s="114"/>
      <c r="R651" s="114"/>
      <c r="S651" s="114"/>
      <c r="T651" s="114"/>
      <c r="U651" s="114"/>
      <c r="V651" s="114"/>
      <c r="W651" s="114"/>
      <c r="X651" s="114"/>
      <c r="Y651" s="114"/>
      <c r="Z651" s="114"/>
    </row>
    <row r="652" spans="2:26">
      <c r="B652" s="1035"/>
      <c r="C652" s="1036" t="s">
        <v>11</v>
      </c>
      <c r="D652" s="1783">
        <v>0.1</v>
      </c>
      <c r="E652" s="1160">
        <f>(E797/100)*10</f>
        <v>9</v>
      </c>
      <c r="F652" s="1159">
        <f>(F797/100)*10</f>
        <v>9.2000000000000011</v>
      </c>
      <c r="G652" s="1159">
        <f>(G797/100)*10</f>
        <v>38.299999999999997</v>
      </c>
      <c r="H652" s="2782">
        <f>(H797/100)*10</f>
        <v>272</v>
      </c>
      <c r="I652" s="2727">
        <f>H652-H651</f>
        <v>1.5869999999999891</v>
      </c>
      <c r="J652" s="874" t="s">
        <v>422</v>
      </c>
      <c r="K652" s="6"/>
      <c r="L652" s="129"/>
      <c r="M652" s="129"/>
      <c r="N652" s="129"/>
      <c r="O652" s="129"/>
      <c r="P652" s="129"/>
      <c r="Q652" s="114"/>
      <c r="R652" s="114"/>
      <c r="S652" s="114"/>
      <c r="T652" s="114"/>
      <c r="U652" s="114"/>
      <c r="V652" s="114"/>
      <c r="W652" s="114"/>
      <c r="X652" s="114"/>
      <c r="Y652" s="114"/>
      <c r="Z652" s="114"/>
    </row>
    <row r="653" spans="2:26" ht="15.75" thickBot="1">
      <c r="B653" s="249"/>
      <c r="C653" s="1031" t="s">
        <v>431</v>
      </c>
      <c r="D653" s="1777"/>
      <c r="E653" s="2710">
        <f>(E651*100/E797)-10</f>
        <v>-0.17777777777777715</v>
      </c>
      <c r="F653" s="521">
        <f>(F651*100/F797)-10</f>
        <v>-1.5163043478260878</v>
      </c>
      <c r="G653" s="521">
        <f>(G651*100/G797)-10</f>
        <v>0.7994778067885111</v>
      </c>
      <c r="H653" s="2711">
        <f>(H651*100/H797)-10</f>
        <v>-5.8345588235292567E-2</v>
      </c>
      <c r="I653" s="1784"/>
      <c r="J653" s="1033"/>
      <c r="K653" s="6"/>
      <c r="L653" s="114"/>
      <c r="M653" s="122"/>
      <c r="N653" s="114"/>
      <c r="O653" s="129"/>
      <c r="P653" s="129"/>
      <c r="Q653" s="114"/>
      <c r="R653" s="114"/>
      <c r="S653" s="114"/>
      <c r="T653" s="114"/>
      <c r="U653" s="114"/>
      <c r="V653" s="114"/>
      <c r="W653" s="114"/>
      <c r="X653" s="114"/>
      <c r="Y653" s="114"/>
      <c r="Z653" s="114"/>
    </row>
    <row r="654" spans="2:26" ht="15.75">
      <c r="B654" s="114"/>
      <c r="C654" s="590"/>
      <c r="D654" s="129"/>
      <c r="E654" s="762"/>
      <c r="F654" s="762"/>
      <c r="G654" s="762"/>
      <c r="H654" s="762"/>
      <c r="I654" s="129"/>
      <c r="J654" s="129"/>
      <c r="K654" s="6"/>
      <c r="L654" s="114"/>
      <c r="M654" s="122"/>
      <c r="N654" s="114"/>
      <c r="O654" s="129"/>
      <c r="P654" s="129"/>
      <c r="Q654" s="114"/>
      <c r="R654" s="114"/>
      <c r="S654" s="114"/>
      <c r="T654" s="114"/>
      <c r="U654" s="114"/>
      <c r="V654" s="114"/>
      <c r="W654" s="114"/>
      <c r="X654" s="114"/>
      <c r="Y654" s="114"/>
      <c r="Z654" s="114"/>
    </row>
    <row r="655" spans="2:26" ht="15.75" thickBot="1">
      <c r="B655" s="2540"/>
      <c r="C655" s="2542"/>
      <c r="D655" s="1165"/>
      <c r="E655" s="1166"/>
      <c r="F655" s="1166"/>
      <c r="G655" s="1166"/>
      <c r="H655" s="1166"/>
      <c r="I655" s="129"/>
      <c r="J655" s="129"/>
      <c r="K655" s="6"/>
      <c r="L655" s="129"/>
      <c r="M655" s="122"/>
      <c r="N655" s="119"/>
      <c r="O655" s="129"/>
      <c r="P655" s="129"/>
      <c r="Q655" s="114"/>
      <c r="R655" s="114"/>
      <c r="S655" s="114"/>
      <c r="T655" s="114"/>
      <c r="U655" s="114"/>
      <c r="V655" s="114"/>
      <c r="W655" s="114"/>
      <c r="X655" s="114"/>
      <c r="Y655" s="114"/>
      <c r="Z655" s="114"/>
    </row>
    <row r="656" spans="2:26">
      <c r="B656" s="877"/>
      <c r="C656" s="43" t="s">
        <v>283</v>
      </c>
      <c r="D656" s="44"/>
      <c r="E656" s="155">
        <f>E632+E644</f>
        <v>52.424999999999997</v>
      </c>
      <c r="F656" s="255">
        <f>F632+F644</f>
        <v>64.760999999999996</v>
      </c>
      <c r="G656" s="255">
        <f>G632+G644</f>
        <v>216.22000000000003</v>
      </c>
      <c r="H656" s="879">
        <f>H632+H644</f>
        <v>1630.3959999999997</v>
      </c>
      <c r="I656" s="925" t="s">
        <v>284</v>
      </c>
      <c r="J656" s="2219" t="s">
        <v>202</v>
      </c>
      <c r="K656" s="31"/>
      <c r="L656" s="129"/>
      <c r="M656" s="129"/>
      <c r="N656" s="129"/>
      <c r="O656" s="129"/>
      <c r="P656" s="129"/>
      <c r="Q656" s="114"/>
      <c r="R656" s="114"/>
      <c r="S656" s="114"/>
      <c r="T656" s="114"/>
      <c r="U656" s="114"/>
      <c r="V656" s="114"/>
      <c r="W656" s="114"/>
      <c r="X656" s="114"/>
      <c r="Y656" s="114"/>
      <c r="Z656" s="114"/>
    </row>
    <row r="657" spans="2:26">
      <c r="B657" s="456"/>
      <c r="C657" s="930" t="s">
        <v>11</v>
      </c>
      <c r="D657" s="1783">
        <v>0.6</v>
      </c>
      <c r="E657" s="1160">
        <f>(E797/100)*60</f>
        <v>54</v>
      </c>
      <c r="F657" s="1159">
        <f>(F797/100)*60</f>
        <v>55.2</v>
      </c>
      <c r="G657" s="1159">
        <f>(G797/100)*60</f>
        <v>229.8</v>
      </c>
      <c r="H657" s="2782">
        <f>(H797/100)*60</f>
        <v>1632</v>
      </c>
      <c r="I657" s="880">
        <f>H657-H656</f>
        <v>1.6040000000002692</v>
      </c>
      <c r="J657" s="874" t="s">
        <v>422</v>
      </c>
      <c r="L657" s="129"/>
      <c r="M657" s="129"/>
      <c r="N657" s="129"/>
      <c r="O657" s="124"/>
      <c r="P657" s="124"/>
      <c r="Q657" s="746"/>
      <c r="R657" s="677"/>
      <c r="S657" s="2552"/>
      <c r="T657" s="114"/>
      <c r="U657" s="114"/>
      <c r="V657" s="114"/>
      <c r="W657" s="114"/>
      <c r="X657" s="114"/>
      <c r="Y657" s="114"/>
      <c r="Z657" s="114"/>
    </row>
    <row r="658" spans="2:26" ht="15.75" thickBot="1">
      <c r="B658" s="249"/>
      <c r="C658" s="1031" t="s">
        <v>431</v>
      </c>
      <c r="D658" s="1777"/>
      <c r="E658" s="2710">
        <f>(E656*100/E797)-60</f>
        <v>-1.75</v>
      </c>
      <c r="F658" s="521">
        <f>(F656*100/F797)-60</f>
        <v>10.392391304347825</v>
      </c>
      <c r="G658" s="521">
        <f>(G656*100/G797)-60</f>
        <v>-3.5456919060052101</v>
      </c>
      <c r="H658" s="2711">
        <f>(H656*100/H797)-60</f>
        <v>-5.8970588235304433E-2</v>
      </c>
      <c r="I658" s="1784"/>
      <c r="J658" s="1033"/>
      <c r="K658" s="6"/>
      <c r="L658" s="129"/>
      <c r="M658" s="129"/>
      <c r="N658" s="129"/>
      <c r="O658" s="129"/>
      <c r="P658" s="129"/>
      <c r="Q658" s="114"/>
      <c r="R658" s="114"/>
      <c r="S658" s="114"/>
      <c r="T658" s="114"/>
      <c r="U658" s="114"/>
      <c r="V658" s="114"/>
      <c r="W658" s="114"/>
      <c r="X658" s="114"/>
      <c r="Y658" s="114"/>
      <c r="Z658" s="114"/>
    </row>
    <row r="659" spans="2:26" ht="13.5" customHeight="1">
      <c r="K659" s="6"/>
      <c r="L659" s="129"/>
      <c r="M659" s="129"/>
      <c r="N659" s="129"/>
      <c r="O659" s="129"/>
      <c r="P659" s="129"/>
      <c r="Q659" s="114"/>
      <c r="R659" s="114"/>
      <c r="S659" s="114"/>
      <c r="T659" s="114"/>
      <c r="U659" s="114"/>
      <c r="V659" s="114"/>
      <c r="W659" s="114"/>
      <c r="X659" s="114"/>
      <c r="Y659" s="114"/>
      <c r="Z659" s="114"/>
    </row>
    <row r="660" spans="2:26" ht="12" customHeight="1" thickBot="1">
      <c r="K660" s="6"/>
      <c r="L660" s="129"/>
      <c r="M660" s="129"/>
      <c r="N660" s="129"/>
      <c r="O660" s="124"/>
      <c r="P660" s="124"/>
      <c r="Q660" s="1925"/>
      <c r="R660" s="1136"/>
      <c r="S660" s="676"/>
      <c r="T660" s="114"/>
      <c r="U660" s="114"/>
      <c r="V660" s="114"/>
      <c r="W660" s="114"/>
      <c r="X660" s="114"/>
      <c r="Y660" s="114"/>
      <c r="Z660" s="114"/>
    </row>
    <row r="661" spans="2:26" ht="11.25" customHeight="1">
      <c r="B661" s="877"/>
      <c r="C661" s="43" t="s">
        <v>282</v>
      </c>
      <c r="D661" s="44"/>
      <c r="E661" s="155">
        <f>E644+E651</f>
        <v>38.339999999999996</v>
      </c>
      <c r="F661" s="255">
        <f>F644+F651</f>
        <v>46.671999999999997</v>
      </c>
      <c r="G661" s="255">
        <f>G644+G651</f>
        <v>161.434</v>
      </c>
      <c r="H661" s="879">
        <f>H644+H651</f>
        <v>1219.5549999999998</v>
      </c>
      <c r="I661" s="2719" t="s">
        <v>284</v>
      </c>
      <c r="J661" s="2219" t="s">
        <v>202</v>
      </c>
      <c r="K661" s="6"/>
      <c r="L661" s="129"/>
      <c r="M661" s="129"/>
      <c r="N661" s="129"/>
      <c r="O661" s="129"/>
      <c r="P661" s="129"/>
      <c r="Q661" s="114"/>
      <c r="R661" s="114"/>
      <c r="S661" s="114"/>
      <c r="T661" s="114"/>
      <c r="U661" s="114"/>
      <c r="V661" s="114"/>
      <c r="W661" s="114"/>
      <c r="X661" s="114"/>
      <c r="Y661" s="114"/>
      <c r="Z661" s="114"/>
    </row>
    <row r="662" spans="2:26" ht="13.5" customHeight="1">
      <c r="B662" s="456"/>
      <c r="C662" s="930" t="s">
        <v>11</v>
      </c>
      <c r="D662" s="1783">
        <v>0.45</v>
      </c>
      <c r="E662" s="1160">
        <f>(E797/100)*45</f>
        <v>40.5</v>
      </c>
      <c r="F662" s="1159">
        <f>(F797/100)*45</f>
        <v>41.4</v>
      </c>
      <c r="G662" s="1159">
        <f>(G797/100)*45</f>
        <v>172.35</v>
      </c>
      <c r="H662" s="2782">
        <f>(H797/100)*45</f>
        <v>1224</v>
      </c>
      <c r="I662" s="924">
        <f>H662-H661</f>
        <v>4.4450000000001637</v>
      </c>
      <c r="J662" s="874" t="s">
        <v>422</v>
      </c>
      <c r="K662" s="6"/>
      <c r="L662" s="129"/>
      <c r="M662" s="129"/>
      <c r="N662" s="129"/>
      <c r="O662" s="129"/>
      <c r="P662" s="129"/>
      <c r="Q662" s="114"/>
      <c r="R662" s="114"/>
      <c r="S662" s="114"/>
      <c r="T662" s="114"/>
      <c r="U662" s="114"/>
      <c r="V662" s="114"/>
      <c r="W662" s="114"/>
      <c r="X662" s="114"/>
      <c r="Y662" s="114"/>
      <c r="Z662" s="114"/>
    </row>
    <row r="663" spans="2:26" ht="13.5" customHeight="1" thickBot="1">
      <c r="B663" s="249"/>
      <c r="C663" s="1031" t="s">
        <v>431</v>
      </c>
      <c r="D663" s="1777"/>
      <c r="E663" s="2710">
        <f>(E661*100/E797)-45</f>
        <v>-2.4000000000000057</v>
      </c>
      <c r="F663" s="521">
        <f>(F661*100/F797)-45</f>
        <v>5.7304347826086968</v>
      </c>
      <c r="G663" s="521">
        <f>(G661*100/G797)-45</f>
        <v>-2.8501305483028716</v>
      </c>
      <c r="H663" s="2711">
        <f>(H661*100/H797)-45</f>
        <v>-0.16341911764706651</v>
      </c>
      <c r="I663" s="1784"/>
      <c r="J663" s="1033"/>
      <c r="K663" s="6"/>
      <c r="L663" s="129"/>
      <c r="M663" s="129"/>
      <c r="N663" s="129"/>
      <c r="O663" s="129"/>
      <c r="P663" s="129"/>
      <c r="Q663" s="114"/>
      <c r="R663" s="114"/>
      <c r="S663" s="114"/>
      <c r="T663" s="114"/>
      <c r="U663" s="114"/>
      <c r="V663" s="114"/>
      <c r="W663" s="114"/>
      <c r="X663" s="114"/>
      <c r="Y663" s="114"/>
      <c r="Z663" s="114"/>
    </row>
    <row r="664" spans="2:26" ht="13.5" customHeight="1">
      <c r="K664" s="6"/>
      <c r="L664" s="129"/>
      <c r="M664" s="129"/>
      <c r="N664" s="129"/>
      <c r="O664" s="129"/>
      <c r="P664" s="129"/>
      <c r="Q664" s="114"/>
      <c r="R664" s="114"/>
      <c r="S664" s="114"/>
      <c r="T664" s="114"/>
      <c r="U664" s="114"/>
      <c r="V664" s="114"/>
      <c r="W664" s="114"/>
      <c r="X664" s="114"/>
      <c r="Y664" s="114"/>
      <c r="Z664" s="114"/>
    </row>
    <row r="665" spans="2:26" ht="15.75" thickBot="1">
      <c r="K665" s="6"/>
      <c r="L665" s="114"/>
      <c r="M665" s="122"/>
      <c r="N665" s="114"/>
      <c r="O665" s="129"/>
      <c r="P665" s="129"/>
      <c r="Q665" s="114"/>
      <c r="R665" s="114"/>
      <c r="S665" s="114"/>
      <c r="T665" s="114"/>
      <c r="U665" s="114"/>
      <c r="V665" s="114"/>
      <c r="W665" s="114"/>
      <c r="X665" s="114"/>
      <c r="Y665" s="114"/>
      <c r="Z665" s="114"/>
    </row>
    <row r="666" spans="2:26" ht="13.5" customHeight="1">
      <c r="B666" s="877"/>
      <c r="C666" s="43" t="s">
        <v>242</v>
      </c>
      <c r="D666" s="44"/>
      <c r="E666" s="162">
        <f>E632+E644+E651</f>
        <v>61.265000000000001</v>
      </c>
      <c r="F666" s="101">
        <f>F632+F644+F651</f>
        <v>72.566000000000003</v>
      </c>
      <c r="G666" s="101">
        <f>G632+G644+G651</f>
        <v>257.58200000000005</v>
      </c>
      <c r="H666" s="256">
        <f>H632+H644+H651</f>
        <v>1900.8089999999997</v>
      </c>
      <c r="I666" s="2719" t="s">
        <v>284</v>
      </c>
      <c r="J666" s="2219" t="s">
        <v>202</v>
      </c>
      <c r="K666" s="6"/>
      <c r="L666" s="129"/>
      <c r="M666" s="129"/>
      <c r="N666" s="129"/>
      <c r="O666" s="129"/>
      <c r="P666" s="129"/>
      <c r="Q666" s="114"/>
      <c r="R666" s="114"/>
      <c r="S666" s="114"/>
      <c r="T666" s="114"/>
      <c r="U666" s="114"/>
      <c r="V666" s="114"/>
      <c r="W666" s="114"/>
      <c r="X666" s="114"/>
      <c r="Y666" s="114"/>
      <c r="Z666" s="114"/>
    </row>
    <row r="667" spans="2:26" ht="12" customHeight="1">
      <c r="B667" s="1035"/>
      <c r="C667" s="1036" t="s">
        <v>11</v>
      </c>
      <c r="D667" s="1783">
        <v>0.7</v>
      </c>
      <c r="E667" s="1160">
        <f>(E797/100)*70</f>
        <v>63</v>
      </c>
      <c r="F667" s="1159">
        <f>(F797/100)*70</f>
        <v>64.400000000000006</v>
      </c>
      <c r="G667" s="1159">
        <f>(G797/100)*70</f>
        <v>268.10000000000002</v>
      </c>
      <c r="H667" s="2782">
        <f>(H797/100)*70</f>
        <v>1904</v>
      </c>
      <c r="I667" s="924">
        <f>H667-H666</f>
        <v>3.1910000000002583</v>
      </c>
      <c r="J667" s="874" t="s">
        <v>422</v>
      </c>
      <c r="K667" s="6"/>
      <c r="L667" s="129"/>
      <c r="M667" s="129"/>
      <c r="N667" s="129"/>
      <c r="O667" s="129"/>
      <c r="P667" s="129"/>
      <c r="Q667" s="114"/>
      <c r="R667" s="114"/>
      <c r="S667" s="114"/>
      <c r="T667" s="114"/>
      <c r="U667" s="114"/>
      <c r="V667" s="114"/>
      <c r="W667" s="114"/>
      <c r="X667" s="114"/>
      <c r="Y667" s="114"/>
      <c r="Z667" s="114"/>
    </row>
    <row r="668" spans="2:26" ht="15.75" thickBot="1">
      <c r="B668" s="249"/>
      <c r="C668" s="1031" t="s">
        <v>431</v>
      </c>
      <c r="D668" s="1777"/>
      <c r="E668" s="2710">
        <f>(E666*100/E797)-70</f>
        <v>-1.9277777777777771</v>
      </c>
      <c r="F668" s="521">
        <f>(F666*100/F797)-70</f>
        <v>8.8760869565217462</v>
      </c>
      <c r="G668" s="521">
        <f>(G666*100/G797)-70</f>
        <v>-2.7462140992167008</v>
      </c>
      <c r="H668" s="2711">
        <f>(H666*100/H797)-70</f>
        <v>-0.11731617647059522</v>
      </c>
      <c r="I668" s="1784"/>
      <c r="J668" s="1033"/>
      <c r="K668" s="6"/>
      <c r="L668" s="129"/>
      <c r="M668" s="129"/>
      <c r="N668" s="129"/>
      <c r="O668" s="129"/>
      <c r="P668" s="129"/>
      <c r="Q668" s="114"/>
      <c r="R668" s="114"/>
      <c r="S668" s="114"/>
      <c r="T668" s="114"/>
      <c r="U668" s="114"/>
      <c r="V668" s="114"/>
      <c r="W668" s="114"/>
      <c r="X668" s="114"/>
      <c r="Y668" s="114"/>
      <c r="Z668" s="114"/>
    </row>
    <row r="669" spans="2:26">
      <c r="D669" s="12"/>
      <c r="K669" s="6"/>
      <c r="L669" s="129"/>
      <c r="M669" s="129"/>
      <c r="N669" s="129"/>
      <c r="O669" s="129"/>
      <c r="P669" s="129"/>
      <c r="Q669" s="114"/>
      <c r="R669" s="114"/>
      <c r="S669" s="114"/>
      <c r="T669" s="114"/>
      <c r="U669" s="114"/>
      <c r="V669" s="114"/>
      <c r="W669" s="114"/>
      <c r="X669" s="114"/>
      <c r="Y669" s="114"/>
      <c r="Z669" s="114"/>
    </row>
    <row r="670" spans="2:26">
      <c r="H670" s="54"/>
      <c r="I670" s="54"/>
      <c r="J670" s="54"/>
      <c r="K670" s="2247"/>
      <c r="L670" s="129"/>
      <c r="M670" s="129"/>
      <c r="N670" s="129"/>
      <c r="O670" s="129"/>
      <c r="P670" s="109"/>
      <c r="Q670" s="106"/>
      <c r="R670" s="124"/>
      <c r="S670" s="124"/>
      <c r="T670" s="124"/>
      <c r="U670" s="1926"/>
      <c r="V670" s="114"/>
      <c r="W670" s="114"/>
      <c r="X670" s="114"/>
      <c r="Y670" s="114"/>
      <c r="Z670" s="114"/>
    </row>
    <row r="671" spans="2:26" ht="12" customHeight="1">
      <c r="K671" s="6"/>
      <c r="L671" s="129"/>
      <c r="M671" s="129"/>
      <c r="N671" s="129"/>
      <c r="O671" s="129"/>
      <c r="P671" s="414"/>
      <c r="Q671" s="106"/>
      <c r="R671" s="124"/>
      <c r="S671" s="124"/>
      <c r="T671" s="124"/>
      <c r="U671" s="124"/>
      <c r="V671" s="114"/>
      <c r="W671" s="114"/>
      <c r="X671" s="114"/>
      <c r="Y671" s="114"/>
      <c r="Z671" s="114"/>
    </row>
    <row r="672" spans="2:26" ht="11.25" customHeight="1">
      <c r="D672" s="12" t="s">
        <v>206</v>
      </c>
      <c r="K672" s="6"/>
      <c r="L672" s="129"/>
      <c r="M672" s="129"/>
      <c r="N672" s="129"/>
      <c r="O672" s="129"/>
      <c r="P672" s="109"/>
      <c r="Q672" s="106"/>
      <c r="R672" s="124"/>
      <c r="S672" s="124"/>
      <c r="T672" s="124"/>
      <c r="U672" s="124"/>
      <c r="V672" s="114"/>
      <c r="W672" s="114"/>
      <c r="X672" s="114"/>
      <c r="Y672" s="114"/>
      <c r="Z672" s="114"/>
    </row>
    <row r="673" spans="2:26">
      <c r="B673" s="25" t="s">
        <v>1007</v>
      </c>
      <c r="D673"/>
      <c r="E673"/>
      <c r="I673"/>
      <c r="J673"/>
      <c r="K673" s="6"/>
      <c r="L673" s="129"/>
      <c r="M673" s="129"/>
      <c r="N673" s="129"/>
      <c r="O673" s="129"/>
      <c r="P673" s="109"/>
      <c r="Q673" s="106"/>
      <c r="R673" s="2421"/>
      <c r="S673" s="2424"/>
      <c r="T673" s="2421"/>
      <c r="U673" s="2421"/>
      <c r="V673" s="114"/>
      <c r="W673" s="114"/>
      <c r="X673" s="114"/>
      <c r="Y673" s="114"/>
      <c r="Z673" s="114"/>
    </row>
    <row r="674" spans="2:26" ht="15.75">
      <c r="C674" s="25" t="s">
        <v>203</v>
      </c>
      <c r="E674"/>
      <c r="F674"/>
      <c r="G674" s="25"/>
      <c r="H674" s="25"/>
      <c r="I674" s="26"/>
      <c r="J674" s="26"/>
      <c r="K674" s="6"/>
      <c r="L674" s="590"/>
      <c r="M674" s="114"/>
      <c r="N674" s="122"/>
      <c r="O674" s="129"/>
      <c r="P674" s="109"/>
      <c r="Q674" s="106"/>
      <c r="R674" s="124"/>
      <c r="S674" s="124"/>
      <c r="T674" s="124"/>
      <c r="U674" s="1926"/>
      <c r="V674" s="114"/>
      <c r="W674" s="114"/>
      <c r="X674" s="114"/>
      <c r="Y674" s="114"/>
      <c r="Z674" s="114"/>
    </row>
    <row r="675" spans="2:26" ht="12.75" customHeight="1">
      <c r="B675" s="28" t="s">
        <v>888</v>
      </c>
      <c r="C675" s="26"/>
      <c r="D675"/>
      <c r="E675" s="28" t="s">
        <v>0</v>
      </c>
      <c r="F675"/>
      <c r="G675" s="2" t="s">
        <v>429</v>
      </c>
      <c r="H675" s="26"/>
      <c r="I675" s="26"/>
      <c r="J675" s="33"/>
      <c r="K675" s="6"/>
      <c r="L675" s="114"/>
      <c r="M675" s="188"/>
      <c r="N675" s="114"/>
      <c r="O675" s="129"/>
      <c r="P675" s="414"/>
      <c r="Q675" s="106"/>
      <c r="R675" s="124"/>
      <c r="S675" s="124"/>
      <c r="T675" s="124"/>
      <c r="U675" s="124"/>
      <c r="V675" s="114"/>
      <c r="W675" s="114"/>
      <c r="X675" s="114"/>
      <c r="Y675" s="114"/>
      <c r="Z675" s="114"/>
    </row>
    <row r="676" spans="2:26" ht="14.25" customHeight="1" thickBot="1">
      <c r="C676" s="1"/>
      <c r="D676" s="1788" t="s">
        <v>340</v>
      </c>
      <c r="K676" s="6"/>
      <c r="L676" s="187"/>
      <c r="M676" s="121"/>
      <c r="N676" s="168"/>
      <c r="O676" s="129"/>
      <c r="P676" s="109"/>
      <c r="Q676" s="2422"/>
      <c r="R676" s="124"/>
      <c r="S676" s="124"/>
      <c r="T676" s="124"/>
      <c r="U676" s="124"/>
      <c r="V676" s="114"/>
      <c r="W676" s="114"/>
      <c r="X676" s="114"/>
      <c r="Y676" s="114"/>
      <c r="Z676" s="114"/>
    </row>
    <row r="677" spans="2:26" ht="16.5" thickBot="1">
      <c r="B677" s="458" t="s">
        <v>175</v>
      </c>
      <c r="C677" s="96"/>
      <c r="D677" s="459" t="s">
        <v>176</v>
      </c>
      <c r="E677" s="383" t="s">
        <v>177</v>
      </c>
      <c r="F677" s="383"/>
      <c r="G677" s="383"/>
      <c r="H677" s="460" t="s">
        <v>178</v>
      </c>
      <c r="I677" s="461" t="s">
        <v>179</v>
      </c>
      <c r="J677" s="462" t="s">
        <v>180</v>
      </c>
      <c r="K677" s="6"/>
      <c r="L677" s="590"/>
      <c r="M677" s="114"/>
      <c r="N677" s="122"/>
      <c r="O677" s="129"/>
      <c r="P677" s="109"/>
      <c r="Q677" s="106"/>
      <c r="R677" s="2421"/>
      <c r="S677" s="2421"/>
      <c r="T677" s="2421"/>
      <c r="U677" s="2421"/>
      <c r="V677" s="114"/>
      <c r="W677" s="114"/>
      <c r="X677" s="114"/>
      <c r="Y677" s="114"/>
      <c r="Z677" s="114"/>
    </row>
    <row r="678" spans="2:26" ht="14.25" customHeight="1">
      <c r="B678" s="463" t="s">
        <v>181</v>
      </c>
      <c r="C678" s="464" t="s">
        <v>182</v>
      </c>
      <c r="D678" s="465" t="s">
        <v>183</v>
      </c>
      <c r="E678" s="466" t="s">
        <v>184</v>
      </c>
      <c r="F678" s="466" t="s">
        <v>56</v>
      </c>
      <c r="G678" s="466" t="s">
        <v>57</v>
      </c>
      <c r="H678" s="467" t="s">
        <v>185</v>
      </c>
      <c r="I678" s="468" t="s">
        <v>186</v>
      </c>
      <c r="J678" s="469" t="s">
        <v>323</v>
      </c>
      <c r="K678" s="6"/>
      <c r="L678" s="590"/>
      <c r="M678" s="114"/>
      <c r="N678" s="122"/>
      <c r="O678" s="129"/>
      <c r="P678" s="114"/>
      <c r="Q678" s="114"/>
      <c r="R678" s="224"/>
      <c r="S678" s="114"/>
      <c r="T678" s="114"/>
      <c r="U678" s="114"/>
      <c r="V678" s="114"/>
      <c r="W678" s="114"/>
      <c r="X678" s="114"/>
      <c r="Y678" s="114"/>
      <c r="Z678" s="114"/>
    </row>
    <row r="679" spans="2:26" ht="15.75" thickBot="1">
      <c r="B679" s="470"/>
      <c r="C679" s="513"/>
      <c r="D679" s="471"/>
      <c r="E679" s="472" t="s">
        <v>6</v>
      </c>
      <c r="F679" s="472" t="s">
        <v>7</v>
      </c>
      <c r="G679" s="472" t="s">
        <v>8</v>
      </c>
      <c r="H679" s="473" t="s">
        <v>187</v>
      </c>
      <c r="I679" s="474" t="s">
        <v>188</v>
      </c>
      <c r="J679" s="475" t="s">
        <v>322</v>
      </c>
      <c r="K679" s="6"/>
      <c r="L679" s="114"/>
      <c r="M679" s="188"/>
      <c r="N679" s="114"/>
      <c r="O679" s="129"/>
      <c r="P679" s="129"/>
      <c r="Q679" s="114"/>
      <c r="R679" s="114"/>
      <c r="S679" s="114"/>
      <c r="T679" s="114"/>
      <c r="U679" s="114"/>
      <c r="V679" s="114"/>
      <c r="W679" s="114"/>
      <c r="X679" s="114"/>
      <c r="Y679" s="114"/>
      <c r="Z679" s="114"/>
    </row>
    <row r="680" spans="2:26" ht="12.75" customHeight="1">
      <c r="B680" s="96"/>
      <c r="C680" s="178" t="s">
        <v>154</v>
      </c>
      <c r="D680" s="477"/>
      <c r="E680" s="478"/>
      <c r="F680" s="479"/>
      <c r="G680" s="479"/>
      <c r="H680" s="727"/>
      <c r="I680" s="523"/>
      <c r="J680" s="482"/>
      <c r="K680" s="6"/>
      <c r="L680" s="187"/>
      <c r="M680" s="121"/>
      <c r="N680" s="375"/>
      <c r="O680" s="129"/>
      <c r="P680" s="129"/>
      <c r="Q680" s="114"/>
      <c r="R680" s="114"/>
      <c r="S680" s="114"/>
      <c r="T680" s="114"/>
      <c r="U680" s="114"/>
      <c r="V680" s="114"/>
      <c r="W680" s="114"/>
      <c r="X680" s="114"/>
      <c r="Y680" s="114"/>
      <c r="Z680" s="114"/>
    </row>
    <row r="681" spans="2:26" ht="10.5" customHeight="1">
      <c r="B681" s="484" t="s">
        <v>189</v>
      </c>
      <c r="C681" s="1897" t="s">
        <v>335</v>
      </c>
      <c r="D681" s="494">
        <v>60</v>
      </c>
      <c r="E681" s="2605">
        <v>1.2749999999999999</v>
      </c>
      <c r="F681" s="359">
        <v>4.2</v>
      </c>
      <c r="G681" s="2606">
        <v>6.8250000000000002</v>
      </c>
      <c r="H681" s="967">
        <v>71.400000000000006</v>
      </c>
      <c r="I681" s="490"/>
      <c r="J681" s="579" t="s">
        <v>345</v>
      </c>
      <c r="K681" s="6"/>
      <c r="L681" s="123"/>
      <c r="M681" s="585"/>
      <c r="N681" s="106"/>
      <c r="O681" s="129"/>
      <c r="P681" s="129"/>
      <c r="Q681" s="114"/>
      <c r="R681" s="188"/>
      <c r="S681" s="106"/>
      <c r="T681" s="124"/>
      <c r="U681" s="124"/>
      <c r="V681" s="124"/>
      <c r="W681" s="746"/>
      <c r="X681" s="677"/>
      <c r="Y681" s="114"/>
      <c r="Z681" s="114"/>
    </row>
    <row r="682" spans="2:26">
      <c r="B682" s="487" t="s">
        <v>288</v>
      </c>
      <c r="C682" s="1833" t="s">
        <v>870</v>
      </c>
      <c r="D682" s="494">
        <v>235</v>
      </c>
      <c r="E682" s="378">
        <v>19.690000000000001</v>
      </c>
      <c r="F682" s="368">
        <v>17.274000000000001</v>
      </c>
      <c r="G682" s="379">
        <v>8.5399999999999991</v>
      </c>
      <c r="H682" s="958">
        <v>289.42399999999998</v>
      </c>
      <c r="I682" s="514"/>
      <c r="J682" s="731" t="s">
        <v>871</v>
      </c>
      <c r="K682" s="6"/>
      <c r="L682" s="123"/>
      <c r="M682" s="109"/>
      <c r="N682" s="104"/>
      <c r="O682" s="129"/>
      <c r="P682" s="129"/>
      <c r="Q682" s="114"/>
      <c r="R682" s="109"/>
      <c r="S682" s="106"/>
      <c r="T682" s="160"/>
      <c r="U682" s="160"/>
      <c r="V682" s="160"/>
      <c r="W682" s="191"/>
      <c r="X682" s="677"/>
      <c r="Y682" s="114"/>
      <c r="Z682" s="114"/>
    </row>
    <row r="683" spans="2:26" ht="15.75">
      <c r="B683" s="488" t="s">
        <v>12</v>
      </c>
      <c r="C683" s="915" t="s">
        <v>122</v>
      </c>
      <c r="D683" s="494">
        <v>200</v>
      </c>
      <c r="E683" s="369">
        <v>1</v>
      </c>
      <c r="F683" s="371">
        <v>0.2</v>
      </c>
      <c r="G683" s="371">
        <v>20.2</v>
      </c>
      <c r="H683" s="1986">
        <v>86</v>
      </c>
      <c r="I683" s="515"/>
      <c r="J683" s="491" t="s">
        <v>457</v>
      </c>
      <c r="K683" s="6"/>
      <c r="L683" s="123"/>
      <c r="M683" s="109"/>
      <c r="N683" s="104"/>
      <c r="O683" s="129"/>
      <c r="P683" s="129"/>
      <c r="Q683" s="114"/>
      <c r="R683" s="585"/>
      <c r="S683" s="106"/>
      <c r="T683" s="630"/>
      <c r="U683" s="630"/>
      <c r="V683" s="630"/>
      <c r="W683" s="1926"/>
      <c r="X683" s="1136"/>
      <c r="Y683" s="114"/>
      <c r="Z683" s="114"/>
    </row>
    <row r="684" spans="2:26" ht="12.75" customHeight="1">
      <c r="B684" s="492" t="s">
        <v>1016</v>
      </c>
      <c r="C684" s="399" t="s">
        <v>10</v>
      </c>
      <c r="D684" s="494">
        <v>60</v>
      </c>
      <c r="E684" s="2274">
        <v>2.31</v>
      </c>
      <c r="F684" s="368">
        <v>0.82</v>
      </c>
      <c r="G684" s="359">
        <v>32.520000000000003</v>
      </c>
      <c r="H684" s="958">
        <v>146.75</v>
      </c>
      <c r="I684" s="237"/>
      <c r="J684" s="491" t="s">
        <v>9</v>
      </c>
      <c r="K684" s="6"/>
      <c r="L684" s="123"/>
      <c r="M684" s="109"/>
      <c r="N684" s="106"/>
      <c r="O684" s="129"/>
      <c r="P684" s="129"/>
      <c r="Q684" s="114"/>
      <c r="R684" s="109"/>
      <c r="S684" s="106"/>
      <c r="T684" s="124"/>
      <c r="U684" s="124"/>
      <c r="V684" s="630"/>
      <c r="W684" s="191"/>
      <c r="X684" s="677"/>
      <c r="Y684" s="114"/>
      <c r="Z684" s="114"/>
    </row>
    <row r="685" spans="2:26" ht="14.25" customHeight="1" thickBot="1">
      <c r="B685" s="931"/>
      <c r="C685" s="519" t="s">
        <v>387</v>
      </c>
      <c r="D685" s="507">
        <v>40</v>
      </c>
      <c r="E685" s="2388">
        <v>2.2599999999999998</v>
      </c>
      <c r="F685" s="371">
        <v>0.6</v>
      </c>
      <c r="G685" s="371">
        <v>16.739999999999998</v>
      </c>
      <c r="H685" s="958">
        <v>81.426000000000002</v>
      </c>
      <c r="I685" s="495"/>
      <c r="J685" s="486" t="s">
        <v>9</v>
      </c>
      <c r="K685" s="6"/>
      <c r="L685" s="2685"/>
      <c r="M685" s="122"/>
      <c r="N685" s="3019"/>
      <c r="O685" s="129"/>
      <c r="P685" s="129"/>
      <c r="Q685" s="114"/>
      <c r="R685" s="109"/>
      <c r="S685" s="106"/>
      <c r="T685" s="124"/>
      <c r="U685" s="124"/>
      <c r="V685" s="124"/>
      <c r="W685" s="1926"/>
      <c r="X685" s="677"/>
      <c r="Y685" s="114"/>
      <c r="Z685" s="114"/>
    </row>
    <row r="686" spans="2:26" ht="15.75">
      <c r="B686" s="498" t="s">
        <v>204</v>
      </c>
      <c r="D686" s="936">
        <f>SUM(D681:D685)</f>
        <v>595</v>
      </c>
      <c r="E686" s="499">
        <f>SUM(E681:E685)</f>
        <v>26.534999999999997</v>
      </c>
      <c r="F686" s="500">
        <f>SUM(F681:F685)</f>
        <v>23.094000000000001</v>
      </c>
      <c r="G686" s="501">
        <f>SUM(G681:G685)</f>
        <v>84.825000000000003</v>
      </c>
      <c r="H686" s="729">
        <f>SUM(H681:H685)</f>
        <v>675</v>
      </c>
      <c r="I686" s="925" t="s">
        <v>284</v>
      </c>
      <c r="J686" s="875" t="s">
        <v>202</v>
      </c>
      <c r="K686" s="6"/>
      <c r="L686" s="133"/>
      <c r="M686" s="188"/>
      <c r="N686" s="114"/>
      <c r="O686" s="106"/>
      <c r="P686" s="109"/>
      <c r="Q686" s="665"/>
      <c r="R686" s="129"/>
      <c r="S686" s="129"/>
      <c r="T686" s="129"/>
      <c r="U686" s="124"/>
      <c r="V686" s="124"/>
      <c r="W686" s="1926"/>
      <c r="X686" s="677"/>
      <c r="Y686" s="114"/>
      <c r="Z686" s="114"/>
    </row>
    <row r="687" spans="2:26">
      <c r="B687" s="1898"/>
      <c r="C687" s="1036" t="s">
        <v>11</v>
      </c>
      <c r="D687" s="1783">
        <v>0.25</v>
      </c>
      <c r="E687" s="1160">
        <f>(E797/100)*25</f>
        <v>22.5</v>
      </c>
      <c r="F687" s="1159">
        <f>(F797/100)*25</f>
        <v>23</v>
      </c>
      <c r="G687" s="1159">
        <f>(G797/100)*25</f>
        <v>95.75</v>
      </c>
      <c r="H687" s="2782">
        <f>(H797/100)*25</f>
        <v>680</v>
      </c>
      <c r="I687" s="1785">
        <f>H687-H686</f>
        <v>5</v>
      </c>
      <c r="J687" s="874" t="s">
        <v>422</v>
      </c>
      <c r="K687" s="6"/>
      <c r="L687" s="187"/>
      <c r="M687" s="109"/>
      <c r="N687" s="106"/>
      <c r="O687" s="129"/>
      <c r="P687" s="124"/>
      <c r="Q687" s="124"/>
      <c r="R687" s="124"/>
      <c r="S687" s="124"/>
      <c r="T687" s="124"/>
      <c r="U687" s="1183"/>
      <c r="V687" s="1184"/>
      <c r="W687" s="1185"/>
      <c r="X687" s="228"/>
      <c r="Y687" s="114"/>
      <c r="Z687" s="114"/>
    </row>
    <row r="688" spans="2:26" ht="15.75" thickBot="1">
      <c r="B688" s="1893"/>
      <c r="C688" s="1031" t="s">
        <v>431</v>
      </c>
      <c r="D688" s="1777"/>
      <c r="E688" s="2710">
        <f>(E686*100/E797)-25</f>
        <v>4.4833333333333272</v>
      </c>
      <c r="F688" s="521">
        <f>(F686*100/F797)-25</f>
        <v>0.10217391304347956</v>
      </c>
      <c r="G688" s="521">
        <f>(G686*100/G797)-25</f>
        <v>-2.8524804177545704</v>
      </c>
      <c r="H688" s="2711">
        <f>(H686*100/H797)-25</f>
        <v>-0.1838235294117645</v>
      </c>
      <c r="I688" s="1784"/>
      <c r="J688" s="1033"/>
      <c r="K688" s="6"/>
      <c r="L688" s="3191"/>
      <c r="M688" s="109"/>
      <c r="N688" s="104"/>
      <c r="O688" s="129"/>
      <c r="P688" s="106"/>
      <c r="Q688" s="376"/>
      <c r="R688" s="376"/>
      <c r="S688" s="124"/>
      <c r="T688" s="191"/>
      <c r="U688" s="891"/>
      <c r="V688" s="891"/>
      <c r="W688" s="891"/>
      <c r="X688" s="2277"/>
      <c r="Y688" s="114"/>
      <c r="Z688" s="114"/>
    </row>
    <row r="689" spans="2:26">
      <c r="B689" s="96"/>
      <c r="C689" s="934" t="s">
        <v>123</v>
      </c>
      <c r="D689" s="96"/>
      <c r="E689" s="5"/>
      <c r="F689" s="503"/>
      <c r="G689" s="503"/>
      <c r="H689" s="503"/>
      <c r="I689" s="505"/>
      <c r="J689" s="899"/>
      <c r="K689" s="6"/>
      <c r="L689" s="123"/>
      <c r="M689" s="2265"/>
      <c r="N689" s="106"/>
      <c r="O689" s="588"/>
      <c r="P689" s="129"/>
      <c r="Q689" s="638"/>
      <c r="R689" s="638"/>
      <c r="S689" s="638"/>
      <c r="T689" s="638"/>
      <c r="U689" s="630"/>
      <c r="V689" s="630"/>
      <c r="W689" s="630"/>
      <c r="X689" s="129"/>
      <c r="Y689" s="114"/>
      <c r="Z689" s="114"/>
    </row>
    <row r="690" spans="2:26" ht="12" customHeight="1">
      <c r="B690" s="93"/>
      <c r="C690" s="447" t="s">
        <v>556</v>
      </c>
      <c r="D690" s="494">
        <v>60</v>
      </c>
      <c r="E690" s="235">
        <v>1.98</v>
      </c>
      <c r="F690" s="359">
        <v>3.84</v>
      </c>
      <c r="G690" s="359">
        <v>1.32</v>
      </c>
      <c r="H690" s="967">
        <v>48</v>
      </c>
      <c r="I690" s="490"/>
      <c r="J690" s="518" t="s">
        <v>555</v>
      </c>
      <c r="K690" s="31"/>
      <c r="L690" s="123"/>
      <c r="M690" s="119"/>
      <c r="N690" s="104"/>
      <c r="O690" s="129"/>
      <c r="P690" s="213"/>
      <c r="Q690" s="3193"/>
      <c r="R690" s="3193"/>
      <c r="S690" s="3193"/>
      <c r="T690" s="3193"/>
      <c r="U690" s="114"/>
      <c r="V690" s="114"/>
      <c r="W690" s="114"/>
      <c r="X690" s="114"/>
      <c r="Y690" s="114"/>
      <c r="Z690" s="114"/>
    </row>
    <row r="691" spans="2:26">
      <c r="B691" s="93"/>
      <c r="C691" s="535" t="s">
        <v>805</v>
      </c>
      <c r="D691" s="527">
        <v>250</v>
      </c>
      <c r="E691" s="420">
        <v>1.85</v>
      </c>
      <c r="F691" s="371">
        <v>4.4249999999999998</v>
      </c>
      <c r="G691" s="781">
        <v>6.95</v>
      </c>
      <c r="H691" s="970">
        <v>75</v>
      </c>
      <c r="I691" s="525"/>
      <c r="J691" s="2245" t="s">
        <v>636</v>
      </c>
      <c r="L691" s="623"/>
      <c r="M691" s="109"/>
      <c r="N691" s="106"/>
      <c r="O691" s="129"/>
      <c r="P691" s="129"/>
      <c r="Q691" s="114"/>
      <c r="R691" s="114"/>
      <c r="S691" s="114"/>
      <c r="T691" s="114"/>
      <c r="U691" s="114"/>
      <c r="V691" s="114"/>
      <c r="W691" s="114"/>
      <c r="X691" s="114"/>
      <c r="Y691" s="114"/>
      <c r="Z691" s="114"/>
    </row>
    <row r="692" spans="2:26">
      <c r="B692" s="484" t="s">
        <v>189</v>
      </c>
      <c r="C692" s="2249" t="s">
        <v>641</v>
      </c>
      <c r="D692" s="898">
        <v>120</v>
      </c>
      <c r="E692" s="897">
        <v>16.8</v>
      </c>
      <c r="F692" s="253">
        <v>6.48</v>
      </c>
      <c r="G692" s="365">
        <v>4.5599999999999996</v>
      </c>
      <c r="H692" s="967">
        <v>145.19999999999999</v>
      </c>
      <c r="I692" s="506"/>
      <c r="J692" s="491" t="s">
        <v>642</v>
      </c>
      <c r="K692" s="6"/>
      <c r="L692" s="123"/>
      <c r="M692" s="109"/>
      <c r="N692" s="106"/>
      <c r="O692" s="129"/>
      <c r="P692" s="129"/>
      <c r="Q692" s="114"/>
      <c r="R692" s="114"/>
      <c r="S692" s="114"/>
      <c r="T692" s="114"/>
      <c r="U692" s="114"/>
      <c r="V692" s="114"/>
      <c r="W692" s="114"/>
      <c r="X692" s="114"/>
      <c r="Y692" s="114"/>
      <c r="Z692" s="114"/>
    </row>
    <row r="693" spans="2:26" ht="12.75" customHeight="1">
      <c r="B693" s="487" t="s">
        <v>288</v>
      </c>
      <c r="C693" s="2250" t="s">
        <v>865</v>
      </c>
      <c r="D693" s="527">
        <v>180</v>
      </c>
      <c r="E693" s="361">
        <v>2.004</v>
      </c>
      <c r="F693" s="358">
        <v>12.022</v>
      </c>
      <c r="G693" s="358">
        <v>35.11</v>
      </c>
      <c r="H693" s="958">
        <v>270.88200000000001</v>
      </c>
      <c r="I693" s="490"/>
      <c r="J693" s="486" t="s">
        <v>570</v>
      </c>
      <c r="K693" s="6"/>
      <c r="L693" s="123"/>
      <c r="M693" s="109"/>
      <c r="N693" s="106"/>
      <c r="O693" s="129"/>
      <c r="P693" s="109"/>
      <c r="Q693" s="114"/>
      <c r="R693" s="114"/>
      <c r="S693" s="124"/>
      <c r="T693" s="124"/>
      <c r="U693" s="191"/>
      <c r="V693" s="168"/>
      <c r="W693" s="786"/>
      <c r="X693" s="114"/>
      <c r="Y693" s="114"/>
      <c r="Z693" s="114"/>
    </row>
    <row r="694" spans="2:26" ht="12.75" customHeight="1">
      <c r="B694" s="488" t="s">
        <v>12</v>
      </c>
      <c r="C694" s="493" t="s">
        <v>235</v>
      </c>
      <c r="D694" s="494">
        <v>200</v>
      </c>
      <c r="E694" s="2200">
        <v>5.2039999999999997</v>
      </c>
      <c r="F694" s="368">
        <v>4.7480000000000002</v>
      </c>
      <c r="G694" s="368">
        <v>17.876999999999999</v>
      </c>
      <c r="H694" s="958">
        <v>135.25</v>
      </c>
      <c r="I694" s="506"/>
      <c r="J694" s="483" t="s">
        <v>554</v>
      </c>
      <c r="K694" s="6"/>
      <c r="L694" s="127"/>
      <c r="M694" s="109"/>
      <c r="N694" s="106"/>
      <c r="O694" s="129"/>
      <c r="P694" s="109"/>
      <c r="Q694" s="114"/>
      <c r="R694" s="114"/>
      <c r="S694" s="124"/>
      <c r="T694" s="124"/>
      <c r="U694" s="746"/>
      <c r="V694" s="168"/>
      <c r="W694" s="676"/>
      <c r="X694" s="114"/>
      <c r="Y694" s="114"/>
      <c r="Z694" s="114"/>
    </row>
    <row r="695" spans="2:26">
      <c r="B695" s="492" t="s">
        <v>1016</v>
      </c>
      <c r="C695" s="493" t="s">
        <v>10</v>
      </c>
      <c r="D695" s="494">
        <v>70</v>
      </c>
      <c r="E695" s="2274">
        <v>2.5030000000000001</v>
      </c>
      <c r="F695" s="368">
        <v>0.89500000000000002</v>
      </c>
      <c r="G695" s="359">
        <v>35.229999999999997</v>
      </c>
      <c r="H695" s="958">
        <v>158.97900000000001</v>
      </c>
      <c r="I695" s="495"/>
      <c r="J695" s="491" t="s">
        <v>9</v>
      </c>
      <c r="K695" s="6"/>
      <c r="L695" s="2685"/>
      <c r="M695" s="129"/>
      <c r="N695" s="231"/>
      <c r="O695" s="129"/>
      <c r="P695" s="109"/>
      <c r="Q695" s="224"/>
      <c r="R695" s="114"/>
      <c r="S695" s="124"/>
      <c r="T695" s="124"/>
      <c r="U695" s="746"/>
      <c r="V695" s="677"/>
      <c r="W695" s="676"/>
      <c r="X695" s="114"/>
      <c r="Y695" s="114"/>
      <c r="Z695" s="114"/>
    </row>
    <row r="696" spans="2:26" ht="14.25" customHeight="1">
      <c r="B696" s="93"/>
      <c r="C696" s="451" t="s">
        <v>387</v>
      </c>
      <c r="D696" s="485">
        <v>40</v>
      </c>
      <c r="E696" s="2388">
        <v>2.2599999999999998</v>
      </c>
      <c r="F696" s="371">
        <v>0.6</v>
      </c>
      <c r="G696" s="371">
        <v>16.739999999999998</v>
      </c>
      <c r="H696" s="958">
        <v>81.426000000000002</v>
      </c>
      <c r="I696" s="495"/>
      <c r="J696" s="486" t="s">
        <v>9</v>
      </c>
      <c r="K696" s="6"/>
      <c r="L696" s="133"/>
      <c r="M696" s="188"/>
      <c r="N696" s="168"/>
      <c r="O696" s="129"/>
      <c r="P696" s="121"/>
      <c r="Q696" s="114"/>
      <c r="R696" s="114"/>
      <c r="S696" s="376"/>
      <c r="T696" s="124"/>
      <c r="U696" s="746"/>
      <c r="V696" s="168"/>
      <c r="W696" s="676"/>
      <c r="X696" s="114"/>
      <c r="Y696" s="114"/>
      <c r="Z696" s="114"/>
    </row>
    <row r="697" spans="2:26" ht="15.75" thickBot="1">
      <c r="B697" s="933"/>
      <c r="C697" s="447" t="s">
        <v>290</v>
      </c>
      <c r="D697" s="507">
        <v>100</v>
      </c>
      <c r="E697" s="369">
        <v>0.34</v>
      </c>
      <c r="F697" s="370">
        <v>0.34</v>
      </c>
      <c r="G697" s="371">
        <v>8.4</v>
      </c>
      <c r="H697" s="798">
        <v>40.29</v>
      </c>
      <c r="I697" s="926"/>
      <c r="J697" s="508" t="s">
        <v>761</v>
      </c>
      <c r="L697" s="3203"/>
      <c r="M697" s="109"/>
      <c r="N697" s="104"/>
      <c r="O697" s="129"/>
      <c r="P697" s="109"/>
      <c r="Q697" s="114"/>
      <c r="R697" s="114"/>
      <c r="S697" s="190"/>
      <c r="T697" s="190"/>
      <c r="U697" s="746"/>
      <c r="V697" s="677"/>
      <c r="W697" s="676"/>
      <c r="X697" s="114"/>
      <c r="Y697" s="114"/>
      <c r="Z697" s="114"/>
    </row>
    <row r="698" spans="2:26" ht="13.5" customHeight="1">
      <c r="B698" s="498" t="s">
        <v>192</v>
      </c>
      <c r="C698" s="770"/>
      <c r="D698" s="927">
        <f>SUM(D690:D697)</f>
        <v>1020</v>
      </c>
      <c r="E698" s="509">
        <f>SUM(E690:E697)</f>
        <v>32.94100000000001</v>
      </c>
      <c r="F698" s="500">
        <f>SUM(F690:F697)</f>
        <v>33.350000000000009</v>
      </c>
      <c r="G698" s="510">
        <f>SUM(G690:G697)</f>
        <v>126.187</v>
      </c>
      <c r="H698" s="729">
        <f>SUM(H690:H697)</f>
        <v>955.02700000000004</v>
      </c>
      <c r="I698" s="925" t="s">
        <v>284</v>
      </c>
      <c r="J698" s="875" t="s">
        <v>202</v>
      </c>
      <c r="K698" s="6"/>
      <c r="L698" s="3188"/>
      <c r="M698" s="109"/>
      <c r="N698" s="124"/>
      <c r="O698" s="129"/>
      <c r="P698" s="109"/>
      <c r="Q698" s="114"/>
      <c r="R698" s="114"/>
      <c r="S698" s="124"/>
      <c r="T698" s="124"/>
      <c r="U698" s="1091"/>
      <c r="V698" s="677"/>
      <c r="W698" s="676"/>
      <c r="X698" s="114"/>
      <c r="Y698" s="114"/>
      <c r="Z698" s="114"/>
    </row>
    <row r="699" spans="2:26">
      <c r="B699" s="1035"/>
      <c r="C699" s="1036" t="s">
        <v>11</v>
      </c>
      <c r="D699" s="1783">
        <v>0.35</v>
      </c>
      <c r="E699" s="1160">
        <f>(E797/100)*35</f>
        <v>31.5</v>
      </c>
      <c r="F699" s="1159">
        <f>(F797/100)*35</f>
        <v>32.200000000000003</v>
      </c>
      <c r="G699" s="1159">
        <f>(G797/100)*35</f>
        <v>134.05000000000001</v>
      </c>
      <c r="H699" s="2782">
        <f>(H797/100)*35</f>
        <v>952</v>
      </c>
      <c r="I699" s="880">
        <f>H699-H698</f>
        <v>-3.0270000000000437</v>
      </c>
      <c r="J699" s="876" t="s">
        <v>422</v>
      </c>
      <c r="K699" s="6"/>
      <c r="L699" s="114"/>
      <c r="M699" s="2394"/>
      <c r="N699" s="114"/>
      <c r="O699" s="129"/>
      <c r="P699" s="3204"/>
      <c r="Q699" s="114"/>
      <c r="R699" s="114"/>
      <c r="S699" s="124"/>
      <c r="T699" s="124"/>
      <c r="U699" s="1091"/>
      <c r="V699" s="1136"/>
      <c r="W699" s="763"/>
      <c r="X699" s="114"/>
      <c r="Y699" s="114"/>
      <c r="Z699" s="114"/>
    </row>
    <row r="700" spans="2:26" ht="15.75" thickBot="1">
      <c r="B700" s="249"/>
      <c r="C700" s="1031" t="s">
        <v>431</v>
      </c>
      <c r="D700" s="1777"/>
      <c r="E700" s="2710">
        <f>(E698*100/E797)-35</f>
        <v>1.6011111111111234</v>
      </c>
      <c r="F700" s="521">
        <f>(F698*100/F797)-35</f>
        <v>1.2500000000000071</v>
      </c>
      <c r="G700" s="521">
        <f>(G698*100/G797)-35</f>
        <v>-2.0530026109660611</v>
      </c>
      <c r="H700" s="2711">
        <f>(H698*100/H797)-35</f>
        <v>0.11128676470588772</v>
      </c>
      <c r="I700" s="1784"/>
      <c r="J700" s="1033"/>
      <c r="K700" s="6"/>
      <c r="L700" s="123"/>
      <c r="M700" s="109"/>
      <c r="N700" s="106"/>
      <c r="O700" s="129"/>
      <c r="P700" s="109"/>
      <c r="Q700" s="114"/>
      <c r="R700" s="114"/>
      <c r="S700" s="124"/>
      <c r="T700" s="124"/>
      <c r="U700" s="1091"/>
      <c r="V700" s="677"/>
      <c r="W700" s="676"/>
      <c r="X700" s="114"/>
      <c r="Y700" s="114"/>
      <c r="Z700" s="114"/>
    </row>
    <row r="701" spans="2:26" ht="14.25" customHeight="1">
      <c r="B701" s="538" t="s">
        <v>189</v>
      </c>
      <c r="C701" s="177" t="s">
        <v>232</v>
      </c>
      <c r="D701" s="96"/>
      <c r="E701" s="5"/>
      <c r="F701" s="503"/>
      <c r="G701" s="503"/>
      <c r="H701" s="503"/>
      <c r="I701" s="505"/>
      <c r="J701" s="505"/>
      <c r="K701" s="31"/>
      <c r="L701" s="2685"/>
      <c r="M701" s="122"/>
      <c r="N701" s="3021"/>
      <c r="O701" s="129"/>
      <c r="P701" s="129"/>
      <c r="Q701" s="114"/>
      <c r="R701" s="114"/>
      <c r="S701" s="114"/>
      <c r="T701" s="114"/>
      <c r="U701" s="114"/>
      <c r="V701" s="114"/>
      <c r="W701" s="114"/>
      <c r="X701" s="114"/>
      <c r="Y701" s="114"/>
      <c r="Z701" s="114"/>
    </row>
    <row r="702" spans="2:26" ht="12" customHeight="1">
      <c r="B702" s="487" t="s">
        <v>288</v>
      </c>
      <c r="C702" s="489" t="s">
        <v>696</v>
      </c>
      <c r="D702" s="494">
        <v>200</v>
      </c>
      <c r="E702" s="2391">
        <v>0.38300000000000001</v>
      </c>
      <c r="F702" s="2387">
        <v>8.3000000000000004E-2</v>
      </c>
      <c r="G702" s="1887">
        <v>1.7170000000000001</v>
      </c>
      <c r="H702" s="715">
        <v>8.8000000000000007</v>
      </c>
      <c r="I702" s="525"/>
      <c r="J702" s="2661" t="s">
        <v>880</v>
      </c>
      <c r="L702" s="114"/>
      <c r="M702" s="122"/>
      <c r="N702" s="114"/>
      <c r="O702" s="129"/>
      <c r="P702" s="129"/>
      <c r="Q702" s="811"/>
      <c r="R702" s="114"/>
      <c r="S702" s="114"/>
      <c r="T702" s="114"/>
      <c r="U702" s="114"/>
      <c r="V702" s="114"/>
      <c r="W702" s="114"/>
      <c r="X702" s="114"/>
      <c r="Y702" s="114"/>
      <c r="Z702" s="114"/>
    </row>
    <row r="703" spans="2:26" ht="13.5" customHeight="1">
      <c r="B703" s="488" t="s">
        <v>12</v>
      </c>
      <c r="C703" s="1786" t="s">
        <v>701</v>
      </c>
      <c r="D703" s="571" t="s">
        <v>926</v>
      </c>
      <c r="E703" s="339">
        <v>10.259</v>
      </c>
      <c r="F703" s="370">
        <v>9.0139999999999993</v>
      </c>
      <c r="G703" s="2393">
        <v>11.054</v>
      </c>
      <c r="H703" s="970">
        <v>191.1</v>
      </c>
      <c r="I703" s="525"/>
      <c r="J703" s="486" t="s">
        <v>869</v>
      </c>
      <c r="K703" s="6"/>
      <c r="L703" s="114"/>
      <c r="M703" s="122"/>
      <c r="N703" s="114"/>
      <c r="O703" s="129"/>
      <c r="P703" s="129"/>
      <c r="Q703" s="114"/>
      <c r="R703" s="114"/>
      <c r="S703" s="114"/>
      <c r="T703" s="114"/>
      <c r="U703" s="114"/>
      <c r="V703" s="114"/>
      <c r="W703" s="114"/>
      <c r="X703" s="114"/>
      <c r="Y703" s="114"/>
      <c r="Z703" s="114"/>
    </row>
    <row r="704" spans="2:26">
      <c r="B704" s="93"/>
      <c r="C704" s="2252" t="s">
        <v>704</v>
      </c>
      <c r="D704" s="1844"/>
      <c r="F704" s="974"/>
      <c r="G704" s="1759"/>
      <c r="H704" s="1759"/>
      <c r="I704" s="526"/>
      <c r="J704" s="526"/>
      <c r="K704" s="6"/>
      <c r="L704" s="114"/>
      <c r="M704" s="122"/>
      <c r="N704" s="114"/>
      <c r="O704" s="129"/>
      <c r="P704" s="129"/>
      <c r="Q704" s="114"/>
      <c r="R704" s="114"/>
      <c r="S704" s="114"/>
      <c r="T704" s="114"/>
      <c r="U704" s="114"/>
      <c r="V704" s="114"/>
      <c r="W704" s="114"/>
      <c r="X704" s="114"/>
      <c r="Y704" s="114"/>
      <c r="Z704" s="114"/>
    </row>
    <row r="705" spans="2:26" ht="13.5" customHeight="1" thickBot="1">
      <c r="B705" s="931" t="s">
        <v>1016</v>
      </c>
      <c r="C705" s="535" t="s">
        <v>387</v>
      </c>
      <c r="D705" s="507">
        <v>30</v>
      </c>
      <c r="E705" s="2274">
        <v>1.155</v>
      </c>
      <c r="F705" s="368">
        <v>0.41299999999999998</v>
      </c>
      <c r="G705" s="359">
        <v>16.260000000000002</v>
      </c>
      <c r="H705" s="958">
        <v>73.376999999999995</v>
      </c>
      <c r="I705" s="495"/>
      <c r="J705" s="2208" t="s">
        <v>9</v>
      </c>
      <c r="K705" s="6"/>
      <c r="L705" s="129"/>
      <c r="M705" s="129"/>
      <c r="N705" s="129"/>
      <c r="O705" s="129"/>
      <c r="P705" s="129"/>
      <c r="Q705" s="114"/>
      <c r="R705" s="114"/>
      <c r="S705" s="114"/>
      <c r="T705" s="114"/>
      <c r="U705" s="114"/>
      <c r="V705" s="114"/>
      <c r="W705" s="114"/>
      <c r="X705" s="114"/>
      <c r="Y705" s="114"/>
      <c r="Z705" s="114"/>
    </row>
    <row r="706" spans="2:26">
      <c r="B706" s="498" t="s">
        <v>241</v>
      </c>
      <c r="C706" s="43"/>
      <c r="D706" s="937">
        <f>D702+D705+100+20</f>
        <v>350</v>
      </c>
      <c r="E706" s="509">
        <f>SUM(E702:E705)</f>
        <v>11.796999999999999</v>
      </c>
      <c r="F706" s="500">
        <f>SUM(F702:F705)</f>
        <v>9.51</v>
      </c>
      <c r="G706" s="510">
        <f>SUM(G702:G705)</f>
        <v>29.031000000000002</v>
      </c>
      <c r="H706" s="729">
        <f>SUM(H702:H705)</f>
        <v>273.27699999999999</v>
      </c>
      <c r="I706" s="925" t="s">
        <v>284</v>
      </c>
      <c r="J706" s="875" t="s">
        <v>202</v>
      </c>
      <c r="K706" s="6"/>
      <c r="L706" s="114"/>
      <c r="M706" s="122"/>
      <c r="N706" s="114"/>
      <c r="O706" s="129"/>
      <c r="P706" s="129"/>
      <c r="Q706" s="114"/>
      <c r="R706" s="114"/>
      <c r="S706" s="114"/>
      <c r="T706" s="114"/>
      <c r="U706" s="114"/>
      <c r="V706" s="114"/>
      <c r="W706" s="114"/>
      <c r="X706" s="114"/>
      <c r="Y706" s="114"/>
      <c r="Z706" s="114"/>
    </row>
    <row r="707" spans="2:26" ht="12" customHeight="1">
      <c r="B707" s="1035"/>
      <c r="C707" s="1036" t="s">
        <v>11</v>
      </c>
      <c r="D707" s="1783">
        <v>0.1</v>
      </c>
      <c r="E707" s="1160">
        <f>(E797/100)*10</f>
        <v>9</v>
      </c>
      <c r="F707" s="1159">
        <f>(F797/100)*10</f>
        <v>9.2000000000000011</v>
      </c>
      <c r="G707" s="1159">
        <f>(G797/100)*10</f>
        <v>38.299999999999997</v>
      </c>
      <c r="H707" s="2782">
        <f>(H797/100)*10</f>
        <v>272</v>
      </c>
      <c r="I707" s="2727">
        <f>H707-H706</f>
        <v>-1.2769999999999868</v>
      </c>
      <c r="J707" s="874" t="s">
        <v>422</v>
      </c>
      <c r="K707" s="31"/>
      <c r="L707" s="114"/>
      <c r="M707" s="122"/>
      <c r="N707" s="114"/>
      <c r="O707" s="129"/>
      <c r="P707" s="129"/>
      <c r="Q707" s="114"/>
      <c r="R707" s="114"/>
      <c r="S707" s="114"/>
      <c r="T707" s="114"/>
      <c r="U707" s="114"/>
      <c r="V707" s="114"/>
      <c r="W707" s="114"/>
      <c r="X707" s="114"/>
      <c r="Y707" s="114"/>
      <c r="Z707" s="114"/>
    </row>
    <row r="708" spans="2:26" ht="15.75" thickBot="1">
      <c r="B708" s="249"/>
      <c r="C708" s="1031" t="s">
        <v>431</v>
      </c>
      <c r="D708" s="1777"/>
      <c r="E708" s="2710">
        <f>(E706*100/E797)-10</f>
        <v>3.1077777777777751</v>
      </c>
      <c r="F708" s="521">
        <f>(F706*100/F797)-10</f>
        <v>0.33695652173913082</v>
      </c>
      <c r="G708" s="521">
        <f>(G706*100/G797)-10</f>
        <v>-2.420104438642297</v>
      </c>
      <c r="H708" s="2711">
        <f>(H706*100/H797)-10</f>
        <v>4.6948529411762863E-2</v>
      </c>
      <c r="I708" s="1784"/>
      <c r="J708" s="1033"/>
      <c r="L708" s="114"/>
      <c r="M708" s="122"/>
      <c r="N708" s="114"/>
      <c r="O708" s="129"/>
      <c r="P708" s="129"/>
      <c r="Q708" s="114"/>
      <c r="R708" s="114"/>
      <c r="S708" s="114"/>
      <c r="T708" s="114"/>
      <c r="U708" s="114"/>
      <c r="V708" s="114"/>
      <c r="W708" s="114"/>
      <c r="X708" s="114"/>
      <c r="Y708" s="114"/>
      <c r="Z708" s="114"/>
    </row>
    <row r="709" spans="2:26">
      <c r="K709" s="6"/>
      <c r="L709" s="2425"/>
      <c r="M709" s="122"/>
      <c r="N709" s="114"/>
      <c r="O709" s="129"/>
      <c r="P709" s="129"/>
      <c r="Q709" s="114"/>
      <c r="R709" s="114"/>
      <c r="S709" s="114"/>
      <c r="T709" s="114"/>
      <c r="U709" s="114"/>
      <c r="V709" s="114"/>
      <c r="W709" s="114"/>
      <c r="X709" s="114"/>
      <c r="Y709" s="114"/>
      <c r="Z709" s="114"/>
    </row>
    <row r="710" spans="2:26" ht="16.5" thickBot="1">
      <c r="B710" s="114"/>
      <c r="C710" s="590"/>
      <c r="D710" s="129"/>
      <c r="E710" s="762"/>
      <c r="F710" s="762"/>
      <c r="G710" s="762"/>
      <c r="H710" s="762"/>
      <c r="I710" s="129"/>
      <c r="J710" s="129"/>
      <c r="K710" s="6"/>
      <c r="L710" s="129"/>
      <c r="M710" s="122"/>
      <c r="N710" s="119"/>
      <c r="O710" s="129"/>
      <c r="P710" s="129"/>
      <c r="Q710" s="114"/>
      <c r="R710" s="114"/>
      <c r="S710" s="114"/>
      <c r="T710" s="114"/>
      <c r="U710" s="114"/>
      <c r="V710" s="114"/>
      <c r="W710" s="114"/>
      <c r="X710" s="114"/>
      <c r="Y710" s="114"/>
      <c r="Z710" s="114"/>
    </row>
    <row r="711" spans="2:26" ht="10.5" customHeight="1">
      <c r="B711" s="877"/>
      <c r="C711" s="43" t="s">
        <v>283</v>
      </c>
      <c r="D711" s="44"/>
      <c r="E711" s="155">
        <f>E686+E698</f>
        <v>59.476000000000006</v>
      </c>
      <c r="F711" s="255">
        <f>F686+F698</f>
        <v>56.44400000000001</v>
      </c>
      <c r="G711" s="255">
        <f>G686+G698</f>
        <v>211.012</v>
      </c>
      <c r="H711" s="879">
        <f>H686+H698</f>
        <v>1630.027</v>
      </c>
      <c r="I711" s="925" t="s">
        <v>284</v>
      </c>
      <c r="J711" s="875" t="s">
        <v>202</v>
      </c>
      <c r="K711" s="6"/>
      <c r="L711" s="129"/>
      <c r="M711" s="129"/>
      <c r="N711" s="129"/>
      <c r="O711" s="129"/>
      <c r="P711" s="129"/>
      <c r="Q711" s="114"/>
      <c r="R711" s="114"/>
      <c r="S711" s="114"/>
      <c r="T711" s="114"/>
      <c r="U711" s="114"/>
      <c r="V711" s="114"/>
      <c r="W711" s="114"/>
      <c r="X711" s="114"/>
      <c r="Y711" s="114"/>
      <c r="Z711" s="114"/>
    </row>
    <row r="712" spans="2:26" ht="12.75" customHeight="1">
      <c r="B712" s="456"/>
      <c r="C712" s="930" t="s">
        <v>11</v>
      </c>
      <c r="D712" s="1796">
        <v>0.6</v>
      </c>
      <c r="E712" s="1160">
        <f>(E797/100)*60</f>
        <v>54</v>
      </c>
      <c r="F712" s="1159">
        <f>(F797/100)*60</f>
        <v>55.2</v>
      </c>
      <c r="G712" s="1159">
        <f>(G797/100)*60</f>
        <v>229.8</v>
      </c>
      <c r="H712" s="2782">
        <f>(H797/100)*60</f>
        <v>1632</v>
      </c>
      <c r="I712" s="880">
        <f>H712-H711</f>
        <v>1.9729999999999563</v>
      </c>
      <c r="J712" s="874" t="s">
        <v>422</v>
      </c>
      <c r="K712" s="6"/>
      <c r="L712" s="129"/>
      <c r="M712" s="129"/>
      <c r="N712" s="129"/>
      <c r="O712" s="129"/>
      <c r="P712" s="129"/>
      <c r="Q712" s="114"/>
      <c r="R712" s="114"/>
      <c r="S712" s="114"/>
      <c r="T712" s="114"/>
      <c r="U712" s="114"/>
      <c r="V712" s="114"/>
      <c r="W712" s="114"/>
      <c r="X712" s="114"/>
      <c r="Y712" s="114"/>
      <c r="Z712" s="114"/>
    </row>
    <row r="713" spans="2:26" ht="15.75" thickBot="1">
      <c r="B713" s="249"/>
      <c r="C713" s="1031" t="s">
        <v>431</v>
      </c>
      <c r="D713" s="1777"/>
      <c r="E713" s="2710">
        <f>(E711*100/E797)-60</f>
        <v>6.0844444444444434</v>
      </c>
      <c r="F713" s="521">
        <f>(F711*100/F797)-60</f>
        <v>1.3521739130434867</v>
      </c>
      <c r="G713" s="521">
        <f>(G711*100/G797)-60</f>
        <v>-4.9054830287206244</v>
      </c>
      <c r="H713" s="2711">
        <f>(H711*100/H797)-60</f>
        <v>-7.253676470588033E-2</v>
      </c>
      <c r="I713" s="1784"/>
      <c r="J713" s="1033"/>
      <c r="K713" s="6"/>
      <c r="L713" s="129"/>
      <c r="M713" s="129"/>
      <c r="N713" s="129"/>
      <c r="O713" s="129"/>
      <c r="P713" s="129"/>
      <c r="Q713" s="114"/>
      <c r="R713" s="114"/>
      <c r="S713" s="114"/>
      <c r="T713" s="114"/>
      <c r="U713" s="114"/>
      <c r="V713" s="114"/>
      <c r="W713" s="114"/>
      <c r="X713" s="114"/>
      <c r="Y713" s="114"/>
      <c r="Z713" s="114"/>
    </row>
    <row r="714" spans="2:26">
      <c r="K714" s="6"/>
      <c r="L714" s="129"/>
      <c r="M714" s="129"/>
      <c r="N714" s="129"/>
      <c r="O714" s="129"/>
      <c r="P714" s="129"/>
      <c r="Q714" s="114"/>
      <c r="R714" s="114"/>
      <c r="S714" s="114"/>
      <c r="T714" s="114"/>
      <c r="U714" s="114"/>
      <c r="V714" s="114"/>
      <c r="W714" s="114"/>
      <c r="X714" s="114"/>
      <c r="Y714" s="114"/>
      <c r="Z714" s="114"/>
    </row>
    <row r="715" spans="2:26" ht="15.75" thickBot="1">
      <c r="K715" s="6"/>
      <c r="L715" s="129"/>
      <c r="M715" s="129"/>
      <c r="N715" s="129"/>
      <c r="O715" s="129"/>
      <c r="P715" s="129"/>
      <c r="Q715" s="114"/>
      <c r="R715" s="114"/>
      <c r="S715" s="114"/>
      <c r="T715" s="114"/>
      <c r="U715" s="114"/>
      <c r="V715" s="114"/>
      <c r="W715" s="114"/>
      <c r="X715" s="114"/>
      <c r="Y715" s="114"/>
      <c r="Z715" s="114"/>
    </row>
    <row r="716" spans="2:26" ht="13.5" customHeight="1">
      <c r="B716" s="877"/>
      <c r="C716" s="43" t="s">
        <v>282</v>
      </c>
      <c r="D716" s="44"/>
      <c r="E716" s="155">
        <f>E698+E706</f>
        <v>44.738000000000007</v>
      </c>
      <c r="F716" s="255">
        <f>F698+F706</f>
        <v>42.860000000000007</v>
      </c>
      <c r="G716" s="255">
        <f>G698+G706</f>
        <v>155.21799999999999</v>
      </c>
      <c r="H716" s="879">
        <f>H698+H706</f>
        <v>1228.3040000000001</v>
      </c>
      <c r="I716" s="925" t="s">
        <v>284</v>
      </c>
      <c r="J716" s="875" t="s">
        <v>202</v>
      </c>
      <c r="K716" s="6"/>
      <c r="L716" s="129"/>
      <c r="M716" s="129"/>
      <c r="N716" s="129"/>
      <c r="O716" s="129"/>
      <c r="P716" s="129"/>
      <c r="Q716" s="114"/>
      <c r="R716" s="114"/>
      <c r="S716" s="114"/>
      <c r="T716" s="114"/>
      <c r="U716" s="114"/>
      <c r="V716" s="114"/>
      <c r="W716" s="114"/>
      <c r="X716" s="114"/>
      <c r="Y716" s="114"/>
      <c r="Z716" s="114"/>
    </row>
    <row r="717" spans="2:26" ht="12.75" customHeight="1">
      <c r="B717" s="456"/>
      <c r="C717" s="930" t="s">
        <v>11</v>
      </c>
      <c r="D717" s="1796">
        <v>0.45</v>
      </c>
      <c r="E717" s="1160">
        <f>(E797/100)*45</f>
        <v>40.5</v>
      </c>
      <c r="F717" s="1159">
        <f>(F797/100)*45</f>
        <v>41.4</v>
      </c>
      <c r="G717" s="1159">
        <f>(G797/100)*45</f>
        <v>172.35</v>
      </c>
      <c r="H717" s="2782">
        <f>(H797/100)*45</f>
        <v>1224</v>
      </c>
      <c r="I717" s="924">
        <f>H717-H716</f>
        <v>-4.3040000000000873</v>
      </c>
      <c r="J717" s="874" t="s">
        <v>422</v>
      </c>
      <c r="L717" s="129"/>
      <c r="M717" s="129"/>
      <c r="N717" s="129"/>
      <c r="O717" s="129"/>
      <c r="P717" s="129"/>
      <c r="Q717" s="114"/>
      <c r="R717" s="114"/>
      <c r="S717" s="114"/>
      <c r="T717" s="114"/>
      <c r="U717" s="114"/>
      <c r="V717" s="114"/>
      <c r="W717" s="114"/>
      <c r="X717" s="114"/>
      <c r="Y717" s="114"/>
      <c r="Z717" s="114"/>
    </row>
    <row r="718" spans="2:26" ht="15.75" thickBot="1">
      <c r="B718" s="249"/>
      <c r="C718" s="1031" t="s">
        <v>431</v>
      </c>
      <c r="D718" s="1777"/>
      <c r="E718" s="2710">
        <f>(E716*100/E797)-45</f>
        <v>4.7088888888889002</v>
      </c>
      <c r="F718" s="521">
        <f>(F716*100/F797)-45</f>
        <v>1.5869565217391397</v>
      </c>
      <c r="G718" s="521">
        <f>(G716*100/G797)-45</f>
        <v>-4.4731070496083589</v>
      </c>
      <c r="H718" s="2711">
        <f>(H716*100/H797)-45</f>
        <v>0.15823529411765236</v>
      </c>
      <c r="I718" s="1784"/>
      <c r="J718" s="1033"/>
      <c r="K718" s="6"/>
      <c r="L718" s="129"/>
      <c r="M718" s="129"/>
      <c r="N718" s="129"/>
      <c r="O718" s="129"/>
      <c r="P718" s="129"/>
      <c r="Q718" s="114"/>
      <c r="R718" s="114"/>
      <c r="S718" s="114"/>
      <c r="T718" s="114"/>
      <c r="U718" s="114"/>
      <c r="V718" s="114"/>
      <c r="W718" s="114"/>
      <c r="X718" s="114"/>
      <c r="Y718" s="114"/>
      <c r="Z718" s="114"/>
    </row>
    <row r="719" spans="2:26" ht="14.25" customHeight="1">
      <c r="K719" s="6"/>
      <c r="L719" s="129"/>
      <c r="M719" s="129"/>
      <c r="N719" s="129"/>
      <c r="O719" s="129"/>
      <c r="P719" s="129"/>
      <c r="Q719" s="114"/>
      <c r="R719" s="114"/>
      <c r="S719" s="114"/>
      <c r="T719" s="114"/>
      <c r="U719" s="114"/>
      <c r="V719" s="114"/>
      <c r="W719" s="114"/>
      <c r="X719" s="114"/>
      <c r="Y719" s="114"/>
      <c r="Z719" s="114"/>
    </row>
    <row r="720" spans="2:26" ht="15.75" thickBot="1">
      <c r="K720" s="6"/>
      <c r="L720" s="129"/>
      <c r="M720" s="129"/>
      <c r="N720" s="129"/>
      <c r="O720" s="129"/>
      <c r="P720" s="129"/>
      <c r="Q720" s="114"/>
      <c r="R720" s="114"/>
      <c r="S720" s="114"/>
      <c r="T720" s="114"/>
      <c r="U720" s="114"/>
      <c r="V720" s="114"/>
      <c r="W720" s="114"/>
      <c r="X720" s="114"/>
      <c r="Y720" s="114"/>
      <c r="Z720" s="114"/>
    </row>
    <row r="721" spans="2:26" ht="12" customHeight="1">
      <c r="B721" s="877"/>
      <c r="C721" s="43" t="s">
        <v>242</v>
      </c>
      <c r="D721" s="44"/>
      <c r="E721" s="162">
        <f>E686+E698+E706</f>
        <v>71.27300000000001</v>
      </c>
      <c r="F721" s="101">
        <f>F686+F698+F706</f>
        <v>65.954000000000008</v>
      </c>
      <c r="G721" s="101">
        <f>G686+G698+G706</f>
        <v>240.04300000000001</v>
      </c>
      <c r="H721" s="256">
        <f>H686+H698+H706</f>
        <v>1903.3040000000001</v>
      </c>
      <c r="I721" s="925" t="s">
        <v>284</v>
      </c>
      <c r="J721" s="875" t="s">
        <v>202</v>
      </c>
      <c r="K721" s="6"/>
      <c r="L721" s="114"/>
      <c r="M721" s="122"/>
      <c r="N721" s="114"/>
      <c r="O721" s="129"/>
      <c r="P721" s="129"/>
      <c r="Q721" s="114"/>
      <c r="R721" s="114"/>
      <c r="S721" s="114"/>
      <c r="T721" s="114"/>
      <c r="U721" s="114"/>
      <c r="V721" s="114"/>
      <c r="W721" s="114"/>
      <c r="X721" s="114"/>
      <c r="Y721" s="114"/>
      <c r="Z721" s="114"/>
    </row>
    <row r="722" spans="2:26">
      <c r="B722" s="1035"/>
      <c r="C722" s="1036" t="s">
        <v>11</v>
      </c>
      <c r="D722" s="1783">
        <v>0.7</v>
      </c>
      <c r="E722" s="1160">
        <f>(E797/100)*70</f>
        <v>63</v>
      </c>
      <c r="F722" s="1159">
        <f>(F797/100)*70</f>
        <v>64.400000000000006</v>
      </c>
      <c r="G722" s="1159">
        <f>(G797/100)*70</f>
        <v>268.10000000000002</v>
      </c>
      <c r="H722" s="2782">
        <f>(H797/100)*70</f>
        <v>1904</v>
      </c>
      <c r="I722" s="924">
        <f>H722-H721</f>
        <v>0.69599999999991269</v>
      </c>
      <c r="J722" s="874" t="s">
        <v>422</v>
      </c>
      <c r="L722" s="129"/>
      <c r="M722" s="129"/>
      <c r="N722" s="129"/>
      <c r="O722" s="129"/>
      <c r="P722" s="129"/>
      <c r="Q722" s="114"/>
      <c r="R722" s="114"/>
      <c r="S722" s="114"/>
      <c r="T722" s="114"/>
      <c r="U722" s="114"/>
      <c r="V722" s="114"/>
      <c r="W722" s="114"/>
      <c r="X722" s="114"/>
      <c r="Y722" s="114"/>
      <c r="Z722" s="114"/>
    </row>
    <row r="723" spans="2:26" ht="15.75" thickBot="1">
      <c r="B723" s="249"/>
      <c r="C723" s="1031" t="s">
        <v>431</v>
      </c>
      <c r="D723" s="1777"/>
      <c r="E723" s="2710">
        <f>(E721*100/E797)-70</f>
        <v>9.1922222222222274</v>
      </c>
      <c r="F723" s="521">
        <f>(F721*100/F797)-70</f>
        <v>1.6891304347826122</v>
      </c>
      <c r="G723" s="521">
        <f>(G721*100/G797)-70</f>
        <v>-7.3255874673629293</v>
      </c>
      <c r="H723" s="2711">
        <f>(H721*100/H797)-70</f>
        <v>-2.5588235294108586E-2</v>
      </c>
      <c r="I723" s="1784"/>
      <c r="J723" s="1033"/>
      <c r="L723" s="129"/>
      <c r="M723" s="129"/>
      <c r="N723" s="129"/>
      <c r="O723" s="129"/>
      <c r="P723" s="129"/>
      <c r="Q723" s="114"/>
      <c r="R723" s="114"/>
      <c r="S723" s="114"/>
      <c r="T723" s="114"/>
      <c r="U723" s="114"/>
      <c r="V723" s="114"/>
      <c r="W723" s="114"/>
      <c r="X723" s="114"/>
      <c r="Y723" s="114"/>
      <c r="Z723" s="114"/>
    </row>
    <row r="724" spans="2:26" ht="14.25" customHeight="1">
      <c r="L724" s="129"/>
      <c r="M724" s="129"/>
      <c r="N724" s="129"/>
      <c r="O724" s="129"/>
      <c r="P724" s="129"/>
      <c r="Q724" s="114"/>
      <c r="R724" s="114"/>
      <c r="S724" s="114"/>
      <c r="T724" s="114"/>
      <c r="U724" s="114"/>
      <c r="V724" s="114"/>
      <c r="W724" s="114"/>
      <c r="X724" s="114"/>
      <c r="Y724" s="114"/>
      <c r="Z724" s="114"/>
    </row>
    <row r="725" spans="2:26" ht="12" customHeight="1">
      <c r="L725" s="129"/>
      <c r="M725" s="129"/>
      <c r="N725" s="129"/>
      <c r="O725" s="129"/>
      <c r="P725" s="129"/>
      <c r="Q725" s="114"/>
      <c r="R725" s="114"/>
      <c r="S725" s="114"/>
      <c r="T725" s="114"/>
      <c r="U725" s="114"/>
      <c r="V725" s="114"/>
      <c r="W725" s="114"/>
      <c r="X725" s="114"/>
      <c r="Y725" s="114"/>
      <c r="Z725" s="114"/>
    </row>
    <row r="726" spans="2:26" ht="12.75" customHeight="1">
      <c r="L726" s="129"/>
      <c r="M726" s="129"/>
      <c r="N726" s="129"/>
      <c r="O726" s="129"/>
      <c r="P726" s="129"/>
      <c r="Q726" s="114"/>
      <c r="R726" s="114"/>
      <c r="S726" s="114"/>
      <c r="T726" s="114"/>
      <c r="U726" s="114"/>
      <c r="V726" s="114"/>
      <c r="W726" s="114"/>
      <c r="X726" s="114"/>
      <c r="Y726" s="114"/>
      <c r="Z726" s="114"/>
    </row>
    <row r="727" spans="2:26">
      <c r="L727" s="129"/>
      <c r="M727" s="129"/>
      <c r="N727" s="129"/>
      <c r="O727" s="129"/>
      <c r="P727" s="129"/>
      <c r="Q727" s="114"/>
      <c r="R727" s="114"/>
      <c r="S727" s="114"/>
      <c r="T727" s="114"/>
      <c r="U727" s="114"/>
      <c r="V727" s="114"/>
      <c r="W727" s="114"/>
      <c r="X727" s="114"/>
      <c r="Y727" s="114"/>
      <c r="Z727" s="114"/>
    </row>
    <row r="728" spans="2:26" ht="14.25" customHeight="1">
      <c r="L728" s="129"/>
      <c r="M728" s="129"/>
      <c r="N728" s="129"/>
      <c r="O728" s="129"/>
      <c r="P728" s="129"/>
      <c r="Q728" s="114"/>
      <c r="R728" s="114"/>
      <c r="S728" s="114"/>
      <c r="T728" s="114"/>
      <c r="U728" s="114"/>
      <c r="V728" s="114"/>
      <c r="W728" s="114"/>
      <c r="X728" s="114"/>
      <c r="Y728" s="114"/>
      <c r="Z728" s="114"/>
    </row>
    <row r="729" spans="2:26" ht="13.5" customHeight="1">
      <c r="L729" s="129"/>
      <c r="M729" s="129"/>
      <c r="N729" s="129"/>
      <c r="O729" s="129"/>
      <c r="P729" s="129"/>
      <c r="Q729" s="114"/>
      <c r="R729" s="114"/>
      <c r="S729" s="114"/>
      <c r="T729" s="114"/>
      <c r="U729" s="114"/>
      <c r="V729" s="114"/>
      <c r="W729" s="114"/>
      <c r="X729" s="114"/>
      <c r="Y729" s="114"/>
      <c r="Z729" s="114"/>
    </row>
    <row r="730" spans="2:26" ht="13.5" customHeight="1">
      <c r="L730" s="129"/>
      <c r="M730" s="129"/>
      <c r="N730" s="129"/>
      <c r="O730" s="129"/>
      <c r="P730" s="129"/>
      <c r="Q730" s="114"/>
      <c r="R730" s="114"/>
      <c r="S730" s="114"/>
      <c r="T730" s="114"/>
      <c r="U730" s="114"/>
      <c r="V730" s="114"/>
      <c r="W730" s="114"/>
      <c r="X730" s="114"/>
      <c r="Y730" s="114"/>
      <c r="Z730" s="114"/>
    </row>
    <row r="731" spans="2:26">
      <c r="D731" s="12" t="s">
        <v>206</v>
      </c>
      <c r="L731" s="129"/>
      <c r="M731" s="129"/>
      <c r="N731" s="129"/>
      <c r="O731" s="129"/>
      <c r="P731" s="129"/>
      <c r="Q731" s="114"/>
      <c r="R731" s="114"/>
      <c r="S731" s="114"/>
      <c r="T731" s="114"/>
      <c r="U731" s="114"/>
      <c r="V731" s="114"/>
      <c r="W731" s="114"/>
      <c r="X731" s="114"/>
      <c r="Y731" s="114"/>
      <c r="Z731" s="114"/>
    </row>
    <row r="732" spans="2:26">
      <c r="B732" s="25" t="s">
        <v>1007</v>
      </c>
      <c r="D732"/>
      <c r="E732"/>
      <c r="I732"/>
      <c r="J732"/>
      <c r="K732" s="6"/>
      <c r="L732" s="129"/>
      <c r="M732" s="129"/>
      <c r="N732" s="129"/>
      <c r="O732" s="129"/>
      <c r="P732" s="129"/>
      <c r="Q732" s="114"/>
      <c r="R732" s="114"/>
      <c r="S732" s="114"/>
      <c r="T732" s="114"/>
      <c r="U732" s="114"/>
      <c r="V732" s="114"/>
      <c r="W732" s="114"/>
      <c r="X732" s="114"/>
      <c r="Y732" s="114"/>
      <c r="Z732" s="114"/>
    </row>
    <row r="733" spans="2:26">
      <c r="C733" s="25" t="s">
        <v>203</v>
      </c>
      <c r="E733"/>
      <c r="F733"/>
      <c r="G733" s="25"/>
      <c r="H733" s="25"/>
      <c r="I733" s="26"/>
      <c r="J733" s="26"/>
      <c r="K733" s="6"/>
      <c r="L733" s="129"/>
      <c r="M733" s="129"/>
      <c r="N733" s="129"/>
      <c r="O733" s="129"/>
      <c r="P733" s="129"/>
      <c r="Q733" s="114"/>
      <c r="R733" s="114"/>
      <c r="S733" s="114"/>
      <c r="T733" s="114"/>
      <c r="U733" s="114"/>
      <c r="V733" s="114"/>
      <c r="W733" s="114"/>
      <c r="X733" s="114"/>
      <c r="Y733" s="114"/>
      <c r="Z733" s="114"/>
    </row>
    <row r="734" spans="2:26" ht="13.5" customHeight="1">
      <c r="B734" s="28" t="s">
        <v>888</v>
      </c>
      <c r="C734" s="26"/>
      <c r="D734"/>
      <c r="E734" s="28" t="s">
        <v>0</v>
      </c>
      <c r="F734"/>
      <c r="G734" s="2" t="s">
        <v>429</v>
      </c>
      <c r="H734" s="26"/>
      <c r="I734" s="26"/>
      <c r="J734" s="33"/>
      <c r="K734" s="6"/>
      <c r="L734" s="129"/>
      <c r="M734" s="129"/>
      <c r="N734" s="129"/>
      <c r="O734" s="129"/>
      <c r="P734" s="129"/>
      <c r="Q734" s="114"/>
      <c r="R734" s="114"/>
      <c r="S734" s="114"/>
      <c r="T734" s="114"/>
      <c r="U734" s="114"/>
      <c r="V734" s="114"/>
      <c r="W734" s="114"/>
      <c r="X734" s="114"/>
      <c r="Y734" s="114"/>
      <c r="Z734" s="114"/>
    </row>
    <row r="735" spans="2:26" ht="21" customHeight="1" thickBot="1">
      <c r="D735" s="32" t="s">
        <v>1119</v>
      </c>
      <c r="K735" s="6"/>
      <c r="L735" s="129"/>
      <c r="M735" s="129"/>
      <c r="N735" s="129"/>
      <c r="O735" s="129"/>
      <c r="P735" s="129"/>
      <c r="Q735" s="114"/>
      <c r="R735" s="114"/>
      <c r="S735" s="114"/>
      <c r="T735" s="114"/>
      <c r="U735" s="114"/>
      <c r="V735" s="114"/>
      <c r="W735" s="114"/>
      <c r="X735" s="114"/>
      <c r="Y735" s="114"/>
      <c r="Z735" s="114"/>
    </row>
    <row r="736" spans="2:26" ht="16.5" thickBot="1">
      <c r="B736" s="1831" t="s">
        <v>175</v>
      </c>
      <c r="C736" s="96"/>
      <c r="D736" s="459" t="s">
        <v>176</v>
      </c>
      <c r="E736" s="383" t="s">
        <v>177</v>
      </c>
      <c r="F736" s="383"/>
      <c r="G736" s="383"/>
      <c r="H736" s="460" t="s">
        <v>178</v>
      </c>
      <c r="I736" s="461" t="s">
        <v>179</v>
      </c>
      <c r="J736" s="462" t="s">
        <v>180</v>
      </c>
      <c r="K736" s="6"/>
      <c r="L736" s="590"/>
      <c r="M736" s="114"/>
      <c r="N736" s="122"/>
      <c r="O736" s="129"/>
      <c r="P736" s="129"/>
      <c r="Q736" s="114"/>
      <c r="R736" s="114"/>
      <c r="S736" s="114"/>
      <c r="T736" s="114"/>
      <c r="U736" s="114"/>
      <c r="V736" s="114"/>
      <c r="W736" s="114"/>
      <c r="X736" s="114"/>
      <c r="Y736" s="114"/>
      <c r="Z736" s="114"/>
    </row>
    <row r="737" spans="2:26" ht="12.75" customHeight="1">
      <c r="B737" s="467" t="s">
        <v>181</v>
      </c>
      <c r="C737" s="464" t="s">
        <v>182</v>
      </c>
      <c r="D737" s="465" t="s">
        <v>183</v>
      </c>
      <c r="E737" s="466" t="s">
        <v>184</v>
      </c>
      <c r="F737" s="466" t="s">
        <v>56</v>
      </c>
      <c r="G737" s="466" t="s">
        <v>57</v>
      </c>
      <c r="H737" s="467" t="s">
        <v>185</v>
      </c>
      <c r="I737" s="468" t="s">
        <v>186</v>
      </c>
      <c r="J737" s="469" t="s">
        <v>323</v>
      </c>
      <c r="K737" s="6"/>
      <c r="L737" s="114"/>
      <c r="M737" s="188"/>
      <c r="N737" s="114"/>
      <c r="O737" s="129"/>
      <c r="P737" s="129"/>
      <c r="Q737" s="114"/>
      <c r="R737" s="114"/>
      <c r="S737" s="114"/>
      <c r="T737" s="114"/>
      <c r="U737" s="114"/>
      <c r="V737" s="114"/>
      <c r="W737" s="114"/>
      <c r="X737" s="114"/>
      <c r="Y737" s="114"/>
      <c r="Z737" s="114"/>
    </row>
    <row r="738" spans="2:26" ht="15.75" thickBot="1">
      <c r="B738" s="1832"/>
      <c r="C738" s="513"/>
      <c r="D738" s="471"/>
      <c r="E738" s="472" t="s">
        <v>6</v>
      </c>
      <c r="F738" s="472" t="s">
        <v>7</v>
      </c>
      <c r="G738" s="472" t="s">
        <v>8</v>
      </c>
      <c r="H738" s="473" t="s">
        <v>187</v>
      </c>
      <c r="I738" s="474" t="s">
        <v>188</v>
      </c>
      <c r="J738" s="475" t="s">
        <v>322</v>
      </c>
      <c r="K738" s="6"/>
      <c r="L738" s="133"/>
      <c r="M738" s="121"/>
      <c r="N738" s="375"/>
      <c r="O738" s="129"/>
      <c r="P738" s="129"/>
      <c r="Q738" s="114"/>
      <c r="R738" s="114"/>
      <c r="S738" s="114"/>
      <c r="T738" s="114"/>
      <c r="U738" s="114"/>
      <c r="V738" s="114"/>
      <c r="W738" s="114"/>
      <c r="X738" s="114"/>
      <c r="Y738" s="114"/>
      <c r="Z738" s="114"/>
    </row>
    <row r="739" spans="2:26" ht="12.75" customHeight="1">
      <c r="B739" s="538" t="s">
        <v>189</v>
      </c>
      <c r="C739" s="476" t="s">
        <v>154</v>
      </c>
      <c r="D739" s="477"/>
      <c r="E739" s="478"/>
      <c r="F739" s="479"/>
      <c r="G739" s="479"/>
      <c r="H739" s="727"/>
      <c r="I739" s="523"/>
      <c r="J739" s="482"/>
      <c r="K739" s="6"/>
      <c r="L739" s="691"/>
      <c r="M739" s="125"/>
      <c r="N739" s="106"/>
      <c r="O739" s="129"/>
      <c r="P739" s="129"/>
      <c r="Q739" s="114"/>
      <c r="R739" s="114"/>
      <c r="S739" s="114"/>
      <c r="T739" s="114"/>
      <c r="U739" s="114"/>
      <c r="V739" s="114"/>
      <c r="W739" s="114"/>
      <c r="X739" s="114"/>
      <c r="Y739" s="114"/>
      <c r="Z739" s="114"/>
    </row>
    <row r="740" spans="2:26">
      <c r="B740" s="487" t="s">
        <v>288</v>
      </c>
      <c r="C740" s="2664" t="s">
        <v>1123</v>
      </c>
      <c r="D740" s="485">
        <v>250</v>
      </c>
      <c r="E740" s="2274">
        <v>9.99</v>
      </c>
      <c r="F740" s="368">
        <v>13.48</v>
      </c>
      <c r="G740" s="359">
        <v>17.853999999999999</v>
      </c>
      <c r="H740" s="958">
        <v>229.53700000000001</v>
      </c>
      <c r="I740" s="525"/>
      <c r="J740" s="486" t="s">
        <v>1128</v>
      </c>
      <c r="K740" s="6"/>
      <c r="L740" s="133"/>
      <c r="M740" s="109"/>
      <c r="N740" s="124"/>
      <c r="O740" s="129"/>
      <c r="P740" s="129"/>
      <c r="Q740" s="114"/>
      <c r="R740" s="114"/>
      <c r="S740" s="114"/>
      <c r="T740" s="114"/>
      <c r="U740" s="114"/>
      <c r="V740" s="114"/>
      <c r="W740" s="114"/>
      <c r="X740" s="114"/>
      <c r="Y740" s="114"/>
      <c r="Z740" s="114"/>
    </row>
    <row r="741" spans="2:26" ht="11.25" customHeight="1">
      <c r="B741" s="488" t="s">
        <v>12</v>
      </c>
      <c r="C741" s="266" t="s">
        <v>1129</v>
      </c>
      <c r="D741" s="485">
        <v>10</v>
      </c>
      <c r="E741" s="968">
        <v>2.34</v>
      </c>
      <c r="F741" s="1069">
        <v>2.94</v>
      </c>
      <c r="G741" s="1849">
        <v>0</v>
      </c>
      <c r="H741" s="967">
        <v>35.832999999999998</v>
      </c>
      <c r="I741" s="536"/>
      <c r="J741" s="579" t="s">
        <v>347</v>
      </c>
      <c r="K741" s="6"/>
      <c r="L741" s="123"/>
      <c r="M741" s="109"/>
      <c r="N741" s="106"/>
      <c r="O741" s="129"/>
      <c r="P741" s="129"/>
      <c r="Q741" s="114"/>
      <c r="R741" s="114"/>
      <c r="S741" s="114"/>
      <c r="T741" s="114"/>
      <c r="U741" s="114"/>
      <c r="V741" s="114"/>
      <c r="W741" s="114"/>
      <c r="X741" s="114"/>
      <c r="Y741" s="114"/>
      <c r="Z741" s="114"/>
    </row>
    <row r="742" spans="2:26">
      <c r="B742" s="492" t="s">
        <v>1020</v>
      </c>
      <c r="C742" s="292" t="s">
        <v>235</v>
      </c>
      <c r="D742" s="485">
        <v>200</v>
      </c>
      <c r="E742" s="2630">
        <v>5.16</v>
      </c>
      <c r="F742" s="370">
        <v>4.72</v>
      </c>
      <c r="G742" s="2202">
        <v>17.856999999999999</v>
      </c>
      <c r="H742" s="970">
        <v>134.75399999999999</v>
      </c>
      <c r="I742" s="525"/>
      <c r="J742" s="486" t="s">
        <v>554</v>
      </c>
      <c r="K742" s="6"/>
      <c r="L742" s="123"/>
      <c r="M742" s="109"/>
      <c r="N742" s="106"/>
      <c r="O742" s="129"/>
      <c r="P742" s="129"/>
      <c r="Q742" s="114"/>
      <c r="R742" s="114"/>
      <c r="S742" s="114"/>
      <c r="T742" s="114"/>
      <c r="U742" s="114"/>
      <c r="V742" s="114"/>
      <c r="W742" s="114"/>
      <c r="X742" s="114"/>
      <c r="Y742" s="114"/>
      <c r="Z742" s="114"/>
    </row>
    <row r="743" spans="2:26" ht="12.75" customHeight="1">
      <c r="B743" s="492"/>
      <c r="C743" s="399" t="s">
        <v>10</v>
      </c>
      <c r="D743" s="494">
        <v>60</v>
      </c>
      <c r="E743" s="2274">
        <v>2.31</v>
      </c>
      <c r="F743" s="368">
        <v>0.82</v>
      </c>
      <c r="G743" s="359">
        <v>32.520000000000003</v>
      </c>
      <c r="H743" s="958">
        <v>146.75</v>
      </c>
      <c r="I743" s="237"/>
      <c r="J743" s="491" t="s">
        <v>9</v>
      </c>
      <c r="K743" s="6"/>
      <c r="L743" s="3185"/>
      <c r="M743" s="109"/>
      <c r="N743" s="104"/>
      <c r="O743" s="129"/>
      <c r="P743" s="129"/>
      <c r="Q743" s="114"/>
      <c r="R743" s="114"/>
      <c r="S743" s="114"/>
      <c r="T743" s="114"/>
      <c r="U743" s="114"/>
      <c r="V743" s="114"/>
      <c r="W743" s="114"/>
      <c r="X743" s="114"/>
      <c r="Y743" s="114"/>
      <c r="Z743" s="114"/>
    </row>
    <row r="744" spans="2:26" ht="15" customHeight="1">
      <c r="B744" s="492"/>
      <c r="C744" s="451" t="s">
        <v>387</v>
      </c>
      <c r="D744" s="485">
        <v>40</v>
      </c>
      <c r="E744" s="2388">
        <v>2.2599999999999998</v>
      </c>
      <c r="F744" s="371">
        <v>0.6</v>
      </c>
      <c r="G744" s="371">
        <v>16.739999999999998</v>
      </c>
      <c r="H744" s="958">
        <v>81.426000000000002</v>
      </c>
      <c r="I744" s="495"/>
      <c r="J744" s="486" t="s">
        <v>9</v>
      </c>
      <c r="K744" s="6"/>
      <c r="L744" s="2685"/>
      <c r="M744" s="122"/>
      <c r="N744" s="3021"/>
      <c r="O744" s="129"/>
      <c r="P744" s="129"/>
      <c r="Q744" s="114"/>
      <c r="R744" s="114"/>
      <c r="S744" s="114"/>
      <c r="T744" s="114"/>
      <c r="U744" s="114"/>
      <c r="V744" s="114"/>
      <c r="W744" s="114"/>
      <c r="X744" s="114"/>
      <c r="Y744" s="114"/>
      <c r="Z744" s="114"/>
    </row>
    <row r="745" spans="2:26" ht="15.75" thickBot="1">
      <c r="B745" s="933"/>
      <c r="C745" s="271" t="s">
        <v>442</v>
      </c>
      <c r="D745" s="507">
        <v>110</v>
      </c>
      <c r="E745" s="520">
        <v>0.44</v>
      </c>
      <c r="F745" s="521">
        <v>0.44</v>
      </c>
      <c r="G745" s="522">
        <v>10.78</v>
      </c>
      <c r="H745" s="1985">
        <v>51.7</v>
      </c>
      <c r="I745" s="717"/>
      <c r="J745" s="1813" t="s">
        <v>589</v>
      </c>
      <c r="K745" s="6"/>
      <c r="L745" s="133"/>
      <c r="M745" s="188"/>
      <c r="N745" s="114"/>
      <c r="O745" s="129"/>
      <c r="P745" s="129"/>
      <c r="Q745" s="811"/>
      <c r="R745" s="114"/>
      <c r="S745" s="114"/>
      <c r="T745" s="114"/>
      <c r="U745" s="114"/>
      <c r="V745" s="114"/>
      <c r="W745" s="114"/>
      <c r="X745" s="114"/>
      <c r="Y745" s="114"/>
      <c r="Z745" s="114"/>
    </row>
    <row r="746" spans="2:26">
      <c r="B746" s="498" t="s">
        <v>204</v>
      </c>
      <c r="D746" s="2220">
        <f>SUM(D740:D745)</f>
        <v>670</v>
      </c>
      <c r="E746" s="499">
        <f>SUM(E740:E745)</f>
        <v>22.500000000000004</v>
      </c>
      <c r="F746" s="500">
        <f>SUM(F740:F745)</f>
        <v>23.000000000000004</v>
      </c>
      <c r="G746" s="501">
        <f>SUM(G740:G745)</f>
        <v>95.750999999999991</v>
      </c>
      <c r="H746" s="2595">
        <f>SUM(H740:H745)</f>
        <v>680.00000000000011</v>
      </c>
      <c r="I746" s="925" t="s">
        <v>284</v>
      </c>
      <c r="J746" s="875" t="s">
        <v>202</v>
      </c>
      <c r="K746" s="6"/>
      <c r="L746" s="123"/>
      <c r="M746" s="109"/>
      <c r="N746" s="375"/>
      <c r="O746" s="129"/>
      <c r="P746" s="129"/>
      <c r="Q746" s="114"/>
      <c r="R746" s="114"/>
      <c r="S746" s="114"/>
      <c r="T746" s="114"/>
      <c r="U746" s="114"/>
      <c r="V746" s="114"/>
      <c r="W746" s="114"/>
      <c r="X746" s="114"/>
      <c r="Y746" s="114"/>
      <c r="Z746" s="114"/>
    </row>
    <row r="747" spans="2:26">
      <c r="B747" s="1035"/>
      <c r="C747" s="1036" t="s">
        <v>11</v>
      </c>
      <c r="D747" s="1783">
        <v>0.25</v>
      </c>
      <c r="E747" s="1160">
        <f>(E797/100)*25</f>
        <v>22.5</v>
      </c>
      <c r="F747" s="1159">
        <f t="shared" ref="F747:H747" si="13">(F797/100)*25</f>
        <v>23</v>
      </c>
      <c r="G747" s="1159">
        <f t="shared" si="13"/>
        <v>95.75</v>
      </c>
      <c r="H747" s="2782">
        <f t="shared" si="13"/>
        <v>680</v>
      </c>
      <c r="I747" s="1785">
        <f>H747-H746</f>
        <v>0</v>
      </c>
      <c r="J747" s="874" t="s">
        <v>422</v>
      </c>
      <c r="K747" s="6"/>
      <c r="L747" s="3191"/>
      <c r="M747" s="109"/>
      <c r="N747" s="375"/>
      <c r="O747" s="129"/>
      <c r="P747" s="129"/>
      <c r="Q747" s="811"/>
      <c r="R747" s="114"/>
      <c r="S747" s="114"/>
      <c r="T747" s="114"/>
      <c r="U747" s="114"/>
      <c r="V747" s="114"/>
      <c r="W747" s="114"/>
      <c r="X747" s="114"/>
      <c r="Y747" s="114"/>
      <c r="Z747" s="114"/>
    </row>
    <row r="748" spans="2:26" ht="12.75" customHeight="1" thickBot="1">
      <c r="B748" s="249"/>
      <c r="C748" s="1031" t="s">
        <v>431</v>
      </c>
      <c r="D748" s="1777"/>
      <c r="E748" s="2710">
        <f>(E746*100/E797)-25</f>
        <v>0</v>
      </c>
      <c r="F748" s="521">
        <f t="shared" ref="F748:H748" si="14">(F746*100/F797)-25</f>
        <v>0</v>
      </c>
      <c r="G748" s="521">
        <f t="shared" si="14"/>
        <v>2.6109660574036297E-4</v>
      </c>
      <c r="H748" s="2711">
        <f t="shared" si="14"/>
        <v>0</v>
      </c>
      <c r="I748" s="1784"/>
      <c r="J748" s="1033"/>
      <c r="K748" s="6"/>
      <c r="L748" s="123"/>
      <c r="M748" s="585"/>
      <c r="N748" s="106"/>
      <c r="O748" s="129"/>
      <c r="P748" s="129"/>
      <c r="Q748" s="114"/>
      <c r="R748" s="114"/>
      <c r="S748" s="114"/>
      <c r="T748" s="114"/>
      <c r="U748" s="114"/>
      <c r="V748" s="114"/>
      <c r="W748" s="114"/>
      <c r="X748" s="114"/>
      <c r="Y748" s="114"/>
      <c r="Z748" s="114"/>
    </row>
    <row r="749" spans="2:26">
      <c r="B749" s="96"/>
      <c r="C749" s="476" t="s">
        <v>123</v>
      </c>
      <c r="D749" s="96"/>
      <c r="E749" s="5"/>
      <c r="F749" s="503"/>
      <c r="G749" s="503"/>
      <c r="H749" s="503"/>
      <c r="I749" s="505"/>
      <c r="J749" s="1144"/>
      <c r="K749" s="6"/>
      <c r="L749" s="123"/>
      <c r="M749" s="109"/>
      <c r="N749" s="375"/>
      <c r="O749" s="129"/>
      <c r="P749" s="129"/>
      <c r="Q749" s="114"/>
      <c r="R749" s="114"/>
      <c r="S749" s="114"/>
      <c r="T749" s="114"/>
      <c r="U749" s="114"/>
      <c r="V749" s="114"/>
      <c r="W749" s="114"/>
      <c r="X749" s="114"/>
      <c r="Y749" s="114"/>
      <c r="Z749" s="114"/>
    </row>
    <row r="750" spans="2:26" ht="15" customHeight="1">
      <c r="B750" s="484" t="s">
        <v>189</v>
      </c>
      <c r="C750" s="2211" t="s">
        <v>1102</v>
      </c>
      <c r="D750" s="524">
        <v>60</v>
      </c>
      <c r="E750" s="2274">
        <v>0.55000000000000004</v>
      </c>
      <c r="F750" s="368">
        <v>3.3210000000000002</v>
      </c>
      <c r="G750" s="359">
        <v>4.9249999999999998</v>
      </c>
      <c r="H750" s="958">
        <v>51.750999999999998</v>
      </c>
      <c r="I750" s="490"/>
      <c r="J750" s="491" t="s">
        <v>1101</v>
      </c>
      <c r="K750" s="6"/>
      <c r="L750" s="123"/>
      <c r="M750" s="109"/>
      <c r="N750" s="104"/>
      <c r="O750" s="129"/>
      <c r="P750" s="129"/>
      <c r="Q750" s="114"/>
      <c r="R750" s="114"/>
      <c r="S750" s="114"/>
      <c r="T750" s="114"/>
      <c r="U750" s="114"/>
      <c r="V750" s="114"/>
      <c r="W750" s="114"/>
      <c r="X750" s="114"/>
      <c r="Y750" s="114"/>
      <c r="Z750" s="114"/>
    </row>
    <row r="751" spans="2:26" ht="18.75" customHeight="1">
      <c r="B751" s="487" t="s">
        <v>1118</v>
      </c>
      <c r="C751" s="2211" t="s">
        <v>1076</v>
      </c>
      <c r="D751" s="524">
        <v>250</v>
      </c>
      <c r="E751" s="422">
        <v>5.14</v>
      </c>
      <c r="F751" s="358">
        <v>5.1280000000000001</v>
      </c>
      <c r="G751" s="377">
        <v>13.25</v>
      </c>
      <c r="H751" s="967">
        <v>109.5</v>
      </c>
      <c r="I751" s="730"/>
      <c r="J751" s="2245" t="s">
        <v>1133</v>
      </c>
      <c r="K751" s="6"/>
      <c r="L751" s="123"/>
      <c r="M751" s="109"/>
      <c r="N751" s="106"/>
      <c r="O751" s="129"/>
      <c r="P751" s="129"/>
      <c r="Q751" s="114"/>
      <c r="R751" s="114"/>
      <c r="S751" s="114"/>
      <c r="T751" s="114"/>
      <c r="U751" s="114"/>
      <c r="V751" s="114"/>
      <c r="W751" s="114"/>
      <c r="X751" s="114"/>
      <c r="Y751" s="114"/>
      <c r="Z751" s="114"/>
    </row>
    <row r="752" spans="2:26" ht="17.25" customHeight="1">
      <c r="B752" s="488" t="s">
        <v>12</v>
      </c>
      <c r="C752" s="3142" t="s">
        <v>237</v>
      </c>
      <c r="D752" s="485">
        <v>200</v>
      </c>
      <c r="E752" s="904">
        <v>19.239000000000001</v>
      </c>
      <c r="F752" s="905">
        <v>21.763999999999999</v>
      </c>
      <c r="G752" s="906">
        <v>24.188700000000001</v>
      </c>
      <c r="H752" s="967">
        <v>379.70699999999999</v>
      </c>
      <c r="I752" s="514"/>
      <c r="J752" s="486" t="s">
        <v>1079</v>
      </c>
      <c r="K752" s="6"/>
      <c r="L752" s="2685"/>
      <c r="M752" s="122"/>
      <c r="N752" s="114"/>
      <c r="O752" s="129"/>
      <c r="P752" s="129"/>
      <c r="Q752" s="114"/>
      <c r="R752" s="114"/>
      <c r="S752" s="114"/>
      <c r="T752" s="114"/>
      <c r="U752" s="114"/>
      <c r="V752" s="114"/>
      <c r="W752" s="114"/>
      <c r="X752" s="114"/>
      <c r="Y752" s="114"/>
      <c r="Z752" s="114"/>
    </row>
    <row r="753" spans="2:26" ht="16.5" customHeight="1">
      <c r="B753" s="492" t="s">
        <v>1020</v>
      </c>
      <c r="C753" s="2211" t="s">
        <v>1084</v>
      </c>
      <c r="D753" s="524">
        <v>200</v>
      </c>
      <c r="E753" s="378">
        <v>1.0149999999999999</v>
      </c>
      <c r="F753" s="359">
        <v>0.28499999999999998</v>
      </c>
      <c r="G753" s="379">
        <v>33.866999999999997</v>
      </c>
      <c r="H753" s="958">
        <v>142.13800000000001</v>
      </c>
      <c r="I753" s="490"/>
      <c r="J753" s="486" t="s">
        <v>1085</v>
      </c>
      <c r="K753" s="6"/>
      <c r="L753" s="133"/>
      <c r="M753" s="188"/>
      <c r="N753" s="168"/>
      <c r="O753" s="129"/>
      <c r="P753" s="129"/>
      <c r="Q753" s="114"/>
      <c r="R753" s="114"/>
      <c r="S753" s="114"/>
      <c r="T753" s="114"/>
      <c r="U753" s="114"/>
      <c r="V753" s="114"/>
      <c r="W753" s="114"/>
      <c r="X753" s="114"/>
      <c r="Y753" s="114"/>
      <c r="Z753" s="114"/>
    </row>
    <row r="754" spans="2:26">
      <c r="B754" s="487"/>
      <c r="C754" s="3143" t="s">
        <v>10</v>
      </c>
      <c r="D754" s="494">
        <v>70</v>
      </c>
      <c r="E754" s="2274">
        <v>2.5030000000000001</v>
      </c>
      <c r="F754" s="368">
        <v>0.89500000000000002</v>
      </c>
      <c r="G754" s="359">
        <v>35.229999999999997</v>
      </c>
      <c r="H754" s="958">
        <v>158.97900000000001</v>
      </c>
      <c r="I754" s="495"/>
      <c r="J754" s="491" t="s">
        <v>9</v>
      </c>
      <c r="K754" s="6"/>
      <c r="L754" s="123"/>
      <c r="M754" s="109"/>
      <c r="N754" s="106"/>
      <c r="O754" s="129"/>
      <c r="P754" s="2395"/>
      <c r="Q754" s="114"/>
      <c r="R754" s="114"/>
      <c r="S754" s="114"/>
      <c r="T754" s="114"/>
      <c r="U754" s="114"/>
      <c r="V754" s="114"/>
      <c r="W754" s="114"/>
      <c r="X754" s="114"/>
      <c r="Y754" s="114"/>
      <c r="Z754" s="114"/>
    </row>
    <row r="755" spans="2:26" ht="16.5" thickBot="1">
      <c r="B755" s="3141"/>
      <c r="C755" s="3144" t="s">
        <v>387</v>
      </c>
      <c r="D755" s="507">
        <v>54</v>
      </c>
      <c r="E755" s="2274">
        <v>3.05</v>
      </c>
      <c r="F755" s="368">
        <v>0.81</v>
      </c>
      <c r="G755" s="359">
        <v>22.59</v>
      </c>
      <c r="H755" s="958">
        <v>109.925</v>
      </c>
      <c r="I755" s="237"/>
      <c r="J755" s="497" t="s">
        <v>9</v>
      </c>
      <c r="K755" s="6"/>
      <c r="L755" s="123"/>
      <c r="M755" s="109"/>
      <c r="N755" s="106"/>
      <c r="O755" s="129"/>
      <c r="P755" s="129"/>
      <c r="Q755" s="114"/>
      <c r="R755" s="114"/>
      <c r="S755" s="114"/>
      <c r="T755" s="114"/>
      <c r="U755" s="114"/>
      <c r="V755" s="114"/>
      <c r="W755" s="114"/>
      <c r="X755" s="114"/>
      <c r="Y755" s="114"/>
      <c r="Z755" s="114"/>
    </row>
    <row r="756" spans="2:26">
      <c r="B756" s="498" t="s">
        <v>192</v>
      </c>
      <c r="C756" s="983"/>
      <c r="D756" s="170">
        <f>SUM(D749:D755)</f>
        <v>834</v>
      </c>
      <c r="E756" s="509">
        <f>SUM(E750:E755)</f>
        <v>31.497000000000003</v>
      </c>
      <c r="F756" s="500">
        <f>SUM(F750:F755)</f>
        <v>32.203000000000003</v>
      </c>
      <c r="G756" s="510">
        <f>SUM(G750:G755)</f>
        <v>134.05070000000001</v>
      </c>
      <c r="H756" s="729">
        <f>SUM(H750:H755)</f>
        <v>952</v>
      </c>
      <c r="I756" s="925" t="s">
        <v>284</v>
      </c>
      <c r="J756" s="875" t="s">
        <v>202</v>
      </c>
      <c r="K756" s="6"/>
      <c r="L756" s="133"/>
      <c r="M756" s="109"/>
      <c r="N756" s="114"/>
      <c r="O756" s="129"/>
      <c r="P756" s="2395"/>
      <c r="Q756" s="114"/>
      <c r="R756" s="114"/>
      <c r="S756" s="114"/>
      <c r="T756" s="114"/>
      <c r="U756" s="114"/>
      <c r="V756" s="114"/>
      <c r="W756" s="114"/>
      <c r="X756" s="114"/>
      <c r="Y756" s="114"/>
      <c r="Z756" s="114"/>
    </row>
    <row r="757" spans="2:26" ht="13.5" customHeight="1">
      <c r="B757" s="1035"/>
      <c r="C757" s="1036" t="s">
        <v>11</v>
      </c>
      <c r="D757" s="1783">
        <v>0.35</v>
      </c>
      <c r="E757" s="1160">
        <f>(E797/100)*35</f>
        <v>31.5</v>
      </c>
      <c r="F757" s="1159">
        <f>(F797/100)*35</f>
        <v>32.200000000000003</v>
      </c>
      <c r="G757" s="1159">
        <f>(G797/100)*35</f>
        <v>134.05000000000001</v>
      </c>
      <c r="H757" s="2782">
        <f>(H797/100)*35</f>
        <v>952</v>
      </c>
      <c r="I757" s="1785">
        <f>H757-H756</f>
        <v>0</v>
      </c>
      <c r="J757" s="874" t="s">
        <v>422</v>
      </c>
      <c r="K757" s="6"/>
      <c r="L757" s="2685"/>
      <c r="M757" s="122"/>
      <c r="N757" s="231"/>
      <c r="O757" s="129"/>
      <c r="P757" s="129"/>
      <c r="Q757" s="114"/>
      <c r="R757" s="114"/>
      <c r="S757" s="114"/>
      <c r="T757" s="114"/>
      <c r="U757" s="114"/>
      <c r="V757" s="114"/>
      <c r="W757" s="114"/>
      <c r="X757" s="114"/>
      <c r="Y757" s="114"/>
      <c r="Z757" s="114"/>
    </row>
    <row r="758" spans="2:26" ht="15.75" thickBot="1">
      <c r="B758" s="249"/>
      <c r="C758" s="1031" t="s">
        <v>431</v>
      </c>
      <c r="D758" s="1777"/>
      <c r="E758" s="2710">
        <f>(E756*100/E797)-35</f>
        <v>-3.3333333333303017E-3</v>
      </c>
      <c r="F758" s="521">
        <f t="shared" ref="F758:H758" si="15">(F756*100/F797)-35</f>
        <v>3.2608695652172059E-3</v>
      </c>
      <c r="G758" s="521">
        <f t="shared" si="15"/>
        <v>1.8276762401825408E-4</v>
      </c>
      <c r="H758" s="2711">
        <f t="shared" si="15"/>
        <v>0</v>
      </c>
      <c r="I758" s="1784"/>
      <c r="J758" s="1033"/>
      <c r="K758" s="6"/>
      <c r="L758" s="114"/>
      <c r="M758" s="122"/>
      <c r="N758" s="114"/>
      <c r="O758" s="129"/>
      <c r="P758" s="129"/>
      <c r="Q758" s="114"/>
      <c r="R758" s="114"/>
      <c r="S758" s="114"/>
      <c r="T758" s="114"/>
      <c r="U758" s="114"/>
      <c r="V758" s="114"/>
      <c r="W758" s="114"/>
      <c r="X758" s="114"/>
      <c r="Y758" s="114"/>
      <c r="Z758" s="114"/>
    </row>
    <row r="759" spans="2:26" ht="10.5" customHeight="1">
      <c r="B759" s="538"/>
      <c r="C759" s="538" t="s">
        <v>232</v>
      </c>
      <c r="D759" s="96"/>
      <c r="E759" s="65"/>
      <c r="F759" s="503"/>
      <c r="G759" s="503"/>
      <c r="H759" s="504"/>
      <c r="I759" s="505"/>
      <c r="J759" s="505"/>
      <c r="K759" s="6"/>
      <c r="L759" s="114"/>
      <c r="M759" s="122"/>
      <c r="N759" s="114"/>
      <c r="O759" s="129"/>
      <c r="P759" s="129"/>
      <c r="Q759" s="114"/>
      <c r="R759" s="114"/>
      <c r="S759" s="114"/>
      <c r="T759" s="114"/>
      <c r="U759" s="114"/>
      <c r="V759" s="114"/>
      <c r="W759" s="114"/>
      <c r="X759" s="114"/>
      <c r="Y759" s="114"/>
      <c r="Z759" s="114"/>
    </row>
    <row r="760" spans="2:26" ht="15.75">
      <c r="B760" s="488" t="s">
        <v>12</v>
      </c>
      <c r="C760" s="292" t="s">
        <v>14</v>
      </c>
      <c r="D760" s="494">
        <v>200</v>
      </c>
      <c r="E760" s="2274">
        <v>3.4849999999999999</v>
      </c>
      <c r="F760" s="368">
        <v>2.7869999999999999</v>
      </c>
      <c r="G760" s="359">
        <v>14.204000000000001</v>
      </c>
      <c r="H760" s="958">
        <v>95.156999999999996</v>
      </c>
      <c r="I760" s="490"/>
      <c r="J760" s="579" t="s">
        <v>690</v>
      </c>
      <c r="K760" s="6"/>
      <c r="L760" s="129"/>
      <c r="M760" s="129"/>
      <c r="N760" s="129"/>
      <c r="O760" s="129"/>
      <c r="P760" s="129"/>
      <c r="Q760" s="114"/>
      <c r="R760" s="114"/>
      <c r="S760" s="114"/>
      <c r="T760" s="114"/>
      <c r="U760" s="114"/>
      <c r="V760" s="114"/>
      <c r="W760" s="114"/>
      <c r="X760" s="114"/>
      <c r="Y760" s="114"/>
      <c r="Z760" s="114"/>
    </row>
    <row r="761" spans="2:26" ht="15.75" thickBot="1">
      <c r="B761" s="492" t="s">
        <v>1020</v>
      </c>
      <c r="C761" s="292" t="s">
        <v>1068</v>
      </c>
      <c r="D761" s="485">
        <v>200</v>
      </c>
      <c r="E761" s="693">
        <v>5.52</v>
      </c>
      <c r="F761" s="371">
        <v>6.4130000000000003</v>
      </c>
      <c r="G761" s="781">
        <v>24.096</v>
      </c>
      <c r="H761" s="967">
        <v>176.84</v>
      </c>
      <c r="I761" s="525"/>
      <c r="J761" s="738" t="s">
        <v>781</v>
      </c>
      <c r="K761" s="6"/>
      <c r="L761" s="129"/>
      <c r="M761" s="129"/>
      <c r="N761" s="129"/>
      <c r="O761" s="129"/>
      <c r="P761" s="129"/>
      <c r="Q761" s="114"/>
      <c r="R761" s="114"/>
      <c r="S761" s="114"/>
      <c r="T761" s="114"/>
      <c r="U761" s="114"/>
      <c r="V761" s="114"/>
      <c r="W761" s="114"/>
      <c r="X761" s="114"/>
      <c r="Y761" s="114"/>
      <c r="Z761" s="114"/>
    </row>
    <row r="762" spans="2:26" ht="13.5" customHeight="1">
      <c r="B762" s="1064" t="s">
        <v>241</v>
      </c>
      <c r="C762" s="43"/>
      <c r="D762" s="2338">
        <f>SUM(D760:D761)</f>
        <v>400</v>
      </c>
      <c r="E762" s="1075">
        <f>SUM(E760:E761)</f>
        <v>9.004999999999999</v>
      </c>
      <c r="F762" s="500">
        <f>SUM(F760:F761)</f>
        <v>9.1999999999999993</v>
      </c>
      <c r="G762" s="510">
        <f>SUM(G760:G761)</f>
        <v>38.299999999999997</v>
      </c>
      <c r="H762" s="1040">
        <f>SUM(H760:H761)</f>
        <v>271.99700000000001</v>
      </c>
      <c r="I762" s="925" t="s">
        <v>284</v>
      </c>
      <c r="J762" s="875" t="s">
        <v>202</v>
      </c>
      <c r="K762" s="6"/>
      <c r="L762" s="129"/>
      <c r="M762" s="129"/>
      <c r="N762" s="129"/>
      <c r="O762" s="129"/>
      <c r="P762" s="129"/>
      <c r="Q762" s="114"/>
      <c r="R762" s="114"/>
      <c r="S762" s="114"/>
      <c r="T762" s="114"/>
      <c r="U762" s="114"/>
      <c r="V762" s="114"/>
      <c r="W762" s="114"/>
      <c r="X762" s="114"/>
      <c r="Y762" s="114"/>
      <c r="Z762" s="114"/>
    </row>
    <row r="763" spans="2:26" ht="14.25" customHeight="1">
      <c r="B763" s="1035"/>
      <c r="C763" s="1036" t="s">
        <v>11</v>
      </c>
      <c r="D763" s="1783">
        <v>0.1</v>
      </c>
      <c r="E763" s="1160">
        <f>(E797/100)*10</f>
        <v>9</v>
      </c>
      <c r="F763" s="1159">
        <f>(F797/100)*10</f>
        <v>9.2000000000000011</v>
      </c>
      <c r="G763" s="1159">
        <f>(G797/100)*10</f>
        <v>38.299999999999997</v>
      </c>
      <c r="H763" s="2782">
        <f>(H797/100)*10</f>
        <v>272</v>
      </c>
      <c r="I763" s="2720">
        <f>H763-H762</f>
        <v>2.9999999999859028E-3</v>
      </c>
      <c r="J763" s="874" t="s">
        <v>422</v>
      </c>
      <c r="K763" s="6"/>
      <c r="L763" s="129"/>
      <c r="M763" s="129"/>
      <c r="N763" s="129"/>
      <c r="O763" s="129"/>
      <c r="P763" s="129"/>
      <c r="Q763" s="114"/>
      <c r="R763" s="114"/>
      <c r="S763" s="114"/>
      <c r="T763" s="114"/>
      <c r="U763" s="114"/>
      <c r="V763" s="114"/>
      <c r="W763" s="114"/>
      <c r="X763" s="114"/>
      <c r="Y763" s="114"/>
      <c r="Z763" s="114"/>
    </row>
    <row r="764" spans="2:26" ht="12.75" customHeight="1" thickBot="1">
      <c r="B764" s="249"/>
      <c r="C764" s="1031" t="s">
        <v>431</v>
      </c>
      <c r="D764" s="1777"/>
      <c r="E764" s="2710">
        <f>(E762*100/E797)-10</f>
        <v>5.5555555555546476E-3</v>
      </c>
      <c r="F764" s="521">
        <f t="shared" ref="F764:H764" si="16">(F762*100/F797)-10</f>
        <v>0</v>
      </c>
      <c r="G764" s="521">
        <f t="shared" si="16"/>
        <v>0</v>
      </c>
      <c r="H764" s="2711">
        <f t="shared" si="16"/>
        <v>-1.1029411764695851E-4</v>
      </c>
      <c r="I764" s="1784"/>
      <c r="J764" s="1033"/>
      <c r="K764" s="6"/>
      <c r="L764" s="129"/>
      <c r="M764" s="129"/>
      <c r="N764" s="129"/>
      <c r="O764" s="129"/>
      <c r="P764" s="129"/>
      <c r="Q764" s="114"/>
      <c r="R764" s="114"/>
      <c r="S764" s="114"/>
      <c r="T764" s="114"/>
      <c r="U764" s="114"/>
      <c r="V764" s="114"/>
      <c r="W764" s="114"/>
      <c r="X764" s="114"/>
      <c r="Y764" s="114"/>
      <c r="Z764" s="114"/>
    </row>
    <row r="765" spans="2:26">
      <c r="K765" s="6"/>
      <c r="L765" s="114"/>
      <c r="M765" s="122"/>
      <c r="N765" s="114"/>
      <c r="O765" s="129"/>
      <c r="P765" s="129"/>
      <c r="Q765" s="114"/>
      <c r="R765" s="114"/>
      <c r="S765" s="114"/>
      <c r="T765" s="114"/>
      <c r="U765" s="114"/>
      <c r="V765" s="114"/>
      <c r="W765" s="114"/>
      <c r="X765" s="114"/>
      <c r="Y765" s="114"/>
      <c r="Z765" s="114"/>
    </row>
    <row r="766" spans="2:26">
      <c r="K766" s="6"/>
      <c r="L766" s="114"/>
      <c r="M766" s="122"/>
      <c r="N766" s="114"/>
      <c r="O766" s="129"/>
      <c r="P766" s="129"/>
      <c r="Q766" s="114"/>
      <c r="R766" s="114"/>
      <c r="S766" s="114"/>
      <c r="T766" s="114"/>
      <c r="U766" s="114"/>
      <c r="V766" s="114"/>
      <c r="W766" s="114"/>
      <c r="X766" s="114"/>
      <c r="Y766" s="114"/>
      <c r="Z766" s="114"/>
    </row>
    <row r="767" spans="2:26">
      <c r="K767" s="6"/>
      <c r="L767" s="114"/>
      <c r="M767" s="122"/>
      <c r="N767" s="114"/>
      <c r="O767" s="129"/>
      <c r="P767" s="129"/>
      <c r="Q767" s="114"/>
      <c r="R767" s="114"/>
      <c r="S767" s="114"/>
      <c r="T767" s="114"/>
      <c r="U767" s="114"/>
      <c r="V767" s="114"/>
      <c r="W767" s="114"/>
      <c r="X767" s="114"/>
      <c r="Y767" s="114"/>
      <c r="Z767" s="114"/>
    </row>
    <row r="768" spans="2:26" ht="10.5" customHeight="1">
      <c r="K768" s="6"/>
      <c r="L768" s="114"/>
      <c r="M768" s="122"/>
      <c r="N768" s="114"/>
      <c r="O768" s="129"/>
      <c r="P768" s="129"/>
      <c r="Q768" s="114"/>
      <c r="R768" s="114"/>
      <c r="S768" s="114"/>
      <c r="T768" s="114"/>
      <c r="U768" s="114"/>
      <c r="V768" s="114"/>
      <c r="W768" s="114"/>
      <c r="X768" s="114"/>
      <c r="Y768" s="114"/>
      <c r="Z768" s="114"/>
    </row>
    <row r="769" spans="2:26" ht="15.75" thickBot="1">
      <c r="K769" s="6"/>
      <c r="L769" s="129"/>
      <c r="M769" s="129"/>
      <c r="N769" s="129"/>
      <c r="O769" s="129"/>
      <c r="P769" s="129"/>
      <c r="Q769" s="114"/>
      <c r="R769" s="114"/>
      <c r="S769" s="114"/>
      <c r="T769" s="114"/>
      <c r="U769" s="114"/>
      <c r="V769" s="114"/>
      <c r="W769" s="114"/>
      <c r="X769" s="114"/>
      <c r="Y769" s="114"/>
      <c r="Z769" s="114"/>
    </row>
    <row r="770" spans="2:26" ht="12.75" customHeight="1">
      <c r="B770" s="877"/>
      <c r="C770" s="43" t="s">
        <v>283</v>
      </c>
      <c r="D770" s="44"/>
      <c r="E770" s="155">
        <f>E746+E756</f>
        <v>53.997000000000007</v>
      </c>
      <c r="F770" s="255">
        <f>F746+F756</f>
        <v>55.203000000000003</v>
      </c>
      <c r="G770" s="255">
        <f>G746+G756</f>
        <v>229.80169999999998</v>
      </c>
      <c r="H770" s="879">
        <f>H746+H756</f>
        <v>1632</v>
      </c>
      <c r="I770" s="925" t="s">
        <v>284</v>
      </c>
      <c r="J770" s="875" t="s">
        <v>202</v>
      </c>
      <c r="K770" s="6"/>
      <c r="L770" s="114"/>
      <c r="M770" s="122"/>
      <c r="N770" s="114"/>
      <c r="O770" s="129"/>
      <c r="P770" s="129"/>
      <c r="Q770" s="114"/>
      <c r="R770" s="114"/>
      <c r="S770" s="114"/>
      <c r="T770" s="114"/>
      <c r="U770" s="114"/>
      <c r="V770" s="114"/>
      <c r="W770" s="114"/>
      <c r="X770" s="114"/>
      <c r="Y770" s="114"/>
      <c r="Z770" s="114"/>
    </row>
    <row r="771" spans="2:26" ht="12.75" customHeight="1">
      <c r="B771" s="1035"/>
      <c r="C771" s="1036" t="s">
        <v>11</v>
      </c>
      <c r="D771" s="1783">
        <v>0.6</v>
      </c>
      <c r="E771" s="1160">
        <f>(E797/100)*60</f>
        <v>54</v>
      </c>
      <c r="F771" s="1159">
        <f t="shared" ref="F771:H771" si="17">(F797/100)*60</f>
        <v>55.2</v>
      </c>
      <c r="G771" s="1159">
        <f t="shared" si="17"/>
        <v>229.8</v>
      </c>
      <c r="H771" s="2782">
        <f t="shared" si="17"/>
        <v>1632</v>
      </c>
      <c r="I771" s="2721">
        <f>H771-H770</f>
        <v>0</v>
      </c>
      <c r="J771" s="1150" t="s">
        <v>422</v>
      </c>
      <c r="K771" s="6"/>
      <c r="L771" s="129"/>
      <c r="M771" s="129"/>
      <c r="N771" s="129"/>
      <c r="O771" s="129"/>
      <c r="P771" s="129"/>
      <c r="Q771" s="114"/>
      <c r="R771" s="114"/>
      <c r="S771" s="114"/>
      <c r="T771" s="114"/>
      <c r="U771" s="114"/>
      <c r="V771" s="114"/>
      <c r="W771" s="114"/>
      <c r="X771" s="114"/>
      <c r="Y771" s="114"/>
      <c r="Z771" s="114"/>
    </row>
    <row r="772" spans="2:26" ht="15.75" thickBot="1">
      <c r="B772" s="249"/>
      <c r="C772" s="1031" t="s">
        <v>431</v>
      </c>
      <c r="D772" s="1777"/>
      <c r="E772" s="2710">
        <f>(E770*100/E797)-60</f>
        <v>-3.3333333333231963E-3</v>
      </c>
      <c r="F772" s="521">
        <f t="shared" ref="F772:H772" si="18">(F770*100/F797)-60</f>
        <v>3.2608695652172059E-3</v>
      </c>
      <c r="G772" s="521">
        <f t="shared" si="18"/>
        <v>4.4386422975861706E-4</v>
      </c>
      <c r="H772" s="2711">
        <f t="shared" si="18"/>
        <v>0</v>
      </c>
      <c r="I772" s="1784"/>
      <c r="J772" s="1033"/>
      <c r="K772" s="6"/>
      <c r="L772" s="129"/>
      <c r="M772" s="1051"/>
      <c r="N772" s="129"/>
      <c r="O772" s="129"/>
      <c r="P772" s="129"/>
      <c r="Q772" s="114"/>
      <c r="R772" s="114"/>
      <c r="S772" s="114"/>
      <c r="T772" s="114"/>
      <c r="U772" s="114"/>
      <c r="V772" s="114"/>
      <c r="W772" s="114"/>
      <c r="X772" s="114"/>
      <c r="Y772" s="114"/>
      <c r="Z772" s="114"/>
    </row>
    <row r="773" spans="2:26" ht="12.75" customHeight="1">
      <c r="K773" s="6"/>
      <c r="L773" s="129"/>
      <c r="M773" s="129"/>
      <c r="N773" s="129"/>
      <c r="O773" s="129"/>
      <c r="P773" s="129"/>
      <c r="Q773" s="114"/>
      <c r="R773" s="114"/>
      <c r="S773" s="114"/>
      <c r="T773" s="114"/>
      <c r="U773" s="114"/>
      <c r="V773" s="114"/>
      <c r="W773" s="114"/>
      <c r="X773" s="114"/>
      <c r="Y773" s="114"/>
      <c r="Z773" s="114"/>
    </row>
    <row r="774" spans="2:26" ht="13.5" customHeight="1" thickBot="1">
      <c r="K774" s="6"/>
      <c r="L774" s="129"/>
      <c r="M774" s="129"/>
      <c r="N774" s="129"/>
      <c r="O774" s="129"/>
      <c r="P774" s="129"/>
      <c r="Q774" s="114"/>
      <c r="R774" s="114"/>
      <c r="S774" s="114"/>
      <c r="T774" s="114"/>
      <c r="U774" s="114"/>
      <c r="V774" s="114"/>
      <c r="W774" s="114"/>
      <c r="X774" s="114"/>
      <c r="Y774" s="114"/>
      <c r="Z774" s="114"/>
    </row>
    <row r="775" spans="2:26" ht="11.25" customHeight="1">
      <c r="B775" s="877"/>
      <c r="C775" s="43" t="s">
        <v>282</v>
      </c>
      <c r="D775" s="44"/>
      <c r="E775" s="155">
        <f>E756+E762</f>
        <v>40.502000000000002</v>
      </c>
      <c r="F775" s="255">
        <f>F756+F762</f>
        <v>41.403000000000006</v>
      </c>
      <c r="G775" s="255">
        <f>G756+G762</f>
        <v>172.35070000000002</v>
      </c>
      <c r="H775" s="879">
        <f>H756+H762</f>
        <v>1223.9970000000001</v>
      </c>
      <c r="I775" s="925" t="s">
        <v>284</v>
      </c>
      <c r="J775" s="875" t="s">
        <v>202</v>
      </c>
      <c r="K775" s="6"/>
      <c r="L775" s="129"/>
      <c r="M775" s="129"/>
      <c r="N775" s="129"/>
      <c r="O775" s="129"/>
      <c r="P775" s="129"/>
      <c r="Q775" s="114"/>
      <c r="R775" s="114"/>
      <c r="S775" s="114"/>
      <c r="T775" s="114"/>
      <c r="U775" s="114"/>
      <c r="V775" s="114"/>
      <c r="W775" s="114"/>
      <c r="X775" s="114"/>
      <c r="Y775" s="114"/>
      <c r="Z775" s="114"/>
    </row>
    <row r="776" spans="2:26" ht="13.5" customHeight="1">
      <c r="B776" s="456"/>
      <c r="C776" s="930" t="s">
        <v>11</v>
      </c>
      <c r="D776" s="1783">
        <v>0.45</v>
      </c>
      <c r="E776" s="1160">
        <f>(E797/100)*45</f>
        <v>40.5</v>
      </c>
      <c r="F776" s="1159">
        <f t="shared" ref="F776:H776" si="19">(F797/100)*45</f>
        <v>41.4</v>
      </c>
      <c r="G776" s="1159">
        <f t="shared" si="19"/>
        <v>172.35</v>
      </c>
      <c r="H776" s="2782">
        <f t="shared" si="19"/>
        <v>1224</v>
      </c>
      <c r="I776" s="1785">
        <f>H776-H775</f>
        <v>2.9999999999290594E-3</v>
      </c>
      <c r="J776" s="874" t="s">
        <v>422</v>
      </c>
      <c r="K776" s="6"/>
      <c r="L776" s="129"/>
      <c r="M776" s="129"/>
      <c r="N776" s="129"/>
      <c r="O776" s="129"/>
      <c r="P776" s="129"/>
      <c r="Q776" s="114"/>
      <c r="R776" s="114"/>
      <c r="S776" s="114"/>
      <c r="T776" s="114"/>
      <c r="U776" s="114"/>
      <c r="V776" s="114"/>
      <c r="W776" s="114"/>
      <c r="X776" s="114"/>
      <c r="Y776" s="114"/>
      <c r="Z776" s="114"/>
    </row>
    <row r="777" spans="2:26" ht="15.75" thickBot="1">
      <c r="B777" s="249"/>
      <c r="C777" s="1031" t="s">
        <v>431</v>
      </c>
      <c r="D777" s="1777"/>
      <c r="E777" s="2710">
        <f>(E775*100/E797)-45</f>
        <v>2.2222222222225696E-3</v>
      </c>
      <c r="F777" s="521">
        <f t="shared" ref="F777:H777" si="20">(F775*100/F797)-45</f>
        <v>3.2608695652172059E-3</v>
      </c>
      <c r="G777" s="521">
        <f t="shared" si="20"/>
        <v>1.8276762403246494E-4</v>
      </c>
      <c r="H777" s="2711">
        <f t="shared" si="20"/>
        <v>-1.1029411763985308E-4</v>
      </c>
      <c r="I777" s="1784"/>
      <c r="J777" s="1033"/>
      <c r="K777" s="6"/>
      <c r="L777" s="129"/>
      <c r="M777" s="129"/>
      <c r="N777" s="129"/>
      <c r="O777" s="129"/>
      <c r="P777" s="129"/>
      <c r="Q777" s="114"/>
      <c r="R777" s="114"/>
      <c r="S777" s="114"/>
      <c r="T777" s="114"/>
      <c r="U777" s="114"/>
      <c r="V777" s="114"/>
      <c r="W777" s="114"/>
      <c r="X777" s="114"/>
      <c r="Y777" s="114"/>
      <c r="Z777" s="114"/>
    </row>
    <row r="778" spans="2:26">
      <c r="K778" s="6"/>
      <c r="L778" s="129"/>
      <c r="M778" s="129"/>
      <c r="N778" s="129"/>
      <c r="O778" s="129"/>
      <c r="P778" s="129"/>
      <c r="Q778" s="114"/>
      <c r="R778" s="114"/>
      <c r="S778" s="114"/>
      <c r="T778" s="114"/>
      <c r="U778" s="114"/>
      <c r="V778" s="114"/>
      <c r="W778" s="114"/>
      <c r="X778" s="114"/>
      <c r="Y778" s="114"/>
      <c r="Z778" s="114"/>
    </row>
    <row r="779" spans="2:26" ht="13.5" customHeight="1" thickBot="1">
      <c r="K779" s="6"/>
      <c r="L779" s="129"/>
      <c r="M779" s="129"/>
      <c r="N779" s="129"/>
      <c r="O779" s="129"/>
      <c r="P779" s="129"/>
      <c r="Q779" s="114"/>
      <c r="R779" s="114"/>
      <c r="S779" s="114"/>
      <c r="T779" s="114"/>
      <c r="U779" s="114"/>
      <c r="V779" s="114"/>
      <c r="W779" s="114"/>
      <c r="X779" s="114"/>
      <c r="Y779" s="114"/>
      <c r="Z779" s="114"/>
    </row>
    <row r="780" spans="2:26">
      <c r="B780" s="877"/>
      <c r="C780" s="43" t="s">
        <v>242</v>
      </c>
      <c r="D780" s="44"/>
      <c r="E780" s="162">
        <f>E746+E756+E762</f>
        <v>63.00200000000001</v>
      </c>
      <c r="F780" s="101">
        <f>F746+F756+F762</f>
        <v>64.403000000000006</v>
      </c>
      <c r="G780" s="101">
        <f>G746+G756+G762</f>
        <v>268.10169999999999</v>
      </c>
      <c r="H780" s="256">
        <f>H746+H756+H762</f>
        <v>1903.9970000000001</v>
      </c>
      <c r="I780" s="925" t="s">
        <v>284</v>
      </c>
      <c r="J780" s="875" t="s">
        <v>202</v>
      </c>
      <c r="K780" s="6"/>
      <c r="L780" s="129"/>
      <c r="M780" s="129"/>
      <c r="N780" s="129"/>
      <c r="O780" s="129"/>
      <c r="P780" s="129"/>
      <c r="Q780" s="114"/>
      <c r="R780" s="114"/>
      <c r="S780" s="114"/>
      <c r="T780" s="114"/>
      <c r="U780" s="114"/>
      <c r="V780" s="114"/>
      <c r="W780" s="114"/>
      <c r="X780" s="114"/>
      <c r="Y780" s="114"/>
      <c r="Z780" s="114"/>
    </row>
    <row r="781" spans="2:26" ht="12.75" customHeight="1">
      <c r="B781" s="1035"/>
      <c r="C781" s="1036" t="s">
        <v>11</v>
      </c>
      <c r="D781" s="1783">
        <v>0.7</v>
      </c>
      <c r="E781" s="1160">
        <f>(E797/100)*70</f>
        <v>63</v>
      </c>
      <c r="F781" s="1159">
        <f t="shared" ref="F781:H781" si="21">(F797/100)*70</f>
        <v>64.400000000000006</v>
      </c>
      <c r="G781" s="1159">
        <f t="shared" si="21"/>
        <v>268.10000000000002</v>
      </c>
      <c r="H781" s="2782">
        <f t="shared" si="21"/>
        <v>1904</v>
      </c>
      <c r="I781" s="924">
        <f>H781-H780</f>
        <v>2.9999999999290594E-3</v>
      </c>
      <c r="J781" s="874" t="s">
        <v>422</v>
      </c>
      <c r="K781" s="6"/>
      <c r="L781" s="129"/>
      <c r="M781" s="129"/>
      <c r="N781" s="129"/>
      <c r="O781" s="129"/>
      <c r="P781" s="129"/>
      <c r="Q781" s="114"/>
      <c r="R781" s="114"/>
      <c r="S781" s="114"/>
      <c r="T781" s="114"/>
      <c r="U781" s="114"/>
      <c r="V781" s="114"/>
      <c r="W781" s="114"/>
      <c r="X781" s="114"/>
      <c r="Y781" s="114"/>
      <c r="Z781" s="114"/>
    </row>
    <row r="782" spans="2:26" ht="15.75" thickBot="1">
      <c r="B782" s="249"/>
      <c r="C782" s="1031" t="s">
        <v>431</v>
      </c>
      <c r="D782" s="1777"/>
      <c r="E782" s="2710">
        <f>(E780*100/E797)-70</f>
        <v>2.222222222229675E-3</v>
      </c>
      <c r="F782" s="521">
        <f t="shared" ref="F782:H782" si="22">(F780*100/F797)-70</f>
        <v>3.2608695652243114E-3</v>
      </c>
      <c r="G782" s="521">
        <f t="shared" si="22"/>
        <v>4.4386422976572248E-4</v>
      </c>
      <c r="H782" s="2711">
        <f t="shared" si="22"/>
        <v>-1.1029411764695851E-4</v>
      </c>
      <c r="I782" s="1784"/>
      <c r="J782" s="1033"/>
      <c r="K782" s="6"/>
      <c r="L782" s="129"/>
      <c r="M782" s="129"/>
      <c r="N782" s="129"/>
      <c r="O782" s="129"/>
      <c r="P782" s="129"/>
      <c r="Q782" s="114"/>
      <c r="R782" s="114"/>
      <c r="S782" s="114"/>
      <c r="T782" s="114"/>
      <c r="U782" s="114"/>
      <c r="V782" s="114"/>
      <c r="W782" s="114"/>
      <c r="X782" s="114"/>
      <c r="Y782" s="114"/>
      <c r="Z782" s="114"/>
    </row>
    <row r="783" spans="2:26">
      <c r="K783" s="6"/>
      <c r="L783" s="129"/>
      <c r="M783" s="129"/>
      <c r="N783" s="129"/>
      <c r="O783" s="129"/>
      <c r="P783" s="129"/>
      <c r="Q783" s="114"/>
      <c r="R783" s="114"/>
      <c r="S783" s="114"/>
      <c r="T783" s="114"/>
      <c r="U783" s="114"/>
      <c r="V783" s="114"/>
      <c r="W783" s="114"/>
      <c r="X783" s="114"/>
      <c r="Y783" s="114"/>
      <c r="Z783" s="114"/>
    </row>
    <row r="784" spans="2:26">
      <c r="K784" s="6"/>
      <c r="L784" s="129"/>
      <c r="M784" s="129"/>
      <c r="N784" s="129"/>
      <c r="O784" s="129"/>
      <c r="P784" s="129"/>
      <c r="Q784" s="114"/>
      <c r="R784" s="114"/>
      <c r="S784" s="114"/>
      <c r="T784" s="114"/>
      <c r="U784" s="114"/>
      <c r="V784" s="114"/>
      <c r="W784" s="114"/>
      <c r="X784" s="114"/>
      <c r="Y784" s="114"/>
      <c r="Z784" s="114"/>
    </row>
    <row r="785" spans="2:26">
      <c r="K785" s="6"/>
      <c r="L785" s="129"/>
      <c r="M785" s="129"/>
      <c r="N785" s="129"/>
      <c r="O785" s="129"/>
      <c r="P785" s="129"/>
      <c r="Q785" s="114"/>
      <c r="R785" s="114"/>
      <c r="S785" s="114"/>
      <c r="T785" s="114"/>
      <c r="U785" s="114"/>
      <c r="V785" s="114"/>
      <c r="W785" s="114"/>
      <c r="X785" s="114"/>
      <c r="Y785" s="114"/>
      <c r="Z785" s="114"/>
    </row>
    <row r="786" spans="2:26">
      <c r="K786" s="6"/>
      <c r="L786" s="129"/>
      <c r="M786" s="129"/>
      <c r="N786" s="129"/>
      <c r="O786" s="129"/>
      <c r="P786" s="129"/>
      <c r="Q786" s="114"/>
      <c r="R786" s="114"/>
      <c r="S786" s="114"/>
      <c r="T786" s="114"/>
      <c r="U786" s="114"/>
      <c r="V786" s="114"/>
      <c r="W786" s="114"/>
      <c r="X786" s="114"/>
      <c r="Y786" s="114"/>
      <c r="Z786" s="114"/>
    </row>
    <row r="787" spans="2:26">
      <c r="K787" s="6"/>
      <c r="L787" s="129"/>
      <c r="M787" s="129"/>
      <c r="N787" s="129"/>
      <c r="O787" s="129"/>
      <c r="P787" s="129"/>
      <c r="Q787" s="114"/>
      <c r="R787" s="114"/>
      <c r="S787" s="114"/>
      <c r="T787" s="114"/>
      <c r="U787" s="114"/>
      <c r="V787" s="114"/>
      <c r="W787" s="114"/>
      <c r="X787" s="114"/>
      <c r="Y787" s="114"/>
      <c r="Z787" s="114"/>
    </row>
    <row r="788" spans="2:26">
      <c r="K788" s="6"/>
      <c r="L788" s="129"/>
      <c r="M788" s="129"/>
      <c r="N788" s="129"/>
      <c r="O788" s="129"/>
      <c r="P788" s="129"/>
      <c r="Q788" s="114"/>
      <c r="R788" s="114"/>
      <c r="S788" s="114"/>
      <c r="T788" s="114"/>
      <c r="U788" s="114"/>
      <c r="V788" s="114"/>
      <c r="W788" s="114"/>
      <c r="X788" s="114"/>
      <c r="Y788" s="114"/>
      <c r="Z788" s="114"/>
    </row>
    <row r="789" spans="2:26">
      <c r="D789" s="12" t="s">
        <v>206</v>
      </c>
      <c r="K789" s="4"/>
      <c r="L789" s="129"/>
      <c r="M789" s="129"/>
      <c r="N789" s="129"/>
      <c r="O789" s="129"/>
      <c r="P789" s="129"/>
      <c r="Q789" s="114"/>
      <c r="R789" s="114"/>
      <c r="S789" s="114"/>
      <c r="T789" s="114"/>
      <c r="U789" s="114"/>
      <c r="V789" s="114"/>
      <c r="W789" s="114"/>
      <c r="X789" s="114"/>
      <c r="Y789" s="114"/>
      <c r="Z789" s="114"/>
    </row>
    <row r="790" spans="2:26" ht="13.5" customHeight="1">
      <c r="B790" s="25" t="s">
        <v>1007</v>
      </c>
      <c r="D790"/>
      <c r="E790"/>
      <c r="I790"/>
      <c r="J790"/>
      <c r="K790" s="4"/>
      <c r="L790" s="129"/>
      <c r="M790" s="129"/>
      <c r="N790" s="129"/>
      <c r="O790" s="129"/>
      <c r="P790" s="129"/>
      <c r="Q790" s="114"/>
      <c r="R790" s="114"/>
      <c r="S790" s="114"/>
      <c r="T790" s="114"/>
      <c r="U790" s="114"/>
      <c r="V790" s="114"/>
      <c r="W790" s="114"/>
      <c r="X790" s="114"/>
      <c r="Y790" s="114"/>
      <c r="Z790" s="114"/>
    </row>
    <row r="791" spans="2:26" ht="13.5" customHeight="1">
      <c r="C791" s="25" t="s">
        <v>203</v>
      </c>
      <c r="E791"/>
      <c r="F791"/>
      <c r="G791" s="25"/>
      <c r="H791" s="25"/>
      <c r="I791" s="26"/>
      <c r="J791" s="26"/>
      <c r="K791" s="4"/>
      <c r="L791" s="129"/>
      <c r="M791" s="129"/>
      <c r="N791" s="129"/>
      <c r="O791" s="129"/>
      <c r="P791" s="129"/>
      <c r="Q791" s="114"/>
      <c r="R791" s="114"/>
      <c r="S791" s="114"/>
      <c r="T791" s="114"/>
      <c r="U791" s="114"/>
      <c r="V791" s="114"/>
      <c r="W791" s="114"/>
      <c r="X791" s="114"/>
      <c r="Y791" s="114"/>
      <c r="Z791" s="114"/>
    </row>
    <row r="792" spans="2:26" ht="15" customHeight="1">
      <c r="B792" s="28" t="s">
        <v>888</v>
      </c>
      <c r="C792" s="26"/>
      <c r="D792"/>
      <c r="E792" s="28" t="s">
        <v>0</v>
      </c>
      <c r="F792"/>
      <c r="G792" s="2" t="s">
        <v>429</v>
      </c>
      <c r="H792" s="26"/>
      <c r="I792" s="26"/>
      <c r="J792" s="33"/>
      <c r="K792" s="1782"/>
      <c r="L792" s="129"/>
      <c r="M792" s="129"/>
      <c r="N792" s="129"/>
      <c r="O792" s="129"/>
      <c r="P792" s="129"/>
      <c r="Q792" s="114"/>
      <c r="R792" s="114"/>
      <c r="S792" s="114"/>
      <c r="T792" s="114"/>
      <c r="U792" s="114"/>
      <c r="V792" s="114"/>
      <c r="W792" s="114"/>
      <c r="X792" s="114"/>
      <c r="Y792" s="114"/>
      <c r="Z792" s="114"/>
    </row>
    <row r="793" spans="2:26" ht="19.5" thickBot="1">
      <c r="C793" s="1"/>
      <c r="D793" s="1788" t="s">
        <v>340</v>
      </c>
      <c r="K793" s="1782"/>
      <c r="L793" s="129"/>
      <c r="M793" s="129"/>
      <c r="N793" s="129"/>
      <c r="O793" s="129"/>
      <c r="P793" s="129"/>
      <c r="Q793" s="114"/>
      <c r="R793" s="114"/>
      <c r="S793" s="114"/>
      <c r="T793" s="114"/>
      <c r="U793" s="114"/>
      <c r="V793" s="114"/>
      <c r="W793" s="114"/>
      <c r="X793" s="114"/>
      <c r="Y793" s="114"/>
      <c r="Z793" s="114"/>
    </row>
    <row r="794" spans="2:26" ht="16.5" thickBot="1">
      <c r="B794" s="539" t="s">
        <v>889</v>
      </c>
      <c r="C794" s="67"/>
      <c r="D794" s="540"/>
      <c r="E794" s="383" t="s">
        <v>177</v>
      </c>
      <c r="F794" s="383"/>
      <c r="G794" s="383"/>
      <c r="H794" s="461" t="s">
        <v>178</v>
      </c>
      <c r="I794" s="541" t="s">
        <v>200</v>
      </c>
      <c r="J794" s="542"/>
      <c r="K794" s="1782"/>
      <c r="L794" s="129"/>
      <c r="M794" s="168"/>
      <c r="N794" s="2538"/>
      <c r="O794" s="2539"/>
      <c r="P794" s="762"/>
      <c r="Q794" s="762"/>
      <c r="R794" s="762"/>
      <c r="S794" s="404"/>
      <c r="T794" s="114"/>
      <c r="U794" s="114"/>
      <c r="V794" s="114"/>
      <c r="W794" s="114"/>
      <c r="X794" s="114"/>
      <c r="Y794" s="114"/>
      <c r="Z794" s="114"/>
    </row>
    <row r="795" spans="2:26">
      <c r="B795" s="70"/>
      <c r="C795" s="704" t="s">
        <v>1008</v>
      </c>
      <c r="D795" s="543"/>
      <c r="E795" s="544" t="s">
        <v>184</v>
      </c>
      <c r="F795" s="466" t="s">
        <v>56</v>
      </c>
      <c r="G795" s="466" t="s">
        <v>57</v>
      </c>
      <c r="H795" s="463" t="s">
        <v>185</v>
      </c>
      <c r="I795" s="545" t="s">
        <v>37</v>
      </c>
      <c r="J795" s="546" t="s">
        <v>826</v>
      </c>
      <c r="K795" s="1782"/>
      <c r="L795" s="129"/>
      <c r="M795" s="168"/>
      <c r="N795" s="2540"/>
      <c r="O795" s="114"/>
      <c r="P795" s="129"/>
      <c r="Q795" s="129"/>
      <c r="R795" s="168"/>
      <c r="S795" s="129"/>
      <c r="T795" s="114"/>
      <c r="U795" s="114"/>
      <c r="V795" s="114"/>
      <c r="W795" s="114"/>
      <c r="X795" s="114"/>
      <c r="Y795" s="114"/>
      <c r="Z795" s="114"/>
    </row>
    <row r="796" spans="2:26" ht="15.75" thickBot="1">
      <c r="B796" s="66"/>
      <c r="C796" s="557" t="s">
        <v>286</v>
      </c>
      <c r="D796" s="512"/>
      <c r="E796" s="547" t="s">
        <v>6</v>
      </c>
      <c r="F796" s="472" t="s">
        <v>7</v>
      </c>
      <c r="G796" s="472" t="s">
        <v>8</v>
      </c>
      <c r="H796" s="548" t="s">
        <v>187</v>
      </c>
      <c r="I796" s="502"/>
      <c r="J796" s="549" t="s">
        <v>202</v>
      </c>
      <c r="K796" s="1782"/>
      <c r="L796" s="129"/>
      <c r="M796" s="168"/>
      <c r="N796" s="1164"/>
      <c r="O796" s="1165"/>
      <c r="P796" s="1166"/>
      <c r="Q796" s="678"/>
      <c r="R796" s="678"/>
      <c r="S796" s="679"/>
      <c r="T796" s="114"/>
      <c r="U796" s="114"/>
      <c r="V796" s="114"/>
      <c r="W796" s="114"/>
      <c r="X796" s="114"/>
      <c r="Y796" s="114"/>
      <c r="Z796" s="114"/>
    </row>
    <row r="797" spans="2:26">
      <c r="B797" s="92"/>
      <c r="C797" s="1790" t="s">
        <v>430</v>
      </c>
      <c r="D797" s="865">
        <v>1</v>
      </c>
      <c r="E797" s="416">
        <v>90</v>
      </c>
      <c r="F797" s="68">
        <v>92</v>
      </c>
      <c r="G797" s="69">
        <v>383</v>
      </c>
      <c r="H797" s="550">
        <v>2720</v>
      </c>
      <c r="I797" s="863" t="s">
        <v>184</v>
      </c>
      <c r="J797" s="1916">
        <f>(E799-E800)*6</f>
        <v>0</v>
      </c>
      <c r="K797" s="4"/>
      <c r="L797" s="129"/>
      <c r="M797" s="168"/>
      <c r="N797" s="2540"/>
      <c r="O797" s="114"/>
      <c r="P797" s="1165"/>
      <c r="Q797" s="680"/>
      <c r="R797" s="2408"/>
      <c r="S797" s="680"/>
      <c r="T797" s="114"/>
      <c r="U797" s="114"/>
      <c r="V797" s="114"/>
      <c r="W797" s="114"/>
      <c r="X797" s="114"/>
      <c r="Y797" s="114"/>
      <c r="Z797" s="114"/>
    </row>
    <row r="798" spans="2:26" ht="12.75" customHeight="1">
      <c r="B798" s="182"/>
      <c r="C798" s="696" t="s">
        <v>118</v>
      </c>
      <c r="D798" s="866"/>
      <c r="E798" s="721"/>
      <c r="F798" s="417"/>
      <c r="G798" s="417"/>
      <c r="H798" s="722"/>
      <c r="I798" s="553" t="s">
        <v>56</v>
      </c>
      <c r="J798" s="1917">
        <f>(F799-F800)*6</f>
        <v>2.9999999999930083E-3</v>
      </c>
      <c r="K798" s="4"/>
      <c r="L798" s="129"/>
      <c r="M798" s="168"/>
      <c r="N798" s="2541"/>
      <c r="O798" s="1168"/>
      <c r="P798" s="411"/>
      <c r="Q798" s="656"/>
      <c r="R798" s="656"/>
      <c r="S798" s="410"/>
      <c r="T798" s="114"/>
      <c r="U798" s="114"/>
      <c r="V798" s="114"/>
      <c r="W798" s="114"/>
      <c r="X798" s="114"/>
      <c r="Y798" s="114"/>
      <c r="Z798" s="114"/>
    </row>
    <row r="799" spans="2:26" ht="15.75">
      <c r="B799" s="706" t="s">
        <v>890</v>
      </c>
      <c r="C799" s="554" t="s">
        <v>278</v>
      </c>
      <c r="D799" s="381">
        <v>0.25</v>
      </c>
      <c r="E799" s="724">
        <f>(E797/100)*25</f>
        <v>22.5</v>
      </c>
      <c r="F799" s="725">
        <f>(F797/100)*25</f>
        <v>23</v>
      </c>
      <c r="G799" s="725">
        <f>(G797/100)*25</f>
        <v>95.75</v>
      </c>
      <c r="H799" s="723">
        <f>(H797/100)*25</f>
        <v>680</v>
      </c>
      <c r="I799" s="553" t="s">
        <v>57</v>
      </c>
      <c r="J799" s="1917">
        <f>(G799-G800)*6</f>
        <v>0</v>
      </c>
      <c r="K799" s="4"/>
      <c r="L799" s="129"/>
      <c r="M799" s="168"/>
      <c r="N799" s="2542"/>
      <c r="O799" s="1162"/>
      <c r="P799" s="677"/>
      <c r="Q799" s="677"/>
      <c r="R799" s="677"/>
      <c r="S799" s="677"/>
      <c r="T799" s="114"/>
      <c r="U799" s="114"/>
      <c r="V799" s="114"/>
      <c r="W799" s="114"/>
      <c r="X799" s="114"/>
      <c r="Y799" s="114"/>
      <c r="Z799" s="114"/>
    </row>
    <row r="800" spans="2:26">
      <c r="B800" s="1079"/>
      <c r="C800" s="1080" t="s">
        <v>1019</v>
      </c>
      <c r="D800" s="1081"/>
      <c r="E800" s="2924">
        <f>(E469+E522+E578+E632+E686+E746)/6</f>
        <v>22.5</v>
      </c>
      <c r="F800" s="2923">
        <f t="shared" ref="F800:H800" si="23">(F469+F522+F578+F632+F686+F746)/6</f>
        <v>22.999500000000001</v>
      </c>
      <c r="G800" s="2923">
        <f t="shared" si="23"/>
        <v>95.75</v>
      </c>
      <c r="H800" s="2925">
        <f t="shared" si="23"/>
        <v>680</v>
      </c>
      <c r="I800" s="556" t="s">
        <v>825</v>
      </c>
      <c r="J800" s="2608"/>
      <c r="K800" s="4"/>
      <c r="L800" s="129"/>
      <c r="M800" s="168"/>
      <c r="N800" s="1170"/>
      <c r="O800" s="683"/>
      <c r="P800" s="683"/>
      <c r="Q800" s="683"/>
      <c r="R800" s="1170"/>
      <c r="S800" s="678"/>
      <c r="T800" s="114"/>
      <c r="U800" s="114"/>
      <c r="V800" s="114"/>
      <c r="W800" s="114"/>
      <c r="X800" s="114"/>
      <c r="Y800" s="114"/>
      <c r="Z800" s="114"/>
    </row>
    <row r="801" spans="2:26" ht="14.25" customHeight="1" thickBot="1">
      <c r="B801" s="249"/>
      <c r="C801" s="2412" t="s">
        <v>827</v>
      </c>
      <c r="D801" s="1077" t="s">
        <v>40</v>
      </c>
      <c r="E801" s="1778">
        <f>(E800*100/E797)-25</f>
        <v>0</v>
      </c>
      <c r="F801" s="1120">
        <f>(F799*100/F824)-25</f>
        <v>0</v>
      </c>
      <c r="G801" s="1120">
        <f>(G799*100/G824)-25</f>
        <v>0</v>
      </c>
      <c r="H801" s="1779">
        <f>(H799*100/H824)-25</f>
        <v>0</v>
      </c>
      <c r="I801" s="557" t="s">
        <v>422</v>
      </c>
      <c r="J801" s="1918">
        <f>(H799-H800)*6</f>
        <v>0</v>
      </c>
      <c r="K801" s="1782"/>
      <c r="L801" s="129"/>
      <c r="M801" s="129"/>
      <c r="N801" s="129"/>
      <c r="O801" s="129"/>
      <c r="P801" s="129"/>
      <c r="Q801" s="129"/>
      <c r="R801" s="114"/>
      <c r="S801" s="114"/>
      <c r="T801" s="114"/>
      <c r="U801" s="114"/>
      <c r="V801" s="114"/>
      <c r="W801" s="114"/>
      <c r="X801" s="114"/>
      <c r="Y801" s="114"/>
      <c r="Z801" s="114"/>
    </row>
    <row r="802" spans="2:26" ht="15.75" thickBot="1">
      <c r="K802" s="1782"/>
      <c r="L802" s="129"/>
      <c r="M802" s="129"/>
      <c r="N802" s="129"/>
      <c r="O802" s="129"/>
      <c r="P802" s="129"/>
      <c r="Q802" s="129"/>
      <c r="R802" s="114"/>
      <c r="S802" s="114"/>
      <c r="T802" s="114"/>
      <c r="U802" s="114"/>
      <c r="V802" s="114"/>
      <c r="W802" s="114"/>
      <c r="X802" s="114"/>
      <c r="Y802" s="114"/>
      <c r="Z802" s="114"/>
    </row>
    <row r="803" spans="2:26" ht="14.25" customHeight="1" thickBot="1">
      <c r="B803" s="539" t="s">
        <v>889</v>
      </c>
      <c r="C803" s="67"/>
      <c r="D803" s="540"/>
      <c r="E803" s="383" t="s">
        <v>177</v>
      </c>
      <c r="F803" s="383"/>
      <c r="G803" s="383"/>
      <c r="H803" s="461" t="s">
        <v>178</v>
      </c>
      <c r="I803" s="541" t="s">
        <v>200</v>
      </c>
      <c r="J803" s="542"/>
      <c r="K803" s="1782"/>
      <c r="L803" s="129"/>
      <c r="M803" s="129"/>
      <c r="N803" s="217"/>
      <c r="O803" s="129"/>
      <c r="P803" s="129"/>
      <c r="Q803" s="129"/>
      <c r="R803" s="114"/>
      <c r="S803" s="114"/>
      <c r="T803" s="114"/>
      <c r="U803" s="114"/>
      <c r="V803" s="114"/>
      <c r="W803" s="114"/>
      <c r="X803" s="114"/>
      <c r="Y803" s="114"/>
      <c r="Z803" s="114"/>
    </row>
    <row r="804" spans="2:26" ht="12.75" customHeight="1">
      <c r="B804" s="70"/>
      <c r="C804" s="704" t="s">
        <v>1009</v>
      </c>
      <c r="D804" s="543"/>
      <c r="E804" s="544" t="s">
        <v>184</v>
      </c>
      <c r="F804" s="466" t="s">
        <v>56</v>
      </c>
      <c r="G804" s="466" t="s">
        <v>57</v>
      </c>
      <c r="H804" s="463" t="s">
        <v>185</v>
      </c>
      <c r="I804" s="545" t="s">
        <v>37</v>
      </c>
      <c r="J804" s="546" t="s">
        <v>826</v>
      </c>
      <c r="K804" s="1782"/>
      <c r="L804" s="129"/>
      <c r="M804" s="129"/>
      <c r="N804" s="414"/>
      <c r="O804" s="414"/>
      <c r="P804" s="129"/>
      <c r="Q804" s="129"/>
      <c r="R804" s="114"/>
      <c r="S804" s="114"/>
      <c r="T804" s="114"/>
      <c r="U804" s="114"/>
      <c r="V804" s="114"/>
      <c r="W804" s="114"/>
      <c r="X804" s="114"/>
      <c r="Y804" s="114"/>
      <c r="Z804" s="114"/>
    </row>
    <row r="805" spans="2:26" ht="15.75" thickBot="1">
      <c r="B805" s="66"/>
      <c r="C805" s="557" t="s">
        <v>286</v>
      </c>
      <c r="D805" s="512"/>
      <c r="E805" s="547" t="s">
        <v>6</v>
      </c>
      <c r="F805" s="472" t="s">
        <v>7</v>
      </c>
      <c r="G805" s="472" t="s">
        <v>8</v>
      </c>
      <c r="H805" s="548" t="s">
        <v>187</v>
      </c>
      <c r="I805" s="502"/>
      <c r="J805" s="549" t="s">
        <v>202</v>
      </c>
      <c r="K805" s="1782"/>
      <c r="L805" s="129"/>
      <c r="M805" s="129"/>
      <c r="N805" s="1164"/>
      <c r="O805" s="129"/>
      <c r="P805" s="114"/>
      <c r="Q805" s="114"/>
      <c r="R805" s="114"/>
      <c r="S805" s="114"/>
      <c r="T805" s="114"/>
      <c r="U805" s="114"/>
      <c r="V805" s="114"/>
      <c r="W805" s="114"/>
      <c r="X805" s="114"/>
      <c r="Y805" s="114"/>
      <c r="Z805" s="114"/>
    </row>
    <row r="806" spans="2:26">
      <c r="B806" s="92"/>
      <c r="C806" s="1790" t="s">
        <v>430</v>
      </c>
      <c r="D806" s="865">
        <v>1</v>
      </c>
      <c r="E806" s="416">
        <v>90</v>
      </c>
      <c r="F806" s="68">
        <v>92</v>
      </c>
      <c r="G806" s="69">
        <v>383</v>
      </c>
      <c r="H806" s="550">
        <v>2720</v>
      </c>
      <c r="I806" s="551" t="s">
        <v>184</v>
      </c>
      <c r="J806" s="1916">
        <f>(E808-E809)*6</f>
        <v>-2.1316282072803006E-14</v>
      </c>
      <c r="K806" s="4"/>
      <c r="L806" s="129"/>
      <c r="M806" s="129"/>
      <c r="N806" s="129"/>
      <c r="O806" s="129"/>
      <c r="P806" s="114"/>
      <c r="Q806" s="114"/>
      <c r="R806" s="114"/>
      <c r="S806" s="114"/>
      <c r="T806" s="114"/>
      <c r="U806" s="114"/>
      <c r="V806" s="114"/>
      <c r="W806" s="114"/>
      <c r="X806" s="114"/>
      <c r="Y806" s="114"/>
      <c r="Z806" s="114"/>
    </row>
    <row r="807" spans="2:26" ht="13.5" customHeight="1">
      <c r="B807" s="182"/>
      <c r="C807" s="696" t="s">
        <v>118</v>
      </c>
      <c r="D807" s="866"/>
      <c r="E807" s="721"/>
      <c r="F807" s="417"/>
      <c r="G807" s="417"/>
      <c r="H807" s="722"/>
      <c r="I807" s="553" t="s">
        <v>56</v>
      </c>
      <c r="J807" s="1917">
        <f>(F808-F809)*6</f>
        <v>-2.999999999971692E-3</v>
      </c>
      <c r="K807" s="4"/>
      <c r="L807" s="129"/>
      <c r="M807" s="129"/>
      <c r="N807" s="129"/>
      <c r="O807" s="129"/>
      <c r="P807" s="114"/>
      <c r="Q807" s="114"/>
      <c r="R807" s="114"/>
      <c r="S807" s="114"/>
      <c r="T807" s="114"/>
      <c r="U807" s="114"/>
      <c r="V807" s="114"/>
      <c r="W807" s="114"/>
      <c r="X807" s="114"/>
      <c r="Y807" s="114"/>
      <c r="Z807" s="114"/>
    </row>
    <row r="808" spans="2:26" ht="15.75">
      <c r="B808" s="706" t="s">
        <v>890</v>
      </c>
      <c r="C808" s="554" t="s">
        <v>279</v>
      </c>
      <c r="D808" s="381">
        <v>0.35</v>
      </c>
      <c r="E808" s="724">
        <f>(E806/100)*35</f>
        <v>31.5</v>
      </c>
      <c r="F808" s="725">
        <f t="shared" ref="F808:G808" si="24">(F806/100)*35</f>
        <v>32.200000000000003</v>
      </c>
      <c r="G808" s="725">
        <f t="shared" si="24"/>
        <v>134.05000000000001</v>
      </c>
      <c r="H808" s="723">
        <f>(H806/100)*35</f>
        <v>952</v>
      </c>
      <c r="I808" s="553" t="s">
        <v>57</v>
      </c>
      <c r="J808" s="1917">
        <f>(G808-G809)*6</f>
        <v>0</v>
      </c>
      <c r="K808" s="4"/>
      <c r="L808" s="129"/>
      <c r="M808" s="129"/>
      <c r="N808" s="129"/>
      <c r="O808" s="129"/>
      <c r="P808" s="129"/>
      <c r="Q808" s="114"/>
      <c r="R808" s="114"/>
      <c r="S808" s="114"/>
      <c r="T808" s="114"/>
      <c r="U808" s="114"/>
      <c r="V808" s="114"/>
      <c r="W808" s="114"/>
      <c r="X808" s="114"/>
      <c r="Y808" s="114"/>
      <c r="Z808" s="114"/>
    </row>
    <row r="809" spans="2:26" ht="14.25" customHeight="1">
      <c r="B809" s="1079"/>
      <c r="C809" s="1080" t="s">
        <v>1019</v>
      </c>
      <c r="D809" s="1081"/>
      <c r="E809" s="2924">
        <f>(E480+E534+E589+E644+E698+E756)/6</f>
        <v>31.500000000000004</v>
      </c>
      <c r="F809" s="2923">
        <f>(F480+F534+F589+F644+F698+F756)/6</f>
        <v>32.200499999999998</v>
      </c>
      <c r="G809" s="2923">
        <f>(G480+G534+G589+G644+G698+G756)/6</f>
        <v>134.05000000000001</v>
      </c>
      <c r="H809" s="2925">
        <f>(H480+H534+H589+H644+H698+H756)/6</f>
        <v>952</v>
      </c>
      <c r="I809" s="556" t="s">
        <v>825</v>
      </c>
      <c r="J809" s="874"/>
      <c r="K809" s="4"/>
      <c r="L809" s="129"/>
      <c r="M809" s="129"/>
      <c r="N809" s="129"/>
      <c r="O809" s="129"/>
      <c r="P809" s="129"/>
      <c r="Q809" s="114"/>
      <c r="R809" s="114"/>
      <c r="S809" s="114"/>
      <c r="T809" s="114"/>
      <c r="U809" s="114"/>
      <c r="V809" s="114"/>
      <c r="W809" s="114"/>
      <c r="X809" s="114"/>
      <c r="Y809" s="114"/>
      <c r="Z809" s="114"/>
    </row>
    <row r="810" spans="2:26" ht="14.25" customHeight="1" thickBot="1">
      <c r="B810" s="249"/>
      <c r="C810" s="2412" t="s">
        <v>827</v>
      </c>
      <c r="D810" s="1077" t="s">
        <v>40</v>
      </c>
      <c r="E810" s="1778">
        <f>(E809*100/E806)-35</f>
        <v>0</v>
      </c>
      <c r="F810" s="1120">
        <f t="shared" ref="F810:H810" si="25">(F809*100/F806)-35</f>
        <v>5.4347826086598161E-4</v>
      </c>
      <c r="G810" s="1120">
        <f t="shared" si="25"/>
        <v>0</v>
      </c>
      <c r="H810" s="1779">
        <f t="shared" si="25"/>
        <v>0</v>
      </c>
      <c r="I810" s="557" t="s">
        <v>422</v>
      </c>
      <c r="J810" s="1918">
        <f>(H808-H809)*6</f>
        <v>0</v>
      </c>
      <c r="K810" s="1782"/>
      <c r="L810" s="129"/>
      <c r="M810" s="129"/>
      <c r="N810" s="129"/>
      <c r="O810" s="129"/>
      <c r="P810" s="129"/>
      <c r="Q810" s="114"/>
      <c r="R810" s="114"/>
      <c r="S810" s="114"/>
      <c r="T810" s="114"/>
      <c r="U810" s="114"/>
      <c r="V810" s="114"/>
      <c r="W810" s="114"/>
      <c r="X810" s="114"/>
      <c r="Y810" s="114"/>
      <c r="Z810" s="114"/>
    </row>
    <row r="811" spans="2:26" ht="11.25" customHeight="1" thickBot="1">
      <c r="K811" s="1782"/>
      <c r="L811" s="129"/>
      <c r="M811" s="129"/>
      <c r="N811" s="129"/>
      <c r="O811" s="129"/>
      <c r="P811" s="129"/>
      <c r="Q811" s="114"/>
      <c r="R811" s="114"/>
      <c r="S811" s="114"/>
      <c r="T811" s="114"/>
      <c r="U811" s="114"/>
      <c r="V811" s="114"/>
      <c r="W811" s="114"/>
      <c r="X811" s="114"/>
      <c r="Y811" s="114"/>
      <c r="Z811" s="114"/>
    </row>
    <row r="812" spans="2:26" ht="13.5" customHeight="1" thickBot="1">
      <c r="B812" s="539" t="s">
        <v>889</v>
      </c>
      <c r="C812" s="67"/>
      <c r="D812" s="540"/>
      <c r="E812" s="383" t="s">
        <v>177</v>
      </c>
      <c r="F812" s="383"/>
      <c r="G812" s="383"/>
      <c r="H812" s="461" t="s">
        <v>178</v>
      </c>
      <c r="I812" s="541" t="s">
        <v>200</v>
      </c>
      <c r="J812" s="542"/>
      <c r="K812" s="1782"/>
      <c r="L812" s="129"/>
      <c r="M812" s="129"/>
      <c r="N812" s="129"/>
      <c r="O812" s="129"/>
      <c r="P812" s="129"/>
      <c r="Q812" s="114"/>
      <c r="R812" s="114"/>
      <c r="S812" s="114"/>
      <c r="T812" s="114"/>
      <c r="U812" s="114"/>
      <c r="V812" s="114"/>
      <c r="W812" s="114"/>
      <c r="X812" s="114"/>
      <c r="Y812" s="114"/>
      <c r="Z812" s="114"/>
    </row>
    <row r="813" spans="2:26" ht="12.75" customHeight="1">
      <c r="B813" s="70"/>
      <c r="C813" s="704" t="s">
        <v>1010</v>
      </c>
      <c r="D813" s="543"/>
      <c r="E813" s="544" t="s">
        <v>184</v>
      </c>
      <c r="F813" s="466" t="s">
        <v>56</v>
      </c>
      <c r="G813" s="466" t="s">
        <v>57</v>
      </c>
      <c r="H813" s="463" t="s">
        <v>185</v>
      </c>
      <c r="I813" s="545" t="s">
        <v>37</v>
      </c>
      <c r="J813" s="546" t="s">
        <v>826</v>
      </c>
      <c r="K813" s="1782"/>
      <c r="L813" s="129"/>
      <c r="M813" s="129"/>
      <c r="N813" s="129"/>
      <c r="O813" s="129"/>
      <c r="P813" s="129"/>
      <c r="Q813" s="114"/>
      <c r="R813" s="114"/>
      <c r="S813" s="114"/>
      <c r="T813" s="114"/>
      <c r="U813" s="114"/>
      <c r="V813" s="114"/>
      <c r="W813" s="114"/>
      <c r="X813" s="114"/>
      <c r="Y813" s="114"/>
      <c r="Z813" s="114"/>
    </row>
    <row r="814" spans="2:26" ht="15.75" thickBot="1">
      <c r="B814" s="66"/>
      <c r="C814" s="557" t="s">
        <v>286</v>
      </c>
      <c r="D814" s="512"/>
      <c r="E814" s="547" t="s">
        <v>6</v>
      </c>
      <c r="F814" s="472" t="s">
        <v>7</v>
      </c>
      <c r="G814" s="472" t="s">
        <v>8</v>
      </c>
      <c r="H814" s="548" t="s">
        <v>187</v>
      </c>
      <c r="I814" s="502"/>
      <c r="J814" s="549" t="s">
        <v>202</v>
      </c>
      <c r="K814" s="1782"/>
      <c r="L814" s="129"/>
      <c r="M814" s="129"/>
      <c r="N814" s="129"/>
      <c r="O814" s="129"/>
      <c r="P814" s="129"/>
      <c r="Q814" s="114"/>
      <c r="R814" s="114"/>
      <c r="S814" s="114"/>
      <c r="T814" s="114"/>
      <c r="U814" s="114"/>
      <c r="V814" s="114"/>
      <c r="W814" s="114"/>
      <c r="X814" s="114"/>
      <c r="Y814" s="114"/>
      <c r="Z814" s="114"/>
    </row>
    <row r="815" spans="2:26" ht="14.25" customHeight="1">
      <c r="B815" s="70"/>
      <c r="C815" s="1790" t="s">
        <v>430</v>
      </c>
      <c r="D815" s="702">
        <v>1</v>
      </c>
      <c r="E815" s="416">
        <v>90</v>
      </c>
      <c r="F815" s="68">
        <v>92</v>
      </c>
      <c r="G815" s="69">
        <v>383</v>
      </c>
      <c r="H815" s="550">
        <v>2720</v>
      </c>
      <c r="I815" s="551" t="s">
        <v>184</v>
      </c>
      <c r="J815" s="1916">
        <f>(E817-E818)*6</f>
        <v>-1.9999999999917861E-3</v>
      </c>
      <c r="K815" s="4"/>
      <c r="L815" s="129"/>
      <c r="M815" s="129"/>
      <c r="N815" s="129"/>
      <c r="O815" s="129"/>
      <c r="P815" s="129"/>
      <c r="Q815" s="114"/>
      <c r="R815" s="114"/>
      <c r="S815" s="114"/>
      <c r="T815" s="114"/>
      <c r="U815" s="114"/>
      <c r="V815" s="114"/>
      <c r="W815" s="114"/>
      <c r="X815" s="114"/>
      <c r="Y815" s="114"/>
      <c r="Z815" s="114"/>
    </row>
    <row r="816" spans="2:26" ht="12" customHeight="1">
      <c r="B816" s="182"/>
      <c r="C816" s="163" t="s">
        <v>118</v>
      </c>
      <c r="D816" s="552"/>
      <c r="E816" s="721"/>
      <c r="F816" s="417"/>
      <c r="G816" s="417"/>
      <c r="H816" s="722"/>
      <c r="I816" s="553" t="s">
        <v>56</v>
      </c>
      <c r="J816" s="1917">
        <f>(F817-F818)*6</f>
        <v>2.1316282072803006E-14</v>
      </c>
      <c r="K816" s="4"/>
      <c r="L816" s="129"/>
      <c r="M816" s="129"/>
      <c r="N816" s="129"/>
      <c r="O816" s="129"/>
      <c r="P816" s="129"/>
      <c r="Q816" s="114"/>
      <c r="R816" s="114"/>
      <c r="S816" s="114"/>
      <c r="T816" s="114"/>
      <c r="U816" s="114"/>
      <c r="V816" s="114"/>
      <c r="W816" s="114"/>
      <c r="X816" s="114"/>
      <c r="Y816" s="114"/>
      <c r="Z816" s="114"/>
    </row>
    <row r="817" spans="2:26" ht="15.75">
      <c r="B817" s="706" t="s">
        <v>890</v>
      </c>
      <c r="C817" s="554" t="s">
        <v>275</v>
      </c>
      <c r="D817" s="381">
        <v>0.1</v>
      </c>
      <c r="E817" s="724">
        <f>(E815/100)*10</f>
        <v>9</v>
      </c>
      <c r="F817" s="725">
        <f t="shared" ref="F817:H817" si="26">(F815/100)*10</f>
        <v>9.2000000000000011</v>
      </c>
      <c r="G817" s="725">
        <f t="shared" si="26"/>
        <v>38.299999999999997</v>
      </c>
      <c r="H817" s="723">
        <f t="shared" si="26"/>
        <v>272</v>
      </c>
      <c r="I817" s="553" t="s">
        <v>57</v>
      </c>
      <c r="J817" s="1917">
        <f>(G817-G818)*6</f>
        <v>-4.2632564145606011E-14</v>
      </c>
      <c r="K817" s="4"/>
      <c r="L817" s="129"/>
      <c r="M817" s="129"/>
      <c r="N817" s="129"/>
      <c r="O817" s="129"/>
      <c r="P817" s="129"/>
      <c r="Q817" s="114"/>
      <c r="R817" s="114"/>
      <c r="S817" s="114"/>
      <c r="T817" s="114"/>
      <c r="U817" s="114"/>
      <c r="V817" s="114"/>
      <c r="W817" s="114"/>
      <c r="X817" s="114"/>
      <c r="Y817" s="114"/>
      <c r="Z817" s="114"/>
    </row>
    <row r="818" spans="2:26">
      <c r="B818" s="1079"/>
      <c r="C818" s="1080" t="s">
        <v>1019</v>
      </c>
      <c r="D818" s="1081"/>
      <c r="E818" s="2924">
        <f>(E487+E542+E596+E651+E706+E762)/6</f>
        <v>9.000333333333332</v>
      </c>
      <c r="F818" s="2923">
        <f>(F487+F542+F596+F651+F706+F762)/6</f>
        <v>9.1999999999999975</v>
      </c>
      <c r="G818" s="2923">
        <f>(G487+G542+G596+G651+G706+G762)/6</f>
        <v>38.300000000000004</v>
      </c>
      <c r="H818" s="2925">
        <f>(H487+H542+H596+H651+H706+H762)/6</f>
        <v>271.99933333333337</v>
      </c>
      <c r="I818" s="556" t="s">
        <v>825</v>
      </c>
      <c r="J818" s="874"/>
      <c r="K818" s="4"/>
      <c r="L818" s="129"/>
      <c r="M818" s="129"/>
      <c r="N818" s="129"/>
      <c r="O818" s="129"/>
      <c r="P818" s="129"/>
      <c r="Q818" s="114"/>
      <c r="R818" s="114"/>
      <c r="S818" s="114"/>
      <c r="T818" s="114"/>
      <c r="U818" s="114"/>
      <c r="V818" s="114"/>
      <c r="W818" s="114"/>
      <c r="X818" s="114"/>
      <c r="Y818" s="114"/>
      <c r="Z818" s="114"/>
    </row>
    <row r="819" spans="2:26" ht="15.75" thickBot="1">
      <c r="B819" s="249"/>
      <c r="C819" s="2412" t="s">
        <v>827</v>
      </c>
      <c r="D819" s="1077" t="s">
        <v>40</v>
      </c>
      <c r="E819" s="1778">
        <f>(E818*100/E815)-10</f>
        <v>3.7037037036924403E-4</v>
      </c>
      <c r="F819" s="1120">
        <f t="shared" ref="F819:H819" si="27">(F818*100/F815)-10</f>
        <v>0</v>
      </c>
      <c r="G819" s="1120">
        <f t="shared" si="27"/>
        <v>0</v>
      </c>
      <c r="H819" s="1779">
        <f t="shared" si="27"/>
        <v>-2.4509803919769979E-5</v>
      </c>
      <c r="I819" s="557" t="s">
        <v>422</v>
      </c>
      <c r="J819" s="1918">
        <f>(H817-H818)*6</f>
        <v>3.9999999997917257E-3</v>
      </c>
      <c r="K819" s="1782"/>
      <c r="L819" s="129"/>
      <c r="M819" s="129"/>
      <c r="N819" s="129"/>
      <c r="O819" s="129"/>
      <c r="P819" s="129"/>
      <c r="Q819" s="114"/>
      <c r="R819" s="114"/>
      <c r="S819" s="114"/>
      <c r="T819" s="114"/>
      <c r="U819" s="114"/>
      <c r="V819" s="114"/>
      <c r="W819" s="114"/>
      <c r="X819" s="114"/>
      <c r="Y819" s="114"/>
      <c r="Z819" s="114"/>
    </row>
    <row r="820" spans="2:26" ht="12" customHeight="1" thickBot="1">
      <c r="K820" s="1782"/>
      <c r="L820" s="129"/>
      <c r="M820" s="129"/>
      <c r="N820" s="129"/>
      <c r="O820" s="129"/>
      <c r="P820" s="129"/>
      <c r="Q820" s="114"/>
      <c r="R820" s="114"/>
      <c r="S820" s="114"/>
      <c r="T820" s="114"/>
      <c r="U820" s="114"/>
      <c r="V820" s="114"/>
      <c r="W820" s="114"/>
      <c r="X820" s="114"/>
      <c r="Y820" s="114"/>
      <c r="Z820" s="114"/>
    </row>
    <row r="821" spans="2:26" ht="12.75" customHeight="1" thickBot="1">
      <c r="B821" s="539" t="s">
        <v>889</v>
      </c>
      <c r="C821" s="67"/>
      <c r="D821" s="540"/>
      <c r="E821" s="383" t="s">
        <v>177</v>
      </c>
      <c r="F821" s="383"/>
      <c r="G821" s="383"/>
      <c r="H821" s="461" t="s">
        <v>178</v>
      </c>
      <c r="I821" s="541" t="s">
        <v>200</v>
      </c>
      <c r="J821" s="542"/>
      <c r="K821" s="1782"/>
      <c r="L821" s="129"/>
      <c r="M821" s="129"/>
      <c r="N821" s="129"/>
      <c r="O821" s="129"/>
      <c r="P821" s="129"/>
      <c r="Q821" s="114"/>
      <c r="R821" s="114"/>
      <c r="S821" s="114"/>
      <c r="T821" s="114"/>
      <c r="U821" s="114"/>
      <c r="V821" s="114"/>
      <c r="W821" s="114"/>
      <c r="X821" s="114"/>
      <c r="Y821" s="114"/>
      <c r="Z821" s="114"/>
    </row>
    <row r="822" spans="2:26" ht="13.5" customHeight="1">
      <c r="B822" s="70"/>
      <c r="C822" s="704" t="s">
        <v>1011</v>
      </c>
      <c r="D822" s="543"/>
      <c r="E822" s="544" t="s">
        <v>184</v>
      </c>
      <c r="F822" s="466" t="s">
        <v>56</v>
      </c>
      <c r="G822" s="466" t="s">
        <v>57</v>
      </c>
      <c r="H822" s="463" t="s">
        <v>185</v>
      </c>
      <c r="I822" s="545" t="s">
        <v>37</v>
      </c>
      <c r="J822" s="546" t="s">
        <v>826</v>
      </c>
      <c r="K822" s="1782"/>
      <c r="L822" s="129"/>
      <c r="M822" s="129"/>
      <c r="N822" s="129"/>
      <c r="O822" s="129"/>
      <c r="P822" s="129"/>
      <c r="Q822" s="114"/>
      <c r="R822" s="114"/>
      <c r="S822" s="114"/>
      <c r="T822" s="114"/>
      <c r="U822" s="114"/>
      <c r="V822" s="114"/>
      <c r="W822" s="114"/>
      <c r="X822" s="114"/>
      <c r="Y822" s="114"/>
      <c r="Z822" s="114"/>
    </row>
    <row r="823" spans="2:26" ht="13.5" customHeight="1" thickBot="1">
      <c r="B823" s="66"/>
      <c r="C823" s="557" t="s">
        <v>286</v>
      </c>
      <c r="D823" s="512"/>
      <c r="E823" s="547" t="s">
        <v>6</v>
      </c>
      <c r="F823" s="472" t="s">
        <v>7</v>
      </c>
      <c r="G823" s="472" t="s">
        <v>8</v>
      </c>
      <c r="H823" s="548" t="s">
        <v>187</v>
      </c>
      <c r="I823" s="502"/>
      <c r="J823" s="549" t="s">
        <v>202</v>
      </c>
      <c r="K823" s="1782"/>
      <c r="L823" s="129"/>
      <c r="M823" s="129"/>
      <c r="N823" s="129"/>
      <c r="O823" s="129"/>
      <c r="P823" s="129"/>
      <c r="Q823" s="114"/>
      <c r="R823" s="114"/>
      <c r="S823" s="114"/>
      <c r="T823" s="114"/>
      <c r="U823" s="114"/>
      <c r="V823" s="114"/>
      <c r="W823" s="114"/>
      <c r="X823" s="114"/>
      <c r="Y823" s="114"/>
      <c r="Z823" s="114"/>
    </row>
    <row r="824" spans="2:26">
      <c r="B824" s="70"/>
      <c r="C824" s="1790" t="s">
        <v>430</v>
      </c>
      <c r="D824" s="702">
        <v>1</v>
      </c>
      <c r="E824" s="416">
        <v>90</v>
      </c>
      <c r="F824" s="68">
        <v>92</v>
      </c>
      <c r="G824" s="69">
        <v>383</v>
      </c>
      <c r="H824" s="550">
        <v>2720</v>
      </c>
      <c r="I824" s="551" t="s">
        <v>184</v>
      </c>
      <c r="J824" s="1916">
        <f>(E826-E827)*6</f>
        <v>0</v>
      </c>
      <c r="K824" s="4"/>
      <c r="L824" s="129"/>
      <c r="M824" s="129"/>
      <c r="N824" s="129"/>
      <c r="O824" s="129"/>
      <c r="P824" s="129"/>
      <c r="Q824" s="114"/>
      <c r="R824" s="114"/>
      <c r="S824" s="114"/>
      <c r="T824" s="114"/>
      <c r="U824" s="114"/>
      <c r="V824" s="114"/>
      <c r="W824" s="114"/>
      <c r="X824" s="114"/>
      <c r="Y824" s="114"/>
      <c r="Z824" s="114"/>
    </row>
    <row r="825" spans="2:26" ht="12.75" customHeight="1">
      <c r="B825" s="182"/>
      <c r="C825" s="163" t="s">
        <v>118</v>
      </c>
      <c r="D825" s="552"/>
      <c r="E825" s="721"/>
      <c r="F825" s="417"/>
      <c r="G825" s="417"/>
      <c r="H825" s="722"/>
      <c r="I825" s="553" t="s">
        <v>56</v>
      </c>
      <c r="J825" s="1917">
        <f>(F826-F827)*6</f>
        <v>-4.2632564145606011E-14</v>
      </c>
      <c r="K825" s="4"/>
      <c r="L825" s="129"/>
      <c r="M825" s="129"/>
      <c r="N825" s="129"/>
      <c r="O825" s="129"/>
      <c r="P825" s="129"/>
      <c r="Q825" s="114"/>
      <c r="R825" s="114"/>
      <c r="S825" s="114"/>
      <c r="T825" s="114"/>
      <c r="U825" s="114"/>
      <c r="V825" s="114"/>
      <c r="W825" s="114"/>
      <c r="X825" s="114"/>
      <c r="Y825" s="114"/>
      <c r="Z825" s="114"/>
    </row>
    <row r="826" spans="2:26" ht="15.75">
      <c r="B826" s="706" t="s">
        <v>890</v>
      </c>
      <c r="C826" s="554" t="s">
        <v>205</v>
      </c>
      <c r="D826" s="381">
        <v>0.6</v>
      </c>
      <c r="E826" s="724">
        <f>(E824/100)*60</f>
        <v>54</v>
      </c>
      <c r="F826" s="725">
        <f t="shared" ref="F826:H826" si="28">(F824/100)*60</f>
        <v>55.2</v>
      </c>
      <c r="G826" s="725">
        <f t="shared" si="28"/>
        <v>229.8</v>
      </c>
      <c r="H826" s="723">
        <f t="shared" si="28"/>
        <v>1632</v>
      </c>
      <c r="I826" s="553" t="s">
        <v>57</v>
      </c>
      <c r="J826" s="1917">
        <f>(G826-G827)*6</f>
        <v>1.7053025658242404E-13</v>
      </c>
      <c r="K826" s="4"/>
      <c r="L826" s="129"/>
      <c r="M826" s="129"/>
      <c r="N826" s="129"/>
      <c r="O826" s="129"/>
      <c r="P826" s="129"/>
      <c r="Q826" s="114"/>
      <c r="R826" s="114"/>
      <c r="S826" s="114"/>
      <c r="T826" s="114"/>
      <c r="U826" s="114"/>
      <c r="V826" s="114"/>
      <c r="W826" s="114"/>
      <c r="X826" s="114"/>
      <c r="Y826" s="114"/>
      <c r="Z826" s="114"/>
    </row>
    <row r="827" spans="2:26">
      <c r="B827" s="1079"/>
      <c r="C827" s="1080" t="s">
        <v>1019</v>
      </c>
      <c r="D827" s="1081"/>
      <c r="E827" s="2924">
        <f>(E492+E547+E601+E656+E711+E770)/6</f>
        <v>54</v>
      </c>
      <c r="F827" s="2923">
        <f t="shared" ref="F827:H827" si="29">(F492+F547+F601+F656+F711+F770)/6</f>
        <v>55.20000000000001</v>
      </c>
      <c r="G827" s="2923">
        <f t="shared" si="29"/>
        <v>229.79999999999998</v>
      </c>
      <c r="H827" s="2925">
        <f t="shared" si="29"/>
        <v>1632</v>
      </c>
      <c r="I827" s="556" t="s">
        <v>825</v>
      </c>
      <c r="J827" s="874"/>
      <c r="K827" s="4"/>
      <c r="L827" s="129"/>
      <c r="M827" s="129"/>
      <c r="N827" s="129"/>
      <c r="O827" s="129"/>
      <c r="P827" s="129"/>
      <c r="Q827" s="114"/>
      <c r="R827" s="114"/>
      <c r="S827" s="114"/>
      <c r="T827" s="114"/>
      <c r="U827" s="114"/>
      <c r="V827" s="114"/>
      <c r="W827" s="114"/>
      <c r="X827" s="114"/>
      <c r="Y827" s="114"/>
      <c r="Z827" s="114"/>
    </row>
    <row r="828" spans="2:26" ht="15.75" thickBot="1">
      <c r="B828" s="249"/>
      <c r="C828" s="2412" t="s">
        <v>827</v>
      </c>
      <c r="D828" s="1077" t="s">
        <v>40</v>
      </c>
      <c r="E828" s="1778">
        <f>(E827*100/E824)-60</f>
        <v>0</v>
      </c>
      <c r="F828" s="1120">
        <f t="shared" ref="F828:H828" si="30">(F827*100/F824)-60</f>
        <v>0</v>
      </c>
      <c r="G828" s="1120">
        <f t="shared" si="30"/>
        <v>0</v>
      </c>
      <c r="H828" s="1779">
        <f t="shared" si="30"/>
        <v>0</v>
      </c>
      <c r="I828" s="557" t="s">
        <v>422</v>
      </c>
      <c r="J828" s="1918">
        <f>(H826-H827)*6</f>
        <v>0</v>
      </c>
      <c r="K828" s="1782"/>
      <c r="L828" s="129"/>
      <c r="M828" s="129"/>
      <c r="N828" s="129"/>
      <c r="O828" s="129"/>
      <c r="P828" s="129"/>
      <c r="Q828" s="114"/>
      <c r="R828" s="114"/>
      <c r="S828" s="114"/>
      <c r="T828" s="114"/>
      <c r="U828" s="114"/>
      <c r="V828" s="114"/>
      <c r="W828" s="114"/>
      <c r="X828" s="114"/>
      <c r="Y828" s="114"/>
      <c r="Z828" s="114"/>
    </row>
    <row r="829" spans="2:26" ht="12.75" customHeight="1" thickBot="1">
      <c r="B829" s="38"/>
      <c r="C829" s="38"/>
      <c r="D829" s="947"/>
      <c r="K829" s="1782"/>
      <c r="L829" s="129"/>
      <c r="M829" s="129"/>
      <c r="N829" s="129"/>
      <c r="O829" s="129"/>
      <c r="P829" s="129"/>
      <c r="Q829" s="114"/>
      <c r="R829" s="114"/>
      <c r="S829" s="114"/>
      <c r="T829" s="114"/>
      <c r="U829" s="114"/>
      <c r="V829" s="114"/>
      <c r="W829" s="114"/>
      <c r="X829" s="114"/>
      <c r="Y829" s="114"/>
      <c r="Z829" s="114"/>
    </row>
    <row r="830" spans="2:26" ht="14.25" customHeight="1" thickBot="1">
      <c r="B830" s="539" t="s">
        <v>889</v>
      </c>
      <c r="C830" s="67"/>
      <c r="D830" s="540"/>
      <c r="E830" s="383" t="s">
        <v>177</v>
      </c>
      <c r="F830" s="383"/>
      <c r="G830" s="383"/>
      <c r="H830" s="461" t="s">
        <v>178</v>
      </c>
      <c r="I830" s="541" t="s">
        <v>200</v>
      </c>
      <c r="J830" s="542"/>
      <c r="K830" s="1782"/>
      <c r="L830" s="129"/>
      <c r="M830" s="129"/>
      <c r="N830" s="129"/>
      <c r="O830" s="129"/>
      <c r="P830" s="129"/>
      <c r="Q830" s="114"/>
      <c r="R830" s="114"/>
      <c r="S830" s="114"/>
      <c r="T830" s="114"/>
      <c r="U830" s="114"/>
      <c r="V830" s="114"/>
      <c r="W830" s="114"/>
      <c r="X830" s="114"/>
      <c r="Y830" s="114"/>
      <c r="Z830" s="114"/>
    </row>
    <row r="831" spans="2:26" ht="13.5" customHeight="1">
      <c r="B831" s="70"/>
      <c r="C831" s="704" t="s">
        <v>1012</v>
      </c>
      <c r="D831" s="543"/>
      <c r="E831" s="544" t="s">
        <v>184</v>
      </c>
      <c r="F831" s="466" t="s">
        <v>56</v>
      </c>
      <c r="G831" s="466" t="s">
        <v>57</v>
      </c>
      <c r="H831" s="463" t="s">
        <v>185</v>
      </c>
      <c r="I831" s="545" t="s">
        <v>37</v>
      </c>
      <c r="J831" s="546" t="s">
        <v>826</v>
      </c>
      <c r="K831" s="1782"/>
      <c r="L831" s="129"/>
      <c r="M831" s="129"/>
      <c r="N831" s="129"/>
      <c r="O831" s="129"/>
      <c r="P831" s="129"/>
      <c r="Q831" s="114"/>
      <c r="R831" s="114"/>
      <c r="S831" s="114"/>
      <c r="T831" s="114"/>
      <c r="U831" s="114"/>
      <c r="V831" s="114"/>
      <c r="W831" s="114"/>
      <c r="X831" s="114"/>
      <c r="Y831" s="114"/>
      <c r="Z831" s="114"/>
    </row>
    <row r="832" spans="2:26" ht="12.75" customHeight="1" thickBot="1">
      <c r="B832" s="66"/>
      <c r="C832" s="557" t="s">
        <v>286</v>
      </c>
      <c r="D832" s="512"/>
      <c r="E832" s="547" t="s">
        <v>6</v>
      </c>
      <c r="F832" s="472" t="s">
        <v>7</v>
      </c>
      <c r="G832" s="472" t="s">
        <v>8</v>
      </c>
      <c r="H832" s="548" t="s">
        <v>187</v>
      </c>
      <c r="I832" s="502"/>
      <c r="J832" s="549" t="s">
        <v>202</v>
      </c>
      <c r="K832" s="1782"/>
      <c r="L832" s="129"/>
      <c r="M832" s="129"/>
      <c r="N832" s="129"/>
      <c r="O832" s="129"/>
      <c r="P832" s="129"/>
      <c r="Q832" s="114"/>
      <c r="R832" s="114"/>
      <c r="S832" s="114"/>
      <c r="T832" s="114"/>
      <c r="U832" s="114"/>
      <c r="V832" s="114"/>
      <c r="W832" s="114"/>
      <c r="X832" s="114"/>
      <c r="Y832" s="114"/>
      <c r="Z832" s="114"/>
    </row>
    <row r="833" spans="2:26">
      <c r="B833" s="70"/>
      <c r="C833" s="1790" t="s">
        <v>430</v>
      </c>
      <c r="D833" s="702">
        <v>1</v>
      </c>
      <c r="E833" s="416">
        <v>90</v>
      </c>
      <c r="F833" s="68">
        <v>92</v>
      </c>
      <c r="G833" s="69">
        <v>383</v>
      </c>
      <c r="H833" s="550">
        <v>2720</v>
      </c>
      <c r="I833" s="551" t="s">
        <v>184</v>
      </c>
      <c r="J833" s="1916">
        <f>(E835-E836)*6</f>
        <v>-2.0000000000237605E-3</v>
      </c>
      <c r="K833" s="4"/>
      <c r="L833" s="129"/>
      <c r="M833" s="129"/>
      <c r="N833" s="129"/>
      <c r="O833" s="129"/>
      <c r="P833" s="129"/>
      <c r="Q833" s="114"/>
      <c r="R833" s="114"/>
      <c r="S833" s="114"/>
      <c r="T833" s="114"/>
      <c r="U833" s="114"/>
      <c r="V833" s="114"/>
      <c r="W833" s="114"/>
      <c r="X833" s="114"/>
      <c r="Y833" s="114"/>
      <c r="Z833" s="114"/>
    </row>
    <row r="834" spans="2:26" ht="11.25" customHeight="1">
      <c r="B834" s="182"/>
      <c r="C834" s="163" t="s">
        <v>118</v>
      </c>
      <c r="D834" s="552"/>
      <c r="E834" s="721"/>
      <c r="F834" s="417"/>
      <c r="G834" s="417"/>
      <c r="H834" s="722"/>
      <c r="I834" s="553" t="s">
        <v>56</v>
      </c>
      <c r="J834" s="1917">
        <f>(F835-F836)*6</f>
        <v>-3.0000000000143245E-3</v>
      </c>
      <c r="K834" s="4"/>
      <c r="L834" s="129"/>
      <c r="M834" s="129"/>
      <c r="N834" s="129"/>
      <c r="O834" s="129"/>
      <c r="P834" s="129"/>
      <c r="Q834" s="114"/>
      <c r="R834" s="114"/>
      <c r="S834" s="114"/>
      <c r="T834" s="114"/>
      <c r="U834" s="114"/>
      <c r="V834" s="114"/>
      <c r="W834" s="114"/>
      <c r="X834" s="114"/>
      <c r="Y834" s="114"/>
      <c r="Z834" s="114"/>
    </row>
    <row r="835" spans="2:26" ht="15.75">
      <c r="B835" s="706" t="s">
        <v>890</v>
      </c>
      <c r="C835" s="554" t="s">
        <v>276</v>
      </c>
      <c r="D835" s="381">
        <v>0.45</v>
      </c>
      <c r="E835" s="724">
        <f>(E833/100)*45</f>
        <v>40.5</v>
      </c>
      <c r="F835" s="725">
        <f t="shared" ref="F835:H835" si="31">(F833/100)*45</f>
        <v>41.4</v>
      </c>
      <c r="G835" s="725">
        <f t="shared" si="31"/>
        <v>172.35</v>
      </c>
      <c r="H835" s="723">
        <f t="shared" si="31"/>
        <v>1224</v>
      </c>
      <c r="I835" s="553" t="s">
        <v>57</v>
      </c>
      <c r="J835" s="1917">
        <f>(G835-G836)*6</f>
        <v>0</v>
      </c>
      <c r="K835" s="4"/>
      <c r="L835" s="129"/>
      <c r="M835" s="129"/>
      <c r="N835" s="129"/>
      <c r="O835" s="129"/>
      <c r="P835" s="129"/>
      <c r="Q835" s="114"/>
      <c r="R835" s="114"/>
      <c r="S835" s="114"/>
      <c r="T835" s="114"/>
      <c r="U835" s="114"/>
      <c r="V835" s="114"/>
      <c r="W835" s="114"/>
      <c r="X835" s="114"/>
      <c r="Y835" s="114"/>
      <c r="Z835" s="114"/>
    </row>
    <row r="836" spans="2:26">
      <c r="B836" s="1079"/>
      <c r="C836" s="1080" t="s">
        <v>1019</v>
      </c>
      <c r="D836" s="1081"/>
      <c r="E836" s="2924">
        <f>(E497+E552+E606+E661+E716+E775)/6</f>
        <v>40.500333333333337</v>
      </c>
      <c r="F836" s="2923">
        <f t="shared" ref="F836:H836" si="32">(F497+F552+F606+F661+F716+F775)/6</f>
        <v>41.400500000000001</v>
      </c>
      <c r="G836" s="2923">
        <f t="shared" si="32"/>
        <v>172.35</v>
      </c>
      <c r="H836" s="2925">
        <f t="shared" si="32"/>
        <v>1223.9993333333334</v>
      </c>
      <c r="I836" s="556" t="s">
        <v>825</v>
      </c>
      <c r="J836" s="874"/>
      <c r="K836" s="4"/>
      <c r="L836" s="129"/>
      <c r="M836" s="129"/>
      <c r="N836" s="129"/>
      <c r="O836" s="129"/>
      <c r="P836" s="129"/>
      <c r="Q836" s="114"/>
      <c r="R836" s="114"/>
      <c r="S836" s="114"/>
      <c r="T836" s="114"/>
      <c r="U836" s="114"/>
      <c r="V836" s="114"/>
      <c r="W836" s="114"/>
      <c r="X836" s="114"/>
      <c r="Y836" s="114"/>
      <c r="Z836" s="114"/>
    </row>
    <row r="837" spans="2:26" ht="15.75" thickBot="1">
      <c r="B837" s="249"/>
      <c r="C837" s="2412" t="s">
        <v>827</v>
      </c>
      <c r="D837" s="1077" t="s">
        <v>40</v>
      </c>
      <c r="E837" s="1778">
        <f>(E836*100/E833)-45</f>
        <v>3.7037037037634946E-4</v>
      </c>
      <c r="F837" s="1120">
        <f t="shared" ref="F837:H837" si="33">(F836*100/F833)-45</f>
        <v>5.4347826087308704E-4</v>
      </c>
      <c r="G837" s="1120">
        <f t="shared" si="33"/>
        <v>0</v>
      </c>
      <c r="H837" s="1779">
        <f t="shared" si="33"/>
        <v>-2.4509803914440909E-5</v>
      </c>
      <c r="I837" s="557" t="s">
        <v>422</v>
      </c>
      <c r="J837" s="1918">
        <f>(H835-H836)*6</f>
        <v>3.9999999994506652E-3</v>
      </c>
      <c r="K837" s="1782"/>
      <c r="L837" s="129"/>
      <c r="M837" s="129"/>
      <c r="N837" s="129"/>
      <c r="O837" s="129"/>
      <c r="P837" s="129"/>
      <c r="Q837" s="114"/>
      <c r="R837" s="114"/>
      <c r="S837" s="114"/>
      <c r="T837" s="114"/>
      <c r="U837" s="114"/>
      <c r="V837" s="114"/>
      <c r="W837" s="114"/>
      <c r="X837" s="114"/>
      <c r="Y837" s="114"/>
      <c r="Z837" s="114"/>
    </row>
    <row r="838" spans="2:26" ht="12.75" customHeight="1" thickBot="1">
      <c r="K838" s="1782"/>
      <c r="L838" s="129"/>
      <c r="M838" s="129"/>
      <c r="N838" s="129"/>
      <c r="O838" s="129"/>
      <c r="P838" s="129"/>
      <c r="Q838" s="114"/>
      <c r="R838" s="114"/>
      <c r="S838" s="114"/>
      <c r="T838" s="114"/>
      <c r="U838" s="114"/>
      <c r="V838" s="114"/>
      <c r="W838" s="114"/>
      <c r="X838" s="114"/>
      <c r="Y838" s="114"/>
      <c r="Z838" s="114"/>
    </row>
    <row r="839" spans="2:26" ht="13.5" customHeight="1" thickBot="1">
      <c r="B839" s="539" t="s">
        <v>889</v>
      </c>
      <c r="C839" s="67"/>
      <c r="D839" s="873" t="s">
        <v>281</v>
      </c>
      <c r="E839" s="383" t="s">
        <v>177</v>
      </c>
      <c r="F839" s="383"/>
      <c r="G839" s="383"/>
      <c r="H839" s="461" t="s">
        <v>178</v>
      </c>
      <c r="I839" s="541" t="s">
        <v>200</v>
      </c>
      <c r="J839" s="542"/>
      <c r="K839" s="1782"/>
      <c r="L839" s="129"/>
      <c r="M839" s="129"/>
      <c r="N839" s="129"/>
      <c r="O839" s="129"/>
      <c r="P839" s="129"/>
      <c r="Q839" s="114"/>
      <c r="R839" s="114"/>
      <c r="S839" s="114"/>
      <c r="T839" s="114"/>
      <c r="U839" s="114"/>
      <c r="V839" s="114"/>
      <c r="W839" s="114"/>
      <c r="X839" s="114"/>
      <c r="Y839" s="114"/>
      <c r="Z839" s="114"/>
    </row>
    <row r="840" spans="2:26" ht="13.5" customHeight="1">
      <c r="B840" s="778" t="s">
        <v>1013</v>
      </c>
      <c r="C840" s="11"/>
      <c r="D840" s="543"/>
      <c r="E840" s="544" t="s">
        <v>184</v>
      </c>
      <c r="F840" s="466" t="s">
        <v>56</v>
      </c>
      <c r="G840" s="466" t="s">
        <v>57</v>
      </c>
      <c r="H840" s="463" t="s">
        <v>185</v>
      </c>
      <c r="I840" s="545" t="s">
        <v>37</v>
      </c>
      <c r="J840" s="546" t="s">
        <v>826</v>
      </c>
      <c r="K840" s="1782"/>
      <c r="L840" s="129"/>
      <c r="M840" s="129"/>
      <c r="N840" s="129"/>
      <c r="O840" s="129"/>
      <c r="P840" s="129"/>
      <c r="Q840" s="114"/>
      <c r="R840" s="114"/>
      <c r="S840" s="114"/>
      <c r="T840" s="114"/>
      <c r="U840" s="114"/>
      <c r="V840" s="114"/>
      <c r="W840" s="114"/>
      <c r="X840" s="114"/>
      <c r="Y840" s="114"/>
      <c r="Z840" s="114"/>
    </row>
    <row r="841" spans="2:26" ht="12" customHeight="1" thickBot="1">
      <c r="B841" s="66"/>
      <c r="C841" s="557" t="s">
        <v>286</v>
      </c>
      <c r="D841" s="512"/>
      <c r="E841" s="882" t="s">
        <v>6</v>
      </c>
      <c r="F841" s="883" t="s">
        <v>7</v>
      </c>
      <c r="G841" s="883" t="s">
        <v>8</v>
      </c>
      <c r="H841" s="884" t="s">
        <v>187</v>
      </c>
      <c r="I841" s="502"/>
      <c r="J841" s="549" t="s">
        <v>202</v>
      </c>
      <c r="K841" s="1799"/>
      <c r="L841" s="129"/>
      <c r="M841" s="129"/>
      <c r="N841" s="129"/>
      <c r="O841" s="129"/>
      <c r="P841" s="129"/>
      <c r="Q841" s="114"/>
      <c r="R841" s="114"/>
      <c r="S841" s="114"/>
      <c r="T841" s="114"/>
      <c r="U841" s="114"/>
      <c r="V841" s="114"/>
      <c r="W841" s="114"/>
      <c r="X841" s="114"/>
      <c r="Y841" s="114"/>
      <c r="Z841" s="114"/>
    </row>
    <row r="842" spans="2:26">
      <c r="B842" s="92"/>
      <c r="C842" s="1790" t="s">
        <v>430</v>
      </c>
      <c r="D842" s="865">
        <v>1</v>
      </c>
      <c r="E842" s="416">
        <v>90</v>
      </c>
      <c r="F842" s="68">
        <v>92</v>
      </c>
      <c r="G842" s="69">
        <v>383</v>
      </c>
      <c r="H842" s="550">
        <v>2720</v>
      </c>
      <c r="I842" s="863" t="s">
        <v>184</v>
      </c>
      <c r="J842" s="1916">
        <f>(E844-E845)*6</f>
        <v>-2.0000000000237605E-3</v>
      </c>
      <c r="K842" s="4"/>
      <c r="L842" s="129"/>
      <c r="M842" s="129"/>
      <c r="N842" s="129"/>
      <c r="O842" s="129"/>
      <c r="P842" s="129"/>
      <c r="Q842" s="114"/>
      <c r="R842" s="114"/>
      <c r="S842" s="114"/>
      <c r="T842" s="114"/>
      <c r="U842" s="114"/>
      <c r="V842" s="114"/>
      <c r="W842" s="114"/>
      <c r="X842" s="114"/>
      <c r="Y842" s="114"/>
      <c r="Z842" s="114"/>
    </row>
    <row r="843" spans="2:26" ht="12" customHeight="1">
      <c r="B843" s="182"/>
      <c r="C843" s="696" t="s">
        <v>118</v>
      </c>
      <c r="D843" s="866"/>
      <c r="E843" s="721"/>
      <c r="F843" s="417"/>
      <c r="G843" s="417"/>
      <c r="H843" s="722"/>
      <c r="I843" s="553" t="s">
        <v>56</v>
      </c>
      <c r="J843" s="1917">
        <f>(F844-F845)*6</f>
        <v>0</v>
      </c>
      <c r="K843" s="4"/>
      <c r="L843" s="129"/>
      <c r="M843" s="129"/>
      <c r="N843" s="129"/>
      <c r="O843" s="129"/>
      <c r="P843" s="129"/>
      <c r="Q843" s="114"/>
      <c r="R843" s="114"/>
      <c r="S843" s="114"/>
      <c r="T843" s="114"/>
      <c r="U843" s="114"/>
      <c r="V843" s="114"/>
      <c r="W843" s="114"/>
      <c r="X843" s="114"/>
      <c r="Y843" s="114"/>
      <c r="Z843" s="114"/>
    </row>
    <row r="844" spans="2:26" ht="15.75">
      <c r="B844" s="706" t="s">
        <v>890</v>
      </c>
      <c r="C844" s="554" t="s">
        <v>277</v>
      </c>
      <c r="D844" s="381">
        <v>0.7</v>
      </c>
      <c r="E844" s="2409">
        <f>(E842/100)*70</f>
        <v>63</v>
      </c>
      <c r="F844" s="2410">
        <f t="shared" ref="F844:G844" si="34">(F842/100)*70</f>
        <v>64.400000000000006</v>
      </c>
      <c r="G844" s="2410">
        <f t="shared" si="34"/>
        <v>268.10000000000002</v>
      </c>
      <c r="H844" s="2411">
        <f>(H842/100)*70</f>
        <v>1904</v>
      </c>
      <c r="I844" s="553" t="s">
        <v>57</v>
      </c>
      <c r="J844" s="1917">
        <f>(G844-G845)*6</f>
        <v>0</v>
      </c>
      <c r="K844" s="4"/>
      <c r="L844" s="129"/>
      <c r="M844" s="129"/>
      <c r="N844" s="129"/>
      <c r="O844" s="129"/>
      <c r="P844" s="129"/>
      <c r="Q844" s="114"/>
      <c r="R844" s="114"/>
      <c r="S844" s="114"/>
      <c r="T844" s="114"/>
      <c r="U844" s="114"/>
      <c r="V844" s="114"/>
      <c r="W844" s="114"/>
      <c r="X844" s="114"/>
      <c r="Y844" s="114"/>
      <c r="Z844" s="114"/>
    </row>
    <row r="845" spans="2:26">
      <c r="B845" s="2397"/>
      <c r="C845" s="2398" t="s">
        <v>1014</v>
      </c>
      <c r="D845" s="2399"/>
      <c r="E845" s="2943">
        <f>(E502+E556+E611+E666+E721+E780)/6</f>
        <v>63.000333333333337</v>
      </c>
      <c r="F845" s="2942">
        <f t="shared" ref="F845:H845" si="35">(F502+F556+F611+F666+F721+F780)/6</f>
        <v>64.400000000000006</v>
      </c>
      <c r="G845" s="2942">
        <f t="shared" si="35"/>
        <v>268.10000000000002</v>
      </c>
      <c r="H845" s="2944">
        <f t="shared" si="35"/>
        <v>1903.9993333333332</v>
      </c>
      <c r="I845" s="556" t="s">
        <v>825</v>
      </c>
      <c r="J845" s="874"/>
      <c r="K845" s="4"/>
      <c r="L845" s="129"/>
      <c r="M845" s="129"/>
      <c r="N845" s="129"/>
      <c r="O845" s="129"/>
      <c r="P845" s="129"/>
      <c r="Q845" s="114"/>
      <c r="R845" s="114"/>
      <c r="S845" s="114"/>
      <c r="T845" s="114"/>
      <c r="U845" s="114"/>
      <c r="V845" s="114"/>
      <c r="W845" s="114"/>
      <c r="X845" s="114"/>
      <c r="Y845" s="114"/>
      <c r="Z845" s="114"/>
    </row>
    <row r="846" spans="2:26" ht="13.5" customHeight="1" thickBot="1">
      <c r="B846" s="249"/>
      <c r="C846" s="2412" t="s">
        <v>827</v>
      </c>
      <c r="D846" s="1077" t="s">
        <v>40</v>
      </c>
      <c r="E846" s="1778">
        <f>(E845*100/E842)-70</f>
        <v>3.7037037037634946E-4</v>
      </c>
      <c r="F846" s="1120">
        <f t="shared" ref="F846:H846" si="36">(F845*100/F842)-70</f>
        <v>0</v>
      </c>
      <c r="G846" s="1120">
        <f t="shared" si="36"/>
        <v>0</v>
      </c>
      <c r="H846" s="1779">
        <f t="shared" si="36"/>
        <v>-2.4509803921546336E-5</v>
      </c>
      <c r="I846" s="557" t="s">
        <v>422</v>
      </c>
      <c r="J846" s="1918">
        <f>(H844-H845)*6</f>
        <v>4.0000000008149073E-3</v>
      </c>
      <c r="K846" s="4"/>
      <c r="L846" s="129"/>
      <c r="M846" s="129"/>
      <c r="N846" s="129"/>
      <c r="O846" s="129"/>
      <c r="P846" s="129"/>
      <c r="Q846" s="114"/>
      <c r="R846" s="114"/>
      <c r="S846" s="114"/>
      <c r="T846" s="114"/>
      <c r="U846" s="114"/>
      <c r="V846" s="114"/>
      <c r="W846" s="114"/>
      <c r="X846" s="114"/>
      <c r="Y846" s="114"/>
      <c r="Z846" s="114"/>
    </row>
    <row r="847" spans="2:26">
      <c r="L847" s="129"/>
      <c r="M847" s="129"/>
      <c r="N847" s="129"/>
      <c r="O847" s="129"/>
      <c r="P847" s="129"/>
      <c r="Q847" s="114"/>
      <c r="R847" s="114"/>
      <c r="S847" s="114"/>
      <c r="T847" s="114"/>
      <c r="U847" s="114"/>
      <c r="V847" s="114"/>
      <c r="W847" s="114"/>
      <c r="X847" s="114"/>
      <c r="Y847" s="114"/>
      <c r="Z847" s="114"/>
    </row>
    <row r="848" spans="2:26" ht="15.75">
      <c r="C848" s="881" t="s">
        <v>285</v>
      </c>
      <c r="D848" s="12" t="s">
        <v>206</v>
      </c>
      <c r="L848" s="129"/>
      <c r="M848" s="129"/>
      <c r="N848" s="129"/>
      <c r="O848" s="129"/>
      <c r="P848" s="129"/>
      <c r="Q848" s="114"/>
      <c r="R848" s="114"/>
      <c r="S848" s="114"/>
      <c r="T848" s="114"/>
      <c r="U848" s="114"/>
      <c r="V848" s="114"/>
      <c r="W848" s="114"/>
      <c r="X848" s="114"/>
      <c r="Y848" s="114"/>
      <c r="Z848" s="114"/>
    </row>
    <row r="849" spans="2:26">
      <c r="C849" s="184" t="s">
        <v>1141</v>
      </c>
      <c r="L849" s="129"/>
      <c r="M849" s="129"/>
      <c r="N849" s="129"/>
      <c r="O849" s="129"/>
      <c r="P849" s="129"/>
      <c r="Q849" s="114"/>
      <c r="R849" s="114"/>
      <c r="S849" s="114"/>
      <c r="T849" s="114"/>
      <c r="U849" s="114"/>
      <c r="V849" s="114"/>
      <c r="W849" s="114"/>
      <c r="X849" s="114"/>
      <c r="Y849" s="114"/>
      <c r="Z849" s="114"/>
    </row>
    <row r="850" spans="2:26">
      <c r="C850" s="1" t="s">
        <v>243</v>
      </c>
      <c r="D850"/>
      <c r="E850"/>
      <c r="F850"/>
      <c r="I850"/>
      <c r="J850"/>
      <c r="L850" s="129"/>
      <c r="M850" s="129"/>
      <c r="N850" s="129"/>
      <c r="O850" s="129"/>
      <c r="P850" s="129"/>
      <c r="Q850" s="114"/>
      <c r="R850" s="114"/>
      <c r="S850" s="114"/>
      <c r="T850" s="114"/>
      <c r="U850" s="114"/>
      <c r="V850" s="114"/>
      <c r="W850" s="114"/>
      <c r="X850" s="114"/>
      <c r="Y850" s="114"/>
      <c r="Z850" s="114"/>
    </row>
    <row r="851" spans="2:26">
      <c r="C851" s="25" t="s">
        <v>203</v>
      </c>
      <c r="E851"/>
      <c r="F851"/>
      <c r="G851" s="25"/>
      <c r="H851" s="25"/>
      <c r="I851" s="26"/>
      <c r="J851" s="26"/>
      <c r="L851" s="129"/>
      <c r="M851" s="129"/>
      <c r="N851" s="129"/>
      <c r="O851" s="129"/>
      <c r="P851" s="129"/>
      <c r="Q851" s="114"/>
      <c r="R851" s="114"/>
      <c r="S851" s="114"/>
      <c r="T851" s="114"/>
      <c r="U851" s="114"/>
      <c r="V851" s="114"/>
      <c r="W851" s="114"/>
      <c r="X851" s="114"/>
      <c r="Y851" s="114"/>
      <c r="Z851" s="114"/>
    </row>
    <row r="852" spans="2:26" ht="16.5" thickBot="1">
      <c r="B852" s="885" t="s">
        <v>891</v>
      </c>
      <c r="E852" s="29" t="s">
        <v>0</v>
      </c>
      <c r="F852"/>
      <c r="G852" s="2" t="s">
        <v>429</v>
      </c>
      <c r="H852" s="26"/>
      <c r="I852" s="26"/>
      <c r="J852" s="33"/>
      <c r="K852" s="698"/>
      <c r="L852" s="129"/>
      <c r="M852" s="129"/>
      <c r="N852" s="129"/>
      <c r="O852" s="129"/>
      <c r="P852" s="129"/>
      <c r="Q852" s="114"/>
      <c r="R852" s="114"/>
      <c r="S852" s="114"/>
      <c r="T852" s="114"/>
      <c r="U852" s="114"/>
      <c r="V852" s="114"/>
      <c r="W852" s="114"/>
      <c r="X852" s="114"/>
      <c r="Y852" s="114"/>
      <c r="Z852" s="114"/>
    </row>
    <row r="853" spans="2:26" ht="14.25" customHeight="1" thickBot="1">
      <c r="B853" s="539" t="s">
        <v>889</v>
      </c>
      <c r="C853" s="67"/>
      <c r="D853" s="540"/>
      <c r="E853" s="383" t="s">
        <v>177</v>
      </c>
      <c r="F853" s="383"/>
      <c r="G853" s="383"/>
      <c r="H853" s="461" t="s">
        <v>178</v>
      </c>
      <c r="I853" s="541" t="s">
        <v>200</v>
      </c>
      <c r="J853" s="542"/>
      <c r="K853" s="698"/>
      <c r="L853" s="129"/>
      <c r="M853" s="129"/>
      <c r="N853" s="129"/>
      <c r="O853" s="129"/>
      <c r="P853" s="129"/>
      <c r="Q853" s="114"/>
      <c r="R853" s="114"/>
      <c r="S853" s="114"/>
      <c r="T853" s="114"/>
      <c r="U853" s="114"/>
      <c r="V853" s="114"/>
      <c r="W853" s="114"/>
      <c r="X853" s="114"/>
      <c r="Y853" s="114"/>
      <c r="Z853" s="114"/>
    </row>
    <row r="854" spans="2:26" ht="12.75" customHeight="1">
      <c r="B854" s="70"/>
      <c r="C854" s="704" t="s">
        <v>1008</v>
      </c>
      <c r="D854" s="543"/>
      <c r="E854" s="544" t="s">
        <v>184</v>
      </c>
      <c r="F854" s="466" t="s">
        <v>56</v>
      </c>
      <c r="G854" s="466" t="s">
        <v>57</v>
      </c>
      <c r="H854" s="463" t="s">
        <v>185</v>
      </c>
      <c r="I854" s="545" t="s">
        <v>37</v>
      </c>
      <c r="J854" s="546" t="s">
        <v>826</v>
      </c>
      <c r="K854" s="698"/>
      <c r="L854" s="129"/>
      <c r="M854" s="129"/>
      <c r="N854" s="129"/>
      <c r="O854" s="129"/>
      <c r="P854" s="129"/>
      <c r="Q854" s="114"/>
      <c r="R854" s="114"/>
      <c r="S854" s="114"/>
      <c r="T854" s="114"/>
      <c r="U854" s="114"/>
      <c r="V854" s="114"/>
      <c r="W854" s="114"/>
      <c r="X854" s="114"/>
      <c r="Y854" s="114"/>
      <c r="Z854" s="114"/>
    </row>
    <row r="855" spans="2:26" ht="12" customHeight="1" thickBot="1">
      <c r="B855" s="66"/>
      <c r="C855" s="777"/>
      <c r="D855" s="512"/>
      <c r="E855" s="547" t="s">
        <v>6</v>
      </c>
      <c r="F855" s="472" t="s">
        <v>7</v>
      </c>
      <c r="G855" s="472" t="s">
        <v>8</v>
      </c>
      <c r="H855" s="548" t="s">
        <v>187</v>
      </c>
      <c r="I855" s="502"/>
      <c r="J855" s="549" t="s">
        <v>202</v>
      </c>
      <c r="L855" s="129"/>
      <c r="M855" s="129"/>
      <c r="N855" s="129"/>
      <c r="O855" s="129"/>
      <c r="P855" s="129"/>
      <c r="Q855" s="114"/>
      <c r="R855" s="114"/>
      <c r="S855" s="114"/>
      <c r="T855" s="114"/>
      <c r="U855" s="114"/>
      <c r="V855" s="114"/>
      <c r="W855" s="114"/>
      <c r="X855" s="114"/>
      <c r="Y855" s="114"/>
      <c r="Z855" s="114"/>
    </row>
    <row r="856" spans="2:26">
      <c r="B856" s="70"/>
      <c r="C856" s="1790" t="s">
        <v>430</v>
      </c>
      <c r="D856" s="702">
        <v>1</v>
      </c>
      <c r="E856" s="416">
        <v>90</v>
      </c>
      <c r="F856" s="68">
        <v>92</v>
      </c>
      <c r="G856" s="69">
        <v>383</v>
      </c>
      <c r="H856" s="550">
        <v>2720</v>
      </c>
      <c r="I856" s="551" t="s">
        <v>184</v>
      </c>
      <c r="J856" s="1916">
        <f>(E858-E859)*12</f>
        <v>0</v>
      </c>
      <c r="L856" s="129"/>
      <c r="M856" s="129"/>
      <c r="N856" s="129"/>
      <c r="O856" s="129"/>
      <c r="P856" s="129"/>
      <c r="Q856" s="114"/>
      <c r="R856" s="114"/>
      <c r="S856" s="114"/>
      <c r="T856" s="114"/>
      <c r="U856" s="114"/>
      <c r="V856" s="114"/>
      <c r="W856" s="114"/>
      <c r="X856" s="114"/>
      <c r="Y856" s="114"/>
      <c r="Z856" s="114"/>
    </row>
    <row r="857" spans="2:26" ht="12.75" customHeight="1">
      <c r="B857" s="182"/>
      <c r="C857" s="696" t="s">
        <v>118</v>
      </c>
      <c r="D857" s="866"/>
      <c r="E857" s="721"/>
      <c r="F857" s="417"/>
      <c r="G857" s="417"/>
      <c r="H857" s="722"/>
      <c r="I857" s="553" t="s">
        <v>56</v>
      </c>
      <c r="J857" s="1917">
        <f>(F858-F859)*12</f>
        <v>2.999999999971692E-3</v>
      </c>
      <c r="K857" s="6"/>
      <c r="L857" s="129"/>
      <c r="M857" s="129"/>
      <c r="N857" s="129"/>
      <c r="O857" s="129"/>
      <c r="P857" s="129"/>
      <c r="Q857" s="114"/>
      <c r="R857" s="114"/>
      <c r="S857" s="114"/>
      <c r="T857" s="114"/>
      <c r="U857" s="114"/>
      <c r="V857" s="114"/>
      <c r="W857" s="114"/>
      <c r="X857" s="114"/>
      <c r="Y857" s="114"/>
      <c r="Z857" s="114"/>
    </row>
    <row r="858" spans="2:26" ht="15.75">
      <c r="B858" s="706" t="s">
        <v>890</v>
      </c>
      <c r="C858" s="554" t="s">
        <v>278</v>
      </c>
      <c r="D858" s="381">
        <v>0.25</v>
      </c>
      <c r="E858" s="724">
        <f>(E856/100)*25</f>
        <v>22.5</v>
      </c>
      <c r="F858" s="725">
        <f>(F856/100)*25</f>
        <v>23</v>
      </c>
      <c r="G858" s="725">
        <f>(G856/100)*25</f>
        <v>95.75</v>
      </c>
      <c r="H858" s="723">
        <f>(H856/100)*25</f>
        <v>680</v>
      </c>
      <c r="I858" s="553" t="s">
        <v>57</v>
      </c>
      <c r="J858" s="1917">
        <f>(G858-G859)*12</f>
        <v>0</v>
      </c>
      <c r="K858"/>
      <c r="L858" s="129"/>
      <c r="M858" s="129"/>
      <c r="N858" s="129"/>
      <c r="O858" s="129"/>
      <c r="P858" s="129"/>
      <c r="Q858" s="114"/>
      <c r="R858" s="114"/>
      <c r="S858" s="114"/>
      <c r="T858" s="114"/>
      <c r="U858" s="114"/>
      <c r="V858" s="114"/>
      <c r="W858" s="114"/>
      <c r="X858" s="114"/>
      <c r="Y858" s="114"/>
      <c r="Z858" s="114"/>
    </row>
    <row r="859" spans="2:26">
      <c r="B859" s="1079"/>
      <c r="C859" s="1080" t="s">
        <v>1018</v>
      </c>
      <c r="D859" s="1081"/>
      <c r="E859" s="2924">
        <f>(E74+E127+E186+E239+E294+E350+E469+E522+E578+E632+E686+E746)/12</f>
        <v>22.5</v>
      </c>
      <c r="F859" s="2923">
        <f>(F74+F127+F186+F239+F294+F350+F469+F522+F578+F632+F686+F746)/12</f>
        <v>22.999750000000002</v>
      </c>
      <c r="G859" s="2923">
        <f>(G74+G127+G186+G239+G294+G350+G469+G522+G578+G632+G686+G746)/12</f>
        <v>95.75</v>
      </c>
      <c r="H859" s="2925">
        <f>(H74+H127+H186+H239+H294+H350+H469+H522+H578+H632+H686+H746)/12</f>
        <v>680.00000000000011</v>
      </c>
      <c r="I859" s="556" t="s">
        <v>825</v>
      </c>
      <c r="J859" s="874"/>
      <c r="K859" s="4"/>
      <c r="L859" s="129"/>
      <c r="M859" s="129"/>
      <c r="N859" s="129"/>
      <c r="O859" s="129"/>
      <c r="P859" s="129"/>
      <c r="Q859" s="114"/>
      <c r="R859" s="114"/>
      <c r="S859" s="114"/>
      <c r="T859" s="114"/>
      <c r="U859" s="114"/>
      <c r="V859" s="114"/>
      <c r="W859" s="114"/>
      <c r="X859" s="114"/>
      <c r="Y859" s="114"/>
      <c r="Z859" s="114"/>
    </row>
    <row r="860" spans="2:26" ht="15.75" thickBot="1">
      <c r="B860" s="249"/>
      <c r="C860" s="2412" t="s">
        <v>827</v>
      </c>
      <c r="D860" s="1077" t="s">
        <v>40</v>
      </c>
      <c r="E860" s="1778">
        <f>(E859*100/E856)-25</f>
        <v>0</v>
      </c>
      <c r="F860" s="1120">
        <f t="shared" ref="F860:H860" si="37">(F859*100/F856)-25</f>
        <v>-2.7173913042943809E-4</v>
      </c>
      <c r="G860" s="1120">
        <f t="shared" si="37"/>
        <v>0</v>
      </c>
      <c r="H860" s="1779">
        <f t="shared" si="37"/>
        <v>0</v>
      </c>
      <c r="I860" s="557" t="s">
        <v>422</v>
      </c>
      <c r="J860" s="1918">
        <f>(H858-H859)*12</f>
        <v>-1.3642420526593924E-12</v>
      </c>
      <c r="K860" s="4"/>
      <c r="L860" s="129"/>
      <c r="M860" s="129"/>
      <c r="N860" s="129"/>
      <c r="O860" s="129"/>
      <c r="P860" s="129"/>
      <c r="Q860" s="114"/>
      <c r="R860" s="114"/>
      <c r="S860" s="114"/>
      <c r="T860" s="114"/>
      <c r="U860" s="114"/>
      <c r="V860" s="114"/>
      <c r="W860" s="114"/>
      <c r="X860" s="114"/>
      <c r="Y860" s="114"/>
      <c r="Z860" s="114"/>
    </row>
    <row r="861" spans="2:26" ht="15.75" thickBot="1">
      <c r="K861" s="4"/>
      <c r="L861" s="129"/>
      <c r="M861" s="129"/>
      <c r="N861" s="129"/>
      <c r="O861" s="129"/>
      <c r="P861" s="129"/>
      <c r="Q861" s="114"/>
      <c r="R861" s="114"/>
      <c r="S861" s="114"/>
      <c r="T861" s="114"/>
      <c r="U861" s="114"/>
      <c r="V861" s="114"/>
      <c r="W861" s="114"/>
      <c r="X861" s="114"/>
      <c r="Y861" s="114"/>
      <c r="Z861" s="114"/>
    </row>
    <row r="862" spans="2:26" ht="14.25" customHeight="1" thickBot="1">
      <c r="B862" s="539" t="s">
        <v>889</v>
      </c>
      <c r="C862" s="67"/>
      <c r="D862" s="540"/>
      <c r="E862" s="383" t="s">
        <v>177</v>
      </c>
      <c r="F862" s="383"/>
      <c r="G862" s="383"/>
      <c r="H862" s="461" t="s">
        <v>178</v>
      </c>
      <c r="I862" s="541" t="s">
        <v>200</v>
      </c>
      <c r="J862" s="542"/>
      <c r="K862" s="4"/>
      <c r="L862" s="129"/>
      <c r="M862" s="129"/>
      <c r="N862" s="129"/>
      <c r="O862" s="129"/>
      <c r="P862" s="129"/>
      <c r="Q862" s="114"/>
      <c r="R862" s="114"/>
      <c r="S862" s="114"/>
      <c r="T862" s="114"/>
      <c r="U862" s="114"/>
      <c r="V862" s="114"/>
      <c r="W862" s="114"/>
      <c r="X862" s="114"/>
      <c r="Y862" s="114"/>
      <c r="Z862" s="114"/>
    </row>
    <row r="863" spans="2:26" ht="12.75" customHeight="1">
      <c r="B863" s="70"/>
      <c r="C863" s="704" t="s">
        <v>1009</v>
      </c>
      <c r="D863" s="543"/>
      <c r="E863" s="544" t="s">
        <v>184</v>
      </c>
      <c r="F863" s="466" t="s">
        <v>56</v>
      </c>
      <c r="G863" s="466" t="s">
        <v>57</v>
      </c>
      <c r="H863" s="463" t="s">
        <v>185</v>
      </c>
      <c r="I863" s="545" t="s">
        <v>37</v>
      </c>
      <c r="J863" s="546" t="s">
        <v>826</v>
      </c>
      <c r="K863" s="4"/>
      <c r="L863" s="129"/>
      <c r="M863" s="129"/>
      <c r="N863" s="129"/>
      <c r="O863" s="129"/>
      <c r="P863" s="129"/>
      <c r="Q863" s="114"/>
      <c r="R863" s="114"/>
      <c r="S863" s="114"/>
      <c r="T863" s="114"/>
      <c r="U863" s="114"/>
      <c r="V863" s="114"/>
      <c r="W863" s="114"/>
      <c r="X863" s="114"/>
      <c r="Y863" s="114"/>
      <c r="Z863" s="114"/>
    </row>
    <row r="864" spans="2:26" ht="12" customHeight="1" thickBot="1">
      <c r="B864" s="66"/>
      <c r="C864" s="777"/>
      <c r="D864" s="512"/>
      <c r="E864" s="547" t="s">
        <v>6</v>
      </c>
      <c r="F864" s="472" t="s">
        <v>7</v>
      </c>
      <c r="G864" s="472" t="s">
        <v>8</v>
      </c>
      <c r="H864" s="548" t="s">
        <v>187</v>
      </c>
      <c r="I864" s="502"/>
      <c r="J864" s="549" t="s">
        <v>202</v>
      </c>
      <c r="K864" s="4"/>
      <c r="L864" s="129"/>
      <c r="M864" s="129"/>
      <c r="N864" s="129"/>
      <c r="O864" s="129"/>
      <c r="P864" s="129"/>
      <c r="Q864" s="114"/>
      <c r="R864" s="114"/>
      <c r="S864" s="114"/>
      <c r="T864" s="114"/>
      <c r="U864" s="114"/>
      <c r="V864" s="114"/>
      <c r="W864" s="114"/>
      <c r="X864" s="114"/>
      <c r="Y864" s="114"/>
      <c r="Z864" s="114"/>
    </row>
    <row r="865" spans="2:26">
      <c r="B865" s="70"/>
      <c r="C865" s="1790" t="s">
        <v>430</v>
      </c>
      <c r="D865" s="702">
        <v>1</v>
      </c>
      <c r="E865" s="416">
        <v>90</v>
      </c>
      <c r="F865" s="68">
        <v>92</v>
      </c>
      <c r="G865" s="69">
        <v>383</v>
      </c>
      <c r="H865" s="550">
        <v>2720</v>
      </c>
      <c r="I865" s="551" t="s">
        <v>184</v>
      </c>
      <c r="J865" s="1916">
        <f>(E867-E868)*12</f>
        <v>-4.2632564145606011E-14</v>
      </c>
      <c r="K865" s="4"/>
      <c r="L865" s="129"/>
      <c r="M865" s="129"/>
      <c r="N865" s="129"/>
      <c r="O865" s="129"/>
      <c r="P865" s="129"/>
      <c r="Q865" s="114"/>
      <c r="R865" s="114"/>
      <c r="S865" s="114"/>
      <c r="T865" s="114"/>
      <c r="U865" s="114"/>
      <c r="V865" s="114"/>
      <c r="W865" s="114"/>
      <c r="X865" s="114"/>
      <c r="Y865" s="114"/>
      <c r="Z865" s="114"/>
    </row>
    <row r="866" spans="2:26" ht="12" customHeight="1">
      <c r="B866" s="182"/>
      <c r="C866" s="696" t="s">
        <v>118</v>
      </c>
      <c r="D866" s="866"/>
      <c r="E866" s="721"/>
      <c r="F866" s="417"/>
      <c r="G866" s="417"/>
      <c r="H866" s="722"/>
      <c r="I866" s="553" t="s">
        <v>56</v>
      </c>
      <c r="J866" s="1917">
        <f>(F867-F868)*12</f>
        <v>-3.0000000000143245E-3</v>
      </c>
      <c r="K866" s="4"/>
      <c r="L866" s="129"/>
      <c r="M866" s="129"/>
      <c r="N866" s="129"/>
      <c r="O866" s="129"/>
      <c r="P866" s="129"/>
      <c r="Q866" s="114"/>
      <c r="R866" s="114"/>
      <c r="S866" s="114"/>
      <c r="T866" s="114"/>
      <c r="U866" s="114"/>
      <c r="V866" s="114"/>
      <c r="W866" s="114"/>
      <c r="X866" s="114"/>
      <c r="Y866" s="114"/>
      <c r="Z866" s="114"/>
    </row>
    <row r="867" spans="2:26" ht="15.75">
      <c r="B867" s="706" t="s">
        <v>890</v>
      </c>
      <c r="C867" s="554" t="s">
        <v>279</v>
      </c>
      <c r="D867" s="381">
        <v>0.35</v>
      </c>
      <c r="E867" s="724">
        <f>(E865/100)*35</f>
        <v>31.5</v>
      </c>
      <c r="F867" s="725">
        <f t="shared" ref="F867:G867" si="38">(F865/100)*35</f>
        <v>32.200000000000003</v>
      </c>
      <c r="G867" s="725">
        <f t="shared" si="38"/>
        <v>134.05000000000001</v>
      </c>
      <c r="H867" s="723">
        <f>(H865/100)*35</f>
        <v>952</v>
      </c>
      <c r="I867" s="553" t="s">
        <v>57</v>
      </c>
      <c r="J867" s="1917">
        <f>(G867-G868)*12</f>
        <v>3.4106051316484809E-13</v>
      </c>
      <c r="K867" s="4"/>
      <c r="L867" s="129"/>
      <c r="M867" s="129"/>
      <c r="N867" s="129"/>
      <c r="O867" s="129"/>
      <c r="P867" s="129"/>
      <c r="Q867" s="114"/>
      <c r="R867" s="114"/>
      <c r="S867" s="114"/>
      <c r="T867" s="114"/>
      <c r="U867" s="114"/>
      <c r="V867" s="114"/>
      <c r="W867" s="114"/>
      <c r="X867" s="114"/>
      <c r="Y867" s="114"/>
      <c r="Z867" s="114"/>
    </row>
    <row r="868" spans="2:26">
      <c r="B868" s="1079"/>
      <c r="C868" s="1080" t="s">
        <v>1018</v>
      </c>
      <c r="D868" s="1081"/>
      <c r="E868" s="2924">
        <f>(E85+E138+E198+E251+E306+E363+E480+E534+E589+E644+E698+E756)/12</f>
        <v>31.500000000000004</v>
      </c>
      <c r="F868" s="2923">
        <f>(F85+F138+F198+F251+F306+F363+F480+F534+F589+F644+F698+F756)/12</f>
        <v>32.200250000000004</v>
      </c>
      <c r="G868" s="2923">
        <f>(G85+G138+G198+G251+G306+G363+G480+G534+G589+G644+G698+G756)/12</f>
        <v>134.04999999999998</v>
      </c>
      <c r="H868" s="2925">
        <f>(H85+H138+H198+H251+H306+H363+H480+H534+H589+H644+H698+H756)/12</f>
        <v>952.0003333333334</v>
      </c>
      <c r="I868" s="556" t="s">
        <v>825</v>
      </c>
      <c r="J868" s="874"/>
      <c r="K868" s="4"/>
      <c r="L868" s="129"/>
      <c r="M868" s="129"/>
      <c r="N868" s="129"/>
      <c r="O868" s="129"/>
      <c r="P868" s="129"/>
      <c r="Q868" s="114"/>
      <c r="R868" s="114"/>
      <c r="S868" s="114"/>
      <c r="T868" s="114"/>
      <c r="U868" s="114"/>
      <c r="V868" s="114"/>
      <c r="W868" s="114"/>
      <c r="X868" s="114"/>
      <c r="Y868" s="114"/>
      <c r="Z868" s="114"/>
    </row>
    <row r="869" spans="2:26" ht="15.75" thickBot="1">
      <c r="B869" s="249"/>
      <c r="C869" s="2412" t="s">
        <v>827</v>
      </c>
      <c r="D869" s="1077" t="s">
        <v>40</v>
      </c>
      <c r="E869" s="1778">
        <f>(E868*100/E865)-35</f>
        <v>0</v>
      </c>
      <c r="F869" s="1120">
        <f t="shared" ref="F869:H869" si="39">(F868*100/F865)-35</f>
        <v>2.7173913044009623E-4</v>
      </c>
      <c r="G869" s="1120">
        <f t="shared" si="39"/>
        <v>0</v>
      </c>
      <c r="H869" s="1779">
        <f t="shared" si="39"/>
        <v>1.2254901960773168E-5</v>
      </c>
      <c r="I869" s="557" t="s">
        <v>422</v>
      </c>
      <c r="J869" s="1918">
        <f>(H867-H868)*12</f>
        <v>-4.0000000008149073E-3</v>
      </c>
      <c r="K869" s="4"/>
      <c r="L869" s="129"/>
      <c r="M869" s="129"/>
      <c r="N869" s="129"/>
      <c r="O869" s="129"/>
      <c r="P869" s="129"/>
      <c r="Q869" s="114"/>
      <c r="R869" s="114"/>
      <c r="S869" s="114"/>
      <c r="T869" s="114"/>
      <c r="U869" s="114"/>
      <c r="V869" s="114"/>
      <c r="W869" s="114"/>
      <c r="X869" s="114"/>
      <c r="Y869" s="114"/>
      <c r="Z869" s="114"/>
    </row>
    <row r="870" spans="2:26" ht="15.75" thickBot="1">
      <c r="K870" s="4"/>
      <c r="L870" s="129"/>
      <c r="M870" s="129"/>
      <c r="N870" s="129"/>
      <c r="O870" s="129"/>
      <c r="P870" s="129"/>
      <c r="Q870" s="114"/>
      <c r="R870" s="114"/>
      <c r="S870" s="114"/>
      <c r="T870" s="114"/>
      <c r="U870" s="114"/>
      <c r="V870" s="114"/>
      <c r="W870" s="114"/>
      <c r="X870" s="114"/>
      <c r="Y870" s="114"/>
      <c r="Z870" s="114"/>
    </row>
    <row r="871" spans="2:26" ht="14.25" customHeight="1" thickBot="1">
      <c r="B871" s="539" t="s">
        <v>889</v>
      </c>
      <c r="C871" s="67"/>
      <c r="D871" s="540"/>
      <c r="E871" s="383" t="s">
        <v>177</v>
      </c>
      <c r="F871" s="383"/>
      <c r="G871" s="383"/>
      <c r="H871" s="461" t="s">
        <v>178</v>
      </c>
      <c r="I871" s="541" t="s">
        <v>200</v>
      </c>
      <c r="J871" s="542"/>
      <c r="K871" s="4"/>
      <c r="L871" s="129"/>
      <c r="M871" s="129"/>
      <c r="N871" s="129"/>
      <c r="O871" s="129"/>
      <c r="P871" s="129"/>
      <c r="Q871" s="114"/>
      <c r="R871" s="114"/>
      <c r="S871" s="114"/>
      <c r="T871" s="114"/>
      <c r="U871" s="114"/>
      <c r="V871" s="114"/>
      <c r="W871" s="114"/>
      <c r="X871" s="114"/>
      <c r="Y871" s="114"/>
      <c r="Z871" s="114"/>
    </row>
    <row r="872" spans="2:26" ht="12.75" customHeight="1">
      <c r="B872" s="70"/>
      <c r="C872" s="704" t="s">
        <v>1010</v>
      </c>
      <c r="D872" s="543"/>
      <c r="E872" s="544" t="s">
        <v>184</v>
      </c>
      <c r="F872" s="466" t="s">
        <v>56</v>
      </c>
      <c r="G872" s="466" t="s">
        <v>57</v>
      </c>
      <c r="H872" s="463" t="s">
        <v>185</v>
      </c>
      <c r="I872" s="545" t="s">
        <v>37</v>
      </c>
      <c r="J872" s="546" t="s">
        <v>826</v>
      </c>
      <c r="K872" s="4"/>
      <c r="L872" s="129"/>
      <c r="M872" s="129"/>
      <c r="N872" s="129"/>
      <c r="O872" s="129"/>
      <c r="P872" s="129"/>
      <c r="Q872" s="114"/>
      <c r="R872" s="114"/>
      <c r="S872" s="114"/>
      <c r="T872" s="114"/>
      <c r="U872" s="114"/>
      <c r="V872" s="114"/>
      <c r="W872" s="114"/>
      <c r="X872" s="114"/>
      <c r="Y872" s="114"/>
      <c r="Z872" s="114"/>
    </row>
    <row r="873" spans="2:26" ht="13.5" customHeight="1" thickBot="1">
      <c r="B873" s="66"/>
      <c r="C873" s="777"/>
      <c r="D873" s="512"/>
      <c r="E873" s="547" t="s">
        <v>6</v>
      </c>
      <c r="F873" s="472" t="s">
        <v>7</v>
      </c>
      <c r="G873" s="472" t="s">
        <v>8</v>
      </c>
      <c r="H873" s="548" t="s">
        <v>187</v>
      </c>
      <c r="I873" s="502"/>
      <c r="J873" s="549" t="s">
        <v>202</v>
      </c>
      <c r="K873" s="4"/>
      <c r="L873" s="129"/>
      <c r="M873" s="129"/>
      <c r="N873" s="129"/>
      <c r="O873" s="129"/>
      <c r="P873" s="129"/>
      <c r="Q873" s="114"/>
      <c r="R873" s="114"/>
      <c r="S873" s="114"/>
      <c r="T873" s="114"/>
      <c r="U873" s="114"/>
      <c r="V873" s="114"/>
      <c r="W873" s="114"/>
      <c r="X873" s="114"/>
      <c r="Y873" s="114"/>
      <c r="Z873" s="114"/>
    </row>
    <row r="874" spans="2:26">
      <c r="B874" s="70"/>
      <c r="C874" s="1790" t="s">
        <v>430</v>
      </c>
      <c r="D874" s="702">
        <v>1</v>
      </c>
      <c r="E874" s="416">
        <v>90</v>
      </c>
      <c r="F874" s="68">
        <v>92</v>
      </c>
      <c r="G874" s="69">
        <v>383</v>
      </c>
      <c r="H874" s="550">
        <v>2720</v>
      </c>
      <c r="I874" s="551" t="s">
        <v>184</v>
      </c>
      <c r="J874" s="1916">
        <f>(E876-E877)*12</f>
        <v>-3.9999999999835723E-3</v>
      </c>
      <c r="K874" s="4"/>
      <c r="L874" s="129"/>
      <c r="M874" s="129"/>
      <c r="N874" s="129"/>
      <c r="O874" s="129"/>
      <c r="P874" s="129"/>
      <c r="Q874" s="114"/>
      <c r="R874" s="114"/>
      <c r="S874" s="114"/>
      <c r="T874" s="114"/>
      <c r="U874" s="114"/>
      <c r="V874" s="114"/>
      <c r="W874" s="114"/>
      <c r="X874" s="114"/>
      <c r="Y874" s="114"/>
      <c r="Z874" s="114"/>
    </row>
    <row r="875" spans="2:26" ht="12" customHeight="1">
      <c r="B875" s="182"/>
      <c r="C875" s="696" t="s">
        <v>118</v>
      </c>
      <c r="D875" s="866"/>
      <c r="E875" s="721"/>
      <c r="F875" s="417"/>
      <c r="G875" s="417"/>
      <c r="H875" s="722"/>
      <c r="I875" s="553" t="s">
        <v>56</v>
      </c>
      <c r="J875" s="1917">
        <f>(F876-F877)*12</f>
        <v>0</v>
      </c>
      <c r="K875" s="4"/>
      <c r="L875" s="129"/>
      <c r="M875" s="129"/>
      <c r="N875" s="129"/>
      <c r="O875" s="129"/>
      <c r="P875" s="129"/>
      <c r="Q875" s="114"/>
      <c r="R875" s="114"/>
      <c r="S875" s="114"/>
      <c r="T875" s="114"/>
      <c r="U875" s="114"/>
      <c r="V875" s="114"/>
      <c r="W875" s="114"/>
      <c r="X875" s="114"/>
      <c r="Y875" s="114"/>
      <c r="Z875" s="114"/>
    </row>
    <row r="876" spans="2:26" ht="15.75">
      <c r="B876" s="706" t="s">
        <v>890</v>
      </c>
      <c r="C876" s="554" t="s">
        <v>275</v>
      </c>
      <c r="D876" s="381">
        <v>0.1</v>
      </c>
      <c r="E876" s="724">
        <f>(E874/100)*10</f>
        <v>9</v>
      </c>
      <c r="F876" s="725">
        <f t="shared" ref="F876:G876" si="40">(F874/100)*10</f>
        <v>9.2000000000000011</v>
      </c>
      <c r="G876" s="725">
        <f t="shared" si="40"/>
        <v>38.299999999999997</v>
      </c>
      <c r="H876" s="723">
        <f>(H874/100)*10</f>
        <v>272</v>
      </c>
      <c r="I876" s="553" t="s">
        <v>57</v>
      </c>
      <c r="J876" s="1917">
        <f>(G876-G877)*12</f>
        <v>-8.5265128291212022E-14</v>
      </c>
      <c r="K876" s="4"/>
      <c r="L876" s="129"/>
      <c r="M876" s="129"/>
      <c r="N876" s="129"/>
      <c r="O876" s="129"/>
      <c r="P876" s="129"/>
      <c r="Q876" s="114"/>
      <c r="R876" s="114"/>
      <c r="S876" s="114"/>
      <c r="T876" s="114"/>
      <c r="U876" s="114"/>
      <c r="V876" s="114"/>
      <c r="W876" s="114"/>
      <c r="X876" s="114"/>
      <c r="Y876" s="114"/>
      <c r="Z876" s="114"/>
    </row>
    <row r="877" spans="2:26">
      <c r="B877" s="1079"/>
      <c r="C877" s="1080" t="s">
        <v>1018</v>
      </c>
      <c r="D877" s="1081"/>
      <c r="E877" s="2924">
        <f>(E92+E146+E206+E259+E313+E372+E487+E542+E596+E651+E706+E762)/12</f>
        <v>9.000333333333332</v>
      </c>
      <c r="F877" s="2923">
        <f>(F92+F146+F206+F259+F313+F372+F487+F542+F596+F651+F706+F762)/12</f>
        <v>9.2000000000000011</v>
      </c>
      <c r="G877" s="2923">
        <f>(G92+G146+G206+G259+G313+G372+G487+G542+G596+G651+G706+G762)/12</f>
        <v>38.300000000000004</v>
      </c>
      <c r="H877" s="2925">
        <f>(H92+H146+H206+H259+H313+H372+H487+H542+H596+H651+H706+H762)/12</f>
        <v>271.99966666666666</v>
      </c>
      <c r="I877" s="556" t="s">
        <v>825</v>
      </c>
      <c r="J877" s="874"/>
      <c r="K877" s="4"/>
      <c r="L877" s="129"/>
      <c r="M877" s="129"/>
      <c r="N877" s="129"/>
      <c r="O877" s="129"/>
      <c r="P877" s="129"/>
      <c r="Q877" s="114"/>
      <c r="R877" s="114"/>
      <c r="S877" s="114"/>
      <c r="T877" s="114"/>
      <c r="U877" s="114"/>
      <c r="V877" s="114"/>
      <c r="W877" s="114"/>
      <c r="X877" s="114"/>
      <c r="Y877" s="114"/>
      <c r="Z877" s="114"/>
    </row>
    <row r="878" spans="2:26" ht="15.75" thickBot="1">
      <c r="B878" s="249"/>
      <c r="C878" s="2412" t="s">
        <v>827</v>
      </c>
      <c r="D878" s="1077" t="s">
        <v>40</v>
      </c>
      <c r="E878" s="1778">
        <f>(E877*100/E874)-10</f>
        <v>3.7037037036924403E-4</v>
      </c>
      <c r="F878" s="1120">
        <f t="shared" ref="F878:G878" si="41">(F877*100/F874)-10</f>
        <v>0</v>
      </c>
      <c r="G878" s="1120">
        <f t="shared" si="41"/>
        <v>0</v>
      </c>
      <c r="H878" s="1779">
        <f>(H877*100/H874)-10</f>
        <v>-1.2254901960773168E-5</v>
      </c>
      <c r="I878" s="557" t="s">
        <v>422</v>
      </c>
      <c r="J878" s="1918">
        <f>(H876-H877)*12</f>
        <v>4.0000000001327862E-3</v>
      </c>
      <c r="K878" s="4"/>
      <c r="L878" s="129"/>
      <c r="M878" s="129"/>
      <c r="N878" s="129"/>
      <c r="O878" s="129"/>
      <c r="P878" s="129"/>
      <c r="Q878" s="114"/>
      <c r="R878" s="114"/>
      <c r="S878" s="114"/>
      <c r="T878" s="114"/>
      <c r="U878" s="114"/>
      <c r="V878" s="114"/>
      <c r="W878" s="114"/>
      <c r="X878" s="114"/>
      <c r="Y878" s="114"/>
      <c r="Z878" s="114"/>
    </row>
    <row r="879" spans="2:26" ht="15.75" thickBot="1">
      <c r="K879" s="4"/>
      <c r="L879" s="129"/>
      <c r="M879" s="129"/>
      <c r="N879" s="129"/>
      <c r="O879" s="129"/>
      <c r="P879" s="129"/>
      <c r="Q879" s="114"/>
      <c r="R879" s="114"/>
      <c r="S879" s="114"/>
      <c r="T879" s="114"/>
      <c r="U879" s="114"/>
      <c r="V879" s="114"/>
      <c r="W879" s="114"/>
      <c r="X879" s="114"/>
      <c r="Y879" s="114"/>
      <c r="Z879" s="114"/>
    </row>
    <row r="880" spans="2:26" ht="13.5" customHeight="1" thickBot="1">
      <c r="B880" s="539" t="s">
        <v>889</v>
      </c>
      <c r="C880" s="67"/>
      <c r="D880" s="540"/>
      <c r="E880" s="383" t="s">
        <v>177</v>
      </c>
      <c r="F880" s="383"/>
      <c r="G880" s="383"/>
      <c r="H880" s="461" t="s">
        <v>178</v>
      </c>
      <c r="I880" s="541" t="s">
        <v>200</v>
      </c>
      <c r="J880" s="542"/>
      <c r="K880" s="4"/>
      <c r="L880" s="129"/>
      <c r="M880" s="129"/>
      <c r="N880" s="129"/>
      <c r="O880" s="129"/>
      <c r="P880" s="129"/>
      <c r="Q880" s="114"/>
      <c r="R880" s="114"/>
      <c r="S880" s="114"/>
      <c r="T880" s="114"/>
      <c r="U880" s="114"/>
      <c r="V880" s="114"/>
      <c r="W880" s="114"/>
      <c r="X880" s="114"/>
      <c r="Y880" s="114"/>
      <c r="Z880" s="114"/>
    </row>
    <row r="881" spans="2:26" ht="12.75" customHeight="1">
      <c r="B881" s="70"/>
      <c r="C881" s="704" t="s">
        <v>1011</v>
      </c>
      <c r="D881" s="543"/>
      <c r="E881" s="544" t="s">
        <v>184</v>
      </c>
      <c r="F881" s="466" t="s">
        <v>56</v>
      </c>
      <c r="G881" s="466" t="s">
        <v>57</v>
      </c>
      <c r="H881" s="463" t="s">
        <v>185</v>
      </c>
      <c r="I881" s="545" t="s">
        <v>37</v>
      </c>
      <c r="J881" s="546" t="s">
        <v>826</v>
      </c>
      <c r="K881" s="4"/>
      <c r="L881" s="129"/>
      <c r="M881" s="129"/>
      <c r="N881" s="129"/>
      <c r="O881" s="129"/>
      <c r="P881" s="129"/>
      <c r="Q881" s="114"/>
      <c r="R881" s="114"/>
      <c r="S881" s="114"/>
      <c r="T881" s="114"/>
      <c r="U881" s="114"/>
      <c r="V881" s="114"/>
      <c r="W881" s="114"/>
      <c r="X881" s="114"/>
      <c r="Y881" s="114"/>
      <c r="Z881" s="114"/>
    </row>
    <row r="882" spans="2:26" ht="14.25" customHeight="1" thickBot="1">
      <c r="B882" s="66"/>
      <c r="C882" s="777"/>
      <c r="D882" s="512"/>
      <c r="E882" s="547" t="s">
        <v>6</v>
      </c>
      <c r="F882" s="472" t="s">
        <v>7</v>
      </c>
      <c r="G882" s="472" t="s">
        <v>8</v>
      </c>
      <c r="H882" s="548" t="s">
        <v>187</v>
      </c>
      <c r="I882" s="502"/>
      <c r="J882" s="549" t="s">
        <v>202</v>
      </c>
      <c r="K882" s="4"/>
      <c r="L882" s="129"/>
      <c r="M882" s="129"/>
      <c r="N882" s="129"/>
      <c r="O882" s="129"/>
      <c r="P882" s="129"/>
      <c r="Q882" s="114"/>
      <c r="R882" s="114"/>
      <c r="S882" s="114"/>
      <c r="T882" s="114"/>
      <c r="U882" s="114"/>
      <c r="V882" s="114"/>
      <c r="W882" s="114"/>
      <c r="X882" s="114"/>
      <c r="Y882" s="114"/>
      <c r="Z882" s="114"/>
    </row>
    <row r="883" spans="2:26" ht="14.25" customHeight="1">
      <c r="B883" s="70"/>
      <c r="C883" s="1790" t="s">
        <v>430</v>
      </c>
      <c r="D883" s="702">
        <v>1</v>
      </c>
      <c r="E883" s="416">
        <v>90</v>
      </c>
      <c r="F883" s="68">
        <v>92</v>
      </c>
      <c r="G883" s="69">
        <v>383</v>
      </c>
      <c r="H883" s="550">
        <v>2720</v>
      </c>
      <c r="I883" s="551" t="s">
        <v>184</v>
      </c>
      <c r="J883" s="1916">
        <f>(E885-E886)*12</f>
        <v>8.5265128291212022E-14</v>
      </c>
      <c r="K883" s="4"/>
      <c r="L883" s="129"/>
      <c r="M883" s="129"/>
      <c r="N883" s="129"/>
      <c r="O883" s="129"/>
      <c r="P883" s="129"/>
      <c r="Q883" s="114"/>
      <c r="R883" s="114"/>
      <c r="S883" s="114"/>
      <c r="T883" s="114"/>
      <c r="U883" s="114"/>
      <c r="V883" s="114"/>
      <c r="W883" s="114"/>
      <c r="X883" s="114"/>
      <c r="Y883" s="114"/>
      <c r="Z883" s="114"/>
    </row>
    <row r="884" spans="2:26" ht="12.75" customHeight="1">
      <c r="B884" s="182"/>
      <c r="C884" s="696" t="s">
        <v>118</v>
      </c>
      <c r="D884" s="866"/>
      <c r="E884" s="721"/>
      <c r="F884" s="417"/>
      <c r="G884" s="417"/>
      <c r="H884" s="722"/>
      <c r="I884" s="553" t="s">
        <v>56</v>
      </c>
      <c r="J884" s="1917">
        <f>(F885-F886)*12</f>
        <v>8.5265128291212022E-14</v>
      </c>
      <c r="K884" s="4"/>
      <c r="L884" s="129"/>
      <c r="M884" s="129"/>
      <c r="N884" s="129"/>
      <c r="O884" s="129"/>
      <c r="P884" s="129"/>
      <c r="Q884" s="114"/>
      <c r="R884" s="114"/>
      <c r="S884" s="114"/>
      <c r="T884" s="114"/>
      <c r="U884" s="114"/>
      <c r="V884" s="114"/>
      <c r="W884" s="114"/>
      <c r="X884" s="114"/>
      <c r="Y884" s="114"/>
      <c r="Z884" s="114"/>
    </row>
    <row r="885" spans="2:26" ht="14.25" customHeight="1">
      <c r="B885" s="706" t="s">
        <v>890</v>
      </c>
      <c r="C885" s="554" t="s">
        <v>205</v>
      </c>
      <c r="D885" s="381">
        <v>0.6</v>
      </c>
      <c r="E885" s="724">
        <f>(E883/100)*60</f>
        <v>54</v>
      </c>
      <c r="F885" s="725">
        <f t="shared" ref="F885:G885" si="42">(F883/100)*60</f>
        <v>55.2</v>
      </c>
      <c r="G885" s="725">
        <f t="shared" si="42"/>
        <v>229.8</v>
      </c>
      <c r="H885" s="723">
        <f>(H883/100)*60</f>
        <v>1632</v>
      </c>
      <c r="I885" s="553" t="s">
        <v>57</v>
      </c>
      <c r="J885" s="1917">
        <f>(G885-G886)*12</f>
        <v>3.4106051316484809E-13</v>
      </c>
      <c r="K885" s="4"/>
      <c r="L885" s="129"/>
      <c r="M885" s="129"/>
      <c r="N885" s="129"/>
      <c r="O885" s="129"/>
      <c r="P885" s="129"/>
      <c r="Q885" s="114"/>
      <c r="R885" s="114"/>
      <c r="S885" s="114"/>
      <c r="T885" s="114"/>
      <c r="U885" s="114"/>
      <c r="V885" s="114"/>
      <c r="W885" s="114"/>
      <c r="X885" s="114"/>
      <c r="Y885" s="114"/>
      <c r="Z885" s="114"/>
    </row>
    <row r="886" spans="2:26" ht="12.75" customHeight="1">
      <c r="B886" s="1079"/>
      <c r="C886" s="1080" t="s">
        <v>1018</v>
      </c>
      <c r="D886" s="1081"/>
      <c r="E886" s="2924">
        <f>(E97+E151+E211+E264+E318+E376+E492+E547+E601+E656+E711+E770)/12</f>
        <v>53.999999999999993</v>
      </c>
      <c r="F886" s="2923">
        <f>(F97+F151+F211+F264+F318+F376+F492+F547+F601+F656+F711+F770)/12</f>
        <v>55.199999999999996</v>
      </c>
      <c r="G886" s="2923">
        <f>(G97+G151+G211+G264+G318+G376+G492+G547+G601+G656+G711+G770)/12</f>
        <v>229.79999999999998</v>
      </c>
      <c r="H886" s="2925">
        <f>(H97+H151+H211+H264+H318+H376+H492+H547+H601+H656+H711+H770)/12</f>
        <v>1632.0003333333334</v>
      </c>
      <c r="I886" s="556" t="s">
        <v>825</v>
      </c>
      <c r="J886" s="874"/>
      <c r="K886" s="4"/>
      <c r="L886" s="129"/>
      <c r="M886" s="129"/>
      <c r="N886" s="129"/>
      <c r="O886" s="129"/>
      <c r="P886" s="129"/>
      <c r="Q886" s="114"/>
      <c r="R886" s="114"/>
      <c r="S886" s="114"/>
      <c r="T886" s="114"/>
      <c r="U886" s="114"/>
      <c r="V886" s="114"/>
      <c r="W886" s="114"/>
      <c r="X886" s="114"/>
      <c r="Y886" s="114"/>
      <c r="Z886" s="114"/>
    </row>
    <row r="887" spans="2:26" ht="13.5" customHeight="1" thickBot="1">
      <c r="B887" s="249"/>
      <c r="C887" s="1031" t="s">
        <v>431</v>
      </c>
      <c r="D887" s="1777"/>
      <c r="E887" s="1778">
        <f>(E886*100/E883)-60</f>
        <v>0</v>
      </c>
      <c r="F887" s="1120">
        <f t="shared" ref="F887:H887" si="43">(F886*100/F883)-60</f>
        <v>0</v>
      </c>
      <c r="G887" s="1120">
        <f t="shared" si="43"/>
        <v>0</v>
      </c>
      <c r="H887" s="1779">
        <f t="shared" si="43"/>
        <v>1.2254901960773168E-5</v>
      </c>
      <c r="I887" s="557" t="s">
        <v>422</v>
      </c>
      <c r="J887" s="1918">
        <f>(H885-H886)*12</f>
        <v>-4.0000000008149073E-3</v>
      </c>
      <c r="K887" s="4"/>
      <c r="L887" s="129"/>
      <c r="M887" s="129"/>
      <c r="N887" s="129"/>
      <c r="O887" s="129"/>
      <c r="P887" s="129"/>
      <c r="Q887" s="114"/>
      <c r="R887" s="114"/>
      <c r="S887" s="114"/>
      <c r="T887" s="114"/>
      <c r="U887" s="114"/>
      <c r="V887" s="114"/>
      <c r="W887" s="114"/>
      <c r="X887" s="114"/>
      <c r="Y887" s="114"/>
      <c r="Z887" s="114"/>
    </row>
    <row r="888" spans="2:26" ht="15.75" thickBot="1">
      <c r="K888" s="4"/>
      <c r="L888" s="129"/>
      <c r="M888" s="129"/>
      <c r="N888" s="129"/>
      <c r="O888" s="129"/>
      <c r="P888" s="129"/>
      <c r="Q888" s="114"/>
      <c r="R888" s="114"/>
      <c r="S888" s="114"/>
      <c r="T888" s="114"/>
      <c r="U888" s="114"/>
      <c r="V888" s="114"/>
      <c r="W888" s="114"/>
      <c r="X888" s="114"/>
      <c r="Y888" s="114"/>
      <c r="Z888" s="114"/>
    </row>
    <row r="889" spans="2:26" ht="13.5" customHeight="1" thickBot="1">
      <c r="B889" s="539" t="s">
        <v>889</v>
      </c>
      <c r="C889" s="67"/>
      <c r="D889" s="540"/>
      <c r="E889" s="383" t="s">
        <v>177</v>
      </c>
      <c r="F889" s="383"/>
      <c r="G889" s="383"/>
      <c r="H889" s="461" t="s">
        <v>178</v>
      </c>
      <c r="I889" s="541" t="s">
        <v>200</v>
      </c>
      <c r="J889" s="542"/>
      <c r="K889" s="4"/>
      <c r="L889" s="129"/>
      <c r="M889" s="129"/>
      <c r="N889" s="129"/>
      <c r="O889" s="129"/>
      <c r="P889" s="129"/>
      <c r="Q889" s="114"/>
      <c r="R889" s="114"/>
      <c r="S889" s="114"/>
      <c r="T889" s="114"/>
      <c r="U889" s="114"/>
      <c r="V889" s="114"/>
      <c r="W889" s="114"/>
      <c r="X889" s="114"/>
      <c r="Y889" s="114"/>
      <c r="Z889" s="114"/>
    </row>
    <row r="890" spans="2:26" ht="13.5" customHeight="1">
      <c r="B890" s="70"/>
      <c r="C890" s="704" t="s">
        <v>1012</v>
      </c>
      <c r="D890" s="543"/>
      <c r="E890" s="544" t="s">
        <v>184</v>
      </c>
      <c r="F890" s="466" t="s">
        <v>56</v>
      </c>
      <c r="G890" s="466" t="s">
        <v>57</v>
      </c>
      <c r="H890" s="463" t="s">
        <v>185</v>
      </c>
      <c r="I890" s="545" t="s">
        <v>37</v>
      </c>
      <c r="J890" s="546" t="s">
        <v>826</v>
      </c>
      <c r="K890" s="4"/>
      <c r="L890" s="129"/>
      <c r="M890" s="129"/>
      <c r="N890" s="129"/>
      <c r="O890" s="129"/>
      <c r="P890" s="129"/>
      <c r="Q890" s="114"/>
      <c r="R890" s="114"/>
      <c r="S890" s="114"/>
      <c r="T890" s="114"/>
      <c r="U890" s="114"/>
      <c r="V890" s="114"/>
      <c r="W890" s="114"/>
      <c r="X890" s="114"/>
      <c r="Y890" s="114"/>
      <c r="Z890" s="114"/>
    </row>
    <row r="891" spans="2:26" ht="13.5" customHeight="1" thickBot="1">
      <c r="B891" s="66"/>
      <c r="C891" s="777"/>
      <c r="D891" s="512"/>
      <c r="E891" s="547" t="s">
        <v>6</v>
      </c>
      <c r="F891" s="472" t="s">
        <v>7</v>
      </c>
      <c r="G891" s="472" t="s">
        <v>8</v>
      </c>
      <c r="H891" s="548" t="s">
        <v>187</v>
      </c>
      <c r="I891" s="502"/>
      <c r="J891" s="549" t="s">
        <v>202</v>
      </c>
      <c r="K891" s="4"/>
      <c r="L891" s="129"/>
      <c r="M891" s="129"/>
      <c r="N891" s="129"/>
      <c r="O891" s="129"/>
      <c r="P891" s="129"/>
      <c r="Q891" s="114"/>
      <c r="R891" s="114"/>
      <c r="S891" s="114"/>
      <c r="T891" s="114"/>
      <c r="U891" s="114"/>
      <c r="V891" s="114"/>
      <c r="W891" s="114"/>
      <c r="X891" s="114"/>
      <c r="Y891" s="114"/>
      <c r="Z891" s="114"/>
    </row>
    <row r="892" spans="2:26">
      <c r="B892" s="70"/>
      <c r="C892" s="1790" t="s">
        <v>430</v>
      </c>
      <c r="D892" s="702">
        <v>1</v>
      </c>
      <c r="E892" s="416">
        <v>90</v>
      </c>
      <c r="F892" s="68">
        <v>92</v>
      </c>
      <c r="G892" s="69">
        <v>383</v>
      </c>
      <c r="H892" s="550">
        <v>2720</v>
      </c>
      <c r="I892" s="551" t="s">
        <v>184</v>
      </c>
      <c r="J892" s="1916">
        <f>(E894-E895)*12</f>
        <v>-4.0000000000475211E-3</v>
      </c>
      <c r="K892" s="4"/>
      <c r="L892" s="129"/>
      <c r="M892" s="129"/>
      <c r="N892" s="129"/>
      <c r="O892" s="129"/>
      <c r="P892" s="129"/>
      <c r="Q892" s="114"/>
      <c r="R892" s="114"/>
      <c r="S892" s="114"/>
      <c r="T892" s="114"/>
      <c r="U892" s="114"/>
      <c r="V892" s="114"/>
      <c r="W892" s="114"/>
      <c r="X892" s="114"/>
      <c r="Y892" s="114"/>
      <c r="Z892" s="114"/>
    </row>
    <row r="893" spans="2:26">
      <c r="B893" s="182"/>
      <c r="C893" s="696" t="s">
        <v>118</v>
      </c>
      <c r="D893" s="866"/>
      <c r="E893" s="721"/>
      <c r="F893" s="417"/>
      <c r="G893" s="417"/>
      <c r="H893" s="722"/>
      <c r="I893" s="553" t="s">
        <v>56</v>
      </c>
      <c r="J893" s="1917">
        <f>(F894-F895)*12</f>
        <v>-3.0000000000143245E-3</v>
      </c>
      <c r="K893" s="4"/>
      <c r="L893" s="129"/>
      <c r="M893" s="129"/>
      <c r="N893" s="129"/>
      <c r="O893" s="129"/>
      <c r="P893" s="129"/>
      <c r="Q893" s="114"/>
      <c r="R893" s="114"/>
      <c r="S893" s="114"/>
      <c r="T893" s="114"/>
      <c r="U893" s="114"/>
      <c r="V893" s="114"/>
      <c r="W893" s="114"/>
      <c r="X893" s="114"/>
      <c r="Y893" s="114"/>
      <c r="Z893" s="114"/>
    </row>
    <row r="894" spans="2:26" ht="15.75">
      <c r="B894" s="706" t="s">
        <v>890</v>
      </c>
      <c r="C894" s="554" t="s">
        <v>276</v>
      </c>
      <c r="D894" s="381">
        <v>0.45</v>
      </c>
      <c r="E894" s="724">
        <f>(E892/100)*45</f>
        <v>40.5</v>
      </c>
      <c r="F894" s="725">
        <f t="shared" ref="F894:G894" si="44">(F892/100)*45</f>
        <v>41.4</v>
      </c>
      <c r="G894" s="725">
        <f t="shared" si="44"/>
        <v>172.35</v>
      </c>
      <c r="H894" s="723">
        <f>(H892/100)*45</f>
        <v>1224</v>
      </c>
      <c r="I894" s="553" t="s">
        <v>57</v>
      </c>
      <c r="J894" s="1917">
        <f>(G894-G895)*12</f>
        <v>0</v>
      </c>
      <c r="K894" s="4"/>
      <c r="L894" s="129"/>
      <c r="M894" s="129"/>
      <c r="N894" s="129"/>
      <c r="O894" s="129"/>
      <c r="P894" s="129"/>
      <c r="Q894" s="114"/>
      <c r="R894" s="114"/>
      <c r="S894" s="114"/>
      <c r="T894" s="114"/>
      <c r="U894" s="114"/>
      <c r="V894" s="114"/>
      <c r="W894" s="114"/>
      <c r="X894" s="114"/>
      <c r="Y894" s="114"/>
      <c r="Z894" s="114"/>
    </row>
    <row r="895" spans="2:26">
      <c r="B895" s="1079"/>
      <c r="C895" s="1080" t="s">
        <v>1018</v>
      </c>
      <c r="D895" s="1081"/>
      <c r="E895" s="2924">
        <f>(E102+E156+E216+E269+E323+E381+E497+E552+E606+E661+E716+E775)/12</f>
        <v>40.500333333333337</v>
      </c>
      <c r="F895" s="2923">
        <f>(F102+F156+F216+F269+F323+F381+F497+F552+F606+F661+F716+F775)/12</f>
        <v>41.40025</v>
      </c>
      <c r="G895" s="2923">
        <f>(G102+G156+G216+G269+G323+G381+G497+G552+G606+G661+G716+G775)/12</f>
        <v>172.35</v>
      </c>
      <c r="H895" s="2925">
        <f>(H102+H156+H216+H269+H323+H381+H497+H552+H606+H661+H716+H775)/12</f>
        <v>1224</v>
      </c>
      <c r="I895" s="556" t="s">
        <v>825</v>
      </c>
      <c r="J895" s="874"/>
      <c r="K895" s="4"/>
      <c r="L895" s="129"/>
      <c r="M895" s="129"/>
      <c r="N895" s="129"/>
      <c r="O895" s="129"/>
      <c r="P895" s="129"/>
      <c r="Q895" s="114"/>
      <c r="R895" s="114"/>
      <c r="S895" s="114"/>
      <c r="T895" s="114"/>
      <c r="U895" s="114"/>
      <c r="V895" s="114"/>
      <c r="W895" s="114"/>
      <c r="X895" s="114"/>
      <c r="Y895" s="114"/>
      <c r="Z895" s="114"/>
    </row>
    <row r="896" spans="2:26" ht="15.75" thickBot="1">
      <c r="B896" s="249"/>
      <c r="C896" s="2412" t="s">
        <v>827</v>
      </c>
      <c r="D896" s="1077" t="s">
        <v>40</v>
      </c>
      <c r="E896" s="1778">
        <f>(E895*100/E892)-45</f>
        <v>3.7037037037634946E-4</v>
      </c>
      <c r="F896" s="1120">
        <f t="shared" ref="F896:H896" si="45">(F895*100/F892)-45</f>
        <v>2.7173913043299081E-4</v>
      </c>
      <c r="G896" s="1120">
        <f t="shared" si="45"/>
        <v>0</v>
      </c>
      <c r="H896" s="1779">
        <f t="shared" si="45"/>
        <v>0</v>
      </c>
      <c r="I896" s="557" t="s">
        <v>422</v>
      </c>
      <c r="J896" s="1918">
        <f>(H894-H895)*12</f>
        <v>0</v>
      </c>
      <c r="K896" s="4"/>
      <c r="L896" s="129"/>
      <c r="M896" s="129"/>
      <c r="N896" s="129"/>
      <c r="O896" s="129"/>
      <c r="P896" s="129"/>
      <c r="Q896" s="114"/>
      <c r="R896" s="114"/>
      <c r="S896" s="114"/>
      <c r="T896" s="114"/>
      <c r="U896" s="114"/>
      <c r="V896" s="114"/>
      <c r="W896" s="114"/>
      <c r="X896" s="114"/>
      <c r="Y896" s="114"/>
      <c r="Z896" s="114"/>
    </row>
    <row r="897" spans="2:26" ht="12" customHeight="1" thickBot="1">
      <c r="B897" s="1797"/>
      <c r="C897" s="1797"/>
      <c r="K897" s="4"/>
      <c r="L897" s="129"/>
      <c r="M897" s="129"/>
      <c r="N897" s="129"/>
      <c r="O897" s="129"/>
      <c r="P897" s="129"/>
      <c r="Q897" s="114"/>
      <c r="R897" s="114"/>
      <c r="S897" s="114"/>
      <c r="T897" s="114"/>
      <c r="U897" s="114"/>
      <c r="V897" s="114"/>
      <c r="W897" s="114"/>
      <c r="X897" s="114"/>
      <c r="Y897" s="114"/>
      <c r="Z897" s="114"/>
    </row>
    <row r="898" spans="2:26" ht="14.25" customHeight="1" thickBot="1">
      <c r="B898" s="539" t="s">
        <v>889</v>
      </c>
      <c r="C898" s="1798"/>
      <c r="D898" s="540"/>
      <c r="E898" s="383" t="s">
        <v>177</v>
      </c>
      <c r="F898" s="383"/>
      <c r="G898" s="383"/>
      <c r="H898" s="461" t="s">
        <v>178</v>
      </c>
      <c r="I898" s="541" t="s">
        <v>200</v>
      </c>
      <c r="J898" s="542"/>
      <c r="K898" s="4"/>
      <c r="L898" s="129"/>
      <c r="M898" s="129"/>
      <c r="N898" s="129"/>
      <c r="O898" s="129"/>
      <c r="P898" s="129"/>
      <c r="Q898" s="114"/>
      <c r="R898" s="114"/>
      <c r="S898" s="114"/>
      <c r="T898" s="114"/>
      <c r="U898" s="114"/>
      <c r="V898" s="114"/>
      <c r="W898" s="114"/>
      <c r="X898" s="114"/>
      <c r="Y898" s="114"/>
      <c r="Z898" s="114"/>
    </row>
    <row r="899" spans="2:26" ht="12.75" customHeight="1">
      <c r="B899" s="778" t="s">
        <v>1017</v>
      </c>
      <c r="C899" s="704"/>
      <c r="D899" s="543"/>
      <c r="E899" s="544" t="s">
        <v>184</v>
      </c>
      <c r="F899" s="466" t="s">
        <v>56</v>
      </c>
      <c r="G899" s="466" t="s">
        <v>57</v>
      </c>
      <c r="H899" s="463" t="s">
        <v>185</v>
      </c>
      <c r="I899" s="545" t="s">
        <v>37</v>
      </c>
      <c r="J899" s="546" t="s">
        <v>826</v>
      </c>
      <c r="K899" s="4"/>
      <c r="L899" s="129"/>
      <c r="M899" s="129"/>
      <c r="N899" s="129"/>
      <c r="O899" s="129"/>
      <c r="P899" s="129"/>
      <c r="Q899" s="114"/>
      <c r="R899" s="114"/>
      <c r="S899" s="114"/>
      <c r="T899" s="114"/>
      <c r="U899" s="114"/>
      <c r="V899" s="114"/>
      <c r="W899" s="114"/>
      <c r="X899" s="114"/>
      <c r="Y899" s="114"/>
      <c r="Z899" s="114"/>
    </row>
    <row r="900" spans="2:26" ht="13.5" customHeight="1" thickBot="1">
      <c r="B900" s="66"/>
      <c r="C900" s="705" t="s">
        <v>1021</v>
      </c>
      <c r="D900" s="512"/>
      <c r="E900" s="547" t="s">
        <v>6</v>
      </c>
      <c r="F900" s="472" t="s">
        <v>7</v>
      </c>
      <c r="G900" s="472" t="s">
        <v>8</v>
      </c>
      <c r="H900" s="548" t="s">
        <v>187</v>
      </c>
      <c r="I900" s="502"/>
      <c r="J900" s="549" t="s">
        <v>202</v>
      </c>
      <c r="K900" s="4"/>
      <c r="L900" s="129"/>
      <c r="M900" s="129"/>
      <c r="N900" s="129"/>
      <c r="O900" s="129"/>
      <c r="P900" s="129"/>
      <c r="Q900" s="114"/>
      <c r="R900" s="114"/>
      <c r="S900" s="114"/>
      <c r="T900" s="114"/>
      <c r="U900" s="114"/>
      <c r="V900" s="114"/>
      <c r="W900" s="114"/>
      <c r="X900" s="114"/>
      <c r="Y900" s="114"/>
      <c r="Z900" s="114"/>
    </row>
    <row r="901" spans="2:26">
      <c r="B901" s="70"/>
      <c r="C901" s="1790" t="s">
        <v>430</v>
      </c>
      <c r="D901" s="702">
        <v>1</v>
      </c>
      <c r="E901" s="416">
        <v>90</v>
      </c>
      <c r="F901" s="68">
        <v>92</v>
      </c>
      <c r="G901" s="69">
        <v>383</v>
      </c>
      <c r="H901" s="550">
        <v>2720</v>
      </c>
      <c r="I901" s="551" t="s">
        <v>184</v>
      </c>
      <c r="J901" s="1916">
        <f>(E903-E904)*12</f>
        <v>-3.9999999998769908E-3</v>
      </c>
      <c r="K901" s="4"/>
      <c r="L901" s="129"/>
      <c r="M901" s="129"/>
      <c r="N901" s="129"/>
      <c r="O901" s="129"/>
      <c r="P901" s="129"/>
      <c r="Q901" s="114"/>
      <c r="R901" s="114"/>
      <c r="S901" s="114"/>
      <c r="T901" s="114"/>
      <c r="U901" s="114"/>
      <c r="V901" s="114"/>
      <c r="W901" s="114"/>
      <c r="X901" s="114"/>
      <c r="Y901" s="114"/>
      <c r="Z901" s="114"/>
    </row>
    <row r="902" spans="2:26" ht="12.75" customHeight="1">
      <c r="B902" s="182"/>
      <c r="C902" s="696" t="s">
        <v>118</v>
      </c>
      <c r="D902" s="866"/>
      <c r="E902" s="721"/>
      <c r="F902" s="417"/>
      <c r="G902" s="417"/>
      <c r="H902" s="722"/>
      <c r="I902" s="553" t="s">
        <v>56</v>
      </c>
      <c r="J902" s="1917">
        <f>(F903-F904)*12</f>
        <v>-1.7053025658242404E-13</v>
      </c>
      <c r="K902" s="6"/>
      <c r="L902" s="129"/>
      <c r="M902" s="129"/>
      <c r="N902" s="129"/>
      <c r="O902" s="129"/>
      <c r="P902" s="129"/>
      <c r="Q902" s="114"/>
      <c r="R902" s="114"/>
      <c r="S902" s="114"/>
      <c r="T902" s="114"/>
      <c r="U902" s="114"/>
      <c r="V902" s="114"/>
      <c r="W902" s="114"/>
      <c r="X902" s="114"/>
      <c r="Y902" s="114"/>
      <c r="Z902" s="114"/>
    </row>
    <row r="903" spans="2:26" ht="15.75">
      <c r="B903" s="706" t="s">
        <v>890</v>
      </c>
      <c r="C903" s="554" t="s">
        <v>205</v>
      </c>
      <c r="D903" s="381">
        <v>0.7</v>
      </c>
      <c r="E903" s="2409">
        <f>(E901/100)*70</f>
        <v>63</v>
      </c>
      <c r="F903" s="2410">
        <f t="shared" ref="F903:G903" si="46">(F901/100)*70</f>
        <v>64.400000000000006</v>
      </c>
      <c r="G903" s="2410">
        <f t="shared" si="46"/>
        <v>268.10000000000002</v>
      </c>
      <c r="H903" s="2411">
        <f>(H901/100)*70</f>
        <v>1904</v>
      </c>
      <c r="I903" s="553" t="s">
        <v>57</v>
      </c>
      <c r="J903" s="1917">
        <f>(G903-G904)*12</f>
        <v>0</v>
      </c>
      <c r="K903" s="6"/>
      <c r="L903" s="129"/>
      <c r="M903" s="129"/>
      <c r="N903" s="129"/>
      <c r="O903" s="129"/>
      <c r="P903" s="129"/>
      <c r="Q903" s="114"/>
      <c r="R903" s="114"/>
      <c r="S903" s="114"/>
      <c r="T903" s="114"/>
      <c r="U903" s="114"/>
      <c r="V903" s="114"/>
      <c r="W903" s="114"/>
      <c r="X903" s="114"/>
      <c r="Y903" s="114"/>
      <c r="Z903" s="114"/>
    </row>
    <row r="904" spans="2:26">
      <c r="B904" s="2397"/>
      <c r="C904" s="2398" t="s">
        <v>1018</v>
      </c>
      <c r="D904" s="2399"/>
      <c r="E904" s="2943">
        <f>(E107+E161+E221+E274+E328+E385+E502+E556+E611+E666+E721+E780)/12</f>
        <v>63.000333333333323</v>
      </c>
      <c r="F904" s="2942">
        <f>(F107+F161+F221+F274+F328+F385+F502+F556+F611+F666+F721+F780)/12</f>
        <v>64.40000000000002</v>
      </c>
      <c r="G904" s="2942">
        <f>(G107+G161+G221+G274+G328+G385+G502+G556+G611+G666+G721+G780)/12</f>
        <v>268.10000000000002</v>
      </c>
      <c r="H904" s="2944">
        <f>(H107+H161+H221+H274+H328+H385+H502+H556+H611+H666+H721+H780)/12</f>
        <v>1904.0000000000002</v>
      </c>
      <c r="I904" s="556" t="s">
        <v>825</v>
      </c>
      <c r="J904" s="874"/>
      <c r="K904" s="6"/>
      <c r="L904" s="129"/>
      <c r="M904" s="129"/>
      <c r="N904" s="129"/>
      <c r="O904" s="129"/>
      <c r="P904" s="129"/>
      <c r="Q904" s="114"/>
      <c r="R904" s="114"/>
      <c r="S904" s="114"/>
      <c r="T904" s="114"/>
      <c r="U904" s="114"/>
      <c r="V904" s="114"/>
      <c r="W904" s="114"/>
      <c r="X904" s="114"/>
      <c r="Y904" s="114"/>
      <c r="Z904" s="114"/>
    </row>
    <row r="905" spans="2:26" ht="14.25" customHeight="1" thickBot="1">
      <c r="B905" s="249"/>
      <c r="C905" s="2412" t="s">
        <v>827</v>
      </c>
      <c r="D905" s="1077" t="s">
        <v>40</v>
      </c>
      <c r="E905" s="1778">
        <f>(E904*100/E901)-70</f>
        <v>3.7037037034792775E-4</v>
      </c>
      <c r="F905" s="1120">
        <f t="shared" ref="F905:H905" si="47">(F904*100/F901)-70</f>
        <v>0</v>
      </c>
      <c r="G905" s="1120">
        <f t="shared" si="47"/>
        <v>0</v>
      </c>
      <c r="H905" s="1779">
        <f t="shared" si="47"/>
        <v>0</v>
      </c>
      <c r="I905" s="557" t="s">
        <v>422</v>
      </c>
      <c r="J905" s="1918">
        <f>(H903-H904)*12</f>
        <v>-2.7284841053187847E-12</v>
      </c>
      <c r="K905" s="6"/>
      <c r="L905" s="129"/>
      <c r="M905" s="129"/>
      <c r="N905" s="129"/>
      <c r="O905" s="129"/>
      <c r="P905" s="129"/>
      <c r="Q905" s="114"/>
      <c r="R905" s="114"/>
      <c r="S905" s="114"/>
      <c r="T905" s="114"/>
      <c r="U905" s="114"/>
      <c r="V905" s="114"/>
      <c r="W905" s="114"/>
      <c r="X905" s="114"/>
      <c r="Y905" s="114"/>
      <c r="Z905" s="114"/>
    </row>
    <row r="906" spans="2:26">
      <c r="D906" s="733"/>
      <c r="E906" s="733"/>
      <c r="F906" s="733"/>
      <c r="G906" s="733"/>
      <c r="H906" s="733"/>
      <c r="I906" s="733"/>
      <c r="K906" s="6"/>
      <c r="L906" s="129"/>
      <c r="M906" s="129"/>
      <c r="N906" s="129"/>
      <c r="O906" s="129"/>
      <c r="P906" s="129"/>
      <c r="Q906" s="114"/>
      <c r="R906" s="114"/>
      <c r="S906" s="114"/>
      <c r="T906" s="114"/>
      <c r="U906" s="114"/>
      <c r="V906" s="114"/>
      <c r="W906" s="114"/>
      <c r="X906" s="114"/>
      <c r="Y906" s="114"/>
      <c r="Z906" s="114"/>
    </row>
    <row r="907" spans="2:26">
      <c r="D907" s="733"/>
      <c r="E907" s="891"/>
      <c r="F907" s="891"/>
      <c r="G907" s="891"/>
      <c r="H907" s="891"/>
      <c r="I907" s="129"/>
      <c r="J907" s="5"/>
      <c r="K907" s="6"/>
      <c r="L907" s="129"/>
      <c r="M907" s="129"/>
      <c r="N907" s="129"/>
      <c r="O907" s="129"/>
      <c r="P907" s="129"/>
      <c r="Q907" s="114"/>
      <c r="R907" s="114"/>
      <c r="S907" s="114"/>
      <c r="T907" s="114"/>
      <c r="U907" s="114"/>
      <c r="V907" s="114"/>
      <c r="W907" s="114"/>
      <c r="X907" s="114"/>
      <c r="Y907" s="114"/>
      <c r="Z907" s="114"/>
    </row>
    <row r="908" spans="2:26">
      <c r="D908" s="733"/>
      <c r="E908" s="733"/>
      <c r="F908" s="733"/>
      <c r="G908" s="733"/>
      <c r="H908" s="733"/>
      <c r="I908" s="733"/>
      <c r="K908" s="6"/>
      <c r="L908" s="129"/>
      <c r="M908" s="129"/>
      <c r="N908" s="129"/>
      <c r="O908" s="129"/>
      <c r="P908" s="129"/>
      <c r="Q908" s="114"/>
      <c r="R908" s="114"/>
      <c r="S908" s="114"/>
      <c r="T908" s="114"/>
      <c r="U908" s="114"/>
      <c r="V908" s="114"/>
      <c r="W908" s="114"/>
      <c r="X908" s="114"/>
      <c r="Y908" s="114"/>
      <c r="Z908" s="114"/>
    </row>
    <row r="909" spans="2:26">
      <c r="D909" s="733"/>
      <c r="E909" s="733"/>
      <c r="F909" s="733"/>
      <c r="G909" s="733"/>
      <c r="H909" s="733"/>
      <c r="I909" s="733"/>
      <c r="K909" s="6"/>
      <c r="L909" s="129"/>
      <c r="M909" s="129"/>
      <c r="N909" s="129"/>
      <c r="O909" s="129"/>
      <c r="P909" s="129"/>
      <c r="Q909" s="114"/>
      <c r="R909" s="114"/>
      <c r="S909" s="114"/>
      <c r="T909" s="114"/>
      <c r="U909" s="114"/>
      <c r="V909" s="114"/>
      <c r="W909" s="114"/>
      <c r="X909" s="114"/>
      <c r="Y909" s="114"/>
      <c r="Z909" s="114"/>
    </row>
    <row r="910" spans="2:26">
      <c r="K910" s="6"/>
      <c r="L910" s="129"/>
      <c r="M910" s="129"/>
      <c r="N910" s="129"/>
      <c r="O910" s="129"/>
      <c r="P910" s="129"/>
      <c r="Q910" s="114"/>
      <c r="R910" s="114"/>
      <c r="S910" s="114"/>
      <c r="T910" s="114"/>
      <c r="U910" s="114"/>
      <c r="V910" s="114"/>
      <c r="W910" s="114"/>
      <c r="X910" s="114"/>
      <c r="Y910" s="114"/>
      <c r="Z910" s="114"/>
    </row>
    <row r="911" spans="2:26">
      <c r="B911" s="2" t="s">
        <v>110</v>
      </c>
      <c r="D911"/>
      <c r="E911"/>
      <c r="F911"/>
      <c r="G911"/>
      <c r="H911" t="s">
        <v>111</v>
      </c>
      <c r="K911" s="6"/>
      <c r="L911" s="129"/>
      <c r="M911" s="129"/>
      <c r="N911" s="129"/>
      <c r="O911" s="129"/>
      <c r="P911" s="129"/>
      <c r="Q911" s="114"/>
      <c r="R911" s="114"/>
      <c r="S911" s="114"/>
      <c r="T911" s="114"/>
      <c r="U911" s="114"/>
      <c r="V911" s="114"/>
      <c r="W911" s="114"/>
      <c r="X911" s="114"/>
      <c r="Y911" s="114"/>
      <c r="Z911" s="114"/>
    </row>
    <row r="912" spans="2:26">
      <c r="K912" s="6"/>
      <c r="L912" s="129"/>
      <c r="M912" s="129"/>
      <c r="N912" s="129"/>
      <c r="O912" s="129"/>
      <c r="P912" s="129"/>
      <c r="Q912" s="114"/>
      <c r="R912" s="114"/>
      <c r="S912" s="114"/>
      <c r="T912" s="114"/>
      <c r="U912" s="114"/>
      <c r="V912" s="114"/>
      <c r="W912" s="114"/>
      <c r="X912" s="114"/>
      <c r="Y912" s="114"/>
      <c r="Z912" s="114"/>
    </row>
    <row r="913" spans="2:26">
      <c r="C913" t="s">
        <v>15</v>
      </c>
      <c r="D913"/>
      <c r="E913" s="6"/>
      <c r="F913"/>
      <c r="G913"/>
      <c r="H913"/>
      <c r="K913" s="6"/>
      <c r="L913" s="129"/>
      <c r="M913" s="129"/>
      <c r="N913" s="129"/>
      <c r="O913" s="129"/>
      <c r="P913" s="129"/>
      <c r="Q913" s="114"/>
      <c r="R913" s="114"/>
      <c r="S913" s="114"/>
      <c r="T913" s="114"/>
      <c r="U913" s="114"/>
      <c r="V913" s="114"/>
      <c r="W913" s="114"/>
      <c r="X913" s="114"/>
      <c r="Y913" s="114"/>
      <c r="Z913" s="114"/>
    </row>
    <row r="914" spans="2:26">
      <c r="B914" s="72">
        <v>1</v>
      </c>
      <c r="C914" s="71" t="s">
        <v>16</v>
      </c>
      <c r="D914" s="71"/>
      <c r="E914" s="76"/>
      <c r="F914" s="71" t="s">
        <v>17</v>
      </c>
      <c r="G914" s="71"/>
      <c r="H914" s="71"/>
      <c r="K914" s="6"/>
      <c r="L914" s="129"/>
      <c r="M914" s="129"/>
      <c r="N914" s="129"/>
      <c r="O914" s="129"/>
      <c r="P914" s="129"/>
      <c r="Q914" s="114"/>
      <c r="R914" s="114"/>
      <c r="S914" s="114"/>
      <c r="T914" s="114"/>
      <c r="U914" s="114"/>
      <c r="V914" s="114"/>
      <c r="W914" s="114"/>
      <c r="X914" s="114"/>
      <c r="Y914" s="114"/>
      <c r="Z914" s="114"/>
    </row>
    <row r="915" spans="2:26">
      <c r="B915" s="72"/>
      <c r="C915" s="71" t="s">
        <v>18</v>
      </c>
      <c r="D915" s="71"/>
      <c r="E915" s="76"/>
      <c r="F915" s="71"/>
      <c r="G915" s="75"/>
      <c r="H915" s="71"/>
      <c r="K915" s="6"/>
      <c r="L915" s="129"/>
      <c r="M915" s="129"/>
      <c r="N915" s="129"/>
      <c r="O915" s="129"/>
      <c r="P915" s="129"/>
      <c r="Q915" s="114"/>
      <c r="R915" s="114"/>
      <c r="S915" s="114"/>
      <c r="T915" s="114"/>
      <c r="U915" s="114"/>
      <c r="V915" s="114"/>
      <c r="W915" s="114"/>
      <c r="X915" s="114"/>
      <c r="Y915" s="114"/>
      <c r="Z915" s="114"/>
    </row>
    <row r="916" spans="2:26">
      <c r="B916">
        <v>2</v>
      </c>
      <c r="C916" s="698" t="s">
        <v>806</v>
      </c>
      <c r="D916" s="71"/>
      <c r="E916" s="76"/>
      <c r="F916" s="71"/>
      <c r="G916" s="71"/>
      <c r="H916" s="71"/>
      <c r="K916" s="6"/>
      <c r="L916" s="129"/>
      <c r="M916" s="129"/>
      <c r="N916" s="129"/>
      <c r="O916" s="129"/>
      <c r="P916" s="129"/>
      <c r="Q916" s="114"/>
      <c r="R916" s="114"/>
      <c r="S916" s="114"/>
      <c r="T916" s="114"/>
      <c r="U916" s="114"/>
      <c r="V916" s="114"/>
      <c r="W916" s="114"/>
      <c r="X916" s="114"/>
      <c r="Y916" s="114"/>
      <c r="Z916" s="114"/>
    </row>
    <row r="917" spans="2:26">
      <c r="C917" s="698" t="s">
        <v>807</v>
      </c>
      <c r="D917" s="71"/>
      <c r="E917" s="76"/>
      <c r="F917" s="71"/>
      <c r="G917" s="75"/>
      <c r="H917" s="71"/>
      <c r="K917" s="6"/>
      <c r="L917" s="129"/>
      <c r="M917" s="129"/>
      <c r="N917" s="129"/>
      <c r="O917" s="129"/>
      <c r="P917" s="129"/>
      <c r="Q917" s="114"/>
      <c r="R917" s="114"/>
      <c r="S917" s="114"/>
      <c r="T917" s="114"/>
      <c r="U917" s="114"/>
      <c r="V917" s="114"/>
      <c r="W917" s="114"/>
      <c r="X917" s="114"/>
      <c r="Y917" s="114"/>
      <c r="Z917" s="114"/>
    </row>
    <row r="918" spans="2:26">
      <c r="B918">
        <v>3</v>
      </c>
      <c r="C918" s="698" t="s">
        <v>433</v>
      </c>
      <c r="D918" s="698"/>
      <c r="E918" s="698"/>
      <c r="F918" s="698"/>
      <c r="G918" s="698"/>
      <c r="H918" s="698"/>
      <c r="J918" s="698"/>
      <c r="K918" s="6"/>
      <c r="L918" s="129"/>
      <c r="M918" s="129"/>
      <c r="N918" s="129"/>
      <c r="O918" s="129"/>
      <c r="P918" s="129"/>
      <c r="Q918" s="114"/>
      <c r="R918" s="114"/>
      <c r="S918" s="114"/>
      <c r="T918" s="114"/>
      <c r="U918" s="114"/>
      <c r="V918" s="114"/>
      <c r="W918" s="114"/>
      <c r="X918" s="114"/>
      <c r="Y918" s="114"/>
      <c r="Z918" s="114"/>
    </row>
    <row r="919" spans="2:26">
      <c r="C919" s="698" t="s">
        <v>434</v>
      </c>
      <c r="D919" s="698"/>
      <c r="E919" s="698"/>
      <c r="F919" s="698"/>
      <c r="G919" s="698"/>
      <c r="H919" s="698"/>
      <c r="I919" s="698"/>
      <c r="J919" s="2"/>
      <c r="K919" s="6"/>
      <c r="L919" s="129"/>
      <c r="M919" s="129"/>
      <c r="N919" s="129"/>
      <c r="O919" s="129"/>
      <c r="P919" s="129"/>
      <c r="Q919" s="114"/>
      <c r="R919" s="114"/>
      <c r="S919" s="114"/>
      <c r="T919" s="114"/>
      <c r="U919" s="114"/>
      <c r="V919" s="114"/>
      <c r="W919" s="114"/>
      <c r="X919" s="114"/>
      <c r="Y919" s="114"/>
      <c r="Z919" s="114"/>
    </row>
    <row r="920" spans="2:26">
      <c r="C920" s="698" t="s">
        <v>435</v>
      </c>
      <c r="D920" s="698"/>
      <c r="E920" s="698"/>
      <c r="F920" s="698"/>
      <c r="G920" s="698"/>
      <c r="H920" s="698"/>
      <c r="I920" s="698"/>
      <c r="J920" s="698"/>
      <c r="K920" s="6"/>
      <c r="L920" s="129"/>
      <c r="M920" s="129"/>
      <c r="N920" s="129"/>
      <c r="O920" s="129"/>
      <c r="P920" s="129"/>
      <c r="Q920" s="114"/>
      <c r="R920" s="114"/>
      <c r="S920" s="114"/>
      <c r="T920" s="114"/>
      <c r="U920" s="114"/>
      <c r="V920" s="114"/>
      <c r="W920" s="114"/>
      <c r="X920" s="114"/>
      <c r="Y920" s="114"/>
      <c r="Z920" s="114"/>
    </row>
    <row r="921" spans="2:26">
      <c r="B921">
        <v>4</v>
      </c>
      <c r="C921" s="698" t="s">
        <v>436</v>
      </c>
      <c r="D921" s="698"/>
      <c r="E921" s="698"/>
      <c r="F921" s="698"/>
      <c r="G921" s="698"/>
      <c r="H921" s="698"/>
      <c r="I921" s="698"/>
      <c r="K921" s="6"/>
      <c r="L921" s="129"/>
      <c r="M921" s="129"/>
      <c r="N921" s="129"/>
      <c r="O921" s="129"/>
      <c r="P921" s="129"/>
      <c r="Q921" s="114"/>
      <c r="R921" s="114"/>
      <c r="S921" s="114"/>
      <c r="T921" s="114"/>
      <c r="U921" s="114"/>
      <c r="V921" s="114"/>
      <c r="W921" s="114"/>
      <c r="X921" s="114"/>
      <c r="Y921" s="114"/>
      <c r="Z921" s="114"/>
    </row>
    <row r="922" spans="2:26">
      <c r="C922" s="698" t="s">
        <v>437</v>
      </c>
      <c r="D922" s="698"/>
      <c r="E922" s="698"/>
      <c r="F922" s="698"/>
      <c r="G922" s="698"/>
      <c r="H922" s="698"/>
      <c r="K922" s="6"/>
      <c r="L922" s="129"/>
      <c r="M922" s="129"/>
      <c r="N922" s="129"/>
      <c r="O922" s="129"/>
      <c r="P922" s="129"/>
      <c r="Q922" s="114"/>
      <c r="R922" s="114"/>
      <c r="S922" s="114"/>
      <c r="T922" s="114"/>
      <c r="U922" s="114"/>
      <c r="V922" s="114"/>
      <c r="W922" s="114"/>
      <c r="X922" s="114"/>
      <c r="Y922" s="114"/>
      <c r="Z922" s="114"/>
    </row>
    <row r="923" spans="2:26">
      <c r="C923" s="71"/>
      <c r="D923" s="71"/>
      <c r="E923" s="76"/>
      <c r="F923" s="71"/>
      <c r="G923" s="75"/>
      <c r="H923" s="71"/>
      <c r="K923" s="6"/>
      <c r="L923" s="129"/>
      <c r="M923" s="129"/>
      <c r="N923" s="129"/>
      <c r="O923" s="129"/>
      <c r="P923" s="129"/>
      <c r="Q923" s="114"/>
      <c r="R923" s="114"/>
      <c r="S923" s="114"/>
      <c r="T923" s="114"/>
      <c r="U923" s="114"/>
      <c r="V923" s="114"/>
      <c r="W923" s="114"/>
      <c r="X923" s="114"/>
      <c r="Y923" s="114"/>
      <c r="Z923" s="114"/>
    </row>
    <row r="924" spans="2:26">
      <c r="C924" s="71"/>
      <c r="D924" s="71"/>
      <c r="E924" s="76"/>
      <c r="F924" s="71"/>
      <c r="G924" s="71"/>
      <c r="H924" s="71"/>
      <c r="K924" s="6"/>
      <c r="L924" s="129"/>
      <c r="M924" s="129"/>
      <c r="N924" s="129"/>
      <c r="O924" s="129"/>
      <c r="P924" s="129"/>
      <c r="Q924" s="114"/>
      <c r="R924" s="114"/>
      <c r="S924" s="114"/>
      <c r="T924" s="114"/>
      <c r="U924" s="114"/>
      <c r="V924" s="114"/>
      <c r="W924" s="114"/>
      <c r="X924" s="114"/>
      <c r="Y924" s="114"/>
      <c r="Z924" s="114"/>
    </row>
    <row r="925" spans="2:26">
      <c r="C925" s="71"/>
      <c r="D925" s="71"/>
      <c r="E925" s="76"/>
      <c r="F925" s="71"/>
      <c r="G925" s="75"/>
      <c r="H925" s="71"/>
      <c r="K925" s="6"/>
      <c r="L925" s="129"/>
      <c r="M925" s="129"/>
      <c r="N925" s="129"/>
      <c r="O925" s="129"/>
      <c r="P925" s="129"/>
      <c r="Q925" s="114"/>
      <c r="R925" s="114"/>
      <c r="S925" s="114"/>
      <c r="T925" s="114"/>
      <c r="U925" s="114"/>
      <c r="V925" s="114"/>
      <c r="W925" s="114"/>
      <c r="X925" s="114"/>
      <c r="Y925" s="114"/>
      <c r="Z925" s="114"/>
    </row>
    <row r="926" spans="2:26">
      <c r="K926" s="6"/>
      <c r="L926" s="129"/>
      <c r="M926" s="129"/>
      <c r="N926" s="129"/>
      <c r="O926" s="129"/>
      <c r="P926" s="129"/>
      <c r="Q926" s="114"/>
      <c r="R926" s="114"/>
      <c r="S926" s="114"/>
      <c r="T926" s="114"/>
      <c r="U926" s="114"/>
      <c r="V926" s="114"/>
      <c r="W926" s="114"/>
      <c r="X926" s="114"/>
      <c r="Y926" s="114"/>
      <c r="Z926" s="114"/>
    </row>
    <row r="927" spans="2:26">
      <c r="K927" s="6"/>
      <c r="L927" s="129"/>
      <c r="M927" s="129"/>
      <c r="N927" s="129"/>
      <c r="O927" s="129"/>
      <c r="P927" s="129"/>
      <c r="Q927" s="114"/>
      <c r="R927" s="114"/>
      <c r="S927" s="114"/>
      <c r="T927" s="114"/>
      <c r="U927" s="114"/>
      <c r="V927" s="114"/>
      <c r="W927" s="114"/>
      <c r="X927" s="114"/>
      <c r="Y927" s="114"/>
      <c r="Z927" s="114"/>
    </row>
    <row r="928" spans="2:26">
      <c r="K928" s="6"/>
      <c r="L928" s="129"/>
      <c r="M928" s="129"/>
      <c r="N928" s="129"/>
      <c r="O928" s="129"/>
      <c r="P928" s="129"/>
      <c r="Q928" s="114"/>
      <c r="R928" s="114"/>
      <c r="S928" s="114"/>
      <c r="T928" s="114"/>
      <c r="U928" s="114"/>
      <c r="V928" s="114"/>
      <c r="W928" s="114"/>
      <c r="X928" s="114"/>
      <c r="Y928" s="114"/>
      <c r="Z928" s="114"/>
    </row>
    <row r="929" spans="11:26">
      <c r="K929" s="6"/>
      <c r="L929" s="129"/>
      <c r="M929" s="129"/>
      <c r="N929" s="129"/>
      <c r="O929" s="129"/>
      <c r="P929" s="129"/>
      <c r="Q929" s="114"/>
      <c r="R929" s="114"/>
      <c r="S929" s="114"/>
      <c r="T929" s="114"/>
      <c r="U929" s="114"/>
      <c r="V929" s="114"/>
      <c r="W929" s="114"/>
      <c r="X929" s="114"/>
      <c r="Y929" s="114"/>
      <c r="Z929" s="114"/>
    </row>
    <row r="930" spans="11:26">
      <c r="K930" s="6"/>
      <c r="L930" s="129"/>
      <c r="M930" s="129"/>
      <c r="N930" s="129"/>
      <c r="O930" s="129"/>
      <c r="P930" s="129"/>
      <c r="Q930" s="114"/>
      <c r="R930" s="114"/>
      <c r="S930" s="114"/>
      <c r="T930" s="114"/>
      <c r="U930" s="114"/>
      <c r="V930" s="114"/>
      <c r="W930" s="114"/>
      <c r="X930" s="114"/>
      <c r="Y930" s="114"/>
      <c r="Z930" s="114"/>
    </row>
    <row r="931" spans="11:26">
      <c r="K931" s="6"/>
      <c r="L931" s="129"/>
      <c r="M931" s="129"/>
      <c r="N931" s="129"/>
      <c r="O931" s="129"/>
      <c r="P931" s="129"/>
      <c r="Q931" s="114"/>
      <c r="R931" s="114"/>
      <c r="S931" s="114"/>
      <c r="T931" s="114"/>
      <c r="U931" s="114"/>
      <c r="V931" s="114"/>
      <c r="W931" s="114"/>
      <c r="X931" s="114"/>
      <c r="Y931" s="114"/>
      <c r="Z931" s="114"/>
    </row>
    <row r="932" spans="11:26">
      <c r="K932" s="6"/>
      <c r="L932" s="129"/>
      <c r="M932" s="129"/>
      <c r="N932" s="129"/>
      <c r="O932" s="129"/>
      <c r="P932" s="129"/>
      <c r="Q932" s="114"/>
      <c r="R932" s="114"/>
      <c r="S932" s="114"/>
      <c r="T932" s="114"/>
      <c r="U932" s="114"/>
      <c r="V932" s="114"/>
      <c r="W932" s="114"/>
      <c r="X932" s="114"/>
      <c r="Y932" s="114"/>
      <c r="Z932" s="114"/>
    </row>
    <row r="933" spans="11:26">
      <c r="K933" s="6"/>
      <c r="L933" s="129"/>
      <c r="M933" s="129"/>
      <c r="N933" s="129"/>
      <c r="O933" s="129"/>
      <c r="P933" s="129"/>
      <c r="Q933" s="114"/>
      <c r="R933" s="114"/>
      <c r="S933" s="114"/>
      <c r="T933" s="114"/>
      <c r="U933" s="114"/>
      <c r="V933" s="114"/>
      <c r="W933" s="114"/>
      <c r="X933" s="114"/>
      <c r="Y933" s="114"/>
      <c r="Z933" s="114"/>
    </row>
    <row r="934" spans="11:26">
      <c r="K934" s="6"/>
      <c r="L934" s="129"/>
      <c r="M934" s="129"/>
      <c r="N934" s="129"/>
      <c r="O934" s="129"/>
      <c r="P934" s="129"/>
      <c r="Q934" s="114"/>
      <c r="R934" s="114"/>
      <c r="S934" s="114"/>
      <c r="T934" s="114"/>
      <c r="U934" s="114"/>
      <c r="V934" s="114"/>
      <c r="W934" s="114"/>
      <c r="X934" s="114"/>
      <c r="Y934" s="114"/>
      <c r="Z934" s="114"/>
    </row>
    <row r="935" spans="11:26">
      <c r="K935" s="6"/>
      <c r="L935" s="129"/>
      <c r="M935" s="129"/>
      <c r="N935" s="129"/>
      <c r="O935" s="129"/>
      <c r="P935" s="129"/>
      <c r="Q935" s="114"/>
      <c r="R935" s="114"/>
      <c r="S935" s="114"/>
      <c r="T935" s="114"/>
      <c r="U935" s="114"/>
      <c r="V935" s="114"/>
      <c r="W935" s="114"/>
      <c r="X935" s="114"/>
      <c r="Y935" s="114"/>
      <c r="Z935" s="114"/>
    </row>
    <row r="936" spans="11:26">
      <c r="K936" s="6"/>
      <c r="L936" s="129"/>
      <c r="M936" s="129"/>
      <c r="N936" s="129"/>
      <c r="O936" s="129"/>
      <c r="P936" s="129"/>
      <c r="Q936" s="114"/>
      <c r="R936" s="114"/>
      <c r="S936" s="114"/>
      <c r="T936" s="114"/>
      <c r="U936" s="114"/>
      <c r="V936" s="114"/>
      <c r="W936" s="114"/>
      <c r="X936" s="114"/>
      <c r="Y936" s="114"/>
      <c r="Z936" s="114"/>
    </row>
    <row r="937" spans="11:26">
      <c r="K937" s="6"/>
      <c r="L937" s="129"/>
      <c r="M937" s="129"/>
      <c r="N937" s="129"/>
      <c r="O937" s="129"/>
      <c r="P937" s="129"/>
      <c r="Q937" s="114"/>
      <c r="R937" s="114"/>
      <c r="S937" s="114"/>
      <c r="T937" s="114"/>
      <c r="U937" s="114"/>
      <c r="V937" s="114"/>
      <c r="W937" s="114"/>
      <c r="X937" s="114"/>
      <c r="Y937" s="114"/>
      <c r="Z937" s="114"/>
    </row>
    <row r="938" spans="11:26">
      <c r="K938" s="6"/>
      <c r="L938" s="129"/>
      <c r="M938" s="129"/>
      <c r="N938" s="129"/>
      <c r="O938" s="129"/>
      <c r="P938" s="129"/>
      <c r="Q938" s="114"/>
      <c r="R938" s="114"/>
      <c r="S938" s="114"/>
      <c r="T938" s="114"/>
      <c r="U938" s="114"/>
      <c r="V938" s="114"/>
      <c r="W938" s="114"/>
      <c r="X938" s="114"/>
      <c r="Y938" s="114"/>
      <c r="Z938" s="114"/>
    </row>
    <row r="939" spans="11:26">
      <c r="K939" s="6"/>
      <c r="L939" s="129"/>
      <c r="M939" s="129"/>
      <c r="N939" s="129"/>
      <c r="O939" s="129"/>
      <c r="P939" s="129"/>
      <c r="Q939" s="114"/>
      <c r="R939" s="114"/>
      <c r="S939" s="114"/>
      <c r="T939" s="114"/>
      <c r="U939" s="114"/>
      <c r="V939" s="114"/>
      <c r="W939" s="114"/>
      <c r="X939" s="114"/>
      <c r="Y939" s="114"/>
      <c r="Z939" s="114"/>
    </row>
    <row r="940" spans="11:26">
      <c r="K940" s="6"/>
      <c r="L940" s="129"/>
      <c r="M940" s="129"/>
      <c r="N940" s="129"/>
      <c r="O940" s="129"/>
      <c r="P940" s="129"/>
      <c r="Q940" s="114"/>
      <c r="R940" s="114"/>
      <c r="S940" s="114"/>
      <c r="T940" s="114"/>
      <c r="U940" s="114"/>
      <c r="V940" s="114"/>
      <c r="W940" s="114"/>
      <c r="X940" s="114"/>
      <c r="Y940" s="114"/>
      <c r="Z940" s="114"/>
    </row>
    <row r="941" spans="11:26">
      <c r="K941" s="6"/>
      <c r="L941" s="129"/>
      <c r="M941" s="129"/>
      <c r="N941" s="129"/>
      <c r="O941" s="129"/>
      <c r="P941" s="129"/>
      <c r="Q941" s="114"/>
      <c r="R941" s="114"/>
      <c r="S941" s="114"/>
      <c r="T941" s="114"/>
      <c r="U941" s="114"/>
      <c r="V941" s="114"/>
      <c r="W941" s="114"/>
      <c r="X941" s="114"/>
      <c r="Y941" s="114"/>
      <c r="Z941" s="114"/>
    </row>
    <row r="942" spans="11:26">
      <c r="K942" s="6"/>
      <c r="L942" s="129"/>
      <c r="M942" s="129"/>
      <c r="N942" s="129"/>
      <c r="O942" s="129"/>
      <c r="P942" s="129"/>
      <c r="Q942" s="114"/>
      <c r="R942" s="114"/>
      <c r="S942" s="114"/>
      <c r="T942" s="114"/>
      <c r="U942" s="114"/>
      <c r="V942" s="114"/>
      <c r="W942" s="114"/>
      <c r="X942" s="114"/>
      <c r="Y942" s="114"/>
      <c r="Z942" s="114"/>
    </row>
    <row r="943" spans="11:26">
      <c r="K943" s="6"/>
      <c r="L943" s="129"/>
      <c r="M943" s="129"/>
      <c r="N943" s="129"/>
      <c r="O943" s="129"/>
      <c r="P943" s="129"/>
      <c r="Q943" s="114"/>
      <c r="R943" s="114"/>
      <c r="S943" s="114"/>
      <c r="T943" s="114"/>
      <c r="U943" s="114"/>
      <c r="V943" s="114"/>
      <c r="W943" s="114"/>
      <c r="X943" s="114"/>
      <c r="Y943" s="114"/>
      <c r="Z943" s="114"/>
    </row>
    <row r="944" spans="11:26">
      <c r="K944" s="6"/>
      <c r="L944" s="129"/>
      <c r="M944" s="129"/>
      <c r="N944" s="129"/>
      <c r="O944" s="129"/>
      <c r="P944" s="129"/>
      <c r="Q944" s="114"/>
      <c r="R944" s="114"/>
      <c r="S944" s="114"/>
      <c r="T944" s="114"/>
      <c r="U944" s="114"/>
      <c r="V944" s="114"/>
      <c r="W944" s="114"/>
      <c r="X944" s="114"/>
      <c r="Y944" s="114"/>
      <c r="Z944" s="114"/>
    </row>
    <row r="945" spans="11:26">
      <c r="K945" s="6"/>
      <c r="L945" s="129"/>
      <c r="M945" s="129"/>
      <c r="N945" s="129"/>
      <c r="O945" s="129"/>
      <c r="P945" s="129"/>
      <c r="Q945" s="114"/>
      <c r="R945" s="114"/>
      <c r="S945" s="114"/>
      <c r="T945" s="114"/>
      <c r="U945" s="114"/>
      <c r="V945" s="114"/>
      <c r="W945" s="114"/>
      <c r="X945" s="114"/>
      <c r="Y945" s="114"/>
      <c r="Z945" s="114"/>
    </row>
    <row r="946" spans="11:26">
      <c r="K946" s="6"/>
      <c r="L946" s="129"/>
      <c r="M946" s="129"/>
      <c r="N946" s="129"/>
      <c r="O946" s="129"/>
      <c r="P946" s="129"/>
      <c r="Q946" s="114"/>
      <c r="R946" s="114"/>
      <c r="S946" s="114"/>
      <c r="T946" s="114"/>
      <c r="U946" s="114"/>
      <c r="V946" s="114"/>
      <c r="W946" s="114"/>
      <c r="X946" s="114"/>
      <c r="Y946" s="114"/>
      <c r="Z946" s="114"/>
    </row>
    <row r="947" spans="11:26">
      <c r="K947" s="6"/>
      <c r="L947" s="129"/>
      <c r="M947" s="129"/>
      <c r="N947" s="129"/>
      <c r="O947" s="129"/>
      <c r="P947" s="129"/>
      <c r="Q947" s="114"/>
      <c r="R947" s="114"/>
      <c r="S947" s="114"/>
      <c r="T947" s="114"/>
      <c r="U947" s="114"/>
      <c r="V947" s="114"/>
      <c r="W947" s="114"/>
      <c r="X947" s="114"/>
      <c r="Y947" s="114"/>
      <c r="Z947" s="114"/>
    </row>
    <row r="948" spans="11:26">
      <c r="K948" s="6"/>
      <c r="L948" s="129"/>
      <c r="M948" s="129"/>
      <c r="N948" s="129"/>
      <c r="O948" s="129"/>
      <c r="P948" s="129"/>
      <c r="Q948" s="114"/>
      <c r="R948" s="114"/>
      <c r="S948" s="114"/>
      <c r="T948" s="114"/>
      <c r="U948" s="114"/>
      <c r="V948" s="114"/>
      <c r="W948" s="114"/>
      <c r="X948" s="114"/>
      <c r="Y948" s="114"/>
      <c r="Z948" s="114"/>
    </row>
    <row r="949" spans="11:26">
      <c r="K949" s="6"/>
      <c r="L949" s="129"/>
      <c r="M949" s="129"/>
      <c r="N949" s="129"/>
      <c r="O949" s="129"/>
      <c r="P949" s="129"/>
      <c r="Q949" s="114"/>
      <c r="R949" s="114"/>
      <c r="S949" s="114"/>
      <c r="T949" s="114"/>
      <c r="U949" s="114"/>
      <c r="V949" s="114"/>
      <c r="W949" s="114"/>
      <c r="X949" s="114"/>
      <c r="Y949" s="114"/>
      <c r="Z949" s="114"/>
    </row>
    <row r="950" spans="11:26">
      <c r="K950" s="6"/>
      <c r="L950" s="129"/>
      <c r="M950" s="129"/>
      <c r="N950" s="129"/>
      <c r="O950" s="129"/>
      <c r="P950" s="129"/>
      <c r="Q950" s="114"/>
      <c r="R950" s="114"/>
      <c r="S950" s="114"/>
      <c r="T950" s="114"/>
      <c r="U950" s="114"/>
      <c r="V950" s="114"/>
      <c r="W950" s="114"/>
      <c r="X950" s="114"/>
      <c r="Y950" s="114"/>
      <c r="Z950" s="114"/>
    </row>
    <row r="951" spans="11:26">
      <c r="K951" s="6"/>
      <c r="L951" s="129"/>
      <c r="M951" s="129"/>
      <c r="N951" s="129"/>
      <c r="O951" s="129"/>
      <c r="P951" s="129"/>
      <c r="Q951" s="114"/>
      <c r="R951" s="114"/>
      <c r="S951" s="114"/>
      <c r="T951" s="114"/>
      <c r="U951" s="114"/>
      <c r="V951" s="114"/>
      <c r="W951" s="114"/>
      <c r="X951" s="114"/>
      <c r="Y951" s="114"/>
      <c r="Z951" s="114"/>
    </row>
    <row r="952" spans="11:26">
      <c r="K952" s="6"/>
      <c r="L952" s="129"/>
      <c r="M952" s="129"/>
      <c r="N952" s="129"/>
      <c r="O952" s="129"/>
      <c r="P952" s="129"/>
      <c r="Q952" s="114"/>
      <c r="R952" s="114"/>
      <c r="S952" s="114"/>
      <c r="T952" s="114"/>
      <c r="U952" s="114"/>
      <c r="V952" s="114"/>
      <c r="W952" s="114"/>
      <c r="X952" s="114"/>
      <c r="Y952" s="114"/>
      <c r="Z952" s="114"/>
    </row>
    <row r="953" spans="11:26">
      <c r="K953" s="6"/>
      <c r="L953" s="129"/>
      <c r="M953" s="129"/>
      <c r="N953" s="129"/>
      <c r="O953" s="129"/>
      <c r="P953" s="129"/>
      <c r="Q953" s="114"/>
      <c r="R953" s="114"/>
      <c r="S953" s="114"/>
      <c r="T953" s="114"/>
      <c r="U953" s="114"/>
      <c r="V953" s="114"/>
      <c r="W953" s="114"/>
      <c r="X953" s="114"/>
      <c r="Y953" s="114"/>
      <c r="Z953" s="114"/>
    </row>
    <row r="954" spans="11:26">
      <c r="K954" s="6"/>
      <c r="L954" s="129"/>
      <c r="M954" s="129"/>
      <c r="N954" s="129"/>
      <c r="O954" s="129"/>
      <c r="P954" s="129"/>
      <c r="Q954" s="114"/>
      <c r="R954" s="114"/>
      <c r="S954" s="114"/>
      <c r="T954" s="114"/>
      <c r="U954" s="114"/>
      <c r="V954" s="114"/>
      <c r="W954" s="114"/>
      <c r="X954" s="114"/>
      <c r="Y954" s="114"/>
      <c r="Z954" s="114"/>
    </row>
    <row r="955" spans="11:26">
      <c r="K955" s="6"/>
      <c r="L955" s="129"/>
      <c r="M955" s="129"/>
      <c r="N955" s="129"/>
      <c r="O955" s="129"/>
      <c r="P955" s="129"/>
      <c r="Q955" s="114"/>
      <c r="R955" s="114"/>
      <c r="S955" s="114"/>
      <c r="T955" s="114"/>
      <c r="U955" s="114"/>
      <c r="V955" s="114"/>
      <c r="W955" s="114"/>
      <c r="X955" s="114"/>
      <c r="Y955" s="114"/>
      <c r="Z955" s="114"/>
    </row>
    <row r="956" spans="11:26">
      <c r="K956" s="6"/>
      <c r="L956" s="129"/>
      <c r="M956" s="129"/>
      <c r="N956" s="129"/>
      <c r="O956" s="129"/>
      <c r="P956" s="129"/>
      <c r="Q956" s="114"/>
      <c r="R956" s="114"/>
      <c r="S956" s="114"/>
      <c r="T956" s="114"/>
      <c r="U956" s="114"/>
      <c r="V956" s="114"/>
      <c r="W956" s="114"/>
      <c r="X956" s="114"/>
      <c r="Y956" s="114"/>
      <c r="Z956" s="114"/>
    </row>
    <row r="957" spans="11:26">
      <c r="K957" s="6"/>
      <c r="L957" s="129"/>
      <c r="M957" s="129"/>
      <c r="N957" s="129"/>
      <c r="O957" s="129"/>
      <c r="P957" s="129"/>
      <c r="Q957" s="114"/>
      <c r="R957" s="114"/>
      <c r="S957" s="114"/>
      <c r="T957" s="114"/>
      <c r="U957" s="114"/>
      <c r="V957" s="114"/>
      <c r="W957" s="114"/>
      <c r="X957" s="114"/>
      <c r="Y957" s="114"/>
      <c r="Z957" s="114"/>
    </row>
    <row r="958" spans="11:26">
      <c r="K958" s="6"/>
      <c r="L958" s="129"/>
      <c r="M958" s="129"/>
      <c r="N958" s="129"/>
      <c r="O958" s="129"/>
      <c r="P958" s="129"/>
      <c r="Q958" s="114"/>
      <c r="R958" s="114"/>
      <c r="S958" s="114"/>
      <c r="T958" s="114"/>
      <c r="U958" s="114"/>
      <c r="V958" s="114"/>
      <c r="W958" s="114"/>
      <c r="X958" s="114"/>
      <c r="Y958" s="114"/>
      <c r="Z958" s="114"/>
    </row>
    <row r="959" spans="11:26">
      <c r="K959" s="6"/>
      <c r="L959" s="129"/>
      <c r="M959" s="129"/>
      <c r="N959" s="129"/>
      <c r="O959" s="129"/>
      <c r="P959" s="129"/>
      <c r="Q959" s="114"/>
      <c r="R959" s="114"/>
      <c r="S959" s="114"/>
      <c r="T959" s="114"/>
      <c r="U959" s="114"/>
      <c r="V959" s="114"/>
      <c r="W959" s="114"/>
      <c r="X959" s="114"/>
      <c r="Y959" s="114"/>
      <c r="Z959" s="114"/>
    </row>
    <row r="960" spans="11:26">
      <c r="K960" s="6"/>
      <c r="L960" s="129"/>
      <c r="M960" s="129"/>
      <c r="N960" s="129"/>
      <c r="O960" s="129"/>
      <c r="P960" s="129"/>
      <c r="Q960" s="114"/>
      <c r="R960" s="114"/>
      <c r="S960" s="114"/>
      <c r="T960" s="114"/>
      <c r="U960" s="114"/>
      <c r="V960" s="114"/>
      <c r="W960" s="114"/>
      <c r="X960" s="114"/>
      <c r="Y960" s="114"/>
      <c r="Z960" s="114"/>
    </row>
    <row r="961" spans="11:26">
      <c r="K961" s="6"/>
      <c r="L961" s="129"/>
      <c r="M961" s="129"/>
      <c r="N961" s="129"/>
      <c r="O961" s="129"/>
      <c r="P961" s="129"/>
      <c r="Q961" s="114"/>
      <c r="R961" s="114"/>
      <c r="S961" s="114"/>
      <c r="T961" s="114"/>
      <c r="U961" s="114"/>
      <c r="V961" s="114"/>
      <c r="W961" s="114"/>
      <c r="X961" s="114"/>
      <c r="Y961" s="114"/>
      <c r="Z961" s="114"/>
    </row>
    <row r="962" spans="11:26">
      <c r="K962" s="6"/>
      <c r="L962" s="129"/>
      <c r="M962" s="129"/>
      <c r="N962" s="129"/>
      <c r="O962" s="129"/>
      <c r="P962" s="129"/>
      <c r="Q962" s="114"/>
      <c r="R962" s="114"/>
      <c r="S962" s="114"/>
      <c r="T962" s="114"/>
      <c r="U962" s="114"/>
      <c r="V962" s="114"/>
      <c r="W962" s="114"/>
      <c r="X962" s="114"/>
      <c r="Y962" s="114"/>
      <c r="Z962" s="114"/>
    </row>
    <row r="963" spans="11:26">
      <c r="K963" s="6"/>
      <c r="L963" s="129"/>
      <c r="M963" s="129"/>
      <c r="N963" s="129"/>
      <c r="O963" s="129"/>
      <c r="P963" s="129"/>
      <c r="Q963" s="114"/>
      <c r="R963" s="114"/>
      <c r="S963" s="114"/>
      <c r="T963" s="114"/>
      <c r="U963" s="114"/>
      <c r="V963" s="114"/>
      <c r="W963" s="114"/>
      <c r="X963" s="114"/>
      <c r="Y963" s="114"/>
      <c r="Z963" s="114"/>
    </row>
    <row r="964" spans="11:26">
      <c r="K964" s="6"/>
      <c r="L964" s="129"/>
      <c r="M964" s="129"/>
      <c r="N964" s="129"/>
      <c r="O964" s="129"/>
      <c r="P964" s="129"/>
      <c r="Q964" s="114"/>
      <c r="R964" s="114"/>
      <c r="S964" s="114"/>
      <c r="T964" s="114"/>
      <c r="U964" s="114"/>
      <c r="V964" s="114"/>
      <c r="W964" s="114"/>
      <c r="X964" s="114"/>
      <c r="Y964" s="114"/>
      <c r="Z964" s="114"/>
    </row>
    <row r="965" spans="11:26">
      <c r="K965" s="6"/>
      <c r="L965" s="129"/>
      <c r="M965" s="129"/>
      <c r="N965" s="129"/>
      <c r="O965" s="129"/>
      <c r="P965" s="129"/>
      <c r="Q965" s="114"/>
      <c r="R965" s="114"/>
      <c r="S965" s="114"/>
      <c r="T965" s="114"/>
      <c r="U965" s="114"/>
      <c r="V965" s="114"/>
      <c r="W965" s="114"/>
      <c r="X965" s="114"/>
      <c r="Y965" s="114"/>
      <c r="Z965" s="114"/>
    </row>
    <row r="966" spans="11:26">
      <c r="K966" s="6"/>
      <c r="L966" s="129"/>
      <c r="M966" s="129"/>
      <c r="N966" s="129"/>
      <c r="O966" s="129"/>
      <c r="P966" s="129"/>
      <c r="Q966" s="114"/>
      <c r="R966" s="114"/>
      <c r="S966" s="114"/>
      <c r="T966" s="114"/>
      <c r="U966" s="114"/>
      <c r="V966" s="114"/>
      <c r="W966" s="114"/>
      <c r="X966" s="114"/>
      <c r="Y966" s="114"/>
      <c r="Z966" s="114"/>
    </row>
    <row r="967" spans="11:26">
      <c r="L967" s="129"/>
      <c r="M967" s="129"/>
      <c r="N967" s="129"/>
      <c r="O967" s="129"/>
      <c r="P967" s="129"/>
      <c r="Q967" s="114"/>
      <c r="R967" s="114"/>
      <c r="S967" s="114"/>
      <c r="T967" s="114"/>
      <c r="U967" s="114"/>
      <c r="V967" s="114"/>
      <c r="W967" s="114"/>
      <c r="X967" s="114"/>
      <c r="Y967" s="114"/>
      <c r="Z967" s="114"/>
    </row>
    <row r="968" spans="11:26">
      <c r="K968" s="6"/>
      <c r="L968" s="129"/>
      <c r="M968" s="129"/>
      <c r="N968" s="129"/>
      <c r="O968" s="129"/>
      <c r="P968" s="129"/>
      <c r="Q968" s="114"/>
      <c r="R968" s="114"/>
      <c r="S968" s="114"/>
      <c r="T968" s="114"/>
      <c r="U968" s="114"/>
      <c r="V968" s="114"/>
      <c r="W968" s="114"/>
      <c r="X968" s="114"/>
      <c r="Y968" s="114"/>
      <c r="Z968" s="114"/>
    </row>
    <row r="969" spans="11:26">
      <c r="K969" s="6"/>
      <c r="L969" s="129"/>
      <c r="M969" s="129"/>
      <c r="N969" s="129"/>
      <c r="O969" s="129"/>
      <c r="P969" s="129"/>
      <c r="Q969" s="114"/>
      <c r="R969" s="114"/>
      <c r="S969" s="114"/>
      <c r="T969" s="114"/>
      <c r="U969" s="114"/>
      <c r="V969" s="114"/>
      <c r="W969" s="114"/>
      <c r="X969" s="114"/>
      <c r="Y969" s="114"/>
      <c r="Z969" s="114"/>
    </row>
    <row r="970" spans="11:26">
      <c r="K970" s="6"/>
      <c r="L970" s="129"/>
      <c r="M970" s="129"/>
      <c r="N970" s="129"/>
      <c r="O970" s="129"/>
      <c r="P970" s="129"/>
      <c r="Q970" s="114"/>
      <c r="R970" s="114"/>
      <c r="S970" s="114"/>
      <c r="T970" s="114"/>
      <c r="U970" s="114"/>
      <c r="V970" s="114"/>
      <c r="W970" s="114"/>
      <c r="X970" s="114"/>
      <c r="Y970" s="114"/>
      <c r="Z970" s="114"/>
    </row>
    <row r="971" spans="11:26">
      <c r="K971" s="6"/>
      <c r="L971" s="129"/>
      <c r="M971" s="129"/>
      <c r="N971" s="129"/>
      <c r="O971" s="129"/>
      <c r="P971" s="129"/>
      <c r="Q971" s="114"/>
      <c r="R971" s="114"/>
      <c r="S971" s="114"/>
      <c r="T971" s="114"/>
      <c r="U971" s="114"/>
      <c r="V971" s="114"/>
      <c r="W971" s="114"/>
      <c r="X971" s="114"/>
      <c r="Y971" s="114"/>
      <c r="Z971" s="114"/>
    </row>
    <row r="972" spans="11:26">
      <c r="K972" s="6"/>
      <c r="L972" s="129"/>
      <c r="M972" s="129"/>
      <c r="N972" s="129"/>
      <c r="O972" s="129"/>
      <c r="P972" s="129"/>
      <c r="Q972" s="114"/>
      <c r="R972" s="114"/>
      <c r="S972" s="114"/>
      <c r="T972" s="114"/>
      <c r="U972" s="114"/>
      <c r="V972" s="114"/>
      <c r="W972" s="114"/>
      <c r="X972" s="114"/>
      <c r="Y972" s="114"/>
      <c r="Z972" s="114"/>
    </row>
    <row r="973" spans="11:26">
      <c r="K973" s="6"/>
      <c r="L973" s="129"/>
      <c r="M973" s="129"/>
      <c r="N973" s="129"/>
      <c r="O973" s="129"/>
      <c r="P973" s="129"/>
      <c r="Q973" s="114"/>
      <c r="R973" s="114"/>
      <c r="S973" s="114"/>
      <c r="T973" s="114"/>
      <c r="U973" s="114"/>
      <c r="V973" s="114"/>
      <c r="W973" s="114"/>
      <c r="X973" s="114"/>
      <c r="Y973" s="114"/>
      <c r="Z973" s="114"/>
    </row>
    <row r="974" spans="11:26">
      <c r="K974" s="6"/>
      <c r="L974" s="129"/>
      <c r="M974" s="129"/>
      <c r="N974" s="129"/>
      <c r="O974" s="129"/>
      <c r="P974" s="129"/>
      <c r="Q974" s="114"/>
      <c r="R974" s="114"/>
      <c r="S974" s="114"/>
      <c r="T974" s="114"/>
      <c r="U974" s="114"/>
      <c r="V974" s="114"/>
      <c r="W974" s="114"/>
      <c r="X974" s="114"/>
      <c r="Y974" s="114"/>
      <c r="Z974" s="114"/>
    </row>
    <row r="975" spans="11:26">
      <c r="K975" s="6"/>
      <c r="L975" s="129"/>
      <c r="M975" s="129"/>
      <c r="N975" s="129"/>
      <c r="O975" s="129"/>
      <c r="P975" s="129"/>
      <c r="Q975" s="114"/>
      <c r="R975" s="114"/>
      <c r="S975" s="114"/>
      <c r="T975" s="114"/>
      <c r="U975" s="114"/>
      <c r="V975" s="114"/>
      <c r="W975" s="114"/>
      <c r="X975" s="114"/>
      <c r="Y975" s="114"/>
      <c r="Z975" s="114"/>
    </row>
    <row r="976" spans="11:26">
      <c r="K976" s="6"/>
      <c r="L976" s="129"/>
      <c r="M976" s="129"/>
      <c r="N976" s="129"/>
      <c r="O976" s="129"/>
      <c r="P976" s="129"/>
      <c r="Q976" s="114"/>
      <c r="R976" s="114"/>
      <c r="S976" s="114"/>
      <c r="T976" s="114"/>
      <c r="U976" s="114"/>
      <c r="V976" s="114"/>
      <c r="W976" s="114"/>
      <c r="X976" s="114"/>
      <c r="Y976" s="114"/>
      <c r="Z976" s="114"/>
    </row>
    <row r="977" spans="11:26">
      <c r="K977" s="6"/>
      <c r="L977" s="129"/>
      <c r="M977" s="129"/>
      <c r="N977" s="129"/>
      <c r="O977" s="129"/>
      <c r="P977" s="129"/>
      <c r="Q977" s="114"/>
      <c r="R977" s="114"/>
      <c r="S977" s="114"/>
      <c r="T977" s="114"/>
      <c r="U977" s="114"/>
      <c r="V977" s="114"/>
      <c r="W977" s="114"/>
      <c r="X977" s="114"/>
      <c r="Y977" s="114"/>
      <c r="Z977" s="114"/>
    </row>
    <row r="978" spans="11:26">
      <c r="K978" s="6"/>
      <c r="L978" s="129"/>
      <c r="M978" s="129"/>
      <c r="N978" s="129"/>
      <c r="O978" s="129"/>
      <c r="P978" s="129"/>
      <c r="Q978" s="114"/>
      <c r="R978" s="114"/>
      <c r="S978" s="114"/>
      <c r="T978" s="114"/>
      <c r="U978" s="114"/>
      <c r="V978" s="114"/>
      <c r="W978" s="114"/>
      <c r="X978" s="114"/>
      <c r="Y978" s="114"/>
      <c r="Z978" s="114"/>
    </row>
    <row r="979" spans="11:26">
      <c r="K979" s="6"/>
      <c r="L979" s="129"/>
      <c r="M979" s="129"/>
      <c r="N979" s="129"/>
      <c r="O979" s="129"/>
      <c r="P979" s="129"/>
      <c r="Q979" s="114"/>
      <c r="R979" s="114"/>
      <c r="S979" s="114"/>
      <c r="T979" s="114"/>
      <c r="U979" s="114"/>
      <c r="V979" s="114"/>
      <c r="W979" s="114"/>
      <c r="X979" s="114"/>
      <c r="Y979" s="114"/>
      <c r="Z979" s="114"/>
    </row>
    <row r="980" spans="11:26">
      <c r="K980" s="6"/>
      <c r="L980" s="129"/>
      <c r="M980" s="129"/>
      <c r="N980" s="129"/>
      <c r="O980" s="129"/>
      <c r="P980" s="129"/>
      <c r="Q980" s="114"/>
      <c r="R980" s="114"/>
      <c r="S980" s="114"/>
      <c r="T980" s="114"/>
      <c r="U980" s="114"/>
      <c r="V980" s="114"/>
      <c r="W980" s="114"/>
      <c r="X980" s="114"/>
      <c r="Y980" s="114"/>
      <c r="Z980" s="114"/>
    </row>
    <row r="981" spans="11:26">
      <c r="K981" s="6"/>
      <c r="L981" s="129"/>
      <c r="M981" s="129"/>
      <c r="N981" s="129"/>
      <c r="O981" s="129"/>
      <c r="P981" s="129"/>
      <c r="Q981" s="114"/>
      <c r="R981" s="114"/>
      <c r="S981" s="114"/>
      <c r="T981" s="114"/>
      <c r="U981" s="114"/>
      <c r="V981" s="114"/>
      <c r="W981" s="114"/>
      <c r="X981" s="114"/>
      <c r="Y981" s="114"/>
      <c r="Z981" s="114"/>
    </row>
    <row r="982" spans="11:26">
      <c r="K982" s="6"/>
      <c r="L982" s="129"/>
      <c r="M982" s="129"/>
      <c r="N982" s="129"/>
      <c r="O982" s="129"/>
      <c r="P982" s="129"/>
      <c r="Q982" s="114"/>
      <c r="R982" s="114"/>
      <c r="S982" s="114"/>
      <c r="T982" s="114"/>
      <c r="U982" s="114"/>
      <c r="V982" s="114"/>
      <c r="W982" s="114"/>
      <c r="X982" s="114"/>
      <c r="Y982" s="114"/>
      <c r="Z982" s="114"/>
    </row>
    <row r="983" spans="11:26">
      <c r="K983" s="6"/>
      <c r="L983" s="129"/>
      <c r="M983" s="129"/>
      <c r="N983" s="129"/>
      <c r="O983" s="129"/>
      <c r="P983" s="129"/>
      <c r="Q983" s="114"/>
      <c r="R983" s="114"/>
      <c r="S983" s="114"/>
      <c r="T983" s="114"/>
      <c r="U983" s="114"/>
      <c r="V983" s="114"/>
      <c r="W983" s="114"/>
      <c r="X983" s="114"/>
      <c r="Y983" s="114"/>
      <c r="Z983" s="114"/>
    </row>
    <row r="984" spans="11:26">
      <c r="K984" s="6"/>
      <c r="L984" s="129"/>
      <c r="M984" s="129"/>
      <c r="N984" s="129"/>
      <c r="O984" s="129"/>
      <c r="P984" s="129"/>
      <c r="Q984" s="114"/>
      <c r="R984" s="114"/>
      <c r="S984" s="114"/>
      <c r="T984" s="114"/>
      <c r="U984" s="114"/>
      <c r="V984" s="114"/>
      <c r="W984" s="114"/>
      <c r="X984" s="114"/>
      <c r="Y984" s="114"/>
      <c r="Z984" s="114"/>
    </row>
    <row r="985" spans="11:26">
      <c r="K985" s="6"/>
      <c r="L985" s="129"/>
      <c r="M985" s="129"/>
      <c r="N985" s="129"/>
      <c r="O985" s="129"/>
      <c r="P985" s="129"/>
      <c r="Q985" s="114"/>
      <c r="R985" s="114"/>
      <c r="S985" s="114"/>
      <c r="T985" s="114"/>
      <c r="U985" s="114"/>
      <c r="V985" s="114"/>
      <c r="W985" s="114"/>
      <c r="X985" s="114"/>
      <c r="Y985" s="114"/>
      <c r="Z985" s="114"/>
    </row>
    <row r="986" spans="11:26">
      <c r="K986" s="6"/>
      <c r="L986" s="129"/>
      <c r="M986" s="129"/>
      <c r="N986" s="129"/>
      <c r="O986" s="129"/>
      <c r="P986" s="129"/>
      <c r="Q986" s="114"/>
      <c r="R986" s="114"/>
      <c r="S986" s="114"/>
      <c r="T986" s="114"/>
      <c r="U986" s="114"/>
      <c r="V986" s="114"/>
      <c r="W986" s="114"/>
      <c r="X986" s="114"/>
      <c r="Y986" s="114"/>
      <c r="Z986" s="114"/>
    </row>
    <row r="987" spans="11:26">
      <c r="K987" s="6"/>
      <c r="L987" s="129"/>
      <c r="M987" s="129"/>
      <c r="N987" s="129"/>
      <c r="O987" s="129"/>
      <c r="P987" s="129"/>
      <c r="Q987" s="114"/>
      <c r="R987" s="114"/>
      <c r="S987" s="114"/>
      <c r="T987" s="114"/>
      <c r="U987" s="114"/>
      <c r="V987" s="114"/>
      <c r="W987" s="114"/>
      <c r="X987" s="114"/>
      <c r="Y987" s="114"/>
      <c r="Z987" s="114"/>
    </row>
    <row r="988" spans="11:26">
      <c r="K988" s="6"/>
      <c r="L988" s="129"/>
      <c r="M988" s="129"/>
      <c r="N988" s="129"/>
      <c r="O988" s="129"/>
      <c r="P988" s="129"/>
      <c r="Q988" s="114"/>
      <c r="R988" s="114"/>
      <c r="S988" s="114"/>
      <c r="T988" s="114"/>
      <c r="U988" s="114"/>
      <c r="V988" s="114"/>
      <c r="W988" s="114"/>
      <c r="X988" s="114"/>
      <c r="Y988" s="114"/>
      <c r="Z988" s="114"/>
    </row>
    <row r="989" spans="11:26">
      <c r="K989" s="6"/>
      <c r="L989" s="129"/>
      <c r="M989" s="129"/>
      <c r="N989" s="129"/>
      <c r="O989" s="129"/>
      <c r="P989" s="129"/>
      <c r="Q989" s="114"/>
      <c r="R989" s="114"/>
      <c r="S989" s="114"/>
      <c r="T989" s="114"/>
      <c r="U989" s="114"/>
      <c r="V989" s="114"/>
      <c r="W989" s="114"/>
      <c r="X989" s="114"/>
      <c r="Y989" s="114"/>
      <c r="Z989" s="114"/>
    </row>
    <row r="990" spans="11:26">
      <c r="K990" s="6"/>
      <c r="L990" s="129"/>
      <c r="M990" s="129"/>
      <c r="N990" s="129"/>
      <c r="O990" s="129"/>
      <c r="P990" s="129"/>
      <c r="Q990" s="114"/>
      <c r="R990" s="114"/>
      <c r="S990" s="114"/>
      <c r="T990" s="114"/>
      <c r="U990" s="114"/>
      <c r="V990" s="114"/>
      <c r="W990" s="114"/>
      <c r="X990" s="114"/>
      <c r="Y990" s="114"/>
      <c r="Z990" s="114"/>
    </row>
    <row r="991" spans="11:26">
      <c r="K991" s="6"/>
      <c r="L991" s="129"/>
      <c r="M991" s="129"/>
      <c r="N991" s="129"/>
      <c r="O991" s="129"/>
      <c r="P991" s="129"/>
      <c r="Q991" s="114"/>
      <c r="R991" s="114"/>
      <c r="S991" s="114"/>
      <c r="T991" s="114"/>
      <c r="U991" s="114"/>
      <c r="V991" s="114"/>
      <c r="W991" s="114"/>
      <c r="X991" s="114"/>
      <c r="Y991" s="114"/>
      <c r="Z991" s="114"/>
    </row>
    <row r="992" spans="11:26">
      <c r="K992" s="6"/>
      <c r="L992" s="129"/>
      <c r="M992" s="129"/>
      <c r="N992" s="129"/>
      <c r="O992" s="129"/>
      <c r="P992" s="129"/>
      <c r="Q992" s="114"/>
      <c r="R992" s="114"/>
      <c r="S992" s="114"/>
      <c r="T992" s="114"/>
      <c r="U992" s="114"/>
      <c r="V992" s="114"/>
      <c r="W992" s="114"/>
      <c r="X992" s="114"/>
      <c r="Y992" s="114"/>
      <c r="Z992" s="114"/>
    </row>
    <row r="993" spans="11:26">
      <c r="K993" s="6"/>
      <c r="L993" s="129"/>
      <c r="M993" s="129"/>
      <c r="N993" s="129"/>
      <c r="O993" s="129"/>
      <c r="P993" s="129"/>
      <c r="Q993" s="114"/>
      <c r="R993" s="114"/>
      <c r="S993" s="114"/>
      <c r="T993" s="114"/>
      <c r="U993" s="114"/>
      <c r="V993" s="114"/>
      <c r="W993" s="114"/>
      <c r="X993" s="114"/>
      <c r="Y993" s="114"/>
      <c r="Z993" s="114"/>
    </row>
    <row r="994" spans="11:26">
      <c r="K994" s="6"/>
      <c r="L994" s="129"/>
      <c r="M994" s="129"/>
      <c r="N994" s="129"/>
      <c r="O994" s="129"/>
      <c r="P994" s="129"/>
      <c r="Q994" s="114"/>
      <c r="R994" s="114"/>
      <c r="S994" s="114"/>
      <c r="T994" s="114"/>
      <c r="U994" s="114"/>
      <c r="V994" s="114"/>
      <c r="W994" s="114"/>
      <c r="X994" s="114"/>
      <c r="Y994" s="114"/>
      <c r="Z994" s="114"/>
    </row>
    <row r="995" spans="11:26">
      <c r="K995" s="6"/>
      <c r="L995" s="129"/>
      <c r="M995" s="129"/>
      <c r="N995" s="129"/>
      <c r="O995" s="129"/>
      <c r="P995" s="129"/>
      <c r="Q995" s="114"/>
      <c r="R995" s="114"/>
      <c r="S995" s="114"/>
      <c r="T995" s="114"/>
      <c r="U995" s="114"/>
      <c r="V995" s="114"/>
      <c r="W995" s="114"/>
      <c r="X995" s="114"/>
      <c r="Y995" s="114"/>
      <c r="Z995" s="114"/>
    </row>
    <row r="996" spans="11:26">
      <c r="K996" s="6"/>
      <c r="L996" s="129"/>
      <c r="M996" s="129"/>
      <c r="N996" s="129"/>
      <c r="O996" s="129"/>
      <c r="P996" s="129"/>
      <c r="Q996" s="114"/>
      <c r="R996" s="114"/>
      <c r="S996" s="114"/>
      <c r="T996" s="114"/>
      <c r="U996" s="114"/>
      <c r="V996" s="114"/>
      <c r="W996" s="114"/>
      <c r="X996" s="114"/>
      <c r="Y996" s="114"/>
      <c r="Z996" s="114"/>
    </row>
    <row r="997" spans="11:26">
      <c r="K997" s="6"/>
      <c r="L997" s="129"/>
      <c r="M997" s="129"/>
      <c r="N997" s="129"/>
      <c r="O997" s="129"/>
      <c r="P997" s="129"/>
      <c r="Q997" s="114"/>
      <c r="R997" s="114"/>
      <c r="S997" s="114"/>
      <c r="T997" s="114"/>
      <c r="U997" s="114"/>
      <c r="V997" s="114"/>
      <c r="W997" s="114"/>
      <c r="X997" s="114"/>
      <c r="Y997" s="114"/>
      <c r="Z997" s="114"/>
    </row>
    <row r="998" spans="11:26">
      <c r="K998" s="6"/>
      <c r="L998" s="129"/>
      <c r="M998" s="129"/>
      <c r="N998" s="129"/>
      <c r="O998" s="129"/>
      <c r="P998" s="129"/>
      <c r="Q998" s="114"/>
      <c r="R998" s="114"/>
      <c r="S998" s="114"/>
      <c r="T998" s="114"/>
      <c r="U998" s="114"/>
      <c r="V998" s="114"/>
      <c r="W998" s="114"/>
      <c r="X998" s="114"/>
      <c r="Y998" s="114"/>
      <c r="Z998" s="114"/>
    </row>
    <row r="999" spans="11:26">
      <c r="K999" s="6"/>
      <c r="L999" s="129"/>
      <c r="M999" s="129"/>
      <c r="N999" s="129"/>
      <c r="O999" s="129"/>
      <c r="P999" s="129"/>
      <c r="Q999" s="114"/>
      <c r="R999" s="114"/>
      <c r="S999" s="114"/>
      <c r="T999" s="114"/>
      <c r="U999" s="114"/>
      <c r="V999" s="114"/>
      <c r="W999" s="114"/>
      <c r="X999" s="114"/>
      <c r="Y999" s="114"/>
      <c r="Z999" s="114"/>
    </row>
    <row r="1000" spans="11:26">
      <c r="K1000" s="6"/>
      <c r="L1000" s="129"/>
      <c r="M1000" s="129"/>
      <c r="N1000" s="129"/>
      <c r="O1000" s="129"/>
      <c r="P1000" s="129"/>
      <c r="Q1000" s="114"/>
      <c r="R1000" s="114"/>
      <c r="S1000" s="114"/>
      <c r="T1000" s="114"/>
      <c r="U1000" s="114"/>
      <c r="V1000" s="114"/>
      <c r="W1000" s="114"/>
      <c r="X1000" s="114"/>
      <c r="Y1000" s="114"/>
      <c r="Z1000" s="114"/>
    </row>
    <row r="1001" spans="11:26">
      <c r="K1001" s="6"/>
      <c r="L1001" s="129"/>
      <c r="M1001" s="129"/>
      <c r="N1001" s="129"/>
      <c r="O1001" s="129"/>
      <c r="P1001" s="129"/>
      <c r="Q1001" s="114"/>
      <c r="R1001" s="114"/>
      <c r="S1001" s="114"/>
      <c r="T1001" s="114"/>
      <c r="U1001" s="114"/>
      <c r="V1001" s="114"/>
      <c r="W1001" s="114"/>
      <c r="X1001" s="114"/>
      <c r="Y1001" s="114"/>
      <c r="Z1001" s="114"/>
    </row>
    <row r="1002" spans="11:26">
      <c r="K1002" s="6"/>
      <c r="L1002" s="129"/>
      <c r="M1002" s="129"/>
      <c r="N1002" s="129"/>
      <c r="O1002" s="129"/>
      <c r="P1002" s="129"/>
      <c r="Q1002" s="114"/>
      <c r="R1002" s="114"/>
      <c r="S1002" s="114"/>
      <c r="T1002" s="114"/>
      <c r="U1002" s="114"/>
      <c r="V1002" s="114"/>
      <c r="W1002" s="114"/>
      <c r="X1002" s="114"/>
      <c r="Y1002" s="114"/>
      <c r="Z1002" s="114"/>
    </row>
    <row r="1003" spans="11:26">
      <c r="K1003" s="6"/>
      <c r="L1003" s="129"/>
      <c r="M1003" s="129"/>
      <c r="N1003" s="129"/>
      <c r="O1003" s="129"/>
      <c r="P1003" s="129"/>
      <c r="Q1003" s="114"/>
      <c r="R1003" s="114"/>
      <c r="S1003" s="114"/>
      <c r="T1003" s="114"/>
      <c r="U1003" s="114"/>
      <c r="V1003" s="114"/>
      <c r="W1003" s="114"/>
      <c r="X1003" s="114"/>
      <c r="Y1003" s="114"/>
      <c r="Z1003" s="114"/>
    </row>
    <row r="1004" spans="11:26">
      <c r="K1004" s="6"/>
      <c r="L1004" s="129"/>
      <c r="M1004" s="129"/>
      <c r="N1004" s="129"/>
      <c r="O1004" s="129"/>
      <c r="P1004" s="129"/>
      <c r="Q1004" s="114"/>
      <c r="R1004" s="114"/>
      <c r="S1004" s="114"/>
      <c r="T1004" s="114"/>
      <c r="U1004" s="114"/>
      <c r="V1004" s="114"/>
      <c r="W1004" s="114"/>
      <c r="X1004" s="114"/>
      <c r="Y1004" s="114"/>
      <c r="Z1004" s="114"/>
    </row>
    <row r="1005" spans="11:26">
      <c r="K1005" s="6"/>
      <c r="L1005" s="129"/>
      <c r="M1005" s="129"/>
      <c r="N1005" s="129"/>
      <c r="O1005" s="129"/>
      <c r="P1005" s="129"/>
      <c r="Q1005" s="114"/>
      <c r="R1005" s="114"/>
      <c r="S1005" s="114"/>
      <c r="T1005" s="114"/>
      <c r="U1005" s="114"/>
      <c r="V1005" s="114"/>
      <c r="W1005" s="114"/>
      <c r="X1005" s="114"/>
      <c r="Y1005" s="114"/>
      <c r="Z1005" s="114"/>
    </row>
    <row r="1006" spans="11:26">
      <c r="K1006" s="6"/>
      <c r="L1006" s="129"/>
      <c r="M1006" s="129"/>
      <c r="N1006" s="129"/>
      <c r="O1006" s="129"/>
      <c r="P1006" s="129"/>
      <c r="Q1006" s="114"/>
      <c r="R1006" s="114"/>
      <c r="S1006" s="114"/>
      <c r="T1006" s="114"/>
      <c r="U1006" s="114"/>
      <c r="V1006" s="114"/>
      <c r="W1006" s="114"/>
      <c r="X1006" s="114"/>
      <c r="Y1006" s="114"/>
      <c r="Z1006" s="114"/>
    </row>
    <row r="1007" spans="11:26">
      <c r="K1007" s="6"/>
      <c r="L1007" s="129"/>
      <c r="M1007" s="129"/>
      <c r="N1007" s="129"/>
      <c r="O1007" s="129"/>
      <c r="P1007" s="129"/>
      <c r="Q1007" s="114"/>
      <c r="R1007" s="114"/>
      <c r="S1007" s="114"/>
      <c r="T1007" s="114"/>
      <c r="U1007" s="114"/>
      <c r="V1007" s="114"/>
      <c r="W1007" s="114"/>
      <c r="X1007" s="114"/>
      <c r="Y1007" s="114"/>
      <c r="Z1007" s="114"/>
    </row>
    <row r="1008" spans="11:26">
      <c r="K1008" s="6"/>
      <c r="L1008" s="129"/>
      <c r="M1008" s="129"/>
      <c r="N1008" s="129"/>
      <c r="O1008" s="129"/>
      <c r="P1008" s="129"/>
      <c r="Q1008" s="114"/>
      <c r="R1008" s="114"/>
      <c r="S1008" s="114"/>
      <c r="T1008" s="114"/>
      <c r="U1008" s="114"/>
      <c r="V1008" s="114"/>
      <c r="W1008" s="114"/>
      <c r="X1008" s="114"/>
      <c r="Y1008" s="114"/>
      <c r="Z1008" s="114"/>
    </row>
    <row r="1009" spans="11:26">
      <c r="K1009" s="6"/>
      <c r="L1009" s="129"/>
      <c r="M1009" s="129"/>
      <c r="N1009" s="129"/>
      <c r="O1009" s="129"/>
      <c r="P1009" s="129"/>
      <c r="Q1009" s="114"/>
      <c r="R1009" s="114"/>
      <c r="S1009" s="114"/>
      <c r="T1009" s="114"/>
      <c r="U1009" s="114"/>
      <c r="V1009" s="114"/>
      <c r="W1009" s="114"/>
      <c r="X1009" s="114"/>
      <c r="Y1009" s="114"/>
      <c r="Z1009" s="114"/>
    </row>
    <row r="1010" spans="11:26">
      <c r="K1010" s="6"/>
      <c r="L1010" s="129"/>
      <c r="M1010" s="129"/>
      <c r="N1010" s="129"/>
      <c r="O1010" s="129"/>
      <c r="P1010" s="129"/>
      <c r="Q1010" s="114"/>
      <c r="R1010" s="114"/>
      <c r="S1010" s="114"/>
      <c r="T1010" s="114"/>
      <c r="U1010" s="114"/>
      <c r="V1010" s="114"/>
      <c r="W1010" s="114"/>
      <c r="X1010" s="114"/>
      <c r="Y1010" s="114"/>
      <c r="Z1010" s="114"/>
    </row>
    <row r="1011" spans="11:26">
      <c r="K1011" s="6"/>
      <c r="L1011" s="129"/>
      <c r="M1011" s="129"/>
      <c r="N1011" s="129"/>
      <c r="O1011" s="129"/>
      <c r="P1011" s="129"/>
      <c r="Q1011" s="114"/>
      <c r="R1011" s="114"/>
      <c r="S1011" s="114"/>
      <c r="T1011" s="114"/>
      <c r="U1011" s="114"/>
      <c r="V1011" s="114"/>
      <c r="W1011" s="114"/>
      <c r="X1011" s="114"/>
      <c r="Y1011" s="114"/>
      <c r="Z1011" s="114"/>
    </row>
    <row r="1012" spans="11:26">
      <c r="K1012" s="6"/>
      <c r="L1012" s="129"/>
      <c r="M1012" s="129"/>
      <c r="N1012" s="129"/>
      <c r="O1012" s="129"/>
      <c r="P1012" s="129"/>
      <c r="Q1012" s="114"/>
      <c r="R1012" s="114"/>
      <c r="S1012" s="114"/>
      <c r="T1012" s="114"/>
      <c r="U1012" s="114"/>
      <c r="V1012" s="114"/>
      <c r="W1012" s="114"/>
      <c r="X1012" s="114"/>
      <c r="Y1012" s="114"/>
      <c r="Z1012" s="114"/>
    </row>
    <row r="1013" spans="11:26">
      <c r="K1013" s="6"/>
      <c r="L1013" s="129"/>
      <c r="M1013" s="129"/>
      <c r="N1013" s="129"/>
      <c r="O1013" s="129"/>
      <c r="P1013" s="129"/>
      <c r="Q1013" s="114"/>
      <c r="R1013" s="114"/>
      <c r="S1013" s="114"/>
      <c r="T1013" s="114"/>
      <c r="U1013" s="114"/>
      <c r="V1013" s="114"/>
      <c r="W1013" s="114"/>
      <c r="X1013" s="114"/>
      <c r="Y1013" s="114"/>
      <c r="Z1013" s="114"/>
    </row>
    <row r="1014" spans="11:26">
      <c r="K1014" s="6"/>
      <c r="L1014" s="129"/>
      <c r="M1014" s="129"/>
      <c r="N1014" s="129"/>
      <c r="O1014" s="129"/>
      <c r="P1014" s="129"/>
      <c r="Q1014" s="114"/>
      <c r="R1014" s="114"/>
      <c r="S1014" s="114"/>
      <c r="T1014" s="114"/>
      <c r="U1014" s="114"/>
      <c r="V1014" s="114"/>
      <c r="W1014" s="114"/>
      <c r="X1014" s="114"/>
      <c r="Y1014" s="114"/>
      <c r="Z1014" s="114"/>
    </row>
    <row r="1015" spans="11:26">
      <c r="K1015" s="6"/>
      <c r="L1015" s="129"/>
      <c r="M1015" s="129"/>
      <c r="N1015" s="129"/>
      <c r="O1015" s="129"/>
      <c r="P1015" s="129"/>
      <c r="Q1015" s="114"/>
      <c r="R1015" s="114"/>
      <c r="S1015" s="114"/>
      <c r="T1015" s="114"/>
      <c r="U1015" s="114"/>
      <c r="V1015" s="114"/>
      <c r="W1015" s="114"/>
      <c r="X1015" s="114"/>
      <c r="Y1015" s="114"/>
      <c r="Z1015" s="114"/>
    </row>
    <row r="1016" spans="11:26">
      <c r="K1016" s="6"/>
      <c r="L1016" s="129"/>
      <c r="M1016" s="129"/>
      <c r="N1016" s="129"/>
      <c r="O1016" s="129"/>
      <c r="P1016" s="129"/>
      <c r="Q1016" s="114"/>
      <c r="R1016" s="114"/>
      <c r="S1016" s="114"/>
      <c r="T1016" s="114"/>
      <c r="U1016" s="114"/>
      <c r="V1016" s="114"/>
      <c r="W1016" s="114"/>
      <c r="X1016" s="114"/>
      <c r="Y1016" s="114"/>
      <c r="Z1016" s="114"/>
    </row>
    <row r="1017" spans="11:26">
      <c r="K1017" s="6"/>
      <c r="L1017" s="129"/>
      <c r="M1017" s="129"/>
      <c r="N1017" s="129"/>
      <c r="O1017" s="129"/>
      <c r="P1017" s="129"/>
      <c r="Q1017" s="114"/>
      <c r="R1017" s="114"/>
      <c r="S1017" s="114"/>
      <c r="T1017" s="114"/>
      <c r="U1017" s="114"/>
      <c r="V1017" s="114"/>
      <c r="W1017" s="114"/>
      <c r="X1017" s="114"/>
      <c r="Y1017" s="114"/>
      <c r="Z1017" s="114"/>
    </row>
    <row r="1018" spans="11:26">
      <c r="K1018" s="6"/>
      <c r="L1018" s="129"/>
      <c r="M1018" s="129"/>
      <c r="N1018" s="129"/>
      <c r="O1018" s="129"/>
      <c r="P1018" s="129"/>
      <c r="Q1018" s="114"/>
      <c r="R1018" s="114"/>
      <c r="S1018" s="114"/>
      <c r="T1018" s="114"/>
      <c r="U1018" s="114"/>
      <c r="V1018" s="114"/>
      <c r="W1018" s="114"/>
      <c r="X1018" s="114"/>
      <c r="Y1018" s="114"/>
      <c r="Z1018" s="114"/>
    </row>
    <row r="1019" spans="11:26">
      <c r="K1019" s="6"/>
      <c r="L1019" s="129"/>
      <c r="M1019" s="129"/>
      <c r="N1019" s="129"/>
      <c r="O1019" s="129"/>
      <c r="P1019" s="129"/>
      <c r="Q1019" s="114"/>
      <c r="R1019" s="114"/>
      <c r="S1019" s="114"/>
      <c r="T1019" s="114"/>
      <c r="U1019" s="114"/>
      <c r="V1019" s="114"/>
      <c r="W1019" s="114"/>
      <c r="X1019" s="114"/>
      <c r="Y1019" s="114"/>
      <c r="Z1019" s="114"/>
    </row>
    <row r="1020" spans="11:26">
      <c r="K1020" s="6"/>
      <c r="L1020" s="129"/>
      <c r="M1020" s="129"/>
      <c r="N1020" s="129"/>
      <c r="O1020" s="129"/>
      <c r="P1020" s="129"/>
      <c r="Q1020" s="114"/>
      <c r="R1020" s="114"/>
      <c r="S1020" s="114"/>
      <c r="T1020" s="114"/>
      <c r="U1020" s="114"/>
      <c r="V1020" s="114"/>
      <c r="W1020" s="114"/>
      <c r="X1020" s="114"/>
      <c r="Y1020" s="114"/>
      <c r="Z1020" s="114"/>
    </row>
    <row r="1021" spans="11:26">
      <c r="K1021" s="6"/>
      <c r="L1021" s="129"/>
      <c r="M1021" s="129"/>
      <c r="N1021" s="129"/>
      <c r="O1021" s="129"/>
      <c r="P1021" s="129"/>
      <c r="Q1021" s="114"/>
      <c r="R1021" s="114"/>
      <c r="S1021" s="114"/>
      <c r="T1021" s="114"/>
      <c r="U1021" s="114"/>
      <c r="V1021" s="114"/>
      <c r="W1021" s="114"/>
      <c r="X1021" s="114"/>
      <c r="Y1021" s="114"/>
      <c r="Z1021" s="114"/>
    </row>
    <row r="1022" spans="11:26">
      <c r="K1022" s="6"/>
      <c r="L1022" s="129"/>
      <c r="M1022" s="129"/>
      <c r="N1022" s="129"/>
      <c r="O1022" s="129"/>
      <c r="P1022" s="129"/>
      <c r="Q1022" s="114"/>
      <c r="R1022" s="114"/>
      <c r="S1022" s="114"/>
      <c r="T1022" s="114"/>
      <c r="U1022" s="114"/>
      <c r="V1022" s="114"/>
      <c r="W1022" s="114"/>
      <c r="X1022" s="114"/>
      <c r="Y1022" s="114"/>
      <c r="Z1022" s="114"/>
    </row>
    <row r="1023" spans="11:26">
      <c r="K1023" s="6"/>
      <c r="L1023" s="129"/>
      <c r="M1023" s="129"/>
      <c r="N1023" s="129"/>
      <c r="O1023" s="129"/>
      <c r="P1023" s="129"/>
      <c r="Q1023" s="114"/>
      <c r="R1023" s="114"/>
      <c r="S1023" s="114"/>
      <c r="T1023" s="114"/>
      <c r="U1023" s="114"/>
      <c r="V1023" s="114"/>
      <c r="W1023" s="114"/>
      <c r="X1023" s="114"/>
      <c r="Y1023" s="114"/>
      <c r="Z1023" s="114"/>
    </row>
    <row r="1024" spans="11:26">
      <c r="K1024" s="6"/>
      <c r="L1024" s="129"/>
      <c r="M1024" s="129"/>
      <c r="N1024" s="129"/>
      <c r="O1024" s="129"/>
      <c r="P1024" s="129"/>
      <c r="Q1024" s="114"/>
      <c r="R1024" s="114"/>
      <c r="S1024" s="114"/>
      <c r="T1024" s="114"/>
      <c r="U1024" s="114"/>
      <c r="V1024" s="114"/>
      <c r="W1024" s="114"/>
      <c r="X1024" s="114"/>
      <c r="Y1024" s="114"/>
      <c r="Z1024" s="114"/>
    </row>
    <row r="1025" spans="11:26">
      <c r="K1025" s="6"/>
      <c r="L1025" s="129"/>
      <c r="M1025" s="129"/>
      <c r="N1025" s="129"/>
      <c r="O1025" s="129"/>
      <c r="P1025" s="129"/>
      <c r="Q1025" s="114"/>
      <c r="R1025" s="114"/>
      <c r="S1025" s="114"/>
      <c r="T1025" s="114"/>
      <c r="U1025" s="114"/>
      <c r="V1025" s="114"/>
      <c r="W1025" s="114"/>
      <c r="X1025" s="114"/>
      <c r="Y1025" s="114"/>
      <c r="Z1025" s="114"/>
    </row>
    <row r="1026" spans="11:26">
      <c r="K1026" s="6"/>
      <c r="L1026" s="129"/>
      <c r="M1026" s="129"/>
      <c r="N1026" s="129"/>
      <c r="O1026" s="129"/>
      <c r="P1026" s="129"/>
      <c r="Q1026" s="114"/>
      <c r="R1026" s="114"/>
      <c r="S1026" s="114"/>
      <c r="T1026" s="114"/>
      <c r="U1026" s="114"/>
      <c r="V1026" s="114"/>
      <c r="W1026" s="114"/>
      <c r="X1026" s="114"/>
      <c r="Y1026" s="114"/>
      <c r="Z1026" s="114"/>
    </row>
    <row r="1027" spans="11:26">
      <c r="K1027" s="6"/>
      <c r="L1027" s="129"/>
      <c r="M1027" s="129"/>
      <c r="N1027" s="129"/>
      <c r="O1027" s="129"/>
      <c r="P1027" s="129"/>
      <c r="Q1027" s="114"/>
      <c r="R1027" s="114"/>
      <c r="S1027" s="114"/>
      <c r="T1027" s="114"/>
      <c r="U1027" s="114"/>
      <c r="V1027" s="114"/>
      <c r="W1027" s="114"/>
      <c r="X1027" s="114"/>
      <c r="Y1027" s="114"/>
      <c r="Z1027" s="114"/>
    </row>
    <row r="1028" spans="11:26">
      <c r="K1028" s="6"/>
      <c r="L1028" s="129"/>
      <c r="M1028" s="129"/>
      <c r="N1028" s="129"/>
      <c r="O1028" s="129"/>
      <c r="P1028" s="129"/>
      <c r="Q1028" s="114"/>
      <c r="R1028" s="114"/>
      <c r="S1028" s="114"/>
      <c r="T1028" s="114"/>
      <c r="U1028" s="114"/>
      <c r="V1028" s="114"/>
      <c r="W1028" s="114"/>
      <c r="X1028" s="114"/>
      <c r="Y1028" s="114"/>
      <c r="Z1028" s="114"/>
    </row>
    <row r="1029" spans="11:26">
      <c r="K1029" s="6"/>
      <c r="L1029" s="129"/>
      <c r="M1029" s="129"/>
      <c r="N1029" s="129"/>
      <c r="O1029" s="129"/>
      <c r="P1029" s="129"/>
      <c r="Q1029" s="114"/>
      <c r="R1029" s="114"/>
      <c r="S1029" s="114"/>
      <c r="T1029" s="114"/>
      <c r="U1029" s="114"/>
      <c r="V1029" s="114"/>
      <c r="W1029" s="114"/>
      <c r="X1029" s="114"/>
      <c r="Y1029" s="114"/>
      <c r="Z1029" s="114"/>
    </row>
    <row r="1030" spans="11:26">
      <c r="K1030" s="6"/>
      <c r="L1030" s="129"/>
      <c r="M1030" s="129"/>
      <c r="N1030" s="129"/>
      <c r="O1030" s="129"/>
      <c r="P1030" s="129"/>
      <c r="Q1030" s="114"/>
      <c r="R1030" s="114"/>
      <c r="S1030" s="114"/>
      <c r="T1030" s="114"/>
      <c r="U1030" s="114"/>
      <c r="V1030" s="114"/>
      <c r="W1030" s="114"/>
      <c r="X1030" s="114"/>
      <c r="Y1030" s="114"/>
      <c r="Z1030" s="114"/>
    </row>
    <row r="1031" spans="11:26">
      <c r="K1031" s="6"/>
      <c r="L1031" s="129"/>
      <c r="M1031" s="129"/>
      <c r="N1031" s="129"/>
      <c r="O1031" s="129"/>
      <c r="P1031" s="129"/>
      <c r="Q1031" s="114"/>
      <c r="R1031" s="114"/>
      <c r="S1031" s="114"/>
      <c r="T1031" s="114"/>
      <c r="U1031" s="114"/>
      <c r="V1031" s="114"/>
      <c r="W1031" s="114"/>
      <c r="X1031" s="114"/>
      <c r="Y1031" s="114"/>
      <c r="Z1031" s="114"/>
    </row>
    <row r="1032" spans="11:26">
      <c r="K1032" s="6"/>
      <c r="L1032" s="129"/>
      <c r="M1032" s="129"/>
      <c r="N1032" s="129"/>
      <c r="O1032" s="129"/>
      <c r="P1032" s="129"/>
      <c r="Q1032" s="114"/>
      <c r="R1032" s="114"/>
      <c r="S1032" s="114"/>
      <c r="T1032" s="114"/>
      <c r="U1032" s="114"/>
      <c r="V1032" s="114"/>
      <c r="W1032" s="114"/>
      <c r="X1032" s="114"/>
      <c r="Y1032" s="114"/>
      <c r="Z1032" s="114"/>
    </row>
    <row r="1033" spans="11:26">
      <c r="K1033" s="6"/>
      <c r="L1033" s="129"/>
      <c r="M1033" s="129"/>
      <c r="N1033" s="129"/>
      <c r="O1033" s="129"/>
      <c r="P1033" s="129"/>
      <c r="Q1033" s="114"/>
      <c r="R1033" s="114"/>
      <c r="S1033" s="114"/>
      <c r="T1033" s="114"/>
      <c r="U1033" s="114"/>
      <c r="V1033" s="114"/>
      <c r="W1033" s="114"/>
      <c r="X1033" s="114"/>
      <c r="Y1033" s="114"/>
      <c r="Z1033" s="114"/>
    </row>
    <row r="1034" spans="11:26">
      <c r="K1034" s="6"/>
      <c r="L1034" s="129"/>
      <c r="M1034" s="129"/>
      <c r="N1034" s="129"/>
      <c r="O1034" s="129"/>
      <c r="P1034" s="129"/>
      <c r="Q1034" s="114"/>
      <c r="R1034" s="114"/>
      <c r="S1034" s="114"/>
      <c r="T1034" s="114"/>
      <c r="U1034" s="114"/>
      <c r="V1034" s="114"/>
      <c r="W1034" s="114"/>
      <c r="X1034" s="114"/>
      <c r="Y1034" s="114"/>
      <c r="Z1034" s="114"/>
    </row>
    <row r="1035" spans="11:26">
      <c r="K1035" s="6"/>
      <c r="L1035" s="129"/>
      <c r="M1035" s="129"/>
      <c r="N1035" s="129"/>
      <c r="O1035" s="129"/>
      <c r="P1035" s="129"/>
      <c r="Q1035" s="114"/>
      <c r="R1035" s="114"/>
      <c r="S1035" s="114"/>
      <c r="T1035" s="114"/>
      <c r="U1035" s="114"/>
      <c r="V1035" s="114"/>
      <c r="W1035" s="114"/>
      <c r="X1035" s="114"/>
      <c r="Y1035" s="114"/>
      <c r="Z1035" s="114"/>
    </row>
    <row r="1036" spans="11:26">
      <c r="K1036" s="6"/>
      <c r="L1036" s="129"/>
      <c r="M1036" s="129"/>
      <c r="N1036" s="129"/>
      <c r="O1036" s="129"/>
      <c r="P1036" s="129"/>
      <c r="Q1036" s="114"/>
      <c r="R1036" s="114"/>
      <c r="S1036" s="114"/>
      <c r="T1036" s="114"/>
      <c r="U1036" s="114"/>
      <c r="V1036" s="114"/>
      <c r="W1036" s="114"/>
      <c r="X1036" s="114"/>
      <c r="Y1036" s="114"/>
      <c r="Z1036" s="114"/>
    </row>
    <row r="1037" spans="11:26">
      <c r="K1037" s="6"/>
      <c r="L1037" s="129"/>
      <c r="M1037" s="129"/>
      <c r="N1037" s="129"/>
      <c r="O1037" s="129"/>
      <c r="P1037" s="129"/>
      <c r="Q1037" s="114"/>
      <c r="R1037" s="114"/>
      <c r="S1037" s="114"/>
      <c r="T1037" s="114"/>
      <c r="U1037" s="114"/>
      <c r="V1037" s="114"/>
      <c r="W1037" s="114"/>
      <c r="X1037" s="114"/>
      <c r="Y1037" s="114"/>
      <c r="Z1037" s="114"/>
    </row>
    <row r="1038" spans="11:26">
      <c r="K1038" s="6"/>
      <c r="L1038" s="129"/>
      <c r="M1038" s="129"/>
      <c r="N1038" s="129"/>
      <c r="O1038" s="129"/>
      <c r="P1038" s="129"/>
      <c r="Q1038" s="114"/>
      <c r="R1038" s="114"/>
      <c r="S1038" s="114"/>
      <c r="T1038" s="114"/>
      <c r="U1038" s="114"/>
      <c r="V1038" s="114"/>
      <c r="W1038" s="114"/>
      <c r="X1038" s="114"/>
      <c r="Y1038" s="114"/>
      <c r="Z1038" s="114"/>
    </row>
    <row r="1039" spans="11:26">
      <c r="K1039" s="6"/>
      <c r="L1039" s="129"/>
      <c r="M1039" s="129"/>
      <c r="N1039" s="129"/>
      <c r="O1039" s="129"/>
      <c r="P1039" s="129"/>
      <c r="Q1039" s="114"/>
      <c r="R1039" s="114"/>
      <c r="S1039" s="114"/>
      <c r="T1039" s="114"/>
      <c r="U1039" s="114"/>
      <c r="V1039" s="114"/>
      <c r="W1039" s="114"/>
      <c r="X1039" s="114"/>
      <c r="Y1039" s="114"/>
      <c r="Z1039" s="114"/>
    </row>
    <row r="1040" spans="11:26">
      <c r="K1040" s="6"/>
      <c r="L1040" s="129"/>
      <c r="M1040" s="129"/>
      <c r="N1040" s="129"/>
      <c r="O1040" s="129"/>
      <c r="P1040" s="129"/>
      <c r="Q1040" s="114"/>
      <c r="R1040" s="114"/>
      <c r="S1040" s="114"/>
      <c r="T1040" s="114"/>
      <c r="U1040" s="114"/>
      <c r="V1040" s="114"/>
      <c r="W1040" s="114"/>
      <c r="X1040" s="114"/>
      <c r="Y1040" s="114"/>
      <c r="Z1040" s="114"/>
    </row>
    <row r="1041" spans="11:26">
      <c r="K1041" s="6"/>
      <c r="L1041" s="129"/>
      <c r="M1041" s="129"/>
      <c r="N1041" s="129"/>
      <c r="O1041" s="129"/>
      <c r="P1041" s="129"/>
      <c r="Q1041" s="114"/>
      <c r="R1041" s="114"/>
      <c r="S1041" s="114"/>
      <c r="T1041" s="114"/>
      <c r="U1041" s="114"/>
      <c r="V1041" s="114"/>
      <c r="W1041" s="114"/>
      <c r="X1041" s="114"/>
      <c r="Y1041" s="114"/>
      <c r="Z1041" s="114"/>
    </row>
    <row r="1042" spans="11:26">
      <c r="K1042" s="6"/>
      <c r="L1042" s="129"/>
      <c r="M1042" s="129"/>
      <c r="N1042" s="129"/>
      <c r="O1042" s="129"/>
      <c r="P1042" s="129"/>
      <c r="Q1042" s="114"/>
      <c r="R1042" s="114"/>
      <c r="S1042" s="114"/>
      <c r="T1042" s="114"/>
      <c r="U1042" s="114"/>
      <c r="V1042" s="114"/>
      <c r="W1042" s="114"/>
      <c r="X1042" s="114"/>
      <c r="Y1042" s="114"/>
      <c r="Z1042" s="114"/>
    </row>
    <row r="1043" spans="11:26">
      <c r="K1043" s="6"/>
      <c r="L1043" s="129"/>
      <c r="M1043" s="129"/>
      <c r="N1043" s="129"/>
      <c r="O1043" s="129"/>
      <c r="P1043" s="129"/>
      <c r="Q1043" s="114"/>
      <c r="R1043" s="114"/>
      <c r="S1043" s="114"/>
      <c r="T1043" s="114"/>
      <c r="U1043" s="114"/>
      <c r="V1043" s="114"/>
      <c r="W1043" s="114"/>
      <c r="X1043" s="114"/>
      <c r="Y1043" s="114"/>
      <c r="Z1043" s="114"/>
    </row>
    <row r="1044" spans="11:26">
      <c r="K1044" s="6"/>
      <c r="L1044" s="129"/>
      <c r="M1044" s="129"/>
      <c r="N1044" s="129"/>
      <c r="O1044" s="129"/>
      <c r="P1044" s="129"/>
      <c r="Q1044" s="114"/>
      <c r="R1044" s="114"/>
      <c r="S1044" s="114"/>
      <c r="T1044" s="114"/>
      <c r="U1044" s="114"/>
      <c r="V1044" s="114"/>
      <c r="W1044" s="114"/>
      <c r="X1044" s="114"/>
      <c r="Y1044" s="114"/>
      <c r="Z1044" s="114"/>
    </row>
    <row r="1045" spans="11:26">
      <c r="K1045" s="6"/>
      <c r="L1045" s="129"/>
      <c r="M1045" s="129"/>
      <c r="N1045" s="129"/>
      <c r="O1045" s="129"/>
      <c r="P1045" s="129"/>
      <c r="Q1045" s="114"/>
      <c r="R1045" s="114"/>
      <c r="S1045" s="114"/>
      <c r="T1045" s="114"/>
      <c r="U1045" s="114"/>
      <c r="V1045" s="114"/>
      <c r="W1045" s="114"/>
      <c r="X1045" s="114"/>
      <c r="Y1045" s="114"/>
      <c r="Z1045" s="114"/>
    </row>
    <row r="1046" spans="11:26">
      <c r="K1046" s="6"/>
      <c r="L1046" s="129"/>
      <c r="M1046" s="129"/>
      <c r="N1046" s="129"/>
      <c r="O1046" s="129"/>
      <c r="P1046" s="129"/>
      <c r="Q1046" s="114"/>
      <c r="R1046" s="114"/>
      <c r="S1046" s="114"/>
      <c r="T1046" s="114"/>
      <c r="U1046" s="114"/>
      <c r="V1046" s="114"/>
      <c r="W1046" s="114"/>
      <c r="X1046" s="114"/>
      <c r="Y1046" s="114"/>
      <c r="Z1046" s="114"/>
    </row>
    <row r="1047" spans="11:26">
      <c r="K1047" s="6"/>
      <c r="L1047" s="129"/>
      <c r="M1047" s="129"/>
      <c r="N1047" s="129"/>
      <c r="O1047" s="129"/>
      <c r="P1047" s="129"/>
      <c r="Q1047" s="114"/>
      <c r="R1047" s="114"/>
      <c r="S1047" s="114"/>
      <c r="T1047" s="114"/>
      <c r="U1047" s="114"/>
      <c r="V1047" s="114"/>
      <c r="W1047" s="114"/>
      <c r="X1047" s="114"/>
      <c r="Y1047" s="114"/>
      <c r="Z1047" s="114"/>
    </row>
    <row r="1048" spans="11:26">
      <c r="K1048" s="6"/>
      <c r="L1048" s="129"/>
      <c r="M1048" s="129"/>
      <c r="N1048" s="129"/>
      <c r="O1048" s="129"/>
      <c r="P1048" s="129"/>
      <c r="Q1048" s="114"/>
      <c r="R1048" s="114"/>
      <c r="S1048" s="114"/>
      <c r="T1048" s="114"/>
      <c r="U1048" s="114"/>
      <c r="V1048" s="114"/>
      <c r="W1048" s="114"/>
      <c r="X1048" s="114"/>
      <c r="Y1048" s="114"/>
      <c r="Z1048" s="114"/>
    </row>
    <row r="1049" spans="11:26">
      <c r="K1049" s="6"/>
      <c r="L1049" s="129"/>
      <c r="M1049" s="129"/>
      <c r="N1049" s="129"/>
      <c r="O1049" s="129"/>
      <c r="P1049" s="129"/>
      <c r="Q1049" s="114"/>
      <c r="R1049" s="114"/>
      <c r="S1049" s="114"/>
      <c r="T1049" s="114"/>
      <c r="U1049" s="114"/>
      <c r="V1049" s="114"/>
      <c r="W1049" s="114"/>
      <c r="X1049" s="114"/>
      <c r="Y1049" s="114"/>
      <c r="Z1049" s="114"/>
    </row>
    <row r="1050" spans="11:26">
      <c r="K1050" s="6"/>
      <c r="L1050" s="129"/>
      <c r="M1050" s="129"/>
      <c r="N1050" s="129"/>
      <c r="O1050" s="129"/>
      <c r="P1050" s="129"/>
      <c r="Q1050" s="114"/>
      <c r="R1050" s="114"/>
      <c r="S1050" s="114"/>
      <c r="T1050" s="114"/>
      <c r="U1050" s="114"/>
      <c r="V1050" s="114"/>
      <c r="W1050" s="114"/>
      <c r="X1050" s="114"/>
      <c r="Y1050" s="114"/>
      <c r="Z1050" s="114"/>
    </row>
    <row r="1051" spans="11:26">
      <c r="K1051" s="6"/>
      <c r="L1051" s="129"/>
      <c r="M1051" s="129"/>
      <c r="N1051" s="129"/>
      <c r="O1051" s="129"/>
      <c r="P1051" s="129"/>
      <c r="Q1051" s="114"/>
      <c r="R1051" s="114"/>
      <c r="S1051" s="114"/>
      <c r="T1051" s="114"/>
      <c r="U1051" s="114"/>
      <c r="V1051" s="114"/>
      <c r="W1051" s="114"/>
      <c r="X1051" s="114"/>
      <c r="Y1051" s="114"/>
      <c r="Z1051" s="114"/>
    </row>
    <row r="1052" spans="11:26">
      <c r="K1052" s="6"/>
      <c r="L1052" s="129"/>
      <c r="M1052" s="129"/>
      <c r="N1052" s="129"/>
      <c r="O1052" s="129"/>
      <c r="P1052" s="129"/>
      <c r="Q1052" s="114"/>
      <c r="R1052" s="114"/>
      <c r="S1052" s="114"/>
      <c r="T1052" s="114"/>
      <c r="U1052" s="114"/>
      <c r="V1052" s="114"/>
      <c r="W1052" s="114"/>
      <c r="X1052" s="114"/>
      <c r="Y1052" s="114"/>
      <c r="Z1052" s="114"/>
    </row>
    <row r="1053" spans="11:26">
      <c r="K1053" s="6"/>
      <c r="L1053" s="129"/>
      <c r="M1053" s="129"/>
      <c r="N1053" s="129"/>
      <c r="O1053" s="129"/>
      <c r="P1053" s="129"/>
      <c r="Q1053" s="114"/>
      <c r="R1053" s="114"/>
      <c r="S1053" s="114"/>
      <c r="T1053" s="114"/>
      <c r="U1053" s="114"/>
      <c r="V1053" s="114"/>
      <c r="W1053" s="114"/>
      <c r="X1053" s="114"/>
      <c r="Y1053" s="114"/>
      <c r="Z1053" s="114"/>
    </row>
    <row r="1054" spans="11:26">
      <c r="K1054" s="6"/>
      <c r="L1054" s="129"/>
      <c r="M1054" s="129"/>
      <c r="N1054" s="129"/>
      <c r="O1054" s="129"/>
      <c r="P1054" s="129"/>
      <c r="Q1054" s="114"/>
      <c r="R1054" s="114"/>
      <c r="S1054" s="114"/>
      <c r="T1054" s="114"/>
      <c r="U1054" s="114"/>
      <c r="V1054" s="114"/>
      <c r="W1054" s="114"/>
      <c r="X1054" s="114"/>
      <c r="Y1054" s="114"/>
      <c r="Z1054" s="114"/>
    </row>
    <row r="1055" spans="11:26">
      <c r="K1055" s="6"/>
      <c r="L1055" s="129"/>
      <c r="M1055" s="129"/>
      <c r="N1055" s="129"/>
      <c r="O1055" s="129"/>
      <c r="P1055" s="129"/>
      <c r="Q1055" s="114"/>
      <c r="R1055" s="114"/>
      <c r="S1055" s="114"/>
      <c r="T1055" s="114"/>
      <c r="U1055" s="114"/>
      <c r="V1055" s="114"/>
      <c r="W1055" s="114"/>
      <c r="X1055" s="114"/>
      <c r="Y1055" s="114"/>
      <c r="Z1055" s="114"/>
    </row>
    <row r="1056" spans="11:26">
      <c r="K1056" s="6"/>
      <c r="L1056" s="129"/>
      <c r="M1056" s="129"/>
      <c r="N1056" s="129"/>
      <c r="O1056" s="129"/>
      <c r="P1056" s="129"/>
      <c r="Q1056" s="114"/>
      <c r="R1056" s="114"/>
      <c r="S1056" s="114"/>
      <c r="T1056" s="114"/>
      <c r="U1056" s="114"/>
      <c r="V1056" s="114"/>
      <c r="W1056" s="114"/>
      <c r="X1056" s="114"/>
      <c r="Y1056" s="114"/>
      <c r="Z1056" s="114"/>
    </row>
    <row r="1057" spans="11:26">
      <c r="K1057" s="6"/>
      <c r="L1057" s="129"/>
      <c r="M1057" s="129"/>
      <c r="N1057" s="129"/>
      <c r="O1057" s="129"/>
      <c r="P1057" s="129"/>
      <c r="Q1057" s="114"/>
      <c r="R1057" s="114"/>
      <c r="S1057" s="114"/>
      <c r="T1057" s="114"/>
      <c r="U1057" s="114"/>
      <c r="V1057" s="114"/>
      <c r="W1057" s="114"/>
      <c r="X1057" s="114"/>
      <c r="Y1057" s="114"/>
      <c r="Z1057" s="114"/>
    </row>
    <row r="1058" spans="11:26">
      <c r="K1058" s="6"/>
      <c r="L1058" s="129"/>
      <c r="M1058" s="129"/>
      <c r="N1058" s="129"/>
      <c r="O1058" s="129"/>
      <c r="P1058" s="129"/>
      <c r="Q1058" s="114"/>
      <c r="R1058" s="114"/>
      <c r="S1058" s="114"/>
      <c r="T1058" s="114"/>
      <c r="U1058" s="114"/>
      <c r="V1058" s="114"/>
      <c r="W1058" s="114"/>
      <c r="X1058" s="114"/>
      <c r="Y1058" s="114"/>
      <c r="Z1058" s="114"/>
    </row>
    <row r="1059" spans="11:26">
      <c r="K1059" s="6"/>
      <c r="L1059" s="129"/>
      <c r="M1059" s="129"/>
      <c r="N1059" s="129"/>
      <c r="O1059" s="129"/>
      <c r="P1059" s="129"/>
      <c r="Q1059" s="114"/>
      <c r="R1059" s="114"/>
      <c r="S1059" s="114"/>
      <c r="T1059" s="114"/>
      <c r="U1059" s="114"/>
      <c r="V1059" s="114"/>
      <c r="W1059" s="114"/>
      <c r="X1059" s="114"/>
      <c r="Y1059" s="114"/>
      <c r="Z1059" s="114"/>
    </row>
    <row r="1060" spans="11:26">
      <c r="K1060" s="6"/>
      <c r="L1060" s="129"/>
      <c r="M1060" s="129"/>
      <c r="N1060" s="129"/>
      <c r="O1060" s="129"/>
      <c r="P1060" s="129"/>
      <c r="Q1060" s="114"/>
      <c r="R1060" s="114"/>
      <c r="S1060" s="114"/>
      <c r="T1060" s="114"/>
      <c r="U1060" s="114"/>
      <c r="V1060" s="114"/>
      <c r="W1060" s="114"/>
      <c r="X1060" s="114"/>
      <c r="Y1060" s="114"/>
      <c r="Z1060" s="114"/>
    </row>
    <row r="1061" spans="11:26">
      <c r="K1061" s="6"/>
      <c r="L1061" s="129"/>
      <c r="M1061" s="129"/>
      <c r="N1061" s="129"/>
      <c r="O1061" s="129"/>
      <c r="P1061" s="129"/>
      <c r="Q1061" s="114"/>
      <c r="R1061" s="114"/>
      <c r="S1061" s="114"/>
      <c r="T1061" s="114"/>
      <c r="U1061" s="114"/>
      <c r="V1061" s="114"/>
      <c r="W1061" s="114"/>
      <c r="X1061" s="114"/>
      <c r="Y1061" s="114"/>
      <c r="Z1061" s="114"/>
    </row>
    <row r="1062" spans="11:26">
      <c r="K1062" s="6"/>
      <c r="L1062" s="129"/>
      <c r="M1062" s="129"/>
      <c r="N1062" s="129"/>
      <c r="O1062" s="129"/>
      <c r="P1062" s="129"/>
      <c r="Q1062" s="114"/>
      <c r="R1062" s="114"/>
      <c r="S1062" s="114"/>
      <c r="T1062" s="114"/>
      <c r="U1062" s="114"/>
      <c r="V1062" s="114"/>
      <c r="W1062" s="114"/>
      <c r="X1062" s="114"/>
      <c r="Y1062" s="114"/>
      <c r="Z1062" s="114"/>
    </row>
    <row r="1063" spans="11:26">
      <c r="K1063" s="6"/>
      <c r="L1063" s="129"/>
      <c r="M1063" s="129"/>
      <c r="N1063" s="129"/>
      <c r="O1063" s="129"/>
      <c r="P1063" s="129"/>
      <c r="Q1063" s="114"/>
      <c r="R1063" s="114"/>
      <c r="S1063" s="114"/>
      <c r="T1063" s="114"/>
      <c r="U1063" s="114"/>
      <c r="V1063" s="114"/>
      <c r="W1063" s="114"/>
      <c r="X1063" s="114"/>
      <c r="Y1063" s="114"/>
      <c r="Z1063" s="114"/>
    </row>
    <row r="1064" spans="11:26">
      <c r="K1064" s="6"/>
      <c r="L1064" s="129"/>
      <c r="M1064" s="129"/>
      <c r="N1064" s="129"/>
      <c r="O1064" s="129"/>
      <c r="P1064" s="129"/>
      <c r="Q1064" s="114"/>
      <c r="R1064" s="114"/>
      <c r="S1064" s="114"/>
      <c r="T1064" s="114"/>
      <c r="U1064" s="114"/>
      <c r="V1064" s="114"/>
      <c r="W1064" s="114"/>
      <c r="X1064" s="114"/>
      <c r="Y1064" s="114"/>
      <c r="Z1064" s="114"/>
    </row>
    <row r="1065" spans="11:26">
      <c r="K1065" s="6"/>
      <c r="L1065" s="129"/>
      <c r="M1065" s="129"/>
      <c r="N1065" s="129"/>
      <c r="O1065" s="129"/>
      <c r="P1065" s="129"/>
      <c r="Q1065" s="114"/>
      <c r="R1065" s="114"/>
      <c r="S1065" s="114"/>
      <c r="T1065" s="114"/>
      <c r="U1065" s="114"/>
      <c r="V1065" s="114"/>
      <c r="W1065" s="114"/>
      <c r="X1065" s="114"/>
      <c r="Y1065" s="114"/>
      <c r="Z1065" s="114"/>
    </row>
    <row r="1066" spans="11:26">
      <c r="K1066" s="6"/>
      <c r="L1066" s="129"/>
      <c r="M1066" s="129"/>
      <c r="N1066" s="129"/>
      <c r="O1066" s="129"/>
      <c r="P1066" s="129"/>
      <c r="Q1066" s="114"/>
      <c r="R1066" s="114"/>
      <c r="S1066" s="114"/>
      <c r="T1066" s="114"/>
      <c r="U1066" s="114"/>
      <c r="V1066" s="114"/>
      <c r="W1066" s="114"/>
      <c r="X1066" s="114"/>
      <c r="Y1066" s="114"/>
      <c r="Z1066" s="114"/>
    </row>
    <row r="1067" spans="11:26">
      <c r="K1067" s="6"/>
      <c r="L1067" s="129"/>
      <c r="M1067" s="129"/>
      <c r="N1067" s="129"/>
      <c r="O1067" s="129"/>
      <c r="P1067" s="129"/>
      <c r="Q1067" s="114"/>
      <c r="R1067" s="114"/>
      <c r="S1067" s="114"/>
      <c r="T1067" s="114"/>
      <c r="U1067" s="114"/>
      <c r="V1067" s="114"/>
      <c r="W1067" s="114"/>
      <c r="X1067" s="114"/>
      <c r="Y1067" s="114"/>
      <c r="Z1067" s="114"/>
    </row>
    <row r="1068" spans="11:26">
      <c r="K1068" s="6"/>
      <c r="L1068" s="129"/>
      <c r="M1068" s="129"/>
      <c r="N1068" s="129"/>
      <c r="O1068" s="129"/>
      <c r="P1068" s="129"/>
      <c r="Q1068" s="114"/>
      <c r="R1068" s="114"/>
      <c r="S1068" s="114"/>
      <c r="T1068" s="114"/>
      <c r="U1068" s="114"/>
      <c r="V1068" s="114"/>
      <c r="W1068" s="114"/>
      <c r="X1068" s="114"/>
      <c r="Y1068" s="114"/>
      <c r="Z1068" s="114"/>
    </row>
    <row r="1069" spans="11:26">
      <c r="K1069" s="6"/>
      <c r="L1069" s="129"/>
      <c r="M1069" s="129"/>
      <c r="N1069" s="129"/>
      <c r="O1069" s="129"/>
      <c r="P1069" s="129"/>
      <c r="Q1069" s="114"/>
      <c r="R1069" s="114"/>
      <c r="S1069" s="114"/>
      <c r="T1069" s="114"/>
      <c r="U1069" s="114"/>
      <c r="V1069" s="114"/>
      <c r="W1069" s="114"/>
      <c r="X1069" s="114"/>
      <c r="Y1069" s="114"/>
      <c r="Z1069" s="114"/>
    </row>
    <row r="1070" spans="11:26">
      <c r="K1070" s="6"/>
      <c r="L1070" s="129"/>
      <c r="M1070" s="129"/>
      <c r="N1070" s="129"/>
      <c r="O1070" s="129"/>
      <c r="P1070" s="129"/>
      <c r="Q1070" s="114"/>
      <c r="R1070" s="114"/>
      <c r="S1070" s="114"/>
      <c r="T1070" s="114"/>
      <c r="U1070" s="114"/>
      <c r="V1070" s="114"/>
      <c r="W1070" s="114"/>
      <c r="X1070" s="114"/>
      <c r="Y1070" s="114"/>
      <c r="Z1070" s="114"/>
    </row>
    <row r="1071" spans="11:26">
      <c r="K1071" s="6"/>
      <c r="L1071" s="129"/>
      <c r="M1071" s="129"/>
      <c r="N1071" s="129"/>
      <c r="O1071" s="129"/>
      <c r="P1071" s="129"/>
      <c r="Q1071" s="114"/>
      <c r="R1071" s="114"/>
      <c r="S1071" s="114"/>
      <c r="T1071" s="114"/>
      <c r="U1071" s="114"/>
      <c r="V1071" s="114"/>
      <c r="W1071" s="114"/>
      <c r="X1071" s="114"/>
      <c r="Y1071" s="114"/>
      <c r="Z1071" s="114"/>
    </row>
    <row r="1072" spans="11:26">
      <c r="K1072" s="6"/>
      <c r="L1072" s="129"/>
      <c r="M1072" s="129"/>
      <c r="N1072" s="129"/>
      <c r="O1072" s="129"/>
      <c r="P1072" s="129"/>
      <c r="Q1072" s="114"/>
      <c r="R1072" s="114"/>
      <c r="S1072" s="114"/>
      <c r="T1072" s="114"/>
      <c r="U1072" s="114"/>
      <c r="V1072" s="114"/>
      <c r="W1072" s="114"/>
      <c r="X1072" s="114"/>
      <c r="Y1072" s="114"/>
      <c r="Z1072" s="114"/>
    </row>
    <row r="1073" spans="11:26">
      <c r="K1073" s="6"/>
      <c r="L1073" s="129"/>
      <c r="M1073" s="129"/>
      <c r="N1073" s="129"/>
      <c r="O1073" s="129"/>
      <c r="P1073" s="129"/>
      <c r="Q1073" s="114"/>
      <c r="R1073" s="114"/>
      <c r="S1073" s="114"/>
      <c r="T1073" s="114"/>
      <c r="U1073" s="114"/>
      <c r="V1073" s="114"/>
      <c r="W1073" s="114"/>
      <c r="X1073" s="114"/>
      <c r="Y1073" s="114"/>
      <c r="Z1073" s="114"/>
    </row>
    <row r="1074" spans="11:26">
      <c r="K1074" s="6"/>
      <c r="L1074" s="129"/>
      <c r="M1074" s="129"/>
      <c r="N1074" s="129"/>
      <c r="O1074" s="129"/>
      <c r="P1074" s="129"/>
      <c r="Q1074" s="114"/>
      <c r="R1074" s="114"/>
      <c r="S1074" s="114"/>
      <c r="T1074" s="114"/>
      <c r="U1074" s="114"/>
      <c r="V1074" s="114"/>
      <c r="W1074" s="114"/>
      <c r="X1074" s="114"/>
      <c r="Y1074" s="114"/>
      <c r="Z1074" s="114"/>
    </row>
    <row r="1075" spans="11:26">
      <c r="K1075" s="6"/>
      <c r="L1075" s="129"/>
      <c r="M1075" s="129"/>
      <c r="N1075" s="129"/>
      <c r="O1075" s="129"/>
      <c r="P1075" s="129"/>
      <c r="Q1075" s="114"/>
      <c r="R1075" s="114"/>
      <c r="S1075" s="114"/>
      <c r="T1075" s="114"/>
      <c r="U1075" s="114"/>
      <c r="V1075" s="114"/>
      <c r="W1075" s="114"/>
      <c r="X1075" s="114"/>
      <c r="Y1075" s="114"/>
      <c r="Z1075" s="114"/>
    </row>
    <row r="1076" spans="11:26">
      <c r="K1076" s="6"/>
      <c r="L1076" s="129"/>
      <c r="M1076" s="129"/>
      <c r="N1076" s="129"/>
      <c r="O1076" s="129"/>
      <c r="P1076" s="129"/>
      <c r="Q1076" s="114"/>
      <c r="R1076" s="114"/>
      <c r="S1076" s="114"/>
      <c r="T1076" s="114"/>
      <c r="U1076" s="114"/>
      <c r="V1076" s="114"/>
      <c r="W1076" s="114"/>
      <c r="X1076" s="114"/>
      <c r="Y1076" s="114"/>
      <c r="Z1076" s="114"/>
    </row>
    <row r="1077" spans="11:26">
      <c r="K1077" s="6"/>
      <c r="L1077" s="129"/>
      <c r="M1077" s="129"/>
      <c r="N1077" s="129"/>
      <c r="O1077" s="129"/>
      <c r="P1077" s="129"/>
      <c r="Q1077" s="114"/>
      <c r="R1077" s="114"/>
      <c r="S1077" s="114"/>
      <c r="T1077" s="114"/>
      <c r="U1077" s="114"/>
      <c r="V1077" s="114"/>
      <c r="W1077" s="114"/>
      <c r="X1077" s="114"/>
      <c r="Y1077" s="114"/>
      <c r="Z1077" s="114"/>
    </row>
    <row r="1078" spans="11:26">
      <c r="K1078" s="6"/>
      <c r="L1078" s="129"/>
      <c r="M1078" s="129"/>
      <c r="N1078" s="129"/>
      <c r="O1078" s="129"/>
      <c r="P1078" s="129"/>
      <c r="Q1078" s="114"/>
      <c r="R1078" s="114"/>
      <c r="S1078" s="114"/>
      <c r="T1078" s="114"/>
      <c r="U1078" s="114"/>
      <c r="V1078" s="114"/>
      <c r="W1078" s="114"/>
      <c r="X1078" s="114"/>
      <c r="Y1078" s="114"/>
      <c r="Z1078" s="114"/>
    </row>
    <row r="1079" spans="11:26">
      <c r="K1079" s="6"/>
      <c r="L1079" s="129"/>
      <c r="M1079" s="129"/>
      <c r="N1079" s="129"/>
      <c r="O1079" s="129"/>
      <c r="P1079" s="129"/>
      <c r="Q1079" s="114"/>
      <c r="R1079" s="114"/>
      <c r="S1079" s="114"/>
      <c r="T1079" s="114"/>
      <c r="U1079" s="114"/>
      <c r="V1079" s="114"/>
      <c r="W1079" s="114"/>
      <c r="X1079" s="114"/>
      <c r="Y1079" s="114"/>
      <c r="Z1079" s="114"/>
    </row>
    <row r="1080" spans="11:26">
      <c r="K1080" s="6"/>
      <c r="L1080" s="129"/>
      <c r="M1080" s="129"/>
      <c r="N1080" s="129"/>
      <c r="O1080" s="129"/>
      <c r="P1080" s="129"/>
      <c r="Q1080" s="114"/>
      <c r="R1080" s="114"/>
      <c r="S1080" s="114"/>
      <c r="T1080" s="114"/>
      <c r="U1080" s="114"/>
      <c r="V1080" s="114"/>
      <c r="W1080" s="114"/>
      <c r="X1080" s="114"/>
      <c r="Y1080" s="114"/>
      <c r="Z1080" s="114"/>
    </row>
    <row r="1081" spans="11:26">
      <c r="K1081" s="6"/>
      <c r="L1081" s="129"/>
      <c r="M1081" s="129"/>
      <c r="N1081" s="129"/>
      <c r="O1081" s="129"/>
      <c r="P1081" s="129"/>
      <c r="Q1081" s="114"/>
      <c r="R1081" s="114"/>
      <c r="S1081" s="114"/>
      <c r="T1081" s="114"/>
      <c r="U1081" s="114"/>
      <c r="V1081" s="114"/>
      <c r="W1081" s="114"/>
      <c r="X1081" s="114"/>
      <c r="Y1081" s="114"/>
      <c r="Z1081" s="114"/>
    </row>
    <row r="1082" spans="11:26">
      <c r="K1082" s="6"/>
      <c r="L1082" s="129"/>
      <c r="M1082" s="129"/>
      <c r="N1082" s="129"/>
      <c r="O1082" s="129"/>
      <c r="P1082" s="129"/>
      <c r="Q1082" s="114"/>
      <c r="R1082" s="114"/>
      <c r="S1082" s="114"/>
      <c r="T1082" s="114"/>
      <c r="U1082" s="114"/>
      <c r="V1082" s="114"/>
      <c r="W1082" s="114"/>
      <c r="X1082" s="114"/>
      <c r="Y1082" s="114"/>
      <c r="Z1082" s="114"/>
    </row>
    <row r="1083" spans="11:26">
      <c r="L1083" s="129"/>
      <c r="M1083" s="129"/>
      <c r="N1083" s="129"/>
      <c r="O1083" s="129"/>
      <c r="P1083" s="129"/>
      <c r="Q1083" s="114"/>
      <c r="R1083" s="114"/>
      <c r="S1083" s="114"/>
      <c r="T1083" s="114"/>
      <c r="U1083" s="114"/>
      <c r="V1083" s="114"/>
      <c r="W1083" s="114"/>
      <c r="X1083" s="114"/>
      <c r="Y1083" s="114"/>
      <c r="Z1083" s="114"/>
    </row>
    <row r="1084" spans="11:26">
      <c r="L1084" s="129"/>
      <c r="M1084" s="129"/>
      <c r="N1084" s="129"/>
      <c r="O1084" s="129"/>
      <c r="P1084" s="129"/>
      <c r="Q1084" s="114"/>
      <c r="R1084" s="114"/>
      <c r="S1084" s="114"/>
      <c r="T1084" s="114"/>
      <c r="U1084" s="114"/>
      <c r="V1084" s="114"/>
      <c r="W1084" s="114"/>
      <c r="X1084" s="114"/>
      <c r="Y1084" s="114"/>
      <c r="Z1084" s="114"/>
    </row>
    <row r="1085" spans="11:26">
      <c r="K1085" s="6"/>
      <c r="L1085" s="129"/>
      <c r="M1085" s="129"/>
      <c r="N1085" s="129"/>
      <c r="O1085" s="129"/>
      <c r="P1085" s="129"/>
      <c r="Q1085" s="114"/>
      <c r="R1085" s="114"/>
      <c r="S1085" s="114"/>
      <c r="T1085" s="114"/>
      <c r="U1085" s="114"/>
      <c r="V1085" s="114"/>
      <c r="W1085" s="114"/>
      <c r="X1085" s="114"/>
      <c r="Y1085" s="114"/>
      <c r="Z1085" s="114"/>
    </row>
    <row r="1086" spans="11:26">
      <c r="K1086" s="6"/>
      <c r="L1086" s="129"/>
      <c r="M1086" s="129"/>
      <c r="N1086" s="129"/>
      <c r="O1086" s="129"/>
      <c r="P1086" s="129"/>
      <c r="Q1086" s="114"/>
      <c r="R1086" s="114"/>
      <c r="S1086" s="114"/>
      <c r="T1086" s="114"/>
      <c r="U1086" s="114"/>
      <c r="V1086" s="114"/>
      <c r="W1086" s="114"/>
      <c r="X1086" s="114"/>
      <c r="Y1086" s="114"/>
      <c r="Z1086" s="114"/>
    </row>
    <row r="1087" spans="11:26">
      <c r="K1087" s="6"/>
      <c r="L1087" s="129"/>
      <c r="M1087" s="129"/>
      <c r="N1087" s="129"/>
      <c r="O1087" s="129"/>
      <c r="P1087" s="129"/>
      <c r="Q1087" s="114"/>
      <c r="R1087" s="114"/>
      <c r="S1087" s="114"/>
      <c r="T1087" s="114"/>
      <c r="U1087" s="114"/>
      <c r="V1087" s="114"/>
      <c r="W1087" s="114"/>
      <c r="X1087" s="114"/>
      <c r="Y1087" s="114"/>
      <c r="Z1087" s="114"/>
    </row>
    <row r="1088" spans="11:26">
      <c r="K1088" s="6"/>
      <c r="L1088" s="129"/>
      <c r="M1088" s="129"/>
      <c r="N1088" s="129"/>
      <c r="O1088" s="129"/>
      <c r="P1088" s="129"/>
      <c r="Q1088" s="114"/>
      <c r="R1088" s="114"/>
      <c r="S1088" s="114"/>
      <c r="T1088" s="114"/>
      <c r="U1088" s="114"/>
      <c r="V1088" s="114"/>
      <c r="W1088" s="114"/>
      <c r="X1088" s="114"/>
      <c r="Y1088" s="114"/>
      <c r="Z1088" s="114"/>
    </row>
    <row r="1089" spans="11:26">
      <c r="K1089" s="6"/>
      <c r="L1089" s="129"/>
      <c r="M1089" s="129"/>
      <c r="N1089" s="129"/>
      <c r="O1089" s="129"/>
      <c r="P1089" s="129"/>
      <c r="Q1089" s="114"/>
      <c r="R1089" s="114"/>
      <c r="S1089" s="114"/>
      <c r="T1089" s="114"/>
      <c r="U1089" s="114"/>
      <c r="V1089" s="114"/>
      <c r="W1089" s="114"/>
      <c r="X1089" s="114"/>
      <c r="Y1089" s="114"/>
      <c r="Z1089" s="114"/>
    </row>
    <row r="1090" spans="11:26">
      <c r="K1090" s="6"/>
      <c r="L1090" s="129"/>
      <c r="M1090" s="129"/>
      <c r="N1090" s="129"/>
      <c r="O1090" s="129"/>
      <c r="P1090" s="129"/>
      <c r="Q1090" s="114"/>
      <c r="R1090" s="114"/>
      <c r="S1090" s="114"/>
      <c r="T1090" s="114"/>
      <c r="U1090" s="114"/>
      <c r="V1090" s="114"/>
      <c r="W1090" s="114"/>
      <c r="X1090" s="114"/>
      <c r="Y1090" s="114"/>
      <c r="Z1090" s="114"/>
    </row>
    <row r="1091" spans="11:26">
      <c r="K1091" s="6"/>
      <c r="L1091" s="129"/>
      <c r="M1091" s="129"/>
      <c r="N1091" s="129"/>
      <c r="O1091" s="129"/>
      <c r="P1091" s="129"/>
      <c r="Q1091" s="114"/>
      <c r="R1091" s="114"/>
      <c r="S1091" s="114"/>
      <c r="T1091" s="114"/>
      <c r="U1091" s="114"/>
      <c r="V1091" s="114"/>
      <c r="W1091" s="114"/>
      <c r="X1091" s="114"/>
      <c r="Y1091" s="114"/>
      <c r="Z1091" s="114"/>
    </row>
    <row r="1092" spans="11:26">
      <c r="K1092" s="6"/>
      <c r="L1092" s="129"/>
      <c r="M1092" s="129"/>
      <c r="N1092" s="129"/>
      <c r="O1092" s="129"/>
      <c r="P1092" s="129"/>
      <c r="Q1092" s="114"/>
      <c r="R1092" s="114"/>
      <c r="S1092" s="114"/>
      <c r="T1092" s="114"/>
      <c r="U1092" s="114"/>
      <c r="V1092" s="114"/>
      <c r="W1092" s="114"/>
      <c r="X1092" s="114"/>
      <c r="Y1092" s="114"/>
      <c r="Z1092" s="114"/>
    </row>
    <row r="1093" spans="11:26">
      <c r="K1093" s="6"/>
      <c r="L1093" s="129"/>
      <c r="M1093" s="129"/>
      <c r="N1093" s="129"/>
      <c r="O1093" s="129"/>
      <c r="P1093" s="129"/>
      <c r="Q1093" s="114"/>
      <c r="R1093" s="114"/>
      <c r="S1093" s="114"/>
      <c r="T1093" s="114"/>
      <c r="U1093" s="114"/>
      <c r="V1093" s="114"/>
      <c r="W1093" s="114"/>
      <c r="X1093" s="114"/>
      <c r="Y1093" s="114"/>
      <c r="Z1093" s="114"/>
    </row>
    <row r="1094" spans="11:26">
      <c r="K1094" s="6"/>
      <c r="L1094" s="129"/>
      <c r="M1094" s="129"/>
      <c r="N1094" s="129"/>
      <c r="O1094" s="129"/>
      <c r="P1094" s="129"/>
      <c r="Q1094" s="114"/>
      <c r="R1094" s="114"/>
      <c r="S1094" s="114"/>
      <c r="T1094" s="114"/>
      <c r="U1094" s="114"/>
      <c r="V1094" s="114"/>
      <c r="W1094" s="114"/>
      <c r="X1094" s="114"/>
      <c r="Y1094" s="114"/>
      <c r="Z1094" s="114"/>
    </row>
    <row r="1095" spans="11:26">
      <c r="K1095" s="6"/>
      <c r="L1095" s="129"/>
      <c r="M1095" s="129"/>
      <c r="N1095" s="129"/>
      <c r="O1095" s="129"/>
      <c r="P1095" s="129"/>
      <c r="Q1095" s="114"/>
      <c r="R1095" s="114"/>
      <c r="S1095" s="114"/>
      <c r="T1095" s="114"/>
      <c r="U1095" s="114"/>
      <c r="V1095" s="114"/>
      <c r="W1095" s="114"/>
      <c r="X1095" s="114"/>
      <c r="Y1095" s="114"/>
      <c r="Z1095" s="114"/>
    </row>
    <row r="1096" spans="11:26">
      <c r="K1096" s="6"/>
      <c r="L1096" s="129"/>
      <c r="M1096" s="129"/>
      <c r="N1096" s="129"/>
      <c r="O1096" s="129"/>
      <c r="P1096" s="129"/>
      <c r="Q1096" s="114"/>
      <c r="R1096" s="114"/>
      <c r="S1096" s="114"/>
      <c r="T1096" s="114"/>
      <c r="U1096" s="114"/>
      <c r="V1096" s="114"/>
      <c r="W1096" s="114"/>
      <c r="X1096" s="114"/>
      <c r="Y1096" s="114"/>
      <c r="Z1096" s="114"/>
    </row>
    <row r="1097" spans="11:26">
      <c r="K1097" s="6"/>
      <c r="L1097" s="129"/>
      <c r="M1097" s="129"/>
      <c r="N1097" s="129"/>
      <c r="O1097" s="129"/>
      <c r="P1097" s="129"/>
      <c r="Q1097" s="114"/>
      <c r="R1097" s="114"/>
      <c r="S1097" s="114"/>
      <c r="T1097" s="114"/>
      <c r="U1097" s="114"/>
      <c r="V1097" s="114"/>
      <c r="W1097" s="114"/>
      <c r="X1097" s="114"/>
      <c r="Y1097" s="114"/>
      <c r="Z1097" s="114"/>
    </row>
    <row r="1098" spans="11:26">
      <c r="K1098" s="6"/>
      <c r="L1098" s="129"/>
      <c r="M1098" s="129"/>
      <c r="N1098" s="129"/>
      <c r="O1098" s="129"/>
      <c r="P1098" s="129"/>
      <c r="Q1098" s="114"/>
      <c r="R1098" s="114"/>
      <c r="S1098" s="114"/>
      <c r="T1098" s="114"/>
      <c r="U1098" s="114"/>
      <c r="V1098" s="114"/>
      <c r="W1098" s="114"/>
      <c r="X1098" s="114"/>
      <c r="Y1098" s="114"/>
      <c r="Z1098" s="114"/>
    </row>
    <row r="1099" spans="11:26">
      <c r="K1099" s="6"/>
      <c r="L1099" s="129"/>
      <c r="M1099" s="129"/>
      <c r="N1099" s="129"/>
      <c r="O1099" s="129"/>
      <c r="P1099" s="129"/>
      <c r="Q1099" s="114"/>
      <c r="R1099" s="114"/>
      <c r="S1099" s="114"/>
      <c r="T1099" s="114"/>
      <c r="U1099" s="114"/>
      <c r="V1099" s="114"/>
      <c r="W1099" s="114"/>
      <c r="X1099" s="114"/>
      <c r="Y1099" s="114"/>
      <c r="Z1099" s="114"/>
    </row>
    <row r="1100" spans="11:26">
      <c r="K1100" s="6"/>
      <c r="L1100" s="129"/>
      <c r="M1100" s="129"/>
      <c r="N1100" s="129"/>
      <c r="O1100" s="129"/>
      <c r="P1100" s="129"/>
      <c r="Q1100" s="114"/>
      <c r="R1100" s="114"/>
      <c r="S1100" s="114"/>
      <c r="T1100" s="114"/>
      <c r="U1100" s="114"/>
      <c r="V1100" s="114"/>
      <c r="W1100" s="114"/>
      <c r="X1100" s="114"/>
      <c r="Y1100" s="114"/>
      <c r="Z1100" s="114"/>
    </row>
    <row r="1101" spans="11:26">
      <c r="K1101" s="6"/>
      <c r="L1101" s="129"/>
      <c r="M1101" s="129"/>
      <c r="N1101" s="129"/>
      <c r="O1101" s="129"/>
      <c r="P1101" s="129"/>
      <c r="Q1101" s="114"/>
      <c r="R1101" s="114"/>
      <c r="S1101" s="114"/>
      <c r="T1101" s="114"/>
      <c r="U1101" s="114"/>
      <c r="V1101" s="114"/>
      <c r="W1101" s="114"/>
      <c r="X1101" s="114"/>
      <c r="Y1101" s="114"/>
      <c r="Z1101" s="114"/>
    </row>
    <row r="1102" spans="11:26">
      <c r="K1102" s="6"/>
      <c r="L1102" s="129"/>
      <c r="M1102" s="129"/>
      <c r="N1102" s="129"/>
      <c r="O1102" s="129"/>
      <c r="P1102" s="129"/>
      <c r="Q1102" s="114"/>
      <c r="R1102" s="114"/>
      <c r="S1102" s="114"/>
      <c r="T1102" s="114"/>
      <c r="U1102" s="114"/>
      <c r="V1102" s="114"/>
      <c r="W1102" s="114"/>
      <c r="X1102" s="114"/>
      <c r="Y1102" s="114"/>
      <c r="Z1102" s="114"/>
    </row>
    <row r="1103" spans="11:26">
      <c r="K1103" s="6"/>
      <c r="L1103" s="129"/>
      <c r="M1103" s="129"/>
      <c r="N1103" s="129"/>
      <c r="O1103" s="129"/>
      <c r="P1103" s="129"/>
      <c r="Q1103" s="114"/>
      <c r="R1103" s="114"/>
      <c r="S1103" s="114"/>
      <c r="T1103" s="114"/>
      <c r="U1103" s="114"/>
      <c r="V1103" s="114"/>
      <c r="W1103" s="114"/>
      <c r="X1103" s="114"/>
      <c r="Y1103" s="114"/>
      <c r="Z1103" s="114"/>
    </row>
    <row r="1104" spans="11:26">
      <c r="K1104" s="6"/>
      <c r="L1104" s="129"/>
      <c r="M1104" s="129"/>
      <c r="N1104" s="129"/>
      <c r="O1104" s="129"/>
      <c r="P1104" s="129"/>
      <c r="Q1104" s="114"/>
      <c r="R1104" s="114"/>
      <c r="S1104" s="114"/>
      <c r="T1104" s="114"/>
      <c r="U1104" s="114"/>
      <c r="V1104" s="114"/>
      <c r="W1104" s="114"/>
      <c r="X1104" s="114"/>
      <c r="Y1104" s="114"/>
      <c r="Z1104" s="114"/>
    </row>
    <row r="1105" spans="11:26">
      <c r="K1105" s="6"/>
      <c r="L1105" s="129"/>
      <c r="M1105" s="129"/>
      <c r="N1105" s="129"/>
      <c r="O1105" s="129"/>
      <c r="P1105" s="129"/>
      <c r="Q1105" s="114"/>
      <c r="R1105" s="114"/>
      <c r="S1105" s="114"/>
      <c r="T1105" s="114"/>
      <c r="U1105" s="114"/>
      <c r="V1105" s="114"/>
      <c r="W1105" s="114"/>
      <c r="X1105" s="114"/>
      <c r="Y1105" s="114"/>
      <c r="Z1105" s="114"/>
    </row>
    <row r="1106" spans="11:26">
      <c r="K1106" s="6"/>
      <c r="L1106" s="129"/>
      <c r="M1106" s="129"/>
      <c r="N1106" s="129"/>
      <c r="O1106" s="129"/>
      <c r="P1106" s="129"/>
      <c r="Q1106" s="114"/>
      <c r="R1106" s="114"/>
      <c r="S1106" s="114"/>
      <c r="T1106" s="114"/>
      <c r="U1106" s="114"/>
      <c r="V1106" s="114"/>
      <c r="W1106" s="114"/>
      <c r="X1106" s="114"/>
      <c r="Y1106" s="114"/>
      <c r="Z1106" s="114"/>
    </row>
    <row r="1107" spans="11:26">
      <c r="K1107" s="6"/>
      <c r="L1107" s="129"/>
      <c r="M1107" s="129"/>
      <c r="N1107" s="129"/>
      <c r="O1107" s="129"/>
      <c r="P1107" s="129"/>
      <c r="Q1107" s="114"/>
      <c r="R1107" s="114"/>
      <c r="S1107" s="114"/>
      <c r="T1107" s="114"/>
      <c r="U1107" s="114"/>
      <c r="V1107" s="114"/>
      <c r="W1107" s="114"/>
      <c r="X1107" s="114"/>
      <c r="Y1107" s="114"/>
      <c r="Z1107" s="114"/>
    </row>
    <row r="1108" spans="11:26">
      <c r="K1108" s="6"/>
      <c r="L1108" s="129"/>
      <c r="M1108" s="129"/>
      <c r="N1108" s="129"/>
      <c r="O1108" s="129"/>
      <c r="P1108" s="129"/>
      <c r="Q1108" s="114"/>
      <c r="R1108" s="114"/>
      <c r="S1108" s="114"/>
      <c r="T1108" s="114"/>
      <c r="U1108" s="114"/>
      <c r="V1108" s="114"/>
      <c r="W1108" s="114"/>
      <c r="X1108" s="114"/>
      <c r="Y1108" s="114"/>
      <c r="Z1108" s="114"/>
    </row>
    <row r="1109" spans="11:26">
      <c r="K1109" s="6"/>
      <c r="L1109" s="129"/>
      <c r="M1109" s="129"/>
      <c r="N1109" s="129"/>
      <c r="O1109" s="129"/>
      <c r="P1109" s="129"/>
      <c r="Q1109" s="114"/>
      <c r="R1109" s="114"/>
      <c r="S1109" s="114"/>
      <c r="T1109" s="114"/>
      <c r="U1109" s="114"/>
      <c r="V1109" s="114"/>
      <c r="W1109" s="114"/>
      <c r="X1109" s="114"/>
      <c r="Y1109" s="114"/>
      <c r="Z1109" s="114"/>
    </row>
    <row r="1110" spans="11:26">
      <c r="K1110" s="6"/>
      <c r="L1110" s="129"/>
      <c r="M1110" s="129"/>
      <c r="N1110" s="129"/>
      <c r="O1110" s="129"/>
      <c r="P1110" s="129"/>
      <c r="Q1110" s="114"/>
      <c r="R1110" s="114"/>
      <c r="S1110" s="114"/>
      <c r="T1110" s="114"/>
      <c r="U1110" s="114"/>
      <c r="V1110" s="114"/>
      <c r="W1110" s="114"/>
      <c r="X1110" s="114"/>
      <c r="Y1110" s="114"/>
      <c r="Z1110" s="114"/>
    </row>
    <row r="1111" spans="11:26">
      <c r="K1111" s="6"/>
      <c r="L1111" s="129"/>
      <c r="M1111" s="129"/>
      <c r="N1111" s="129"/>
      <c r="O1111" s="129"/>
      <c r="P1111" s="129"/>
      <c r="Q1111" s="114"/>
      <c r="R1111" s="114"/>
      <c r="S1111" s="114"/>
      <c r="T1111" s="114"/>
      <c r="U1111" s="114"/>
      <c r="V1111" s="114"/>
      <c r="W1111" s="114"/>
      <c r="X1111" s="114"/>
      <c r="Y1111" s="114"/>
      <c r="Z1111" s="114"/>
    </row>
    <row r="1112" spans="11:26">
      <c r="K1112" s="6"/>
      <c r="L1112" s="129"/>
      <c r="M1112" s="129"/>
      <c r="N1112" s="129"/>
      <c r="O1112" s="129"/>
      <c r="P1112" s="129"/>
      <c r="Q1112" s="114"/>
      <c r="R1112" s="114"/>
      <c r="S1112" s="114"/>
      <c r="T1112" s="114"/>
      <c r="U1112" s="114"/>
      <c r="V1112" s="114"/>
      <c r="W1112" s="114"/>
      <c r="X1112" s="114"/>
      <c r="Y1112" s="114"/>
      <c r="Z1112" s="114"/>
    </row>
    <row r="1113" spans="11:26">
      <c r="K1113" s="6"/>
      <c r="L1113" s="129"/>
      <c r="M1113" s="129"/>
      <c r="N1113" s="129"/>
      <c r="O1113" s="129"/>
      <c r="P1113" s="129"/>
      <c r="Q1113" s="114"/>
      <c r="R1113" s="114"/>
      <c r="S1113" s="114"/>
      <c r="T1113" s="114"/>
      <c r="U1113" s="114"/>
      <c r="V1113" s="114"/>
      <c r="W1113" s="114"/>
      <c r="X1113" s="114"/>
      <c r="Y1113" s="114"/>
      <c r="Z1113" s="114"/>
    </row>
    <row r="1114" spans="11:26">
      <c r="K1114" s="6"/>
      <c r="L1114" s="129"/>
      <c r="M1114" s="129"/>
      <c r="N1114" s="129"/>
      <c r="O1114" s="129"/>
      <c r="P1114" s="129"/>
      <c r="Q1114" s="114"/>
      <c r="R1114" s="114"/>
      <c r="S1114" s="114"/>
      <c r="T1114" s="114"/>
      <c r="U1114" s="114"/>
      <c r="V1114" s="114"/>
      <c r="W1114" s="114"/>
      <c r="X1114" s="114"/>
      <c r="Y1114" s="114"/>
      <c r="Z1114" s="114"/>
    </row>
    <row r="1115" spans="11:26">
      <c r="K1115" s="6"/>
      <c r="L1115" s="129"/>
      <c r="M1115" s="129"/>
      <c r="N1115" s="129"/>
      <c r="O1115" s="129"/>
      <c r="P1115" s="129"/>
      <c r="Q1115" s="114"/>
      <c r="R1115" s="114"/>
      <c r="S1115" s="114"/>
      <c r="T1115" s="114"/>
      <c r="U1115" s="114"/>
      <c r="V1115" s="114"/>
      <c r="W1115" s="114"/>
      <c r="X1115" s="114"/>
      <c r="Y1115" s="114"/>
      <c r="Z1115" s="114"/>
    </row>
    <row r="1116" spans="11:26">
      <c r="K1116" s="6"/>
      <c r="L1116" s="129"/>
      <c r="M1116" s="129"/>
      <c r="N1116" s="129"/>
      <c r="O1116" s="129"/>
      <c r="P1116" s="129"/>
      <c r="Q1116" s="114"/>
      <c r="R1116" s="114"/>
      <c r="S1116" s="114"/>
      <c r="T1116" s="114"/>
      <c r="U1116" s="114"/>
      <c r="V1116" s="114"/>
      <c r="W1116" s="114"/>
      <c r="X1116" s="114"/>
      <c r="Y1116" s="114"/>
      <c r="Z1116" s="114"/>
    </row>
    <row r="1117" spans="11:26">
      <c r="K1117" s="6"/>
      <c r="L1117" s="129"/>
      <c r="M1117" s="129"/>
      <c r="N1117" s="129"/>
      <c r="O1117" s="129"/>
      <c r="P1117" s="129"/>
      <c r="Q1117" s="114"/>
      <c r="R1117" s="114"/>
      <c r="S1117" s="114"/>
      <c r="T1117" s="114"/>
      <c r="U1117" s="114"/>
      <c r="V1117" s="114"/>
      <c r="W1117" s="114"/>
      <c r="X1117" s="114"/>
      <c r="Y1117" s="114"/>
      <c r="Z1117" s="114"/>
    </row>
    <row r="1118" spans="11:26">
      <c r="K1118" s="6"/>
      <c r="L1118" s="129"/>
      <c r="M1118" s="129"/>
      <c r="N1118" s="129"/>
      <c r="O1118" s="129"/>
      <c r="P1118" s="129"/>
      <c r="Q1118" s="114"/>
      <c r="R1118" s="114"/>
      <c r="S1118" s="114"/>
      <c r="T1118" s="114"/>
      <c r="U1118" s="114"/>
      <c r="V1118" s="114"/>
      <c r="W1118" s="114"/>
      <c r="X1118" s="114"/>
      <c r="Y1118" s="114"/>
      <c r="Z1118" s="114"/>
    </row>
    <row r="1119" spans="11:26">
      <c r="K1119" s="6"/>
      <c r="L1119" s="129"/>
      <c r="M1119" s="129"/>
      <c r="N1119" s="129"/>
      <c r="O1119" s="129"/>
      <c r="P1119" s="129"/>
      <c r="Q1119" s="114"/>
      <c r="R1119" s="114"/>
      <c r="S1119" s="114"/>
      <c r="T1119" s="114"/>
      <c r="U1119" s="114"/>
      <c r="V1119" s="114"/>
      <c r="W1119" s="114"/>
      <c r="X1119" s="114"/>
      <c r="Y1119" s="114"/>
      <c r="Z1119" s="114"/>
    </row>
    <row r="1120" spans="11:26">
      <c r="K1120" s="6"/>
      <c r="L1120" s="129"/>
      <c r="M1120" s="129"/>
      <c r="N1120" s="129"/>
      <c r="O1120" s="129"/>
      <c r="P1120" s="129"/>
      <c r="Q1120" s="114"/>
      <c r="R1120" s="114"/>
      <c r="S1120" s="114"/>
      <c r="T1120" s="114"/>
      <c r="U1120" s="114"/>
      <c r="V1120" s="114"/>
      <c r="W1120" s="114"/>
      <c r="X1120" s="114"/>
      <c r="Y1120" s="114"/>
      <c r="Z1120" s="114"/>
    </row>
    <row r="1121" spans="11:26">
      <c r="K1121" s="6"/>
      <c r="L1121" s="129"/>
      <c r="M1121" s="129"/>
      <c r="N1121" s="129"/>
      <c r="O1121" s="129"/>
      <c r="P1121" s="129"/>
      <c r="Q1121" s="114"/>
      <c r="R1121" s="114"/>
      <c r="S1121" s="114"/>
      <c r="T1121" s="114"/>
      <c r="U1121" s="114"/>
      <c r="V1121" s="114"/>
      <c r="W1121" s="114"/>
      <c r="X1121" s="114"/>
      <c r="Y1121" s="114"/>
      <c r="Z1121" s="114"/>
    </row>
    <row r="1122" spans="11:26">
      <c r="K1122" s="6"/>
      <c r="L1122" s="129"/>
      <c r="M1122" s="129"/>
      <c r="N1122" s="129"/>
      <c r="O1122" s="129"/>
      <c r="P1122" s="129"/>
      <c r="Q1122" s="114"/>
      <c r="R1122" s="114"/>
      <c r="S1122" s="114"/>
      <c r="T1122" s="114"/>
      <c r="U1122" s="114"/>
      <c r="V1122" s="114"/>
      <c r="W1122" s="114"/>
      <c r="X1122" s="114"/>
      <c r="Y1122" s="114"/>
      <c r="Z1122" s="114"/>
    </row>
    <row r="1123" spans="11:26">
      <c r="K1123" s="6"/>
      <c r="L1123" s="129"/>
      <c r="M1123" s="129"/>
      <c r="N1123" s="129"/>
      <c r="O1123" s="129"/>
      <c r="P1123" s="129"/>
      <c r="Q1123" s="114"/>
      <c r="R1123" s="114"/>
      <c r="S1123" s="114"/>
      <c r="T1123" s="114"/>
      <c r="U1123" s="114"/>
      <c r="V1123" s="114"/>
      <c r="W1123" s="114"/>
      <c r="X1123" s="114"/>
      <c r="Y1123" s="114"/>
      <c r="Z1123" s="114"/>
    </row>
    <row r="1124" spans="11:26">
      <c r="K1124" s="6"/>
      <c r="L1124" s="129"/>
      <c r="M1124" s="129"/>
      <c r="N1124" s="129"/>
      <c r="O1124" s="129"/>
      <c r="P1124" s="129"/>
      <c r="Q1124" s="114"/>
      <c r="R1124" s="114"/>
      <c r="S1124" s="114"/>
      <c r="T1124" s="114"/>
      <c r="U1124" s="114"/>
      <c r="V1124" s="114"/>
      <c r="W1124" s="114"/>
      <c r="X1124" s="114"/>
      <c r="Y1124" s="114"/>
      <c r="Z1124" s="114"/>
    </row>
    <row r="1125" spans="11:26">
      <c r="K1125" s="6"/>
      <c r="L1125" s="129"/>
      <c r="M1125" s="129"/>
      <c r="N1125" s="129"/>
      <c r="O1125" s="129"/>
      <c r="P1125" s="129"/>
      <c r="Q1125" s="114"/>
      <c r="R1125" s="114"/>
      <c r="S1125" s="114"/>
      <c r="T1125" s="114"/>
      <c r="U1125" s="114"/>
      <c r="V1125" s="114"/>
      <c r="W1125" s="114"/>
      <c r="X1125" s="114"/>
      <c r="Y1125" s="114"/>
      <c r="Z1125" s="114"/>
    </row>
    <row r="1126" spans="11:26">
      <c r="K1126" s="6"/>
      <c r="L1126" s="129"/>
      <c r="M1126" s="129"/>
      <c r="N1126" s="129"/>
      <c r="O1126" s="129"/>
      <c r="P1126" s="129"/>
      <c r="Q1126" s="114"/>
      <c r="R1126" s="114"/>
      <c r="S1126" s="114"/>
      <c r="T1126" s="114"/>
      <c r="U1126" s="114"/>
      <c r="V1126" s="114"/>
      <c r="W1126" s="114"/>
      <c r="X1126" s="114"/>
      <c r="Y1126" s="114"/>
      <c r="Z1126" s="114"/>
    </row>
    <row r="1127" spans="11:26">
      <c r="K1127" s="6"/>
      <c r="L1127" s="129"/>
      <c r="M1127" s="129"/>
      <c r="N1127" s="129"/>
      <c r="O1127" s="129"/>
      <c r="P1127" s="129"/>
      <c r="Q1127" s="114"/>
      <c r="R1127" s="114"/>
      <c r="S1127" s="114"/>
      <c r="T1127" s="114"/>
      <c r="U1127" s="114"/>
      <c r="V1127" s="114"/>
      <c r="W1127" s="114"/>
      <c r="X1127" s="114"/>
      <c r="Y1127" s="114"/>
      <c r="Z1127" s="114"/>
    </row>
    <row r="1128" spans="11:26">
      <c r="K1128" s="6"/>
      <c r="L1128" s="129"/>
      <c r="M1128" s="129"/>
      <c r="N1128" s="129"/>
      <c r="O1128" s="129"/>
      <c r="P1128" s="129"/>
      <c r="Q1128" s="114"/>
      <c r="R1128" s="114"/>
      <c r="S1128" s="114"/>
      <c r="T1128" s="114"/>
      <c r="U1128" s="114"/>
      <c r="V1128" s="114"/>
      <c r="W1128" s="114"/>
      <c r="X1128" s="114"/>
      <c r="Y1128" s="114"/>
      <c r="Z1128" s="114"/>
    </row>
    <row r="1129" spans="11:26">
      <c r="K1129" s="6"/>
      <c r="L1129" s="129"/>
      <c r="M1129" s="129"/>
      <c r="N1129" s="129"/>
      <c r="O1129" s="129"/>
      <c r="P1129" s="129"/>
      <c r="Q1129" s="114"/>
      <c r="R1129" s="114"/>
      <c r="S1129" s="114"/>
      <c r="T1129" s="114"/>
      <c r="U1129" s="114"/>
      <c r="V1129" s="114"/>
      <c r="W1129" s="114"/>
      <c r="X1129" s="114"/>
      <c r="Y1129" s="114"/>
      <c r="Z1129" s="114"/>
    </row>
    <row r="1130" spans="11:26">
      <c r="K1130" s="6"/>
      <c r="L1130" s="129"/>
      <c r="M1130" s="129"/>
      <c r="N1130" s="129"/>
      <c r="O1130" s="129"/>
      <c r="P1130" s="129"/>
      <c r="Q1130" s="114"/>
      <c r="R1130" s="114"/>
      <c r="S1130" s="114"/>
      <c r="T1130" s="114"/>
      <c r="U1130" s="114"/>
      <c r="V1130" s="114"/>
      <c r="W1130" s="114"/>
      <c r="X1130" s="114"/>
      <c r="Y1130" s="114"/>
      <c r="Z1130" s="114"/>
    </row>
    <row r="1131" spans="11:26">
      <c r="K1131" s="6"/>
      <c r="L1131" s="129"/>
      <c r="M1131" s="129"/>
      <c r="N1131" s="129"/>
      <c r="O1131" s="129"/>
      <c r="P1131" s="129"/>
      <c r="Q1131" s="114"/>
      <c r="R1131" s="114"/>
      <c r="S1131" s="114"/>
      <c r="T1131" s="114"/>
      <c r="U1131" s="114"/>
      <c r="V1131" s="114"/>
      <c r="W1131" s="114"/>
      <c r="X1131" s="114"/>
      <c r="Y1131" s="114"/>
      <c r="Z1131" s="114"/>
    </row>
    <row r="1132" spans="11:26">
      <c r="K1132" s="6"/>
      <c r="L1132" s="129"/>
      <c r="M1132" s="129"/>
      <c r="N1132" s="129"/>
      <c r="O1132" s="129"/>
      <c r="P1132" s="129"/>
      <c r="Q1132" s="114"/>
      <c r="R1132" s="114"/>
      <c r="S1132" s="114"/>
      <c r="T1132" s="114"/>
      <c r="U1132" s="114"/>
      <c r="V1132" s="114"/>
      <c r="W1132" s="114"/>
      <c r="X1132" s="114"/>
      <c r="Y1132" s="114"/>
      <c r="Z1132" s="114"/>
    </row>
    <row r="1133" spans="11:26">
      <c r="K1133" s="6"/>
      <c r="L1133" s="129"/>
      <c r="M1133" s="129"/>
      <c r="N1133" s="129"/>
      <c r="O1133" s="129"/>
      <c r="P1133" s="129"/>
      <c r="Q1133" s="114"/>
      <c r="R1133" s="114"/>
      <c r="S1133" s="114"/>
      <c r="T1133" s="114"/>
      <c r="U1133" s="114"/>
      <c r="V1133" s="114"/>
      <c r="W1133" s="114"/>
      <c r="X1133" s="114"/>
      <c r="Y1133" s="114"/>
      <c r="Z1133" s="114"/>
    </row>
    <row r="1134" spans="11:26">
      <c r="K1134" s="6"/>
      <c r="L1134" s="129"/>
      <c r="M1134" s="129"/>
      <c r="N1134" s="129"/>
      <c r="O1134" s="129"/>
      <c r="P1134" s="129"/>
      <c r="Q1134" s="114"/>
      <c r="R1134" s="114"/>
      <c r="S1134" s="114"/>
      <c r="T1134" s="114"/>
      <c r="U1134" s="114"/>
      <c r="V1134" s="114"/>
      <c r="W1134" s="114"/>
      <c r="X1134" s="114"/>
      <c r="Y1134" s="114"/>
      <c r="Z1134" s="114"/>
    </row>
    <row r="1135" spans="11:26">
      <c r="K1135" s="6"/>
      <c r="L1135" s="129"/>
      <c r="M1135" s="129"/>
      <c r="N1135" s="129"/>
      <c r="O1135" s="129"/>
      <c r="P1135" s="129"/>
      <c r="Q1135" s="114"/>
      <c r="R1135" s="114"/>
      <c r="S1135" s="114"/>
      <c r="T1135" s="114"/>
      <c r="U1135" s="114"/>
      <c r="V1135" s="114"/>
      <c r="W1135" s="114"/>
      <c r="X1135" s="114"/>
      <c r="Y1135" s="114"/>
      <c r="Z1135" s="114"/>
    </row>
    <row r="1136" spans="11:26">
      <c r="K1136" s="6"/>
      <c r="L1136" s="129"/>
      <c r="M1136" s="129"/>
      <c r="N1136" s="129"/>
      <c r="O1136" s="129"/>
      <c r="P1136" s="129"/>
      <c r="Q1136" s="114"/>
      <c r="R1136" s="114"/>
      <c r="S1136" s="114"/>
      <c r="T1136" s="114"/>
      <c r="U1136" s="114"/>
      <c r="V1136" s="114"/>
      <c r="W1136" s="114"/>
      <c r="X1136" s="114"/>
      <c r="Y1136" s="114"/>
      <c r="Z1136" s="114"/>
    </row>
    <row r="1137" spans="11:26">
      <c r="K1137" s="6"/>
      <c r="L1137" s="129"/>
      <c r="M1137" s="129"/>
      <c r="N1137" s="129"/>
      <c r="O1137" s="129"/>
      <c r="P1137" s="129"/>
      <c r="Q1137" s="114"/>
      <c r="R1137" s="114"/>
      <c r="S1137" s="114"/>
      <c r="T1137" s="114"/>
      <c r="U1137" s="114"/>
      <c r="V1137" s="114"/>
      <c r="W1137" s="114"/>
      <c r="X1137" s="114"/>
      <c r="Y1137" s="114"/>
      <c r="Z1137" s="114"/>
    </row>
    <row r="1138" spans="11:26">
      <c r="K1138" s="6"/>
      <c r="L1138" s="129"/>
      <c r="M1138" s="129"/>
      <c r="N1138" s="129"/>
      <c r="O1138" s="129"/>
      <c r="P1138" s="129"/>
      <c r="Q1138" s="114"/>
      <c r="R1138" s="114"/>
      <c r="S1138" s="114"/>
      <c r="T1138" s="114"/>
      <c r="U1138" s="114"/>
      <c r="V1138" s="114"/>
      <c r="W1138" s="114"/>
      <c r="X1138" s="114"/>
      <c r="Y1138" s="114"/>
      <c r="Z1138" s="114"/>
    </row>
    <row r="1139" spans="11:26">
      <c r="K1139" s="6"/>
      <c r="L1139" s="129"/>
      <c r="M1139" s="129"/>
      <c r="N1139" s="129"/>
      <c r="O1139" s="129"/>
      <c r="P1139" s="129"/>
      <c r="Q1139" s="114"/>
      <c r="R1139" s="114"/>
      <c r="S1139" s="114"/>
      <c r="T1139" s="114"/>
      <c r="U1139" s="114"/>
      <c r="V1139" s="114"/>
      <c r="W1139" s="114"/>
      <c r="X1139" s="114"/>
      <c r="Y1139" s="114"/>
      <c r="Z1139" s="114"/>
    </row>
    <row r="1140" spans="11:26">
      <c r="K1140" s="6"/>
      <c r="L1140" s="129"/>
      <c r="M1140" s="129"/>
      <c r="N1140" s="129"/>
      <c r="O1140" s="129"/>
      <c r="P1140" s="129"/>
      <c r="Q1140" s="114"/>
      <c r="R1140" s="114"/>
      <c r="S1140" s="114"/>
      <c r="T1140" s="114"/>
      <c r="U1140" s="114"/>
      <c r="V1140" s="114"/>
      <c r="W1140" s="114"/>
      <c r="X1140" s="114"/>
      <c r="Y1140" s="114"/>
      <c r="Z1140" s="114"/>
    </row>
    <row r="1141" spans="11:26">
      <c r="K1141" s="6"/>
      <c r="L1141" s="129"/>
      <c r="M1141" s="129"/>
      <c r="N1141" s="129"/>
      <c r="O1141" s="129"/>
      <c r="P1141" s="129"/>
      <c r="Q1141" s="114"/>
      <c r="R1141" s="114"/>
      <c r="S1141" s="114"/>
      <c r="T1141" s="114"/>
      <c r="U1141" s="114"/>
      <c r="V1141" s="114"/>
      <c r="W1141" s="114"/>
      <c r="X1141" s="114"/>
      <c r="Y1141" s="114"/>
      <c r="Z1141" s="114"/>
    </row>
    <row r="1142" spans="11:26">
      <c r="K1142" s="6"/>
      <c r="L1142" s="129"/>
      <c r="M1142" s="129"/>
      <c r="N1142" s="129"/>
      <c r="O1142" s="129"/>
      <c r="P1142" s="129"/>
      <c r="Q1142" s="114"/>
      <c r="R1142" s="114"/>
      <c r="S1142" s="114"/>
      <c r="T1142" s="114"/>
      <c r="U1142" s="114"/>
      <c r="V1142" s="114"/>
      <c r="W1142" s="114"/>
      <c r="X1142" s="114"/>
      <c r="Y1142" s="114"/>
      <c r="Z1142" s="114"/>
    </row>
    <row r="1143" spans="11:26">
      <c r="K1143" s="6"/>
      <c r="L1143" s="129"/>
      <c r="M1143" s="129"/>
      <c r="N1143" s="129"/>
      <c r="O1143" s="129"/>
      <c r="P1143" s="129"/>
      <c r="Q1143" s="114"/>
      <c r="R1143" s="114"/>
      <c r="S1143" s="114"/>
      <c r="T1143" s="114"/>
      <c r="U1143" s="114"/>
      <c r="V1143" s="114"/>
      <c r="W1143" s="114"/>
      <c r="X1143" s="114"/>
      <c r="Y1143" s="114"/>
      <c r="Z1143" s="114"/>
    </row>
    <row r="1144" spans="11:26">
      <c r="K1144" s="6"/>
      <c r="L1144" s="129"/>
      <c r="M1144" s="129"/>
      <c r="N1144" s="129"/>
      <c r="O1144" s="129"/>
      <c r="P1144" s="129"/>
      <c r="Q1144" s="114"/>
      <c r="R1144" s="114"/>
      <c r="S1144" s="114"/>
      <c r="T1144" s="114"/>
      <c r="U1144" s="114"/>
      <c r="V1144" s="114"/>
      <c r="W1144" s="114"/>
      <c r="X1144" s="114"/>
      <c r="Y1144" s="114"/>
      <c r="Z1144" s="114"/>
    </row>
    <row r="1145" spans="11:26">
      <c r="K1145" s="6"/>
      <c r="L1145" s="129"/>
      <c r="M1145" s="129"/>
      <c r="N1145" s="129"/>
      <c r="O1145" s="129"/>
      <c r="P1145" s="129"/>
      <c r="Q1145" s="114"/>
      <c r="R1145" s="114"/>
      <c r="S1145" s="114"/>
      <c r="T1145" s="114"/>
      <c r="U1145" s="114"/>
      <c r="V1145" s="114"/>
      <c r="W1145" s="114"/>
      <c r="X1145" s="114"/>
      <c r="Y1145" s="114"/>
      <c r="Z1145" s="114"/>
    </row>
    <row r="1146" spans="11:26">
      <c r="K1146" s="6"/>
      <c r="L1146" s="129"/>
      <c r="M1146" s="129"/>
      <c r="N1146" s="129"/>
      <c r="O1146" s="129"/>
      <c r="P1146" s="129"/>
      <c r="Q1146" s="114"/>
      <c r="R1146" s="114"/>
      <c r="S1146" s="114"/>
      <c r="T1146" s="114"/>
      <c r="U1146" s="114"/>
      <c r="V1146" s="114"/>
      <c r="W1146" s="114"/>
      <c r="X1146" s="114"/>
      <c r="Y1146" s="114"/>
      <c r="Z1146" s="114"/>
    </row>
    <row r="1147" spans="11:26">
      <c r="K1147" s="6"/>
      <c r="L1147" s="129"/>
      <c r="M1147" s="129"/>
      <c r="N1147" s="129"/>
      <c r="O1147" s="129"/>
      <c r="P1147" s="129"/>
      <c r="Q1147" s="114"/>
      <c r="R1147" s="114"/>
      <c r="S1147" s="114"/>
      <c r="T1147" s="114"/>
      <c r="U1147" s="114"/>
      <c r="V1147" s="114"/>
      <c r="W1147" s="114"/>
      <c r="X1147" s="114"/>
      <c r="Y1147" s="114"/>
      <c r="Z1147" s="114"/>
    </row>
    <row r="1148" spans="11:26">
      <c r="K1148" s="6"/>
      <c r="L1148" s="129"/>
      <c r="M1148" s="129"/>
      <c r="N1148" s="129"/>
      <c r="O1148" s="129"/>
      <c r="P1148" s="129"/>
      <c r="Q1148" s="114"/>
      <c r="R1148" s="114"/>
      <c r="S1148" s="114"/>
      <c r="T1148" s="114"/>
      <c r="U1148" s="114"/>
      <c r="V1148" s="114"/>
      <c r="W1148" s="114"/>
      <c r="X1148" s="114"/>
      <c r="Y1148" s="114"/>
      <c r="Z1148" s="114"/>
    </row>
    <row r="1149" spans="11:26">
      <c r="K1149" s="6"/>
      <c r="L1149" s="129"/>
      <c r="M1149" s="129"/>
      <c r="N1149" s="129"/>
      <c r="O1149" s="129"/>
      <c r="P1149" s="129"/>
      <c r="Q1149" s="114"/>
      <c r="R1149" s="114"/>
      <c r="S1149" s="114"/>
      <c r="T1149" s="114"/>
      <c r="U1149" s="114"/>
      <c r="V1149" s="114"/>
      <c r="W1149" s="114"/>
      <c r="X1149" s="114"/>
      <c r="Y1149" s="114"/>
      <c r="Z1149" s="114"/>
    </row>
    <row r="1150" spans="11:26">
      <c r="K1150" s="6"/>
      <c r="L1150" s="129"/>
      <c r="M1150" s="129"/>
      <c r="N1150" s="129"/>
      <c r="O1150" s="129"/>
      <c r="P1150" s="129"/>
      <c r="Q1150" s="114"/>
      <c r="R1150" s="114"/>
      <c r="S1150" s="114"/>
      <c r="T1150" s="114"/>
      <c r="U1150" s="114"/>
      <c r="V1150" s="114"/>
      <c r="W1150" s="114"/>
      <c r="X1150" s="114"/>
      <c r="Y1150" s="114"/>
      <c r="Z1150" s="114"/>
    </row>
    <row r="1151" spans="11:26">
      <c r="K1151" s="6"/>
      <c r="L1151" s="129"/>
      <c r="M1151" s="129"/>
      <c r="N1151" s="129"/>
      <c r="O1151" s="129"/>
      <c r="P1151" s="129"/>
      <c r="Q1151" s="114"/>
      <c r="R1151" s="114"/>
      <c r="S1151" s="114"/>
      <c r="T1151" s="114"/>
      <c r="U1151" s="114"/>
      <c r="V1151" s="114"/>
      <c r="W1151" s="114"/>
      <c r="X1151" s="114"/>
      <c r="Y1151" s="114"/>
      <c r="Z1151" s="114"/>
    </row>
    <row r="1152" spans="11:26">
      <c r="K1152" s="6"/>
      <c r="L1152" s="129"/>
      <c r="M1152" s="129"/>
      <c r="N1152" s="129"/>
      <c r="O1152" s="129"/>
      <c r="P1152" s="129"/>
      <c r="Q1152" s="114"/>
      <c r="R1152" s="114"/>
      <c r="S1152" s="114"/>
      <c r="T1152" s="114"/>
      <c r="U1152" s="114"/>
      <c r="V1152" s="114"/>
      <c r="W1152" s="114"/>
      <c r="X1152" s="114"/>
      <c r="Y1152" s="114"/>
      <c r="Z1152" s="114"/>
    </row>
    <row r="1153" spans="11:26">
      <c r="K1153" s="6"/>
      <c r="L1153" s="129"/>
      <c r="M1153" s="129"/>
      <c r="N1153" s="129"/>
      <c r="O1153" s="129"/>
      <c r="P1153" s="129"/>
      <c r="Q1153" s="114"/>
      <c r="R1153" s="114"/>
      <c r="S1153" s="114"/>
      <c r="T1153" s="114"/>
      <c r="U1153" s="114"/>
      <c r="V1153" s="114"/>
      <c r="W1153" s="114"/>
      <c r="X1153" s="114"/>
      <c r="Y1153" s="114"/>
      <c r="Z1153" s="114"/>
    </row>
    <row r="1154" spans="11:26">
      <c r="K1154" s="6"/>
      <c r="L1154" s="129"/>
      <c r="M1154" s="129"/>
      <c r="N1154" s="129"/>
      <c r="O1154" s="129"/>
      <c r="P1154" s="129"/>
      <c r="Q1154" s="114"/>
      <c r="R1154" s="114"/>
      <c r="S1154" s="114"/>
      <c r="T1154" s="114"/>
      <c r="U1154" s="114"/>
      <c r="V1154" s="114"/>
      <c r="W1154" s="114"/>
      <c r="X1154" s="114"/>
      <c r="Y1154" s="114"/>
      <c r="Z1154" s="114"/>
    </row>
    <row r="1155" spans="11:26">
      <c r="K1155" s="6"/>
      <c r="L1155" s="129"/>
      <c r="M1155" s="129"/>
      <c r="N1155" s="129"/>
      <c r="O1155" s="129"/>
      <c r="P1155" s="129"/>
      <c r="Q1155" s="114"/>
      <c r="R1155" s="114"/>
      <c r="S1155" s="114"/>
      <c r="T1155" s="114"/>
      <c r="U1155" s="114"/>
      <c r="V1155" s="114"/>
      <c r="W1155" s="114"/>
      <c r="X1155" s="114"/>
      <c r="Y1155" s="114"/>
      <c r="Z1155" s="114"/>
    </row>
    <row r="1156" spans="11:26">
      <c r="K1156" s="6"/>
      <c r="L1156" s="129"/>
      <c r="M1156" s="129"/>
      <c r="N1156" s="129"/>
      <c r="O1156" s="129"/>
      <c r="P1156" s="129"/>
      <c r="Q1156" s="114"/>
      <c r="R1156" s="114"/>
      <c r="S1156" s="114"/>
      <c r="T1156" s="114"/>
      <c r="U1156" s="114"/>
      <c r="V1156" s="114"/>
      <c r="W1156" s="114"/>
      <c r="X1156" s="114"/>
      <c r="Y1156" s="114"/>
      <c r="Z1156" s="114"/>
    </row>
    <row r="1157" spans="11:26">
      <c r="K1157" s="6"/>
      <c r="L1157" s="129"/>
      <c r="M1157" s="129"/>
      <c r="N1157" s="129"/>
      <c r="O1157" s="129"/>
      <c r="P1157" s="129"/>
      <c r="Q1157" s="114"/>
      <c r="R1157" s="114"/>
      <c r="S1157" s="114"/>
      <c r="T1157" s="114"/>
      <c r="U1157" s="114"/>
      <c r="V1157" s="114"/>
      <c r="W1157" s="114"/>
      <c r="X1157" s="114"/>
      <c r="Y1157" s="114"/>
      <c r="Z1157" s="114"/>
    </row>
    <row r="1158" spans="11:26">
      <c r="K1158" s="6"/>
      <c r="L1158" s="129"/>
      <c r="M1158" s="129"/>
      <c r="N1158" s="129"/>
      <c r="O1158" s="129"/>
      <c r="P1158" s="129"/>
      <c r="Q1158" s="114"/>
      <c r="R1158" s="114"/>
      <c r="S1158" s="114"/>
      <c r="T1158" s="114"/>
      <c r="U1158" s="114"/>
      <c r="V1158" s="114"/>
      <c r="W1158" s="114"/>
      <c r="X1158" s="114"/>
      <c r="Y1158" s="114"/>
      <c r="Z1158" s="114"/>
    </row>
    <row r="1159" spans="11:26">
      <c r="K1159" s="6"/>
      <c r="L1159" s="129"/>
      <c r="M1159" s="129"/>
      <c r="N1159" s="129"/>
      <c r="O1159" s="129"/>
      <c r="P1159" s="129"/>
      <c r="Q1159" s="114"/>
      <c r="R1159" s="114"/>
      <c r="S1159" s="114"/>
      <c r="T1159" s="114"/>
      <c r="U1159" s="114"/>
      <c r="V1159" s="114"/>
      <c r="W1159" s="114"/>
      <c r="X1159" s="114"/>
      <c r="Y1159" s="114"/>
      <c r="Z1159" s="114"/>
    </row>
    <row r="1160" spans="11:26">
      <c r="K1160" s="6"/>
      <c r="L1160" s="129"/>
      <c r="M1160" s="129"/>
      <c r="N1160" s="129"/>
      <c r="O1160" s="129"/>
      <c r="P1160" s="129"/>
      <c r="Q1160" s="114"/>
      <c r="R1160" s="114"/>
      <c r="S1160" s="114"/>
      <c r="T1160" s="114"/>
      <c r="U1160" s="114"/>
      <c r="V1160" s="114"/>
      <c r="W1160" s="114"/>
      <c r="X1160" s="114"/>
      <c r="Y1160" s="114"/>
      <c r="Z1160" s="114"/>
    </row>
    <row r="1161" spans="11:26">
      <c r="K1161" s="6"/>
      <c r="L1161" s="129"/>
      <c r="M1161" s="129"/>
      <c r="N1161" s="129"/>
      <c r="O1161" s="129"/>
      <c r="P1161" s="129"/>
      <c r="Q1161" s="114"/>
      <c r="R1161" s="114"/>
      <c r="S1161" s="114"/>
      <c r="T1161" s="114"/>
      <c r="U1161" s="114"/>
      <c r="V1161" s="114"/>
      <c r="W1161" s="114"/>
      <c r="X1161" s="114"/>
      <c r="Y1161" s="114"/>
      <c r="Z1161" s="114"/>
    </row>
    <row r="1162" spans="11:26">
      <c r="K1162" s="6"/>
      <c r="L1162" s="129"/>
      <c r="M1162" s="129"/>
      <c r="N1162" s="129"/>
      <c r="O1162" s="129"/>
      <c r="P1162" s="129"/>
      <c r="Q1162" s="114"/>
      <c r="R1162" s="114"/>
      <c r="S1162" s="114"/>
      <c r="T1162" s="114"/>
      <c r="U1162" s="114"/>
      <c r="V1162" s="114"/>
      <c r="W1162" s="114"/>
      <c r="X1162" s="114"/>
      <c r="Y1162" s="114"/>
      <c r="Z1162" s="114"/>
    </row>
    <row r="1163" spans="11:26">
      <c r="K1163" s="6"/>
      <c r="L1163" s="129"/>
      <c r="M1163" s="129"/>
      <c r="N1163" s="129"/>
      <c r="O1163" s="129"/>
      <c r="P1163" s="129"/>
      <c r="Q1163" s="114"/>
      <c r="R1163" s="114"/>
      <c r="S1163" s="114"/>
      <c r="T1163" s="114"/>
      <c r="U1163" s="114"/>
      <c r="V1163" s="114"/>
      <c r="W1163" s="114"/>
      <c r="X1163" s="114"/>
      <c r="Y1163" s="114"/>
      <c r="Z1163" s="114"/>
    </row>
    <row r="1164" spans="11:26">
      <c r="K1164" s="6"/>
      <c r="L1164" s="129"/>
      <c r="M1164" s="129"/>
      <c r="N1164" s="129"/>
      <c r="O1164" s="129"/>
      <c r="P1164" s="129"/>
      <c r="Q1164" s="114"/>
      <c r="R1164" s="114"/>
      <c r="S1164" s="114"/>
      <c r="T1164" s="114"/>
      <c r="U1164" s="114"/>
      <c r="V1164" s="114"/>
      <c r="W1164" s="114"/>
      <c r="X1164" s="114"/>
      <c r="Y1164" s="114"/>
      <c r="Z1164" s="114"/>
    </row>
    <row r="1165" spans="11:26">
      <c r="K1165" s="6"/>
      <c r="L1165" s="129"/>
      <c r="M1165" s="129"/>
      <c r="N1165" s="129"/>
      <c r="O1165" s="129"/>
      <c r="P1165" s="129"/>
      <c r="Q1165" s="114"/>
      <c r="R1165" s="114"/>
      <c r="S1165" s="114"/>
      <c r="T1165" s="114"/>
      <c r="U1165" s="114"/>
      <c r="V1165" s="114"/>
      <c r="W1165" s="114"/>
      <c r="X1165" s="114"/>
      <c r="Y1165" s="114"/>
      <c r="Z1165" s="114"/>
    </row>
    <row r="1166" spans="11:26">
      <c r="K1166" s="6"/>
      <c r="L1166" s="129"/>
      <c r="M1166" s="129"/>
      <c r="N1166" s="129"/>
      <c r="O1166" s="129"/>
      <c r="P1166" s="129"/>
      <c r="Q1166" s="114"/>
      <c r="R1166" s="114"/>
      <c r="S1166" s="114"/>
      <c r="T1166" s="114"/>
      <c r="U1166" s="114"/>
      <c r="V1166" s="114"/>
      <c r="W1166" s="114"/>
      <c r="X1166" s="114"/>
      <c r="Y1166" s="114"/>
      <c r="Z1166" s="114"/>
    </row>
    <row r="1167" spans="11:26">
      <c r="K1167" s="6"/>
      <c r="L1167" s="129"/>
      <c r="M1167" s="129"/>
      <c r="N1167" s="129"/>
      <c r="O1167" s="129"/>
      <c r="P1167" s="129"/>
      <c r="Q1167" s="114"/>
      <c r="R1167" s="114"/>
      <c r="S1167" s="114"/>
      <c r="T1167" s="114"/>
      <c r="U1167" s="114"/>
      <c r="V1167" s="114"/>
      <c r="W1167" s="114"/>
      <c r="X1167" s="114"/>
      <c r="Y1167" s="114"/>
      <c r="Z1167" s="114"/>
    </row>
    <row r="1168" spans="11:26">
      <c r="K1168" s="6"/>
      <c r="L1168" s="129"/>
      <c r="M1168" s="129"/>
      <c r="N1168" s="129"/>
      <c r="O1168" s="129"/>
      <c r="P1168" s="129"/>
      <c r="Q1168" s="114"/>
      <c r="R1168" s="114"/>
      <c r="S1168" s="114"/>
      <c r="T1168" s="114"/>
      <c r="U1168" s="114"/>
      <c r="V1168" s="114"/>
      <c r="W1168" s="114"/>
      <c r="X1168" s="114"/>
      <c r="Y1168" s="114"/>
      <c r="Z1168" s="114"/>
    </row>
    <row r="1169" spans="11:26">
      <c r="K1169" s="6"/>
      <c r="L1169" s="129"/>
      <c r="M1169" s="129"/>
      <c r="N1169" s="129"/>
      <c r="O1169" s="129"/>
      <c r="P1169" s="129"/>
      <c r="Q1169" s="114"/>
      <c r="R1169" s="114"/>
      <c r="S1169" s="114"/>
      <c r="T1169" s="114"/>
      <c r="U1169" s="114"/>
      <c r="V1169" s="114"/>
      <c r="W1169" s="114"/>
      <c r="X1169" s="114"/>
      <c r="Y1169" s="114"/>
      <c r="Z1169" s="114"/>
    </row>
    <row r="1170" spans="11:26">
      <c r="K1170" s="6"/>
      <c r="L1170" s="129"/>
      <c r="M1170" s="129"/>
      <c r="N1170" s="129"/>
      <c r="O1170" s="129"/>
      <c r="P1170" s="129"/>
      <c r="Q1170" s="114"/>
      <c r="R1170" s="114"/>
      <c r="S1170" s="114"/>
      <c r="T1170" s="114"/>
      <c r="U1170" s="114"/>
      <c r="V1170" s="114"/>
      <c r="W1170" s="114"/>
      <c r="X1170" s="114"/>
      <c r="Y1170" s="114"/>
      <c r="Z1170" s="114"/>
    </row>
    <row r="1171" spans="11:26">
      <c r="K1171" s="6"/>
      <c r="L1171" s="129"/>
      <c r="M1171" s="129"/>
      <c r="N1171" s="129"/>
      <c r="O1171" s="129"/>
      <c r="P1171" s="129"/>
      <c r="Q1171" s="114"/>
      <c r="R1171" s="114"/>
      <c r="S1171" s="114"/>
      <c r="T1171" s="114"/>
      <c r="U1171" s="114"/>
      <c r="V1171" s="114"/>
      <c r="W1171" s="114"/>
      <c r="X1171" s="114"/>
      <c r="Y1171" s="114"/>
      <c r="Z1171" s="114"/>
    </row>
    <row r="1172" spans="11:26">
      <c r="K1172" s="6"/>
      <c r="L1172" s="129"/>
      <c r="M1172" s="129"/>
      <c r="N1172" s="129"/>
      <c r="O1172" s="129"/>
      <c r="P1172" s="129"/>
      <c r="Q1172" s="114"/>
      <c r="R1172" s="114"/>
      <c r="S1172" s="114"/>
      <c r="T1172" s="114"/>
      <c r="U1172" s="114"/>
      <c r="V1172" s="114"/>
      <c r="W1172" s="114"/>
      <c r="X1172" s="114"/>
      <c r="Y1172" s="114"/>
      <c r="Z1172" s="114"/>
    </row>
    <row r="1173" spans="11:26">
      <c r="K1173" s="6"/>
      <c r="L1173" s="129"/>
      <c r="M1173" s="129"/>
      <c r="N1173" s="129"/>
      <c r="O1173" s="129"/>
      <c r="P1173" s="129"/>
      <c r="Q1173" s="114"/>
      <c r="R1173" s="114"/>
      <c r="S1173" s="114"/>
      <c r="T1173" s="114"/>
      <c r="U1173" s="114"/>
      <c r="V1173" s="114"/>
      <c r="W1173" s="114"/>
      <c r="X1173" s="114"/>
      <c r="Y1173" s="114"/>
      <c r="Z1173" s="114"/>
    </row>
    <row r="1174" spans="11:26">
      <c r="K1174" s="6"/>
      <c r="L1174" s="129"/>
      <c r="M1174" s="129"/>
      <c r="N1174" s="129"/>
      <c r="O1174" s="129"/>
      <c r="P1174" s="129"/>
      <c r="Q1174" s="114"/>
      <c r="R1174" s="114"/>
      <c r="S1174" s="114"/>
      <c r="T1174" s="114"/>
      <c r="U1174" s="114"/>
      <c r="V1174" s="114"/>
      <c r="W1174" s="114"/>
      <c r="X1174" s="114"/>
      <c r="Y1174" s="114"/>
      <c r="Z1174" s="114"/>
    </row>
    <row r="1175" spans="11:26">
      <c r="K1175" s="6"/>
      <c r="L1175" s="129"/>
      <c r="M1175" s="129"/>
      <c r="N1175" s="129"/>
      <c r="O1175" s="129"/>
      <c r="P1175" s="129"/>
      <c r="Q1175" s="114"/>
      <c r="R1175" s="114"/>
      <c r="S1175" s="114"/>
      <c r="T1175" s="114"/>
      <c r="U1175" s="114"/>
      <c r="V1175" s="114"/>
      <c r="W1175" s="114"/>
      <c r="X1175" s="114"/>
      <c r="Y1175" s="114"/>
      <c r="Z1175" s="114"/>
    </row>
    <row r="1176" spans="11:26">
      <c r="K1176" s="6"/>
      <c r="L1176" s="129"/>
      <c r="M1176" s="129"/>
      <c r="N1176" s="129"/>
      <c r="O1176" s="129"/>
      <c r="P1176" s="129"/>
      <c r="Q1176" s="114"/>
      <c r="R1176" s="114"/>
      <c r="S1176" s="114"/>
      <c r="T1176" s="114"/>
      <c r="U1176" s="114"/>
      <c r="V1176" s="114"/>
      <c r="W1176" s="114"/>
      <c r="X1176" s="114"/>
      <c r="Y1176" s="114"/>
      <c r="Z1176" s="114"/>
    </row>
    <row r="1177" spans="11:26">
      <c r="K1177" s="6"/>
      <c r="L1177" s="129"/>
      <c r="M1177" s="129"/>
      <c r="N1177" s="129"/>
      <c r="O1177" s="129"/>
      <c r="P1177" s="129"/>
      <c r="Q1177" s="114"/>
      <c r="R1177" s="114"/>
      <c r="S1177" s="114"/>
      <c r="T1177" s="114"/>
      <c r="U1177" s="114"/>
      <c r="V1177" s="114"/>
      <c r="W1177" s="114"/>
      <c r="X1177" s="114"/>
      <c r="Y1177" s="114"/>
      <c r="Z1177" s="114"/>
    </row>
    <row r="1178" spans="11:26">
      <c r="K1178" s="6"/>
      <c r="L1178" s="129"/>
      <c r="M1178" s="129"/>
      <c r="N1178" s="129"/>
      <c r="O1178" s="129"/>
      <c r="P1178" s="129"/>
      <c r="Q1178" s="114"/>
      <c r="R1178" s="114"/>
      <c r="S1178" s="114"/>
      <c r="T1178" s="114"/>
      <c r="U1178" s="114"/>
      <c r="V1178" s="114"/>
      <c r="W1178" s="114"/>
      <c r="X1178" s="114"/>
      <c r="Y1178" s="114"/>
      <c r="Z1178" s="114"/>
    </row>
    <row r="1179" spans="11:26">
      <c r="K1179" s="6"/>
      <c r="L1179" s="129"/>
      <c r="M1179" s="129"/>
      <c r="N1179" s="129"/>
      <c r="O1179" s="129"/>
      <c r="P1179" s="129"/>
      <c r="Q1179" s="114"/>
      <c r="R1179" s="114"/>
      <c r="S1179" s="114"/>
      <c r="T1179" s="114"/>
      <c r="U1179" s="114"/>
      <c r="V1179" s="114"/>
      <c r="W1179" s="114"/>
      <c r="X1179" s="114"/>
      <c r="Y1179" s="114"/>
      <c r="Z1179" s="114"/>
    </row>
    <row r="1180" spans="11:26">
      <c r="K1180" s="6"/>
      <c r="L1180" s="129"/>
      <c r="M1180" s="129"/>
      <c r="N1180" s="129"/>
      <c r="O1180" s="129"/>
      <c r="P1180" s="129"/>
      <c r="Q1180" s="114"/>
      <c r="R1180" s="114"/>
      <c r="S1180" s="114"/>
      <c r="T1180" s="114"/>
      <c r="U1180" s="114"/>
      <c r="V1180" s="114"/>
      <c r="W1180" s="114"/>
      <c r="X1180" s="114"/>
      <c r="Y1180" s="114"/>
      <c r="Z1180" s="114"/>
    </row>
    <row r="1181" spans="11:26">
      <c r="K1181" s="6"/>
      <c r="L1181" s="129"/>
      <c r="M1181" s="129"/>
      <c r="N1181" s="129"/>
      <c r="O1181" s="129"/>
      <c r="P1181" s="129"/>
      <c r="Q1181" s="114"/>
      <c r="R1181" s="114"/>
      <c r="S1181" s="114"/>
      <c r="T1181" s="114"/>
      <c r="U1181" s="114"/>
      <c r="V1181" s="114"/>
      <c r="W1181" s="114"/>
      <c r="X1181" s="114"/>
      <c r="Y1181" s="114"/>
      <c r="Z1181" s="114"/>
    </row>
    <row r="1182" spans="11:26">
      <c r="K1182" s="6"/>
      <c r="L1182" s="129"/>
      <c r="M1182" s="129"/>
      <c r="N1182" s="129"/>
      <c r="O1182" s="129"/>
      <c r="P1182" s="129"/>
      <c r="Q1182" s="114"/>
      <c r="R1182" s="114"/>
      <c r="S1182" s="114"/>
      <c r="T1182" s="114"/>
      <c r="U1182" s="114"/>
      <c r="V1182" s="114"/>
      <c r="W1182" s="114"/>
      <c r="X1182" s="114"/>
      <c r="Y1182" s="114"/>
      <c r="Z1182" s="114"/>
    </row>
    <row r="1183" spans="11:26">
      <c r="K1183" s="6"/>
      <c r="L1183" s="129"/>
      <c r="M1183" s="129"/>
      <c r="N1183" s="129"/>
      <c r="O1183" s="129"/>
      <c r="P1183" s="129"/>
      <c r="Q1183" s="114"/>
      <c r="R1183" s="114"/>
      <c r="S1183" s="114"/>
      <c r="T1183" s="114"/>
      <c r="U1183" s="114"/>
      <c r="V1183" s="114"/>
      <c r="W1183" s="114"/>
      <c r="X1183" s="114"/>
      <c r="Y1183" s="114"/>
      <c r="Z1183" s="114"/>
    </row>
    <row r="1184" spans="11:26">
      <c r="K1184" s="6"/>
      <c r="L1184" s="129"/>
      <c r="M1184" s="129"/>
      <c r="N1184" s="129"/>
      <c r="O1184" s="129"/>
      <c r="P1184" s="129"/>
      <c r="Q1184" s="114"/>
      <c r="R1184" s="114"/>
      <c r="S1184" s="114"/>
      <c r="T1184" s="114"/>
      <c r="U1184" s="114"/>
      <c r="V1184" s="114"/>
      <c r="W1184" s="114"/>
      <c r="X1184" s="114"/>
      <c r="Y1184" s="114"/>
      <c r="Z1184" s="114"/>
    </row>
    <row r="1185" spans="11:26">
      <c r="K1185" s="6"/>
      <c r="L1185" s="129"/>
      <c r="M1185" s="129"/>
      <c r="N1185" s="129"/>
      <c r="O1185" s="129"/>
      <c r="P1185" s="129"/>
      <c r="Q1185" s="114"/>
      <c r="R1185" s="114"/>
      <c r="S1185" s="114"/>
      <c r="T1185" s="114"/>
      <c r="U1185" s="114"/>
      <c r="V1185" s="114"/>
      <c r="W1185" s="114"/>
      <c r="X1185" s="114"/>
      <c r="Y1185" s="114"/>
      <c r="Z1185" s="114"/>
    </row>
    <row r="1186" spans="11:26">
      <c r="K1186" s="6"/>
      <c r="L1186" s="129"/>
      <c r="M1186" s="129"/>
      <c r="N1186" s="129"/>
      <c r="O1186" s="129"/>
      <c r="P1186" s="129"/>
      <c r="Q1186" s="114"/>
      <c r="R1186" s="114"/>
      <c r="S1186" s="114"/>
      <c r="T1186" s="114"/>
      <c r="U1186" s="114"/>
      <c r="V1186" s="114"/>
      <c r="W1186" s="114"/>
      <c r="X1186" s="114"/>
      <c r="Y1186" s="114"/>
      <c r="Z1186" s="114"/>
    </row>
    <row r="1187" spans="11:26">
      <c r="K1187" s="6"/>
      <c r="L1187" s="129"/>
      <c r="M1187" s="129"/>
      <c r="N1187" s="129"/>
      <c r="O1187" s="129"/>
      <c r="P1187" s="129"/>
      <c r="Q1187" s="114"/>
      <c r="R1187" s="114"/>
      <c r="S1187" s="114"/>
      <c r="T1187" s="114"/>
      <c r="U1187" s="114"/>
      <c r="V1187" s="114"/>
      <c r="W1187" s="114"/>
      <c r="X1187" s="114"/>
      <c r="Y1187" s="114"/>
      <c r="Z1187" s="114"/>
    </row>
    <row r="1188" spans="11:26">
      <c r="K1188" s="6"/>
      <c r="L1188" s="129"/>
      <c r="M1188" s="129"/>
      <c r="N1188" s="129"/>
      <c r="O1188" s="129"/>
      <c r="P1188" s="129"/>
      <c r="Q1188" s="114"/>
      <c r="R1188" s="114"/>
      <c r="S1188" s="114"/>
      <c r="T1188" s="114"/>
      <c r="U1188" s="114"/>
      <c r="V1188" s="114"/>
      <c r="W1188" s="114"/>
      <c r="X1188" s="114"/>
      <c r="Y1188" s="114"/>
      <c r="Z1188" s="114"/>
    </row>
    <row r="1189" spans="11:26">
      <c r="K1189" s="6"/>
      <c r="L1189" s="129"/>
      <c r="M1189" s="129"/>
      <c r="N1189" s="129"/>
      <c r="O1189" s="129"/>
      <c r="P1189" s="129"/>
      <c r="Q1189" s="114"/>
      <c r="R1189" s="114"/>
      <c r="S1189" s="114"/>
      <c r="T1189" s="114"/>
      <c r="U1189" s="114"/>
      <c r="V1189" s="114"/>
      <c r="W1189" s="114"/>
      <c r="X1189" s="114"/>
      <c r="Y1189" s="114"/>
      <c r="Z1189" s="114"/>
    </row>
    <row r="1190" spans="11:26">
      <c r="K1190" s="6"/>
      <c r="L1190" s="129"/>
      <c r="M1190" s="129"/>
      <c r="N1190" s="129"/>
      <c r="O1190" s="129"/>
      <c r="P1190" s="129"/>
      <c r="Q1190" s="114"/>
      <c r="R1190" s="114"/>
      <c r="S1190" s="114"/>
      <c r="T1190" s="114"/>
      <c r="U1190" s="114"/>
      <c r="V1190" s="114"/>
      <c r="W1190" s="114"/>
      <c r="X1190" s="114"/>
      <c r="Y1190" s="114"/>
      <c r="Z1190" s="114"/>
    </row>
    <row r="1191" spans="11:26">
      <c r="K1191" s="6"/>
      <c r="L1191" s="129"/>
      <c r="M1191" s="129"/>
      <c r="N1191" s="129"/>
      <c r="O1191" s="129"/>
      <c r="P1191" s="129"/>
      <c r="Q1191" s="114"/>
      <c r="R1191" s="114"/>
      <c r="S1191" s="114"/>
      <c r="T1191" s="114"/>
      <c r="U1191" s="114"/>
      <c r="V1191" s="114"/>
      <c r="W1191" s="114"/>
      <c r="X1191" s="114"/>
      <c r="Y1191" s="114"/>
      <c r="Z1191" s="114"/>
    </row>
    <row r="1192" spans="11:26">
      <c r="K1192" s="6"/>
      <c r="L1192" s="129"/>
      <c r="M1192" s="129"/>
      <c r="N1192" s="129"/>
      <c r="O1192" s="129"/>
      <c r="P1192" s="129"/>
      <c r="Q1192" s="114"/>
      <c r="R1192" s="114"/>
      <c r="S1192" s="114"/>
      <c r="T1192" s="114"/>
      <c r="U1192" s="114"/>
      <c r="V1192" s="114"/>
      <c r="W1192" s="114"/>
      <c r="X1192" s="114"/>
      <c r="Y1192" s="114"/>
      <c r="Z1192" s="114"/>
    </row>
    <row r="1193" spans="11:26">
      <c r="K1193" s="6"/>
      <c r="L1193" s="129"/>
      <c r="M1193" s="129"/>
      <c r="N1193" s="129"/>
      <c r="O1193" s="129"/>
      <c r="P1193" s="129"/>
      <c r="Q1193" s="114"/>
      <c r="R1193" s="114"/>
      <c r="S1193" s="114"/>
      <c r="T1193" s="114"/>
      <c r="U1193" s="114"/>
      <c r="V1193" s="114"/>
      <c r="W1193" s="114"/>
      <c r="X1193" s="114"/>
      <c r="Y1193" s="114"/>
      <c r="Z1193" s="114"/>
    </row>
    <row r="1194" spans="11:26">
      <c r="K1194" s="6"/>
      <c r="L1194" s="129"/>
      <c r="M1194" s="129"/>
      <c r="N1194" s="129"/>
      <c r="O1194" s="129"/>
      <c r="P1194" s="129"/>
      <c r="Q1194" s="114"/>
      <c r="R1194" s="114"/>
      <c r="S1194" s="114"/>
      <c r="T1194" s="114"/>
      <c r="U1194" s="114"/>
      <c r="V1194" s="114"/>
      <c r="W1194" s="114"/>
      <c r="X1194" s="114"/>
      <c r="Y1194" s="114"/>
      <c r="Z1194" s="114"/>
    </row>
    <row r="1195" spans="11:26">
      <c r="K1195" s="6"/>
      <c r="L1195" s="129"/>
      <c r="M1195" s="129"/>
      <c r="N1195" s="129"/>
      <c r="O1195" s="129"/>
      <c r="P1195" s="129"/>
      <c r="Q1195" s="114"/>
      <c r="R1195" s="114"/>
      <c r="S1195" s="114"/>
      <c r="T1195" s="114"/>
      <c r="U1195" s="114"/>
      <c r="V1195" s="114"/>
      <c r="W1195" s="114"/>
      <c r="X1195" s="114"/>
      <c r="Y1195" s="114"/>
      <c r="Z1195" s="114"/>
    </row>
    <row r="1196" spans="11:26">
      <c r="K1196" s="6"/>
      <c r="L1196" s="129"/>
      <c r="M1196" s="129"/>
      <c r="N1196" s="129"/>
      <c r="O1196" s="129"/>
      <c r="P1196" s="129"/>
      <c r="Q1196" s="114"/>
      <c r="R1196" s="114"/>
      <c r="S1196" s="114"/>
      <c r="T1196" s="114"/>
      <c r="U1196" s="114"/>
      <c r="V1196" s="114"/>
      <c r="W1196" s="114"/>
      <c r="X1196" s="114"/>
      <c r="Y1196" s="114"/>
      <c r="Z1196" s="114"/>
    </row>
    <row r="1197" spans="11:26">
      <c r="K1197" s="6"/>
      <c r="L1197" s="129"/>
      <c r="M1197" s="129"/>
      <c r="N1197" s="129"/>
      <c r="O1197" s="129"/>
      <c r="P1197" s="129"/>
      <c r="Q1197" s="114"/>
      <c r="R1197" s="114"/>
      <c r="S1197" s="114"/>
      <c r="T1197" s="114"/>
      <c r="U1197" s="114"/>
      <c r="V1197" s="114"/>
      <c r="W1197" s="114"/>
      <c r="X1197" s="114"/>
      <c r="Y1197" s="114"/>
      <c r="Z1197" s="114"/>
    </row>
    <row r="1198" spans="11:26">
      <c r="K1198" s="6"/>
      <c r="L1198" s="129"/>
      <c r="M1198" s="129"/>
      <c r="N1198" s="129"/>
      <c r="O1198" s="129"/>
      <c r="P1198" s="129"/>
      <c r="Q1198" s="114"/>
      <c r="R1198" s="114"/>
      <c r="S1198" s="114"/>
      <c r="T1198" s="114"/>
      <c r="U1198" s="114"/>
      <c r="V1198" s="114"/>
      <c r="W1198" s="114"/>
      <c r="X1198" s="114"/>
      <c r="Y1198" s="114"/>
      <c r="Z1198" s="114"/>
    </row>
    <row r="1199" spans="11:26">
      <c r="K1199" s="6"/>
      <c r="L1199" s="129"/>
      <c r="M1199" s="129"/>
      <c r="N1199" s="129"/>
      <c r="O1199" s="129"/>
      <c r="P1199" s="129"/>
      <c r="Q1199" s="114"/>
      <c r="R1199" s="114"/>
      <c r="S1199" s="114"/>
      <c r="T1199" s="114"/>
      <c r="U1199" s="114"/>
      <c r="V1199" s="114"/>
      <c r="W1199" s="114"/>
      <c r="X1199" s="114"/>
      <c r="Y1199" s="114"/>
      <c r="Z1199" s="114"/>
    </row>
    <row r="1200" spans="11:26">
      <c r="K1200" s="6"/>
      <c r="L1200" s="129"/>
      <c r="M1200" s="129"/>
      <c r="N1200" s="129"/>
      <c r="O1200" s="129"/>
      <c r="P1200" s="129"/>
      <c r="Q1200" s="114"/>
      <c r="R1200" s="114"/>
      <c r="S1200" s="114"/>
      <c r="T1200" s="114"/>
      <c r="U1200" s="114"/>
      <c r="V1200" s="114"/>
      <c r="W1200" s="114"/>
      <c r="X1200" s="114"/>
      <c r="Y1200" s="114"/>
      <c r="Z1200" s="114"/>
    </row>
    <row r="1201" spans="11:26">
      <c r="K1201" s="6"/>
      <c r="L1201" s="129"/>
      <c r="M1201" s="129"/>
      <c r="N1201" s="129"/>
      <c r="O1201" s="129"/>
      <c r="P1201" s="129"/>
      <c r="Q1201" s="114"/>
      <c r="R1201" s="114"/>
      <c r="S1201" s="114"/>
      <c r="T1201" s="114"/>
      <c r="U1201" s="114"/>
      <c r="V1201" s="114"/>
      <c r="W1201" s="114"/>
      <c r="X1201" s="114"/>
      <c r="Y1201" s="114"/>
      <c r="Z1201" s="114"/>
    </row>
    <row r="1202" spans="11:26">
      <c r="K1202" s="6"/>
      <c r="L1202" s="129"/>
      <c r="M1202" s="129"/>
      <c r="N1202" s="129"/>
      <c r="O1202" s="129"/>
      <c r="P1202" s="129"/>
      <c r="Q1202" s="114"/>
      <c r="R1202" s="114"/>
      <c r="S1202" s="114"/>
      <c r="T1202" s="114"/>
      <c r="U1202" s="114"/>
      <c r="V1202" s="114"/>
      <c r="W1202" s="114"/>
      <c r="X1202" s="114"/>
      <c r="Y1202" s="114"/>
      <c r="Z1202" s="114"/>
    </row>
    <row r="1203" spans="11:26">
      <c r="K1203" s="6"/>
      <c r="L1203" s="129"/>
      <c r="M1203" s="129"/>
      <c r="N1203" s="129"/>
      <c r="O1203" s="129"/>
      <c r="P1203" s="129"/>
      <c r="Q1203" s="114"/>
      <c r="R1203" s="114"/>
      <c r="S1203" s="114"/>
      <c r="T1203" s="114"/>
      <c r="U1203" s="114"/>
      <c r="V1203" s="114"/>
      <c r="W1203" s="114"/>
      <c r="X1203" s="114"/>
      <c r="Y1203" s="114"/>
      <c r="Z1203" s="114"/>
    </row>
    <row r="1204" spans="11:26">
      <c r="K1204" s="6"/>
      <c r="L1204" s="129"/>
      <c r="M1204" s="129"/>
      <c r="N1204" s="129"/>
      <c r="O1204" s="129"/>
      <c r="P1204" s="129"/>
      <c r="Q1204" s="114"/>
      <c r="R1204" s="114"/>
      <c r="S1204" s="114"/>
      <c r="T1204" s="114"/>
      <c r="U1204" s="114"/>
      <c r="V1204" s="114"/>
      <c r="W1204" s="114"/>
      <c r="X1204" s="114"/>
      <c r="Y1204" s="114"/>
      <c r="Z1204" s="114"/>
    </row>
    <row r="1205" spans="11:26">
      <c r="K1205" s="6"/>
      <c r="L1205" s="129"/>
      <c r="M1205" s="129"/>
      <c r="N1205" s="129"/>
      <c r="O1205" s="129"/>
      <c r="P1205" s="129"/>
      <c r="Q1205" s="114"/>
      <c r="R1205" s="114"/>
      <c r="S1205" s="114"/>
      <c r="T1205" s="114"/>
      <c r="U1205" s="114"/>
      <c r="V1205" s="114"/>
      <c r="W1205" s="114"/>
      <c r="X1205" s="114"/>
      <c r="Y1205" s="114"/>
      <c r="Z1205" s="114"/>
    </row>
    <row r="1206" spans="11:26">
      <c r="K1206" s="6"/>
      <c r="L1206" s="129"/>
      <c r="M1206" s="129"/>
      <c r="N1206" s="129"/>
      <c r="O1206" s="129"/>
      <c r="P1206" s="129"/>
      <c r="Q1206" s="114"/>
      <c r="R1206" s="114"/>
      <c r="S1206" s="114"/>
      <c r="T1206" s="114"/>
      <c r="U1206" s="114"/>
      <c r="V1206" s="114"/>
      <c r="W1206" s="114"/>
      <c r="X1206" s="114"/>
      <c r="Y1206" s="114"/>
      <c r="Z1206" s="114"/>
    </row>
    <row r="1207" spans="11:26">
      <c r="K1207" s="6"/>
      <c r="L1207" s="129"/>
      <c r="M1207" s="129"/>
      <c r="N1207" s="129"/>
      <c r="O1207" s="129"/>
      <c r="P1207" s="129"/>
      <c r="Q1207" s="114"/>
      <c r="R1207" s="114"/>
      <c r="S1207" s="114"/>
      <c r="T1207" s="114"/>
      <c r="U1207" s="114"/>
      <c r="V1207" s="114"/>
      <c r="W1207" s="114"/>
      <c r="X1207" s="114"/>
      <c r="Y1207" s="114"/>
      <c r="Z1207" s="114"/>
    </row>
    <row r="1208" spans="11:26">
      <c r="K1208" s="6"/>
      <c r="L1208" s="129"/>
      <c r="M1208" s="129"/>
      <c r="N1208" s="129"/>
      <c r="O1208" s="129"/>
      <c r="P1208" s="129"/>
      <c r="Q1208" s="114"/>
      <c r="R1208" s="114"/>
      <c r="S1208" s="114"/>
      <c r="T1208" s="114"/>
      <c r="U1208" s="114"/>
      <c r="V1208" s="114"/>
      <c r="W1208" s="114"/>
      <c r="X1208" s="114"/>
      <c r="Y1208" s="114"/>
      <c r="Z1208" s="114"/>
    </row>
    <row r="1209" spans="11:26">
      <c r="K1209" s="6"/>
      <c r="L1209" s="129"/>
      <c r="M1209" s="129"/>
      <c r="N1209" s="129"/>
      <c r="O1209" s="129"/>
      <c r="P1209" s="129"/>
      <c r="Q1209" s="114"/>
      <c r="R1209" s="114"/>
      <c r="S1209" s="114"/>
      <c r="T1209" s="114"/>
      <c r="U1209" s="114"/>
      <c r="V1209" s="114"/>
      <c r="W1209" s="114"/>
      <c r="X1209" s="114"/>
      <c r="Y1209" s="114"/>
      <c r="Z1209" s="114"/>
    </row>
    <row r="1210" spans="11:26">
      <c r="K1210" s="6"/>
      <c r="L1210" s="129"/>
      <c r="M1210" s="129"/>
      <c r="N1210" s="129"/>
      <c r="O1210" s="129"/>
      <c r="P1210" s="129"/>
      <c r="Q1210" s="114"/>
      <c r="R1210" s="114"/>
      <c r="S1210" s="114"/>
      <c r="T1210" s="114"/>
      <c r="U1210" s="114"/>
      <c r="V1210" s="114"/>
      <c r="W1210" s="114"/>
      <c r="X1210" s="114"/>
      <c r="Y1210" s="114"/>
      <c r="Z1210" s="114"/>
    </row>
    <row r="1211" spans="11:26">
      <c r="K1211" s="6"/>
      <c r="L1211" s="129"/>
      <c r="M1211" s="129"/>
      <c r="N1211" s="129"/>
      <c r="O1211" s="129"/>
      <c r="P1211" s="129"/>
      <c r="Q1211" s="114"/>
      <c r="R1211" s="114"/>
      <c r="S1211" s="114"/>
      <c r="T1211" s="114"/>
      <c r="U1211" s="114"/>
      <c r="V1211" s="114"/>
      <c r="W1211" s="114"/>
      <c r="X1211" s="114"/>
      <c r="Y1211" s="114"/>
      <c r="Z1211" s="114"/>
    </row>
    <row r="1212" spans="11:26">
      <c r="K1212" s="6"/>
      <c r="L1212" s="129"/>
      <c r="M1212" s="129"/>
      <c r="N1212" s="129"/>
      <c r="O1212" s="129"/>
      <c r="P1212" s="129"/>
      <c r="Q1212" s="114"/>
      <c r="R1212" s="114"/>
      <c r="S1212" s="114"/>
      <c r="T1212" s="114"/>
      <c r="U1212" s="114"/>
      <c r="V1212" s="114"/>
      <c r="W1212" s="114"/>
      <c r="X1212" s="114"/>
      <c r="Y1212" s="114"/>
      <c r="Z1212" s="114"/>
    </row>
    <row r="1213" spans="11:26">
      <c r="K1213" s="6"/>
      <c r="L1213" s="129"/>
      <c r="M1213" s="129"/>
      <c r="N1213" s="129"/>
      <c r="O1213" s="129"/>
      <c r="P1213" s="129"/>
      <c r="Q1213" s="114"/>
      <c r="R1213" s="114"/>
      <c r="S1213" s="114"/>
      <c r="T1213" s="114"/>
      <c r="U1213" s="114"/>
      <c r="V1213" s="114"/>
      <c r="W1213" s="114"/>
      <c r="X1213" s="114"/>
      <c r="Y1213" s="114"/>
      <c r="Z1213" s="114"/>
    </row>
    <row r="1214" spans="11:26">
      <c r="K1214" s="6"/>
      <c r="L1214" s="129"/>
      <c r="M1214" s="129"/>
      <c r="N1214" s="129"/>
      <c r="O1214" s="129"/>
      <c r="P1214" s="129"/>
      <c r="Q1214" s="114"/>
      <c r="R1214" s="114"/>
      <c r="S1214" s="114"/>
      <c r="T1214" s="114"/>
      <c r="U1214" s="114"/>
      <c r="V1214" s="114"/>
      <c r="W1214" s="114"/>
      <c r="X1214" s="114"/>
      <c r="Y1214" s="114"/>
      <c r="Z1214" s="114"/>
    </row>
    <row r="1215" spans="11:26">
      <c r="K1215" s="6"/>
      <c r="L1215" s="129"/>
      <c r="M1215" s="129"/>
      <c r="N1215" s="129"/>
      <c r="O1215" s="129"/>
      <c r="P1215" s="129"/>
      <c r="Q1215" s="114"/>
      <c r="R1215" s="114"/>
      <c r="S1215" s="114"/>
      <c r="T1215" s="114"/>
      <c r="U1215" s="114"/>
      <c r="V1215" s="114"/>
      <c r="W1215" s="114"/>
      <c r="X1215" s="114"/>
      <c r="Y1215" s="114"/>
      <c r="Z1215" s="114"/>
    </row>
    <row r="1216" spans="11:26">
      <c r="K1216" s="6"/>
      <c r="L1216" s="129"/>
      <c r="M1216" s="129"/>
      <c r="N1216" s="129"/>
      <c r="O1216" s="129"/>
      <c r="P1216" s="129"/>
      <c r="Q1216" s="114"/>
      <c r="R1216" s="114"/>
      <c r="S1216" s="114"/>
      <c r="T1216" s="114"/>
      <c r="U1216" s="114"/>
      <c r="V1216" s="114"/>
      <c r="W1216" s="114"/>
      <c r="X1216" s="114"/>
      <c r="Y1216" s="114"/>
      <c r="Z1216" s="114"/>
    </row>
    <row r="1217" spans="11:26">
      <c r="K1217" s="6"/>
      <c r="L1217" s="129"/>
      <c r="M1217" s="129"/>
      <c r="N1217" s="129"/>
      <c r="O1217" s="129"/>
      <c r="P1217" s="129"/>
      <c r="Q1217" s="114"/>
      <c r="R1217" s="114"/>
      <c r="S1217" s="114"/>
      <c r="T1217" s="114"/>
      <c r="U1217" s="114"/>
      <c r="V1217" s="114"/>
      <c r="W1217" s="114"/>
      <c r="X1217" s="114"/>
      <c r="Y1217" s="114"/>
      <c r="Z1217" s="114"/>
    </row>
    <row r="1218" spans="11:26">
      <c r="K1218" s="6"/>
      <c r="L1218" s="129"/>
      <c r="M1218" s="129"/>
      <c r="N1218" s="129"/>
      <c r="O1218" s="129"/>
      <c r="P1218" s="129"/>
      <c r="Q1218" s="114"/>
      <c r="R1218" s="114"/>
      <c r="S1218" s="114"/>
      <c r="T1218" s="114"/>
      <c r="U1218" s="114"/>
      <c r="V1218" s="114"/>
      <c r="W1218" s="114"/>
      <c r="X1218" s="114"/>
      <c r="Y1218" s="114"/>
      <c r="Z1218" s="114"/>
    </row>
    <row r="1219" spans="11:26">
      <c r="K1219" s="6"/>
      <c r="L1219" s="129"/>
      <c r="M1219" s="129"/>
      <c r="N1219" s="129"/>
      <c r="O1219" s="129"/>
      <c r="P1219" s="129"/>
      <c r="Q1219" s="114"/>
      <c r="R1219" s="114"/>
      <c r="S1219" s="114"/>
      <c r="T1219" s="114"/>
      <c r="U1219" s="114"/>
      <c r="V1219" s="114"/>
      <c r="W1219" s="114"/>
      <c r="X1219" s="114"/>
      <c r="Y1219" s="114"/>
      <c r="Z1219" s="114"/>
    </row>
    <row r="1220" spans="11:26">
      <c r="K1220" s="6"/>
      <c r="L1220" s="129"/>
      <c r="M1220" s="129"/>
      <c r="N1220" s="129"/>
      <c r="O1220" s="129"/>
      <c r="P1220" s="129"/>
      <c r="Q1220" s="114"/>
      <c r="R1220" s="114"/>
      <c r="S1220" s="114"/>
      <c r="T1220" s="114"/>
      <c r="U1220" s="114"/>
      <c r="V1220" s="114"/>
      <c r="W1220" s="114"/>
      <c r="X1220" s="114"/>
      <c r="Y1220" s="114"/>
      <c r="Z1220" s="114"/>
    </row>
    <row r="1221" spans="11:26">
      <c r="K1221" s="6"/>
      <c r="L1221" s="129"/>
      <c r="M1221" s="129"/>
      <c r="N1221" s="129"/>
      <c r="O1221" s="129"/>
      <c r="P1221" s="129"/>
      <c r="Q1221" s="114"/>
      <c r="R1221" s="114"/>
      <c r="S1221" s="114"/>
      <c r="T1221" s="114"/>
      <c r="U1221" s="114"/>
      <c r="V1221" s="114"/>
      <c r="W1221" s="114"/>
      <c r="X1221" s="114"/>
      <c r="Y1221" s="114"/>
      <c r="Z1221" s="114"/>
    </row>
    <row r="1222" spans="11:26">
      <c r="K1222" s="6"/>
      <c r="L1222" s="129"/>
      <c r="M1222" s="129"/>
      <c r="N1222" s="129"/>
      <c r="O1222" s="129"/>
      <c r="P1222" s="129"/>
      <c r="Q1222" s="114"/>
      <c r="R1222" s="114"/>
      <c r="S1222" s="114"/>
      <c r="T1222" s="114"/>
      <c r="U1222" s="114"/>
      <c r="V1222" s="114"/>
      <c r="W1222" s="114"/>
      <c r="X1222" s="114"/>
      <c r="Y1222" s="114"/>
      <c r="Z1222" s="114"/>
    </row>
    <row r="1223" spans="11:26">
      <c r="K1223" s="6"/>
      <c r="L1223" s="129"/>
      <c r="M1223" s="129"/>
      <c r="N1223" s="129"/>
      <c r="O1223" s="129"/>
      <c r="P1223" s="129"/>
      <c r="Q1223" s="114"/>
      <c r="R1223" s="114"/>
      <c r="S1223" s="114"/>
      <c r="T1223" s="114"/>
      <c r="U1223" s="114"/>
      <c r="V1223" s="114"/>
      <c r="W1223" s="114"/>
      <c r="X1223" s="114"/>
      <c r="Y1223" s="114"/>
      <c r="Z1223" s="114"/>
    </row>
    <row r="1224" spans="11:26">
      <c r="K1224" s="6"/>
      <c r="L1224" s="129"/>
      <c r="M1224" s="129"/>
      <c r="N1224" s="129"/>
      <c r="O1224" s="129"/>
      <c r="P1224" s="129"/>
      <c r="Q1224" s="114"/>
      <c r="R1224" s="114"/>
      <c r="S1224" s="114"/>
      <c r="T1224" s="114"/>
      <c r="U1224" s="114"/>
      <c r="V1224" s="114"/>
      <c r="W1224" s="114"/>
      <c r="X1224" s="114"/>
      <c r="Y1224" s="114"/>
      <c r="Z1224" s="114"/>
    </row>
    <row r="1225" spans="11:26">
      <c r="K1225" s="6"/>
      <c r="L1225" s="129"/>
      <c r="M1225" s="129"/>
      <c r="N1225" s="129"/>
      <c r="O1225" s="129"/>
      <c r="P1225" s="129"/>
      <c r="Q1225" s="114"/>
      <c r="R1225" s="114"/>
      <c r="S1225" s="114"/>
      <c r="T1225" s="114"/>
      <c r="U1225" s="114"/>
      <c r="V1225" s="114"/>
      <c r="W1225" s="114"/>
      <c r="X1225" s="114"/>
      <c r="Y1225" s="114"/>
      <c r="Z1225" s="114"/>
    </row>
    <row r="1226" spans="11:26">
      <c r="K1226" s="6"/>
      <c r="L1226" s="129"/>
      <c r="M1226" s="129"/>
      <c r="N1226" s="129"/>
      <c r="O1226" s="129"/>
      <c r="P1226" s="129"/>
      <c r="Q1226" s="114"/>
      <c r="R1226" s="114"/>
      <c r="S1226" s="114"/>
      <c r="T1226" s="114"/>
      <c r="U1226" s="114"/>
      <c r="V1226" s="114"/>
      <c r="W1226" s="114"/>
      <c r="X1226" s="114"/>
      <c r="Y1226" s="114"/>
      <c r="Z1226" s="114"/>
    </row>
    <row r="1227" spans="11:26">
      <c r="K1227" s="6"/>
      <c r="L1227" s="129"/>
      <c r="M1227" s="129"/>
      <c r="N1227" s="129"/>
      <c r="O1227" s="129"/>
      <c r="P1227" s="129"/>
      <c r="Q1227" s="114"/>
      <c r="R1227" s="114"/>
      <c r="S1227" s="114"/>
      <c r="T1227" s="114"/>
      <c r="U1227" s="114"/>
      <c r="V1227" s="114"/>
      <c r="W1227" s="114"/>
      <c r="X1227" s="114"/>
      <c r="Y1227" s="114"/>
      <c r="Z1227" s="114"/>
    </row>
    <row r="1228" spans="11:26">
      <c r="K1228" s="6"/>
      <c r="L1228" s="129"/>
      <c r="M1228" s="129"/>
      <c r="N1228" s="129"/>
      <c r="O1228" s="129"/>
      <c r="P1228" s="129"/>
      <c r="Q1228" s="114"/>
      <c r="R1228" s="114"/>
      <c r="S1228" s="114"/>
      <c r="T1228" s="114"/>
      <c r="U1228" s="114"/>
      <c r="V1228" s="114"/>
      <c r="W1228" s="114"/>
      <c r="X1228" s="114"/>
      <c r="Y1228" s="114"/>
      <c r="Z1228" s="114"/>
    </row>
    <row r="1229" spans="11:26">
      <c r="K1229" s="6"/>
      <c r="L1229" s="129"/>
      <c r="M1229" s="129"/>
      <c r="N1229" s="129"/>
      <c r="O1229" s="129"/>
      <c r="P1229" s="129"/>
      <c r="Q1229" s="114"/>
      <c r="R1229" s="114"/>
      <c r="S1229" s="114"/>
      <c r="T1229" s="114"/>
      <c r="U1229" s="114"/>
      <c r="V1229" s="114"/>
      <c r="W1229" s="114"/>
      <c r="X1229" s="114"/>
      <c r="Y1229" s="114"/>
      <c r="Z1229" s="114"/>
    </row>
    <row r="1230" spans="11:26">
      <c r="K1230" s="6"/>
      <c r="L1230" s="129"/>
      <c r="M1230" s="129"/>
      <c r="N1230" s="129"/>
      <c r="O1230" s="129"/>
      <c r="P1230" s="129"/>
      <c r="Q1230" s="114"/>
      <c r="R1230" s="114"/>
      <c r="S1230" s="114"/>
      <c r="T1230" s="114"/>
      <c r="U1230" s="114"/>
      <c r="V1230" s="114"/>
      <c r="W1230" s="114"/>
      <c r="X1230" s="114"/>
      <c r="Y1230" s="114"/>
      <c r="Z1230" s="114"/>
    </row>
    <row r="1231" spans="11:26">
      <c r="K1231" s="6"/>
      <c r="L1231" s="129"/>
      <c r="M1231" s="129"/>
      <c r="N1231" s="129"/>
      <c r="O1231" s="129"/>
      <c r="P1231" s="129"/>
      <c r="Q1231" s="114"/>
      <c r="R1231" s="114"/>
      <c r="S1231" s="114"/>
      <c r="T1231" s="114"/>
      <c r="U1231" s="114"/>
      <c r="V1231" s="114"/>
      <c r="W1231" s="114"/>
      <c r="X1231" s="114"/>
      <c r="Y1231" s="114"/>
      <c r="Z1231" s="114"/>
    </row>
    <row r="1232" spans="11:26">
      <c r="K1232" s="6"/>
      <c r="L1232" s="129"/>
      <c r="M1232" s="129"/>
      <c r="N1232" s="129"/>
      <c r="O1232" s="129"/>
      <c r="P1232" s="129"/>
      <c r="Q1232" s="114"/>
      <c r="R1232" s="114"/>
      <c r="S1232" s="114"/>
      <c r="T1232" s="114"/>
      <c r="U1232" s="114"/>
      <c r="V1232" s="114"/>
      <c r="W1232" s="114"/>
      <c r="X1232" s="114"/>
      <c r="Y1232" s="114"/>
      <c r="Z1232" s="114"/>
    </row>
    <row r="1233" spans="11:26">
      <c r="K1233" s="6"/>
      <c r="L1233" s="129"/>
      <c r="M1233" s="129"/>
      <c r="N1233" s="129"/>
      <c r="O1233" s="129"/>
      <c r="P1233" s="129"/>
      <c r="Q1233" s="114"/>
      <c r="R1233" s="114"/>
      <c r="S1233" s="114"/>
      <c r="T1233" s="114"/>
      <c r="U1233" s="114"/>
      <c r="V1233" s="114"/>
      <c r="W1233" s="114"/>
      <c r="X1233" s="114"/>
      <c r="Y1233" s="114"/>
      <c r="Z1233" s="114"/>
    </row>
    <row r="1234" spans="11:26">
      <c r="K1234" s="6"/>
      <c r="L1234" s="129"/>
      <c r="M1234" s="129"/>
      <c r="N1234" s="129"/>
      <c r="O1234" s="129"/>
      <c r="P1234" s="129"/>
      <c r="Q1234" s="114"/>
      <c r="R1234" s="114"/>
      <c r="S1234" s="114"/>
      <c r="T1234" s="114"/>
      <c r="U1234" s="114"/>
      <c r="V1234" s="114"/>
      <c r="W1234" s="114"/>
      <c r="X1234" s="114"/>
      <c r="Y1234" s="114"/>
      <c r="Z1234" s="114"/>
    </row>
    <row r="1235" spans="11:26">
      <c r="K1235" s="6"/>
      <c r="L1235" s="129"/>
      <c r="M1235" s="129"/>
      <c r="N1235" s="129"/>
      <c r="O1235" s="129"/>
      <c r="P1235" s="129"/>
      <c r="Q1235" s="114"/>
      <c r="R1235" s="114"/>
      <c r="S1235" s="114"/>
      <c r="T1235" s="114"/>
      <c r="U1235" s="114"/>
      <c r="V1235" s="114"/>
      <c r="W1235" s="114"/>
      <c r="X1235" s="114"/>
      <c r="Y1235" s="114"/>
      <c r="Z1235" s="114"/>
    </row>
    <row r="1236" spans="11:26">
      <c r="K1236" s="6"/>
      <c r="L1236" s="129"/>
      <c r="M1236" s="129"/>
      <c r="N1236" s="129"/>
      <c r="O1236" s="129"/>
      <c r="P1236" s="129"/>
      <c r="Q1236" s="114"/>
      <c r="R1236" s="114"/>
      <c r="S1236" s="114"/>
      <c r="T1236" s="114"/>
      <c r="U1236" s="114"/>
      <c r="V1236" s="114"/>
      <c r="W1236" s="114"/>
      <c r="X1236" s="114"/>
      <c r="Y1236" s="114"/>
      <c r="Z1236" s="114"/>
    </row>
    <row r="1237" spans="11:26">
      <c r="K1237" s="6"/>
      <c r="L1237" s="129"/>
      <c r="M1237" s="129"/>
      <c r="N1237" s="129"/>
      <c r="O1237" s="129"/>
      <c r="P1237" s="129"/>
      <c r="Q1237" s="114"/>
      <c r="R1237" s="114"/>
      <c r="S1237" s="114"/>
      <c r="T1237" s="114"/>
      <c r="U1237" s="114"/>
      <c r="V1237" s="114"/>
      <c r="W1237" s="114"/>
      <c r="X1237" s="114"/>
      <c r="Y1237" s="114"/>
      <c r="Z1237" s="114"/>
    </row>
    <row r="1238" spans="11:26">
      <c r="K1238" s="6"/>
      <c r="L1238" s="129"/>
      <c r="M1238" s="129"/>
      <c r="N1238" s="129"/>
      <c r="O1238" s="129"/>
      <c r="P1238" s="129"/>
      <c r="Q1238" s="114"/>
      <c r="R1238" s="114"/>
      <c r="S1238" s="114"/>
      <c r="T1238" s="114"/>
      <c r="U1238" s="114"/>
      <c r="V1238" s="114"/>
      <c r="W1238" s="114"/>
      <c r="X1238" s="114"/>
      <c r="Y1238" s="114"/>
      <c r="Z1238" s="114"/>
    </row>
    <row r="1239" spans="11:26">
      <c r="K1239" s="6"/>
      <c r="L1239" s="129"/>
      <c r="M1239" s="129"/>
      <c r="N1239" s="129"/>
      <c r="O1239" s="129"/>
      <c r="P1239" s="129"/>
      <c r="Q1239" s="114"/>
      <c r="R1239" s="114"/>
      <c r="S1239" s="114"/>
      <c r="T1239" s="114"/>
      <c r="U1239" s="114"/>
      <c r="V1239" s="114"/>
      <c r="W1239" s="114"/>
      <c r="X1239" s="114"/>
      <c r="Y1239" s="114"/>
      <c r="Z1239" s="114"/>
    </row>
    <row r="1240" spans="11:26">
      <c r="K1240" s="6"/>
      <c r="L1240" s="129"/>
      <c r="M1240" s="129"/>
      <c r="N1240" s="129"/>
      <c r="O1240" s="129"/>
      <c r="P1240" s="129"/>
      <c r="Q1240" s="114"/>
      <c r="R1240" s="114"/>
      <c r="S1240" s="114"/>
      <c r="T1240" s="114"/>
      <c r="U1240" s="114"/>
      <c r="V1240" s="114"/>
      <c r="W1240" s="114"/>
      <c r="X1240" s="114"/>
      <c r="Y1240" s="114"/>
      <c r="Z1240" s="114"/>
    </row>
    <row r="1241" spans="11:26">
      <c r="K1241" s="6"/>
      <c r="L1241" s="129"/>
      <c r="M1241" s="129"/>
      <c r="N1241" s="129"/>
      <c r="O1241" s="129"/>
      <c r="P1241" s="129"/>
      <c r="Q1241" s="114"/>
      <c r="R1241" s="114"/>
      <c r="S1241" s="114"/>
      <c r="T1241" s="114"/>
      <c r="U1241" s="114"/>
      <c r="V1241" s="114"/>
      <c r="W1241" s="114"/>
      <c r="X1241" s="114"/>
      <c r="Y1241" s="114"/>
      <c r="Z1241" s="114"/>
    </row>
    <row r="1242" spans="11:26">
      <c r="K1242" s="6"/>
      <c r="L1242" s="129"/>
      <c r="M1242" s="129"/>
      <c r="N1242" s="129"/>
      <c r="O1242" s="129"/>
      <c r="P1242" s="129"/>
      <c r="Q1242" s="114"/>
      <c r="R1242" s="114"/>
      <c r="S1242" s="114"/>
      <c r="T1242" s="114"/>
      <c r="U1242" s="114"/>
      <c r="V1242" s="114"/>
      <c r="W1242" s="114"/>
      <c r="X1242" s="114"/>
      <c r="Y1242" s="114"/>
      <c r="Z1242" s="114"/>
    </row>
    <row r="1243" spans="11:26">
      <c r="K1243" s="6"/>
      <c r="L1243" s="129"/>
      <c r="M1243" s="129"/>
      <c r="N1243" s="129"/>
      <c r="O1243" s="129"/>
      <c r="P1243" s="129"/>
      <c r="Q1243" s="114"/>
      <c r="R1243" s="114"/>
      <c r="S1243" s="114"/>
      <c r="T1243" s="114"/>
      <c r="U1243" s="114"/>
      <c r="V1243" s="114"/>
      <c r="W1243" s="114"/>
      <c r="X1243" s="114"/>
      <c r="Y1243" s="114"/>
      <c r="Z1243" s="114"/>
    </row>
    <row r="1244" spans="11:26">
      <c r="K1244" s="6"/>
      <c r="L1244" s="129"/>
      <c r="M1244" s="129"/>
      <c r="N1244" s="129"/>
      <c r="O1244" s="129"/>
      <c r="P1244" s="129"/>
      <c r="Q1244" s="114"/>
      <c r="R1244" s="114"/>
      <c r="S1244" s="114"/>
      <c r="T1244" s="114"/>
      <c r="U1244" s="114"/>
      <c r="V1244" s="114"/>
      <c r="W1244" s="114"/>
      <c r="X1244" s="114"/>
      <c r="Y1244" s="114"/>
      <c r="Z1244" s="114"/>
    </row>
    <row r="1245" spans="11:26">
      <c r="K1245" s="6"/>
      <c r="L1245" s="129"/>
      <c r="M1245" s="129"/>
      <c r="N1245" s="129"/>
      <c r="O1245" s="129"/>
      <c r="P1245" s="129"/>
      <c r="Q1245" s="114"/>
      <c r="R1245" s="114"/>
      <c r="S1245" s="114"/>
      <c r="T1245" s="114"/>
      <c r="U1245" s="114"/>
      <c r="V1245" s="114"/>
      <c r="W1245" s="114"/>
      <c r="X1245" s="114"/>
      <c r="Y1245" s="114"/>
      <c r="Z1245" s="114"/>
    </row>
    <row r="1246" spans="11:26">
      <c r="K1246" s="6"/>
      <c r="L1246" s="129"/>
      <c r="M1246" s="129"/>
      <c r="N1246" s="129"/>
      <c r="O1246" s="129"/>
      <c r="P1246" s="129"/>
      <c r="Q1246" s="114"/>
      <c r="R1246" s="114"/>
      <c r="S1246" s="114"/>
      <c r="T1246" s="114"/>
      <c r="U1246" s="114"/>
      <c r="V1246" s="114"/>
      <c r="W1246" s="114"/>
      <c r="X1246" s="114"/>
      <c r="Y1246" s="114"/>
      <c r="Z1246" s="114"/>
    </row>
    <row r="1247" spans="11:26">
      <c r="K1247" s="6"/>
      <c r="L1247" s="129"/>
      <c r="M1247" s="129"/>
      <c r="N1247" s="129"/>
      <c r="O1247" s="129"/>
      <c r="P1247" s="129"/>
      <c r="Q1247" s="114"/>
      <c r="R1247" s="114"/>
      <c r="S1247" s="114"/>
      <c r="T1247" s="114"/>
      <c r="U1247" s="114"/>
      <c r="V1247" s="114"/>
      <c r="W1247" s="114"/>
      <c r="X1247" s="114"/>
      <c r="Y1247" s="114"/>
      <c r="Z1247" s="114"/>
    </row>
    <row r="1248" spans="11:26">
      <c r="K1248" s="6"/>
      <c r="L1248" s="129"/>
      <c r="M1248" s="129"/>
      <c r="N1248" s="129"/>
      <c r="O1248" s="129"/>
      <c r="P1248" s="129"/>
      <c r="Q1248" s="114"/>
      <c r="R1248" s="114"/>
      <c r="S1248" s="114"/>
      <c r="T1248" s="114"/>
      <c r="U1248" s="114"/>
      <c r="V1248" s="114"/>
      <c r="W1248" s="114"/>
      <c r="X1248" s="114"/>
      <c r="Y1248" s="114"/>
      <c r="Z1248" s="114"/>
    </row>
    <row r="1249" spans="11:26">
      <c r="K1249" s="6"/>
      <c r="L1249" s="129"/>
      <c r="M1249" s="129"/>
      <c r="N1249" s="129"/>
      <c r="O1249" s="129"/>
      <c r="P1249" s="129"/>
      <c r="Q1249" s="114"/>
      <c r="R1249" s="114"/>
      <c r="S1249" s="114"/>
      <c r="T1249" s="114"/>
      <c r="U1249" s="114"/>
      <c r="V1249" s="114"/>
      <c r="W1249" s="114"/>
      <c r="X1249" s="114"/>
      <c r="Y1249" s="114"/>
      <c r="Z1249" s="114"/>
    </row>
    <row r="1250" spans="11:26">
      <c r="K1250" s="6"/>
      <c r="L1250" s="129"/>
      <c r="M1250" s="129"/>
      <c r="N1250" s="129"/>
      <c r="O1250" s="129"/>
      <c r="P1250" s="129"/>
      <c r="Q1250" s="114"/>
      <c r="R1250" s="114"/>
      <c r="S1250" s="114"/>
      <c r="T1250" s="114"/>
      <c r="U1250" s="114"/>
      <c r="V1250" s="114"/>
      <c r="W1250" s="114"/>
      <c r="X1250" s="114"/>
      <c r="Y1250" s="114"/>
      <c r="Z1250" s="114"/>
    </row>
    <row r="1251" spans="11:26">
      <c r="K1251" s="6"/>
      <c r="L1251" s="129"/>
      <c r="M1251" s="129"/>
      <c r="N1251" s="129"/>
      <c r="O1251" s="129"/>
      <c r="P1251" s="129"/>
      <c r="Q1251" s="114"/>
      <c r="R1251" s="114"/>
      <c r="S1251" s="114"/>
      <c r="T1251" s="114"/>
      <c r="U1251" s="114"/>
      <c r="V1251" s="114"/>
      <c r="W1251" s="114"/>
      <c r="X1251" s="114"/>
      <c r="Y1251" s="114"/>
      <c r="Z1251" s="114"/>
    </row>
    <row r="1252" spans="11:26">
      <c r="K1252" s="6"/>
      <c r="L1252" s="129"/>
      <c r="M1252" s="129"/>
      <c r="N1252" s="129"/>
      <c r="O1252" s="129"/>
      <c r="P1252" s="129"/>
      <c r="Q1252" s="114"/>
      <c r="R1252" s="114"/>
      <c r="S1252" s="114"/>
      <c r="T1252" s="114"/>
      <c r="U1252" s="114"/>
      <c r="V1252" s="114"/>
      <c r="W1252" s="114"/>
      <c r="X1252" s="114"/>
      <c r="Y1252" s="114"/>
      <c r="Z1252" s="114"/>
    </row>
    <row r="1253" spans="11:26">
      <c r="K1253" s="6"/>
      <c r="L1253" s="129"/>
      <c r="M1253" s="129"/>
      <c r="N1253" s="129"/>
      <c r="O1253" s="129"/>
      <c r="P1253" s="129"/>
      <c r="Q1253" s="114"/>
      <c r="R1253" s="114"/>
      <c r="S1253" s="114"/>
      <c r="T1253" s="114"/>
      <c r="U1253" s="114"/>
      <c r="V1253" s="114"/>
      <c r="W1253" s="114"/>
      <c r="X1253" s="114"/>
      <c r="Y1253" s="114"/>
      <c r="Z1253" s="114"/>
    </row>
    <row r="1254" spans="11:26">
      <c r="K1254" s="6"/>
      <c r="L1254" s="129"/>
      <c r="M1254" s="129"/>
      <c r="N1254" s="129"/>
      <c r="O1254" s="129"/>
      <c r="P1254" s="129"/>
      <c r="Q1254" s="114"/>
      <c r="R1254" s="114"/>
      <c r="S1254" s="114"/>
      <c r="T1254" s="114"/>
      <c r="U1254" s="114"/>
      <c r="V1254" s="114"/>
      <c r="W1254" s="114"/>
      <c r="X1254" s="114"/>
      <c r="Y1254" s="114"/>
      <c r="Z1254" s="114"/>
    </row>
    <row r="1255" spans="11:26">
      <c r="K1255" s="6"/>
      <c r="L1255" s="129"/>
      <c r="M1255" s="129"/>
      <c r="N1255" s="129"/>
      <c r="O1255" s="129"/>
      <c r="P1255" s="129"/>
      <c r="Q1255" s="114"/>
      <c r="R1255" s="114"/>
      <c r="S1255" s="114"/>
      <c r="T1255" s="114"/>
      <c r="U1255" s="114"/>
      <c r="V1255" s="114"/>
      <c r="W1255" s="114"/>
      <c r="X1255" s="114"/>
      <c r="Y1255" s="114"/>
      <c r="Z1255" s="114"/>
    </row>
    <row r="1256" spans="11:26">
      <c r="K1256" s="6"/>
      <c r="L1256" s="129"/>
      <c r="M1256" s="129"/>
      <c r="N1256" s="129"/>
      <c r="O1256" s="129"/>
      <c r="P1256" s="129"/>
      <c r="Q1256" s="114"/>
      <c r="R1256" s="114"/>
      <c r="S1256" s="114"/>
      <c r="T1256" s="114"/>
      <c r="U1256" s="114"/>
      <c r="V1256" s="114"/>
      <c r="W1256" s="114"/>
      <c r="X1256" s="114"/>
      <c r="Y1256" s="114"/>
      <c r="Z1256" s="114"/>
    </row>
    <row r="1257" spans="11:26">
      <c r="K1257" s="6"/>
      <c r="L1257" s="129"/>
      <c r="M1257" s="129"/>
      <c r="N1257" s="129"/>
      <c r="O1257" s="129"/>
      <c r="P1257" s="129"/>
      <c r="Q1257" s="114"/>
      <c r="R1257" s="114"/>
      <c r="S1257" s="114"/>
      <c r="T1257" s="114"/>
      <c r="U1257" s="114"/>
      <c r="V1257" s="114"/>
      <c r="W1257" s="114"/>
      <c r="X1257" s="114"/>
      <c r="Y1257" s="114"/>
      <c r="Z1257" s="114"/>
    </row>
    <row r="1258" spans="11:26">
      <c r="K1258" s="6"/>
      <c r="L1258" s="129"/>
      <c r="M1258" s="129"/>
      <c r="N1258" s="129"/>
      <c r="O1258" s="129"/>
      <c r="P1258" s="129"/>
      <c r="Q1258" s="114"/>
      <c r="R1258" s="114"/>
      <c r="S1258" s="114"/>
      <c r="T1258" s="114"/>
      <c r="U1258" s="114"/>
      <c r="V1258" s="114"/>
      <c r="W1258" s="114"/>
      <c r="X1258" s="114"/>
      <c r="Y1258" s="114"/>
      <c r="Z1258" s="114"/>
    </row>
    <row r="1259" spans="11:26">
      <c r="K1259" s="6"/>
      <c r="L1259" s="129"/>
      <c r="M1259" s="129"/>
      <c r="N1259" s="129"/>
      <c r="O1259" s="129"/>
      <c r="P1259" s="129"/>
      <c r="Q1259" s="114"/>
      <c r="R1259" s="114"/>
      <c r="S1259" s="114"/>
      <c r="T1259" s="114"/>
      <c r="U1259" s="114"/>
      <c r="V1259" s="114"/>
      <c r="W1259" s="114"/>
      <c r="X1259" s="114"/>
      <c r="Y1259" s="114"/>
      <c r="Z1259" s="114"/>
    </row>
    <row r="1260" spans="11:26">
      <c r="K1260" s="6"/>
      <c r="L1260" s="129"/>
      <c r="M1260" s="129"/>
      <c r="N1260" s="129"/>
      <c r="O1260" s="129"/>
      <c r="P1260" s="129"/>
      <c r="Q1260" s="114"/>
      <c r="R1260" s="114"/>
      <c r="S1260" s="114"/>
      <c r="T1260" s="114"/>
      <c r="U1260" s="114"/>
      <c r="V1260" s="114"/>
      <c r="W1260" s="114"/>
      <c r="X1260" s="114"/>
      <c r="Y1260" s="114"/>
      <c r="Z1260" s="114"/>
    </row>
    <row r="1261" spans="11:26">
      <c r="K1261" s="6"/>
      <c r="L1261" s="129"/>
      <c r="M1261" s="129"/>
      <c r="N1261" s="129"/>
      <c r="O1261" s="129"/>
      <c r="P1261" s="129"/>
      <c r="Q1261" s="114"/>
      <c r="R1261" s="114"/>
      <c r="S1261" s="114"/>
      <c r="T1261" s="114"/>
      <c r="U1261" s="114"/>
      <c r="V1261" s="114"/>
      <c r="W1261" s="114"/>
      <c r="X1261" s="114"/>
      <c r="Y1261" s="114"/>
      <c r="Z1261" s="114"/>
    </row>
    <row r="1262" spans="11:26">
      <c r="K1262" s="6"/>
      <c r="L1262" s="129"/>
      <c r="M1262" s="129"/>
      <c r="N1262" s="129"/>
      <c r="O1262" s="129"/>
      <c r="P1262" s="129"/>
      <c r="Q1262" s="114"/>
      <c r="R1262" s="114"/>
      <c r="S1262" s="114"/>
      <c r="T1262" s="114"/>
      <c r="U1262" s="114"/>
      <c r="V1262" s="114"/>
      <c r="W1262" s="114"/>
      <c r="X1262" s="114"/>
      <c r="Y1262" s="114"/>
      <c r="Z1262" s="114"/>
    </row>
    <row r="1263" spans="11:26">
      <c r="K1263" s="6"/>
      <c r="L1263" s="129"/>
      <c r="M1263" s="129"/>
      <c r="N1263" s="129"/>
      <c r="O1263" s="129"/>
      <c r="P1263" s="129"/>
      <c r="Q1263" s="114"/>
      <c r="R1263" s="114"/>
      <c r="S1263" s="114"/>
      <c r="T1263" s="114"/>
      <c r="U1263" s="114"/>
      <c r="V1263" s="114"/>
      <c r="W1263" s="114"/>
      <c r="X1263" s="114"/>
      <c r="Y1263" s="114"/>
      <c r="Z1263" s="114"/>
    </row>
    <row r="1264" spans="11:26">
      <c r="K1264" s="6"/>
      <c r="L1264" s="129"/>
      <c r="M1264" s="129"/>
      <c r="N1264" s="129"/>
      <c r="O1264" s="129"/>
      <c r="P1264" s="129"/>
      <c r="Q1264" s="114"/>
      <c r="R1264" s="114"/>
      <c r="S1264" s="114"/>
      <c r="T1264" s="114"/>
      <c r="U1264" s="114"/>
      <c r="V1264" s="114"/>
      <c r="W1264" s="114"/>
      <c r="X1264" s="114"/>
      <c r="Y1264" s="114"/>
      <c r="Z1264" s="114"/>
    </row>
    <row r="1265" spans="11:26">
      <c r="K1265" s="6"/>
      <c r="L1265" s="129"/>
      <c r="M1265" s="129"/>
      <c r="N1265" s="129"/>
      <c r="O1265" s="129"/>
      <c r="P1265" s="129"/>
      <c r="Q1265" s="114"/>
      <c r="R1265" s="114"/>
      <c r="S1265" s="114"/>
      <c r="T1265" s="114"/>
      <c r="U1265" s="114"/>
      <c r="V1265" s="114"/>
      <c r="W1265" s="114"/>
      <c r="X1265" s="114"/>
      <c r="Y1265" s="114"/>
      <c r="Z1265" s="114"/>
    </row>
    <row r="1266" spans="11:26">
      <c r="K1266" s="6"/>
      <c r="L1266" s="129"/>
      <c r="M1266" s="129"/>
      <c r="N1266" s="129"/>
      <c r="O1266" s="129"/>
      <c r="P1266" s="129"/>
      <c r="Q1266" s="114"/>
      <c r="R1266" s="114"/>
      <c r="S1266" s="114"/>
      <c r="T1266" s="114"/>
      <c r="U1266" s="114"/>
      <c r="V1266" s="114"/>
      <c r="W1266" s="114"/>
      <c r="X1266" s="114"/>
      <c r="Y1266" s="114"/>
      <c r="Z1266" s="114"/>
    </row>
    <row r="1267" spans="11:26">
      <c r="K1267" s="6"/>
      <c r="L1267" s="129"/>
      <c r="M1267" s="129"/>
      <c r="N1267" s="129"/>
      <c r="O1267" s="129"/>
      <c r="P1267" s="129"/>
      <c r="Q1267" s="114"/>
      <c r="R1267" s="114"/>
      <c r="S1267" s="114"/>
      <c r="T1267" s="114"/>
      <c r="U1267" s="114"/>
      <c r="V1267" s="114"/>
      <c r="W1267" s="114"/>
      <c r="X1267" s="114"/>
      <c r="Y1267" s="114"/>
      <c r="Z1267" s="114"/>
    </row>
    <row r="1268" spans="11:26">
      <c r="K1268" s="6"/>
      <c r="L1268" s="129"/>
      <c r="M1268" s="129"/>
      <c r="N1268" s="129"/>
      <c r="O1268" s="129"/>
      <c r="P1268" s="129"/>
      <c r="Q1268" s="114"/>
      <c r="R1268" s="114"/>
      <c r="S1268" s="114"/>
      <c r="T1268" s="114"/>
      <c r="U1268" s="114"/>
      <c r="V1268" s="114"/>
      <c r="W1268" s="114"/>
      <c r="X1268" s="114"/>
      <c r="Y1268" s="114"/>
      <c r="Z1268" s="114"/>
    </row>
    <row r="1269" spans="11:26">
      <c r="K1269" s="6"/>
      <c r="L1269" s="129"/>
      <c r="M1269" s="129"/>
      <c r="N1269" s="129"/>
      <c r="O1269" s="129"/>
      <c r="P1269" s="129"/>
      <c r="Q1269" s="114"/>
      <c r="R1269" s="114"/>
      <c r="S1269" s="114"/>
      <c r="T1269" s="114"/>
      <c r="U1269" s="114"/>
      <c r="V1269" s="114"/>
      <c r="W1269" s="114"/>
      <c r="X1269" s="114"/>
      <c r="Y1269" s="114"/>
      <c r="Z1269" s="114"/>
    </row>
    <row r="1270" spans="11:26">
      <c r="K1270" s="6"/>
      <c r="L1270" s="129"/>
      <c r="M1270" s="129"/>
      <c r="N1270" s="129"/>
      <c r="O1270" s="129"/>
      <c r="P1270" s="129"/>
      <c r="Q1270" s="114"/>
      <c r="R1270" s="114"/>
      <c r="S1270" s="114"/>
      <c r="T1270" s="114"/>
      <c r="U1270" s="114"/>
      <c r="V1270" s="114"/>
      <c r="W1270" s="114"/>
      <c r="X1270" s="114"/>
      <c r="Y1270" s="114"/>
      <c r="Z1270" s="114"/>
    </row>
    <row r="1271" spans="11:26">
      <c r="K1271" s="6"/>
      <c r="L1271" s="129"/>
      <c r="M1271" s="129"/>
      <c r="N1271" s="129"/>
      <c r="O1271" s="129"/>
      <c r="P1271" s="129"/>
      <c r="Q1271" s="114"/>
      <c r="R1271" s="114"/>
      <c r="S1271" s="114"/>
      <c r="T1271" s="114"/>
      <c r="U1271" s="114"/>
      <c r="V1271" s="114"/>
      <c r="W1271" s="114"/>
      <c r="X1271" s="114"/>
      <c r="Y1271" s="114"/>
      <c r="Z1271" s="114"/>
    </row>
    <row r="1272" spans="11:26">
      <c r="K1272" s="6"/>
      <c r="L1272" s="129"/>
      <c r="M1272" s="129"/>
      <c r="N1272" s="129"/>
      <c r="O1272" s="129"/>
      <c r="P1272" s="129"/>
      <c r="Q1272" s="114"/>
      <c r="R1272" s="114"/>
      <c r="S1272" s="114"/>
      <c r="T1272" s="114"/>
      <c r="U1272" s="114"/>
      <c r="V1272" s="114"/>
      <c r="W1272" s="114"/>
      <c r="X1272" s="114"/>
      <c r="Y1272" s="114"/>
      <c r="Z1272" s="114"/>
    </row>
    <row r="1273" spans="11:26">
      <c r="K1273" s="6"/>
      <c r="L1273" s="129"/>
      <c r="M1273" s="129"/>
      <c r="N1273" s="129"/>
      <c r="O1273" s="129"/>
      <c r="P1273" s="129"/>
      <c r="Q1273" s="114"/>
      <c r="R1273" s="114"/>
      <c r="S1273" s="114"/>
      <c r="T1273" s="114"/>
      <c r="U1273" s="114"/>
      <c r="V1273" s="114"/>
      <c r="W1273" s="114"/>
      <c r="X1273" s="114"/>
      <c r="Y1273" s="114"/>
      <c r="Z1273" s="114"/>
    </row>
    <row r="1274" spans="11:26">
      <c r="K1274" s="6"/>
      <c r="L1274" s="129"/>
      <c r="M1274" s="129"/>
      <c r="N1274" s="129"/>
      <c r="O1274" s="129"/>
      <c r="P1274" s="129"/>
      <c r="Q1274" s="114"/>
      <c r="R1274" s="114"/>
      <c r="S1274" s="114"/>
      <c r="T1274" s="114"/>
      <c r="U1274" s="114"/>
      <c r="V1274" s="114"/>
      <c r="W1274" s="114"/>
      <c r="X1274" s="114"/>
      <c r="Y1274" s="114"/>
      <c r="Z1274" s="114"/>
    </row>
    <row r="1275" spans="11:26">
      <c r="K1275" s="6"/>
      <c r="L1275" s="129"/>
      <c r="M1275" s="129"/>
      <c r="N1275" s="129"/>
      <c r="O1275" s="129"/>
      <c r="P1275" s="129"/>
      <c r="Q1275" s="114"/>
      <c r="R1275" s="114"/>
      <c r="S1275" s="114"/>
      <c r="T1275" s="114"/>
      <c r="U1275" s="114"/>
      <c r="V1275" s="114"/>
      <c r="W1275" s="114"/>
      <c r="X1275" s="114"/>
      <c r="Y1275" s="114"/>
      <c r="Z1275" s="114"/>
    </row>
    <row r="1276" spans="11:26">
      <c r="K1276" s="6"/>
      <c r="L1276" s="129"/>
      <c r="M1276" s="129"/>
      <c r="N1276" s="129"/>
      <c r="O1276" s="129"/>
      <c r="P1276" s="129"/>
      <c r="Q1276" s="114"/>
      <c r="R1276" s="114"/>
      <c r="S1276" s="114"/>
      <c r="T1276" s="114"/>
      <c r="U1276" s="114"/>
      <c r="V1276" s="114"/>
      <c r="W1276" s="114"/>
      <c r="X1276" s="114"/>
      <c r="Y1276" s="114"/>
      <c r="Z1276" s="114"/>
    </row>
    <row r="1277" spans="11:26">
      <c r="K1277" s="6"/>
      <c r="L1277" s="129"/>
      <c r="M1277" s="129"/>
      <c r="N1277" s="129"/>
      <c r="O1277" s="129"/>
      <c r="P1277" s="129"/>
      <c r="Q1277" s="114"/>
      <c r="R1277" s="114"/>
      <c r="S1277" s="114"/>
      <c r="T1277" s="114"/>
      <c r="U1277" s="114"/>
      <c r="V1277" s="114"/>
      <c r="W1277" s="114"/>
      <c r="X1277" s="114"/>
      <c r="Y1277" s="114"/>
      <c r="Z1277" s="114"/>
    </row>
    <row r="1278" spans="11:26">
      <c r="K1278" s="6"/>
      <c r="L1278" s="129"/>
      <c r="M1278" s="129"/>
      <c r="N1278" s="129"/>
      <c r="O1278" s="129"/>
      <c r="P1278" s="129"/>
      <c r="Q1278" s="114"/>
      <c r="R1278" s="114"/>
      <c r="S1278" s="114"/>
      <c r="T1278" s="114"/>
      <c r="U1278" s="114"/>
      <c r="V1278" s="114"/>
      <c r="W1278" s="114"/>
      <c r="X1278" s="114"/>
      <c r="Y1278" s="114"/>
      <c r="Z1278" s="114"/>
    </row>
    <row r="1279" spans="11:26">
      <c r="K1279" s="6"/>
      <c r="L1279" s="129"/>
      <c r="M1279" s="129"/>
      <c r="N1279" s="129"/>
      <c r="O1279" s="129"/>
      <c r="P1279" s="129"/>
      <c r="Q1279" s="114"/>
      <c r="R1279" s="114"/>
      <c r="S1279" s="114"/>
      <c r="T1279" s="114"/>
      <c r="U1279" s="114"/>
      <c r="V1279" s="114"/>
      <c r="W1279" s="114"/>
      <c r="X1279" s="114"/>
      <c r="Y1279" s="114"/>
      <c r="Z1279" s="114"/>
    </row>
    <row r="1280" spans="11:26">
      <c r="K1280" s="6"/>
      <c r="L1280" s="129"/>
      <c r="M1280" s="129"/>
      <c r="N1280" s="129"/>
      <c r="O1280" s="129"/>
      <c r="P1280" s="129"/>
      <c r="Q1280" s="114"/>
      <c r="R1280" s="114"/>
      <c r="S1280" s="114"/>
      <c r="T1280" s="114"/>
      <c r="U1280" s="114"/>
      <c r="V1280" s="114"/>
      <c r="W1280" s="114"/>
      <c r="X1280" s="114"/>
      <c r="Y1280" s="114"/>
      <c r="Z1280" s="114"/>
    </row>
    <row r="1281" spans="11:26">
      <c r="K1281" s="6"/>
      <c r="L1281" s="129"/>
      <c r="M1281" s="129"/>
      <c r="N1281" s="129"/>
      <c r="O1281" s="129"/>
      <c r="P1281" s="129"/>
      <c r="Q1281" s="114"/>
      <c r="R1281" s="114"/>
      <c r="S1281" s="114"/>
      <c r="T1281" s="114"/>
      <c r="U1281" s="114"/>
      <c r="V1281" s="114"/>
      <c r="W1281" s="114"/>
      <c r="X1281" s="114"/>
      <c r="Y1281" s="114"/>
      <c r="Z1281" s="114"/>
    </row>
    <row r="1282" spans="11:26">
      <c r="K1282" s="6"/>
      <c r="L1282" s="129"/>
      <c r="M1282" s="129"/>
      <c r="N1282" s="129"/>
      <c r="O1282" s="129"/>
      <c r="P1282" s="129"/>
      <c r="Q1282" s="114"/>
      <c r="R1282" s="114"/>
      <c r="S1282" s="114"/>
      <c r="T1282" s="114"/>
      <c r="U1282" s="114"/>
      <c r="V1282" s="114"/>
      <c r="W1282" s="114"/>
      <c r="X1282" s="114"/>
      <c r="Y1282" s="114"/>
      <c r="Z1282" s="114"/>
    </row>
    <row r="1283" spans="11:26">
      <c r="K1283" s="6"/>
      <c r="L1283" s="129"/>
      <c r="M1283" s="129"/>
      <c r="N1283" s="129"/>
      <c r="O1283" s="129"/>
      <c r="P1283" s="129"/>
      <c r="Q1283" s="114"/>
      <c r="R1283" s="114"/>
      <c r="S1283" s="114"/>
      <c r="T1283" s="114"/>
      <c r="U1283" s="114"/>
      <c r="V1283" s="114"/>
      <c r="W1283" s="114"/>
      <c r="X1283" s="114"/>
      <c r="Y1283" s="114"/>
      <c r="Z1283" s="114"/>
    </row>
    <row r="1284" spans="11:26">
      <c r="K1284" s="6"/>
      <c r="L1284" s="129"/>
      <c r="M1284" s="129"/>
      <c r="N1284" s="129"/>
      <c r="O1284" s="129"/>
      <c r="P1284" s="129"/>
      <c r="Q1284" s="114"/>
      <c r="R1284" s="114"/>
      <c r="S1284" s="114"/>
      <c r="T1284" s="114"/>
      <c r="U1284" s="114"/>
      <c r="V1284" s="114"/>
      <c r="W1284" s="114"/>
      <c r="X1284" s="114"/>
      <c r="Y1284" s="114"/>
      <c r="Z1284" s="114"/>
    </row>
    <row r="1285" spans="11:26">
      <c r="K1285" s="6"/>
      <c r="L1285" s="129"/>
      <c r="M1285" s="129"/>
      <c r="N1285" s="129"/>
      <c r="O1285" s="129"/>
      <c r="P1285" s="129"/>
      <c r="Q1285" s="114"/>
      <c r="R1285" s="114"/>
      <c r="S1285" s="114"/>
      <c r="T1285" s="114"/>
      <c r="U1285" s="114"/>
      <c r="V1285" s="114"/>
      <c r="W1285" s="114"/>
      <c r="X1285" s="114"/>
      <c r="Y1285" s="114"/>
      <c r="Z1285" s="114"/>
    </row>
    <row r="1286" spans="11:26">
      <c r="K1286" s="6"/>
      <c r="L1286" s="129"/>
      <c r="M1286" s="129"/>
      <c r="N1286" s="129"/>
      <c r="O1286" s="129"/>
      <c r="P1286" s="129"/>
      <c r="Q1286" s="114"/>
      <c r="R1286" s="114"/>
      <c r="S1286" s="114"/>
      <c r="T1286" s="114"/>
      <c r="U1286" s="114"/>
      <c r="V1286" s="114"/>
      <c r="W1286" s="114"/>
      <c r="X1286" s="114"/>
      <c r="Y1286" s="114"/>
      <c r="Z1286" s="114"/>
    </row>
    <row r="1287" spans="11:26">
      <c r="K1287" s="6"/>
      <c r="L1287" s="129"/>
      <c r="M1287" s="129"/>
      <c r="N1287" s="129"/>
      <c r="O1287" s="129"/>
      <c r="P1287" s="129"/>
      <c r="Q1287" s="114"/>
      <c r="R1287" s="114"/>
      <c r="S1287" s="114"/>
      <c r="T1287" s="114"/>
      <c r="U1287" s="114"/>
      <c r="V1287" s="114"/>
      <c r="W1287" s="114"/>
      <c r="X1287" s="114"/>
      <c r="Y1287" s="114"/>
      <c r="Z1287" s="114"/>
    </row>
    <row r="1288" spans="11:26">
      <c r="K1288" s="6"/>
      <c r="L1288" s="129"/>
      <c r="M1288" s="129"/>
      <c r="N1288" s="129"/>
      <c r="O1288" s="129"/>
      <c r="P1288" s="129"/>
      <c r="Q1288" s="114"/>
      <c r="R1288" s="114"/>
      <c r="S1288" s="114"/>
      <c r="T1288" s="114"/>
      <c r="U1288" s="114"/>
      <c r="V1288" s="114"/>
      <c r="W1288" s="114"/>
      <c r="X1288" s="114"/>
      <c r="Y1288" s="114"/>
      <c r="Z1288" s="114"/>
    </row>
    <row r="1289" spans="11:26">
      <c r="K1289" s="6"/>
    </row>
    <row r="1290" spans="11:26">
      <c r="K1290" s="6"/>
    </row>
    <row r="1291" spans="11:26">
      <c r="K1291" s="6"/>
    </row>
    <row r="1292" spans="11:26">
      <c r="K1292" s="6"/>
    </row>
    <row r="1293" spans="11:26">
      <c r="K1293" s="6"/>
    </row>
    <row r="1294" spans="11:26">
      <c r="K1294" s="6"/>
    </row>
  </sheetData>
  <phoneticPr fontId="53" type="noConversion"/>
  <pageMargins left="0" right="0" top="0" bottom="0" header="0.51180555555555496" footer="0.51180555555555496"/>
  <pageSetup paperSize="9" firstPageNumber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8F7B25-8547-485A-918C-5EE1F391AE60}">
  <dimension ref="A1:BN685"/>
  <sheetViews>
    <sheetView zoomScale="106" zoomScaleNormal="106" workbookViewId="0">
      <selection activeCell="R36" sqref="R36"/>
    </sheetView>
  </sheetViews>
  <sheetFormatPr defaultRowHeight="15"/>
  <cols>
    <col min="1" max="1" width="0.7109375" customWidth="1"/>
    <col min="2" max="2" width="6.140625" customWidth="1"/>
    <col min="3" max="3" width="20" style="84" customWidth="1"/>
    <col min="4" max="4" width="6.28515625" customWidth="1"/>
    <col min="5" max="5" width="10.5703125" customWidth="1"/>
    <col min="6" max="6" width="6" customWidth="1"/>
    <col min="7" max="7" width="5.85546875" customWidth="1"/>
    <col min="8" max="8" width="9.85546875" customWidth="1"/>
    <col min="9" max="9" width="6.140625" customWidth="1"/>
    <col min="10" max="10" width="6.28515625" customWidth="1"/>
    <col min="11" max="11" width="9.5703125" customWidth="1"/>
    <col min="12" max="12" width="6.28515625" customWidth="1"/>
    <col min="13" max="13" width="6" customWidth="1"/>
    <col min="14" max="14" width="2" customWidth="1"/>
    <col min="15" max="15" width="13.5703125" customWidth="1"/>
    <col min="16" max="17" width="9.5703125" customWidth="1"/>
    <col min="18" max="18" width="9.7109375" customWidth="1"/>
    <col min="19" max="19" width="9.140625" customWidth="1"/>
    <col min="20" max="20" width="8.140625" customWidth="1"/>
    <col min="21" max="21" width="8" customWidth="1"/>
    <col min="22" max="22" width="9.42578125" customWidth="1"/>
    <col min="23" max="23" width="8.28515625" customWidth="1"/>
    <col min="24" max="24" width="8" customWidth="1"/>
    <col min="25" max="25" width="7.28515625" customWidth="1"/>
    <col min="26" max="26" width="7.85546875" customWidth="1"/>
    <col min="27" max="27" width="9.28515625" customWidth="1"/>
    <col min="28" max="28" width="1.85546875" customWidth="1"/>
    <col min="29" max="29" width="14.28515625" customWidth="1"/>
    <col min="30" max="30" width="8.28515625" customWidth="1"/>
    <col min="31" max="31" width="7.85546875" customWidth="1"/>
    <col min="32" max="32" width="6.7109375" customWidth="1"/>
    <col min="33" max="33" width="7.28515625" customWidth="1"/>
    <col min="34" max="34" width="6.5703125" customWidth="1"/>
    <col min="35" max="35" width="8.7109375" customWidth="1"/>
    <col min="36" max="36" width="9.140625" customWidth="1"/>
    <col min="37" max="38" width="7.5703125" customWidth="1"/>
    <col min="39" max="39" width="8" customWidth="1"/>
    <col min="40" max="40" width="10.140625" customWidth="1"/>
    <col min="41" max="41" width="9.7109375" customWidth="1"/>
    <col min="42" max="42" width="12.42578125" customWidth="1"/>
    <col min="43" max="43" width="10.85546875" customWidth="1"/>
    <col min="44" max="44" width="12.140625" customWidth="1"/>
  </cols>
  <sheetData>
    <row r="1" spans="2:49" ht="12" customHeight="1">
      <c r="AP1" s="114"/>
      <c r="AV1" s="11"/>
      <c r="AW1" s="11"/>
    </row>
    <row r="2" spans="2:49" ht="14.25" customHeight="1">
      <c r="C2" s="184" t="s">
        <v>1003</v>
      </c>
      <c r="G2" s="2"/>
      <c r="H2" s="2"/>
      <c r="I2" s="2"/>
      <c r="L2" s="2"/>
      <c r="O2" s="3214" t="s">
        <v>1004</v>
      </c>
      <c r="AC2" t="s">
        <v>363</v>
      </c>
      <c r="AP2" s="114"/>
    </row>
    <row r="3" spans="2:49">
      <c r="C3"/>
      <c r="D3" s="107" t="s">
        <v>528</v>
      </c>
      <c r="F3" s="85"/>
      <c r="L3" s="1948" t="s">
        <v>118</v>
      </c>
      <c r="AC3" s="107" t="s">
        <v>119</v>
      </c>
      <c r="AD3" s="2" t="s">
        <v>885</v>
      </c>
      <c r="AI3" s="141" t="s">
        <v>141</v>
      </c>
      <c r="AK3" s="332" t="s">
        <v>364</v>
      </c>
      <c r="AL3" s="73"/>
      <c r="AP3" s="114"/>
      <c r="AV3" s="56"/>
      <c r="AW3" s="797"/>
    </row>
    <row r="4" spans="2:49" ht="13.5" customHeight="1" thickBot="1">
      <c r="B4" s="2" t="s">
        <v>885</v>
      </c>
      <c r="C4" s="2"/>
      <c r="D4" s="87"/>
      <c r="F4" s="141" t="s">
        <v>141</v>
      </c>
      <c r="I4" s="88"/>
      <c r="J4" s="1931" t="s">
        <v>527</v>
      </c>
      <c r="K4" s="695"/>
      <c r="O4" t="s">
        <v>363</v>
      </c>
      <c r="AO4" s="95"/>
      <c r="AP4" s="114"/>
      <c r="AQ4" s="11"/>
      <c r="AR4" s="11"/>
      <c r="AS4" s="11"/>
      <c r="AT4" s="11"/>
      <c r="AV4" s="366"/>
      <c r="AW4" s="366"/>
    </row>
    <row r="5" spans="2:49" ht="13.5" customHeight="1" thickBot="1">
      <c r="B5" s="34" t="s">
        <v>409</v>
      </c>
      <c r="C5" s="89" t="s">
        <v>3</v>
      </c>
      <c r="D5" s="90" t="s">
        <v>4</v>
      </c>
      <c r="E5" s="267" t="s">
        <v>61</v>
      </c>
      <c r="F5" s="78"/>
      <c r="G5" s="78"/>
      <c r="H5" s="78"/>
      <c r="I5" s="78"/>
      <c r="J5" s="78"/>
      <c r="K5" s="78"/>
      <c r="L5" s="78"/>
      <c r="M5" s="63"/>
      <c r="O5" s="107" t="s">
        <v>119</v>
      </c>
      <c r="P5" s="2" t="s">
        <v>885</v>
      </c>
      <c r="U5" s="141" t="s">
        <v>141</v>
      </c>
      <c r="W5" s="332" t="s">
        <v>364</v>
      </c>
      <c r="X5" s="73"/>
      <c r="Y5" s="1431"/>
      <c r="AC5" s="1234" t="s">
        <v>289</v>
      </c>
      <c r="AD5" s="1235" t="s">
        <v>365</v>
      </c>
      <c r="AE5" s="1236"/>
      <c r="AF5" s="1235" t="s">
        <v>366</v>
      </c>
      <c r="AG5" s="1236"/>
      <c r="AH5" s="1235" t="s">
        <v>367</v>
      </c>
      <c r="AI5" s="1236"/>
      <c r="AJ5" s="1235" t="s">
        <v>370</v>
      </c>
      <c r="AK5" s="1236"/>
      <c r="AL5" s="1281" t="s">
        <v>371</v>
      </c>
      <c r="AM5" s="1236"/>
      <c r="AN5" s="3249" t="s">
        <v>372</v>
      </c>
      <c r="AO5" s="3231"/>
      <c r="AP5" s="3224"/>
      <c r="AV5" s="366"/>
      <c r="AW5" s="366"/>
    </row>
    <row r="6" spans="2:49" ht="13.5" customHeight="1" thickBot="1">
      <c r="B6" s="281" t="s">
        <v>410</v>
      </c>
      <c r="C6" s="11"/>
      <c r="D6" s="282" t="s">
        <v>62</v>
      </c>
      <c r="E6" s="70"/>
      <c r="F6" s="11"/>
      <c r="G6" s="11"/>
      <c r="H6" s="38"/>
      <c r="I6" s="38"/>
      <c r="J6" s="38"/>
      <c r="K6" s="11"/>
      <c r="L6" s="11"/>
      <c r="M6" s="81"/>
      <c r="N6" s="100"/>
      <c r="AC6" s="1497" t="s">
        <v>395</v>
      </c>
      <c r="AD6" s="1237" t="s">
        <v>101</v>
      </c>
      <c r="AE6" s="1239" t="s">
        <v>102</v>
      </c>
      <c r="AF6" s="1282" t="s">
        <v>101</v>
      </c>
      <c r="AG6" s="1283" t="s">
        <v>102</v>
      </c>
      <c r="AH6" s="1282" t="s">
        <v>101</v>
      </c>
      <c r="AI6" s="1283" t="s">
        <v>102</v>
      </c>
      <c r="AJ6" s="1237" t="s">
        <v>101</v>
      </c>
      <c r="AK6" s="1238" t="s">
        <v>102</v>
      </c>
      <c r="AL6" s="1284" t="s">
        <v>101</v>
      </c>
      <c r="AM6" s="1238" t="s">
        <v>102</v>
      </c>
      <c r="AN6" s="1500" t="s">
        <v>101</v>
      </c>
      <c r="AO6" s="3232" t="s">
        <v>102</v>
      </c>
      <c r="AP6" s="114"/>
      <c r="AV6" s="14"/>
      <c r="AW6" s="14"/>
    </row>
    <row r="7" spans="2:49" ht="15.75" thickBot="1">
      <c r="B7" s="1865" t="s">
        <v>119</v>
      </c>
      <c r="C7" s="1866"/>
      <c r="D7" s="1867"/>
      <c r="E7" s="712" t="s">
        <v>639</v>
      </c>
      <c r="F7" s="1862"/>
      <c r="G7" s="1861"/>
      <c r="H7" s="1868" t="s">
        <v>120</v>
      </c>
      <c r="I7" s="120"/>
      <c r="J7" s="120"/>
      <c r="K7" s="1666" t="s">
        <v>348</v>
      </c>
      <c r="L7" s="78"/>
      <c r="M7" s="63"/>
      <c r="N7" s="100"/>
      <c r="O7" s="1512" t="s">
        <v>398</v>
      </c>
      <c r="P7" s="198"/>
      <c r="Q7" s="198"/>
      <c r="R7" s="198"/>
      <c r="S7" s="198"/>
      <c r="T7" s="198"/>
      <c r="U7" s="198"/>
      <c r="V7" s="198"/>
      <c r="W7" s="198"/>
      <c r="X7" s="198"/>
      <c r="Y7" s="1232"/>
      <c r="AC7" s="1324" t="s">
        <v>69</v>
      </c>
      <c r="AD7" s="1366"/>
      <c r="AE7" s="1398"/>
      <c r="AF7" s="1366"/>
      <c r="AG7" s="1399"/>
      <c r="AH7" s="1366"/>
      <c r="AI7" s="1400"/>
      <c r="AJ7" s="1277">
        <f t="shared" ref="AJ7:AJ15" si="0">AD7+AF7</f>
        <v>0</v>
      </c>
      <c r="AK7" s="1401">
        <f t="shared" ref="AK7:AK15" si="1">AE7+AG7</f>
        <v>0</v>
      </c>
      <c r="AL7" s="1277">
        <f t="shared" ref="AL7:AL16" si="2">AF7+AH7</f>
        <v>0</v>
      </c>
      <c r="AM7" s="1402">
        <f t="shared" ref="AM7:AM15" si="3">AG7+AI7</f>
        <v>0</v>
      </c>
      <c r="AN7" s="1311">
        <f>AD7+AF7+AH7</f>
        <v>0</v>
      </c>
      <c r="AO7" s="3233">
        <f>AE7+AG7+AI7</f>
        <v>0</v>
      </c>
      <c r="AP7" s="109"/>
      <c r="AV7" s="14"/>
      <c r="AW7" s="14"/>
    </row>
    <row r="8" spans="2:49" ht="15.75" thickBot="1">
      <c r="B8" s="254"/>
      <c r="C8" s="386" t="s">
        <v>154</v>
      </c>
      <c r="D8" s="120"/>
      <c r="E8" s="2017" t="s">
        <v>638</v>
      </c>
      <c r="F8" s="1863"/>
      <c r="G8" s="1864"/>
      <c r="H8" s="1861" t="s">
        <v>100</v>
      </c>
      <c r="I8" s="909" t="s">
        <v>101</v>
      </c>
      <c r="J8" s="910" t="s">
        <v>102</v>
      </c>
      <c r="K8" s="1648" t="s">
        <v>349</v>
      </c>
      <c r="L8" s="38"/>
      <c r="M8" s="83"/>
      <c r="N8" s="100"/>
      <c r="O8" s="920"/>
      <c r="P8" s="17" t="s">
        <v>399</v>
      </c>
      <c r="Q8" s="17"/>
      <c r="R8" s="17"/>
      <c r="S8" s="17"/>
      <c r="T8" s="17"/>
      <c r="U8" s="17"/>
      <c r="V8" s="17"/>
      <c r="W8" s="17"/>
      <c r="X8" s="17"/>
      <c r="Y8" s="1233"/>
      <c r="AC8" s="1324" t="s">
        <v>71</v>
      </c>
      <c r="AD8" s="1879"/>
      <c r="AE8" s="1463"/>
      <c r="AF8" s="1344"/>
      <c r="AG8" s="1404"/>
      <c r="AH8" s="1344"/>
      <c r="AI8" s="1405"/>
      <c r="AJ8" s="1278">
        <f t="shared" si="0"/>
        <v>0</v>
      </c>
      <c r="AK8" s="1406">
        <f t="shared" si="1"/>
        <v>0</v>
      </c>
      <c r="AL8" s="1278">
        <f t="shared" si="2"/>
        <v>0</v>
      </c>
      <c r="AM8" s="1335">
        <f t="shared" si="3"/>
        <v>0</v>
      </c>
      <c r="AN8" s="1292">
        <f>AD8+AF8+AH8</f>
        <v>0</v>
      </c>
      <c r="AO8" s="3234">
        <f>AE8+AG8+AI8</f>
        <v>0</v>
      </c>
      <c r="AP8" s="109"/>
      <c r="AV8" s="11"/>
      <c r="AW8" s="11"/>
    </row>
    <row r="9" spans="2:49" ht="15.75" customHeight="1" thickBot="1">
      <c r="B9" s="385" t="s">
        <v>414</v>
      </c>
      <c r="C9" s="292" t="s">
        <v>415</v>
      </c>
      <c r="D9" s="277">
        <v>210</v>
      </c>
      <c r="E9" s="396" t="s">
        <v>100</v>
      </c>
      <c r="F9" s="173" t="s">
        <v>101</v>
      </c>
      <c r="G9" s="208" t="s">
        <v>102</v>
      </c>
      <c r="H9" s="138" t="s">
        <v>92</v>
      </c>
      <c r="I9" s="137">
        <v>1</v>
      </c>
      <c r="J9" s="1870">
        <v>1</v>
      </c>
      <c r="K9" s="1534" t="s">
        <v>100</v>
      </c>
      <c r="L9" s="1535" t="s">
        <v>101</v>
      </c>
      <c r="M9" s="1536" t="s">
        <v>102</v>
      </c>
      <c r="N9" s="100"/>
      <c r="AC9" s="1324" t="s">
        <v>72</v>
      </c>
      <c r="AD9" s="1407"/>
      <c r="AE9" s="1463"/>
      <c r="AF9" s="1407"/>
      <c r="AG9" s="1409"/>
      <c r="AH9" s="1407"/>
      <c r="AI9" s="1410"/>
      <c r="AJ9" s="1278">
        <f t="shared" si="0"/>
        <v>0</v>
      </c>
      <c r="AK9" s="1406">
        <f t="shared" si="1"/>
        <v>0</v>
      </c>
      <c r="AL9" s="1278">
        <f t="shared" si="2"/>
        <v>0</v>
      </c>
      <c r="AM9" s="1335">
        <f t="shared" si="3"/>
        <v>0</v>
      </c>
      <c r="AN9" s="1292">
        <f>AD9+AF9+AH9</f>
        <v>0</v>
      </c>
      <c r="AO9" s="3234">
        <f>AE9+AG9+AI9</f>
        <v>0</v>
      </c>
      <c r="AP9" s="109"/>
      <c r="AV9" s="11"/>
      <c r="AW9" s="11"/>
    </row>
    <row r="10" spans="2:49" ht="13.5" customHeight="1" thickBot="1">
      <c r="B10" s="182"/>
      <c r="C10" s="181" t="s">
        <v>496</v>
      </c>
      <c r="D10" s="17"/>
      <c r="E10" s="140" t="s">
        <v>615</v>
      </c>
      <c r="F10" s="1616">
        <v>31.47</v>
      </c>
      <c r="G10" s="1617">
        <v>31.47</v>
      </c>
      <c r="H10" s="262" t="s">
        <v>81</v>
      </c>
      <c r="I10" s="263">
        <v>66</v>
      </c>
      <c r="J10" s="273">
        <v>66</v>
      </c>
      <c r="K10" s="1663" t="s">
        <v>350</v>
      </c>
      <c r="L10" s="1556">
        <v>31.2</v>
      </c>
      <c r="M10" s="1606">
        <v>30</v>
      </c>
      <c r="N10" s="100"/>
      <c r="AC10" s="1324" t="s">
        <v>73</v>
      </c>
      <c r="AD10" s="1344"/>
      <c r="AE10" s="1408"/>
      <c r="AF10" s="1344"/>
      <c r="AG10" s="1409"/>
      <c r="AH10" s="1344"/>
      <c r="AI10" s="1410"/>
      <c r="AJ10" s="1278">
        <f t="shared" si="0"/>
        <v>0</v>
      </c>
      <c r="AK10" s="1406">
        <f t="shared" si="1"/>
        <v>0</v>
      </c>
      <c r="AL10" s="1278">
        <f t="shared" si="2"/>
        <v>0</v>
      </c>
      <c r="AM10" s="1335">
        <f t="shared" si="3"/>
        <v>0</v>
      </c>
      <c r="AN10" s="1292">
        <f>AD10+AF10+AH10</f>
        <v>0</v>
      </c>
      <c r="AO10" s="3234">
        <f>AE10+AG10+AI10</f>
        <v>0</v>
      </c>
      <c r="AP10" s="109"/>
      <c r="AV10" s="11"/>
      <c r="AW10" s="11"/>
    </row>
    <row r="11" spans="2:49" ht="13.5" customHeight="1" thickBot="1">
      <c r="B11" s="1567" t="s">
        <v>347</v>
      </c>
      <c r="C11" s="2679" t="s">
        <v>346</v>
      </c>
      <c r="D11" s="2184">
        <v>30</v>
      </c>
      <c r="E11" s="261" t="s">
        <v>80</v>
      </c>
      <c r="F11" s="1197">
        <v>170</v>
      </c>
      <c r="G11" s="1540">
        <v>170</v>
      </c>
      <c r="H11" s="200" t="s">
        <v>50</v>
      </c>
      <c r="I11" s="908">
        <v>7</v>
      </c>
      <c r="J11" s="1872">
        <v>7</v>
      </c>
      <c r="K11" s="1859"/>
      <c r="L11" s="1859"/>
      <c r="M11" s="1860"/>
      <c r="N11" s="100"/>
      <c r="O11" s="1234" t="s">
        <v>289</v>
      </c>
      <c r="P11" s="1235" t="s">
        <v>365</v>
      </c>
      <c r="Q11" s="1236"/>
      <c r="R11" s="1235" t="s">
        <v>366</v>
      </c>
      <c r="S11" s="1236"/>
      <c r="T11" s="1235" t="s">
        <v>367</v>
      </c>
      <c r="U11" s="1236"/>
      <c r="V11" s="1235" t="s">
        <v>368</v>
      </c>
      <c r="W11" s="1236"/>
      <c r="X11" s="1281" t="s">
        <v>371</v>
      </c>
      <c r="Y11" s="1236"/>
      <c r="Z11" s="3223" t="s">
        <v>372</v>
      </c>
      <c r="AA11" s="1286"/>
      <c r="AC11" s="1324" t="s">
        <v>75</v>
      </c>
      <c r="AD11" s="1344"/>
      <c r="AE11" s="1403"/>
      <c r="AF11" s="1344"/>
      <c r="AG11" s="1404"/>
      <c r="AH11" s="1344"/>
      <c r="AI11" s="1405"/>
      <c r="AJ11" s="1278">
        <f t="shared" si="0"/>
        <v>0</v>
      </c>
      <c r="AK11" s="1406">
        <f t="shared" si="1"/>
        <v>0</v>
      </c>
      <c r="AL11" s="1278">
        <f t="shared" si="2"/>
        <v>0</v>
      </c>
      <c r="AM11" s="1335">
        <f t="shared" si="3"/>
        <v>0</v>
      </c>
      <c r="AN11" s="1292">
        <f>AD11+AF11+AH11</f>
        <v>0</v>
      </c>
      <c r="AO11" s="3234">
        <f>AE11+AG11+AI11</f>
        <v>0</v>
      </c>
      <c r="AP11" s="109"/>
      <c r="AV11" s="11"/>
      <c r="AW11" s="11"/>
    </row>
    <row r="12" spans="2:49" ht="15.75" thickBot="1">
      <c r="B12" s="1124" t="s">
        <v>351</v>
      </c>
      <c r="C12" s="266" t="s">
        <v>90</v>
      </c>
      <c r="D12" s="894">
        <v>200</v>
      </c>
      <c r="E12" s="1544" t="s">
        <v>50</v>
      </c>
      <c r="F12" s="1545">
        <v>7.6</v>
      </c>
      <c r="G12" s="1546">
        <v>7.6</v>
      </c>
      <c r="H12" s="199" t="s">
        <v>81</v>
      </c>
      <c r="I12" s="246">
        <v>150</v>
      </c>
      <c r="J12" s="248">
        <v>150</v>
      </c>
      <c r="K12" s="2055" t="s">
        <v>580</v>
      </c>
      <c r="L12" s="120"/>
      <c r="M12" s="244"/>
      <c r="N12" s="100"/>
      <c r="O12" s="933"/>
      <c r="P12" s="1237" t="s">
        <v>101</v>
      </c>
      <c r="Q12" s="1238" t="s">
        <v>102</v>
      </c>
      <c r="R12" s="1237" t="s">
        <v>101</v>
      </c>
      <c r="S12" s="1238" t="s">
        <v>102</v>
      </c>
      <c r="T12" s="1237" t="s">
        <v>101</v>
      </c>
      <c r="U12" s="1238" t="s">
        <v>102</v>
      </c>
      <c r="V12" s="1237" t="s">
        <v>101</v>
      </c>
      <c r="W12" s="1238" t="s">
        <v>102</v>
      </c>
      <c r="X12" s="1237" t="s">
        <v>101</v>
      </c>
      <c r="Y12" s="1239" t="s">
        <v>102</v>
      </c>
      <c r="Z12" s="1287" t="s">
        <v>101</v>
      </c>
      <c r="AA12" s="1288" t="s">
        <v>102</v>
      </c>
      <c r="AC12" s="1324" t="s">
        <v>76</v>
      </c>
      <c r="AD12" s="1344"/>
      <c r="AE12" s="1411"/>
      <c r="AF12" s="1344"/>
      <c r="AG12" s="1404"/>
      <c r="AH12" s="1344"/>
      <c r="AI12" s="1405"/>
      <c r="AJ12" s="1278">
        <f t="shared" si="0"/>
        <v>0</v>
      </c>
      <c r="AK12" s="1406">
        <f t="shared" si="1"/>
        <v>0</v>
      </c>
      <c r="AL12" s="1278">
        <f t="shared" si="2"/>
        <v>0</v>
      </c>
      <c r="AM12" s="1335">
        <f t="shared" si="3"/>
        <v>0</v>
      </c>
      <c r="AN12" s="1292">
        <f>AD12+AF12+AH12</f>
        <v>0</v>
      </c>
      <c r="AO12" s="3234">
        <f>AE12+AG12+AI12</f>
        <v>0</v>
      </c>
      <c r="AP12" s="109"/>
    </row>
    <row r="13" spans="2:49" ht="15.75" thickBot="1">
      <c r="B13" s="1929" t="s">
        <v>9</v>
      </c>
      <c r="C13" s="1854" t="s">
        <v>466</v>
      </c>
      <c r="D13" s="2185">
        <v>35</v>
      </c>
      <c r="E13" s="200" t="s">
        <v>82</v>
      </c>
      <c r="F13" s="1197">
        <v>7</v>
      </c>
      <c r="G13" s="1540">
        <v>7</v>
      </c>
      <c r="H13" s="111"/>
      <c r="I13" s="114"/>
      <c r="J13" s="110"/>
      <c r="K13" s="1869" t="s">
        <v>100</v>
      </c>
      <c r="L13" s="171" t="s">
        <v>101</v>
      </c>
      <c r="M13" s="172" t="s">
        <v>102</v>
      </c>
      <c r="N13" s="100"/>
      <c r="O13" s="1513" t="s">
        <v>133</v>
      </c>
      <c r="P13" s="1253">
        <f>D15</f>
        <v>30</v>
      </c>
      <c r="Q13" s="1432">
        <f>D15</f>
        <v>30</v>
      </c>
      <c r="R13" s="1267">
        <f>D27</f>
        <v>40</v>
      </c>
      <c r="S13" s="1424">
        <f>D27</f>
        <v>40</v>
      </c>
      <c r="T13" s="1267"/>
      <c r="U13" s="1433"/>
      <c r="V13" s="1267">
        <f>P13+R13</f>
        <v>70</v>
      </c>
      <c r="W13" s="1423">
        <f>Q13+S13</f>
        <v>70</v>
      </c>
      <c r="X13" s="1267">
        <f>R13+T13</f>
        <v>40</v>
      </c>
      <c r="Y13" s="1424">
        <f>S13+U13</f>
        <v>40</v>
      </c>
      <c r="Z13" s="1289">
        <f>P13+R13+T13</f>
        <v>70</v>
      </c>
      <c r="AA13" s="1290">
        <f>Q13+S13+U13</f>
        <v>70</v>
      </c>
      <c r="AC13" s="1325" t="s">
        <v>397</v>
      </c>
      <c r="AD13" s="1879">
        <f>F10</f>
        <v>31.47</v>
      </c>
      <c r="AE13" s="1463">
        <f>G10</f>
        <v>31.47</v>
      </c>
      <c r="AF13" s="1344"/>
      <c r="AG13" s="1404"/>
      <c r="AH13" s="1344"/>
      <c r="AI13" s="1405"/>
      <c r="AJ13" s="1278">
        <f t="shared" si="0"/>
        <v>31.47</v>
      </c>
      <c r="AK13" s="1406">
        <f t="shared" si="1"/>
        <v>31.47</v>
      </c>
      <c r="AL13" s="1278">
        <f t="shared" si="2"/>
        <v>0</v>
      </c>
      <c r="AM13" s="1335">
        <f t="shared" si="3"/>
        <v>0</v>
      </c>
      <c r="AN13" s="1292">
        <f>AD13+AF13+AH13</f>
        <v>31.47</v>
      </c>
      <c r="AO13" s="3234">
        <f>AE13+AG13+AI13</f>
        <v>31.47</v>
      </c>
      <c r="AP13" s="109"/>
    </row>
    <row r="14" spans="2:49" ht="14.25" customHeight="1" thickBot="1">
      <c r="B14" s="1930" t="s">
        <v>9</v>
      </c>
      <c r="C14" s="266" t="s">
        <v>10</v>
      </c>
      <c r="D14" s="279">
        <v>35</v>
      </c>
      <c r="E14" s="261" t="s">
        <v>543</v>
      </c>
      <c r="F14" s="912">
        <v>0.307</v>
      </c>
      <c r="G14" s="917">
        <v>0.307</v>
      </c>
      <c r="H14" s="1871" t="s">
        <v>483</v>
      </c>
      <c r="I14" s="1579"/>
      <c r="J14" s="1579"/>
      <c r="K14" s="138" t="s">
        <v>293</v>
      </c>
      <c r="L14" s="1977">
        <v>150</v>
      </c>
      <c r="M14" s="1870">
        <v>100</v>
      </c>
      <c r="N14" s="100"/>
      <c r="O14" s="1291" t="s">
        <v>132</v>
      </c>
      <c r="P14" s="1254">
        <f>D14</f>
        <v>35</v>
      </c>
      <c r="Q14" s="1434">
        <f>D14</f>
        <v>35</v>
      </c>
      <c r="R14" s="1254">
        <f>D26</f>
        <v>60</v>
      </c>
      <c r="S14" s="1435">
        <f>D26</f>
        <v>60</v>
      </c>
      <c r="T14" s="1254">
        <f>I40</f>
        <v>30</v>
      </c>
      <c r="U14" s="1434">
        <f>J40</f>
        <v>30</v>
      </c>
      <c r="V14" s="1254">
        <f t="shared" ref="V14:V19" si="4">P14+R14</f>
        <v>95</v>
      </c>
      <c r="W14" s="1426">
        <f t="shared" ref="W14:W19" si="5">Q14+S14</f>
        <v>95</v>
      </c>
      <c r="X14" s="1254">
        <f t="shared" ref="X14:X19" si="6">R14+T14</f>
        <v>90</v>
      </c>
      <c r="Y14" s="1335">
        <f t="shared" ref="Y14:Y19" si="7">S14+U14</f>
        <v>90</v>
      </c>
      <c r="Z14" s="1292">
        <f>P14+R14+T14</f>
        <v>125</v>
      </c>
      <c r="AA14" s="1293">
        <f>Q14+S14+U14</f>
        <v>125</v>
      </c>
      <c r="AC14" s="1498" t="s">
        <v>396</v>
      </c>
      <c r="AD14" s="1351"/>
      <c r="AE14" s="1412"/>
      <c r="AF14" s="1351"/>
      <c r="AG14" s="1413"/>
      <c r="AH14" s="1351"/>
      <c r="AI14" s="1414"/>
      <c r="AJ14" s="1279">
        <f t="shared" si="0"/>
        <v>0</v>
      </c>
      <c r="AK14" s="1415">
        <f t="shared" si="1"/>
        <v>0</v>
      </c>
      <c r="AL14" s="1279">
        <f t="shared" si="2"/>
        <v>0</v>
      </c>
      <c r="AM14" s="1243">
        <f t="shared" si="3"/>
        <v>0</v>
      </c>
      <c r="AN14" s="1301">
        <f>AD14+AF14+AH14</f>
        <v>0</v>
      </c>
      <c r="AO14" s="3235">
        <f>AE14+AG14+AI14</f>
        <v>0</v>
      </c>
      <c r="AP14" s="109"/>
    </row>
    <row r="15" spans="2:49" ht="15" customHeight="1" thickBot="1">
      <c r="B15" s="1930" t="s">
        <v>9</v>
      </c>
      <c r="C15" s="266" t="s">
        <v>387</v>
      </c>
      <c r="D15" s="279">
        <v>30</v>
      </c>
      <c r="E15" s="199" t="s">
        <v>81</v>
      </c>
      <c r="F15" s="260">
        <v>7.63</v>
      </c>
      <c r="G15" s="1548">
        <v>7.63</v>
      </c>
      <c r="H15" s="1987" t="s">
        <v>100</v>
      </c>
      <c r="I15" s="171" t="s">
        <v>101</v>
      </c>
      <c r="J15" s="172" t="s">
        <v>102</v>
      </c>
      <c r="K15" s="70"/>
      <c r="L15" s="11"/>
      <c r="M15" s="81"/>
      <c r="N15" s="100"/>
      <c r="O15" s="1291" t="s">
        <v>79</v>
      </c>
      <c r="P15" s="1254"/>
      <c r="Q15" s="1436"/>
      <c r="R15" s="1254">
        <f>I34</f>
        <v>4.05</v>
      </c>
      <c r="S15" s="1426">
        <f>J34</f>
        <v>4.05</v>
      </c>
      <c r="T15" s="1254"/>
      <c r="U15" s="1437"/>
      <c r="V15" s="1254">
        <f t="shared" si="4"/>
        <v>4.05</v>
      </c>
      <c r="W15" s="1426">
        <f t="shared" si="5"/>
        <v>4.05</v>
      </c>
      <c r="X15" s="1254">
        <f t="shared" si="6"/>
        <v>4.05</v>
      </c>
      <c r="Y15" s="1335">
        <f t="shared" si="7"/>
        <v>4.05</v>
      </c>
      <c r="Z15" s="1292">
        <f>P15+R15+T15</f>
        <v>4.05</v>
      </c>
      <c r="AA15" s="1293">
        <f>Q15+S15+U15</f>
        <v>4.05</v>
      </c>
      <c r="AC15" s="1326" t="s">
        <v>382</v>
      </c>
      <c r="AD15" s="1416">
        <f t="shared" ref="AD15:AI15" si="8">SUM(AD7:AD14)</f>
        <v>31.47</v>
      </c>
      <c r="AE15" s="1417">
        <f t="shared" si="8"/>
        <v>31.47</v>
      </c>
      <c r="AF15" s="1418">
        <f t="shared" si="8"/>
        <v>0</v>
      </c>
      <c r="AG15" s="1328">
        <f t="shared" si="8"/>
        <v>0</v>
      </c>
      <c r="AH15" s="1416">
        <f t="shared" si="8"/>
        <v>0</v>
      </c>
      <c r="AI15" s="1419">
        <f t="shared" si="8"/>
        <v>0</v>
      </c>
      <c r="AJ15" s="1327">
        <f t="shared" si="0"/>
        <v>31.47</v>
      </c>
      <c r="AK15" s="1420">
        <f t="shared" si="1"/>
        <v>31.47</v>
      </c>
      <c r="AL15" s="1327">
        <f t="shared" si="2"/>
        <v>0</v>
      </c>
      <c r="AM15" s="1421">
        <f t="shared" si="3"/>
        <v>0</v>
      </c>
      <c r="AN15" s="1327">
        <f>AD15+AF15+AH15</f>
        <v>31.47</v>
      </c>
      <c r="AO15" s="3236">
        <f>AE15+AG15+AI15</f>
        <v>31.47</v>
      </c>
      <c r="AP15" s="135"/>
    </row>
    <row r="16" spans="2:49">
      <c r="B16" s="1567" t="s">
        <v>438</v>
      </c>
      <c r="C16" s="266" t="s">
        <v>677</v>
      </c>
      <c r="D16" s="279">
        <v>100</v>
      </c>
      <c r="E16" s="70"/>
      <c r="F16" s="2792"/>
      <c r="G16" s="81"/>
      <c r="H16" s="2808" t="s">
        <v>482</v>
      </c>
      <c r="I16" s="2809">
        <v>25</v>
      </c>
      <c r="J16" s="2810">
        <v>25</v>
      </c>
      <c r="K16" s="70"/>
      <c r="L16" s="11"/>
      <c r="M16" s="81"/>
      <c r="N16" s="100"/>
      <c r="O16" s="1294" t="s">
        <v>373</v>
      </c>
      <c r="P16" s="1255">
        <f>AD15</f>
        <v>31.47</v>
      </c>
      <c r="Q16" s="1464">
        <f>AE15</f>
        <v>31.47</v>
      </c>
      <c r="R16" s="1255">
        <f>AF15</f>
        <v>0</v>
      </c>
      <c r="S16" s="1438">
        <f>AG15</f>
        <v>0</v>
      </c>
      <c r="T16" s="1255">
        <f>AH15</f>
        <v>0</v>
      </c>
      <c r="U16" s="1439">
        <f>AI15</f>
        <v>0</v>
      </c>
      <c r="V16" s="1255">
        <f t="shared" si="4"/>
        <v>31.47</v>
      </c>
      <c r="W16" s="1296">
        <f t="shared" si="5"/>
        <v>31.47</v>
      </c>
      <c r="X16" s="1255">
        <f t="shared" si="6"/>
        <v>0</v>
      </c>
      <c r="Y16" s="1438">
        <f t="shared" si="7"/>
        <v>0</v>
      </c>
      <c r="Z16" s="1295">
        <f>P16+R16+T16</f>
        <v>31.47</v>
      </c>
      <c r="AA16" s="1296">
        <f>Q16+S16+U16</f>
        <v>31.47</v>
      </c>
      <c r="AC16" s="2450" t="s">
        <v>828</v>
      </c>
      <c r="AD16" s="2446"/>
      <c r="AE16" s="2451"/>
      <c r="AF16" s="2452"/>
      <c r="AG16" s="2453"/>
      <c r="AH16" s="2455"/>
      <c r="AI16" s="2456"/>
      <c r="AJ16" s="1280">
        <f>AD16+AF16</f>
        <v>0</v>
      </c>
      <c r="AK16" s="1423">
        <f>AE16+AG16</f>
        <v>0</v>
      </c>
      <c r="AL16" s="1280">
        <f t="shared" si="2"/>
        <v>0</v>
      </c>
      <c r="AM16" s="1424">
        <f>AG16+AI16</f>
        <v>0</v>
      </c>
      <c r="AN16" s="1499"/>
      <c r="AO16" s="3237"/>
      <c r="AP16" s="114"/>
    </row>
    <row r="17" spans="2:52" ht="15.75" thickBot="1">
      <c r="B17" s="1920" t="s">
        <v>360</v>
      </c>
      <c r="C17" s="49"/>
      <c r="D17" s="1921">
        <f>SUM(D9:D16)</f>
        <v>640</v>
      </c>
      <c r="E17" s="66"/>
      <c r="F17" s="38"/>
      <c r="G17" s="83"/>
      <c r="H17" s="66"/>
      <c r="I17" s="38"/>
      <c r="J17" s="38"/>
      <c r="K17" s="66"/>
      <c r="L17" s="38"/>
      <c r="M17" s="83"/>
      <c r="N17" s="100"/>
      <c r="O17" s="1291" t="s">
        <v>105</v>
      </c>
      <c r="P17" s="1254"/>
      <c r="Q17" s="1247"/>
      <c r="R17" s="1254"/>
      <c r="S17" s="1335"/>
      <c r="T17" s="1254"/>
      <c r="U17" s="1440"/>
      <c r="V17" s="1254">
        <f t="shared" si="4"/>
        <v>0</v>
      </c>
      <c r="W17" s="1426">
        <f t="shared" si="5"/>
        <v>0</v>
      </c>
      <c r="X17" s="1254">
        <f t="shared" si="6"/>
        <v>0</v>
      </c>
      <c r="Y17" s="1335">
        <f t="shared" si="7"/>
        <v>0</v>
      </c>
      <c r="Z17" s="1292">
        <f>P17+R17+T17</f>
        <v>0</v>
      </c>
      <c r="AA17" s="1293">
        <f>Q17+S17+U17</f>
        <v>0</v>
      </c>
      <c r="AC17" s="1307" t="s">
        <v>394</v>
      </c>
      <c r="AD17" s="1070"/>
      <c r="AE17" s="2429"/>
      <c r="AF17" s="2063">
        <f>F21</f>
        <v>73.150000000000006</v>
      </c>
      <c r="AG17" s="1957">
        <f>G21</f>
        <v>47.5</v>
      </c>
      <c r="AH17" s="1278"/>
      <c r="AI17" s="2432"/>
      <c r="AJ17" s="1278">
        <f t="shared" ref="AJ17:AM20" si="9">AD17+AF17</f>
        <v>73.150000000000006</v>
      </c>
      <c r="AK17" s="1426">
        <f t="shared" si="9"/>
        <v>47.5</v>
      </c>
      <c r="AL17" s="1278">
        <f t="shared" si="9"/>
        <v>73.150000000000006</v>
      </c>
      <c r="AM17" s="1335">
        <f t="shared" si="9"/>
        <v>47.5</v>
      </c>
      <c r="AN17" s="1499">
        <f>AD17+AF17+AH17</f>
        <v>73.150000000000006</v>
      </c>
      <c r="AO17" s="3237">
        <f>AE17+AG17+AI17</f>
        <v>47.5</v>
      </c>
      <c r="AP17" s="119"/>
    </row>
    <row r="18" spans="2:52" ht="15.75" thickBot="1">
      <c r="B18" s="387"/>
      <c r="C18" s="177" t="s">
        <v>123</v>
      </c>
      <c r="D18" s="63"/>
      <c r="E18" s="2021" t="s">
        <v>545</v>
      </c>
      <c r="F18" s="1285"/>
      <c r="G18" s="1285"/>
      <c r="H18" s="1953" t="s">
        <v>542</v>
      </c>
      <c r="I18" s="1954"/>
      <c r="J18" s="1955"/>
      <c r="K18" s="1652" t="s">
        <v>536</v>
      </c>
      <c r="L18" s="1624"/>
      <c r="M18" s="1549"/>
      <c r="N18" s="100"/>
      <c r="O18" s="489" t="s">
        <v>45</v>
      </c>
      <c r="P18" s="1254"/>
      <c r="Q18" s="1247"/>
      <c r="R18" s="1751">
        <f>F20+I20</f>
        <v>117.9</v>
      </c>
      <c r="S18" s="1449">
        <f>G20+J20</f>
        <v>88</v>
      </c>
      <c r="T18" s="1254"/>
      <c r="U18" s="1440"/>
      <c r="V18" s="1254">
        <f t="shared" si="4"/>
        <v>117.9</v>
      </c>
      <c r="W18" s="1426">
        <f t="shared" si="5"/>
        <v>88</v>
      </c>
      <c r="X18" s="1254">
        <f t="shared" si="6"/>
        <v>117.9</v>
      </c>
      <c r="Y18" s="1335">
        <f t="shared" si="7"/>
        <v>88</v>
      </c>
      <c r="Z18" s="3221">
        <f>P18+R18+T18</f>
        <v>117.9</v>
      </c>
      <c r="AA18" s="1293">
        <f>Q18+S18+U18</f>
        <v>88</v>
      </c>
      <c r="AC18" s="1306" t="s">
        <v>272</v>
      </c>
      <c r="AD18" s="1070"/>
      <c r="AE18" s="1739"/>
      <c r="AF18" s="1278"/>
      <c r="AG18" s="1425"/>
      <c r="AH18" s="1278"/>
      <c r="AI18" s="2432"/>
      <c r="AJ18" s="1278">
        <f t="shared" si="9"/>
        <v>0</v>
      </c>
      <c r="AK18" s="1426">
        <f t="shared" si="9"/>
        <v>0</v>
      </c>
      <c r="AL18" s="1278">
        <f t="shared" si="9"/>
        <v>0</v>
      </c>
      <c r="AM18" s="1335">
        <f t="shared" si="9"/>
        <v>0</v>
      </c>
      <c r="AN18" s="1499">
        <f>AD18+AF18+AH18</f>
        <v>0</v>
      </c>
      <c r="AO18" s="3237">
        <f>AE18+AG18+AI18</f>
        <v>0</v>
      </c>
      <c r="AP18" s="119"/>
    </row>
    <row r="19" spans="2:52" ht="14.25" customHeight="1" thickBot="1">
      <c r="B19" s="257" t="s">
        <v>411</v>
      </c>
      <c r="C19" s="292" t="s">
        <v>490</v>
      </c>
      <c r="D19" s="402">
        <v>60</v>
      </c>
      <c r="E19" s="1578" t="s">
        <v>100</v>
      </c>
      <c r="F19" s="1535" t="s">
        <v>101</v>
      </c>
      <c r="G19" s="1634" t="s">
        <v>102</v>
      </c>
      <c r="H19" s="1534" t="s">
        <v>100</v>
      </c>
      <c r="I19" s="1535" t="s">
        <v>101</v>
      </c>
      <c r="J19" s="1536" t="s">
        <v>102</v>
      </c>
      <c r="K19" s="1534" t="s">
        <v>100</v>
      </c>
      <c r="L19" s="1535" t="s">
        <v>101</v>
      </c>
      <c r="M19" s="1536" t="s">
        <v>102</v>
      </c>
      <c r="N19" s="100"/>
      <c r="O19" s="2562" t="s">
        <v>839</v>
      </c>
      <c r="P19" s="1256">
        <f>AD30</f>
        <v>0</v>
      </c>
      <c r="Q19" s="1441">
        <f>AE30</f>
        <v>0</v>
      </c>
      <c r="R19" s="2564">
        <f>AF30</f>
        <v>279.09000000000003</v>
      </c>
      <c r="S19" s="2565">
        <f>AG30</f>
        <v>211.99</v>
      </c>
      <c r="T19" s="1256">
        <f>AH30</f>
        <v>0</v>
      </c>
      <c r="U19" s="1443">
        <f>AI30</f>
        <v>0</v>
      </c>
      <c r="V19" s="1256">
        <f t="shared" si="4"/>
        <v>279.09000000000003</v>
      </c>
      <c r="W19" s="1298">
        <f t="shared" si="5"/>
        <v>211.99</v>
      </c>
      <c r="X19" s="1256">
        <f t="shared" si="6"/>
        <v>279.09000000000003</v>
      </c>
      <c r="Y19" s="1442">
        <f t="shared" si="7"/>
        <v>211.99</v>
      </c>
      <c r="Z19" s="1297">
        <f>P19+R19+T19</f>
        <v>279.09000000000003</v>
      </c>
      <c r="AA19" s="1298">
        <f>Q19+S19+U19</f>
        <v>211.99</v>
      </c>
      <c r="AC19" s="1308" t="s">
        <v>449</v>
      </c>
      <c r="AD19" s="1070"/>
      <c r="AE19" s="1740"/>
      <c r="AF19" s="1278"/>
      <c r="AG19" s="1425"/>
      <c r="AH19" s="1279"/>
      <c r="AI19" s="2433"/>
      <c r="AJ19" s="1279">
        <f t="shared" si="9"/>
        <v>0</v>
      </c>
      <c r="AK19" s="1428">
        <f t="shared" si="9"/>
        <v>0</v>
      </c>
      <c r="AL19" s="1279">
        <f t="shared" si="9"/>
        <v>0</v>
      </c>
      <c r="AM19" s="1243">
        <f t="shared" si="9"/>
        <v>0</v>
      </c>
      <c r="AN19" s="1499">
        <f>AD19+AF19+AH19</f>
        <v>0</v>
      </c>
      <c r="AO19" s="3237">
        <f>AE19+AG19+AI19</f>
        <v>0</v>
      </c>
      <c r="AP19" s="223"/>
    </row>
    <row r="20" spans="2:52" ht="15" customHeight="1">
      <c r="B20" s="388"/>
      <c r="C20" s="181" t="s">
        <v>534</v>
      </c>
      <c r="D20" s="11"/>
      <c r="E20" s="1189" t="s">
        <v>45</v>
      </c>
      <c r="F20" s="2624">
        <v>53.4</v>
      </c>
      <c r="G20" s="2011">
        <v>40</v>
      </c>
      <c r="H20" s="1189" t="s">
        <v>168</v>
      </c>
      <c r="I20" s="1583">
        <v>64.5</v>
      </c>
      <c r="J20" s="1584">
        <v>48</v>
      </c>
      <c r="K20" s="1189" t="s">
        <v>228</v>
      </c>
      <c r="L20" s="1583">
        <v>89.192999999999998</v>
      </c>
      <c r="M20" s="1823">
        <v>50</v>
      </c>
      <c r="N20" s="100"/>
      <c r="O20" s="2563" t="s">
        <v>840</v>
      </c>
      <c r="P20" s="1256">
        <f>AD37</f>
        <v>0</v>
      </c>
      <c r="Q20" s="1441">
        <f>AE37</f>
        <v>0</v>
      </c>
      <c r="R20" s="1256">
        <f>AF37</f>
        <v>66</v>
      </c>
      <c r="S20" s="1442">
        <f>AG37</f>
        <v>60</v>
      </c>
      <c r="T20" s="1256">
        <f>AH37</f>
        <v>0</v>
      </c>
      <c r="U20" s="1443">
        <f>AI37</f>
        <v>0</v>
      </c>
      <c r="V20" s="1256">
        <f t="shared" ref="V20:Y21" si="10">P20+R20</f>
        <v>66</v>
      </c>
      <c r="W20" s="1298">
        <f t="shared" si="10"/>
        <v>60</v>
      </c>
      <c r="X20" s="1256">
        <f t="shared" si="10"/>
        <v>66</v>
      </c>
      <c r="Y20" s="1442">
        <f t="shared" si="10"/>
        <v>60</v>
      </c>
      <c r="Z20" s="1297">
        <f>P20+R20+T20</f>
        <v>66</v>
      </c>
      <c r="AA20" s="1298">
        <f>Q20+S20+U20</f>
        <v>60</v>
      </c>
      <c r="AC20" s="1308" t="s">
        <v>353</v>
      </c>
      <c r="AD20" s="1275"/>
      <c r="AE20" s="2430"/>
      <c r="AF20" s="1277">
        <f>I25</f>
        <v>37.799999999999997</v>
      </c>
      <c r="AG20" s="1422">
        <f>J25</f>
        <v>28.8</v>
      </c>
      <c r="AH20" s="1278"/>
      <c r="AI20" s="2432"/>
      <c r="AJ20" s="1278">
        <f t="shared" si="9"/>
        <v>37.799999999999997</v>
      </c>
      <c r="AK20" s="1426">
        <f t="shared" si="9"/>
        <v>28.8</v>
      </c>
      <c r="AL20" s="1278">
        <f t="shared" si="9"/>
        <v>37.799999999999997</v>
      </c>
      <c r="AM20" s="1335">
        <f t="shared" si="9"/>
        <v>28.8</v>
      </c>
      <c r="AN20" s="1499">
        <f>AD20+AF20+AH20</f>
        <v>37.799999999999997</v>
      </c>
      <c r="AO20" s="3237">
        <f>AE20+AG20+AI20</f>
        <v>28.8</v>
      </c>
      <c r="AP20" s="223"/>
    </row>
    <row r="21" spans="2:52" ht="13.5" customHeight="1">
      <c r="B21" s="257" t="s">
        <v>530</v>
      </c>
      <c r="C21" s="2664" t="s">
        <v>529</v>
      </c>
      <c r="D21" s="1688">
        <v>250</v>
      </c>
      <c r="E21" s="261" t="s">
        <v>354</v>
      </c>
      <c r="F21" s="1656">
        <v>73.150000000000006</v>
      </c>
      <c r="G21" s="1657">
        <v>47.5</v>
      </c>
      <c r="H21" s="261" t="s">
        <v>94</v>
      </c>
      <c r="I21" s="260">
        <v>36</v>
      </c>
      <c r="J21" s="1192">
        <v>28.8</v>
      </c>
      <c r="K21" s="1693" t="s">
        <v>121</v>
      </c>
      <c r="L21" s="260">
        <v>56.628</v>
      </c>
      <c r="M21" s="1548">
        <v>41.87</v>
      </c>
      <c r="N21" s="100"/>
      <c r="O21" s="1291" t="s">
        <v>70</v>
      </c>
      <c r="P21" s="1257">
        <f>AD45</f>
        <v>150</v>
      </c>
      <c r="Q21" s="1444">
        <f>AE45</f>
        <v>100</v>
      </c>
      <c r="R21" s="1257">
        <f>AF45</f>
        <v>0</v>
      </c>
      <c r="S21" s="1335">
        <f>AG45</f>
        <v>0</v>
      </c>
      <c r="T21" s="1257">
        <f>AH45</f>
        <v>200.2</v>
      </c>
      <c r="U21" s="1440">
        <f>AI45</f>
        <v>140</v>
      </c>
      <c r="V21" s="1257">
        <f t="shared" si="10"/>
        <v>150</v>
      </c>
      <c r="W21" s="1426">
        <f t="shared" si="10"/>
        <v>100</v>
      </c>
      <c r="X21" s="1257">
        <f t="shared" si="10"/>
        <v>200.2</v>
      </c>
      <c r="Y21" s="1335">
        <f t="shared" si="10"/>
        <v>140</v>
      </c>
      <c r="Z21" s="1312">
        <f>P21+R21+T21</f>
        <v>350.2</v>
      </c>
      <c r="AA21" s="1293">
        <f>Q21+S21+U21</f>
        <v>240</v>
      </c>
      <c r="AC21" s="1958" t="s">
        <v>546</v>
      </c>
      <c r="AD21" s="1070"/>
      <c r="AE21" s="2429"/>
      <c r="AF21" s="1278">
        <f>F28</f>
        <v>3.25</v>
      </c>
      <c r="AG21" s="1425">
        <f>G28</f>
        <v>2.5</v>
      </c>
      <c r="AH21" s="1278"/>
      <c r="AI21" s="2432"/>
      <c r="AJ21" s="1278">
        <f t="shared" ref="AJ21:AJ22" si="11">AD21+AF21</f>
        <v>3.25</v>
      </c>
      <c r="AK21" s="1426">
        <f t="shared" ref="AK21:AK22" si="12">AE21+AG21</f>
        <v>2.5</v>
      </c>
      <c r="AL21" s="1278">
        <f t="shared" ref="AL21:AL22" si="13">AF21+AH21</f>
        <v>3.25</v>
      </c>
      <c r="AM21" s="1335">
        <f t="shared" ref="AM21:AM22" si="14">AG21+AI21</f>
        <v>2.5</v>
      </c>
      <c r="AN21" s="1499">
        <f>AD21+AF21+AH21</f>
        <v>3.25</v>
      </c>
      <c r="AO21" s="3237">
        <f>AE21+AG21+AI21</f>
        <v>2.5</v>
      </c>
      <c r="AP21" s="112"/>
    </row>
    <row r="22" spans="2:52">
      <c r="B22" s="182"/>
      <c r="C22" s="2657" t="s">
        <v>533</v>
      </c>
      <c r="D22" s="17"/>
      <c r="E22" s="261" t="s">
        <v>68</v>
      </c>
      <c r="F22" s="260">
        <v>12.5</v>
      </c>
      <c r="G22" s="1548">
        <v>10</v>
      </c>
      <c r="H22" s="2839" t="s">
        <v>944</v>
      </c>
      <c r="I22" s="11"/>
      <c r="J22" s="81"/>
      <c r="K22" s="1693" t="s">
        <v>159</v>
      </c>
      <c r="L22" s="260">
        <v>26.4</v>
      </c>
      <c r="M22" s="1548">
        <v>22</v>
      </c>
      <c r="N22" s="100"/>
      <c r="O22" s="1299" t="s">
        <v>104</v>
      </c>
      <c r="P22" s="1257">
        <f>AD49</f>
        <v>0</v>
      </c>
      <c r="Q22" s="1247">
        <f>AE49</f>
        <v>0</v>
      </c>
      <c r="R22" s="1257">
        <f>AF49</f>
        <v>0</v>
      </c>
      <c r="S22" s="1426">
        <f>AG49</f>
        <v>0</v>
      </c>
      <c r="T22" s="1257">
        <f>AH49</f>
        <v>0</v>
      </c>
      <c r="U22" s="1440">
        <f>AI49</f>
        <v>0</v>
      </c>
      <c r="V22" s="1254">
        <f t="shared" ref="V22:V44" si="15">P22+R22</f>
        <v>0</v>
      </c>
      <c r="W22" s="1426">
        <f t="shared" ref="W22:W49" si="16">Q22+S22</f>
        <v>0</v>
      </c>
      <c r="X22" s="1254">
        <f t="shared" ref="X22:X47" si="17">R22+T22</f>
        <v>0</v>
      </c>
      <c r="Y22" s="1335">
        <f t="shared" ref="Y22:Y49" si="18">S22+U22</f>
        <v>0</v>
      </c>
      <c r="Z22" s="1312">
        <f>P22+R22+T22</f>
        <v>0</v>
      </c>
      <c r="AA22" s="1293">
        <f>Q22+S22+U22</f>
        <v>0</v>
      </c>
      <c r="AC22" s="1307" t="s">
        <v>547</v>
      </c>
      <c r="AD22" s="1070"/>
      <c r="AE22" s="1739"/>
      <c r="AF22" s="1278">
        <f>L30</f>
        <v>1.65</v>
      </c>
      <c r="AG22" s="1425">
        <f>M30</f>
        <v>1.32</v>
      </c>
      <c r="AH22" s="1278"/>
      <c r="AI22" s="2432"/>
      <c r="AJ22" s="1278">
        <f t="shared" si="11"/>
        <v>1.65</v>
      </c>
      <c r="AK22" s="1426">
        <f t="shared" si="12"/>
        <v>1.32</v>
      </c>
      <c r="AL22" s="1278">
        <f t="shared" si="13"/>
        <v>1.65</v>
      </c>
      <c r="AM22" s="1335">
        <f t="shared" si="14"/>
        <v>1.32</v>
      </c>
      <c r="AN22" s="1499">
        <f>AD22+AF22+AH22</f>
        <v>1.65</v>
      </c>
      <c r="AO22" s="3237">
        <f>AE22+AG22+AI22</f>
        <v>1.32</v>
      </c>
      <c r="AP22" s="119"/>
    </row>
    <row r="23" spans="2:52" ht="14.25" customHeight="1">
      <c r="B23" s="394" t="s">
        <v>535</v>
      </c>
      <c r="C23" s="1105" t="s">
        <v>536</v>
      </c>
      <c r="D23" s="15">
        <v>120</v>
      </c>
      <c r="E23" s="2839" t="s">
        <v>941</v>
      </c>
      <c r="F23" s="11"/>
      <c r="G23" s="81"/>
      <c r="H23" s="261" t="s">
        <v>159</v>
      </c>
      <c r="I23" s="260">
        <v>18</v>
      </c>
      <c r="J23" s="1192">
        <v>14.4</v>
      </c>
      <c r="K23" s="2839" t="s">
        <v>1130</v>
      </c>
      <c r="M23" s="81"/>
      <c r="N23" s="100"/>
      <c r="O23" s="252" t="s">
        <v>858</v>
      </c>
      <c r="P23" s="1254"/>
      <c r="Q23" s="1247"/>
      <c r="R23" s="1254">
        <f>D25</f>
        <v>200</v>
      </c>
      <c r="S23" s="1335">
        <f>D25</f>
        <v>200</v>
      </c>
      <c r="T23" s="1254"/>
      <c r="U23" s="1440"/>
      <c r="V23" s="1254">
        <f t="shared" si="15"/>
        <v>200</v>
      </c>
      <c r="W23" s="1426">
        <f t="shared" si="16"/>
        <v>200</v>
      </c>
      <c r="X23" s="1254">
        <f t="shared" si="17"/>
        <v>200</v>
      </c>
      <c r="Y23" s="1335">
        <f t="shared" si="18"/>
        <v>200</v>
      </c>
      <c r="Z23" s="1292">
        <f>P23+R23+T23</f>
        <v>200</v>
      </c>
      <c r="AA23" s="1293">
        <f>Q23+S23+U23</f>
        <v>200</v>
      </c>
      <c r="AC23" s="1308" t="s">
        <v>125</v>
      </c>
      <c r="AD23" s="1070"/>
      <c r="AE23" s="1739"/>
      <c r="AF23" s="1278">
        <f>I27</f>
        <v>58.34</v>
      </c>
      <c r="AG23" s="1425">
        <f>J27</f>
        <v>46.67</v>
      </c>
      <c r="AH23" s="1278"/>
      <c r="AI23" s="2432"/>
      <c r="AJ23" s="1278">
        <f t="shared" ref="AJ23:AM30" si="19">AD23+AF23</f>
        <v>58.34</v>
      </c>
      <c r="AK23" s="1426">
        <f t="shared" si="19"/>
        <v>46.67</v>
      </c>
      <c r="AL23" s="1278">
        <f t="shared" si="19"/>
        <v>58.34</v>
      </c>
      <c r="AM23" s="1335">
        <f t="shared" si="19"/>
        <v>46.67</v>
      </c>
      <c r="AN23" s="1499">
        <f>AD23+AF23+AH23</f>
        <v>58.34</v>
      </c>
      <c r="AO23" s="3237">
        <f>AE23+AG23+AI23</f>
        <v>46.67</v>
      </c>
      <c r="AP23" s="223"/>
    </row>
    <row r="24" spans="2:52" ht="15" customHeight="1">
      <c r="B24" s="257" t="s">
        <v>650</v>
      </c>
      <c r="C24" s="2629" t="s">
        <v>542</v>
      </c>
      <c r="D24" s="293">
        <v>180</v>
      </c>
      <c r="E24" s="261" t="s">
        <v>159</v>
      </c>
      <c r="F24" s="260">
        <v>12</v>
      </c>
      <c r="G24" s="1548">
        <v>10</v>
      </c>
      <c r="H24" s="2839" t="s">
        <v>945</v>
      </c>
      <c r="I24" s="11"/>
      <c r="J24" s="81"/>
      <c r="K24" s="1586" t="s">
        <v>404</v>
      </c>
      <c r="L24" s="1656">
        <v>22.55</v>
      </c>
      <c r="M24" s="1881">
        <v>21.56</v>
      </c>
      <c r="N24" s="100"/>
      <c r="O24" s="489" t="s">
        <v>385</v>
      </c>
      <c r="P24" s="1254">
        <f>AD52</f>
        <v>0</v>
      </c>
      <c r="Q24" s="1247">
        <f>AE52</f>
        <v>0</v>
      </c>
      <c r="R24" s="1254">
        <f>AF52</f>
        <v>0</v>
      </c>
      <c r="S24" s="1335">
        <f>AG52</f>
        <v>0</v>
      </c>
      <c r="T24" s="1254">
        <f>AH52</f>
        <v>0</v>
      </c>
      <c r="U24" s="1440">
        <f>AI52</f>
        <v>0</v>
      </c>
      <c r="V24" s="1254">
        <f t="shared" si="15"/>
        <v>0</v>
      </c>
      <c r="W24" s="1426">
        <f t="shared" si="16"/>
        <v>0</v>
      </c>
      <c r="X24" s="1254">
        <f t="shared" si="17"/>
        <v>0</v>
      </c>
      <c r="Y24" s="1335">
        <f t="shared" si="18"/>
        <v>0</v>
      </c>
      <c r="Z24" s="1292">
        <f>P24+R24+T24</f>
        <v>0</v>
      </c>
      <c r="AA24" s="1293">
        <f>Q24+S24+U24</f>
        <v>0</v>
      </c>
      <c r="AC24" s="1308" t="s">
        <v>87</v>
      </c>
      <c r="AD24" s="1070"/>
      <c r="AE24" s="1742"/>
      <c r="AF24" s="1278">
        <f>F24+I23+L22</f>
        <v>56.4</v>
      </c>
      <c r="AG24" s="1425">
        <f>G24+J23+M22</f>
        <v>46.4</v>
      </c>
      <c r="AH24" s="1278"/>
      <c r="AI24" s="2432"/>
      <c r="AJ24" s="1278">
        <f t="shared" si="19"/>
        <v>56.4</v>
      </c>
      <c r="AK24" s="1426">
        <f t="shared" si="19"/>
        <v>46.4</v>
      </c>
      <c r="AL24" s="1278">
        <f t="shared" si="19"/>
        <v>56.4</v>
      </c>
      <c r="AM24" s="1335">
        <f t="shared" si="19"/>
        <v>46.4</v>
      </c>
      <c r="AN24" s="1499">
        <f>AD24+AF24+AH24</f>
        <v>56.4</v>
      </c>
      <c r="AO24" s="3237">
        <f>AE24+AG24+AI24</f>
        <v>46.4</v>
      </c>
      <c r="AP24" s="223"/>
    </row>
    <row r="25" spans="2:52" ht="14.25" customHeight="1">
      <c r="B25" s="259" t="s">
        <v>419</v>
      </c>
      <c r="C25" s="266" t="s">
        <v>291</v>
      </c>
      <c r="D25" s="1588">
        <v>200</v>
      </c>
      <c r="E25" s="2839" t="s">
        <v>942</v>
      </c>
      <c r="F25" s="11"/>
      <c r="G25" s="81"/>
      <c r="H25" s="261" t="s">
        <v>353</v>
      </c>
      <c r="I25" s="260">
        <v>37.799999999999997</v>
      </c>
      <c r="J25" s="1192">
        <v>28.8</v>
      </c>
      <c r="K25" s="1586" t="s">
        <v>537</v>
      </c>
      <c r="L25" s="260">
        <v>9.6</v>
      </c>
      <c r="M25" s="1548">
        <v>9.6</v>
      </c>
      <c r="N25" s="452"/>
      <c r="O25" s="1291" t="s">
        <v>386</v>
      </c>
      <c r="P25" s="1254">
        <f>AD56</f>
        <v>0</v>
      </c>
      <c r="Q25" s="1444">
        <f>AE56</f>
        <v>0</v>
      </c>
      <c r="R25" s="1254">
        <f>AF56</f>
        <v>89.192999999999998</v>
      </c>
      <c r="S25" s="1426">
        <f>AG56</f>
        <v>50</v>
      </c>
      <c r="T25" s="1254">
        <f>AH56</f>
        <v>0</v>
      </c>
      <c r="U25" s="1445">
        <f>AI56</f>
        <v>0</v>
      </c>
      <c r="V25" s="1254">
        <f t="shared" si="15"/>
        <v>89.192999999999998</v>
      </c>
      <c r="W25" s="1426">
        <f t="shared" si="16"/>
        <v>50</v>
      </c>
      <c r="X25" s="1254">
        <f t="shared" si="17"/>
        <v>89.192999999999998</v>
      </c>
      <c r="Y25" s="1335">
        <f t="shared" si="18"/>
        <v>50</v>
      </c>
      <c r="Z25" s="1292">
        <f>P25+R25+T25</f>
        <v>89.192999999999998</v>
      </c>
      <c r="AA25" s="1293">
        <f>Q25+S25+U25</f>
        <v>50</v>
      </c>
      <c r="AC25" s="1308" t="s">
        <v>68</v>
      </c>
      <c r="AD25" s="1070"/>
      <c r="AE25" s="1742"/>
      <c r="AF25" s="1278">
        <f>F22+I21</f>
        <v>48.5</v>
      </c>
      <c r="AG25" s="1425">
        <f>G22+J21</f>
        <v>38.799999999999997</v>
      </c>
      <c r="AH25" s="1278"/>
      <c r="AI25" s="2432"/>
      <c r="AJ25" s="1278">
        <f t="shared" si="19"/>
        <v>48.5</v>
      </c>
      <c r="AK25" s="1426">
        <f t="shared" si="19"/>
        <v>38.799999999999997</v>
      </c>
      <c r="AL25" s="1278">
        <f t="shared" si="19"/>
        <v>48.5</v>
      </c>
      <c r="AM25" s="1335">
        <f t="shared" si="19"/>
        <v>38.799999999999997</v>
      </c>
      <c r="AN25" s="1499">
        <f>AD25+AF25+AH25</f>
        <v>48.5</v>
      </c>
      <c r="AO25" s="3237">
        <f>AE25+AG25+AI25</f>
        <v>38.799999999999997</v>
      </c>
      <c r="AP25" s="223"/>
    </row>
    <row r="26" spans="2:52" ht="14.25" customHeight="1">
      <c r="B26" s="289" t="s">
        <v>9</v>
      </c>
      <c r="C26" s="181" t="s">
        <v>10</v>
      </c>
      <c r="D26" s="1588">
        <v>60</v>
      </c>
      <c r="E26" s="261" t="s">
        <v>82</v>
      </c>
      <c r="F26" s="1197">
        <v>3.75</v>
      </c>
      <c r="G26" s="1540">
        <v>3.75</v>
      </c>
      <c r="H26" s="2839" t="s">
        <v>946</v>
      </c>
      <c r="I26" s="11"/>
      <c r="J26" s="81"/>
      <c r="K26" s="1586" t="s">
        <v>538</v>
      </c>
      <c r="L26" s="260" t="s">
        <v>743</v>
      </c>
      <c r="M26" s="1548">
        <v>5.2240000000000002</v>
      </c>
      <c r="N26" s="448"/>
      <c r="O26" s="1291" t="s">
        <v>121</v>
      </c>
      <c r="P26" s="1254"/>
      <c r="Q26" s="1247"/>
      <c r="R26" s="1254">
        <f>L21</f>
        <v>56.628</v>
      </c>
      <c r="S26" s="1335">
        <f>M21</f>
        <v>41.87</v>
      </c>
      <c r="T26" s="1254"/>
      <c r="U26" s="1440"/>
      <c r="V26" s="1254">
        <f t="shared" si="15"/>
        <v>56.628</v>
      </c>
      <c r="W26" s="1426">
        <f t="shared" si="16"/>
        <v>41.87</v>
      </c>
      <c r="X26" s="1254">
        <f t="shared" si="17"/>
        <v>56.628</v>
      </c>
      <c r="Y26" s="1335">
        <f t="shared" si="18"/>
        <v>41.87</v>
      </c>
      <c r="Z26" s="1292">
        <f>P26+R26+T26</f>
        <v>56.628</v>
      </c>
      <c r="AA26" s="1293">
        <f>Q26+S26+U26</f>
        <v>41.87</v>
      </c>
      <c r="AC26" s="1308" t="s">
        <v>74</v>
      </c>
      <c r="AD26" s="1070"/>
      <c r="AE26" s="1739"/>
      <c r="AF26" s="1278"/>
      <c r="AG26" s="1425"/>
      <c r="AH26" s="1278"/>
      <c r="AI26" s="2432"/>
      <c r="AJ26" s="1278">
        <f t="shared" si="19"/>
        <v>0</v>
      </c>
      <c r="AK26" s="1426">
        <f t="shared" si="19"/>
        <v>0</v>
      </c>
      <c r="AL26" s="1278">
        <f t="shared" si="19"/>
        <v>0</v>
      </c>
      <c r="AM26" s="1335">
        <f t="shared" si="19"/>
        <v>0</v>
      </c>
      <c r="AN26" s="1499">
        <f>AD26+AF26+AH26</f>
        <v>0</v>
      </c>
      <c r="AO26" s="3237">
        <f>AE26+AG26+AI26</f>
        <v>0</v>
      </c>
      <c r="AP26" s="223"/>
    </row>
    <row r="27" spans="2:52" ht="17.25" customHeight="1">
      <c r="B27" s="259" t="s">
        <v>9</v>
      </c>
      <c r="C27" s="266" t="s">
        <v>387</v>
      </c>
      <c r="D27" s="1588">
        <v>40</v>
      </c>
      <c r="E27" s="261" t="s">
        <v>82</v>
      </c>
      <c r="F27" s="1197">
        <v>1.25</v>
      </c>
      <c r="G27" s="1540">
        <v>1.25</v>
      </c>
      <c r="H27" s="261" t="s">
        <v>139</v>
      </c>
      <c r="I27" s="260">
        <v>58.34</v>
      </c>
      <c r="J27" s="1192">
        <v>46.67</v>
      </c>
      <c r="K27" s="1586" t="s">
        <v>80</v>
      </c>
      <c r="L27" s="1197">
        <v>7.8659999999999997</v>
      </c>
      <c r="M27" s="1660">
        <v>7.8659999999999997</v>
      </c>
      <c r="N27" s="100"/>
      <c r="O27" s="1291" t="s">
        <v>65</v>
      </c>
      <c r="P27" s="1254"/>
      <c r="Q27" s="1247"/>
      <c r="R27" s="1254"/>
      <c r="S27" s="1335"/>
      <c r="T27" s="1254"/>
      <c r="U27" s="1440"/>
      <c r="V27" s="1254">
        <f t="shared" si="15"/>
        <v>0</v>
      </c>
      <c r="W27" s="1426">
        <f t="shared" si="16"/>
        <v>0</v>
      </c>
      <c r="X27" s="1254">
        <f t="shared" si="17"/>
        <v>0</v>
      </c>
      <c r="Y27" s="1335">
        <f t="shared" si="18"/>
        <v>0</v>
      </c>
      <c r="Z27" s="1292">
        <f>P27+R27+T27</f>
        <v>0</v>
      </c>
      <c r="AA27" s="1293">
        <f>Q27+S27+U27</f>
        <v>0</v>
      </c>
      <c r="AC27" s="1308" t="s">
        <v>129</v>
      </c>
      <c r="AD27" s="1070"/>
      <c r="AE27" s="1743"/>
      <c r="AF27" s="1278"/>
      <c r="AG27" s="1425"/>
      <c r="AH27" s="1278"/>
      <c r="AI27" s="2432"/>
      <c r="AJ27" s="1278">
        <f t="shared" si="19"/>
        <v>0</v>
      </c>
      <c r="AK27" s="1426">
        <f t="shared" si="19"/>
        <v>0</v>
      </c>
      <c r="AL27" s="1278">
        <f t="shared" si="19"/>
        <v>0</v>
      </c>
      <c r="AM27" s="1335">
        <f t="shared" si="19"/>
        <v>0</v>
      </c>
      <c r="AN27" s="1499">
        <f>AD27+AF27+AH27</f>
        <v>0</v>
      </c>
      <c r="AO27" s="3237">
        <f>AE27+AG27+AI27</f>
        <v>0</v>
      </c>
      <c r="AP27" s="223"/>
    </row>
    <row r="28" spans="2:52" ht="14.25" customHeight="1">
      <c r="B28" s="70"/>
      <c r="C28" s="1632"/>
      <c r="D28" s="11"/>
      <c r="E28" s="261" t="s">
        <v>531</v>
      </c>
      <c r="F28" s="1197">
        <v>3.25</v>
      </c>
      <c r="G28" s="1540">
        <v>2.5</v>
      </c>
      <c r="H28" s="2839" t="s">
        <v>947</v>
      </c>
      <c r="I28" s="11"/>
      <c r="J28" s="81"/>
      <c r="K28" s="1586" t="s">
        <v>539</v>
      </c>
      <c r="L28" s="1656">
        <v>3.6</v>
      </c>
      <c r="M28" s="1951">
        <v>3.6</v>
      </c>
      <c r="N28" s="1466"/>
      <c r="O28" s="1291" t="s">
        <v>60</v>
      </c>
      <c r="P28" s="1254">
        <f>F11</f>
        <v>170</v>
      </c>
      <c r="Q28" s="1444">
        <f>G11</f>
        <v>170</v>
      </c>
      <c r="R28" s="1254">
        <f>L27</f>
        <v>7.8659999999999997</v>
      </c>
      <c r="S28" s="1426">
        <f>M27</f>
        <v>7.8659999999999997</v>
      </c>
      <c r="T28" s="1932">
        <f>F41</f>
        <v>200</v>
      </c>
      <c r="U28" s="1448">
        <f>G41</f>
        <v>200</v>
      </c>
      <c r="V28" s="1254">
        <f t="shared" si="15"/>
        <v>177.86599999999999</v>
      </c>
      <c r="W28" s="1426">
        <f t="shared" si="16"/>
        <v>177.86599999999999</v>
      </c>
      <c r="X28" s="1254">
        <f t="shared" si="17"/>
        <v>207.86599999999999</v>
      </c>
      <c r="Y28" s="1335">
        <f t="shared" si="18"/>
        <v>207.86599999999999</v>
      </c>
      <c r="Z28" s="1292">
        <f>P28+R28+T28</f>
        <v>377.86599999999999</v>
      </c>
      <c r="AA28" s="1293">
        <f>Q28+S28+U28</f>
        <v>377.86599999999999</v>
      </c>
      <c r="AC28" s="1308" t="s">
        <v>127</v>
      </c>
      <c r="AD28" s="1070"/>
      <c r="AE28" s="1744"/>
      <c r="AF28" s="1278"/>
      <c r="AG28" s="1425"/>
      <c r="AH28" s="1278"/>
      <c r="AI28" s="2432"/>
      <c r="AJ28" s="1278">
        <f t="shared" si="19"/>
        <v>0</v>
      </c>
      <c r="AK28" s="1426">
        <f t="shared" si="19"/>
        <v>0</v>
      </c>
      <c r="AL28" s="1278">
        <f t="shared" si="19"/>
        <v>0</v>
      </c>
      <c r="AM28" s="1335">
        <f t="shared" si="19"/>
        <v>0</v>
      </c>
      <c r="AN28" s="1499">
        <f>AD28+AF28+AH28</f>
        <v>0</v>
      </c>
      <c r="AO28" s="3237">
        <f>AE28+AG28+AI28</f>
        <v>0</v>
      </c>
      <c r="AP28" s="223"/>
    </row>
    <row r="29" spans="2:52" ht="15" customHeight="1" thickBot="1">
      <c r="B29" s="70"/>
      <c r="C29" s="1632"/>
      <c r="D29" s="11"/>
      <c r="E29" s="2839" t="s">
        <v>943</v>
      </c>
      <c r="F29" s="11"/>
      <c r="G29" s="81"/>
      <c r="H29" s="261" t="s">
        <v>82</v>
      </c>
      <c r="I29" s="260">
        <v>7.2</v>
      </c>
      <c r="J29" s="1192">
        <v>7.2</v>
      </c>
      <c r="K29" s="1586" t="s">
        <v>540</v>
      </c>
      <c r="L29" s="260">
        <v>2.4</v>
      </c>
      <c r="M29" s="1548">
        <v>2.4</v>
      </c>
      <c r="N29" s="100"/>
      <c r="O29" s="1291" t="s">
        <v>137</v>
      </c>
      <c r="P29" s="1254"/>
      <c r="Q29" s="1247"/>
      <c r="R29" s="1254"/>
      <c r="S29" s="1335"/>
      <c r="T29" s="1254"/>
      <c r="U29" s="1440"/>
      <c r="V29" s="1254">
        <f t="shared" si="15"/>
        <v>0</v>
      </c>
      <c r="W29" s="1426">
        <f t="shared" si="16"/>
        <v>0</v>
      </c>
      <c r="X29" s="1254">
        <f t="shared" si="17"/>
        <v>0</v>
      </c>
      <c r="Y29" s="1335">
        <f t="shared" si="18"/>
        <v>0</v>
      </c>
      <c r="Z29" s="1292">
        <f>P29+R29+T29</f>
        <v>0</v>
      </c>
      <c r="AA29" s="1300">
        <f>Q29+S29+U29</f>
        <v>0</v>
      </c>
      <c r="AC29" s="1309" t="s">
        <v>156</v>
      </c>
      <c r="AD29" s="1276"/>
      <c r="AE29" s="1745"/>
      <c r="AF29" s="1279"/>
      <c r="AG29" s="1427"/>
      <c r="AH29" s="1279"/>
      <c r="AI29" s="2433"/>
      <c r="AJ29" s="1279">
        <f t="shared" si="19"/>
        <v>0</v>
      </c>
      <c r="AK29" s="1428">
        <f t="shared" si="19"/>
        <v>0</v>
      </c>
      <c r="AL29" s="1279">
        <f t="shared" si="19"/>
        <v>0</v>
      </c>
      <c r="AM29" s="1243">
        <f t="shared" si="19"/>
        <v>0</v>
      </c>
      <c r="AN29" s="1499">
        <f>AD29+AF29+AH29</f>
        <v>0</v>
      </c>
      <c r="AO29" s="3237">
        <f>AE29+AG29+AI29</f>
        <v>0</v>
      </c>
      <c r="AP29" s="2621"/>
    </row>
    <row r="30" spans="2:52" ht="13.5" customHeight="1" thickBot="1">
      <c r="B30" s="70"/>
      <c r="C30" s="1632"/>
      <c r="D30" s="11"/>
      <c r="E30" s="261" t="s">
        <v>543</v>
      </c>
      <c r="F30" s="1574">
        <v>1.1000000000000001</v>
      </c>
      <c r="G30" s="1198">
        <v>1.1000000000000001</v>
      </c>
      <c r="H30" s="261" t="s">
        <v>543</v>
      </c>
      <c r="I30" s="1545">
        <v>0.1</v>
      </c>
      <c r="J30" s="1195">
        <v>0.1</v>
      </c>
      <c r="K30" s="1586" t="s">
        <v>541</v>
      </c>
      <c r="L30" s="260">
        <v>1.65</v>
      </c>
      <c r="M30" s="1548">
        <v>1.32</v>
      </c>
      <c r="N30" s="100"/>
      <c r="O30" s="1291" t="s">
        <v>64</v>
      </c>
      <c r="P30" s="1254"/>
      <c r="Q30" s="1247"/>
      <c r="R30" s="1254"/>
      <c r="S30" s="1335"/>
      <c r="T30" s="1254"/>
      <c r="U30" s="1440"/>
      <c r="V30" s="1254">
        <f t="shared" si="15"/>
        <v>0</v>
      </c>
      <c r="W30" s="1426">
        <f t="shared" si="16"/>
        <v>0</v>
      </c>
      <c r="X30" s="1254">
        <f t="shared" si="17"/>
        <v>0</v>
      </c>
      <c r="Y30" s="1335">
        <f t="shared" si="18"/>
        <v>0</v>
      </c>
      <c r="Z30" s="1292">
        <f>P30+R30+T30</f>
        <v>0</v>
      </c>
      <c r="AA30" s="1300">
        <f>Q30+S30+U30</f>
        <v>0</v>
      </c>
      <c r="AC30" s="2436" t="s">
        <v>829</v>
      </c>
      <c r="AD30" s="2438">
        <f t="shared" ref="AD30:AI30" si="20">SUM(AD17:AD29)</f>
        <v>0</v>
      </c>
      <c r="AE30" s="2431">
        <f t="shared" si="20"/>
        <v>0</v>
      </c>
      <c r="AF30" s="2428">
        <f t="shared" si="20"/>
        <v>279.09000000000003</v>
      </c>
      <c r="AG30" s="2435">
        <f t="shared" si="20"/>
        <v>211.99</v>
      </c>
      <c r="AH30" s="2427">
        <f t="shared" si="20"/>
        <v>0</v>
      </c>
      <c r="AI30" s="2434">
        <f t="shared" si="20"/>
        <v>0</v>
      </c>
      <c r="AJ30" s="2063">
        <f t="shared" si="19"/>
        <v>279.09000000000003</v>
      </c>
      <c r="AK30" s="1426">
        <f t="shared" si="19"/>
        <v>211.99</v>
      </c>
      <c r="AL30" s="2063">
        <f t="shared" si="19"/>
        <v>279.09000000000003</v>
      </c>
      <c r="AM30" s="1449">
        <f t="shared" si="19"/>
        <v>211.99</v>
      </c>
      <c r="AN30" s="2448">
        <f>AD30+AF30+AH30</f>
        <v>279.09000000000003</v>
      </c>
      <c r="AO30" s="3237">
        <f>AE30+AG30+AI30</f>
        <v>211.99</v>
      </c>
      <c r="AP30" s="216"/>
      <c r="AX30" s="11"/>
      <c r="AY30" s="11"/>
      <c r="AZ30" s="11"/>
    </row>
    <row r="31" spans="2:52" ht="12.75" customHeight="1">
      <c r="B31" s="70"/>
      <c r="C31" s="1632"/>
      <c r="D31" s="11"/>
      <c r="E31" s="1589" t="s">
        <v>160</v>
      </c>
      <c r="F31" s="1574">
        <v>0.01</v>
      </c>
      <c r="G31" s="1198">
        <v>0.01</v>
      </c>
      <c r="H31" s="1589" t="s">
        <v>160</v>
      </c>
      <c r="I31" s="1574">
        <v>4.1999999999999997E-3</v>
      </c>
      <c r="J31" s="1198">
        <v>4.1999999999999997E-3</v>
      </c>
      <c r="K31" s="261" t="s">
        <v>543</v>
      </c>
      <c r="L31" s="1197">
        <v>0.48</v>
      </c>
      <c r="M31" s="1660">
        <v>0.48</v>
      </c>
      <c r="N31" s="100"/>
      <c r="O31" s="1291" t="s">
        <v>404</v>
      </c>
      <c r="P31" s="1254">
        <f>L10</f>
        <v>31.2</v>
      </c>
      <c r="Q31" s="1247">
        <f>M10</f>
        <v>30</v>
      </c>
      <c r="R31" s="1751">
        <f>L24</f>
        <v>22.55</v>
      </c>
      <c r="S31" s="1426">
        <f>M24</f>
        <v>21.56</v>
      </c>
      <c r="T31" s="1254">
        <f>I39</f>
        <v>20.8</v>
      </c>
      <c r="U31" s="1440">
        <f>J39</f>
        <v>20</v>
      </c>
      <c r="V31" s="1254">
        <f t="shared" si="15"/>
        <v>53.75</v>
      </c>
      <c r="W31" s="1426">
        <f t="shared" si="16"/>
        <v>51.56</v>
      </c>
      <c r="X31" s="1254">
        <f t="shared" si="17"/>
        <v>43.35</v>
      </c>
      <c r="Y31" s="1335">
        <f t="shared" si="18"/>
        <v>41.56</v>
      </c>
      <c r="Z31" s="1292">
        <f>P31+R31+T31</f>
        <v>74.55</v>
      </c>
      <c r="AA31" s="1300">
        <f>Q31+S31+U31</f>
        <v>71.56</v>
      </c>
      <c r="AC31" s="2450" t="s">
        <v>939</v>
      </c>
      <c r="AD31" s="2446"/>
      <c r="AE31" s="2451"/>
      <c r="AF31" s="2452"/>
      <c r="AG31" s="2453"/>
      <c r="AH31" s="2452"/>
      <c r="AI31" s="2454"/>
      <c r="AP31" s="114"/>
      <c r="AX31" s="11"/>
      <c r="AY31" s="11"/>
      <c r="AZ31" s="11"/>
    </row>
    <row r="32" spans="2:52" ht="13.5" customHeight="1" thickBot="1">
      <c r="B32" s="70"/>
      <c r="C32" s="1632"/>
      <c r="D32" s="11"/>
      <c r="E32" s="261" t="s">
        <v>532</v>
      </c>
      <c r="F32" s="260">
        <v>162.5</v>
      </c>
      <c r="G32" s="1548">
        <v>162.5</v>
      </c>
      <c r="H32" s="1544" t="s">
        <v>649</v>
      </c>
      <c r="I32" s="294"/>
      <c r="J32" s="1037"/>
      <c r="K32" s="70"/>
      <c r="L32" s="11"/>
      <c r="M32" s="81"/>
      <c r="N32" s="100"/>
      <c r="O32" s="1291" t="s">
        <v>67</v>
      </c>
      <c r="P32" s="1254"/>
      <c r="Q32" s="1247"/>
      <c r="R32" s="1254">
        <f>I33</f>
        <v>13.5</v>
      </c>
      <c r="S32" s="1335">
        <f>J33</f>
        <v>13.5</v>
      </c>
      <c r="T32" s="1254"/>
      <c r="U32" s="1440"/>
      <c r="V32" s="1254">
        <f t="shared" si="15"/>
        <v>13.5</v>
      </c>
      <c r="W32" s="1426">
        <f t="shared" si="16"/>
        <v>13.5</v>
      </c>
      <c r="X32" s="1254">
        <f t="shared" si="17"/>
        <v>13.5</v>
      </c>
      <c r="Y32" s="1335">
        <f t="shared" si="18"/>
        <v>13.5</v>
      </c>
      <c r="Z32" s="1292">
        <f>P32+R32+T32</f>
        <v>13.5</v>
      </c>
      <c r="AA32" s="1300">
        <f>Q32+S32+U32</f>
        <v>13.5</v>
      </c>
      <c r="AC32" s="1308" t="s">
        <v>130</v>
      </c>
      <c r="AD32" s="2437"/>
      <c r="AE32" s="2439"/>
      <c r="AF32" s="1278"/>
      <c r="AG32" s="1425"/>
      <c r="AH32" s="1278"/>
      <c r="AI32" s="2432"/>
      <c r="AJ32" s="1278">
        <f t="shared" ref="AJ32:AM38" si="21">AD32+AF32</f>
        <v>0</v>
      </c>
      <c r="AK32" s="1426">
        <f t="shared" si="21"/>
        <v>0</v>
      </c>
      <c r="AL32" s="1278">
        <f t="shared" si="21"/>
        <v>0</v>
      </c>
      <c r="AM32" s="1335">
        <f t="shared" si="21"/>
        <v>0</v>
      </c>
      <c r="AN32" s="1499">
        <f>AD32+AF32+AH32</f>
        <v>0</v>
      </c>
      <c r="AO32" s="3237">
        <f>AE32+AG32+AI32</f>
        <v>0</v>
      </c>
      <c r="AP32" s="223"/>
      <c r="AX32" s="145"/>
      <c r="AY32" s="11"/>
      <c r="AZ32" s="11"/>
    </row>
    <row r="33" spans="1:58">
      <c r="B33" s="70"/>
      <c r="C33" s="1632"/>
      <c r="D33" s="11"/>
      <c r="E33" s="1627" t="s">
        <v>405</v>
      </c>
      <c r="F33" s="1681"/>
      <c r="G33" s="2034">
        <v>1</v>
      </c>
      <c r="H33" s="261" t="s">
        <v>93</v>
      </c>
      <c r="I33" s="1574">
        <v>13.5</v>
      </c>
      <c r="J33" s="1198">
        <v>13.5</v>
      </c>
      <c r="K33" s="1691" t="s">
        <v>490</v>
      </c>
      <c r="L33" s="1673"/>
      <c r="M33" s="1710"/>
      <c r="N33" s="114"/>
      <c r="O33" s="1291" t="s">
        <v>82</v>
      </c>
      <c r="P33" s="1254">
        <f>F13</f>
        <v>7</v>
      </c>
      <c r="Q33" s="1444">
        <f>G13</f>
        <v>7</v>
      </c>
      <c r="R33" s="1254">
        <f>F26+F27+I29</f>
        <v>12.2</v>
      </c>
      <c r="S33" s="1426">
        <f>G26+G27+J29</f>
        <v>12.2</v>
      </c>
      <c r="T33" s="1254"/>
      <c r="U33" s="1445"/>
      <c r="V33" s="1254">
        <f t="shared" si="15"/>
        <v>19.2</v>
      </c>
      <c r="W33" s="1426">
        <f t="shared" si="16"/>
        <v>19.2</v>
      </c>
      <c r="X33" s="1254">
        <f t="shared" si="17"/>
        <v>12.2</v>
      </c>
      <c r="Y33" s="1335">
        <f t="shared" si="18"/>
        <v>12.2</v>
      </c>
      <c r="Z33" s="1292">
        <f>P33+R33+T33</f>
        <v>19.2</v>
      </c>
      <c r="AA33" s="1300">
        <f>Q33+S33+U33</f>
        <v>19.2</v>
      </c>
      <c r="AC33" s="1308" t="s">
        <v>128</v>
      </c>
      <c r="AD33" s="2437"/>
      <c r="AE33" s="2439"/>
      <c r="AF33" s="1278"/>
      <c r="AG33" s="1425"/>
      <c r="AH33" s="1278"/>
      <c r="AI33" s="2432"/>
      <c r="AJ33" s="1278">
        <f t="shared" si="21"/>
        <v>0</v>
      </c>
      <c r="AK33" s="1426">
        <f t="shared" si="21"/>
        <v>0</v>
      </c>
      <c r="AL33" s="1278">
        <f t="shared" si="21"/>
        <v>0</v>
      </c>
      <c r="AM33" s="1335">
        <f t="shared" si="21"/>
        <v>0</v>
      </c>
      <c r="AN33" s="1499">
        <f>AD33+AF33+AH33</f>
        <v>0</v>
      </c>
      <c r="AO33" s="3237">
        <f>AE33+AG33+AI33</f>
        <v>0</v>
      </c>
      <c r="AP33" s="223"/>
      <c r="AX33" s="139"/>
      <c r="AY33" s="11"/>
      <c r="AZ33" s="11"/>
    </row>
    <row r="34" spans="1:58" ht="12" customHeight="1" thickBot="1">
      <c r="B34" s="70"/>
      <c r="C34" s="1632"/>
      <c r="D34" s="11"/>
      <c r="E34" s="70"/>
      <c r="F34" s="11"/>
      <c r="G34" s="81"/>
      <c r="H34" s="261" t="s">
        <v>446</v>
      </c>
      <c r="I34" s="260">
        <v>4.05</v>
      </c>
      <c r="J34" s="1192">
        <v>4.05</v>
      </c>
      <c r="K34" s="2840" t="s">
        <v>534</v>
      </c>
      <c r="L34" s="1637"/>
      <c r="M34" s="1711"/>
      <c r="N34" s="100"/>
      <c r="O34" s="1291" t="s">
        <v>89</v>
      </c>
      <c r="P34" s="1254"/>
      <c r="Q34" s="1247"/>
      <c r="R34" s="1826">
        <f>L28+L29</f>
        <v>6</v>
      </c>
      <c r="S34" s="1449">
        <f>M28+M29</f>
        <v>6</v>
      </c>
      <c r="T34" s="1254"/>
      <c r="U34" s="1440"/>
      <c r="V34" s="1254">
        <f t="shared" si="15"/>
        <v>6</v>
      </c>
      <c r="W34" s="1426">
        <f t="shared" si="16"/>
        <v>6</v>
      </c>
      <c r="X34" s="1254">
        <f t="shared" si="17"/>
        <v>6</v>
      </c>
      <c r="Y34" s="1335">
        <f t="shared" si="18"/>
        <v>6</v>
      </c>
      <c r="Z34" s="1292">
        <f>P34+R34+T34</f>
        <v>6</v>
      </c>
      <c r="AA34" s="1300">
        <f>Q34+S34+U34</f>
        <v>6</v>
      </c>
      <c r="AC34" s="1308" t="s">
        <v>126</v>
      </c>
      <c r="AD34" s="2437"/>
      <c r="AE34" s="2440"/>
      <c r="AF34" s="2064">
        <f>L36</f>
        <v>66</v>
      </c>
      <c r="AG34" s="1957">
        <f>M36</f>
        <v>60</v>
      </c>
      <c r="AH34" s="1278"/>
      <c r="AI34" s="2432"/>
      <c r="AJ34" s="2064">
        <f t="shared" si="21"/>
        <v>66</v>
      </c>
      <c r="AK34" s="1426">
        <f t="shared" si="21"/>
        <v>60</v>
      </c>
      <c r="AL34" s="2064">
        <f t="shared" si="21"/>
        <v>66</v>
      </c>
      <c r="AM34" s="1449">
        <f t="shared" si="21"/>
        <v>60</v>
      </c>
      <c r="AN34" s="2449">
        <f>AD34+AF34+AH34</f>
        <v>66</v>
      </c>
      <c r="AO34" s="3237">
        <f>AE34+AG34+AI34</f>
        <v>60</v>
      </c>
      <c r="AP34" s="223"/>
      <c r="AX34" s="151"/>
      <c r="AY34" s="11"/>
      <c r="AZ34" s="11"/>
    </row>
    <row r="35" spans="1:58" ht="15.75" customHeight="1" thickBot="1">
      <c r="B35" s="70"/>
      <c r="C35" s="1632"/>
      <c r="D35" s="11"/>
      <c r="E35" s="70"/>
      <c r="F35" s="11"/>
      <c r="G35" s="81"/>
      <c r="H35" s="1555" t="s">
        <v>81</v>
      </c>
      <c r="I35" s="260">
        <v>40.5</v>
      </c>
      <c r="J35" s="1192">
        <v>40.5</v>
      </c>
      <c r="K35" s="1534" t="s">
        <v>100</v>
      </c>
      <c r="L35" s="1535" t="s">
        <v>101</v>
      </c>
      <c r="M35" s="1536" t="s">
        <v>102</v>
      </c>
      <c r="N35" s="100"/>
      <c r="O35" s="1291" t="s">
        <v>400</v>
      </c>
      <c r="P35" s="1254"/>
      <c r="Q35" s="1444"/>
      <c r="R35" s="1254">
        <f>S35/1000/0.04</f>
        <v>0.13059999999999999</v>
      </c>
      <c r="S35" s="1426">
        <f>M26</f>
        <v>5.2240000000000002</v>
      </c>
      <c r="T35" s="1254"/>
      <c r="U35" s="1445"/>
      <c r="V35" s="1254">
        <f t="shared" si="15"/>
        <v>0.13059999999999999</v>
      </c>
      <c r="W35" s="1426">
        <f t="shared" si="16"/>
        <v>5.2240000000000002</v>
      </c>
      <c r="X35" s="1254">
        <f t="shared" si="17"/>
        <v>0.13059999999999999</v>
      </c>
      <c r="Y35" s="1335">
        <f t="shared" si="18"/>
        <v>5.2240000000000002</v>
      </c>
      <c r="Z35" s="1292">
        <f>P35+R35+T35</f>
        <v>0.13059999999999999</v>
      </c>
      <c r="AA35" s="1300">
        <f>Q35+S35+U35</f>
        <v>5.2240000000000002</v>
      </c>
      <c r="AC35" s="1308" t="s">
        <v>392</v>
      </c>
      <c r="AD35" s="2437"/>
      <c r="AE35" s="2441"/>
      <c r="AF35" s="1278"/>
      <c r="AG35" s="1425"/>
      <c r="AH35" s="1278"/>
      <c r="AI35" s="2432"/>
      <c r="AJ35" s="1278">
        <f t="shared" si="21"/>
        <v>0</v>
      </c>
      <c r="AK35" s="1426">
        <f t="shared" si="21"/>
        <v>0</v>
      </c>
      <c r="AL35" s="1278">
        <f t="shared" si="21"/>
        <v>0</v>
      </c>
      <c r="AM35" s="1335">
        <f t="shared" si="21"/>
        <v>0</v>
      </c>
      <c r="AN35" s="1499">
        <f>AD35+AF35+AH35</f>
        <v>0</v>
      </c>
      <c r="AO35" s="3237">
        <f>AE35+AG35+AI35</f>
        <v>0</v>
      </c>
      <c r="AP35" s="223"/>
      <c r="AY35" s="11"/>
      <c r="AZ35" s="11"/>
    </row>
    <row r="36" spans="1:58" ht="15.75" thickBot="1">
      <c r="B36" s="1472" t="s">
        <v>361</v>
      </c>
      <c r="C36" s="1473"/>
      <c r="D36" s="1830">
        <f>SUM(D19:D32)</f>
        <v>910</v>
      </c>
      <c r="E36" s="66"/>
      <c r="F36" s="38"/>
      <c r="G36" s="83"/>
      <c r="H36" s="271" t="s">
        <v>543</v>
      </c>
      <c r="I36" s="1558">
        <v>0.54</v>
      </c>
      <c r="J36" s="1559">
        <v>0.54</v>
      </c>
      <c r="K36" s="1967" t="s">
        <v>59</v>
      </c>
      <c r="L36" s="1956">
        <v>66</v>
      </c>
      <c r="M36" s="2841">
        <v>60</v>
      </c>
      <c r="N36" s="100"/>
      <c r="O36" s="1291" t="s">
        <v>50</v>
      </c>
      <c r="P36" s="1254">
        <f>F12+I11</f>
        <v>14.6</v>
      </c>
      <c r="Q36" s="1446">
        <f>G12+J11</f>
        <v>14.6</v>
      </c>
      <c r="R36" s="1254"/>
      <c r="S36" s="1449"/>
      <c r="T36" s="1254">
        <f>F40</f>
        <v>10</v>
      </c>
      <c r="U36" s="1437">
        <f>G40</f>
        <v>10</v>
      </c>
      <c r="V36" s="1254">
        <f t="shared" si="15"/>
        <v>14.6</v>
      </c>
      <c r="W36" s="1426">
        <f t="shared" si="16"/>
        <v>14.6</v>
      </c>
      <c r="X36" s="1254">
        <f t="shared" si="17"/>
        <v>10</v>
      </c>
      <c r="Y36" s="1335">
        <f t="shared" si="18"/>
        <v>10</v>
      </c>
      <c r="Z36" s="1292">
        <f>P36+R36+T36</f>
        <v>24.6</v>
      </c>
      <c r="AA36" s="1300">
        <f>Q36+S36+U36</f>
        <v>24.6</v>
      </c>
      <c r="AC36" s="1307" t="s">
        <v>96</v>
      </c>
      <c r="AD36" s="2437"/>
      <c r="AE36" s="2442"/>
      <c r="AF36" s="1278"/>
      <c r="AG36" s="1425"/>
      <c r="AH36" s="1278"/>
      <c r="AI36" s="2432"/>
      <c r="AJ36" s="1278">
        <f t="shared" si="21"/>
        <v>0</v>
      </c>
      <c r="AK36" s="1426">
        <f t="shared" si="21"/>
        <v>0</v>
      </c>
      <c r="AL36" s="1278">
        <f t="shared" si="21"/>
        <v>0</v>
      </c>
      <c r="AM36" s="1335">
        <f t="shared" si="21"/>
        <v>0</v>
      </c>
      <c r="AN36" s="1499">
        <f>AD36+AF36+AH36</f>
        <v>0</v>
      </c>
      <c r="AO36" s="3237">
        <f>AE36+AG36+AI36</f>
        <v>0</v>
      </c>
      <c r="AP36" s="119"/>
      <c r="AX36" s="151"/>
      <c r="AY36" s="11"/>
      <c r="AZ36" s="11"/>
    </row>
    <row r="37" spans="1:58" ht="11.25" customHeight="1" thickBot="1">
      <c r="B37" s="807"/>
      <c r="C37" s="386" t="s">
        <v>232</v>
      </c>
      <c r="D37" s="913"/>
      <c r="E37" s="446" t="s">
        <v>235</v>
      </c>
      <c r="F37" s="47"/>
      <c r="G37" s="59"/>
      <c r="H37" s="1666" t="s">
        <v>245</v>
      </c>
      <c r="I37" s="78"/>
      <c r="J37" s="63"/>
      <c r="K37" s="2019" t="s">
        <v>675</v>
      </c>
      <c r="L37" s="1285"/>
      <c r="M37" s="2013"/>
      <c r="N37" s="100"/>
      <c r="O37" s="1291" t="s">
        <v>138</v>
      </c>
      <c r="P37" s="1254">
        <f>D13</f>
        <v>35</v>
      </c>
      <c r="Q37" s="1247">
        <f>D13</f>
        <v>35</v>
      </c>
      <c r="R37" s="1254"/>
      <c r="S37" s="1335"/>
      <c r="T37" s="1254"/>
      <c r="U37" s="1440"/>
      <c r="V37" s="1254">
        <f t="shared" si="15"/>
        <v>35</v>
      </c>
      <c r="W37" s="1426">
        <f t="shared" si="16"/>
        <v>35</v>
      </c>
      <c r="X37" s="1254">
        <f t="shared" si="17"/>
        <v>0</v>
      </c>
      <c r="Y37" s="1335">
        <f t="shared" si="18"/>
        <v>0</v>
      </c>
      <c r="Z37" s="1292">
        <f>P37+R37+T37</f>
        <v>35</v>
      </c>
      <c r="AA37" s="1300">
        <f>Q37+S37+U37</f>
        <v>35</v>
      </c>
      <c r="AC37" s="2436" t="s">
        <v>830</v>
      </c>
      <c r="AD37" s="2438">
        <f t="shared" ref="AD37:AI37" si="22">SUM(AD32:AD36)</f>
        <v>0</v>
      </c>
      <c r="AE37" s="2434">
        <f t="shared" si="22"/>
        <v>0</v>
      </c>
      <c r="AF37" s="2438">
        <f t="shared" si="22"/>
        <v>66</v>
      </c>
      <c r="AG37" s="2434">
        <f t="shared" si="22"/>
        <v>60</v>
      </c>
      <c r="AH37" s="2438">
        <f t="shared" si="22"/>
        <v>0</v>
      </c>
      <c r="AI37" s="2434">
        <f t="shared" si="22"/>
        <v>0</v>
      </c>
      <c r="AJ37" s="2063">
        <f t="shared" si="21"/>
        <v>66</v>
      </c>
      <c r="AK37" s="1426">
        <f t="shared" si="21"/>
        <v>60</v>
      </c>
      <c r="AL37" s="2063">
        <f t="shared" si="21"/>
        <v>66</v>
      </c>
      <c r="AM37" s="1449">
        <f t="shared" si="21"/>
        <v>60</v>
      </c>
      <c r="AN37" s="1499">
        <f>AD37+AF37+AH37</f>
        <v>66</v>
      </c>
      <c r="AO37" s="3237">
        <f>AE37+AG37+AI37</f>
        <v>60</v>
      </c>
      <c r="AP37" s="216"/>
      <c r="AX37" s="151"/>
      <c r="AY37" s="11"/>
      <c r="AZ37" s="11"/>
    </row>
    <row r="38" spans="1:58" ht="13.5" customHeight="1" thickBot="1">
      <c r="B38" s="1962" t="s">
        <v>554</v>
      </c>
      <c r="C38" s="292" t="s">
        <v>107</v>
      </c>
      <c r="D38" s="293">
        <v>200</v>
      </c>
      <c r="E38" s="1554" t="s">
        <v>100</v>
      </c>
      <c r="F38" s="1535" t="s">
        <v>101</v>
      </c>
      <c r="G38" s="1536" t="s">
        <v>102</v>
      </c>
      <c r="H38" s="1578" t="s">
        <v>100</v>
      </c>
      <c r="I38" s="1535" t="s">
        <v>101</v>
      </c>
      <c r="J38" s="1634" t="s">
        <v>102</v>
      </c>
      <c r="K38" s="1534" t="s">
        <v>100</v>
      </c>
      <c r="L38" s="1535" t="s">
        <v>101</v>
      </c>
      <c r="M38" s="1536" t="s">
        <v>102</v>
      </c>
      <c r="N38" s="100"/>
      <c r="O38" s="1291" t="s">
        <v>401</v>
      </c>
      <c r="P38" s="1254">
        <f>I9</f>
        <v>1</v>
      </c>
      <c r="Q38" s="1247">
        <f>J9</f>
        <v>1</v>
      </c>
      <c r="R38" s="1254"/>
      <c r="S38" s="1335"/>
      <c r="T38" s="1254"/>
      <c r="U38" s="1440"/>
      <c r="V38" s="1254">
        <f t="shared" si="15"/>
        <v>1</v>
      </c>
      <c r="W38" s="1426">
        <f t="shared" si="16"/>
        <v>1</v>
      </c>
      <c r="X38" s="1254">
        <f t="shared" si="17"/>
        <v>0</v>
      </c>
      <c r="Y38" s="1335">
        <f t="shared" si="18"/>
        <v>0</v>
      </c>
      <c r="Z38" s="1292">
        <f>P38+R38+T38</f>
        <v>1</v>
      </c>
      <c r="AA38" s="1300">
        <f>Q38+S38+U38</f>
        <v>1</v>
      </c>
      <c r="AC38" s="1492" t="s">
        <v>831</v>
      </c>
      <c r="AD38" s="2447">
        <f>AD30+AD37</f>
        <v>0</v>
      </c>
      <c r="AE38" s="2447">
        <f t="shared" ref="AE38:AI38" si="23">AE30+AE37</f>
        <v>0</v>
      </c>
      <c r="AF38" s="2447">
        <f t="shared" si="23"/>
        <v>345.09000000000003</v>
      </c>
      <c r="AG38" s="2447">
        <f t="shared" si="23"/>
        <v>271.99</v>
      </c>
      <c r="AH38" s="2447">
        <f t="shared" si="23"/>
        <v>0</v>
      </c>
      <c r="AI38" s="2447">
        <f t="shared" si="23"/>
        <v>0</v>
      </c>
      <c r="AJ38" s="1493">
        <f t="shared" si="21"/>
        <v>345.09000000000003</v>
      </c>
      <c r="AK38" s="1494">
        <f t="shared" si="21"/>
        <v>271.99</v>
      </c>
      <c r="AL38" s="1493">
        <f t="shared" si="21"/>
        <v>345.09000000000003</v>
      </c>
      <c r="AM38" s="1495">
        <f t="shared" si="21"/>
        <v>271.99</v>
      </c>
      <c r="AN38" s="1310">
        <f>AD38+AF38+AH38</f>
        <v>345.09000000000003</v>
      </c>
      <c r="AO38" s="3238">
        <f>AE38+AG38+AI38</f>
        <v>271.99</v>
      </c>
      <c r="AP38" s="134"/>
      <c r="AX38" s="151"/>
      <c r="AY38" s="11"/>
      <c r="AZ38" s="11"/>
    </row>
    <row r="39" spans="1:58" ht="12.75" customHeight="1">
      <c r="B39" s="182"/>
      <c r="C39" s="181" t="s">
        <v>236</v>
      </c>
      <c r="D39" s="17"/>
      <c r="E39" s="1599" t="s">
        <v>107</v>
      </c>
      <c r="F39" s="1583">
        <v>3</v>
      </c>
      <c r="G39" s="1584">
        <v>3</v>
      </c>
      <c r="H39" s="1713" t="s">
        <v>144</v>
      </c>
      <c r="I39" s="1190">
        <v>20.8</v>
      </c>
      <c r="J39" s="1584">
        <v>20</v>
      </c>
      <c r="K39" s="2073" t="s">
        <v>676</v>
      </c>
      <c r="L39" s="1903">
        <v>200.2</v>
      </c>
      <c r="M39" s="2074">
        <v>140</v>
      </c>
      <c r="N39" s="100"/>
      <c r="O39" s="1291" t="s">
        <v>136</v>
      </c>
      <c r="P39" s="1254"/>
      <c r="Q39" s="1247"/>
      <c r="R39" s="1254"/>
      <c r="S39" s="1335"/>
      <c r="T39" s="1254"/>
      <c r="U39" s="1440"/>
      <c r="V39" s="1254">
        <f t="shared" si="15"/>
        <v>0</v>
      </c>
      <c r="W39" s="1426">
        <f t="shared" si="16"/>
        <v>0</v>
      </c>
      <c r="X39" s="1254">
        <f t="shared" si="17"/>
        <v>0</v>
      </c>
      <c r="Y39" s="1335">
        <f t="shared" si="18"/>
        <v>0</v>
      </c>
      <c r="Z39" s="1292">
        <f>P39+R39+T39</f>
        <v>0</v>
      </c>
      <c r="AA39" s="1300">
        <f>Q39+S39+U39</f>
        <v>0</v>
      </c>
      <c r="AC39" s="2443" t="s">
        <v>374</v>
      </c>
      <c r="AD39" s="2444"/>
      <c r="AE39" s="2445"/>
      <c r="AF39" s="1275"/>
      <c r="AG39" s="2471"/>
      <c r="AH39" s="2446"/>
      <c r="AI39" s="2477"/>
      <c r="AJ39" s="1347">
        <f>AD39+AF39</f>
        <v>0</v>
      </c>
      <c r="AK39" s="1341">
        <f>AE39+AG39</f>
        <v>0</v>
      </c>
      <c r="AL39" s="1278">
        <f t="shared" ref="AL39" si="24">AF39+AH39</f>
        <v>0</v>
      </c>
      <c r="AM39" s="1342">
        <f>AG39+AI39</f>
        <v>0</v>
      </c>
      <c r="AN39" s="1292"/>
      <c r="AO39" s="11"/>
      <c r="AP39" s="106"/>
      <c r="AX39" s="114"/>
      <c r="AY39" s="11"/>
      <c r="AZ39" s="11"/>
    </row>
    <row r="40" spans="1:58">
      <c r="B40" s="2048" t="s">
        <v>686</v>
      </c>
      <c r="C40" s="266" t="s">
        <v>245</v>
      </c>
      <c r="D40" s="2071" t="s">
        <v>932</v>
      </c>
      <c r="E40" s="261" t="s">
        <v>50</v>
      </c>
      <c r="F40" s="260">
        <v>10</v>
      </c>
      <c r="G40" s="1192">
        <v>10</v>
      </c>
      <c r="H40" s="264" t="s">
        <v>10</v>
      </c>
      <c r="I40" s="2072">
        <v>30</v>
      </c>
      <c r="J40" s="1192">
        <v>30</v>
      </c>
      <c r="K40" s="456"/>
      <c r="L40" s="198"/>
      <c r="M40" s="179"/>
      <c r="N40" s="100"/>
      <c r="O40" s="1291" t="s">
        <v>135</v>
      </c>
      <c r="P40" s="1254"/>
      <c r="Q40" s="1247"/>
      <c r="R40" s="1254"/>
      <c r="S40" s="1335"/>
      <c r="T40" s="1254">
        <f>F39</f>
        <v>3</v>
      </c>
      <c r="U40" s="1440">
        <f>G39</f>
        <v>3</v>
      </c>
      <c r="V40" s="1254">
        <f t="shared" si="15"/>
        <v>0</v>
      </c>
      <c r="W40" s="1426">
        <f t="shared" si="16"/>
        <v>0</v>
      </c>
      <c r="X40" s="1254">
        <f t="shared" si="17"/>
        <v>3</v>
      </c>
      <c r="Y40" s="1335">
        <f t="shared" si="18"/>
        <v>3</v>
      </c>
      <c r="Z40" s="1292">
        <f>P40+R40+T40</f>
        <v>3</v>
      </c>
      <c r="AA40" s="1300">
        <f>Q40+S40+U40</f>
        <v>3</v>
      </c>
      <c r="AC40" s="1972" t="s">
        <v>497</v>
      </c>
      <c r="AD40" s="1330"/>
      <c r="AE40" s="2468"/>
      <c r="AF40" s="1070"/>
      <c r="AG40" s="2472"/>
      <c r="AH40" s="1070"/>
      <c r="AI40" s="2478"/>
      <c r="AJ40" s="1347">
        <f>AD40+AF40</f>
        <v>0</v>
      </c>
      <c r="AK40" s="1341">
        <f t="shared" ref="AK40" si="25">AE40+AG40</f>
        <v>0</v>
      </c>
      <c r="AL40" s="1278">
        <f t="shared" ref="AL40" si="26">AF40+AH40</f>
        <v>0</v>
      </c>
      <c r="AM40" s="1342">
        <f t="shared" ref="AM40" si="27">AG40+AI40</f>
        <v>0</v>
      </c>
      <c r="AN40" s="1312">
        <f>AD40+AF40+AH40</f>
        <v>0</v>
      </c>
      <c r="AO40" s="3234">
        <f>AE40+AG40+AI40</f>
        <v>0</v>
      </c>
      <c r="AP40" s="112"/>
      <c r="AX40" s="145"/>
      <c r="AY40" s="11"/>
      <c r="AZ40" s="11"/>
    </row>
    <row r="41" spans="1:58" ht="15.75" customHeight="1">
      <c r="B41" s="270" t="s">
        <v>439</v>
      </c>
      <c r="C41" s="252" t="s">
        <v>290</v>
      </c>
      <c r="D41" s="275">
        <v>140</v>
      </c>
      <c r="E41" s="1544" t="s">
        <v>60</v>
      </c>
      <c r="F41" s="1600">
        <v>200</v>
      </c>
      <c r="G41" s="1601">
        <v>200</v>
      </c>
      <c r="H41" s="11"/>
      <c r="I41" s="11"/>
      <c r="J41" s="295"/>
      <c r="K41" s="11"/>
      <c r="L41" s="11"/>
      <c r="M41" s="81"/>
      <c r="N41" s="100"/>
      <c r="O41" s="1291" t="s">
        <v>77</v>
      </c>
      <c r="P41" s="1254"/>
      <c r="Q41" s="1247"/>
      <c r="R41" s="1254"/>
      <c r="S41" s="1335"/>
      <c r="T41" s="1254"/>
      <c r="U41" s="1440"/>
      <c r="V41" s="1254">
        <f t="shared" si="15"/>
        <v>0</v>
      </c>
      <c r="W41" s="1426">
        <f t="shared" si="16"/>
        <v>0</v>
      </c>
      <c r="X41" s="1254">
        <f t="shared" si="17"/>
        <v>0</v>
      </c>
      <c r="Y41" s="1335">
        <f t="shared" si="18"/>
        <v>0</v>
      </c>
      <c r="Z41" s="1292">
        <f>P41+R41+T41</f>
        <v>0</v>
      </c>
      <c r="AA41" s="1300">
        <f>Q41+S41+U41</f>
        <v>0</v>
      </c>
      <c r="AC41" s="1336" t="s">
        <v>375</v>
      </c>
      <c r="AD41" s="1337"/>
      <c r="AE41" s="1338"/>
      <c r="AF41" s="1131"/>
      <c r="AG41" s="2473"/>
      <c r="AH41" s="1517"/>
      <c r="AI41" s="1340"/>
      <c r="AJ41" s="1347">
        <f>AD41+AF41</f>
        <v>0</v>
      </c>
      <c r="AK41" s="1341">
        <f t="shared" ref="AJ41:AM43" si="28">AE41+AG41</f>
        <v>0</v>
      </c>
      <c r="AL41" s="1278">
        <f t="shared" si="28"/>
        <v>0</v>
      </c>
      <c r="AM41" s="1342">
        <f t="shared" si="28"/>
        <v>0</v>
      </c>
      <c r="AN41" s="1312">
        <f>AD41+AF41+AH41</f>
        <v>0</v>
      </c>
      <c r="AO41" s="3234">
        <f>AE41+AG41+AI41</f>
        <v>0</v>
      </c>
      <c r="AP41" s="112"/>
      <c r="AX41" s="152"/>
      <c r="AY41" s="11"/>
      <c r="AZ41" s="11"/>
    </row>
    <row r="42" spans="1:58" ht="13.5" customHeight="1" thickBot="1">
      <c r="B42" s="1472" t="s">
        <v>362</v>
      </c>
      <c r="C42" s="1473"/>
      <c r="D42" s="1753">
        <f>D38+D41+20+30</f>
        <v>390</v>
      </c>
      <c r="E42" s="271" t="s">
        <v>81</v>
      </c>
      <c r="F42" s="1558">
        <v>10</v>
      </c>
      <c r="G42" s="1697">
        <v>10</v>
      </c>
      <c r="H42" s="38"/>
      <c r="I42" s="38"/>
      <c r="J42" s="2183"/>
      <c r="K42" s="38"/>
      <c r="L42" s="38"/>
      <c r="M42" s="83"/>
      <c r="N42" s="100"/>
      <c r="O42" s="489" t="s">
        <v>402</v>
      </c>
      <c r="P42" s="1254">
        <f>F14</f>
        <v>0.307</v>
      </c>
      <c r="Q42" s="1247">
        <f>G14</f>
        <v>0.307</v>
      </c>
      <c r="R42" s="1254">
        <f>F30+I30+I36+L31</f>
        <v>2.2200000000000002</v>
      </c>
      <c r="S42" s="1426">
        <f>G30+J30+J36+M31</f>
        <v>2.2200000000000002</v>
      </c>
      <c r="T42" s="1254"/>
      <c r="U42" s="1440"/>
      <c r="V42" s="1254">
        <f t="shared" si="15"/>
        <v>2.5270000000000001</v>
      </c>
      <c r="W42" s="1426">
        <f t="shared" si="16"/>
        <v>2.5270000000000001</v>
      </c>
      <c r="X42" s="1254">
        <f t="shared" si="17"/>
        <v>2.2200000000000002</v>
      </c>
      <c r="Y42" s="1335">
        <f t="shared" si="18"/>
        <v>2.2200000000000002</v>
      </c>
      <c r="Z42" s="1292">
        <f>P42+R42+T42</f>
        <v>2.5270000000000001</v>
      </c>
      <c r="AA42" s="1300">
        <f>Q42+S42+U42</f>
        <v>2.5270000000000001</v>
      </c>
      <c r="AC42" s="1343" t="s">
        <v>376</v>
      </c>
      <c r="AD42" s="1344"/>
      <c r="AE42" s="1345"/>
      <c r="AF42" s="1131"/>
      <c r="AG42" s="2474"/>
      <c r="AH42" s="3225">
        <f>L39</f>
        <v>200.2</v>
      </c>
      <c r="AI42" s="1348">
        <f>M39</f>
        <v>140</v>
      </c>
      <c r="AJ42" s="1278">
        <f t="shared" si="28"/>
        <v>0</v>
      </c>
      <c r="AK42" s="1341">
        <f t="shared" si="28"/>
        <v>0</v>
      </c>
      <c r="AL42" s="1278">
        <f t="shared" si="28"/>
        <v>200.2</v>
      </c>
      <c r="AM42" s="1342">
        <f t="shared" si="28"/>
        <v>140</v>
      </c>
      <c r="AN42" s="1292">
        <f>AD42+AF42+AH42</f>
        <v>200.2</v>
      </c>
      <c r="AO42" s="3234">
        <f>AE42+AG42+AI42</f>
        <v>140</v>
      </c>
      <c r="AP42" s="112"/>
      <c r="AX42" s="152"/>
      <c r="AY42" s="11"/>
      <c r="AZ42" s="11"/>
    </row>
    <row r="43" spans="1:58" ht="14.25" customHeight="1">
      <c r="N43" s="100"/>
      <c r="O43" s="1291" t="s">
        <v>403</v>
      </c>
      <c r="P43" s="1254"/>
      <c r="Q43" s="1247"/>
      <c r="R43" s="1254"/>
      <c r="S43" s="1335"/>
      <c r="T43" s="1254"/>
      <c r="U43" s="1440"/>
      <c r="V43" s="1254">
        <f t="shared" si="15"/>
        <v>0</v>
      </c>
      <c r="W43" s="1426">
        <f t="shared" si="16"/>
        <v>0</v>
      </c>
      <c r="X43" s="1254">
        <f t="shared" si="17"/>
        <v>0</v>
      </c>
      <c r="Y43" s="1335">
        <f t="shared" si="18"/>
        <v>0</v>
      </c>
      <c r="Z43" s="1292">
        <f>P43+R43+T43</f>
        <v>0</v>
      </c>
      <c r="AA43" s="1300">
        <f>Q43+S43+U43</f>
        <v>0</v>
      </c>
      <c r="AC43" s="1349" t="s">
        <v>377</v>
      </c>
      <c r="AD43" s="1879">
        <f>L14</f>
        <v>150</v>
      </c>
      <c r="AE43" s="2470">
        <f>M14</f>
        <v>100</v>
      </c>
      <c r="AF43" s="1131"/>
      <c r="AG43" s="2474"/>
      <c r="AH43" s="1517"/>
      <c r="AI43" s="1348"/>
      <c r="AJ43" s="1278">
        <f t="shared" si="28"/>
        <v>150</v>
      </c>
      <c r="AK43" s="1341">
        <f t="shared" si="28"/>
        <v>100</v>
      </c>
      <c r="AL43" s="1278">
        <f t="shared" si="28"/>
        <v>0</v>
      </c>
      <c r="AM43" s="1342">
        <f t="shared" si="28"/>
        <v>0</v>
      </c>
      <c r="AN43" s="1292">
        <f>AD43+AF43+AH43</f>
        <v>150</v>
      </c>
      <c r="AO43" s="3234">
        <f>AE43+AG43+AI43</f>
        <v>100</v>
      </c>
      <c r="AP43" s="114"/>
      <c r="AX43" s="152"/>
      <c r="AY43" s="11"/>
      <c r="AZ43" s="11"/>
      <c r="BC43" s="11"/>
      <c r="BE43" s="11"/>
      <c r="BF43" s="11"/>
    </row>
    <row r="44" spans="1:58" ht="15" customHeight="1" thickBot="1">
      <c r="A44" s="100"/>
      <c r="B44" s="11"/>
      <c r="C44" s="49"/>
      <c r="D44" s="11"/>
      <c r="E44" s="11"/>
      <c r="F44" s="11"/>
      <c r="G44" s="11"/>
      <c r="H44" s="11"/>
      <c r="I44" s="11"/>
      <c r="J44" s="11"/>
      <c r="K44" s="11"/>
      <c r="L44" s="11"/>
      <c r="N44" s="100"/>
      <c r="O44" s="1263" t="s">
        <v>164</v>
      </c>
      <c r="P44" s="1258">
        <f t="shared" ref="P44:U44" si="29">P45+P46+P47+P48</f>
        <v>0</v>
      </c>
      <c r="Q44" s="1450">
        <f t="shared" si="29"/>
        <v>0</v>
      </c>
      <c r="R44" s="1258">
        <f t="shared" si="29"/>
        <v>1.0142</v>
      </c>
      <c r="S44" s="1451">
        <f t="shared" si="29"/>
        <v>1.0142</v>
      </c>
      <c r="T44" s="1268">
        <f t="shared" si="29"/>
        <v>0</v>
      </c>
      <c r="U44" s="1452">
        <f t="shared" si="29"/>
        <v>0</v>
      </c>
      <c r="V44" s="1254">
        <f t="shared" si="15"/>
        <v>1.0142</v>
      </c>
      <c r="W44" s="1426">
        <f t="shared" si="16"/>
        <v>1.0142</v>
      </c>
      <c r="X44" s="1254">
        <f t="shared" si="17"/>
        <v>1.0142</v>
      </c>
      <c r="Y44" s="1335">
        <f t="shared" si="18"/>
        <v>1.0142</v>
      </c>
      <c r="Z44" s="3219">
        <f>P44+R44+T44</f>
        <v>1.0142</v>
      </c>
      <c r="AA44" s="1300">
        <f>Q44+S44+U44</f>
        <v>1.0142</v>
      </c>
      <c r="AC44" s="1350" t="s">
        <v>378</v>
      </c>
      <c r="AD44" s="1351"/>
      <c r="AE44" s="1352"/>
      <c r="AF44" s="1516"/>
      <c r="AG44" s="2475"/>
      <c r="AH44" s="1518"/>
      <c r="AI44" s="1354"/>
      <c r="AJ44" s="1279">
        <f>AD44+AF44</f>
        <v>0</v>
      </c>
      <c r="AK44" s="1355"/>
      <c r="AL44" s="1279">
        <f t="shared" ref="AL44:AL56" si="30">AF44+AH44</f>
        <v>0</v>
      </c>
      <c r="AM44" s="1356"/>
      <c r="AN44" s="1301">
        <f>AD44+AF44+AH44</f>
        <v>0</v>
      </c>
      <c r="AO44" s="3235">
        <f>AE44+AG44+AI44</f>
        <v>0</v>
      </c>
      <c r="AP44" s="207"/>
      <c r="AX44" s="152"/>
      <c r="AY44" s="11"/>
      <c r="AZ44" s="11"/>
      <c r="BC44" s="11"/>
      <c r="BE44" s="11"/>
      <c r="BF44" s="11"/>
    </row>
    <row r="45" spans="1:58" ht="14.25" customHeight="1" thickBot="1">
      <c r="B45" s="800"/>
      <c r="C45" s="14"/>
      <c r="D45" s="151"/>
      <c r="E45" s="57"/>
      <c r="F45" s="1937"/>
      <c r="G45" s="153"/>
      <c r="H45" s="389"/>
      <c r="I45" s="91"/>
      <c r="J45" s="145"/>
      <c r="K45" s="7"/>
      <c r="L45" s="14"/>
      <c r="M45" s="153"/>
      <c r="N45" s="100"/>
      <c r="O45" s="1264" t="s">
        <v>160</v>
      </c>
      <c r="P45" s="1259"/>
      <c r="Q45" s="1453"/>
      <c r="R45" s="1259">
        <f>F31+I31</f>
        <v>1.4200000000000001E-2</v>
      </c>
      <c r="S45" s="1454">
        <f>G31+J31</f>
        <v>1.4200000000000001E-2</v>
      </c>
      <c r="T45" s="1269"/>
      <c r="U45" s="1453"/>
      <c r="V45" s="1273">
        <f>P45+R45</f>
        <v>1.4200000000000001E-2</v>
      </c>
      <c r="W45" s="1454">
        <f t="shared" si="16"/>
        <v>1.4200000000000001E-2</v>
      </c>
      <c r="X45" s="1255">
        <f t="shared" si="17"/>
        <v>1.4200000000000001E-2</v>
      </c>
      <c r="Y45" s="1454">
        <f t="shared" si="18"/>
        <v>1.4200000000000001E-2</v>
      </c>
      <c r="Z45" s="3220">
        <f>P45+R45+T45</f>
        <v>1.4200000000000001E-2</v>
      </c>
      <c r="AA45" s="1300">
        <f>Q45+S45+U45</f>
        <v>1.4200000000000001E-2</v>
      </c>
      <c r="AC45" s="1357" t="s">
        <v>379</v>
      </c>
      <c r="AD45" s="1973">
        <f t="shared" ref="AD45:AI45" si="31">SUM(AD39:AD44)</f>
        <v>150</v>
      </c>
      <c r="AE45" s="1359">
        <f t="shared" si="31"/>
        <v>100</v>
      </c>
      <c r="AF45" s="1360">
        <f t="shared" si="31"/>
        <v>0</v>
      </c>
      <c r="AG45" s="2476">
        <f t="shared" si="31"/>
        <v>0</v>
      </c>
      <c r="AH45" s="1362">
        <f t="shared" si="31"/>
        <v>200.2</v>
      </c>
      <c r="AI45" s="1363">
        <f t="shared" si="31"/>
        <v>140</v>
      </c>
      <c r="AJ45" s="1362">
        <f>AD45+AF45</f>
        <v>150</v>
      </c>
      <c r="AK45" s="1364">
        <f>AE45+AG45</f>
        <v>100</v>
      </c>
      <c r="AL45" s="1362">
        <f t="shared" si="30"/>
        <v>200.2</v>
      </c>
      <c r="AM45" s="1365">
        <f>AG45+AI45</f>
        <v>140</v>
      </c>
      <c r="AN45" s="1314">
        <f>AD45+AF45+AH45</f>
        <v>350.2</v>
      </c>
      <c r="AO45" s="3239">
        <f>AE45+AG45+AI45</f>
        <v>240</v>
      </c>
      <c r="AP45" s="3248"/>
      <c r="AV45" s="11"/>
      <c r="AW45" s="11"/>
      <c r="AX45" s="11"/>
      <c r="AY45" s="11"/>
      <c r="AZ45" s="11"/>
      <c r="BC45" s="11"/>
      <c r="BE45" s="11"/>
      <c r="BF45" s="11"/>
    </row>
    <row r="46" spans="1:58" ht="13.5" customHeight="1">
      <c r="B46" s="2843"/>
      <c r="C46" s="11"/>
      <c r="D46" s="11"/>
      <c r="E46" s="7"/>
      <c r="F46" s="14"/>
      <c r="G46" s="392"/>
      <c r="H46" s="1083"/>
      <c r="I46" s="360"/>
      <c r="J46" s="382"/>
      <c r="K46" s="2192"/>
      <c r="L46" s="14"/>
      <c r="M46" s="392"/>
      <c r="N46" s="100"/>
      <c r="O46" s="1265" t="s">
        <v>369</v>
      </c>
      <c r="P46" s="1260"/>
      <c r="Q46" s="1455"/>
      <c r="R46" s="1260">
        <f>G33</f>
        <v>1</v>
      </c>
      <c r="S46" s="1456">
        <f>G33</f>
        <v>1</v>
      </c>
      <c r="T46" s="1270"/>
      <c r="U46" s="1455"/>
      <c r="V46" s="1273">
        <f>P46+R46</f>
        <v>1</v>
      </c>
      <c r="W46" s="1454">
        <f t="shared" si="16"/>
        <v>1</v>
      </c>
      <c r="X46" s="1255">
        <f t="shared" si="17"/>
        <v>1</v>
      </c>
      <c r="Y46" s="1454">
        <f t="shared" si="18"/>
        <v>1</v>
      </c>
      <c r="Z46" s="1312">
        <f>P46+R46+T46</f>
        <v>1</v>
      </c>
      <c r="AA46" s="1300">
        <f>Q46+S46+U46</f>
        <v>1</v>
      </c>
      <c r="AC46" s="1489" t="s">
        <v>388</v>
      </c>
      <c r="AD46" s="1380"/>
      <c r="AE46" s="1478"/>
      <c r="AF46" s="1382"/>
      <c r="AG46" s="1481"/>
      <c r="AH46" s="1380"/>
      <c r="AI46" s="1478"/>
      <c r="AJ46" s="1277"/>
      <c r="AK46" s="1484"/>
      <c r="AL46" s="1277">
        <f t="shared" si="30"/>
        <v>0</v>
      </c>
      <c r="AM46" s="1487"/>
      <c r="AN46" s="1311">
        <f>AD46+AF46+AH46</f>
        <v>0</v>
      </c>
      <c r="AO46" s="3233">
        <f>AE46+AG46+AI46</f>
        <v>0</v>
      </c>
      <c r="AP46" s="112"/>
      <c r="AV46" s="11"/>
      <c r="AW46" s="11"/>
      <c r="AX46" s="145"/>
      <c r="AY46" s="11"/>
      <c r="AZ46" s="11"/>
      <c r="BC46" s="11"/>
      <c r="BE46" s="11"/>
      <c r="BF46" s="11"/>
    </row>
    <row r="47" spans="1:58" ht="14.25" customHeight="1">
      <c r="B47" s="11"/>
      <c r="C47" s="49"/>
      <c r="D47" s="11"/>
      <c r="E47" s="57"/>
      <c r="F47" s="1937"/>
      <c r="G47" s="153"/>
      <c r="H47" s="1083"/>
      <c r="I47" s="14"/>
      <c r="J47" s="153"/>
      <c r="K47" s="7"/>
      <c r="L47" s="14"/>
      <c r="M47" s="392"/>
      <c r="N47" s="100"/>
      <c r="O47" s="1266" t="s">
        <v>134</v>
      </c>
      <c r="P47" s="1261"/>
      <c r="Q47" s="1457"/>
      <c r="R47" s="1261"/>
      <c r="S47" s="1458"/>
      <c r="T47" s="1271"/>
      <c r="U47" s="1457"/>
      <c r="V47" s="1273">
        <f>P47+R47</f>
        <v>0</v>
      </c>
      <c r="W47" s="1454">
        <f t="shared" si="16"/>
        <v>0</v>
      </c>
      <c r="X47" s="1255">
        <f t="shared" si="17"/>
        <v>0</v>
      </c>
      <c r="Y47" s="1454">
        <f t="shared" si="18"/>
        <v>0</v>
      </c>
      <c r="Z47" s="1301">
        <f>P47+R47+T47</f>
        <v>0</v>
      </c>
      <c r="AA47" s="1302">
        <f>Q47+S47+U47</f>
        <v>0</v>
      </c>
      <c r="AC47" s="1474" t="s">
        <v>389</v>
      </c>
      <c r="AD47" s="1386"/>
      <c r="AE47" s="1479"/>
      <c r="AF47" s="1388"/>
      <c r="AG47" s="1482"/>
      <c r="AH47" s="1386"/>
      <c r="AI47" s="1479"/>
      <c r="AJ47" s="1278">
        <f t="shared" ref="AJ47:AK49" si="32">AD47+AF47</f>
        <v>0</v>
      </c>
      <c r="AK47" s="1485">
        <f t="shared" si="32"/>
        <v>0</v>
      </c>
      <c r="AL47" s="1278">
        <f t="shared" si="30"/>
        <v>0</v>
      </c>
      <c r="AM47" s="1438">
        <f t="shared" ref="AM47:AM52" si="33">AG47+AI47</f>
        <v>0</v>
      </c>
      <c r="AN47" s="1292">
        <f>AD47+AF47+AH47</f>
        <v>0</v>
      </c>
      <c r="AO47" s="3234">
        <f>AE47+AG47+AI47</f>
        <v>0</v>
      </c>
      <c r="AP47" s="112"/>
      <c r="AV47" s="11"/>
      <c r="AW47" s="11"/>
      <c r="AX47" s="903"/>
      <c r="AY47" s="11"/>
      <c r="AZ47" s="11"/>
      <c r="BC47" s="11"/>
      <c r="BE47" s="11"/>
      <c r="BF47" s="11"/>
    </row>
    <row r="48" spans="1:58" ht="14.25" customHeight="1" thickBot="1">
      <c r="B48" s="11"/>
      <c r="C48" s="49"/>
      <c r="D48" s="11"/>
      <c r="E48" s="57"/>
      <c r="F48" s="14"/>
      <c r="G48" s="151"/>
      <c r="H48" s="7"/>
      <c r="I48" s="14"/>
      <c r="J48" s="153"/>
      <c r="K48" s="7"/>
      <c r="L48" s="14"/>
      <c r="M48" s="392"/>
      <c r="N48" s="100"/>
      <c r="O48" s="1266" t="s">
        <v>417</v>
      </c>
      <c r="P48" s="1261"/>
      <c r="Q48" s="1457"/>
      <c r="R48" s="1261"/>
      <c r="S48" s="1458"/>
      <c r="T48" s="1271"/>
      <c r="U48" s="1457"/>
      <c r="V48" s="1273">
        <f>P48+R48</f>
        <v>0</v>
      </c>
      <c r="W48" s="1454">
        <f t="shared" si="16"/>
        <v>0</v>
      </c>
      <c r="X48" s="1255">
        <f>R48+T48</f>
        <v>0</v>
      </c>
      <c r="Y48" s="1454">
        <f t="shared" si="18"/>
        <v>0</v>
      </c>
      <c r="Z48" s="1301">
        <f>P48+R48+T48</f>
        <v>0</v>
      </c>
      <c r="AA48" s="1302">
        <f>Q48+S48+U48</f>
        <v>0</v>
      </c>
      <c r="AC48" s="1475" t="s">
        <v>453</v>
      </c>
      <c r="AD48" s="1392"/>
      <c r="AE48" s="1480"/>
      <c r="AF48" s="1394"/>
      <c r="AG48" s="1483"/>
      <c r="AH48" s="1392"/>
      <c r="AI48" s="1480"/>
      <c r="AJ48" s="1279">
        <f t="shared" si="32"/>
        <v>0</v>
      </c>
      <c r="AK48" s="1486">
        <f t="shared" si="32"/>
        <v>0</v>
      </c>
      <c r="AL48" s="1279">
        <f t="shared" si="30"/>
        <v>0</v>
      </c>
      <c r="AM48" s="1488">
        <f t="shared" si="33"/>
        <v>0</v>
      </c>
      <c r="AN48" s="1301">
        <f>AD48+AF48+AH48</f>
        <v>0</v>
      </c>
      <c r="AO48" s="3235">
        <f>AE48+AG48+AI48</f>
        <v>0</v>
      </c>
      <c r="AP48" s="207"/>
      <c r="AU48" s="817"/>
      <c r="AV48" s="11"/>
      <c r="AW48" s="11"/>
      <c r="AX48" s="392"/>
      <c r="AY48" s="11"/>
      <c r="AZ48" s="11"/>
      <c r="BC48" s="11"/>
      <c r="BE48" s="11"/>
      <c r="BF48" s="11"/>
    </row>
    <row r="49" spans="2:58" ht="15" customHeight="1" thickBot="1">
      <c r="H49" s="7"/>
      <c r="I49" s="14"/>
      <c r="J49" s="153"/>
      <c r="K49" s="7"/>
      <c r="L49" s="14"/>
      <c r="M49" s="392"/>
      <c r="N49" s="100"/>
      <c r="O49" s="496" t="s">
        <v>98</v>
      </c>
      <c r="P49" s="1262"/>
      <c r="Q49" s="1459"/>
      <c r="R49" s="1262">
        <f>L25</f>
        <v>9.6</v>
      </c>
      <c r="S49" s="1460">
        <f>M25</f>
        <v>9.6</v>
      </c>
      <c r="T49" s="1272"/>
      <c r="U49" s="1461"/>
      <c r="V49" s="1274">
        <f>P49+R49</f>
        <v>9.6</v>
      </c>
      <c r="W49" s="1462">
        <f t="shared" si="16"/>
        <v>9.6</v>
      </c>
      <c r="X49" s="1274">
        <f>R49+T49</f>
        <v>9.6</v>
      </c>
      <c r="Y49" s="1462">
        <f t="shared" si="18"/>
        <v>9.6</v>
      </c>
      <c r="Z49" s="1303">
        <f>P49+R49+T49</f>
        <v>9.6</v>
      </c>
      <c r="AA49" s="1304">
        <f>Q49+S49+U49</f>
        <v>9.6</v>
      </c>
      <c r="AC49" s="1476" t="s">
        <v>390</v>
      </c>
      <c r="AD49" s="1496">
        <f t="shared" ref="AD49:AI49" si="34">AD46+AD47+AD48</f>
        <v>0</v>
      </c>
      <c r="AE49" s="1421">
        <f t="shared" si="34"/>
        <v>0</v>
      </c>
      <c r="AF49" s="1477">
        <f t="shared" si="34"/>
        <v>0</v>
      </c>
      <c r="AG49" s="1419">
        <f t="shared" si="34"/>
        <v>0</v>
      </c>
      <c r="AH49" s="1496">
        <f t="shared" si="34"/>
        <v>0</v>
      </c>
      <c r="AI49" s="1421">
        <f t="shared" si="34"/>
        <v>0</v>
      </c>
      <c r="AJ49" s="1327">
        <f t="shared" si="32"/>
        <v>0</v>
      </c>
      <c r="AK49" s="1420">
        <f t="shared" si="32"/>
        <v>0</v>
      </c>
      <c r="AL49" s="1327">
        <f t="shared" si="30"/>
        <v>0</v>
      </c>
      <c r="AM49" s="1421">
        <f t="shared" si="33"/>
        <v>0</v>
      </c>
      <c r="AN49" s="1327">
        <f>AD49+AF49+AH49</f>
        <v>0</v>
      </c>
      <c r="AO49" s="3236">
        <f>AE49+AG49+AI49</f>
        <v>0</v>
      </c>
      <c r="AP49" s="112"/>
      <c r="AU49" s="817"/>
      <c r="AV49" s="11"/>
      <c r="AW49" s="11"/>
      <c r="AX49" s="392"/>
      <c r="AY49" s="11"/>
      <c r="AZ49" s="11"/>
      <c r="BC49" s="11"/>
      <c r="BE49" s="11"/>
      <c r="BF49" s="11"/>
    </row>
    <row r="50" spans="2:58" ht="14.25" customHeight="1">
      <c r="E50" s="94"/>
      <c r="F50" s="1940"/>
      <c r="G50" s="393"/>
      <c r="H50" s="7"/>
      <c r="I50" s="56"/>
      <c r="J50" s="153"/>
      <c r="K50" s="7"/>
      <c r="L50" s="14"/>
      <c r="M50" s="392"/>
      <c r="N50" s="100"/>
      <c r="AC50" s="1315" t="s">
        <v>383</v>
      </c>
      <c r="AD50" s="1366"/>
      <c r="AE50" s="1367"/>
      <c r="AF50" s="1277"/>
      <c r="AG50" s="1368"/>
      <c r="AH50" s="1366"/>
      <c r="AI50" s="1367"/>
      <c r="AJ50" s="1277"/>
      <c r="AK50" s="1369">
        <f>AE50+AG50</f>
        <v>0</v>
      </c>
      <c r="AL50" s="1277">
        <f t="shared" si="30"/>
        <v>0</v>
      </c>
      <c r="AM50" s="1370">
        <f t="shared" si="33"/>
        <v>0</v>
      </c>
      <c r="AN50" s="1311">
        <f>AD50+AF50+AH50</f>
        <v>0</v>
      </c>
      <c r="AO50" s="3233">
        <f>AE50+AG50+AI50</f>
        <v>0</v>
      </c>
      <c r="AP50" s="112"/>
      <c r="AU50" s="817"/>
      <c r="AV50" s="11"/>
      <c r="AW50" s="11"/>
      <c r="AX50" s="11"/>
      <c r="AY50" s="11"/>
      <c r="AZ50" s="11"/>
      <c r="BC50" s="11"/>
      <c r="BE50" s="11"/>
      <c r="BF50" s="11"/>
    </row>
    <row r="51" spans="2:58" ht="14.25" customHeight="1" thickBot="1">
      <c r="E51" s="94"/>
      <c r="F51" s="1821"/>
      <c r="G51" s="390"/>
      <c r="H51" s="7"/>
      <c r="I51" s="14"/>
      <c r="J51" s="153"/>
      <c r="K51" s="7"/>
      <c r="L51" s="14"/>
      <c r="M51" s="392"/>
      <c r="N51" s="100"/>
      <c r="Z51" s="1305"/>
      <c r="AA51" s="321"/>
      <c r="AC51" s="1316" t="s">
        <v>384</v>
      </c>
      <c r="AD51" s="1351"/>
      <c r="AE51" s="1371"/>
      <c r="AF51" s="1279"/>
      <c r="AG51" s="1372"/>
      <c r="AH51" s="1351"/>
      <c r="AI51" s="1371"/>
      <c r="AJ51" s="1279">
        <f>AD51+AF51</f>
        <v>0</v>
      </c>
      <c r="AK51" s="1373">
        <f>AE51+AG51</f>
        <v>0</v>
      </c>
      <c r="AL51" s="1279">
        <f t="shared" si="30"/>
        <v>0</v>
      </c>
      <c r="AM51" s="1374">
        <f t="shared" si="33"/>
        <v>0</v>
      </c>
      <c r="AN51" s="1301">
        <f>AD51+AF51+AH51</f>
        <v>0</v>
      </c>
      <c r="AO51" s="3235">
        <f>AE51+AG51+AI51</f>
        <v>0</v>
      </c>
      <c r="AP51" s="207"/>
      <c r="AU51" s="114"/>
      <c r="AV51" s="11"/>
      <c r="AW51" s="11"/>
      <c r="AX51" s="153"/>
      <c r="AY51" s="11"/>
      <c r="AZ51" s="11"/>
      <c r="BC51" s="11"/>
      <c r="BE51" s="11"/>
      <c r="BF51" s="11"/>
    </row>
    <row r="52" spans="2:58" ht="14.25" customHeight="1" thickBot="1">
      <c r="E52" s="7"/>
      <c r="F52" s="14"/>
      <c r="G52" s="151"/>
      <c r="H52" s="7"/>
      <c r="I52" s="14"/>
      <c r="J52" s="153"/>
      <c r="K52" s="1944"/>
      <c r="L52" s="91"/>
      <c r="M52" s="95"/>
      <c r="N52" s="100"/>
      <c r="Q52" s="1241"/>
      <c r="S52" s="1241"/>
      <c r="U52" s="1241"/>
      <c r="W52" s="1244"/>
      <c r="Y52" s="1244"/>
      <c r="Z52" s="1305"/>
      <c r="AA52" s="1429"/>
      <c r="AC52" s="1317" t="s">
        <v>380</v>
      </c>
      <c r="AD52" s="1375">
        <f t="shared" ref="AD52:AI52" si="35">SUM(AD50:AD51)</f>
        <v>0</v>
      </c>
      <c r="AE52" s="1376">
        <f t="shared" si="35"/>
        <v>0</v>
      </c>
      <c r="AF52" s="1377">
        <f t="shared" si="35"/>
        <v>0</v>
      </c>
      <c r="AG52" s="1319">
        <f t="shared" si="35"/>
        <v>0</v>
      </c>
      <c r="AH52" s="1375">
        <f t="shared" si="35"/>
        <v>0</v>
      </c>
      <c r="AI52" s="1376">
        <f t="shared" si="35"/>
        <v>0</v>
      </c>
      <c r="AJ52" s="1318">
        <f>AD52+AF52</f>
        <v>0</v>
      </c>
      <c r="AK52" s="1378">
        <f>AE52+AG52</f>
        <v>0</v>
      </c>
      <c r="AL52" s="1318">
        <f t="shared" si="30"/>
        <v>0</v>
      </c>
      <c r="AM52" s="1379">
        <f t="shared" si="33"/>
        <v>0</v>
      </c>
      <c r="AN52" s="1318">
        <f>AD52+AF52+AH52</f>
        <v>0</v>
      </c>
      <c r="AO52" s="3240">
        <f>AE52+AG52+AI52</f>
        <v>0</v>
      </c>
      <c r="AP52" s="106"/>
      <c r="AU52" s="114"/>
      <c r="AV52" s="11"/>
      <c r="AW52" s="11"/>
      <c r="AX52" s="153"/>
      <c r="AY52" s="11"/>
      <c r="AZ52" s="11"/>
      <c r="BC52" s="11"/>
      <c r="BE52" s="11"/>
      <c r="BF52" s="11"/>
    </row>
    <row r="53" spans="2:58" ht="13.5" customHeight="1">
      <c r="B53" s="41"/>
      <c r="C53" s="7"/>
      <c r="D53" s="15"/>
      <c r="E53" s="22"/>
      <c r="F53" s="11"/>
      <c r="G53" s="11"/>
      <c r="H53" s="94"/>
      <c r="I53" s="14"/>
      <c r="J53" s="153"/>
      <c r="K53" s="1944"/>
      <c r="L53" s="91"/>
      <c r="M53" s="145"/>
      <c r="N53" s="100"/>
      <c r="Q53" s="1241"/>
      <c r="S53" s="1241"/>
      <c r="U53" s="1241"/>
      <c r="W53" s="1244"/>
      <c r="Y53" s="1244"/>
      <c r="Z53" s="1430"/>
      <c r="AA53" s="86"/>
      <c r="AC53" s="1320" t="s">
        <v>249</v>
      </c>
      <c r="AD53" s="1380"/>
      <c r="AE53" s="1381"/>
      <c r="AF53" s="1382"/>
      <c r="AG53" s="1383"/>
      <c r="AH53" s="1380"/>
      <c r="AI53" s="1381"/>
      <c r="AJ53" s="1277"/>
      <c r="AK53" s="1384"/>
      <c r="AL53" s="1277">
        <f t="shared" si="30"/>
        <v>0</v>
      </c>
      <c r="AM53" s="1385"/>
      <c r="AN53" s="1311">
        <f>AD53+AF53+AH53</f>
        <v>0</v>
      </c>
      <c r="AO53" s="3233">
        <f>AE53+AG53+AI53</f>
        <v>0</v>
      </c>
      <c r="AP53" s="112"/>
      <c r="AU53" s="114"/>
      <c r="AV53" s="11"/>
      <c r="AW53" s="11"/>
      <c r="AX53" s="153"/>
      <c r="AY53" s="11"/>
      <c r="AZ53" s="11"/>
      <c r="BC53" s="11"/>
      <c r="BE53" s="11"/>
      <c r="BF53" s="11"/>
    </row>
    <row r="54" spans="2:58" ht="13.5" customHeight="1">
      <c r="B54" s="749"/>
      <c r="C54" s="109"/>
      <c r="D54" s="15"/>
      <c r="E54" s="389"/>
      <c r="F54" s="91"/>
      <c r="G54" s="145"/>
      <c r="H54" s="7"/>
      <c r="I54" s="1940"/>
      <c r="J54" s="393"/>
      <c r="K54" s="389"/>
      <c r="L54" s="91"/>
      <c r="M54" s="145"/>
      <c r="N54" s="100"/>
      <c r="O54" s="114"/>
      <c r="Q54" s="1240"/>
      <c r="S54" s="1240"/>
      <c r="U54" s="1240"/>
      <c r="W54" s="306"/>
      <c r="Y54" s="306"/>
      <c r="AC54" s="1321" t="s">
        <v>103</v>
      </c>
      <c r="AD54" s="1386"/>
      <c r="AE54" s="1387"/>
      <c r="AF54" s="1388"/>
      <c r="AG54" s="1389"/>
      <c r="AH54" s="1386"/>
      <c r="AI54" s="1387"/>
      <c r="AJ54" s="1278">
        <f t="shared" ref="AJ54:AK56" si="36">AD54+AF54</f>
        <v>0</v>
      </c>
      <c r="AK54" s="1390">
        <f t="shared" si="36"/>
        <v>0</v>
      </c>
      <c r="AL54" s="1278">
        <f t="shared" si="30"/>
        <v>0</v>
      </c>
      <c r="AM54" s="1391">
        <f>AG54+AI54</f>
        <v>0</v>
      </c>
      <c r="AN54" s="1292">
        <f>AD54+AF54+AH54</f>
        <v>0</v>
      </c>
      <c r="AO54" s="3234">
        <f>AE54+AG54+AI54</f>
        <v>0</v>
      </c>
      <c r="AP54" s="112"/>
      <c r="AU54" s="114"/>
      <c r="AV54" s="11"/>
      <c r="AW54" s="11"/>
      <c r="AX54" s="151"/>
      <c r="AY54" s="11"/>
      <c r="AZ54" s="11"/>
      <c r="BC54" s="11"/>
      <c r="BE54" s="11"/>
      <c r="BF54" s="11"/>
    </row>
    <row r="55" spans="2:58" ht="13.5" customHeight="1" thickBot="1">
      <c r="B55" s="11"/>
      <c r="C55" s="49"/>
      <c r="D55" s="11"/>
      <c r="E55" s="1942"/>
      <c r="F55" s="56"/>
      <c r="G55" s="153"/>
      <c r="H55" s="57"/>
      <c r="I55" s="14"/>
      <c r="J55" s="153"/>
      <c r="K55" s="7"/>
      <c r="L55" s="1939"/>
      <c r="M55" s="153"/>
      <c r="N55" s="100"/>
      <c r="O55" s="114"/>
      <c r="Q55" s="643"/>
      <c r="S55" s="643"/>
      <c r="U55" s="643"/>
      <c r="W55" s="1240"/>
      <c r="Y55" s="1240"/>
      <c r="AC55" s="1322" t="s">
        <v>250</v>
      </c>
      <c r="AD55" s="1392"/>
      <c r="AE55" s="1393"/>
      <c r="AF55" s="1394">
        <f>L20</f>
        <v>89.192999999999998</v>
      </c>
      <c r="AG55" s="1959">
        <f>M20</f>
        <v>50</v>
      </c>
      <c r="AH55" s="1392"/>
      <c r="AI55" s="1393"/>
      <c r="AJ55" s="1279">
        <f t="shared" si="36"/>
        <v>89.192999999999998</v>
      </c>
      <c r="AK55" s="1396">
        <f t="shared" si="36"/>
        <v>50</v>
      </c>
      <c r="AL55" s="1279">
        <f t="shared" si="30"/>
        <v>89.192999999999998</v>
      </c>
      <c r="AM55" s="1397">
        <f>AG55+AI55</f>
        <v>50</v>
      </c>
      <c r="AN55" s="1301">
        <f>AD55+AF55+AH55</f>
        <v>89.192999999999998</v>
      </c>
      <c r="AO55" s="3235">
        <f>AE55+AG55+AI55</f>
        <v>50</v>
      </c>
      <c r="AP55" s="207"/>
      <c r="AU55" s="114"/>
      <c r="AV55" s="11"/>
      <c r="AW55" s="11"/>
      <c r="AX55" s="151"/>
      <c r="AY55" s="11"/>
      <c r="AZ55" s="11"/>
      <c r="BC55" s="11"/>
      <c r="BE55" s="11"/>
      <c r="BF55" s="11"/>
    </row>
    <row r="56" spans="2:58" ht="14.25" customHeight="1" thickBot="1">
      <c r="B56" s="11"/>
      <c r="C56" s="49"/>
      <c r="D56" s="11"/>
      <c r="E56" s="7"/>
      <c r="F56" s="14"/>
      <c r="G56" s="151"/>
      <c r="H56" s="11"/>
      <c r="I56" s="11"/>
      <c r="J56" s="11"/>
      <c r="K56" s="7"/>
      <c r="L56" s="360"/>
      <c r="M56" s="382"/>
      <c r="N56" s="100"/>
      <c r="O56" s="114"/>
      <c r="Q56" s="1240"/>
      <c r="S56" s="1240"/>
      <c r="U56" s="1240"/>
      <c r="W56" s="306"/>
      <c r="Y56" s="1240"/>
      <c r="AC56" s="1490" t="s">
        <v>381</v>
      </c>
      <c r="AD56" s="1491">
        <f t="shared" ref="AD56:AI56" si="37">AD53+AD54+AD55</f>
        <v>0</v>
      </c>
      <c r="AE56" s="1363">
        <f t="shared" si="37"/>
        <v>0</v>
      </c>
      <c r="AF56" s="1491">
        <f t="shared" si="37"/>
        <v>89.192999999999998</v>
      </c>
      <c r="AG56" s="1363">
        <f t="shared" si="37"/>
        <v>50</v>
      </c>
      <c r="AH56" s="1491">
        <f t="shared" si="37"/>
        <v>0</v>
      </c>
      <c r="AI56" s="1363">
        <f t="shared" si="37"/>
        <v>0</v>
      </c>
      <c r="AJ56" s="1362">
        <f t="shared" si="36"/>
        <v>89.192999999999998</v>
      </c>
      <c r="AK56" s="1364">
        <f t="shared" si="36"/>
        <v>50</v>
      </c>
      <c r="AL56" s="1362">
        <f t="shared" si="30"/>
        <v>89.192999999999998</v>
      </c>
      <c r="AM56" s="1365">
        <f>AG56+AI56</f>
        <v>50</v>
      </c>
      <c r="AN56" s="1323">
        <f>AD56+AF56+AH56</f>
        <v>89.192999999999998</v>
      </c>
      <c r="AO56" s="3241">
        <f>AE56+AG56+AI56</f>
        <v>50</v>
      </c>
      <c r="AP56" s="114"/>
      <c r="AU56" s="114"/>
      <c r="AV56" s="11"/>
      <c r="AW56" s="11"/>
      <c r="AX56" s="153"/>
      <c r="AY56" s="11"/>
      <c r="AZ56" s="11"/>
      <c r="BC56" s="11"/>
      <c r="BE56" s="11"/>
      <c r="BF56" s="11"/>
    </row>
    <row r="57" spans="2:58" ht="12.75" customHeight="1">
      <c r="B57" s="11"/>
      <c r="C57" s="49"/>
      <c r="D57" s="11"/>
      <c r="E57" s="7"/>
      <c r="F57" s="1937"/>
      <c r="G57" s="1943"/>
      <c r="H57" s="11"/>
      <c r="I57" s="11"/>
      <c r="J57" s="11"/>
      <c r="K57" s="7"/>
      <c r="L57" s="360"/>
      <c r="M57" s="382"/>
      <c r="N57" s="100"/>
      <c r="AP57" s="114"/>
      <c r="AX57" s="382"/>
      <c r="AY57" s="11"/>
      <c r="AZ57" s="11"/>
      <c r="BC57" s="11"/>
      <c r="BE57" s="11"/>
      <c r="BF57" s="11"/>
    </row>
    <row r="58" spans="2:58" ht="13.5" customHeight="1">
      <c r="B58" s="11"/>
      <c r="C58" s="49"/>
      <c r="D58" s="11"/>
      <c r="E58" s="7"/>
      <c r="F58" s="14"/>
      <c r="G58" s="151"/>
      <c r="H58" s="11"/>
      <c r="I58" s="11"/>
      <c r="J58" s="11"/>
      <c r="K58" s="94"/>
      <c r="L58" s="1940"/>
      <c r="M58" s="393"/>
      <c r="N58" s="100"/>
      <c r="AP58" s="114"/>
      <c r="AX58" s="11"/>
      <c r="AY58" s="11"/>
      <c r="AZ58" s="11"/>
      <c r="BC58" s="11"/>
      <c r="BE58" s="11"/>
      <c r="BF58" s="11"/>
    </row>
    <row r="59" spans="2:58" ht="15" customHeight="1">
      <c r="B59" s="11"/>
      <c r="C59" s="49"/>
      <c r="D59" s="11"/>
      <c r="E59" s="389"/>
      <c r="F59" s="91"/>
      <c r="G59" s="145"/>
      <c r="H59" s="1822"/>
      <c r="I59" s="11"/>
      <c r="J59" s="11"/>
      <c r="K59" s="11"/>
      <c r="L59" s="11"/>
      <c r="M59" s="11"/>
      <c r="N59" s="100"/>
      <c r="AP59" s="114"/>
      <c r="AX59" s="11"/>
      <c r="AY59" s="11"/>
      <c r="AZ59" s="11"/>
      <c r="BC59" s="11"/>
      <c r="BE59" s="11"/>
      <c r="BF59" s="11"/>
    </row>
    <row r="60" spans="2:58" ht="16.5" customHeight="1">
      <c r="C60" s="184" t="s">
        <v>1003</v>
      </c>
      <c r="G60" s="2"/>
      <c r="H60" s="2"/>
      <c r="I60" s="2"/>
      <c r="L60" s="2"/>
      <c r="N60" s="100"/>
      <c r="AC60" t="s">
        <v>363</v>
      </c>
      <c r="AN60" s="114"/>
      <c r="AO60" s="11"/>
      <c r="AP60" s="146"/>
      <c r="AX60" s="11"/>
      <c r="AY60" s="11"/>
      <c r="AZ60" s="11"/>
      <c r="BC60" s="11"/>
      <c r="BE60" s="11"/>
      <c r="BF60" s="11"/>
    </row>
    <row r="61" spans="2:58" ht="15.75" customHeight="1" thickBot="1">
      <c r="C61"/>
      <c r="D61" s="107" t="s">
        <v>528</v>
      </c>
      <c r="F61" s="85"/>
      <c r="L61" s="1948" t="s">
        <v>118</v>
      </c>
      <c r="N61" s="100"/>
      <c r="O61" s="3214" t="s">
        <v>1004</v>
      </c>
      <c r="AC61" s="107" t="str">
        <f>O63</f>
        <v>2-й день</v>
      </c>
      <c r="AD61" s="2" t="s">
        <v>885</v>
      </c>
      <c r="AI61" s="141" t="s">
        <v>141</v>
      </c>
      <c r="AK61" s="332" t="s">
        <v>364</v>
      </c>
      <c r="AL61" s="73"/>
      <c r="AP61" s="114"/>
      <c r="AV61" s="56"/>
      <c r="AW61" s="797"/>
      <c r="AX61" s="11"/>
      <c r="AY61" s="11"/>
      <c r="AZ61" s="11"/>
      <c r="BC61" s="11"/>
      <c r="BE61" s="11"/>
      <c r="BF61" s="11"/>
    </row>
    <row r="62" spans="2:58" ht="15.75" thickBot="1">
      <c r="B62" s="2" t="s">
        <v>885</v>
      </c>
      <c r="C62" s="2"/>
      <c r="D62" s="87"/>
      <c r="F62" s="141" t="s">
        <v>141</v>
      </c>
      <c r="I62" s="88"/>
      <c r="J62" s="1931" t="s">
        <v>527</v>
      </c>
      <c r="K62" s="695"/>
      <c r="N62" s="100"/>
      <c r="O62" t="s">
        <v>363</v>
      </c>
      <c r="AN62" s="47"/>
      <c r="AO62" s="47"/>
      <c r="AP62" s="114"/>
      <c r="AV62" s="366"/>
      <c r="AW62" s="366"/>
      <c r="BB62" s="11"/>
      <c r="BC62" s="11"/>
      <c r="BE62" s="11"/>
      <c r="BF62" s="11"/>
    </row>
    <row r="63" spans="2:58" ht="15.75" thickBot="1">
      <c r="B63" s="34" t="s">
        <v>409</v>
      </c>
      <c r="C63" s="89" t="s">
        <v>3</v>
      </c>
      <c r="D63" s="90" t="s">
        <v>4</v>
      </c>
      <c r="E63" s="267" t="s">
        <v>61</v>
      </c>
      <c r="F63" s="78"/>
      <c r="G63" s="78"/>
      <c r="H63" s="78"/>
      <c r="I63" s="78"/>
      <c r="J63" s="78"/>
      <c r="K63" s="78"/>
      <c r="L63" s="78"/>
      <c r="M63" s="63"/>
      <c r="N63" s="100"/>
      <c r="O63" s="107" t="s">
        <v>406</v>
      </c>
      <c r="P63" s="2" t="s">
        <v>885</v>
      </c>
      <c r="U63" s="141" t="s">
        <v>141</v>
      </c>
      <c r="W63" s="332" t="s">
        <v>364</v>
      </c>
      <c r="X63" s="73"/>
      <c r="Y63" s="1431"/>
      <c r="AC63" s="1234" t="s">
        <v>289</v>
      </c>
      <c r="AD63" s="1235" t="s">
        <v>365</v>
      </c>
      <c r="AE63" s="1236"/>
      <c r="AF63" s="1235" t="s">
        <v>366</v>
      </c>
      <c r="AG63" s="1236"/>
      <c r="AH63" s="1235" t="s">
        <v>367</v>
      </c>
      <c r="AI63" s="1236"/>
      <c r="AJ63" s="1235" t="s">
        <v>370</v>
      </c>
      <c r="AK63" s="1236"/>
      <c r="AL63" s="1281" t="s">
        <v>371</v>
      </c>
      <c r="AM63" s="1236"/>
      <c r="AN63" s="3249" t="s">
        <v>372</v>
      </c>
      <c r="AO63" s="3231"/>
      <c r="AP63" s="3224"/>
      <c r="AV63" s="366"/>
      <c r="AW63" s="366"/>
      <c r="BB63" s="11"/>
      <c r="BC63" s="11"/>
      <c r="BE63" s="11"/>
      <c r="BF63" s="11"/>
    </row>
    <row r="64" spans="2:58" ht="12.75" customHeight="1" thickBot="1">
      <c r="B64" s="281" t="s">
        <v>410</v>
      </c>
      <c r="C64" s="11"/>
      <c r="D64" s="282" t="s">
        <v>62</v>
      </c>
      <c r="E64" s="70"/>
      <c r="F64" s="11"/>
      <c r="G64" s="11"/>
      <c r="H64" s="38"/>
      <c r="I64" s="38"/>
      <c r="J64" s="38"/>
      <c r="K64" s="11"/>
      <c r="L64" s="11"/>
      <c r="M64" s="81"/>
      <c r="N64" s="100"/>
      <c r="AC64" s="1497" t="s">
        <v>395</v>
      </c>
      <c r="AD64" s="1237" t="s">
        <v>101</v>
      </c>
      <c r="AE64" s="1239" t="s">
        <v>102</v>
      </c>
      <c r="AF64" s="1282" t="s">
        <v>101</v>
      </c>
      <c r="AG64" s="1283" t="s">
        <v>102</v>
      </c>
      <c r="AH64" s="1282" t="s">
        <v>101</v>
      </c>
      <c r="AI64" s="1283" t="s">
        <v>102</v>
      </c>
      <c r="AJ64" s="1237" t="s">
        <v>101</v>
      </c>
      <c r="AK64" s="1238" t="s">
        <v>102</v>
      </c>
      <c r="AL64" s="1284" t="s">
        <v>101</v>
      </c>
      <c r="AM64" s="1238" t="s">
        <v>102</v>
      </c>
      <c r="AN64" s="1500" t="s">
        <v>101</v>
      </c>
      <c r="AO64" s="3232" t="s">
        <v>102</v>
      </c>
      <c r="AP64" s="114"/>
      <c r="AV64" s="14"/>
      <c r="AW64" s="14"/>
      <c r="BB64" s="11"/>
      <c r="BC64" s="11"/>
      <c r="BE64" s="11"/>
      <c r="BF64" s="11"/>
    </row>
    <row r="65" spans="2:58" ht="16.5" thickBot="1">
      <c r="B65" s="815" t="s">
        <v>577</v>
      </c>
      <c r="C65" s="78"/>
      <c r="D65" s="78"/>
      <c r="E65" s="712" t="s">
        <v>915</v>
      </c>
      <c r="F65" s="1880"/>
      <c r="G65" s="1562"/>
      <c r="K65" s="1652" t="s">
        <v>505</v>
      </c>
      <c r="L65" s="47"/>
      <c r="M65" s="59"/>
      <c r="N65" s="100"/>
      <c r="O65" s="1512" t="s">
        <v>398</v>
      </c>
      <c r="P65" s="198"/>
      <c r="Q65" s="198"/>
      <c r="R65" s="198"/>
      <c r="S65" s="198"/>
      <c r="T65" s="198"/>
      <c r="U65" s="198"/>
      <c r="V65" s="198"/>
      <c r="W65" s="198"/>
      <c r="X65" s="198"/>
      <c r="Y65" s="1232"/>
      <c r="AC65" s="1324" t="s">
        <v>69</v>
      </c>
      <c r="AD65" s="1366"/>
      <c r="AE65" s="1398"/>
      <c r="AF65" s="1366"/>
      <c r="AG65" s="1399"/>
      <c r="AH65" s="1366"/>
      <c r="AI65" s="1400"/>
      <c r="AJ65" s="1277">
        <f t="shared" ref="AJ65:AJ74" si="38">AD65+AF65</f>
        <v>0</v>
      </c>
      <c r="AK65" s="1401">
        <f t="shared" ref="AK65:AK74" si="39">AE65+AG65</f>
        <v>0</v>
      </c>
      <c r="AL65" s="1277">
        <f t="shared" ref="AL65:AL74" si="40">AF65+AH65</f>
        <v>0</v>
      </c>
      <c r="AM65" s="1402">
        <f t="shared" ref="AM65:AM74" si="41">AG65+AI65</f>
        <v>0</v>
      </c>
      <c r="AN65" s="1311">
        <f>AD65+AF65+AH65</f>
        <v>0</v>
      </c>
      <c r="AO65" s="3233">
        <f>AE65+AG65+AI65</f>
        <v>0</v>
      </c>
      <c r="AP65" s="109"/>
      <c r="AV65" s="14"/>
      <c r="AW65" s="14"/>
      <c r="BB65" s="11"/>
      <c r="BC65" s="11"/>
      <c r="BE65" s="11"/>
      <c r="BF65" s="11"/>
    </row>
    <row r="66" spans="2:58" ht="15.75" thickBot="1">
      <c r="B66" s="1563"/>
      <c r="C66" s="177" t="s">
        <v>154</v>
      </c>
      <c r="D66" s="143"/>
      <c r="E66" s="1579" t="s">
        <v>100</v>
      </c>
      <c r="F66" s="1535" t="s">
        <v>101</v>
      </c>
      <c r="G66" s="1536" t="s">
        <v>102</v>
      </c>
      <c r="H66" s="1534" t="s">
        <v>100</v>
      </c>
      <c r="I66" s="1535" t="s">
        <v>101</v>
      </c>
      <c r="J66" s="1536" t="s">
        <v>102</v>
      </c>
      <c r="K66" s="1554" t="s">
        <v>100</v>
      </c>
      <c r="L66" s="1535" t="s">
        <v>101</v>
      </c>
      <c r="M66" s="1536" t="s">
        <v>102</v>
      </c>
      <c r="N66" s="1044"/>
      <c r="O66" s="920"/>
      <c r="P66" s="17" t="s">
        <v>399</v>
      </c>
      <c r="Q66" s="17"/>
      <c r="R66" s="17"/>
      <c r="S66" s="17"/>
      <c r="T66" s="17"/>
      <c r="U66" s="17"/>
      <c r="V66" s="17"/>
      <c r="W66" s="17"/>
      <c r="X66" s="17"/>
      <c r="Y66" s="1233"/>
      <c r="AC66" s="1324" t="s">
        <v>71</v>
      </c>
      <c r="AD66" s="1344">
        <f>F68</f>
        <v>9.6</v>
      </c>
      <c r="AE66" s="1463">
        <f>G68</f>
        <v>9.6</v>
      </c>
      <c r="AF66" s="1344"/>
      <c r="AG66" s="1404"/>
      <c r="AH66" s="1344"/>
      <c r="AI66" s="1405"/>
      <c r="AJ66" s="1278">
        <f t="shared" si="38"/>
        <v>9.6</v>
      </c>
      <c r="AK66" s="1406">
        <f t="shared" si="39"/>
        <v>9.6</v>
      </c>
      <c r="AL66" s="1278">
        <f t="shared" si="40"/>
        <v>0</v>
      </c>
      <c r="AM66" s="1335">
        <f t="shared" si="41"/>
        <v>0</v>
      </c>
      <c r="AN66" s="1292">
        <f>AD66+AF66+AH66</f>
        <v>9.6</v>
      </c>
      <c r="AO66" s="3234">
        <f>AE66+AG66+AI66</f>
        <v>9.6</v>
      </c>
      <c r="AP66" s="109"/>
      <c r="AV66" s="11"/>
      <c r="AW66" s="11"/>
      <c r="BB66" s="11"/>
      <c r="BC66" s="11"/>
      <c r="BE66" s="11"/>
      <c r="BF66" s="11"/>
    </row>
    <row r="67" spans="2:58">
      <c r="B67" s="394" t="s">
        <v>418</v>
      </c>
      <c r="C67" s="292" t="s">
        <v>878</v>
      </c>
      <c r="D67" s="816" t="s">
        <v>913</v>
      </c>
      <c r="E67" s="1189" t="s">
        <v>91</v>
      </c>
      <c r="F67" s="1190">
        <v>153</v>
      </c>
      <c r="G67" s="1533">
        <v>150</v>
      </c>
      <c r="H67" s="1532" t="s">
        <v>247</v>
      </c>
      <c r="I67" s="1654">
        <v>6.4</v>
      </c>
      <c r="J67" s="2798">
        <v>6.4</v>
      </c>
      <c r="K67" s="2797" t="s">
        <v>92</v>
      </c>
      <c r="L67" s="1604">
        <v>1</v>
      </c>
      <c r="M67" s="1598">
        <v>1</v>
      </c>
      <c r="N67" s="100"/>
      <c r="AA67" s="11"/>
      <c r="AC67" s="1324" t="s">
        <v>72</v>
      </c>
      <c r="AD67" s="1407"/>
      <c r="AE67" s="1463"/>
      <c r="AF67" s="1407"/>
      <c r="AG67" s="1409"/>
      <c r="AH67" s="1407"/>
      <c r="AI67" s="1410"/>
      <c r="AJ67" s="1278">
        <f t="shared" si="38"/>
        <v>0</v>
      </c>
      <c r="AK67" s="1406">
        <f t="shared" si="39"/>
        <v>0</v>
      </c>
      <c r="AL67" s="1278">
        <f t="shared" si="40"/>
        <v>0</v>
      </c>
      <c r="AM67" s="1335">
        <f t="shared" si="41"/>
        <v>0</v>
      </c>
      <c r="AN67" s="1292">
        <f>AD67+AF67+AH67</f>
        <v>0</v>
      </c>
      <c r="AO67" s="3234">
        <f>AE67+AG67+AI67</f>
        <v>0</v>
      </c>
      <c r="AP67" s="109"/>
      <c r="AV67" s="11"/>
      <c r="AW67" s="11"/>
      <c r="BB67" s="11"/>
      <c r="BC67" s="11"/>
      <c r="BE67" s="11"/>
      <c r="BF67" s="11"/>
    </row>
    <row r="68" spans="2:58" ht="15.75" thickBot="1">
      <c r="B68" s="320"/>
      <c r="C68" s="181" t="s">
        <v>877</v>
      </c>
      <c r="D68" s="298"/>
      <c r="E68" s="261" t="s">
        <v>270</v>
      </c>
      <c r="F68" s="260">
        <v>9.6</v>
      </c>
      <c r="G68" s="1538">
        <v>9.6</v>
      </c>
      <c r="H68" s="252" t="s">
        <v>93</v>
      </c>
      <c r="I68" s="1545">
        <v>6.4</v>
      </c>
      <c r="J68" s="2799">
        <v>6.4</v>
      </c>
      <c r="K68" s="1196" t="s">
        <v>81</v>
      </c>
      <c r="L68" s="1600">
        <v>66</v>
      </c>
      <c r="M68" s="1540"/>
      <c r="N68" s="100"/>
      <c r="AA68" s="38"/>
      <c r="AC68" s="1324" t="s">
        <v>73</v>
      </c>
      <c r="AD68" s="1344"/>
      <c r="AE68" s="1408"/>
      <c r="AF68" s="1344"/>
      <c r="AG68" s="1409"/>
      <c r="AH68" s="1344"/>
      <c r="AI68" s="1410"/>
      <c r="AJ68" s="1278">
        <f t="shared" si="38"/>
        <v>0</v>
      </c>
      <c r="AK68" s="1406">
        <f t="shared" si="39"/>
        <v>0</v>
      </c>
      <c r="AL68" s="1278">
        <f t="shared" si="40"/>
        <v>0</v>
      </c>
      <c r="AM68" s="1335">
        <f t="shared" si="41"/>
        <v>0</v>
      </c>
      <c r="AN68" s="1292">
        <f>AD68+AF68+AH68</f>
        <v>0</v>
      </c>
      <c r="AO68" s="3234">
        <f>AE68+AG68+AI68</f>
        <v>0</v>
      </c>
      <c r="AP68" s="109"/>
      <c r="AV68" s="11"/>
      <c r="AW68" s="11"/>
      <c r="BB68" s="11"/>
      <c r="BC68" s="11"/>
      <c r="BE68" s="11"/>
      <c r="BF68" s="11"/>
    </row>
    <row r="69" spans="2:58" ht="12.75" customHeight="1">
      <c r="B69" s="1643" t="s">
        <v>504</v>
      </c>
      <c r="C69" s="266" t="s">
        <v>505</v>
      </c>
      <c r="D69" s="278">
        <v>200</v>
      </c>
      <c r="E69" s="261" t="s">
        <v>88</v>
      </c>
      <c r="F69" s="1645">
        <v>12</v>
      </c>
      <c r="G69" s="2796">
        <v>12</v>
      </c>
      <c r="H69" s="252" t="s">
        <v>543</v>
      </c>
      <c r="I69" s="1574">
        <v>0.37</v>
      </c>
      <c r="J69" s="2034">
        <v>0.37</v>
      </c>
      <c r="K69" s="1692" t="s">
        <v>50</v>
      </c>
      <c r="L69" s="260">
        <v>7</v>
      </c>
      <c r="M69" s="1592">
        <v>7</v>
      </c>
      <c r="N69" s="100"/>
      <c r="O69" s="1234" t="s">
        <v>289</v>
      </c>
      <c r="P69" s="1235" t="s">
        <v>365</v>
      </c>
      <c r="Q69" s="1236"/>
      <c r="R69" s="1235" t="s">
        <v>366</v>
      </c>
      <c r="S69" s="1236"/>
      <c r="T69" s="1235" t="s">
        <v>367</v>
      </c>
      <c r="U69" s="1236"/>
      <c r="V69" s="1235" t="s">
        <v>368</v>
      </c>
      <c r="W69" s="1236"/>
      <c r="X69" s="1281" t="s">
        <v>371</v>
      </c>
      <c r="Y69" s="1236"/>
      <c r="Z69" s="3223" t="s">
        <v>372</v>
      </c>
      <c r="AA69" s="1286"/>
      <c r="AC69" s="1324" t="s">
        <v>75</v>
      </c>
      <c r="AD69" s="1344"/>
      <c r="AE69" s="1403"/>
      <c r="AF69" s="1344"/>
      <c r="AG69" s="1404"/>
      <c r="AH69" s="1344"/>
      <c r="AI69" s="1405"/>
      <c r="AJ69" s="1278">
        <f t="shared" si="38"/>
        <v>0</v>
      </c>
      <c r="AK69" s="1406">
        <f t="shared" si="39"/>
        <v>0</v>
      </c>
      <c r="AL69" s="1278">
        <f t="shared" si="40"/>
        <v>0</v>
      </c>
      <c r="AM69" s="1335">
        <f t="shared" si="41"/>
        <v>0</v>
      </c>
      <c r="AN69" s="1292">
        <f>AD69+AF69+AH69</f>
        <v>0</v>
      </c>
      <c r="AO69" s="3234">
        <f>AE69+AG69+AI69</f>
        <v>0</v>
      </c>
      <c r="AP69" s="109"/>
      <c r="AV69" s="11"/>
      <c r="AW69" s="11"/>
      <c r="BB69" s="11"/>
      <c r="BC69" s="11"/>
      <c r="BE69" s="11"/>
      <c r="BF69" s="11"/>
    </row>
    <row r="70" spans="2:58" ht="12.75" customHeight="1" thickBot="1">
      <c r="B70" s="1735" t="s">
        <v>842</v>
      </c>
      <c r="C70" s="266" t="s">
        <v>844</v>
      </c>
      <c r="D70" s="275">
        <v>10</v>
      </c>
      <c r="E70" s="261" t="s">
        <v>142</v>
      </c>
      <c r="F70" s="1646" t="s">
        <v>255</v>
      </c>
      <c r="G70" s="1647">
        <v>5.4</v>
      </c>
      <c r="H70" s="252" t="s">
        <v>497</v>
      </c>
      <c r="I70" s="1197">
        <v>40</v>
      </c>
      <c r="J70" s="1540">
        <v>40</v>
      </c>
      <c r="K70" s="1692" t="s">
        <v>81</v>
      </c>
      <c r="L70" s="1600">
        <v>100</v>
      </c>
      <c r="M70" s="1546"/>
      <c r="N70" s="100"/>
      <c r="O70" s="933"/>
      <c r="P70" s="1237" t="s">
        <v>101</v>
      </c>
      <c r="Q70" s="1238" t="s">
        <v>102</v>
      </c>
      <c r="R70" s="1237" t="s">
        <v>101</v>
      </c>
      <c r="S70" s="1238" t="s">
        <v>102</v>
      </c>
      <c r="T70" s="1237" t="s">
        <v>101</v>
      </c>
      <c r="U70" s="1238" t="s">
        <v>102</v>
      </c>
      <c r="V70" s="1237" t="s">
        <v>101</v>
      </c>
      <c r="W70" s="1238" t="s">
        <v>102</v>
      </c>
      <c r="X70" s="1237" t="s">
        <v>101</v>
      </c>
      <c r="Y70" s="1239" t="s">
        <v>102</v>
      </c>
      <c r="Z70" s="1287" t="s">
        <v>101</v>
      </c>
      <c r="AA70" s="1288" t="s">
        <v>102</v>
      </c>
      <c r="AC70" s="1324" t="s">
        <v>76</v>
      </c>
      <c r="AD70" s="1344"/>
      <c r="AE70" s="1411"/>
      <c r="AF70" s="1344"/>
      <c r="AG70" s="1404"/>
      <c r="AH70" s="1344"/>
      <c r="AI70" s="1405"/>
      <c r="AJ70" s="1278">
        <f t="shared" si="38"/>
        <v>0</v>
      </c>
      <c r="AK70" s="1406">
        <f t="shared" si="39"/>
        <v>0</v>
      </c>
      <c r="AL70" s="1278">
        <f t="shared" si="40"/>
        <v>0</v>
      </c>
      <c r="AM70" s="1335">
        <f t="shared" si="41"/>
        <v>0</v>
      </c>
      <c r="AN70" s="1292">
        <f>AD70+AF70+AH70</f>
        <v>0</v>
      </c>
      <c r="AO70" s="3234">
        <f>AE70+AG70+AI70</f>
        <v>0</v>
      </c>
      <c r="AP70" s="109"/>
      <c r="BB70" s="11"/>
      <c r="BC70" s="11"/>
      <c r="BE70" s="11"/>
      <c r="BF70" s="11"/>
    </row>
    <row r="71" spans="2:58" ht="13.5" customHeight="1" thickBot="1">
      <c r="B71" s="259" t="s">
        <v>9</v>
      </c>
      <c r="C71" s="266" t="s">
        <v>10</v>
      </c>
      <c r="D71" s="278">
        <v>40</v>
      </c>
      <c r="E71" s="2800" t="s">
        <v>82</v>
      </c>
      <c r="F71" s="1664">
        <v>6.4</v>
      </c>
      <c r="G71" s="2801">
        <v>6.4</v>
      </c>
      <c r="H71" s="38"/>
      <c r="I71" s="38"/>
      <c r="J71" s="83"/>
      <c r="K71" s="1196" t="s">
        <v>80</v>
      </c>
      <c r="L71" s="260">
        <v>52.75</v>
      </c>
      <c r="M71" s="1548">
        <v>50</v>
      </c>
      <c r="N71" s="100"/>
      <c r="O71" s="1513" t="s">
        <v>133</v>
      </c>
      <c r="P71" s="1253"/>
      <c r="Q71" s="1432"/>
      <c r="R71" s="1267">
        <f>D87</f>
        <v>50</v>
      </c>
      <c r="S71" s="1424">
        <f>D87</f>
        <v>50</v>
      </c>
      <c r="T71" s="1267">
        <f>D100</f>
        <v>30</v>
      </c>
      <c r="U71" s="1433">
        <f>D100</f>
        <v>30</v>
      </c>
      <c r="V71" s="1267">
        <f>P71+R71</f>
        <v>50</v>
      </c>
      <c r="W71" s="1423">
        <f>Q71+S71</f>
        <v>50</v>
      </c>
      <c r="X71" s="1267">
        <f>R71+T71</f>
        <v>80</v>
      </c>
      <c r="Y71" s="1424">
        <f>S71+U71</f>
        <v>80</v>
      </c>
      <c r="Z71" s="1289">
        <f>P71+R71+T71</f>
        <v>80</v>
      </c>
      <c r="AA71" s="1290">
        <f>Q71+S71+U71</f>
        <v>80</v>
      </c>
      <c r="AC71" s="1325" t="s">
        <v>397</v>
      </c>
      <c r="AD71" s="1736"/>
      <c r="AE71" s="1519"/>
      <c r="AF71" s="1344"/>
      <c r="AG71" s="1404"/>
      <c r="AH71" s="1344"/>
      <c r="AI71" s="1405"/>
      <c r="AJ71" s="1278">
        <f t="shared" si="38"/>
        <v>0</v>
      </c>
      <c r="AK71" s="1406">
        <f t="shared" si="39"/>
        <v>0</v>
      </c>
      <c r="AL71" s="1278">
        <f t="shared" si="40"/>
        <v>0</v>
      </c>
      <c r="AM71" s="1335">
        <f t="shared" si="41"/>
        <v>0</v>
      </c>
      <c r="AN71" s="1292">
        <f>AD71+AF71+AH71</f>
        <v>0</v>
      </c>
      <c r="AO71" s="3234">
        <f>AE71+AG71+AI71</f>
        <v>0</v>
      </c>
      <c r="AP71" s="109"/>
      <c r="BB71" s="11"/>
      <c r="BC71" s="11"/>
      <c r="BE71" s="11"/>
      <c r="BF71" s="11"/>
    </row>
    <row r="72" spans="2:58" ht="15.75" thickBot="1">
      <c r="B72" s="2054" t="s">
        <v>678</v>
      </c>
      <c r="C72" s="252" t="s">
        <v>442</v>
      </c>
      <c r="D72" s="277">
        <v>100</v>
      </c>
      <c r="H72" s="1648" t="s">
        <v>256</v>
      </c>
      <c r="I72" s="38"/>
      <c r="J72" s="83"/>
      <c r="K72" s="1829" t="s">
        <v>442</v>
      </c>
      <c r="L72" s="47"/>
      <c r="M72" s="59"/>
      <c r="N72" s="100"/>
      <c r="O72" s="1291" t="s">
        <v>132</v>
      </c>
      <c r="P72" s="1254">
        <f>D71</f>
        <v>40</v>
      </c>
      <c r="Q72" s="1434">
        <f>D71</f>
        <v>40</v>
      </c>
      <c r="R72" s="1254">
        <f>D86</f>
        <v>70</v>
      </c>
      <c r="S72" s="1435">
        <f>D86</f>
        <v>70</v>
      </c>
      <c r="T72" s="1254">
        <f>I99</f>
        <v>10.1</v>
      </c>
      <c r="U72" s="1434">
        <f>J99</f>
        <v>10.1</v>
      </c>
      <c r="V72" s="1254">
        <f t="shared" ref="V72:V76" si="42">P72+R72</f>
        <v>110</v>
      </c>
      <c r="W72" s="1426">
        <f t="shared" ref="W72:W76" si="43">Q72+S72</f>
        <v>110</v>
      </c>
      <c r="X72" s="1254">
        <f t="shared" ref="X72:X76" si="44">R72+T72</f>
        <v>80.099999999999994</v>
      </c>
      <c r="Y72" s="1335">
        <f t="shared" ref="Y72:Y76" si="45">S72+U72</f>
        <v>80.099999999999994</v>
      </c>
      <c r="Z72" s="1292">
        <f>P72+R72+T72</f>
        <v>120.1</v>
      </c>
      <c r="AA72" s="1293">
        <f>Q72+S72+U72</f>
        <v>120.1</v>
      </c>
      <c r="AC72" s="1498" t="s">
        <v>396</v>
      </c>
      <c r="AD72" s="1351"/>
      <c r="AE72" s="1412"/>
      <c r="AF72" s="1351"/>
      <c r="AG72" s="1413"/>
      <c r="AH72" s="1351"/>
      <c r="AI72" s="1414"/>
      <c r="AJ72" s="1279">
        <f t="shared" si="38"/>
        <v>0</v>
      </c>
      <c r="AK72" s="1415">
        <f t="shared" si="39"/>
        <v>0</v>
      </c>
      <c r="AL72" s="1279">
        <f t="shared" si="40"/>
        <v>0</v>
      </c>
      <c r="AM72" s="1243">
        <f t="shared" si="41"/>
        <v>0</v>
      </c>
      <c r="AN72" s="1301">
        <f>AD72+AF72+AH72</f>
        <v>0</v>
      </c>
      <c r="AO72" s="3235">
        <f>AE72+AG72+AI72</f>
        <v>0</v>
      </c>
      <c r="AP72" s="109"/>
      <c r="BB72" s="11"/>
      <c r="BC72" s="11"/>
      <c r="BE72" s="11"/>
      <c r="BF72" s="11"/>
    </row>
    <row r="73" spans="2:58" ht="15.75" thickBot="1">
      <c r="B73" s="456"/>
      <c r="C73" s="1885"/>
      <c r="D73" s="179"/>
      <c r="H73" s="1649" t="s">
        <v>100</v>
      </c>
      <c r="I73" s="1525" t="s">
        <v>101</v>
      </c>
      <c r="J73" s="1650" t="s">
        <v>102</v>
      </c>
      <c r="K73" s="1649" t="s">
        <v>100</v>
      </c>
      <c r="L73" s="1525" t="s">
        <v>101</v>
      </c>
      <c r="M73" s="1650" t="s">
        <v>102</v>
      </c>
      <c r="N73" s="100"/>
      <c r="O73" s="1291" t="s">
        <v>79</v>
      </c>
      <c r="P73" s="1254"/>
      <c r="Q73" s="1436"/>
      <c r="R73" s="1254">
        <f>I81+I84</f>
        <v>10.5</v>
      </c>
      <c r="S73" s="1426">
        <f>J81+J84</f>
        <v>10.5</v>
      </c>
      <c r="T73" s="1254">
        <f>L99</f>
        <v>1.5</v>
      </c>
      <c r="U73" s="1437">
        <f>M99</f>
        <v>1.5</v>
      </c>
      <c r="V73" s="1254">
        <f t="shared" si="42"/>
        <v>10.5</v>
      </c>
      <c r="W73" s="1426">
        <f t="shared" si="43"/>
        <v>10.5</v>
      </c>
      <c r="X73" s="1254">
        <f t="shared" si="44"/>
        <v>12</v>
      </c>
      <c r="Y73" s="1335">
        <f t="shared" si="45"/>
        <v>12</v>
      </c>
      <c r="Z73" s="1292">
        <f>P73+R73+T73</f>
        <v>12</v>
      </c>
      <c r="AA73" s="1293">
        <f>Q73+S73+U73</f>
        <v>12</v>
      </c>
      <c r="AC73" s="1326" t="s">
        <v>382</v>
      </c>
      <c r="AD73" s="1416">
        <f t="shared" ref="AD73:AI73" si="46">SUM(AD65:AD72)</f>
        <v>9.6</v>
      </c>
      <c r="AE73" s="1417">
        <f t="shared" si="46"/>
        <v>9.6</v>
      </c>
      <c r="AF73" s="1418">
        <f t="shared" si="46"/>
        <v>0</v>
      </c>
      <c r="AG73" s="1328">
        <f t="shared" si="46"/>
        <v>0</v>
      </c>
      <c r="AH73" s="1416">
        <f t="shared" si="46"/>
        <v>0</v>
      </c>
      <c r="AI73" s="1419">
        <f t="shared" si="46"/>
        <v>0</v>
      </c>
      <c r="AJ73" s="1327">
        <f t="shared" si="38"/>
        <v>9.6</v>
      </c>
      <c r="AK73" s="1420">
        <f t="shared" si="39"/>
        <v>9.6</v>
      </c>
      <c r="AL73" s="1327">
        <f t="shared" si="40"/>
        <v>0</v>
      </c>
      <c r="AM73" s="1421">
        <f t="shared" si="41"/>
        <v>0</v>
      </c>
      <c r="AN73" s="1327">
        <f>AD73+AF73+AH73</f>
        <v>9.6</v>
      </c>
      <c r="AO73" s="3236">
        <f>AE73+AG73+AI73</f>
        <v>9.6</v>
      </c>
      <c r="AP73" s="135"/>
      <c r="BB73" s="11"/>
      <c r="BC73" s="11"/>
      <c r="BE73" s="11"/>
      <c r="BF73" s="11"/>
    </row>
    <row r="74" spans="2:58">
      <c r="B74" s="70"/>
      <c r="C74" s="49"/>
      <c r="D74" s="81"/>
      <c r="H74" s="1882" t="s">
        <v>48</v>
      </c>
      <c r="I74" s="1883">
        <v>10</v>
      </c>
      <c r="J74" s="1699">
        <v>10</v>
      </c>
      <c r="K74" s="2806" t="s">
        <v>271</v>
      </c>
      <c r="L74" s="1190">
        <v>113.5</v>
      </c>
      <c r="M74" s="1615">
        <v>100</v>
      </c>
      <c r="N74" s="114"/>
      <c r="O74" s="1294" t="s">
        <v>373</v>
      </c>
      <c r="P74" s="1255">
        <f>AD73</f>
        <v>9.6</v>
      </c>
      <c r="Q74" s="1464">
        <f>AE73</f>
        <v>9.6</v>
      </c>
      <c r="R74" s="1255">
        <f>AF73</f>
        <v>0</v>
      </c>
      <c r="S74" s="1438">
        <f>AG73</f>
        <v>0</v>
      </c>
      <c r="T74" s="1255">
        <f>AH73</f>
        <v>0</v>
      </c>
      <c r="U74" s="1439">
        <f>AI73</f>
        <v>0</v>
      </c>
      <c r="V74" s="1255">
        <f t="shared" si="42"/>
        <v>9.6</v>
      </c>
      <c r="W74" s="1296">
        <f t="shared" si="43"/>
        <v>9.6</v>
      </c>
      <c r="X74" s="1255">
        <f t="shared" si="44"/>
        <v>0</v>
      </c>
      <c r="Y74" s="1438">
        <f t="shared" si="45"/>
        <v>0</v>
      </c>
      <c r="Z74" s="1295">
        <f>P74+R74+T74</f>
        <v>9.6</v>
      </c>
      <c r="AA74" s="1296">
        <f>Q74+S74+U74</f>
        <v>9.6</v>
      </c>
      <c r="AC74" s="2450" t="s">
        <v>828</v>
      </c>
      <c r="AD74" s="1275"/>
      <c r="AE74" s="1737"/>
      <c r="AF74" s="1277"/>
      <c r="AG74" s="1422"/>
      <c r="AH74" s="1280"/>
      <c r="AI74" s="1746"/>
      <c r="AJ74" s="1280">
        <f t="shared" si="38"/>
        <v>0</v>
      </c>
      <c r="AK74" s="1423">
        <f t="shared" si="39"/>
        <v>0</v>
      </c>
      <c r="AL74" s="1280">
        <f t="shared" si="40"/>
        <v>0</v>
      </c>
      <c r="AM74" s="1424">
        <f t="shared" si="41"/>
        <v>0</v>
      </c>
      <c r="AN74" s="1499">
        <f>AD74+AF74+AH74</f>
        <v>0</v>
      </c>
      <c r="AO74" s="3237">
        <f>AE74+AG74+AI74</f>
        <v>0</v>
      </c>
      <c r="AP74" s="114"/>
      <c r="BB74" s="11"/>
      <c r="BC74" s="11"/>
      <c r="BE74" s="11"/>
      <c r="BF74" s="11"/>
    </row>
    <row r="75" spans="2:58" ht="14.25" customHeight="1" thickBot="1">
      <c r="B75" s="1472" t="s">
        <v>360</v>
      </c>
      <c r="C75" s="1473"/>
      <c r="D75" s="1753">
        <f>D69+D70+D71+D72+160+40</f>
        <v>550</v>
      </c>
      <c r="H75" s="249"/>
      <c r="I75" s="245"/>
      <c r="J75" s="1884"/>
      <c r="K75" s="66"/>
      <c r="L75" s="38"/>
      <c r="M75" s="83"/>
      <c r="N75" s="100"/>
      <c r="O75" s="1291" t="s">
        <v>105</v>
      </c>
      <c r="P75" s="1254"/>
      <c r="Q75" s="1247"/>
      <c r="R75" s="1254"/>
      <c r="S75" s="1335"/>
      <c r="T75" s="1254">
        <f>I101</f>
        <v>16.82</v>
      </c>
      <c r="U75" s="1440">
        <f>J101</f>
        <v>16.82</v>
      </c>
      <c r="V75" s="1254">
        <f t="shared" si="42"/>
        <v>0</v>
      </c>
      <c r="W75" s="1426">
        <f t="shared" si="43"/>
        <v>0</v>
      </c>
      <c r="X75" s="1254">
        <f t="shared" si="44"/>
        <v>16.82</v>
      </c>
      <c r="Y75" s="1335">
        <f t="shared" si="45"/>
        <v>16.82</v>
      </c>
      <c r="Z75" s="1292">
        <f>P75+R75+T75</f>
        <v>16.82</v>
      </c>
      <c r="AA75" s="1293">
        <f>Q75+S75+U75</f>
        <v>16.82</v>
      </c>
      <c r="AC75" s="1307" t="s">
        <v>394</v>
      </c>
      <c r="AD75" s="1070"/>
      <c r="AE75" s="1738"/>
      <c r="AF75" s="1278"/>
      <c r="AG75" s="1425"/>
      <c r="AH75" s="1278"/>
      <c r="AI75" s="1443"/>
      <c r="AJ75" s="1278">
        <f t="shared" ref="AJ75:AM78" si="47">AD75+AF75</f>
        <v>0</v>
      </c>
      <c r="AK75" s="1426">
        <f t="shared" si="47"/>
        <v>0</v>
      </c>
      <c r="AL75" s="1278">
        <f t="shared" si="47"/>
        <v>0</v>
      </c>
      <c r="AM75" s="1335">
        <f>AG75+AI75</f>
        <v>0</v>
      </c>
      <c r="AN75" s="1499">
        <f>AD75+AF75+AH75</f>
        <v>0</v>
      </c>
      <c r="AO75" s="3237">
        <f>AE75+AG75+AI75</f>
        <v>0</v>
      </c>
      <c r="AP75" s="119"/>
      <c r="BB75" s="11"/>
      <c r="BC75" s="11"/>
      <c r="BE75" s="11"/>
      <c r="BF75" s="11"/>
    </row>
    <row r="76" spans="2:58" ht="15.75" customHeight="1" thickBot="1">
      <c r="B76" s="387"/>
      <c r="C76" s="177" t="s">
        <v>123</v>
      </c>
      <c r="D76" s="63"/>
      <c r="E76" s="1655" t="s">
        <v>574</v>
      </c>
      <c r="F76" s="78"/>
      <c r="G76" s="78"/>
      <c r="H76" s="1672" t="s">
        <v>550</v>
      </c>
      <c r="I76" s="1673"/>
      <c r="J76" s="1673"/>
      <c r="K76" s="1757" t="s">
        <v>468</v>
      </c>
      <c r="L76" s="78"/>
      <c r="M76" s="63"/>
      <c r="N76" s="100"/>
      <c r="O76" s="489" t="s">
        <v>45</v>
      </c>
      <c r="P76" s="1254"/>
      <c r="Q76" s="1247"/>
      <c r="R76" s="1751">
        <f>F79+L84</f>
        <v>173.14</v>
      </c>
      <c r="S76" s="1335">
        <f>M84+G79</f>
        <v>130</v>
      </c>
      <c r="T76" s="1254"/>
      <c r="U76" s="1440"/>
      <c r="V76" s="1254">
        <f t="shared" si="42"/>
        <v>173.14</v>
      </c>
      <c r="W76" s="1426">
        <f t="shared" si="43"/>
        <v>130</v>
      </c>
      <c r="X76" s="1254">
        <f t="shared" si="44"/>
        <v>173.14</v>
      </c>
      <c r="Y76" s="1335">
        <f t="shared" si="45"/>
        <v>130</v>
      </c>
      <c r="Z76" s="1292">
        <f>P76+R76+T76</f>
        <v>173.14</v>
      </c>
      <c r="AA76" s="1293">
        <f>Q76+S76+U76</f>
        <v>130</v>
      </c>
      <c r="AC76" s="1306" t="s">
        <v>272</v>
      </c>
      <c r="AD76" s="1070"/>
      <c r="AE76" s="1739"/>
      <c r="AF76" s="1278"/>
      <c r="AG76" s="1425"/>
      <c r="AH76" s="1278"/>
      <c r="AI76" s="1443"/>
      <c r="AJ76" s="1278">
        <f t="shared" si="47"/>
        <v>0</v>
      </c>
      <c r="AK76" s="1426">
        <f t="shared" si="47"/>
        <v>0</v>
      </c>
      <c r="AL76" s="1278">
        <f t="shared" si="47"/>
        <v>0</v>
      </c>
      <c r="AM76" s="1335">
        <f t="shared" si="47"/>
        <v>0</v>
      </c>
      <c r="AN76" s="1499">
        <f>AD76+AF76+AH76</f>
        <v>0</v>
      </c>
      <c r="AO76" s="3237">
        <f>AE76+AG76+AI76</f>
        <v>0</v>
      </c>
      <c r="AP76" s="119"/>
      <c r="BB76" s="11"/>
      <c r="BC76" s="11"/>
      <c r="BE76" s="11"/>
      <c r="BF76" s="11"/>
    </row>
    <row r="77" spans="2:58" ht="15" customHeight="1" thickBot="1">
      <c r="B77" s="362" t="s">
        <v>467</v>
      </c>
      <c r="C77" s="292" t="s">
        <v>468</v>
      </c>
      <c r="D77" s="277">
        <v>60</v>
      </c>
      <c r="E77" s="1579" t="s">
        <v>100</v>
      </c>
      <c r="F77" s="1535" t="s">
        <v>101</v>
      </c>
      <c r="G77" s="1634" t="s">
        <v>102</v>
      </c>
      <c r="H77" s="1595" t="s">
        <v>548</v>
      </c>
      <c r="I77" s="1637"/>
      <c r="J77" s="1637"/>
      <c r="K77" s="1706" t="s">
        <v>470</v>
      </c>
      <c r="L77" s="1637"/>
      <c r="M77" s="1711"/>
      <c r="N77" s="100"/>
      <c r="O77" s="2562" t="s">
        <v>839</v>
      </c>
      <c r="P77" s="1256">
        <f>AD88</f>
        <v>0</v>
      </c>
      <c r="Q77" s="1441">
        <f>AE88</f>
        <v>0</v>
      </c>
      <c r="R77" s="2564">
        <f>AF88</f>
        <v>295.44</v>
      </c>
      <c r="S77" s="2565">
        <f>AG88</f>
        <v>249.35</v>
      </c>
      <c r="T77" s="1256">
        <f>AH88</f>
        <v>2</v>
      </c>
      <c r="U77" s="1443">
        <f>AI88</f>
        <v>2</v>
      </c>
      <c r="V77" s="2564">
        <f t="shared" ref="V77:V107" si="48">P77+R77</f>
        <v>295.44</v>
      </c>
      <c r="W77" s="1298">
        <f t="shared" ref="W77:W107" si="49">Q77+S77</f>
        <v>249.35</v>
      </c>
      <c r="X77" s="2564">
        <f t="shared" ref="X77:X107" si="50">R77+T77</f>
        <v>297.44</v>
      </c>
      <c r="Y77" s="2565">
        <f t="shared" ref="Y77:Y107" si="51">S77+U77</f>
        <v>251.35</v>
      </c>
      <c r="Z77" s="1297">
        <f>P77+R77+T77</f>
        <v>297.44</v>
      </c>
      <c r="AA77" s="1298">
        <f>Q77+S77+U77</f>
        <v>251.35</v>
      </c>
      <c r="AC77" s="1308" t="s">
        <v>449</v>
      </c>
      <c r="AD77" s="1070"/>
      <c r="AE77" s="1740"/>
      <c r="AF77" s="1278">
        <f>L79</f>
        <v>60</v>
      </c>
      <c r="AG77" s="1425">
        <f>M79</f>
        <v>60</v>
      </c>
      <c r="AH77" s="1279"/>
      <c r="AI77" s="1747"/>
      <c r="AJ77" s="1279">
        <f t="shared" si="47"/>
        <v>60</v>
      </c>
      <c r="AK77" s="1428">
        <f t="shared" si="47"/>
        <v>60</v>
      </c>
      <c r="AL77" s="1279">
        <f t="shared" si="47"/>
        <v>60</v>
      </c>
      <c r="AM77" s="1243">
        <f t="shared" si="47"/>
        <v>60</v>
      </c>
      <c r="AN77" s="1499">
        <f>AD77+AF77+AH77</f>
        <v>60</v>
      </c>
      <c r="AO77" s="3237">
        <f>AE77+AG77+AI77</f>
        <v>60</v>
      </c>
      <c r="AP77" s="223"/>
      <c r="BB77" s="11"/>
      <c r="BC77" s="11"/>
      <c r="BE77" s="11"/>
      <c r="BF77" s="11"/>
    </row>
    <row r="78" spans="2:58" ht="15.75" thickBot="1">
      <c r="B78" s="709"/>
      <c r="C78" s="181" t="s">
        <v>469</v>
      </c>
      <c r="D78" s="1818"/>
      <c r="E78" s="1636" t="s">
        <v>74</v>
      </c>
      <c r="F78" s="1718">
        <v>83.75</v>
      </c>
      <c r="G78" s="2204">
        <v>67</v>
      </c>
      <c r="H78" s="1566" t="s">
        <v>100</v>
      </c>
      <c r="I78" s="1525" t="s">
        <v>101</v>
      </c>
      <c r="J78" s="1526" t="s">
        <v>102</v>
      </c>
      <c r="K78" s="1554" t="s">
        <v>100</v>
      </c>
      <c r="L78" s="1535" t="s">
        <v>101</v>
      </c>
      <c r="M78" s="1536" t="s">
        <v>102</v>
      </c>
      <c r="N78" s="100"/>
      <c r="O78" s="2563" t="s">
        <v>840</v>
      </c>
      <c r="P78" s="1256">
        <f>AD95</f>
        <v>0</v>
      </c>
      <c r="Q78" s="1441">
        <f>AE95</f>
        <v>0</v>
      </c>
      <c r="R78" s="1256">
        <f>AF95</f>
        <v>0</v>
      </c>
      <c r="S78" s="1442">
        <f>AG95</f>
        <v>0</v>
      </c>
      <c r="T78" s="1256">
        <f>AH95</f>
        <v>0</v>
      </c>
      <c r="U78" s="1443">
        <f>AI95</f>
        <v>0</v>
      </c>
      <c r="V78" s="1256">
        <f t="shared" si="48"/>
        <v>0</v>
      </c>
      <c r="W78" s="1298">
        <f t="shared" si="49"/>
        <v>0</v>
      </c>
      <c r="X78" s="1256">
        <f t="shared" si="50"/>
        <v>0</v>
      </c>
      <c r="Y78" s="1442">
        <f t="shared" si="51"/>
        <v>0</v>
      </c>
      <c r="Z78" s="1297">
        <f>P78+R78+T78</f>
        <v>0</v>
      </c>
      <c r="AA78" s="1298">
        <f>Q78+S78+U78</f>
        <v>0</v>
      </c>
      <c r="AC78" s="1308" t="s">
        <v>63</v>
      </c>
      <c r="AD78" s="1275"/>
      <c r="AE78" s="1737"/>
      <c r="AF78" s="1277"/>
      <c r="AG78" s="1422"/>
      <c r="AH78" s="1278"/>
      <c r="AI78" s="1443"/>
      <c r="AJ78" s="1278">
        <f t="shared" si="47"/>
        <v>0</v>
      </c>
      <c r="AK78" s="1426">
        <f t="shared" si="47"/>
        <v>0</v>
      </c>
      <c r="AL78" s="1278">
        <f t="shared" si="47"/>
        <v>0</v>
      </c>
      <c r="AM78" s="1335">
        <f t="shared" si="47"/>
        <v>0</v>
      </c>
      <c r="AN78" s="1499">
        <f>AD78+AF78+AH78</f>
        <v>0</v>
      </c>
      <c r="AO78" s="3237">
        <f>AE78+AG78+AI78</f>
        <v>0</v>
      </c>
      <c r="AP78" s="223"/>
      <c r="BB78" s="11"/>
      <c r="BC78" s="11"/>
      <c r="BE78" s="11"/>
      <c r="BF78" s="11"/>
    </row>
    <row r="79" spans="2:58">
      <c r="B79" s="1970" t="s">
        <v>654</v>
      </c>
      <c r="C79" s="266" t="s">
        <v>574</v>
      </c>
      <c r="D79" s="1653">
        <v>250</v>
      </c>
      <c r="E79" s="261" t="s">
        <v>45</v>
      </c>
      <c r="F79" s="265">
        <v>53.4</v>
      </c>
      <c r="G79" s="2804">
        <v>40</v>
      </c>
      <c r="H79" s="1189" t="s">
        <v>65</v>
      </c>
      <c r="I79" s="1531">
        <v>151.19999999999999</v>
      </c>
      <c r="J79" s="1580">
        <v>124.8</v>
      </c>
      <c r="K79" s="1555" t="s">
        <v>468</v>
      </c>
      <c r="L79" s="1556">
        <v>60</v>
      </c>
      <c r="M79" s="1606">
        <v>60</v>
      </c>
      <c r="N79" s="100"/>
      <c r="O79" s="1291" t="s">
        <v>70</v>
      </c>
      <c r="P79" s="1257">
        <f>AD103</f>
        <v>153.5</v>
      </c>
      <c r="Q79" s="1444">
        <f>AE103</f>
        <v>140</v>
      </c>
      <c r="R79" s="1257">
        <f>AF103</f>
        <v>0</v>
      </c>
      <c r="S79" s="1335">
        <f>AG103</f>
        <v>0</v>
      </c>
      <c r="T79" s="1257">
        <f>AH103</f>
        <v>13.6</v>
      </c>
      <c r="U79" s="1440">
        <f>AI103</f>
        <v>12</v>
      </c>
      <c r="V79" s="1257">
        <f t="shared" si="48"/>
        <v>153.5</v>
      </c>
      <c r="W79" s="1426">
        <f t="shared" si="49"/>
        <v>140</v>
      </c>
      <c r="X79" s="1257">
        <f t="shared" si="50"/>
        <v>13.6</v>
      </c>
      <c r="Y79" s="1335">
        <f t="shared" si="51"/>
        <v>12</v>
      </c>
      <c r="Z79" s="1292">
        <f>P79+R79+T79</f>
        <v>167.1</v>
      </c>
      <c r="AA79" s="1293">
        <f>Q79+S79+U79</f>
        <v>152</v>
      </c>
      <c r="AC79" s="1958" t="s">
        <v>546</v>
      </c>
      <c r="AD79" s="1070"/>
      <c r="AE79" s="1738"/>
      <c r="AF79" s="1278"/>
      <c r="AG79" s="1425"/>
      <c r="AH79" s="1278"/>
      <c r="AI79" s="1443"/>
      <c r="AJ79" s="1278">
        <f t="shared" ref="AJ79:AJ80" si="52">AD79+AF79</f>
        <v>0</v>
      </c>
      <c r="AK79" s="1426">
        <f t="shared" ref="AK79:AK80" si="53">AE79+AG79</f>
        <v>0</v>
      </c>
      <c r="AL79" s="1278">
        <f t="shared" ref="AL79:AL80" si="54">AF79+AH79</f>
        <v>0</v>
      </c>
      <c r="AM79" s="1335">
        <f t="shared" ref="AM79:AM80" si="55">AG79+AI79</f>
        <v>0</v>
      </c>
      <c r="AN79" s="1499">
        <f>AD79+AF79+AH79</f>
        <v>0</v>
      </c>
      <c r="AO79" s="3237">
        <f>AE79+AG79+AI79</f>
        <v>0</v>
      </c>
      <c r="AP79" s="112"/>
      <c r="BB79" s="11"/>
      <c r="BC79" s="11"/>
      <c r="BE79" s="11"/>
      <c r="BF79" s="11"/>
    </row>
    <row r="80" spans="2:58" ht="15.75" thickBot="1">
      <c r="B80" s="257" t="s">
        <v>549</v>
      </c>
      <c r="C80" s="292" t="s">
        <v>550</v>
      </c>
      <c r="D80" s="1727">
        <v>120</v>
      </c>
      <c r="E80" s="261" t="s">
        <v>68</v>
      </c>
      <c r="F80" s="265">
        <v>12.5</v>
      </c>
      <c r="G80" s="1585">
        <v>10</v>
      </c>
      <c r="H80" s="2161" t="s">
        <v>82</v>
      </c>
      <c r="I80" s="260">
        <v>6</v>
      </c>
      <c r="J80" s="1540">
        <v>6</v>
      </c>
      <c r="K80" s="1683"/>
      <c r="L80" s="1696"/>
      <c r="M80" s="1874"/>
      <c r="N80" s="100"/>
      <c r="O80" s="1299" t="s">
        <v>104</v>
      </c>
      <c r="P80" s="1257">
        <f>AD107</f>
        <v>0</v>
      </c>
      <c r="Q80" s="1247">
        <f>AE107</f>
        <v>0</v>
      </c>
      <c r="R80" s="1257">
        <f>AF107</f>
        <v>26.8</v>
      </c>
      <c r="S80" s="1426">
        <f>AG107</f>
        <v>25</v>
      </c>
      <c r="T80" s="1257">
        <f>AH107</f>
        <v>0</v>
      </c>
      <c r="U80" s="1440">
        <f>AI107</f>
        <v>0</v>
      </c>
      <c r="V80" s="1254">
        <f t="shared" si="48"/>
        <v>26.8</v>
      </c>
      <c r="W80" s="1426">
        <f t="shared" si="49"/>
        <v>25</v>
      </c>
      <c r="X80" s="1254">
        <f t="shared" si="50"/>
        <v>26.8</v>
      </c>
      <c r="Y80" s="1335">
        <f t="shared" si="51"/>
        <v>25</v>
      </c>
      <c r="Z80" s="1292">
        <f>P80+R80+T80</f>
        <v>26.8</v>
      </c>
      <c r="AA80" s="1293">
        <f>Q80+S80+U80</f>
        <v>25</v>
      </c>
      <c r="AC80" s="1307" t="s">
        <v>547</v>
      </c>
      <c r="AD80" s="1070"/>
      <c r="AE80" s="1739"/>
      <c r="AF80" s="1278"/>
      <c r="AG80" s="1425"/>
      <c r="AH80" s="1278"/>
      <c r="AI80" s="1443"/>
      <c r="AJ80" s="1278">
        <f t="shared" si="52"/>
        <v>0</v>
      </c>
      <c r="AK80" s="1426">
        <f t="shared" si="53"/>
        <v>0</v>
      </c>
      <c r="AL80" s="1278">
        <f t="shared" si="54"/>
        <v>0</v>
      </c>
      <c r="AM80" s="1335">
        <f t="shared" si="55"/>
        <v>0</v>
      </c>
      <c r="AN80" s="1499">
        <f>AD80+AF80+AH80</f>
        <v>0</v>
      </c>
      <c r="AO80" s="3237">
        <f>AE80+AG80+AI80</f>
        <v>0</v>
      </c>
      <c r="AP80" s="119"/>
      <c r="BB80" s="11"/>
      <c r="BC80" s="11"/>
      <c r="BE80" s="11"/>
      <c r="BF80" s="11"/>
    </row>
    <row r="81" spans="2:58">
      <c r="B81" s="388"/>
      <c r="C81" s="1105" t="s">
        <v>548</v>
      </c>
      <c r="D81" s="11"/>
      <c r="E81" s="2839" t="s">
        <v>952</v>
      </c>
      <c r="G81" s="81"/>
      <c r="H81" s="261" t="s">
        <v>79</v>
      </c>
      <c r="I81" s="260">
        <v>6</v>
      </c>
      <c r="J81" s="1540">
        <v>6</v>
      </c>
      <c r="K81" s="2042" t="s">
        <v>553</v>
      </c>
      <c r="L81" s="91"/>
      <c r="M81" s="2043"/>
      <c r="N81" s="100"/>
      <c r="O81" s="1291" t="s">
        <v>131</v>
      </c>
      <c r="P81" s="1254"/>
      <c r="Q81" s="1247"/>
      <c r="R81" s="1254"/>
      <c r="S81" s="1335"/>
      <c r="T81" s="1254"/>
      <c r="U81" s="1440"/>
      <c r="V81" s="1254">
        <f t="shared" si="48"/>
        <v>0</v>
      </c>
      <c r="W81" s="1426">
        <f t="shared" si="49"/>
        <v>0</v>
      </c>
      <c r="X81" s="1254">
        <f t="shared" si="50"/>
        <v>0</v>
      </c>
      <c r="Y81" s="1335">
        <f t="shared" si="51"/>
        <v>0</v>
      </c>
      <c r="Z81" s="1292">
        <f>P81+R81+T81</f>
        <v>0</v>
      </c>
      <c r="AA81" s="1293">
        <f>Q81+S81+U81</f>
        <v>0</v>
      </c>
      <c r="AC81" s="1308" t="s">
        <v>125</v>
      </c>
      <c r="AD81" s="1070"/>
      <c r="AE81" s="1739"/>
      <c r="AF81" s="1278"/>
      <c r="AG81" s="1425"/>
      <c r="AH81" s="1278"/>
      <c r="AI81" s="1443"/>
      <c r="AJ81" s="1278">
        <f t="shared" ref="AJ81:AM88" si="56">AD81+AF81</f>
        <v>0</v>
      </c>
      <c r="AK81" s="1426">
        <f t="shared" si="56"/>
        <v>0</v>
      </c>
      <c r="AL81" s="1278">
        <f t="shared" si="56"/>
        <v>0</v>
      </c>
      <c r="AM81" s="1335">
        <f t="shared" si="56"/>
        <v>0</v>
      </c>
      <c r="AN81" s="1499">
        <f>AD81+AF81+AH81</f>
        <v>0</v>
      </c>
      <c r="AO81" s="3237">
        <f>AE81+AG81+AI81</f>
        <v>0</v>
      </c>
      <c r="AP81" s="223"/>
      <c r="BB81" s="11"/>
      <c r="BC81" s="11"/>
      <c r="BE81" s="11"/>
      <c r="BF81" s="11"/>
    </row>
    <row r="82" spans="2:58" ht="13.5" customHeight="1" thickBot="1">
      <c r="B82" s="449" t="s">
        <v>551</v>
      </c>
      <c r="C82" s="2664" t="s">
        <v>553</v>
      </c>
      <c r="D82" s="1912" t="s">
        <v>938</v>
      </c>
      <c r="E82" s="261" t="s">
        <v>159</v>
      </c>
      <c r="F82" s="265">
        <v>13.2</v>
      </c>
      <c r="G82" s="1585">
        <v>11</v>
      </c>
      <c r="H82" s="1608" t="s">
        <v>95</v>
      </c>
      <c r="I82" s="260"/>
      <c r="J82" s="1540"/>
      <c r="K82" s="1733" t="s">
        <v>552</v>
      </c>
      <c r="L82" s="1835"/>
      <c r="M82" s="1650"/>
      <c r="N82" s="100"/>
      <c r="O82" s="489" t="s">
        <v>385</v>
      </c>
      <c r="P82" s="1254">
        <f>AD110</f>
        <v>0</v>
      </c>
      <c r="Q82" s="1247">
        <f>AE110</f>
        <v>0</v>
      </c>
      <c r="R82" s="1254">
        <f>AF110</f>
        <v>0</v>
      </c>
      <c r="S82" s="1335">
        <f>AG110</f>
        <v>0</v>
      </c>
      <c r="T82" s="1254">
        <f>AH110</f>
        <v>55.6</v>
      </c>
      <c r="U82" s="1440">
        <f>AI110</f>
        <v>48.1</v>
      </c>
      <c r="V82" s="1254">
        <f t="shared" si="48"/>
        <v>0</v>
      </c>
      <c r="W82" s="1426">
        <f t="shared" si="49"/>
        <v>0</v>
      </c>
      <c r="X82" s="1254">
        <f t="shared" si="50"/>
        <v>55.6</v>
      </c>
      <c r="Y82" s="1335">
        <f t="shared" si="51"/>
        <v>48.1</v>
      </c>
      <c r="Z82" s="1292">
        <f>P82+R82+T82</f>
        <v>55.6</v>
      </c>
      <c r="AA82" s="1293">
        <f>Q82+S82+U82</f>
        <v>48.1</v>
      </c>
      <c r="AC82" s="1308" t="s">
        <v>87</v>
      </c>
      <c r="AD82" s="1070"/>
      <c r="AE82" s="1742"/>
      <c r="AF82" s="1278">
        <f>F82</f>
        <v>13.2</v>
      </c>
      <c r="AG82" s="1425">
        <f>G82</f>
        <v>11</v>
      </c>
      <c r="AH82" s="1278"/>
      <c r="AI82" s="1443"/>
      <c r="AJ82" s="1278">
        <f t="shared" si="56"/>
        <v>13.2</v>
      </c>
      <c r="AK82" s="1426">
        <f t="shared" si="56"/>
        <v>11</v>
      </c>
      <c r="AL82" s="1278">
        <f t="shared" si="56"/>
        <v>13.2</v>
      </c>
      <c r="AM82" s="1335">
        <f t="shared" si="56"/>
        <v>11</v>
      </c>
      <c r="AN82" s="1499">
        <f>AD82+AF82+AH82</f>
        <v>13.2</v>
      </c>
      <c r="AO82" s="3237">
        <f>AE82+AG82+AI82</f>
        <v>11</v>
      </c>
      <c r="AP82" s="223"/>
      <c r="BB82" s="11"/>
      <c r="BC82" s="11"/>
      <c r="BE82" s="11"/>
      <c r="BF82" s="11"/>
    </row>
    <row r="83" spans="2:58" ht="12.75" customHeight="1" thickBot="1">
      <c r="B83" s="70"/>
      <c r="C83" s="2665" t="s">
        <v>552</v>
      </c>
      <c r="D83" s="11"/>
      <c r="E83" s="2839" t="s">
        <v>953</v>
      </c>
      <c r="G83" s="81"/>
      <c r="H83" s="261" t="s">
        <v>93</v>
      </c>
      <c r="I83" s="1197">
        <v>15</v>
      </c>
      <c r="J83" s="1540">
        <v>15</v>
      </c>
      <c r="K83" s="1534" t="s">
        <v>100</v>
      </c>
      <c r="L83" s="1535" t="s">
        <v>101</v>
      </c>
      <c r="M83" s="1536" t="s">
        <v>102</v>
      </c>
      <c r="N83" s="100"/>
      <c r="O83" s="1291" t="s">
        <v>386</v>
      </c>
      <c r="P83" s="1254">
        <f>AD114</f>
        <v>0</v>
      </c>
      <c r="Q83" s="1444">
        <f>AE114</f>
        <v>0</v>
      </c>
      <c r="R83" s="1254">
        <f>AF114</f>
        <v>0</v>
      </c>
      <c r="S83" s="1426">
        <f>AG114</f>
        <v>0</v>
      </c>
      <c r="T83" s="1254">
        <f>AH114</f>
        <v>0</v>
      </c>
      <c r="U83" s="1445">
        <f>AI114</f>
        <v>0</v>
      </c>
      <c r="V83" s="1254">
        <f t="shared" si="48"/>
        <v>0</v>
      </c>
      <c r="W83" s="1426">
        <f t="shared" si="49"/>
        <v>0</v>
      </c>
      <c r="X83" s="1254">
        <f t="shared" si="50"/>
        <v>0</v>
      </c>
      <c r="Y83" s="1335">
        <f t="shared" si="51"/>
        <v>0</v>
      </c>
      <c r="Z83" s="1292">
        <f>P83+R83+T83</f>
        <v>0</v>
      </c>
      <c r="AA83" s="1293">
        <f>Q83+S83+U83</f>
        <v>0</v>
      </c>
      <c r="AC83" s="1308" t="s">
        <v>68</v>
      </c>
      <c r="AD83" s="1070"/>
      <c r="AE83" s="1742"/>
      <c r="AF83" s="1278">
        <f>F80+L88</f>
        <v>135.24</v>
      </c>
      <c r="AG83" s="1425">
        <f>G80+M88</f>
        <v>108.1</v>
      </c>
      <c r="AH83" s="1278"/>
      <c r="AI83" s="1443"/>
      <c r="AJ83" s="1278">
        <f t="shared" si="56"/>
        <v>135.24</v>
      </c>
      <c r="AK83" s="1426">
        <f t="shared" si="56"/>
        <v>108.1</v>
      </c>
      <c r="AL83" s="1278">
        <f t="shared" si="56"/>
        <v>135.24</v>
      </c>
      <c r="AM83" s="1335">
        <f t="shared" si="56"/>
        <v>108.1</v>
      </c>
      <c r="AN83" s="1499">
        <f>AD83+AF83+AH83</f>
        <v>135.24</v>
      </c>
      <c r="AO83" s="3237">
        <f>AE83+AG83+AI83</f>
        <v>108.1</v>
      </c>
      <c r="AP83" s="223"/>
      <c r="BB83" s="11"/>
      <c r="BC83" s="11"/>
      <c r="BE83" s="11"/>
      <c r="BF83" s="11"/>
    </row>
    <row r="84" spans="2:58">
      <c r="B84" s="1968" t="s">
        <v>352</v>
      </c>
      <c r="C84" s="2234" t="s">
        <v>165</v>
      </c>
      <c r="D84" s="1727">
        <v>200</v>
      </c>
      <c r="E84" s="261" t="s">
        <v>559</v>
      </c>
      <c r="F84" s="265">
        <v>5</v>
      </c>
      <c r="G84" s="2804">
        <v>5</v>
      </c>
      <c r="H84" s="261" t="s">
        <v>79</v>
      </c>
      <c r="I84" s="260">
        <v>4.5</v>
      </c>
      <c r="J84" s="1540">
        <v>4.5</v>
      </c>
      <c r="K84" s="1189" t="s">
        <v>45</v>
      </c>
      <c r="L84" s="1969">
        <v>119.74</v>
      </c>
      <c r="M84" s="1584">
        <v>90</v>
      </c>
      <c r="N84" s="100"/>
      <c r="O84" s="1291" t="s">
        <v>121</v>
      </c>
      <c r="P84" s="1254"/>
      <c r="Q84" s="1247"/>
      <c r="R84" s="1254"/>
      <c r="S84" s="1335"/>
      <c r="T84" s="1254"/>
      <c r="U84" s="1440"/>
      <c r="V84" s="1254">
        <f t="shared" si="48"/>
        <v>0</v>
      </c>
      <c r="W84" s="1426">
        <f t="shared" si="49"/>
        <v>0</v>
      </c>
      <c r="X84" s="1254">
        <f t="shared" si="50"/>
        <v>0</v>
      </c>
      <c r="Y84" s="1335">
        <f t="shared" si="51"/>
        <v>0</v>
      </c>
      <c r="Z84" s="1292">
        <f>P84+R84+T84</f>
        <v>0</v>
      </c>
      <c r="AA84" s="1293">
        <f>Q84+S84+U84</f>
        <v>0</v>
      </c>
      <c r="AC84" s="1308" t="s">
        <v>74</v>
      </c>
      <c r="AD84" s="1070"/>
      <c r="AE84" s="1739"/>
      <c r="AF84" s="1278">
        <f>F78</f>
        <v>83.75</v>
      </c>
      <c r="AG84" s="1425">
        <f>G78</f>
        <v>67</v>
      </c>
      <c r="AH84" s="1278"/>
      <c r="AI84" s="1443"/>
      <c r="AJ84" s="1278">
        <f t="shared" si="56"/>
        <v>83.75</v>
      </c>
      <c r="AK84" s="1426">
        <f t="shared" si="56"/>
        <v>67</v>
      </c>
      <c r="AL84" s="1278">
        <f t="shared" si="56"/>
        <v>83.75</v>
      </c>
      <c r="AM84" s="1335">
        <f t="shared" si="56"/>
        <v>67</v>
      </c>
      <c r="AN84" s="1499">
        <f>AD84+AF84+AH84</f>
        <v>83.75</v>
      </c>
      <c r="AO84" s="3237">
        <f>AE84+AG84+AI84</f>
        <v>67</v>
      </c>
      <c r="AP84" s="223"/>
      <c r="BB84" s="11"/>
      <c r="BC84" s="11"/>
      <c r="BE84" s="11"/>
      <c r="BF84" s="11"/>
    </row>
    <row r="85" spans="2:58">
      <c r="B85" s="709"/>
      <c r="C85" s="2666" t="s">
        <v>229</v>
      </c>
      <c r="D85" s="1965"/>
      <c r="E85" s="261" t="s">
        <v>452</v>
      </c>
      <c r="F85" s="1197">
        <v>7.4999999999999997E-2</v>
      </c>
      <c r="G85" s="1540">
        <v>7.4999999999999997E-2</v>
      </c>
      <c r="H85" s="261" t="s">
        <v>81</v>
      </c>
      <c r="I85" s="1194">
        <v>45</v>
      </c>
      <c r="J85" s="1546">
        <v>45</v>
      </c>
      <c r="K85" s="2839" t="s">
        <v>948</v>
      </c>
      <c r="L85" s="11"/>
      <c r="M85" s="81"/>
      <c r="N85" s="100"/>
      <c r="O85" s="1291" t="s">
        <v>65</v>
      </c>
      <c r="P85" s="1254"/>
      <c r="Q85" s="1247"/>
      <c r="R85" s="1254">
        <f>I79</f>
        <v>151.19999999999999</v>
      </c>
      <c r="S85" s="1335">
        <f>J79</f>
        <v>124.8</v>
      </c>
      <c r="T85" s="1254"/>
      <c r="U85" s="1440"/>
      <c r="V85" s="1254">
        <f t="shared" si="48"/>
        <v>151.19999999999999</v>
      </c>
      <c r="W85" s="1426">
        <f t="shared" si="49"/>
        <v>124.8</v>
      </c>
      <c r="X85" s="1254">
        <f t="shared" si="50"/>
        <v>151.19999999999999</v>
      </c>
      <c r="Y85" s="1335">
        <f t="shared" si="51"/>
        <v>124.8</v>
      </c>
      <c r="Z85" s="1292">
        <f>P85+R85+T85</f>
        <v>151.19999999999999</v>
      </c>
      <c r="AA85" s="1293">
        <f>Q85+S85+U85</f>
        <v>124.8</v>
      </c>
      <c r="AC85" s="1308" t="s">
        <v>129</v>
      </c>
      <c r="AD85" s="1070"/>
      <c r="AE85" s="1743"/>
      <c r="AF85" s="1278"/>
      <c r="AG85" s="1425"/>
      <c r="AH85" s="1278"/>
      <c r="AI85" s="1443"/>
      <c r="AJ85" s="1278">
        <f t="shared" si="56"/>
        <v>0</v>
      </c>
      <c r="AK85" s="1426">
        <f t="shared" si="56"/>
        <v>0</v>
      </c>
      <c r="AL85" s="1278">
        <f t="shared" si="56"/>
        <v>0</v>
      </c>
      <c r="AM85" s="1335">
        <f t="shared" si="56"/>
        <v>0</v>
      </c>
      <c r="AN85" s="1499">
        <f>AD85+AF85+AH85</f>
        <v>0</v>
      </c>
      <c r="AO85" s="3237">
        <f>AE85+AG85+AI85</f>
        <v>0</v>
      </c>
      <c r="AP85" s="223"/>
      <c r="BB85" s="11"/>
      <c r="BC85" s="11"/>
      <c r="BE85" s="11"/>
      <c r="BF85" s="11"/>
    </row>
    <row r="86" spans="2:58" ht="12.75" customHeight="1">
      <c r="B86" s="289" t="s">
        <v>9</v>
      </c>
      <c r="C86" s="181" t="s">
        <v>10</v>
      </c>
      <c r="D86" s="1659">
        <v>70</v>
      </c>
      <c r="E86" s="261" t="s">
        <v>81</v>
      </c>
      <c r="F86" s="1194">
        <v>3.6749999999999998</v>
      </c>
      <c r="G86" s="1546">
        <v>3.6749999999999998</v>
      </c>
      <c r="H86" s="1589" t="s">
        <v>160</v>
      </c>
      <c r="I86" s="260">
        <v>1E-3</v>
      </c>
      <c r="J86" s="1540">
        <v>1E-3</v>
      </c>
      <c r="K86" s="261" t="s">
        <v>82</v>
      </c>
      <c r="L86" s="265">
        <v>2.8</v>
      </c>
      <c r="M86" s="1585">
        <v>2.8</v>
      </c>
      <c r="N86" s="100"/>
      <c r="O86" s="1291" t="s">
        <v>60</v>
      </c>
      <c r="P86" s="1254">
        <f>L71</f>
        <v>52.75</v>
      </c>
      <c r="Q86" s="1446">
        <f>M71</f>
        <v>50</v>
      </c>
      <c r="R86" s="1254"/>
      <c r="S86" s="1447"/>
      <c r="T86" s="1254">
        <f>I100</f>
        <v>13.91</v>
      </c>
      <c r="U86" s="1445">
        <f>J100</f>
        <v>13.91</v>
      </c>
      <c r="V86" s="1254">
        <f t="shared" si="48"/>
        <v>52.75</v>
      </c>
      <c r="W86" s="1426">
        <f t="shared" si="49"/>
        <v>50</v>
      </c>
      <c r="X86" s="1254">
        <f t="shared" si="50"/>
        <v>13.91</v>
      </c>
      <c r="Y86" s="1335">
        <f t="shared" si="51"/>
        <v>13.91</v>
      </c>
      <c r="Z86" s="1292">
        <f>P86+R86+T86</f>
        <v>66.66</v>
      </c>
      <c r="AA86" s="1293">
        <f>Q86+S86+U86</f>
        <v>63.91</v>
      </c>
      <c r="AC86" s="1308" t="s">
        <v>127</v>
      </c>
      <c r="AD86" s="1070"/>
      <c r="AE86" s="1744"/>
      <c r="AF86" s="1278"/>
      <c r="AG86" s="1425"/>
      <c r="AH86" s="1278"/>
      <c r="AI86" s="1443"/>
      <c r="AJ86" s="1278">
        <f t="shared" si="56"/>
        <v>0</v>
      </c>
      <c r="AK86" s="1426">
        <f t="shared" si="56"/>
        <v>0</v>
      </c>
      <c r="AL86" s="1278">
        <f t="shared" si="56"/>
        <v>0</v>
      </c>
      <c r="AM86" s="1335">
        <f t="shared" si="56"/>
        <v>0</v>
      </c>
      <c r="AN86" s="1499">
        <f>AD86+AF86+AH86</f>
        <v>0</v>
      </c>
      <c r="AO86" s="3237">
        <f>AE86+AG86+AI86</f>
        <v>0</v>
      </c>
      <c r="AP86" s="223"/>
      <c r="BB86" s="11"/>
      <c r="BC86" s="11"/>
      <c r="BE86" s="11"/>
      <c r="BF86" s="11"/>
    </row>
    <row r="87" spans="2:58" ht="13.5" customHeight="1" thickBot="1">
      <c r="B87" s="259" t="s">
        <v>9</v>
      </c>
      <c r="C87" s="266" t="s">
        <v>387</v>
      </c>
      <c r="D87" s="1588">
        <v>50</v>
      </c>
      <c r="E87" s="2842" t="s">
        <v>954</v>
      </c>
      <c r="F87" s="1197"/>
      <c r="G87" s="1540"/>
      <c r="H87" s="1544" t="s">
        <v>543</v>
      </c>
      <c r="I87" s="1704">
        <v>0.4</v>
      </c>
      <c r="J87" s="1633">
        <v>0.4</v>
      </c>
      <c r="K87" s="2839" t="s">
        <v>949</v>
      </c>
      <c r="L87" s="11"/>
      <c r="M87" s="81"/>
      <c r="N87" s="100"/>
      <c r="O87" s="1291" t="s">
        <v>137</v>
      </c>
      <c r="P87" s="1254"/>
      <c r="Q87" s="1247"/>
      <c r="R87" s="1254"/>
      <c r="S87" s="1335"/>
      <c r="T87" s="1254"/>
      <c r="U87" s="1440"/>
      <c r="V87" s="1254">
        <f t="shared" si="48"/>
        <v>0</v>
      </c>
      <c r="W87" s="1426">
        <f t="shared" si="49"/>
        <v>0</v>
      </c>
      <c r="X87" s="1254">
        <f t="shared" si="50"/>
        <v>0</v>
      </c>
      <c r="Y87" s="1335">
        <f t="shared" si="51"/>
        <v>0</v>
      </c>
      <c r="Z87" s="1292">
        <f>P87+R87+T87</f>
        <v>0</v>
      </c>
      <c r="AA87" s="1300">
        <f>Q87+S87+U87</f>
        <v>0</v>
      </c>
      <c r="AC87" s="1307" t="s">
        <v>96</v>
      </c>
      <c r="AD87" s="1276"/>
      <c r="AE87" s="1745"/>
      <c r="AF87" s="2489">
        <f>F88</f>
        <v>3.25</v>
      </c>
      <c r="AG87" s="1427">
        <f>G88</f>
        <v>3.25</v>
      </c>
      <c r="AH87" s="1279">
        <f>L101</f>
        <v>2</v>
      </c>
      <c r="AI87" s="1747">
        <f>M101</f>
        <v>2</v>
      </c>
      <c r="AJ87" s="1279">
        <f t="shared" si="56"/>
        <v>3.25</v>
      </c>
      <c r="AK87" s="1428">
        <f t="shared" si="56"/>
        <v>3.25</v>
      </c>
      <c r="AL87" s="1279">
        <f t="shared" si="56"/>
        <v>5.25</v>
      </c>
      <c r="AM87" s="1243">
        <f t="shared" si="56"/>
        <v>5.25</v>
      </c>
      <c r="AN87" s="1499">
        <f>AD87+AF87+AH87</f>
        <v>5.25</v>
      </c>
      <c r="AO87" s="3237">
        <f>AE87+AG87+AI87</f>
        <v>5.25</v>
      </c>
      <c r="AP87" s="2621"/>
      <c r="BB87" s="11"/>
      <c r="BC87" s="11"/>
      <c r="BE87" s="11"/>
      <c r="BF87" s="11"/>
    </row>
    <row r="88" spans="2:58" ht="14.25" customHeight="1" thickBot="1">
      <c r="B88" s="70"/>
      <c r="C88" s="1632"/>
      <c r="D88" s="11"/>
      <c r="E88" s="1586" t="s">
        <v>96</v>
      </c>
      <c r="F88" s="1587">
        <v>3.25</v>
      </c>
      <c r="G88" s="1540">
        <v>3.25</v>
      </c>
      <c r="H88" s="249"/>
      <c r="I88" s="245"/>
      <c r="J88" s="1884"/>
      <c r="K88" s="261" t="s">
        <v>274</v>
      </c>
      <c r="L88" s="265">
        <v>122.74</v>
      </c>
      <c r="M88" s="1585">
        <v>98.1</v>
      </c>
      <c r="N88" s="100"/>
      <c r="O88" s="1291" t="s">
        <v>64</v>
      </c>
      <c r="P88" s="1254">
        <f>F67</f>
        <v>153</v>
      </c>
      <c r="Q88" s="1247">
        <f>G67</f>
        <v>150</v>
      </c>
      <c r="R88" s="1254"/>
      <c r="S88" s="1335"/>
      <c r="T88" s="1254"/>
      <c r="U88" s="1440"/>
      <c r="V88" s="1254">
        <f t="shared" si="48"/>
        <v>153</v>
      </c>
      <c r="W88" s="1426">
        <f t="shared" si="49"/>
        <v>150</v>
      </c>
      <c r="X88" s="1254">
        <f t="shared" si="50"/>
        <v>0</v>
      </c>
      <c r="Y88" s="1335">
        <f t="shared" si="51"/>
        <v>0</v>
      </c>
      <c r="Z88" s="1292">
        <f>P88+R88+T88</f>
        <v>153</v>
      </c>
      <c r="AA88" s="1300">
        <f>Q88+S88+U88</f>
        <v>150</v>
      </c>
      <c r="AC88" s="2485" t="s">
        <v>829</v>
      </c>
      <c r="AD88" s="2486">
        <f t="shared" ref="AD88:AH88" si="57">SUM(AD75:AD87)</f>
        <v>0</v>
      </c>
      <c r="AE88" s="2496">
        <f>SUM(AE75:AE87)</f>
        <v>0</v>
      </c>
      <c r="AF88" s="2497">
        <f t="shared" si="57"/>
        <v>295.44</v>
      </c>
      <c r="AG88" s="2498">
        <f>SUM(AG75:AG87)</f>
        <v>249.35</v>
      </c>
      <c r="AH88" s="2499">
        <f t="shared" si="57"/>
        <v>2</v>
      </c>
      <c r="AI88" s="2487">
        <f>SUM(AI75:AI87)</f>
        <v>2</v>
      </c>
      <c r="AJ88" s="2063">
        <f t="shared" si="56"/>
        <v>295.44</v>
      </c>
      <c r="AK88" s="1426">
        <f t="shared" si="56"/>
        <v>249.35</v>
      </c>
      <c r="AL88" s="2063">
        <f t="shared" si="56"/>
        <v>297.44</v>
      </c>
      <c r="AM88" s="1449">
        <f t="shared" si="56"/>
        <v>251.35</v>
      </c>
      <c r="AN88" s="2448">
        <f>AD88+AF88+AH88</f>
        <v>297.44</v>
      </c>
      <c r="AO88" s="3237">
        <f>AE88+AG88+AI88</f>
        <v>251.35</v>
      </c>
      <c r="AP88" s="216"/>
      <c r="BB88" s="11"/>
      <c r="BC88" s="11"/>
      <c r="BE88" s="11"/>
      <c r="BF88" s="11"/>
    </row>
    <row r="89" spans="2:58" ht="14.25" customHeight="1" thickBot="1">
      <c r="B89" s="70"/>
      <c r="C89" s="1632"/>
      <c r="D89" s="11"/>
      <c r="E89" s="2839" t="s">
        <v>955</v>
      </c>
      <c r="G89" s="81"/>
      <c r="H89" s="1181" t="s">
        <v>261</v>
      </c>
      <c r="I89" s="47"/>
      <c r="J89" s="1549"/>
      <c r="K89" s="2839" t="s">
        <v>950</v>
      </c>
      <c r="L89" s="11"/>
      <c r="M89" s="81"/>
      <c r="N89" s="100"/>
      <c r="O89" s="1291" t="s">
        <v>404</v>
      </c>
      <c r="P89" s="1254"/>
      <c r="Q89" s="1247"/>
      <c r="R89" s="1254"/>
      <c r="S89" s="1335"/>
      <c r="T89" s="1254"/>
      <c r="U89" s="1440"/>
      <c r="V89" s="1254">
        <f t="shared" si="48"/>
        <v>0</v>
      </c>
      <c r="W89" s="1426">
        <f t="shared" si="49"/>
        <v>0</v>
      </c>
      <c r="X89" s="1254">
        <f t="shared" si="50"/>
        <v>0</v>
      </c>
      <c r="Y89" s="1335">
        <f t="shared" si="51"/>
        <v>0</v>
      </c>
      <c r="Z89" s="1292">
        <f>P89+R89+T89</f>
        <v>0</v>
      </c>
      <c r="AA89" s="1300">
        <f>Q89+S89+U89</f>
        <v>0</v>
      </c>
      <c r="AC89" s="2450" t="s">
        <v>940</v>
      </c>
      <c r="AD89" s="2446"/>
      <c r="AE89" s="2451"/>
      <c r="AF89" s="2452"/>
      <c r="AG89" s="2453"/>
      <c r="AH89" s="2452"/>
      <c r="AI89" s="2454"/>
      <c r="AP89" s="114"/>
      <c r="BB89" s="11"/>
      <c r="BC89" s="11"/>
      <c r="BE89" s="11"/>
      <c r="BF89" s="11"/>
    </row>
    <row r="90" spans="2:58" ht="12.75" customHeight="1" thickBot="1">
      <c r="B90" s="70"/>
      <c r="C90" s="1632"/>
      <c r="D90" s="11"/>
      <c r="E90" s="261" t="s">
        <v>560</v>
      </c>
      <c r="F90" s="260">
        <v>2.5</v>
      </c>
      <c r="G90" s="2805">
        <v>2.5</v>
      </c>
      <c r="H90" s="1551" t="s">
        <v>100</v>
      </c>
      <c r="I90" s="1552" t="s">
        <v>101</v>
      </c>
      <c r="J90" s="1553" t="s">
        <v>102</v>
      </c>
      <c r="K90" s="261" t="s">
        <v>532</v>
      </c>
      <c r="L90" s="260">
        <v>180</v>
      </c>
      <c r="M90" s="1548">
        <v>180</v>
      </c>
      <c r="N90" s="100"/>
      <c r="O90" s="1291" t="s">
        <v>67</v>
      </c>
      <c r="P90" s="1254">
        <f>I68</f>
        <v>6.4</v>
      </c>
      <c r="Q90" s="1446">
        <f>J68</f>
        <v>6.4</v>
      </c>
      <c r="R90" s="1254">
        <f>F93+I83</f>
        <v>17.899999999999999</v>
      </c>
      <c r="S90" s="1335">
        <f>J83+G93</f>
        <v>17.899999999999999</v>
      </c>
      <c r="T90" s="1254">
        <f>L98</f>
        <v>5</v>
      </c>
      <c r="U90" s="1440">
        <f>M98</f>
        <v>5</v>
      </c>
      <c r="V90" s="1254">
        <f t="shared" si="48"/>
        <v>24.299999999999997</v>
      </c>
      <c r="W90" s="1426">
        <f t="shared" si="49"/>
        <v>24.299999999999997</v>
      </c>
      <c r="X90" s="1254">
        <f t="shared" si="50"/>
        <v>22.9</v>
      </c>
      <c r="Y90" s="1335">
        <f t="shared" si="51"/>
        <v>22.9</v>
      </c>
      <c r="Z90" s="1292">
        <f>P90+R90+T90</f>
        <v>29.299999999999997</v>
      </c>
      <c r="AA90" s="1300">
        <f>Q90+S90+U90</f>
        <v>29.299999999999997</v>
      </c>
      <c r="AC90" s="1308" t="s">
        <v>130</v>
      </c>
      <c r="AD90" s="1070"/>
      <c r="AE90" s="1739"/>
      <c r="AF90" s="1278"/>
      <c r="AG90" s="1425"/>
      <c r="AH90" s="1278"/>
      <c r="AI90" s="1443"/>
      <c r="AJ90" s="1278">
        <f t="shared" ref="AJ90:AM96" si="58">AD90+AF90</f>
        <v>0</v>
      </c>
      <c r="AK90" s="1426">
        <f t="shared" si="58"/>
        <v>0</v>
      </c>
      <c r="AL90" s="1278">
        <f t="shared" si="58"/>
        <v>0</v>
      </c>
      <c r="AM90" s="1335">
        <f t="shared" si="58"/>
        <v>0</v>
      </c>
      <c r="AN90" s="1499">
        <f>AD90+AF90+AH90</f>
        <v>0</v>
      </c>
      <c r="AO90" s="3237">
        <f>AE90+AG90+AI90</f>
        <v>0</v>
      </c>
      <c r="AP90" s="223"/>
      <c r="BB90" s="11"/>
      <c r="BC90" s="11"/>
      <c r="BE90" s="11"/>
      <c r="BF90" s="11"/>
    </row>
    <row r="91" spans="2:58" ht="13.5" customHeight="1">
      <c r="B91" s="70"/>
      <c r="C91" s="1632"/>
      <c r="D91" s="11"/>
      <c r="E91" s="261" t="s">
        <v>543</v>
      </c>
      <c r="F91" s="1574">
        <v>1.1000000000000001</v>
      </c>
      <c r="G91" s="1575">
        <v>1.1000000000000001</v>
      </c>
      <c r="H91" s="1189" t="s">
        <v>86</v>
      </c>
      <c r="I91" s="1190">
        <v>26.8</v>
      </c>
      <c r="J91" s="1191">
        <v>25</v>
      </c>
      <c r="K91" s="261" t="s">
        <v>82</v>
      </c>
      <c r="L91" s="265">
        <v>4.5</v>
      </c>
      <c r="M91" s="1585">
        <v>4.5</v>
      </c>
      <c r="N91" s="100"/>
      <c r="O91" s="1291" t="s">
        <v>82</v>
      </c>
      <c r="P91" s="1254">
        <f>F71+I74</f>
        <v>16.399999999999999</v>
      </c>
      <c r="Q91" s="1444">
        <f>G71+J74</f>
        <v>16.399999999999999</v>
      </c>
      <c r="R91" s="1254">
        <f>I80+L91+L86</f>
        <v>13.3</v>
      </c>
      <c r="S91" s="1426">
        <f>M91+J80+M86</f>
        <v>13.3</v>
      </c>
      <c r="T91" s="1257">
        <f>I102</f>
        <v>1.26</v>
      </c>
      <c r="U91" s="1445">
        <f>J102</f>
        <v>1.26</v>
      </c>
      <c r="V91" s="1254">
        <f t="shared" si="48"/>
        <v>29.7</v>
      </c>
      <c r="W91" s="1426">
        <f t="shared" si="49"/>
        <v>29.7</v>
      </c>
      <c r="X91" s="1254">
        <f t="shared" si="50"/>
        <v>14.56</v>
      </c>
      <c r="Y91" s="1335">
        <f t="shared" si="51"/>
        <v>14.56</v>
      </c>
      <c r="Z91" s="1292">
        <f>P91+R91+T91</f>
        <v>30.96</v>
      </c>
      <c r="AA91" s="1300">
        <f>Q91+S91+U91</f>
        <v>30.96</v>
      </c>
      <c r="AC91" s="1308" t="s">
        <v>128</v>
      </c>
      <c r="AD91" s="1070"/>
      <c r="AE91" s="1739"/>
      <c r="AF91" s="1278"/>
      <c r="AG91" s="1425"/>
      <c r="AH91" s="1278"/>
      <c r="AI91" s="1443"/>
      <c r="AJ91" s="1278">
        <f t="shared" si="58"/>
        <v>0</v>
      </c>
      <c r="AK91" s="1426">
        <f t="shared" si="58"/>
        <v>0</v>
      </c>
      <c r="AL91" s="1278">
        <f t="shared" si="58"/>
        <v>0</v>
      </c>
      <c r="AM91" s="1335">
        <f t="shared" si="58"/>
        <v>0</v>
      </c>
      <c r="AN91" s="1499">
        <f>AD91+AF91+AH91</f>
        <v>0</v>
      </c>
      <c r="AO91" s="3237">
        <f>AE91+AG91+AI91</f>
        <v>0</v>
      </c>
      <c r="AP91" s="223"/>
      <c r="BB91" s="11"/>
    </row>
    <row r="92" spans="2:58" ht="16.5" customHeight="1">
      <c r="B92" s="70"/>
      <c r="C92" s="1632"/>
      <c r="D92" s="11"/>
      <c r="E92" s="1589" t="s">
        <v>160</v>
      </c>
      <c r="F92" s="1574">
        <v>0.01</v>
      </c>
      <c r="G92" s="2163">
        <v>0.01</v>
      </c>
      <c r="H92" s="261" t="s">
        <v>50</v>
      </c>
      <c r="I92" s="260">
        <v>7</v>
      </c>
      <c r="J92" s="1192">
        <v>7</v>
      </c>
      <c r="K92" s="261" t="s">
        <v>543</v>
      </c>
      <c r="L92" s="1574">
        <v>0.2</v>
      </c>
      <c r="M92" s="1198">
        <v>0.2</v>
      </c>
      <c r="N92" s="100"/>
      <c r="O92" s="1291" t="s">
        <v>89</v>
      </c>
      <c r="P92" s="1254"/>
      <c r="Q92" s="1247"/>
      <c r="R92" s="1254">
        <f>F84</f>
        <v>5</v>
      </c>
      <c r="S92" s="1335">
        <f>G84</f>
        <v>5</v>
      </c>
      <c r="T92" s="1254">
        <f>I105</f>
        <v>1.27</v>
      </c>
      <c r="U92" s="1440">
        <f>J105</f>
        <v>1.27</v>
      </c>
      <c r="V92" s="1254">
        <f t="shared" si="48"/>
        <v>5</v>
      </c>
      <c r="W92" s="1426">
        <f t="shared" si="49"/>
        <v>5</v>
      </c>
      <c r="X92" s="1254">
        <f t="shared" si="50"/>
        <v>6.27</v>
      </c>
      <c r="Y92" s="1335">
        <f t="shared" si="51"/>
        <v>6.27</v>
      </c>
      <c r="Z92" s="1292">
        <f>P92+R92+T92</f>
        <v>6.27</v>
      </c>
      <c r="AA92" s="1300">
        <f>Q92+S92+U92</f>
        <v>6.27</v>
      </c>
      <c r="AC92" s="1308" t="s">
        <v>126</v>
      </c>
      <c r="AD92" s="1070"/>
      <c r="AE92" s="1743"/>
      <c r="AF92" s="1278"/>
      <c r="AG92" s="1425"/>
      <c r="AH92" s="1278"/>
      <c r="AI92" s="1443"/>
      <c r="AJ92" s="1278">
        <f t="shared" si="58"/>
        <v>0</v>
      </c>
      <c r="AK92" s="1426">
        <f t="shared" si="58"/>
        <v>0</v>
      </c>
      <c r="AL92" s="1278">
        <f t="shared" si="58"/>
        <v>0</v>
      </c>
      <c r="AM92" s="1335">
        <f t="shared" si="58"/>
        <v>0</v>
      </c>
      <c r="AN92" s="1499">
        <f>AD92+AF92+AH92</f>
        <v>0</v>
      </c>
      <c r="AO92" s="3237">
        <f>AE92+AG92+AI92</f>
        <v>0</v>
      </c>
      <c r="AP92" s="223"/>
      <c r="BB92" s="11"/>
    </row>
    <row r="93" spans="2:58" ht="15" customHeight="1">
      <c r="B93" s="70"/>
      <c r="C93" s="1632"/>
      <c r="D93" s="11"/>
      <c r="E93" s="1589" t="s">
        <v>93</v>
      </c>
      <c r="F93" s="1574">
        <v>2.9</v>
      </c>
      <c r="G93" s="2034">
        <v>2.9</v>
      </c>
      <c r="H93" s="1544" t="s">
        <v>81</v>
      </c>
      <c r="I93" s="1194">
        <v>190</v>
      </c>
      <c r="J93" s="1195">
        <v>190</v>
      </c>
      <c r="K93" s="2844" t="s">
        <v>951</v>
      </c>
      <c r="L93" s="294"/>
      <c r="M93" s="1037"/>
      <c r="N93" s="114"/>
      <c r="O93" s="821" t="s">
        <v>142</v>
      </c>
      <c r="P93" s="1254">
        <f>Q93/1000/0.04</f>
        <v>0.13500000000000001</v>
      </c>
      <c r="Q93" s="1444">
        <f>G70</f>
        <v>5.4</v>
      </c>
      <c r="R93" s="1254"/>
      <c r="S93" s="1426"/>
      <c r="T93" s="1758">
        <f>U93/1000/0.04</f>
        <v>0.12649999999999997</v>
      </c>
      <c r="U93" s="1445">
        <f>J103</f>
        <v>5.0599999999999996</v>
      </c>
      <c r="V93" s="1254">
        <f t="shared" si="48"/>
        <v>0.13500000000000001</v>
      </c>
      <c r="W93" s="1426">
        <f t="shared" si="49"/>
        <v>5.4</v>
      </c>
      <c r="X93" s="1254">
        <f t="shared" si="50"/>
        <v>0.12649999999999997</v>
      </c>
      <c r="Y93" s="1335">
        <f t="shared" si="51"/>
        <v>5.0599999999999996</v>
      </c>
      <c r="Z93" s="1292">
        <f>P93+R93+T93</f>
        <v>0.26149999999999995</v>
      </c>
      <c r="AA93" s="1300">
        <f>Q93+S93+U93</f>
        <v>10.46</v>
      </c>
      <c r="AC93" s="1308" t="s">
        <v>392</v>
      </c>
      <c r="AD93" s="1070"/>
      <c r="AE93" s="1744"/>
      <c r="AF93" s="1278"/>
      <c r="AG93" s="1425"/>
      <c r="AH93" s="1278"/>
      <c r="AI93" s="1443"/>
      <c r="AJ93" s="1278">
        <f t="shared" si="58"/>
        <v>0</v>
      </c>
      <c r="AK93" s="1426">
        <f t="shared" si="58"/>
        <v>0</v>
      </c>
      <c r="AL93" s="1278">
        <f t="shared" si="58"/>
        <v>0</v>
      </c>
      <c r="AM93" s="1335">
        <f t="shared" si="58"/>
        <v>0</v>
      </c>
      <c r="AN93" s="1499">
        <f>AD93+AF93+AH93</f>
        <v>0</v>
      </c>
      <c r="AO93" s="3237">
        <f>AE93+AG93+AI93</f>
        <v>0</v>
      </c>
      <c r="AP93" s="223"/>
      <c r="BB93" s="11"/>
    </row>
    <row r="94" spans="2:58" ht="14.25" customHeight="1" thickBot="1">
      <c r="B94" s="70"/>
      <c r="C94" s="1632"/>
      <c r="D94" s="11"/>
      <c r="E94" s="261" t="s">
        <v>532</v>
      </c>
      <c r="F94" s="260">
        <v>200</v>
      </c>
      <c r="G94" s="248">
        <v>200</v>
      </c>
      <c r="H94" s="456"/>
      <c r="I94" s="198"/>
      <c r="J94" s="179"/>
      <c r="K94" s="70"/>
      <c r="L94" s="11"/>
      <c r="M94" s="81"/>
      <c r="N94" s="114"/>
      <c r="O94" s="1291" t="s">
        <v>50</v>
      </c>
      <c r="P94" s="1932">
        <f>F69+L69</f>
        <v>19</v>
      </c>
      <c r="Q94" s="1446">
        <f>G69+M69</f>
        <v>19</v>
      </c>
      <c r="R94" s="1254">
        <f>F90+I92</f>
        <v>9.5</v>
      </c>
      <c r="S94" s="1449">
        <f>J92+G90</f>
        <v>9.5</v>
      </c>
      <c r="T94" s="1254">
        <f>F98</f>
        <v>7</v>
      </c>
      <c r="U94" s="1437">
        <f>G98</f>
        <v>7</v>
      </c>
      <c r="V94" s="1254">
        <f t="shared" si="48"/>
        <v>28.5</v>
      </c>
      <c r="W94" s="1426">
        <f t="shared" si="49"/>
        <v>28.5</v>
      </c>
      <c r="X94" s="1254">
        <f t="shared" si="50"/>
        <v>16.5</v>
      </c>
      <c r="Y94" s="1335">
        <f t="shared" si="51"/>
        <v>16.5</v>
      </c>
      <c r="Z94" s="1292">
        <f>P94+R94+T94</f>
        <v>35.5</v>
      </c>
      <c r="AA94" s="1300">
        <f>Q94+S94+U94</f>
        <v>35.5</v>
      </c>
      <c r="AC94" s="1307" t="s">
        <v>96</v>
      </c>
      <c r="AD94" s="1276"/>
      <c r="AE94" s="2488"/>
      <c r="AF94" s="2489"/>
      <c r="AG94" s="1427"/>
      <c r="AH94" s="1279"/>
      <c r="AI94" s="1747"/>
      <c r="AJ94" s="1279">
        <f t="shared" si="58"/>
        <v>0</v>
      </c>
      <c r="AK94" s="1428">
        <f t="shared" si="58"/>
        <v>0</v>
      </c>
      <c r="AL94" s="1279">
        <f t="shared" si="58"/>
        <v>0</v>
      </c>
      <c r="AM94" s="1243">
        <f t="shared" si="58"/>
        <v>0</v>
      </c>
      <c r="AN94" s="2503">
        <f>AD94+AF94+AH94</f>
        <v>0</v>
      </c>
      <c r="AO94" s="3242">
        <f>AE94+AG94+AI94</f>
        <v>0</v>
      </c>
      <c r="AP94" s="119"/>
      <c r="BB94" s="11"/>
    </row>
    <row r="95" spans="2:58" ht="13.5" customHeight="1" thickBot="1">
      <c r="B95" s="1472" t="s">
        <v>361</v>
      </c>
      <c r="C95" s="1635"/>
      <c r="D95" s="38">
        <f>D77+D79+D80+D84+D86+D87+90+90</f>
        <v>930</v>
      </c>
      <c r="E95" s="1627" t="s">
        <v>405</v>
      </c>
      <c r="F95" s="1681"/>
      <c r="G95" s="2034">
        <v>1</v>
      </c>
      <c r="H95" s="66"/>
      <c r="I95" s="38"/>
      <c r="J95" s="83"/>
      <c r="K95" s="66"/>
      <c r="L95" s="38"/>
      <c r="M95" s="83"/>
      <c r="N95" s="114"/>
      <c r="O95" s="1291" t="s">
        <v>138</v>
      </c>
      <c r="P95" s="1254"/>
      <c r="Q95" s="1247"/>
      <c r="R95" s="1254"/>
      <c r="S95" s="1335"/>
      <c r="T95" s="1254"/>
      <c r="U95" s="1440"/>
      <c r="V95" s="1254">
        <f t="shared" si="48"/>
        <v>0</v>
      </c>
      <c r="W95" s="1426">
        <f t="shared" si="49"/>
        <v>0</v>
      </c>
      <c r="X95" s="1254">
        <f t="shared" si="50"/>
        <v>0</v>
      </c>
      <c r="Y95" s="1335">
        <f t="shared" si="51"/>
        <v>0</v>
      </c>
      <c r="Z95" s="1292">
        <f>P95+R95+T95</f>
        <v>0</v>
      </c>
      <c r="AA95" s="1300">
        <f>Q95+S95+U95</f>
        <v>0</v>
      </c>
      <c r="AC95" s="2485" t="s">
        <v>830</v>
      </c>
      <c r="AD95" s="2490">
        <f>SUM(AD90:AD94)</f>
        <v>0</v>
      </c>
      <c r="AE95" s="2491">
        <f t="shared" ref="AE95:AH95" si="59">SUM(AE90:AE94)</f>
        <v>0</v>
      </c>
      <c r="AF95" s="2492">
        <f t="shared" si="59"/>
        <v>0</v>
      </c>
      <c r="AG95" s="2491">
        <f>SUM(AG90:AG94)</f>
        <v>0</v>
      </c>
      <c r="AH95" s="2492">
        <f t="shared" si="59"/>
        <v>0</v>
      </c>
      <c r="AI95" s="2491">
        <f>SUM(AI90:AI94)</f>
        <v>0</v>
      </c>
      <c r="AJ95" s="2493">
        <f t="shared" si="58"/>
        <v>0</v>
      </c>
      <c r="AK95" s="2494">
        <f t="shared" si="58"/>
        <v>0</v>
      </c>
      <c r="AL95" s="2493">
        <f t="shared" si="58"/>
        <v>0</v>
      </c>
      <c r="AM95" s="2495">
        <f t="shared" si="58"/>
        <v>0</v>
      </c>
      <c r="AN95" s="2504">
        <f>AD95+AF95+AH95</f>
        <v>0</v>
      </c>
      <c r="AO95" s="3238">
        <f>AE95+AG95+AI95</f>
        <v>0</v>
      </c>
      <c r="AP95" s="216"/>
      <c r="BB95" s="11"/>
    </row>
    <row r="96" spans="2:58" ht="12.75" customHeight="1" thickBot="1">
      <c r="B96" s="387"/>
      <c r="C96" s="177" t="s">
        <v>232</v>
      </c>
      <c r="D96" s="707"/>
      <c r="E96" s="2088" t="s">
        <v>673</v>
      </c>
      <c r="F96" s="2080"/>
      <c r="G96" s="2081"/>
      <c r="H96" s="1638" t="s">
        <v>757</v>
      </c>
      <c r="I96" s="47"/>
      <c r="J96" s="47"/>
      <c r="K96" s="1603"/>
      <c r="L96" s="2082"/>
      <c r="M96" s="59"/>
      <c r="N96" s="114"/>
      <c r="O96" s="1291" t="s">
        <v>401</v>
      </c>
      <c r="P96" s="1254">
        <f>L67</f>
        <v>1</v>
      </c>
      <c r="Q96" s="1247">
        <f>M67</f>
        <v>1</v>
      </c>
      <c r="R96" s="1254"/>
      <c r="S96" s="1335"/>
      <c r="T96" s="1254">
        <f>F100</f>
        <v>1</v>
      </c>
      <c r="U96" s="1440">
        <f>G100</f>
        <v>1</v>
      </c>
      <c r="V96" s="1254">
        <f t="shared" si="48"/>
        <v>1</v>
      </c>
      <c r="W96" s="1426">
        <f t="shared" si="49"/>
        <v>1</v>
      </c>
      <c r="X96" s="1254">
        <f t="shared" si="50"/>
        <v>1</v>
      </c>
      <c r="Y96" s="1335">
        <f t="shared" si="51"/>
        <v>1</v>
      </c>
      <c r="Z96" s="1292">
        <f>P96+R96+T96</f>
        <v>2</v>
      </c>
      <c r="AA96" s="1300">
        <f>Q96+S96+U96</f>
        <v>2</v>
      </c>
      <c r="AC96" s="2480" t="s">
        <v>831</v>
      </c>
      <c r="AD96" s="2481">
        <f>AD88+AD95</f>
        <v>0</v>
      </c>
      <c r="AE96" s="2501">
        <f t="shared" ref="AE96" si="60">AE88+AE95</f>
        <v>0</v>
      </c>
      <c r="AF96" s="2481">
        <f t="shared" ref="AF96" si="61">AF88+AF95</f>
        <v>295.44</v>
      </c>
      <c r="AG96" s="2500">
        <f t="shared" ref="AG96" si="62">AG88+AG95</f>
        <v>249.35</v>
      </c>
      <c r="AH96" s="2481">
        <f t="shared" ref="AH96" si="63">AH88+AH95</f>
        <v>2</v>
      </c>
      <c r="AI96" s="2500">
        <f>AI88+AI95</f>
        <v>2</v>
      </c>
      <c r="AJ96" s="2482">
        <f t="shared" si="58"/>
        <v>295.44</v>
      </c>
      <c r="AK96" s="2483">
        <f t="shared" si="58"/>
        <v>249.35</v>
      </c>
      <c r="AL96" s="2482">
        <f t="shared" si="58"/>
        <v>297.44</v>
      </c>
      <c r="AM96" s="2484">
        <f t="shared" si="58"/>
        <v>251.35</v>
      </c>
      <c r="AN96" s="1310">
        <f>AD96+AF96+AH96</f>
        <v>297.44</v>
      </c>
      <c r="AO96" s="3238">
        <f>AE96+AG96+AI96</f>
        <v>251.35</v>
      </c>
      <c r="AP96" s="134"/>
      <c r="BB96" s="11"/>
    </row>
    <row r="97" spans="2:54" ht="14.25" customHeight="1" thickBot="1">
      <c r="B97" s="2087" t="s">
        <v>674</v>
      </c>
      <c r="C97" s="266" t="s">
        <v>673</v>
      </c>
      <c r="D97" s="278">
        <v>200</v>
      </c>
      <c r="E97" s="1534" t="s">
        <v>100</v>
      </c>
      <c r="F97" s="1552" t="s">
        <v>101</v>
      </c>
      <c r="G97" s="1553" t="s">
        <v>102</v>
      </c>
      <c r="H97" s="2083" t="s">
        <v>100</v>
      </c>
      <c r="I97" s="1523" t="s">
        <v>101</v>
      </c>
      <c r="J97" s="1564" t="s">
        <v>102</v>
      </c>
      <c r="K97" s="1534" t="s">
        <v>100</v>
      </c>
      <c r="L97" s="1535" t="s">
        <v>101</v>
      </c>
      <c r="M97" s="1536" t="s">
        <v>102</v>
      </c>
      <c r="N97" s="114"/>
      <c r="O97" s="1291" t="s">
        <v>136</v>
      </c>
      <c r="P97" s="1254"/>
      <c r="Q97" s="1247"/>
      <c r="R97" s="1254"/>
      <c r="S97" s="1335"/>
      <c r="T97" s="1254"/>
      <c r="U97" s="1440"/>
      <c r="V97" s="1254">
        <f t="shared" si="48"/>
        <v>0</v>
      </c>
      <c r="W97" s="1426">
        <f t="shared" si="49"/>
        <v>0</v>
      </c>
      <c r="X97" s="1254">
        <f t="shared" si="50"/>
        <v>0</v>
      </c>
      <c r="Y97" s="1335">
        <f t="shared" si="51"/>
        <v>0</v>
      </c>
      <c r="Z97" s="1292">
        <f>P97+R97+T97</f>
        <v>0</v>
      </c>
      <c r="AA97" s="1300">
        <f>Q97+S97+U97</f>
        <v>0</v>
      </c>
      <c r="AC97" s="2457" t="s">
        <v>374</v>
      </c>
      <c r="AD97" s="2458"/>
      <c r="AE97" s="2458"/>
      <c r="AF97" s="2458"/>
      <c r="AG97" s="2458"/>
      <c r="AH97" s="2458"/>
      <c r="AI97" s="2458"/>
      <c r="AJ97" s="2458"/>
      <c r="AK97" s="2458"/>
      <c r="AL97" s="2458"/>
      <c r="AM97" s="143"/>
      <c r="AN97" s="1292"/>
      <c r="AO97" s="11"/>
      <c r="AP97" s="106"/>
      <c r="BB97" s="11"/>
    </row>
    <row r="98" spans="2:54">
      <c r="B98" s="257" t="s">
        <v>866</v>
      </c>
      <c r="C98" s="292" t="s">
        <v>756</v>
      </c>
      <c r="D98" s="277" t="s">
        <v>927</v>
      </c>
      <c r="E98" s="2136" t="s">
        <v>560</v>
      </c>
      <c r="F98" s="2137">
        <v>7</v>
      </c>
      <c r="G98" s="2138">
        <v>7</v>
      </c>
      <c r="H98" s="1661" t="s">
        <v>85</v>
      </c>
      <c r="I98" s="1604">
        <v>55.6</v>
      </c>
      <c r="J98" s="1605">
        <v>48.1</v>
      </c>
      <c r="K98" s="1532" t="s">
        <v>93</v>
      </c>
      <c r="L98" s="1190">
        <v>5</v>
      </c>
      <c r="M98" s="1584">
        <v>5</v>
      </c>
      <c r="N98" s="100"/>
      <c r="O98" s="1291" t="s">
        <v>135</v>
      </c>
      <c r="P98" s="1254"/>
      <c r="Q98" s="1247"/>
      <c r="R98" s="1254"/>
      <c r="S98" s="1335"/>
      <c r="T98" s="1254"/>
      <c r="U98" s="1440"/>
      <c r="V98" s="1254">
        <f t="shared" si="48"/>
        <v>0</v>
      </c>
      <c r="W98" s="1426">
        <f t="shared" si="49"/>
        <v>0</v>
      </c>
      <c r="X98" s="1254">
        <f t="shared" si="50"/>
        <v>0</v>
      </c>
      <c r="Y98" s="1335">
        <f t="shared" si="51"/>
        <v>0</v>
      </c>
      <c r="Z98" s="1292">
        <f>P98+R98+T98</f>
        <v>0</v>
      </c>
      <c r="AA98" s="1300">
        <f>Q98+S98+U98</f>
        <v>0</v>
      </c>
      <c r="AC98" s="1972" t="s">
        <v>497</v>
      </c>
      <c r="AD98" s="2479">
        <f>I70</f>
        <v>40</v>
      </c>
      <c r="AE98" s="2468">
        <f>J70</f>
        <v>40</v>
      </c>
      <c r="AF98" s="1070"/>
      <c r="AG98" s="1313"/>
      <c r="AH98" s="1070"/>
      <c r="AI98" s="2469"/>
      <c r="AJ98" s="1278">
        <f t="shared" ref="AJ98:AM101" si="64">AD98+AF98</f>
        <v>40</v>
      </c>
      <c r="AK98" s="1341">
        <f t="shared" si="64"/>
        <v>40</v>
      </c>
      <c r="AL98" s="1278">
        <f t="shared" si="64"/>
        <v>0</v>
      </c>
      <c r="AM98" s="1342">
        <f t="shared" si="64"/>
        <v>0</v>
      </c>
      <c r="AN98" s="1312">
        <f>AD98+AF98+AH98</f>
        <v>40</v>
      </c>
      <c r="AO98" s="3234">
        <f>AE98+AG98+AI98</f>
        <v>40</v>
      </c>
      <c r="AP98" s="112"/>
      <c r="AX98" s="11"/>
      <c r="AY98" s="11"/>
      <c r="AZ98" s="11"/>
      <c r="BA98" s="11"/>
      <c r="BB98" s="11"/>
    </row>
    <row r="99" spans="2:54" ht="15" customHeight="1">
      <c r="B99" s="70"/>
      <c r="C99" s="2657" t="s">
        <v>755</v>
      </c>
      <c r="D99" s="81"/>
      <c r="E99" s="2139" t="s">
        <v>234</v>
      </c>
      <c r="F99" s="2140">
        <v>13.6</v>
      </c>
      <c r="G99" s="248">
        <v>12</v>
      </c>
      <c r="H99" s="1586" t="s">
        <v>78</v>
      </c>
      <c r="I99" s="260">
        <v>10.1</v>
      </c>
      <c r="J99" s="1541">
        <v>10.1</v>
      </c>
      <c r="K99" s="357" t="s">
        <v>79</v>
      </c>
      <c r="L99" s="260">
        <v>1.5</v>
      </c>
      <c r="M99" s="1540">
        <v>1.5</v>
      </c>
      <c r="N99" s="100"/>
      <c r="O99" s="1291" t="s">
        <v>77</v>
      </c>
      <c r="P99" s="1254"/>
      <c r="Q99" s="1247"/>
      <c r="R99" s="1254"/>
      <c r="S99" s="1335"/>
      <c r="T99" s="1254"/>
      <c r="U99" s="1440"/>
      <c r="V99" s="1254">
        <f t="shared" si="48"/>
        <v>0</v>
      </c>
      <c r="W99" s="1426">
        <f t="shared" si="49"/>
        <v>0</v>
      </c>
      <c r="X99" s="1254">
        <f t="shared" si="50"/>
        <v>0</v>
      </c>
      <c r="Y99" s="1335">
        <f t="shared" si="51"/>
        <v>0</v>
      </c>
      <c r="Z99" s="1292">
        <f>P99+R99+T99</f>
        <v>0</v>
      </c>
      <c r="AA99" s="1300">
        <f>Q99+S99+U99</f>
        <v>0</v>
      </c>
      <c r="AC99" s="1336" t="s">
        <v>375</v>
      </c>
      <c r="AD99" s="1407">
        <f>L74</f>
        <v>113.5</v>
      </c>
      <c r="AE99" s="1338">
        <f>M74</f>
        <v>100</v>
      </c>
      <c r="AF99" s="1070"/>
      <c r="AG99" s="1339"/>
      <c r="AH99" s="1278">
        <f>F99</f>
        <v>13.6</v>
      </c>
      <c r="AI99" s="1340">
        <f>G99</f>
        <v>12</v>
      </c>
      <c r="AJ99" s="1278">
        <f t="shared" si="64"/>
        <v>113.5</v>
      </c>
      <c r="AK99" s="1341">
        <f t="shared" si="64"/>
        <v>100</v>
      </c>
      <c r="AL99" s="1278">
        <f t="shared" si="64"/>
        <v>13.6</v>
      </c>
      <c r="AM99" s="1342">
        <f t="shared" si="64"/>
        <v>12</v>
      </c>
      <c r="AN99" s="1312">
        <f>AD99+AF99+AH99</f>
        <v>127.1</v>
      </c>
      <c r="AO99" s="3234">
        <f>AE99+AG99+AI99</f>
        <v>112</v>
      </c>
      <c r="AP99" s="112"/>
      <c r="AX99" s="11"/>
      <c r="AY99" s="11"/>
      <c r="AZ99" s="11"/>
      <c r="BA99" s="11"/>
      <c r="BB99" s="11"/>
    </row>
    <row r="100" spans="2:54" ht="13.5" customHeight="1">
      <c r="B100" s="259" t="s">
        <v>9</v>
      </c>
      <c r="C100" s="266" t="s">
        <v>387</v>
      </c>
      <c r="D100" s="275">
        <v>30</v>
      </c>
      <c r="E100" s="261" t="s">
        <v>92</v>
      </c>
      <c r="F100" s="260">
        <v>1</v>
      </c>
      <c r="G100" s="1548">
        <v>1</v>
      </c>
      <c r="H100" s="1586" t="s">
        <v>697</v>
      </c>
      <c r="I100" s="1574">
        <v>13.91</v>
      </c>
      <c r="J100" s="1575">
        <v>13.91</v>
      </c>
      <c r="K100" s="357" t="s">
        <v>81</v>
      </c>
      <c r="L100" s="1574">
        <v>15</v>
      </c>
      <c r="M100" s="1198">
        <v>15</v>
      </c>
      <c r="N100" s="100"/>
      <c r="O100" s="489" t="s">
        <v>402</v>
      </c>
      <c r="P100" s="1254">
        <f>I69</f>
        <v>0.37</v>
      </c>
      <c r="Q100" s="1247">
        <f>J69</f>
        <v>0.37</v>
      </c>
      <c r="R100" s="1254">
        <f>F91+I87+L92</f>
        <v>1.7</v>
      </c>
      <c r="S100" s="1335">
        <f>G91+J87+M92</f>
        <v>1.7</v>
      </c>
      <c r="T100" s="1254">
        <f>L103</f>
        <v>0.2</v>
      </c>
      <c r="U100" s="1440">
        <f>M103</f>
        <v>0.2</v>
      </c>
      <c r="V100" s="1254">
        <f t="shared" si="48"/>
        <v>2.0699999999999998</v>
      </c>
      <c r="W100" s="1426">
        <f t="shared" si="49"/>
        <v>2.0699999999999998</v>
      </c>
      <c r="X100" s="1254">
        <f t="shared" si="50"/>
        <v>1.9</v>
      </c>
      <c r="Y100" s="1335">
        <f t="shared" si="51"/>
        <v>1.9</v>
      </c>
      <c r="Z100" s="1292">
        <f>P100+R100+T100</f>
        <v>2.27</v>
      </c>
      <c r="AA100" s="1300">
        <f>Q100+S100+U100</f>
        <v>2.27</v>
      </c>
      <c r="AC100" s="1343" t="s">
        <v>376</v>
      </c>
      <c r="AD100" s="1344"/>
      <c r="AE100" s="1345"/>
      <c r="AF100" s="1070"/>
      <c r="AG100" s="1346"/>
      <c r="AH100" s="1347"/>
      <c r="AI100" s="1348"/>
      <c r="AJ100" s="1278">
        <f t="shared" si="64"/>
        <v>0</v>
      </c>
      <c r="AK100" s="1341">
        <f t="shared" si="64"/>
        <v>0</v>
      </c>
      <c r="AL100" s="1278">
        <f t="shared" si="64"/>
        <v>0</v>
      </c>
      <c r="AM100" s="1342">
        <f t="shared" si="64"/>
        <v>0</v>
      </c>
      <c r="AN100" s="1292">
        <f>AD100+AF100+AH100</f>
        <v>0</v>
      </c>
      <c r="AO100" s="3234">
        <f>AE100+AG100+AI100</f>
        <v>0</v>
      </c>
      <c r="AP100" s="112"/>
      <c r="AX100" s="11"/>
      <c r="AY100" s="11"/>
      <c r="AZ100" s="11"/>
      <c r="BA100" s="11"/>
      <c r="BB100" s="11"/>
    </row>
    <row r="101" spans="2:54" ht="15.75" customHeight="1">
      <c r="B101" s="70"/>
      <c r="C101" s="1632"/>
      <c r="D101" s="81"/>
      <c r="E101" s="1586" t="s">
        <v>81</v>
      </c>
      <c r="F101" s="1723">
        <v>185</v>
      </c>
      <c r="G101" s="1540"/>
      <c r="H101" s="261" t="s">
        <v>105</v>
      </c>
      <c r="I101" s="265">
        <v>16.82</v>
      </c>
      <c r="J101" s="2084">
        <v>16.82</v>
      </c>
      <c r="K101" s="252" t="s">
        <v>700</v>
      </c>
      <c r="L101" s="1197">
        <v>2</v>
      </c>
      <c r="M101" s="1540">
        <v>2</v>
      </c>
      <c r="N101" s="100"/>
      <c r="O101" s="1291" t="s">
        <v>403</v>
      </c>
      <c r="P101" s="1254"/>
      <c r="Q101" s="1247"/>
      <c r="R101" s="1254"/>
      <c r="S101" s="1335"/>
      <c r="T101" s="1254"/>
      <c r="U101" s="1440"/>
      <c r="V101" s="1254">
        <f t="shared" si="48"/>
        <v>0</v>
      </c>
      <c r="W101" s="1426">
        <f t="shared" si="49"/>
        <v>0</v>
      </c>
      <c r="X101" s="1254">
        <f t="shared" si="50"/>
        <v>0</v>
      </c>
      <c r="Y101" s="1335">
        <f t="shared" si="51"/>
        <v>0</v>
      </c>
      <c r="Z101" s="1292">
        <f>P101+R101+T101</f>
        <v>0</v>
      </c>
      <c r="AA101" s="1300">
        <f>Q101+S101+U101</f>
        <v>0</v>
      </c>
      <c r="AC101" s="1349" t="s">
        <v>377</v>
      </c>
      <c r="AD101" s="1344"/>
      <c r="AE101" s="1345"/>
      <c r="AF101" s="1070"/>
      <c r="AG101" s="1346"/>
      <c r="AH101" s="1278"/>
      <c r="AI101" s="1348"/>
      <c r="AJ101" s="1278">
        <f t="shared" si="64"/>
        <v>0</v>
      </c>
      <c r="AK101" s="1341">
        <f t="shared" si="64"/>
        <v>0</v>
      </c>
      <c r="AL101" s="1278">
        <f t="shared" si="64"/>
        <v>0</v>
      </c>
      <c r="AM101" s="1342">
        <f t="shared" si="64"/>
        <v>0</v>
      </c>
      <c r="AN101" s="1292">
        <f>AD101+AF101+AH101</f>
        <v>0</v>
      </c>
      <c r="AO101" s="3234">
        <f>AE101+AG101+AI101</f>
        <v>0</v>
      </c>
      <c r="AP101" s="114"/>
      <c r="AX101" s="11"/>
      <c r="AY101" s="11"/>
      <c r="AZ101" s="11"/>
      <c r="BA101" s="11"/>
      <c r="BB101" s="11"/>
    </row>
    <row r="102" spans="2:54" ht="12.75" customHeight="1" thickBot="1">
      <c r="B102" s="70"/>
      <c r="C102" s="1632"/>
      <c r="D102" s="81"/>
      <c r="E102" s="70"/>
      <c r="F102" s="11"/>
      <c r="G102" s="81"/>
      <c r="H102" s="261" t="s">
        <v>82</v>
      </c>
      <c r="I102" s="2085">
        <v>1.26</v>
      </c>
      <c r="J102" s="1610">
        <v>1.26</v>
      </c>
      <c r="K102" s="2089" t="s">
        <v>699</v>
      </c>
      <c r="L102" s="2175">
        <v>4.0000000000000002E-4</v>
      </c>
      <c r="M102" s="1548">
        <v>4.0000000000000002E-4</v>
      </c>
      <c r="N102" s="100"/>
      <c r="O102" s="1263" t="s">
        <v>164</v>
      </c>
      <c r="P102" s="1258">
        <f t="shared" ref="P102:U102" si="65">P103+P104+P105+P106</f>
        <v>0</v>
      </c>
      <c r="Q102" s="1450">
        <f t="shared" si="65"/>
        <v>0</v>
      </c>
      <c r="R102" s="1258">
        <f t="shared" si="65"/>
        <v>1.0859999999999999</v>
      </c>
      <c r="S102" s="1451">
        <f t="shared" si="65"/>
        <v>1.0859999999999999</v>
      </c>
      <c r="T102" s="1268">
        <f t="shared" si="65"/>
        <v>4.0000000000000002E-4</v>
      </c>
      <c r="U102" s="1452">
        <f t="shared" si="65"/>
        <v>4.0000000000000002E-4</v>
      </c>
      <c r="V102" s="1254">
        <f t="shared" si="48"/>
        <v>1.0859999999999999</v>
      </c>
      <c r="W102" s="1426">
        <f t="shared" si="49"/>
        <v>1.0859999999999999</v>
      </c>
      <c r="X102" s="1254">
        <f t="shared" si="50"/>
        <v>1.0863999999999998</v>
      </c>
      <c r="Y102" s="1335">
        <f t="shared" si="51"/>
        <v>1.0863999999999998</v>
      </c>
      <c r="Z102" s="1292">
        <f>P102+R102+T102</f>
        <v>1.0863999999999998</v>
      </c>
      <c r="AA102" s="1300">
        <f>Q102+S102+U102</f>
        <v>1.0863999999999998</v>
      </c>
      <c r="AC102" s="2459" t="s">
        <v>378</v>
      </c>
      <c r="AD102" s="2460"/>
      <c r="AE102" s="2461"/>
      <c r="AF102" s="2462"/>
      <c r="AG102" s="2463"/>
      <c r="AH102" s="2464"/>
      <c r="AI102" s="2465"/>
      <c r="AJ102" s="2464">
        <f>AD102+AF102</f>
        <v>0</v>
      </c>
      <c r="AK102" s="2466"/>
      <c r="AL102" s="2464">
        <f t="shared" ref="AL102:AL114" si="66">AF102+AH102</f>
        <v>0</v>
      </c>
      <c r="AM102" s="2467"/>
      <c r="AN102" s="1301">
        <f>AD102+AF102+AH102</f>
        <v>0</v>
      </c>
      <c r="AO102" s="3235">
        <f>AE102+AG102+AI102</f>
        <v>0</v>
      </c>
      <c r="AP102" s="207"/>
      <c r="AX102" s="11"/>
      <c r="AY102" s="11"/>
      <c r="AZ102" s="11"/>
      <c r="BA102" s="11"/>
      <c r="BB102" s="11"/>
    </row>
    <row r="103" spans="2:54" ht="12.75" customHeight="1" thickBot="1">
      <c r="B103" s="70"/>
      <c r="C103" s="1632"/>
      <c r="D103" s="81"/>
      <c r="E103" s="70"/>
      <c r="F103" s="11"/>
      <c r="G103" s="81"/>
      <c r="H103" s="261" t="s">
        <v>161</v>
      </c>
      <c r="I103" s="2191" t="s">
        <v>928</v>
      </c>
      <c r="J103" s="1575">
        <v>5.0599999999999996</v>
      </c>
      <c r="K103" s="274" t="s">
        <v>543</v>
      </c>
      <c r="L103" s="1704">
        <v>0.2</v>
      </c>
      <c r="M103" s="1633">
        <v>0.2</v>
      </c>
      <c r="N103" s="100"/>
      <c r="O103" s="1264" t="s">
        <v>160</v>
      </c>
      <c r="P103" s="1259"/>
      <c r="Q103" s="1453"/>
      <c r="R103" s="1259">
        <f>F92+I86</f>
        <v>1.0999999999999999E-2</v>
      </c>
      <c r="S103" s="1454">
        <f>G92+J86</f>
        <v>1.0999999999999999E-2</v>
      </c>
      <c r="T103" s="1269">
        <f>L102</f>
        <v>4.0000000000000002E-4</v>
      </c>
      <c r="U103" s="1453">
        <f>M102</f>
        <v>4.0000000000000002E-4</v>
      </c>
      <c r="V103" s="1273">
        <f t="shared" si="48"/>
        <v>1.0999999999999999E-2</v>
      </c>
      <c r="W103" s="1454">
        <f t="shared" si="49"/>
        <v>1.0999999999999999E-2</v>
      </c>
      <c r="X103" s="1255">
        <f t="shared" si="50"/>
        <v>1.1399999999999999E-2</v>
      </c>
      <c r="Y103" s="1454">
        <f t="shared" si="51"/>
        <v>1.1399999999999999E-2</v>
      </c>
      <c r="Z103" s="1292">
        <f>P103+R103+T103</f>
        <v>1.1399999999999999E-2</v>
      </c>
      <c r="AA103" s="1300">
        <f>Q103+S103+U103</f>
        <v>1.1399999999999999E-2</v>
      </c>
      <c r="AC103" s="1357" t="s">
        <v>379</v>
      </c>
      <c r="AD103" s="3058">
        <f>AD99+AD98</f>
        <v>153.5</v>
      </c>
      <c r="AE103" s="1359">
        <f>AE99+AE98</f>
        <v>140</v>
      </c>
      <c r="AF103" s="1360">
        <f>AF99+AF100+AF101+AF102</f>
        <v>0</v>
      </c>
      <c r="AG103" s="1361">
        <f>AG99+AG100+AG101+AG102</f>
        <v>0</v>
      </c>
      <c r="AH103" s="1362">
        <f>SUM(AH99:AH102)</f>
        <v>13.6</v>
      </c>
      <c r="AI103" s="1363">
        <f>SUM(AI99:AI102)</f>
        <v>12</v>
      </c>
      <c r="AJ103" s="1362">
        <f>AD103+AF103</f>
        <v>153.5</v>
      </c>
      <c r="AK103" s="1364">
        <f>AE103+AG103</f>
        <v>140</v>
      </c>
      <c r="AL103" s="1362">
        <f t="shared" si="66"/>
        <v>13.6</v>
      </c>
      <c r="AM103" s="1365">
        <f>AG103+AI103</f>
        <v>12</v>
      </c>
      <c r="AN103" s="3226">
        <f>AD103+AF103+AH103</f>
        <v>167.1</v>
      </c>
      <c r="AO103" s="3239">
        <f>AE103+AG103+AI103</f>
        <v>152</v>
      </c>
      <c r="AP103" s="3248"/>
      <c r="AV103" s="11"/>
      <c r="AW103" s="11"/>
      <c r="AX103" s="11"/>
      <c r="AY103" s="11"/>
      <c r="AZ103" s="11"/>
      <c r="BA103" s="11"/>
      <c r="BB103" s="11"/>
    </row>
    <row r="104" spans="2:54" ht="14.25" customHeight="1">
      <c r="B104" s="70"/>
      <c r="C104" s="1632"/>
      <c r="D104" s="81"/>
      <c r="E104" s="70"/>
      <c r="F104" s="11"/>
      <c r="G104" s="81"/>
      <c r="H104" s="1586" t="s">
        <v>698</v>
      </c>
      <c r="I104" s="1574">
        <v>2.5299999999999998</v>
      </c>
      <c r="J104" s="1575">
        <v>2.5299999999999998</v>
      </c>
      <c r="K104" s="1786"/>
      <c r="L104" s="2090"/>
      <c r="M104" s="2091"/>
      <c r="N104" s="100"/>
      <c r="O104" s="1265" t="s">
        <v>369</v>
      </c>
      <c r="P104" s="1260"/>
      <c r="Q104" s="1455"/>
      <c r="R104" s="1260">
        <f>G95</f>
        <v>1</v>
      </c>
      <c r="S104" s="1456">
        <f>G95</f>
        <v>1</v>
      </c>
      <c r="T104" s="1270"/>
      <c r="U104" s="1455"/>
      <c r="V104" s="1273">
        <f t="shared" si="48"/>
        <v>1</v>
      </c>
      <c r="W104" s="1454">
        <f t="shared" si="49"/>
        <v>1</v>
      </c>
      <c r="X104" s="1255">
        <f t="shared" si="50"/>
        <v>1</v>
      </c>
      <c r="Y104" s="1454">
        <f t="shared" si="51"/>
        <v>1</v>
      </c>
      <c r="Z104" s="1292">
        <f>P104+R104+T104</f>
        <v>1</v>
      </c>
      <c r="AA104" s="1300">
        <f>Q104+S104+U104</f>
        <v>1</v>
      </c>
      <c r="AC104" s="1489" t="s">
        <v>388</v>
      </c>
      <c r="AD104" s="1380"/>
      <c r="AE104" s="1478"/>
      <c r="AF104" s="1382">
        <f>I91</f>
        <v>26.8</v>
      </c>
      <c r="AG104" s="1481">
        <f>J91</f>
        <v>25</v>
      </c>
      <c r="AH104" s="1380"/>
      <c r="AI104" s="1478"/>
      <c r="AJ104" s="1277"/>
      <c r="AK104" s="1484"/>
      <c r="AL104" s="1277">
        <f t="shared" si="66"/>
        <v>26.8</v>
      </c>
      <c r="AM104" s="1487"/>
      <c r="AN104" s="1311">
        <f>AD104+AF104+AH104</f>
        <v>26.8</v>
      </c>
      <c r="AO104" s="3233">
        <f>AE104+AG104+AI104</f>
        <v>25</v>
      </c>
      <c r="AP104" s="112"/>
      <c r="AV104" s="11"/>
      <c r="AW104" s="11"/>
      <c r="AX104" s="11"/>
      <c r="AY104" s="11"/>
      <c r="AZ104" s="11"/>
      <c r="BA104" s="11"/>
      <c r="BB104" s="11"/>
    </row>
    <row r="105" spans="2:54" ht="15" customHeight="1" thickBot="1">
      <c r="B105" s="1472" t="s">
        <v>362</v>
      </c>
      <c r="C105" s="1473"/>
      <c r="D105" s="1753">
        <f>D97+D100+110+20</f>
        <v>360</v>
      </c>
      <c r="E105" s="66"/>
      <c r="F105" s="38"/>
      <c r="G105" s="83"/>
      <c r="H105" s="2092" t="s">
        <v>89</v>
      </c>
      <c r="I105" s="1611">
        <v>1.27</v>
      </c>
      <c r="J105" s="2086">
        <v>1.27</v>
      </c>
      <c r="K105" s="2093"/>
      <c r="L105" s="38"/>
      <c r="M105" s="83"/>
      <c r="N105" s="100"/>
      <c r="O105" s="1266" t="s">
        <v>134</v>
      </c>
      <c r="P105" s="1261"/>
      <c r="Q105" s="1457"/>
      <c r="R105" s="1261">
        <f>F85</f>
        <v>7.4999999999999997E-2</v>
      </c>
      <c r="S105" s="1458">
        <f>G85</f>
        <v>7.4999999999999997E-2</v>
      </c>
      <c r="T105" s="1271"/>
      <c r="U105" s="1457"/>
      <c r="V105" s="1273">
        <f t="shared" si="48"/>
        <v>7.4999999999999997E-2</v>
      </c>
      <c r="W105" s="1454">
        <f t="shared" si="49"/>
        <v>7.4999999999999997E-2</v>
      </c>
      <c r="X105" s="1255">
        <f t="shared" si="50"/>
        <v>7.4999999999999997E-2</v>
      </c>
      <c r="Y105" s="1454">
        <f t="shared" si="51"/>
        <v>7.4999999999999997E-2</v>
      </c>
      <c r="Z105" s="1301">
        <f>P105+R105+T105</f>
        <v>7.4999999999999997E-2</v>
      </c>
      <c r="AA105" s="1302">
        <f>Q105+S105+U105</f>
        <v>7.4999999999999997E-2</v>
      </c>
      <c r="AC105" s="1474" t="s">
        <v>389</v>
      </c>
      <c r="AD105" s="1386"/>
      <c r="AE105" s="1479"/>
      <c r="AF105" s="1388"/>
      <c r="AG105" s="1482"/>
      <c r="AH105" s="1386"/>
      <c r="AI105" s="1479"/>
      <c r="AJ105" s="1278">
        <f t="shared" ref="AJ105:AK107" si="67">AD105+AF105</f>
        <v>0</v>
      </c>
      <c r="AK105" s="1485">
        <f t="shared" si="67"/>
        <v>0</v>
      </c>
      <c r="AL105" s="1278">
        <f t="shared" si="66"/>
        <v>0</v>
      </c>
      <c r="AM105" s="1438">
        <f t="shared" ref="AM105:AM110" si="68">AG105+AI105</f>
        <v>0</v>
      </c>
      <c r="AN105" s="1292">
        <f>AD105+AF105+AH105</f>
        <v>0</v>
      </c>
      <c r="AO105" s="3234">
        <f>AE105+AG105+AI105</f>
        <v>0</v>
      </c>
      <c r="AP105" s="112"/>
      <c r="AV105" s="11"/>
      <c r="AW105" s="11"/>
      <c r="AX105" s="11"/>
      <c r="AY105" s="11"/>
      <c r="AZ105" s="11"/>
      <c r="BA105" s="11"/>
      <c r="BB105" s="11"/>
    </row>
    <row r="106" spans="2:54" ht="14.25" customHeight="1" thickBot="1">
      <c r="N106" s="100"/>
      <c r="O106" s="1266" t="s">
        <v>417</v>
      </c>
      <c r="P106" s="1261"/>
      <c r="Q106" s="1457"/>
      <c r="R106" s="1261"/>
      <c r="S106" s="1458"/>
      <c r="T106" s="1271"/>
      <c r="U106" s="1457"/>
      <c r="V106" s="1273">
        <f t="shared" si="48"/>
        <v>0</v>
      </c>
      <c r="W106" s="1454">
        <f t="shared" si="49"/>
        <v>0</v>
      </c>
      <c r="X106" s="1255">
        <f t="shared" si="50"/>
        <v>0</v>
      </c>
      <c r="Y106" s="1454">
        <f t="shared" si="51"/>
        <v>0</v>
      </c>
      <c r="Z106" s="1301">
        <f>P106+R106+T106</f>
        <v>0</v>
      </c>
      <c r="AA106" s="1302">
        <f>Q106+S106+U106</f>
        <v>0</v>
      </c>
      <c r="AC106" s="1475" t="s">
        <v>453</v>
      </c>
      <c r="AD106" s="1392"/>
      <c r="AE106" s="1480"/>
      <c r="AF106" s="1394"/>
      <c r="AG106" s="1483"/>
      <c r="AH106" s="1392"/>
      <c r="AI106" s="1480"/>
      <c r="AJ106" s="1279">
        <f t="shared" si="67"/>
        <v>0</v>
      </c>
      <c r="AK106" s="1486">
        <f t="shared" si="67"/>
        <v>0</v>
      </c>
      <c r="AL106" s="1279">
        <f t="shared" si="66"/>
        <v>0</v>
      </c>
      <c r="AM106" s="1488">
        <f t="shared" si="68"/>
        <v>0</v>
      </c>
      <c r="AN106" s="1301">
        <f>AD106+AF106+AH106</f>
        <v>0</v>
      </c>
      <c r="AO106" s="3235">
        <f>AE106+AG106+AI106</f>
        <v>0</v>
      </c>
      <c r="AP106" s="207"/>
      <c r="AU106" s="817"/>
      <c r="AV106" s="11"/>
      <c r="AW106" s="11"/>
      <c r="AX106" s="11"/>
      <c r="AY106" s="11"/>
      <c r="AZ106" s="11"/>
      <c r="BA106" s="11"/>
      <c r="BB106" s="11"/>
    </row>
    <row r="107" spans="2:54" ht="15" customHeight="1" thickBot="1">
      <c r="N107" s="100"/>
      <c r="O107" s="496" t="s">
        <v>98</v>
      </c>
      <c r="P107" s="1262">
        <f>I67</f>
        <v>6.4</v>
      </c>
      <c r="Q107" s="1459">
        <f>J67</f>
        <v>6.4</v>
      </c>
      <c r="R107" s="1262"/>
      <c r="S107" s="1460"/>
      <c r="T107" s="1272">
        <f>I104</f>
        <v>2.5299999999999998</v>
      </c>
      <c r="U107" s="2176">
        <f>J104</f>
        <v>2.5299999999999998</v>
      </c>
      <c r="V107" s="1274">
        <f t="shared" si="48"/>
        <v>6.4</v>
      </c>
      <c r="W107" s="1462">
        <f t="shared" si="49"/>
        <v>6.4</v>
      </c>
      <c r="X107" s="1274">
        <f t="shared" si="50"/>
        <v>2.5299999999999998</v>
      </c>
      <c r="Y107" s="1462">
        <f t="shared" si="51"/>
        <v>2.5299999999999998</v>
      </c>
      <c r="Z107" s="1303">
        <f>P107+R107+T107</f>
        <v>8.93</v>
      </c>
      <c r="AA107" s="1304">
        <f>Q107+S107+U107</f>
        <v>8.93</v>
      </c>
      <c r="AC107" s="1476" t="s">
        <v>390</v>
      </c>
      <c r="AD107" s="1496">
        <f t="shared" ref="AD107:AI107" si="69">AD104+AD105+AD106</f>
        <v>0</v>
      </c>
      <c r="AE107" s="1421">
        <f t="shared" si="69"/>
        <v>0</v>
      </c>
      <c r="AF107" s="1477">
        <f t="shared" si="69"/>
        <v>26.8</v>
      </c>
      <c r="AG107" s="1419">
        <f t="shared" si="69"/>
        <v>25</v>
      </c>
      <c r="AH107" s="1496">
        <f t="shared" si="69"/>
        <v>0</v>
      </c>
      <c r="AI107" s="1421">
        <f t="shared" si="69"/>
        <v>0</v>
      </c>
      <c r="AJ107" s="1327">
        <f t="shared" si="67"/>
        <v>26.8</v>
      </c>
      <c r="AK107" s="1420">
        <f t="shared" si="67"/>
        <v>25</v>
      </c>
      <c r="AL107" s="1327">
        <f t="shared" si="66"/>
        <v>26.8</v>
      </c>
      <c r="AM107" s="1421">
        <f t="shared" si="68"/>
        <v>25</v>
      </c>
      <c r="AN107" s="1327">
        <f>AD107+AF107+AH107</f>
        <v>26.8</v>
      </c>
      <c r="AO107" s="3236">
        <f>AE107+AG107+AI107</f>
        <v>25</v>
      </c>
      <c r="AP107" s="112"/>
      <c r="AU107" s="817"/>
      <c r="AV107" s="11"/>
      <c r="AW107" s="11"/>
      <c r="AX107" s="11"/>
      <c r="AY107" s="11"/>
      <c r="AZ107" s="11"/>
      <c r="BA107" s="11"/>
      <c r="BB107" s="11"/>
    </row>
    <row r="108" spans="2:54">
      <c r="D108" s="114"/>
      <c r="E108" s="114"/>
      <c r="F108" s="114"/>
      <c r="G108" s="114"/>
      <c r="H108" s="114"/>
      <c r="I108" s="114"/>
      <c r="J108" s="114"/>
      <c r="K108" s="114"/>
      <c r="L108" s="114"/>
      <c r="N108" s="100"/>
      <c r="AC108" s="1315" t="s">
        <v>383</v>
      </c>
      <c r="AD108" s="1366"/>
      <c r="AE108" s="1367"/>
      <c r="AF108" s="1277"/>
      <c r="AG108" s="1368"/>
      <c r="AH108" s="1366">
        <f>I98</f>
        <v>55.6</v>
      </c>
      <c r="AI108" s="1367">
        <f>J98</f>
        <v>48.1</v>
      </c>
      <c r="AJ108" s="1277"/>
      <c r="AK108" s="1369">
        <f>AE108+AG108</f>
        <v>0</v>
      </c>
      <c r="AL108" s="1277">
        <f t="shared" si="66"/>
        <v>55.6</v>
      </c>
      <c r="AM108" s="1370">
        <f t="shared" si="68"/>
        <v>48.1</v>
      </c>
      <c r="AN108" s="1311">
        <f>AD108+AF108+AH108</f>
        <v>55.6</v>
      </c>
      <c r="AO108" s="3233">
        <f>AE108+AG108+AI108</f>
        <v>48.1</v>
      </c>
      <c r="AP108" s="112"/>
      <c r="AU108" s="817"/>
      <c r="AV108" s="11"/>
      <c r="AW108" s="11"/>
      <c r="AX108" s="11"/>
      <c r="AY108" s="11"/>
      <c r="AZ108" s="11"/>
      <c r="BA108" s="11"/>
      <c r="BB108" s="11"/>
    </row>
    <row r="109" spans="2:54" ht="14.25" customHeight="1" thickBot="1">
      <c r="D109" s="114"/>
      <c r="E109" s="109"/>
      <c r="F109" s="114"/>
      <c r="G109" s="114"/>
      <c r="H109" s="114"/>
      <c r="I109" s="114"/>
      <c r="J109" s="114"/>
      <c r="K109" s="3206"/>
      <c r="L109" s="114"/>
      <c r="N109" s="100"/>
      <c r="AC109" s="1316" t="s">
        <v>384</v>
      </c>
      <c r="AD109" s="1351"/>
      <c r="AE109" s="1371"/>
      <c r="AF109" s="1279"/>
      <c r="AG109" s="1372"/>
      <c r="AH109" s="1351"/>
      <c r="AI109" s="1371"/>
      <c r="AJ109" s="1279">
        <f>AD109+AF109</f>
        <v>0</v>
      </c>
      <c r="AK109" s="1373">
        <f>AE109+AG109</f>
        <v>0</v>
      </c>
      <c r="AL109" s="1279">
        <f t="shared" si="66"/>
        <v>0</v>
      </c>
      <c r="AM109" s="1374">
        <f t="shared" si="68"/>
        <v>0</v>
      </c>
      <c r="AN109" s="1301">
        <f>AD109+AF109+AH109</f>
        <v>0</v>
      </c>
      <c r="AO109" s="3235">
        <f>AE109+AG109+AI109</f>
        <v>0</v>
      </c>
      <c r="AP109" s="207"/>
      <c r="AU109" s="114"/>
      <c r="AV109" s="11"/>
      <c r="AW109" s="11"/>
      <c r="AX109" s="11"/>
      <c r="AY109" s="11"/>
      <c r="AZ109" s="11"/>
      <c r="BA109" s="11"/>
      <c r="BB109" s="11"/>
    </row>
    <row r="110" spans="2:54" ht="12.75" customHeight="1" thickBot="1">
      <c r="D110" s="114"/>
      <c r="E110" s="109"/>
      <c r="F110" s="1067"/>
      <c r="G110" s="3207"/>
      <c r="H110" s="114"/>
      <c r="I110" s="3206"/>
      <c r="J110" s="114"/>
      <c r="K110" s="3206"/>
      <c r="L110" s="114"/>
      <c r="N110" s="100"/>
      <c r="S110" s="1241"/>
      <c r="U110" s="1241"/>
      <c r="W110" s="1244"/>
      <c r="Y110" s="1244"/>
      <c r="AC110" s="1317" t="s">
        <v>380</v>
      </c>
      <c r="AD110" s="1375">
        <f t="shared" ref="AD110:AI110" si="70">SUM(AD108:AD109)</f>
        <v>0</v>
      </c>
      <c r="AE110" s="1376">
        <f t="shared" si="70"/>
        <v>0</v>
      </c>
      <c r="AF110" s="1377">
        <f t="shared" si="70"/>
        <v>0</v>
      </c>
      <c r="AG110" s="1319">
        <f t="shared" si="70"/>
        <v>0</v>
      </c>
      <c r="AH110" s="1375">
        <f t="shared" si="70"/>
        <v>55.6</v>
      </c>
      <c r="AI110" s="1376">
        <f t="shared" si="70"/>
        <v>48.1</v>
      </c>
      <c r="AJ110" s="1318">
        <f>AD110+AF110</f>
        <v>0</v>
      </c>
      <c r="AK110" s="1378">
        <f>AE110+AG110</f>
        <v>0</v>
      </c>
      <c r="AL110" s="1318">
        <f t="shared" si="66"/>
        <v>55.6</v>
      </c>
      <c r="AM110" s="1379">
        <f t="shared" si="68"/>
        <v>48.1</v>
      </c>
      <c r="AN110" s="1318">
        <f>AD110+AF110+AH110</f>
        <v>55.6</v>
      </c>
      <c r="AO110" s="3240">
        <f>AE110+AG110+AI110</f>
        <v>48.1</v>
      </c>
      <c r="AP110" s="106"/>
      <c r="AU110" s="114"/>
      <c r="AV110" s="11"/>
      <c r="AW110" s="11"/>
      <c r="AX110" s="11"/>
      <c r="AY110" s="11"/>
      <c r="AZ110" s="11"/>
      <c r="BA110" s="11"/>
    </row>
    <row r="111" spans="2:54" ht="13.5" customHeight="1">
      <c r="D111" s="114"/>
      <c r="E111" s="109"/>
      <c r="F111" s="108"/>
      <c r="G111" s="146"/>
      <c r="H111" s="114"/>
      <c r="I111" s="3206"/>
      <c r="J111" s="114"/>
      <c r="K111" s="3206"/>
      <c r="L111" s="114"/>
      <c r="N111" s="100"/>
      <c r="O111" s="1877"/>
      <c r="P111" s="14"/>
      <c r="Q111" s="392"/>
      <c r="R111" s="11"/>
      <c r="S111" s="1241"/>
      <c r="U111" s="1241"/>
      <c r="W111" s="1244"/>
      <c r="Y111" s="1244"/>
      <c r="Z111" s="1305"/>
      <c r="AA111" s="321"/>
      <c r="AC111" s="1320" t="s">
        <v>249</v>
      </c>
      <c r="AD111" s="1380"/>
      <c r="AE111" s="1381"/>
      <c r="AF111" s="1382"/>
      <c r="AG111" s="1383"/>
      <c r="AH111" s="1380"/>
      <c r="AI111" s="1381"/>
      <c r="AJ111" s="1277"/>
      <c r="AK111" s="1384"/>
      <c r="AL111" s="1277">
        <f t="shared" si="66"/>
        <v>0</v>
      </c>
      <c r="AM111" s="1385"/>
      <c r="AN111" s="1311">
        <f>AD111+AF111+AH111</f>
        <v>0</v>
      </c>
      <c r="AO111" s="3233">
        <f>AE111+AG111+AI111</f>
        <v>0</v>
      </c>
      <c r="AP111" s="112"/>
      <c r="AU111" s="114"/>
      <c r="AV111" s="11"/>
      <c r="AW111" s="11"/>
      <c r="AX111" s="11"/>
      <c r="AY111" s="11"/>
      <c r="AZ111" s="11"/>
      <c r="BA111" s="11"/>
    </row>
    <row r="112" spans="2:54" ht="15" customHeight="1">
      <c r="D112" s="114"/>
      <c r="E112" s="109"/>
      <c r="F112" s="108"/>
      <c r="G112" s="146"/>
      <c r="H112" s="114"/>
      <c r="I112" s="3206"/>
      <c r="J112" s="114"/>
      <c r="K112" s="3206"/>
      <c r="L112" s="114"/>
      <c r="N112" s="100"/>
      <c r="O112" s="11"/>
      <c r="P112" s="11"/>
      <c r="Q112" s="11"/>
      <c r="R112" s="11"/>
      <c r="S112" s="1240"/>
      <c r="U112" s="1240"/>
      <c r="W112" s="306"/>
      <c r="Y112" s="306"/>
      <c r="Z112" s="1305"/>
      <c r="AA112" s="1429"/>
      <c r="AC112" s="1321" t="s">
        <v>103</v>
      </c>
      <c r="AD112" s="1386"/>
      <c r="AE112" s="1387"/>
      <c r="AF112" s="1388"/>
      <c r="AG112" s="1389"/>
      <c r="AH112" s="1386"/>
      <c r="AI112" s="1387"/>
      <c r="AJ112" s="1278">
        <f t="shared" ref="AJ112:AK114" si="71">AD112+AF112</f>
        <v>0</v>
      </c>
      <c r="AK112" s="1390">
        <f t="shared" si="71"/>
        <v>0</v>
      </c>
      <c r="AL112" s="1278">
        <f t="shared" si="66"/>
        <v>0</v>
      </c>
      <c r="AM112" s="1391">
        <f>AG112+AI112</f>
        <v>0</v>
      </c>
      <c r="AN112" s="1292">
        <f>AD112+AF112+AH112</f>
        <v>0</v>
      </c>
      <c r="AO112" s="3234">
        <f>AE112+AG112+AI112</f>
        <v>0</v>
      </c>
      <c r="AP112" s="112"/>
      <c r="AU112" s="114"/>
      <c r="AV112" s="11"/>
      <c r="AW112" s="11"/>
      <c r="AX112" s="11"/>
      <c r="AY112" s="11"/>
      <c r="AZ112" s="11"/>
      <c r="BA112" s="11"/>
    </row>
    <row r="113" spans="2:63" ht="13.5" customHeight="1" thickBot="1">
      <c r="D113" s="114"/>
      <c r="E113" s="109"/>
      <c r="F113" s="108"/>
      <c r="G113" s="146"/>
      <c r="H113" s="114"/>
      <c r="I113" s="3206"/>
      <c r="J113" s="114"/>
      <c r="K113" s="3208"/>
      <c r="L113" s="114"/>
      <c r="N113" s="100"/>
      <c r="O113" s="11"/>
      <c r="P113" s="11"/>
      <c r="Q113" s="11"/>
      <c r="R113" s="11"/>
      <c r="S113" s="643"/>
      <c r="U113" s="643"/>
      <c r="W113" s="1240"/>
      <c r="Y113" s="1240"/>
      <c r="Z113" s="1430"/>
      <c r="AA113" s="86"/>
      <c r="AC113" s="1322" t="s">
        <v>250</v>
      </c>
      <c r="AD113" s="1392"/>
      <c r="AE113" s="1393"/>
      <c r="AF113" s="1394"/>
      <c r="AG113" s="1395"/>
      <c r="AH113" s="1392"/>
      <c r="AI113" s="1393"/>
      <c r="AJ113" s="1279">
        <f t="shared" si="71"/>
        <v>0</v>
      </c>
      <c r="AK113" s="1396">
        <f t="shared" si="71"/>
        <v>0</v>
      </c>
      <c r="AL113" s="1279">
        <f t="shared" si="66"/>
        <v>0</v>
      </c>
      <c r="AM113" s="1397">
        <f>AG113+AI113</f>
        <v>0</v>
      </c>
      <c r="AN113" s="1301">
        <f>AD113+AF113+AH113</f>
        <v>0</v>
      </c>
      <c r="AO113" s="3235">
        <f>AE113+AG113+AI113</f>
        <v>0</v>
      </c>
      <c r="AP113" s="207"/>
      <c r="AU113" s="114"/>
      <c r="AV113" s="11"/>
      <c r="AW113" s="11"/>
      <c r="AX113" s="11"/>
      <c r="AY113" s="11"/>
      <c r="AZ113" s="11"/>
      <c r="BA113" s="11"/>
    </row>
    <row r="114" spans="2:63" ht="12.75" customHeight="1" thickBot="1">
      <c r="D114" s="114"/>
      <c r="E114" s="109"/>
      <c r="F114" s="108"/>
      <c r="G114" s="146"/>
      <c r="H114" s="114"/>
      <c r="I114" s="3206"/>
      <c r="J114" s="114"/>
      <c r="K114" s="3208"/>
      <c r="L114" s="114"/>
      <c r="N114" s="100"/>
      <c r="O114" s="11"/>
      <c r="P114" s="11"/>
      <c r="Q114" s="11"/>
      <c r="R114" s="11"/>
      <c r="S114" s="1240"/>
      <c r="U114" s="1240"/>
      <c r="W114" s="306"/>
      <c r="Y114" s="1240"/>
      <c r="AC114" s="1490" t="s">
        <v>381</v>
      </c>
      <c r="AD114" s="1491">
        <f t="shared" ref="AD114:AI114" si="72">AD111+AD112+AD113</f>
        <v>0</v>
      </c>
      <c r="AE114" s="1363">
        <f t="shared" si="72"/>
        <v>0</v>
      </c>
      <c r="AF114" s="1491">
        <f t="shared" si="72"/>
        <v>0</v>
      </c>
      <c r="AG114" s="1363">
        <f t="shared" si="72"/>
        <v>0</v>
      </c>
      <c r="AH114" s="1491">
        <f t="shared" si="72"/>
        <v>0</v>
      </c>
      <c r="AI114" s="1363">
        <f t="shared" si="72"/>
        <v>0</v>
      </c>
      <c r="AJ114" s="1362">
        <f t="shared" si="71"/>
        <v>0</v>
      </c>
      <c r="AK114" s="1364">
        <f t="shared" si="71"/>
        <v>0</v>
      </c>
      <c r="AL114" s="1362">
        <f t="shared" si="66"/>
        <v>0</v>
      </c>
      <c r="AM114" s="1365">
        <f>AG114+AI114</f>
        <v>0</v>
      </c>
      <c r="AN114" s="1323">
        <f>AD114+AF114+AH114</f>
        <v>0</v>
      </c>
      <c r="AO114" s="3241">
        <f>AE114+AG114+AI114</f>
        <v>0</v>
      </c>
      <c r="AP114" s="114"/>
      <c r="AU114" s="114"/>
      <c r="AV114" s="11"/>
      <c r="AW114" s="11"/>
      <c r="AX114" s="11"/>
      <c r="AY114" s="11"/>
      <c r="AZ114" s="11"/>
      <c r="BA114" s="11"/>
    </row>
    <row r="115" spans="2:63" ht="14.25" customHeight="1">
      <c r="D115" s="114"/>
      <c r="E115" s="125"/>
      <c r="F115" s="123"/>
      <c r="G115" s="291"/>
      <c r="H115" s="114"/>
      <c r="I115" s="3206"/>
      <c r="J115" s="114"/>
      <c r="K115" s="3206"/>
      <c r="L115" s="114"/>
      <c r="N115" s="100"/>
      <c r="O115" s="1782"/>
      <c r="P115" s="11"/>
      <c r="Q115" s="11"/>
      <c r="R115" s="11"/>
      <c r="S115" s="1240"/>
      <c r="U115" s="1240"/>
      <c r="W115" s="306"/>
      <c r="Y115" s="1240"/>
      <c r="AC115" s="114"/>
      <c r="AE115" s="1240"/>
      <c r="AG115" s="1240"/>
      <c r="AI115" s="114"/>
      <c r="AK115" s="272"/>
      <c r="AM115" s="272"/>
      <c r="AN115" s="114"/>
      <c r="AO115" s="11"/>
      <c r="AP115" s="114"/>
      <c r="AU115" s="114"/>
      <c r="AV115" s="11"/>
      <c r="AW115" s="11"/>
      <c r="AX115" s="11"/>
      <c r="AY115" s="11"/>
      <c r="AZ115" s="11"/>
      <c r="BA115" s="11"/>
    </row>
    <row r="116" spans="2:63" ht="13.5" customHeight="1">
      <c r="D116" s="114"/>
      <c r="E116" s="109"/>
      <c r="F116" s="108"/>
      <c r="G116" s="146"/>
      <c r="H116" s="114"/>
      <c r="I116" s="3206"/>
      <c r="J116" s="114"/>
      <c r="K116" s="3206"/>
      <c r="L116" s="114"/>
      <c r="N116" s="100"/>
      <c r="O116" s="14"/>
      <c r="P116" s="14"/>
      <c r="Q116" s="392"/>
      <c r="R116" s="11"/>
      <c r="S116" s="1240"/>
      <c r="U116" s="1240"/>
      <c r="W116" s="306"/>
      <c r="Y116" s="1240"/>
      <c r="AC116" s="810"/>
      <c r="AE116" s="1240"/>
      <c r="AG116" s="1240"/>
      <c r="AI116" s="114"/>
      <c r="AK116" s="272"/>
      <c r="AM116" s="272"/>
      <c r="AN116" s="168"/>
      <c r="AO116" s="11"/>
      <c r="AP116" s="114"/>
      <c r="AU116" s="114"/>
      <c r="AV116" s="11"/>
      <c r="AW116" s="11"/>
      <c r="AX116" s="11"/>
      <c r="AY116" s="11"/>
      <c r="AZ116" s="11"/>
      <c r="BA116" s="11"/>
    </row>
    <row r="117" spans="2:63" ht="14.25" customHeight="1">
      <c r="I117" s="2789"/>
      <c r="K117" s="2789"/>
      <c r="N117" s="100"/>
      <c r="O117" s="57"/>
      <c r="P117" s="41"/>
      <c r="Q117" s="903"/>
      <c r="R117" s="11"/>
      <c r="S117" s="1240"/>
      <c r="U117" s="643"/>
      <c r="W117" s="1245"/>
      <c r="Y117" s="643"/>
      <c r="AC117" s="210"/>
      <c r="AE117" s="1240"/>
      <c r="AG117" s="1240"/>
      <c r="AI117" s="221"/>
      <c r="AK117" s="1250"/>
      <c r="AM117" s="272"/>
      <c r="AN117" s="123"/>
      <c r="AO117" s="11"/>
      <c r="AP117" s="114"/>
      <c r="AU117" s="106"/>
      <c r="AV117" s="11"/>
      <c r="AW117" s="11"/>
      <c r="AX117" s="11"/>
      <c r="AY117" s="11"/>
      <c r="AZ117" s="11"/>
      <c r="BA117" s="11"/>
    </row>
    <row r="118" spans="2:63" ht="15.75" customHeight="1">
      <c r="C118" s="184" t="s">
        <v>1003</v>
      </c>
      <c r="G118" s="2"/>
      <c r="H118" s="2"/>
      <c r="I118" s="2"/>
      <c r="L118" s="2"/>
      <c r="N118" s="100"/>
      <c r="S118" s="1240"/>
      <c r="U118" s="1240"/>
      <c r="W118" s="306"/>
      <c r="Y118" s="306"/>
      <c r="AC118" s="119"/>
      <c r="AE118" s="1240"/>
      <c r="AG118" s="643"/>
      <c r="AI118" s="114"/>
      <c r="AK118" s="1251"/>
      <c r="AM118" s="272"/>
      <c r="AN118" s="148"/>
      <c r="AO118" s="11"/>
      <c r="AP118" s="114"/>
      <c r="AU118" s="112"/>
      <c r="AV118" s="11"/>
      <c r="AW118" s="11"/>
      <c r="AX118" s="11"/>
      <c r="AY118" s="11"/>
      <c r="AZ118" s="11"/>
      <c r="BA118" s="11"/>
    </row>
    <row r="119" spans="2:63" ht="15" customHeight="1">
      <c r="C119"/>
      <c r="D119" s="107" t="s">
        <v>528</v>
      </c>
      <c r="F119" s="85"/>
      <c r="L119" s="1948" t="s">
        <v>118</v>
      </c>
      <c r="N119" s="100"/>
      <c r="AC119" t="s">
        <v>363</v>
      </c>
      <c r="AN119" s="114"/>
      <c r="AO119" s="11"/>
      <c r="AP119" s="146"/>
      <c r="AX119" s="11"/>
      <c r="AY119" s="11"/>
      <c r="AZ119" s="11"/>
      <c r="BA119" s="11"/>
    </row>
    <row r="120" spans="2:63" ht="15" customHeight="1" thickBot="1">
      <c r="B120" s="2" t="s">
        <v>885</v>
      </c>
      <c r="C120" s="2"/>
      <c r="D120" s="87"/>
      <c r="F120" s="141" t="s">
        <v>141</v>
      </c>
      <c r="I120" s="88"/>
      <c r="J120" s="1931" t="s">
        <v>527</v>
      </c>
      <c r="K120" s="695"/>
      <c r="N120" s="100"/>
      <c r="O120" s="3214" t="s">
        <v>1004</v>
      </c>
      <c r="AC120" s="107" t="str">
        <f>O122</f>
        <v>3-й день</v>
      </c>
      <c r="AD120" s="2" t="s">
        <v>885</v>
      </c>
      <c r="AI120" s="141" t="s">
        <v>141</v>
      </c>
      <c r="AK120" s="332" t="s">
        <v>364</v>
      </c>
      <c r="AL120" s="73"/>
      <c r="AP120" s="114"/>
      <c r="AV120" s="56"/>
      <c r="AW120" s="797"/>
      <c r="AX120" s="11"/>
      <c r="AY120" s="11"/>
      <c r="AZ120" s="11"/>
      <c r="BA120" s="11"/>
    </row>
    <row r="121" spans="2:63" ht="14.25" customHeight="1" thickBot="1">
      <c r="B121" s="34" t="s">
        <v>2</v>
      </c>
      <c r="C121" s="89" t="s">
        <v>3</v>
      </c>
      <c r="D121" s="90" t="s">
        <v>4</v>
      </c>
      <c r="E121" s="92" t="s">
        <v>61</v>
      </c>
      <c r="F121" s="78"/>
      <c r="G121" s="78"/>
      <c r="H121" s="78"/>
      <c r="I121" s="78"/>
      <c r="J121" s="78"/>
      <c r="K121" s="78"/>
      <c r="L121" s="78"/>
      <c r="M121" s="63"/>
      <c r="N121" s="100"/>
      <c r="O121" t="s">
        <v>363</v>
      </c>
      <c r="AP121" s="114"/>
      <c r="AV121" s="366"/>
      <c r="AW121" s="366"/>
      <c r="AX121" s="11"/>
      <c r="AY121" s="11"/>
      <c r="AZ121" s="11"/>
      <c r="BA121" s="11"/>
    </row>
    <row r="122" spans="2:63" ht="14.25" customHeight="1" thickBot="1">
      <c r="B122" s="37" t="s">
        <v>5</v>
      </c>
      <c r="C122" s="38"/>
      <c r="D122" s="1612" t="s">
        <v>62</v>
      </c>
      <c r="E122" s="70"/>
      <c r="F122" s="11"/>
      <c r="G122" s="11"/>
      <c r="H122" s="11"/>
      <c r="I122" s="11"/>
      <c r="J122" s="11"/>
      <c r="K122" s="11"/>
      <c r="L122" s="11"/>
      <c r="M122" s="81"/>
      <c r="N122" s="100"/>
      <c r="O122" s="107" t="s">
        <v>407</v>
      </c>
      <c r="P122" s="2" t="s">
        <v>885</v>
      </c>
      <c r="U122" s="141" t="s">
        <v>141</v>
      </c>
      <c r="W122" s="332" t="s">
        <v>364</v>
      </c>
      <c r="X122" s="73"/>
      <c r="Y122" s="1431"/>
      <c r="AC122" s="1234" t="s">
        <v>289</v>
      </c>
      <c r="AD122" s="1235" t="s">
        <v>365</v>
      </c>
      <c r="AE122" s="1236"/>
      <c r="AF122" s="1235" t="s">
        <v>366</v>
      </c>
      <c r="AG122" s="1236"/>
      <c r="AH122" s="1235" t="s">
        <v>367</v>
      </c>
      <c r="AI122" s="1236"/>
      <c r="AJ122" s="1235" t="s">
        <v>370</v>
      </c>
      <c r="AK122" s="1236"/>
      <c r="AL122" s="1281" t="s">
        <v>371</v>
      </c>
      <c r="AM122" s="1236"/>
      <c r="AN122" s="3249" t="s">
        <v>372</v>
      </c>
      <c r="AO122" s="3231"/>
      <c r="AP122" s="3224"/>
      <c r="AV122" s="366"/>
      <c r="AW122" s="366"/>
      <c r="AX122" s="11"/>
      <c r="AY122" s="11"/>
      <c r="AZ122" s="11"/>
      <c r="BA122" s="11"/>
    </row>
    <row r="123" spans="2:63" ht="14.25" customHeight="1" thickBot="1">
      <c r="B123" s="1709" t="s">
        <v>258</v>
      </c>
      <c r="C123" s="814"/>
      <c r="D123" s="442"/>
      <c r="E123" s="1638" t="s">
        <v>509</v>
      </c>
      <c r="F123" s="1613"/>
      <c r="G123" s="47"/>
      <c r="H123" s="2845" t="s">
        <v>493</v>
      </c>
      <c r="I123" s="78"/>
      <c r="J123" s="63"/>
      <c r="K123" s="1707" t="s">
        <v>511</v>
      </c>
      <c r="L123" s="1855"/>
      <c r="M123" s="1856"/>
      <c r="N123" s="100"/>
      <c r="Z123" s="11"/>
      <c r="AA123" s="11"/>
      <c r="AC123" s="1497" t="s">
        <v>395</v>
      </c>
      <c r="AD123" s="1237" t="s">
        <v>101</v>
      </c>
      <c r="AE123" s="1239" t="s">
        <v>102</v>
      </c>
      <c r="AF123" s="1282" t="s">
        <v>101</v>
      </c>
      <c r="AG123" s="1283" t="s">
        <v>102</v>
      </c>
      <c r="AH123" s="1282" t="s">
        <v>101</v>
      </c>
      <c r="AI123" s="1283" t="s">
        <v>102</v>
      </c>
      <c r="AJ123" s="1237" t="s">
        <v>101</v>
      </c>
      <c r="AK123" s="1238" t="s">
        <v>102</v>
      </c>
      <c r="AL123" s="1284" t="s">
        <v>101</v>
      </c>
      <c r="AM123" s="1238" t="s">
        <v>102</v>
      </c>
      <c r="AN123" s="1500" t="s">
        <v>101</v>
      </c>
      <c r="AO123" s="3232" t="s">
        <v>102</v>
      </c>
      <c r="AP123" s="114"/>
      <c r="AV123" s="14"/>
      <c r="AW123" s="14"/>
      <c r="AX123" s="11"/>
      <c r="AY123" s="11"/>
      <c r="AZ123" s="11"/>
      <c r="BA123" s="11"/>
    </row>
    <row r="124" spans="2:63" ht="14.25" customHeight="1" thickBot="1">
      <c r="B124" s="1563"/>
      <c r="C124" s="177" t="s">
        <v>154</v>
      </c>
      <c r="D124" s="143"/>
      <c r="E124" s="1904" t="s">
        <v>100</v>
      </c>
      <c r="F124" s="1716" t="s">
        <v>101</v>
      </c>
      <c r="G124" s="1902" t="s">
        <v>102</v>
      </c>
      <c r="H124" s="2846" t="s">
        <v>494</v>
      </c>
      <c r="I124" s="1835"/>
      <c r="J124" s="1650"/>
      <c r="K124" s="1571" t="s">
        <v>100</v>
      </c>
      <c r="L124" s="1523" t="s">
        <v>101</v>
      </c>
      <c r="M124" s="1564" t="s">
        <v>102</v>
      </c>
      <c r="N124" s="114"/>
      <c r="O124" s="1512" t="s">
        <v>398</v>
      </c>
      <c r="P124" s="198"/>
      <c r="Q124" s="198"/>
      <c r="R124" s="198"/>
      <c r="S124" s="198"/>
      <c r="T124" s="198"/>
      <c r="U124" s="198"/>
      <c r="V124" s="198"/>
      <c r="W124" s="198"/>
      <c r="X124" s="198"/>
      <c r="Y124" s="1232"/>
      <c r="AC124" s="1324" t="s">
        <v>69</v>
      </c>
      <c r="AD124" s="1366"/>
      <c r="AE124" s="1398"/>
      <c r="AF124" s="1366"/>
      <c r="AG124" s="1399"/>
      <c r="AH124" s="1366"/>
      <c r="AI124" s="1400"/>
      <c r="AJ124" s="1277">
        <f t="shared" ref="AJ124:AJ133" si="73">AD124+AF124</f>
        <v>0</v>
      </c>
      <c r="AK124" s="1401">
        <f t="shared" ref="AK124:AK133" si="74">AE124+AG124</f>
        <v>0</v>
      </c>
      <c r="AL124" s="1277">
        <f t="shared" ref="AL124:AL133" si="75">AF124+AH124</f>
        <v>0</v>
      </c>
      <c r="AM124" s="1402">
        <f t="shared" ref="AM124:AM133" si="76">AG124+AI124</f>
        <v>0</v>
      </c>
      <c r="AN124" s="1311">
        <f>AD124+AF124+AH124</f>
        <v>0</v>
      </c>
      <c r="AO124" s="3233">
        <f>AE124+AG124+AI124</f>
        <v>0</v>
      </c>
      <c r="AP124" s="109"/>
      <c r="AV124" s="14"/>
      <c r="AW124" s="14"/>
      <c r="AX124" s="11"/>
      <c r="AY124" s="11"/>
      <c r="AZ124" s="11"/>
      <c r="BA124" s="11"/>
    </row>
    <row r="125" spans="2:63" ht="15.75" customHeight="1">
      <c r="B125" s="449" t="s">
        <v>492</v>
      </c>
      <c r="C125" s="2664" t="s">
        <v>493</v>
      </c>
      <c r="D125" s="1688">
        <v>60</v>
      </c>
      <c r="E125" s="1189" t="s">
        <v>121</v>
      </c>
      <c r="F125" s="2849">
        <v>120.26300000000001</v>
      </c>
      <c r="G125" s="2850">
        <v>84.3</v>
      </c>
      <c r="H125" s="1551" t="s">
        <v>100</v>
      </c>
      <c r="I125" s="1552" t="s">
        <v>101</v>
      </c>
      <c r="J125" s="1553" t="s">
        <v>102</v>
      </c>
      <c r="K125" s="1189" t="s">
        <v>45</v>
      </c>
      <c r="L125" s="1616">
        <v>179.56</v>
      </c>
      <c r="M125" s="1617">
        <v>125.68</v>
      </c>
      <c r="N125" s="208"/>
      <c r="O125" s="920"/>
      <c r="P125" s="17" t="s">
        <v>399</v>
      </c>
      <c r="Q125" s="17"/>
      <c r="R125" s="17"/>
      <c r="S125" s="17"/>
      <c r="T125" s="17"/>
      <c r="U125" s="17"/>
      <c r="V125" s="17"/>
      <c r="W125" s="17"/>
      <c r="X125" s="17"/>
      <c r="Y125" s="1233"/>
      <c r="AC125" s="1324" t="s">
        <v>71</v>
      </c>
      <c r="AD125" s="1344"/>
      <c r="AE125" s="1403"/>
      <c r="AF125" s="1344"/>
      <c r="AG125" s="1404"/>
      <c r="AH125" s="2177">
        <f>I166</f>
        <v>11</v>
      </c>
      <c r="AI125" s="1405">
        <f>J166</f>
        <v>11</v>
      </c>
      <c r="AJ125" s="1278">
        <f t="shared" si="73"/>
        <v>0</v>
      </c>
      <c r="AK125" s="1406">
        <f t="shared" si="74"/>
        <v>0</v>
      </c>
      <c r="AL125" s="1278">
        <f t="shared" si="75"/>
        <v>11</v>
      </c>
      <c r="AM125" s="1335">
        <f t="shared" si="76"/>
        <v>11</v>
      </c>
      <c r="AN125" s="1292">
        <f>AD125+AF125+AH125</f>
        <v>11</v>
      </c>
      <c r="AO125" s="3234">
        <f>AE125+AG125+AI125</f>
        <v>11</v>
      </c>
      <c r="AP125" s="109"/>
      <c r="AV125" s="11"/>
      <c r="AW125" s="11"/>
      <c r="AX125" s="11"/>
      <c r="AY125" s="11"/>
      <c r="AZ125" s="11"/>
      <c r="BA125" s="11"/>
      <c r="BB125" s="11"/>
      <c r="BC125" s="11"/>
      <c r="BE125" s="11"/>
      <c r="BF125" s="11"/>
      <c r="BG125" s="11"/>
      <c r="BH125" s="11"/>
      <c r="BI125" s="11"/>
      <c r="BJ125" s="11"/>
      <c r="BK125" s="11"/>
    </row>
    <row r="126" spans="2:63" ht="16.5" customHeight="1">
      <c r="B126" s="182"/>
      <c r="C126" s="2657" t="s">
        <v>494</v>
      </c>
      <c r="D126" s="17"/>
      <c r="E126" s="261" t="s">
        <v>78</v>
      </c>
      <c r="F126" s="260">
        <v>15</v>
      </c>
      <c r="G126" s="1192">
        <v>15</v>
      </c>
      <c r="H126" s="1589" t="s">
        <v>68</v>
      </c>
      <c r="I126" s="260">
        <v>42</v>
      </c>
      <c r="J126" s="1548">
        <v>32.76</v>
      </c>
      <c r="K126" s="261" t="s">
        <v>80</v>
      </c>
      <c r="L126" s="1194">
        <v>25.32</v>
      </c>
      <c r="M126" s="1592">
        <v>24</v>
      </c>
      <c r="N126" s="139"/>
      <c r="AC126" s="1324" t="s">
        <v>72</v>
      </c>
      <c r="AD126" s="1407"/>
      <c r="AE126" s="1463"/>
      <c r="AF126" s="1407"/>
      <c r="AG126" s="1409"/>
      <c r="AH126" s="1407"/>
      <c r="AI126" s="1410"/>
      <c r="AJ126" s="1278">
        <f t="shared" si="73"/>
        <v>0</v>
      </c>
      <c r="AK126" s="1406">
        <f t="shared" si="74"/>
        <v>0</v>
      </c>
      <c r="AL126" s="1278">
        <f t="shared" si="75"/>
        <v>0</v>
      </c>
      <c r="AM126" s="1335">
        <f t="shared" si="76"/>
        <v>0</v>
      </c>
      <c r="AN126" s="1292">
        <f>AD126+AF126+AH126</f>
        <v>0</v>
      </c>
      <c r="AO126" s="3234">
        <f>AE126+AG126+AI126</f>
        <v>0</v>
      </c>
      <c r="AP126" s="109"/>
      <c r="AV126" s="11"/>
      <c r="AW126" s="2505"/>
      <c r="AX126" s="7"/>
      <c r="AY126" s="49"/>
      <c r="AZ126" s="1822"/>
      <c r="BA126" s="2506"/>
      <c r="BB126" s="11"/>
      <c r="BC126" s="2507"/>
      <c r="BE126" s="11"/>
      <c r="BF126" s="11"/>
      <c r="BG126" s="11"/>
      <c r="BH126" s="11"/>
      <c r="BI126" s="11"/>
      <c r="BJ126" s="11"/>
      <c r="BK126" s="11"/>
    </row>
    <row r="127" spans="2:63" ht="15.75" customHeight="1" thickBot="1">
      <c r="B127" s="708" t="s">
        <v>445</v>
      </c>
      <c r="C127" s="292" t="s">
        <v>472</v>
      </c>
      <c r="D127" s="293" t="s">
        <v>912</v>
      </c>
      <c r="E127" s="261" t="s">
        <v>80</v>
      </c>
      <c r="F127" s="260">
        <v>10.7</v>
      </c>
      <c r="G127" s="1192">
        <v>10.7</v>
      </c>
      <c r="H127" s="1589" t="s">
        <v>151</v>
      </c>
      <c r="I127" s="1574">
        <v>41.58</v>
      </c>
      <c r="J127" s="1198">
        <v>27.03</v>
      </c>
      <c r="K127" s="261" t="s">
        <v>257</v>
      </c>
      <c r="L127" s="260">
        <v>5.25</v>
      </c>
      <c r="M127" s="1192">
        <v>5.25</v>
      </c>
      <c r="N127" s="139"/>
      <c r="AC127" s="1324" t="s">
        <v>73</v>
      </c>
      <c r="AD127" s="1344"/>
      <c r="AE127" s="1408"/>
      <c r="AF127" s="1344"/>
      <c r="AG127" s="1409"/>
      <c r="AH127" s="1344"/>
      <c r="AI127" s="1410"/>
      <c r="AJ127" s="1278">
        <f t="shared" si="73"/>
        <v>0</v>
      </c>
      <c r="AK127" s="1406">
        <f t="shared" si="74"/>
        <v>0</v>
      </c>
      <c r="AL127" s="1278">
        <f t="shared" si="75"/>
        <v>0</v>
      </c>
      <c r="AM127" s="1335">
        <f t="shared" si="76"/>
        <v>0</v>
      </c>
      <c r="AN127" s="1292">
        <f>AD127+AF127+AH127</f>
        <v>0</v>
      </c>
      <c r="AO127" s="3234">
        <f>AE127+AG127+AI127</f>
        <v>0</v>
      </c>
      <c r="AP127" s="109"/>
      <c r="AV127" s="11"/>
      <c r="AW127" s="11"/>
      <c r="AX127" s="183"/>
      <c r="AY127" s="11"/>
      <c r="AZ127" s="389"/>
      <c r="BA127" s="91"/>
      <c r="BB127" s="145"/>
      <c r="BC127" s="389"/>
      <c r="BE127" s="91"/>
      <c r="BF127" s="145"/>
      <c r="BG127" s="11"/>
      <c r="BH127" s="11"/>
      <c r="BI127" s="11"/>
      <c r="BJ127" s="11"/>
      <c r="BK127" s="11"/>
    </row>
    <row r="128" spans="2:63" ht="15" customHeight="1">
      <c r="B128" s="257" t="s">
        <v>572</v>
      </c>
      <c r="C128" s="292" t="s">
        <v>571</v>
      </c>
      <c r="D128" s="293" t="s">
        <v>914</v>
      </c>
      <c r="E128" s="261" t="s">
        <v>159</v>
      </c>
      <c r="F128" s="260">
        <v>19.8</v>
      </c>
      <c r="G128" s="1192">
        <v>15.4</v>
      </c>
      <c r="H128" s="1589" t="s">
        <v>89</v>
      </c>
      <c r="I128" s="1574">
        <v>3</v>
      </c>
      <c r="J128" s="1198">
        <v>3</v>
      </c>
      <c r="K128" s="1544" t="s">
        <v>54</v>
      </c>
      <c r="L128" s="1620">
        <v>0.6</v>
      </c>
      <c r="M128" s="1621">
        <v>0.6</v>
      </c>
      <c r="N128" s="291"/>
      <c r="O128" s="1234" t="s">
        <v>289</v>
      </c>
      <c r="P128" s="1235" t="s">
        <v>365</v>
      </c>
      <c r="Q128" s="1236"/>
      <c r="R128" s="1235" t="s">
        <v>366</v>
      </c>
      <c r="S128" s="1236"/>
      <c r="T128" s="1235" t="s">
        <v>367</v>
      </c>
      <c r="U128" s="1236"/>
      <c r="V128" s="1235" t="s">
        <v>368</v>
      </c>
      <c r="W128" s="1236"/>
      <c r="X128" s="1281" t="s">
        <v>371</v>
      </c>
      <c r="Y128" s="1236"/>
      <c r="Z128" s="3223" t="s">
        <v>372</v>
      </c>
      <c r="AA128" s="1286"/>
      <c r="AC128" s="1324" t="s">
        <v>75</v>
      </c>
      <c r="AD128" s="1344"/>
      <c r="AE128" s="1403"/>
      <c r="AF128" s="1344"/>
      <c r="AG128" s="1404"/>
      <c r="AH128" s="1344"/>
      <c r="AI128" s="1405"/>
      <c r="AJ128" s="1278">
        <f t="shared" si="73"/>
        <v>0</v>
      </c>
      <c r="AK128" s="1406">
        <f t="shared" si="74"/>
        <v>0</v>
      </c>
      <c r="AL128" s="1278">
        <f t="shared" si="75"/>
        <v>0</v>
      </c>
      <c r="AM128" s="1335">
        <f t="shared" si="76"/>
        <v>0</v>
      </c>
      <c r="AN128" s="1292">
        <f>AD128+AF128+AH128</f>
        <v>0</v>
      </c>
      <c r="AO128" s="3234">
        <f>AE128+AG128+AI128</f>
        <v>0</v>
      </c>
      <c r="AP128" s="109"/>
      <c r="AV128" s="11"/>
      <c r="AW128" s="749"/>
      <c r="AX128" s="7"/>
      <c r="AY128" s="15"/>
      <c r="AZ128" s="7"/>
      <c r="BA128" s="2508"/>
      <c r="BB128" s="2509"/>
      <c r="BC128" s="7"/>
      <c r="BE128" s="14"/>
      <c r="BF128" s="151"/>
      <c r="BG128" s="11"/>
      <c r="BH128" s="11"/>
      <c r="BI128" s="11"/>
      <c r="BJ128" s="11"/>
      <c r="BK128" s="11"/>
    </row>
    <row r="129" spans="2:63" ht="15" customHeight="1" thickBot="1">
      <c r="B129" s="289">
        <v>384</v>
      </c>
      <c r="C129" s="181" t="s">
        <v>513</v>
      </c>
      <c r="D129" s="17"/>
      <c r="E129" s="261" t="s">
        <v>79</v>
      </c>
      <c r="F129" s="260">
        <v>8.8000000000000007</v>
      </c>
      <c r="G129" s="1192">
        <v>8.8000000000000007</v>
      </c>
      <c r="H129" s="261" t="s">
        <v>50</v>
      </c>
      <c r="I129" s="260">
        <v>1.35</v>
      </c>
      <c r="J129" s="1192">
        <v>1.35</v>
      </c>
      <c r="K129" s="1913" t="s">
        <v>515</v>
      </c>
      <c r="L129" s="1912"/>
      <c r="M129" s="1914"/>
      <c r="N129" s="114"/>
      <c r="O129" s="933"/>
      <c r="P129" s="1237" t="s">
        <v>101</v>
      </c>
      <c r="Q129" s="1238" t="s">
        <v>102</v>
      </c>
      <c r="R129" s="1237" t="s">
        <v>101</v>
      </c>
      <c r="S129" s="1238" t="s">
        <v>102</v>
      </c>
      <c r="T129" s="1237" t="s">
        <v>101</v>
      </c>
      <c r="U129" s="1238" t="s">
        <v>102</v>
      </c>
      <c r="V129" s="1237" t="s">
        <v>101</v>
      </c>
      <c r="W129" s="1238" t="s">
        <v>102</v>
      </c>
      <c r="X129" s="1237" t="s">
        <v>101</v>
      </c>
      <c r="Y129" s="1239" t="s">
        <v>102</v>
      </c>
      <c r="Z129" s="1287" t="s">
        <v>101</v>
      </c>
      <c r="AA129" s="1288" t="s">
        <v>102</v>
      </c>
      <c r="AC129" s="1324" t="s">
        <v>76</v>
      </c>
      <c r="AD129" s="1344"/>
      <c r="AE129" s="1411"/>
      <c r="AF129" s="1344"/>
      <c r="AG129" s="1404"/>
      <c r="AH129" s="1344"/>
      <c r="AI129" s="1405"/>
      <c r="AJ129" s="1278">
        <f t="shared" si="73"/>
        <v>0</v>
      </c>
      <c r="AK129" s="1406">
        <f t="shared" si="74"/>
        <v>0</v>
      </c>
      <c r="AL129" s="1278">
        <f t="shared" si="75"/>
        <v>0</v>
      </c>
      <c r="AM129" s="1335">
        <f t="shared" si="76"/>
        <v>0</v>
      </c>
      <c r="AN129" s="1292">
        <f>AD129+AF129+AH129</f>
        <v>0</v>
      </c>
      <c r="AO129" s="3234">
        <f>AE129+AG129+AI129</f>
        <v>0</v>
      </c>
      <c r="AP129" s="109"/>
      <c r="AW129" s="749"/>
      <c r="AX129" s="7"/>
      <c r="AY129" s="15"/>
      <c r="AZ129" s="7"/>
      <c r="BA129" s="14"/>
      <c r="BB129" s="392"/>
      <c r="BC129" s="7"/>
      <c r="BE129" s="14"/>
      <c r="BF129" s="151"/>
      <c r="BG129" s="11"/>
      <c r="BH129" s="11"/>
      <c r="BI129" s="11"/>
      <c r="BJ129" s="11"/>
      <c r="BK129" s="11"/>
    </row>
    <row r="130" spans="2:63" ht="12.75" customHeight="1">
      <c r="B130" s="289" t="s">
        <v>522</v>
      </c>
      <c r="C130" s="181" t="s">
        <v>295</v>
      </c>
      <c r="D130" s="1659">
        <v>200</v>
      </c>
      <c r="E130" s="1627" t="s">
        <v>402</v>
      </c>
      <c r="F130" s="1543">
        <v>0.8</v>
      </c>
      <c r="G130" s="1618">
        <v>0.8</v>
      </c>
      <c r="H130" s="1589" t="s">
        <v>83</v>
      </c>
      <c r="I130" s="1574">
        <v>0.15</v>
      </c>
      <c r="J130" s="1198">
        <v>0.15</v>
      </c>
      <c r="K130" s="1915" t="s">
        <v>514</v>
      </c>
      <c r="L130" s="17"/>
      <c r="M130" s="298"/>
      <c r="N130" s="139"/>
      <c r="O130" s="1513" t="s">
        <v>133</v>
      </c>
      <c r="P130" s="1253">
        <f>D132</f>
        <v>30</v>
      </c>
      <c r="Q130" s="1432">
        <f>D132</f>
        <v>30</v>
      </c>
      <c r="R130" s="1267">
        <f>D147</f>
        <v>50</v>
      </c>
      <c r="S130" s="1424">
        <f>D147</f>
        <v>50</v>
      </c>
      <c r="T130" s="1267"/>
      <c r="U130" s="1433"/>
      <c r="V130" s="1267">
        <f>P130+R130</f>
        <v>80</v>
      </c>
      <c r="W130" s="1423">
        <f>Q130+S130</f>
        <v>80</v>
      </c>
      <c r="X130" s="1267">
        <f>R130+T130</f>
        <v>50</v>
      </c>
      <c r="Y130" s="1424">
        <f>S130+U130</f>
        <v>50</v>
      </c>
      <c r="Z130" s="1289">
        <f>P130+R130+T130</f>
        <v>80</v>
      </c>
      <c r="AA130" s="1290">
        <f>Q130+S130+U130</f>
        <v>80</v>
      </c>
      <c r="AC130" s="1325" t="s">
        <v>397</v>
      </c>
      <c r="AD130" s="1344"/>
      <c r="AE130" s="1403"/>
      <c r="AF130" s="1344"/>
      <c r="AG130" s="1404"/>
      <c r="AH130" s="1344"/>
      <c r="AI130" s="1405"/>
      <c r="AJ130" s="1278">
        <f t="shared" si="73"/>
        <v>0</v>
      </c>
      <c r="AK130" s="1406">
        <f t="shared" si="74"/>
        <v>0</v>
      </c>
      <c r="AL130" s="1278">
        <f t="shared" si="75"/>
        <v>0</v>
      </c>
      <c r="AM130" s="1335">
        <f t="shared" si="76"/>
        <v>0</v>
      </c>
      <c r="AN130" s="1292">
        <f>AD130+AF130+AH130</f>
        <v>0</v>
      </c>
      <c r="AO130" s="3234">
        <f>AE130+AG130+AI130</f>
        <v>0</v>
      </c>
      <c r="AP130" s="109"/>
      <c r="AW130" s="41"/>
      <c r="AX130" s="7"/>
      <c r="AY130" s="14"/>
      <c r="AZ130" s="7"/>
      <c r="BA130" s="14"/>
      <c r="BB130" s="392"/>
      <c r="BC130" s="7"/>
      <c r="BE130" s="14"/>
      <c r="BF130" s="151"/>
      <c r="BG130" s="11"/>
      <c r="BH130" s="11"/>
      <c r="BI130" s="11"/>
      <c r="BJ130" s="11"/>
      <c r="BK130" s="11"/>
    </row>
    <row r="131" spans="2:63" ht="15" customHeight="1" thickBot="1">
      <c r="B131" s="259" t="s">
        <v>9</v>
      </c>
      <c r="C131" s="266" t="s">
        <v>10</v>
      </c>
      <c r="D131" s="1588">
        <v>50</v>
      </c>
      <c r="E131" s="1008" t="s">
        <v>89</v>
      </c>
      <c r="F131" s="1903">
        <v>4.4000000000000004</v>
      </c>
      <c r="G131" s="2851">
        <v>4.4000000000000004</v>
      </c>
      <c r="H131" s="70"/>
      <c r="I131" s="11"/>
      <c r="J131" s="81"/>
      <c r="K131" s="1555" t="s">
        <v>74</v>
      </c>
      <c r="L131" s="1724">
        <v>30.6</v>
      </c>
      <c r="M131" s="1848">
        <v>23.1</v>
      </c>
      <c r="N131" s="450"/>
      <c r="O131" s="1291" t="s">
        <v>132</v>
      </c>
      <c r="P131" s="1254">
        <f>F126+D131</f>
        <v>65</v>
      </c>
      <c r="Q131" s="1434">
        <f>G126+D131</f>
        <v>65</v>
      </c>
      <c r="R131" s="1254">
        <f>D146</f>
        <v>70</v>
      </c>
      <c r="S131" s="1435">
        <f>D146</f>
        <v>70</v>
      </c>
      <c r="T131" s="1254">
        <f>D165</f>
        <v>32</v>
      </c>
      <c r="U131" s="1434">
        <f>D165</f>
        <v>32</v>
      </c>
      <c r="V131" s="1254">
        <f t="shared" ref="V131:V135" si="77">P131+R131</f>
        <v>135</v>
      </c>
      <c r="W131" s="1426">
        <f t="shared" ref="W131:W135" si="78">Q131+S131</f>
        <v>135</v>
      </c>
      <c r="X131" s="1254">
        <f t="shared" ref="X131:X135" si="79">R131+T131</f>
        <v>102</v>
      </c>
      <c r="Y131" s="1335">
        <f t="shared" ref="Y131:Y135" si="80">S131+U131</f>
        <v>102</v>
      </c>
      <c r="Z131" s="1292">
        <f>P131+R131+T131</f>
        <v>167</v>
      </c>
      <c r="AA131" s="1293">
        <f>Q131+S131+U131</f>
        <v>167</v>
      </c>
      <c r="AC131" s="1498" t="s">
        <v>396</v>
      </c>
      <c r="AD131" s="1351"/>
      <c r="AE131" s="1412"/>
      <c r="AF131" s="1351">
        <f>L155</f>
        <v>39.72</v>
      </c>
      <c r="AG131" s="1413">
        <f>M155</f>
        <v>39.72</v>
      </c>
      <c r="AH131" s="1351"/>
      <c r="AI131" s="1414"/>
      <c r="AJ131" s="1279">
        <f t="shared" si="73"/>
        <v>39.72</v>
      </c>
      <c r="AK131" s="1415">
        <f t="shared" si="74"/>
        <v>39.72</v>
      </c>
      <c r="AL131" s="1279">
        <f t="shared" si="75"/>
        <v>39.72</v>
      </c>
      <c r="AM131" s="1243">
        <f t="shared" si="76"/>
        <v>39.72</v>
      </c>
      <c r="AN131" s="1301">
        <f>AD131+AF131+AH131</f>
        <v>39.72</v>
      </c>
      <c r="AO131" s="3235">
        <f>AE131+AG131+AI131</f>
        <v>39.72</v>
      </c>
      <c r="AP131" s="109"/>
      <c r="AW131" s="41"/>
      <c r="AX131" s="7"/>
      <c r="AY131" s="15"/>
      <c r="AZ131" s="7"/>
      <c r="BA131" s="14"/>
      <c r="BB131" s="392"/>
      <c r="BC131" s="7"/>
      <c r="BE131" s="14"/>
      <c r="BF131" s="151"/>
      <c r="BG131" s="11"/>
      <c r="BH131" s="11"/>
      <c r="BI131" s="11"/>
      <c r="BJ131" s="11"/>
      <c r="BK131" s="11"/>
    </row>
    <row r="132" spans="2:63" ht="14.25" customHeight="1" thickBot="1">
      <c r="B132" s="259" t="s">
        <v>9</v>
      </c>
      <c r="C132" s="266" t="s">
        <v>387</v>
      </c>
      <c r="D132" s="1588">
        <v>30</v>
      </c>
      <c r="E132" s="2852" t="s">
        <v>508</v>
      </c>
      <c r="F132" s="1556"/>
      <c r="G132" s="1557"/>
      <c r="H132" s="70"/>
      <c r="I132" s="11"/>
      <c r="J132" s="81"/>
      <c r="K132" s="261" t="s">
        <v>159</v>
      </c>
      <c r="L132" s="260">
        <v>7.5</v>
      </c>
      <c r="M132" s="1192">
        <v>6.3120000000000003</v>
      </c>
      <c r="N132" s="146"/>
      <c r="O132" s="1291" t="s">
        <v>79</v>
      </c>
      <c r="P132" s="1254">
        <f>F129+F135</f>
        <v>10.3</v>
      </c>
      <c r="Q132" s="1755">
        <f>G129+G135</f>
        <v>10.3</v>
      </c>
      <c r="R132" s="1254">
        <f>I145</f>
        <v>2</v>
      </c>
      <c r="S132" s="1426">
        <f>J145</f>
        <v>2</v>
      </c>
      <c r="T132" s="1254"/>
      <c r="U132" s="1437"/>
      <c r="V132" s="1254">
        <f t="shared" si="77"/>
        <v>12.3</v>
      </c>
      <c r="W132" s="1426">
        <f t="shared" si="78"/>
        <v>12.3</v>
      </c>
      <c r="X132" s="1254">
        <f t="shared" si="79"/>
        <v>2</v>
      </c>
      <c r="Y132" s="1335">
        <f t="shared" si="80"/>
        <v>2</v>
      </c>
      <c r="Z132" s="1292">
        <f>P132+R132+T132</f>
        <v>12.3</v>
      </c>
      <c r="AA132" s="1293">
        <f>Q132+S132+U132</f>
        <v>12.3</v>
      </c>
      <c r="AC132" s="1326" t="s">
        <v>382</v>
      </c>
      <c r="AD132" s="1416">
        <f t="shared" ref="AD132:AI132" si="81">SUM(AD124:AD131)</f>
        <v>0</v>
      </c>
      <c r="AE132" s="1417">
        <f t="shared" si="81"/>
        <v>0</v>
      </c>
      <c r="AF132" s="1418">
        <f t="shared" si="81"/>
        <v>39.72</v>
      </c>
      <c r="AG132" s="1328">
        <f t="shared" si="81"/>
        <v>39.72</v>
      </c>
      <c r="AH132" s="1416">
        <f t="shared" si="81"/>
        <v>11</v>
      </c>
      <c r="AI132" s="1419">
        <f t="shared" si="81"/>
        <v>11</v>
      </c>
      <c r="AJ132" s="1327">
        <f t="shared" si="73"/>
        <v>39.72</v>
      </c>
      <c r="AK132" s="1420">
        <f t="shared" si="74"/>
        <v>39.72</v>
      </c>
      <c r="AL132" s="1327">
        <f t="shared" si="75"/>
        <v>50.72</v>
      </c>
      <c r="AM132" s="1421">
        <f t="shared" si="76"/>
        <v>50.72</v>
      </c>
      <c r="AN132" s="1327">
        <f>AD132+AF132+AH132</f>
        <v>50.72</v>
      </c>
      <c r="AO132" s="3236">
        <f>AE132+AG132+AI132</f>
        <v>50.72</v>
      </c>
      <c r="AP132" s="135"/>
      <c r="AW132" s="41"/>
      <c r="AX132" s="7"/>
      <c r="AY132" s="15"/>
      <c r="AZ132" s="7"/>
      <c r="BA132" s="14"/>
      <c r="BB132" s="392"/>
      <c r="BC132" s="94"/>
      <c r="BE132" s="1821"/>
      <c r="BF132" s="2510"/>
      <c r="BG132" s="11"/>
      <c r="BH132" s="11"/>
      <c r="BI132" s="11"/>
      <c r="BJ132" s="11"/>
      <c r="BK132" s="11"/>
    </row>
    <row r="133" spans="2:63" ht="15" customHeight="1">
      <c r="B133" s="70"/>
      <c r="C133" s="1632"/>
      <c r="D133" s="11"/>
      <c r="E133" s="2853" t="s">
        <v>81</v>
      </c>
      <c r="F133" s="260">
        <v>15</v>
      </c>
      <c r="G133" s="1548">
        <v>15</v>
      </c>
      <c r="H133" s="70"/>
      <c r="I133" s="11"/>
      <c r="J133" s="81"/>
      <c r="K133" s="2839" t="s">
        <v>956</v>
      </c>
      <c r="L133" s="11"/>
      <c r="M133" s="81"/>
      <c r="N133" s="100"/>
      <c r="O133" s="1294" t="s">
        <v>373</v>
      </c>
      <c r="P133" s="1255">
        <f>AD132</f>
        <v>0</v>
      </c>
      <c r="Q133" s="1464">
        <f>AE132</f>
        <v>0</v>
      </c>
      <c r="R133" s="1255">
        <f>AF132</f>
        <v>39.72</v>
      </c>
      <c r="S133" s="1438">
        <f>AG132</f>
        <v>39.72</v>
      </c>
      <c r="T133" s="1255">
        <f>AH132</f>
        <v>11</v>
      </c>
      <c r="U133" s="1439">
        <f>AI132</f>
        <v>11</v>
      </c>
      <c r="V133" s="1255">
        <f t="shared" si="77"/>
        <v>39.72</v>
      </c>
      <c r="W133" s="1296">
        <f t="shared" si="78"/>
        <v>39.72</v>
      </c>
      <c r="X133" s="1255">
        <f t="shared" si="79"/>
        <v>50.72</v>
      </c>
      <c r="Y133" s="1438">
        <f t="shared" si="80"/>
        <v>50.72</v>
      </c>
      <c r="Z133" s="1295">
        <f>P133+R133+T133</f>
        <v>50.72</v>
      </c>
      <c r="AA133" s="1296">
        <f>Q133+S133+U133</f>
        <v>50.72</v>
      </c>
      <c r="AC133" s="2450" t="s">
        <v>828</v>
      </c>
      <c r="AD133" s="1275"/>
      <c r="AE133" s="1737"/>
      <c r="AF133" s="1277"/>
      <c r="AG133" s="1422"/>
      <c r="AH133" s="1280"/>
      <c r="AI133" s="1746"/>
      <c r="AJ133" s="1280">
        <f t="shared" si="73"/>
        <v>0</v>
      </c>
      <c r="AK133" s="1423">
        <f t="shared" si="74"/>
        <v>0</v>
      </c>
      <c r="AL133" s="1280">
        <f t="shared" si="75"/>
        <v>0</v>
      </c>
      <c r="AM133" s="1424">
        <f t="shared" si="76"/>
        <v>0</v>
      </c>
      <c r="AN133" s="1499">
        <f>AD133+AF133+AH133</f>
        <v>0</v>
      </c>
      <c r="AO133" s="3237">
        <f>AE133+AG133+AI133</f>
        <v>0</v>
      </c>
      <c r="AP133" s="114"/>
      <c r="AW133" s="41"/>
      <c r="AX133" s="7"/>
      <c r="AY133" s="15"/>
      <c r="AZ133" s="55"/>
      <c r="BA133" s="41"/>
      <c r="BB133" s="903"/>
      <c r="BC133" s="55"/>
      <c r="BE133" s="14"/>
      <c r="BF133" s="392"/>
      <c r="BG133" s="11"/>
      <c r="BH133" s="11"/>
      <c r="BI133" s="11"/>
      <c r="BJ133" s="11"/>
      <c r="BK133" s="11"/>
    </row>
    <row r="134" spans="2:63" ht="16.5" customHeight="1">
      <c r="B134" s="70"/>
      <c r="C134" s="1632"/>
      <c r="D134" s="11"/>
      <c r="E134" s="261" t="s">
        <v>93</v>
      </c>
      <c r="F134" s="260">
        <v>5</v>
      </c>
      <c r="G134" s="1548">
        <v>5</v>
      </c>
      <c r="H134" s="70"/>
      <c r="I134" s="11"/>
      <c r="J134" s="81"/>
      <c r="K134" s="261" t="s">
        <v>447</v>
      </c>
      <c r="L134" s="260">
        <v>5.0999999999999996</v>
      </c>
      <c r="M134" s="1548">
        <v>5.0999999999999996</v>
      </c>
      <c r="N134" s="100"/>
      <c r="O134" s="1291" t="s">
        <v>105</v>
      </c>
      <c r="P134" s="1254"/>
      <c r="Q134" s="1247"/>
      <c r="R134" s="1254"/>
      <c r="S134" s="1335"/>
      <c r="T134" s="1254"/>
      <c r="U134" s="1440"/>
      <c r="V134" s="1254">
        <f t="shared" si="77"/>
        <v>0</v>
      </c>
      <c r="W134" s="1426">
        <f t="shared" si="78"/>
        <v>0</v>
      </c>
      <c r="X134" s="1254">
        <f t="shared" si="79"/>
        <v>0</v>
      </c>
      <c r="Y134" s="1335">
        <f t="shared" si="80"/>
        <v>0</v>
      </c>
      <c r="Z134" s="1292">
        <f>P134+R134+T134</f>
        <v>0</v>
      </c>
      <c r="AA134" s="1293">
        <f>Q134+S134+U134</f>
        <v>0</v>
      </c>
      <c r="AC134" s="1307" t="s">
        <v>394</v>
      </c>
      <c r="AD134" s="1070">
        <f>I127</f>
        <v>41.58</v>
      </c>
      <c r="AE134" s="1738">
        <f>J127</f>
        <v>27.03</v>
      </c>
      <c r="AF134" s="1278"/>
      <c r="AG134" s="1425"/>
      <c r="AH134" s="1278"/>
      <c r="AI134" s="1443"/>
      <c r="AJ134" s="1278">
        <f t="shared" ref="AJ134:AM137" si="82">AD134+AF134</f>
        <v>41.58</v>
      </c>
      <c r="AK134" s="1426">
        <f t="shared" si="82"/>
        <v>27.03</v>
      </c>
      <c r="AL134" s="1278">
        <f t="shared" si="82"/>
        <v>0</v>
      </c>
      <c r="AM134" s="1335">
        <f t="shared" si="82"/>
        <v>0</v>
      </c>
      <c r="AN134" s="1499">
        <f>AD134+AF134+AH134</f>
        <v>41.58</v>
      </c>
      <c r="AO134" s="3237">
        <f>AE134+AG134+AI134</f>
        <v>27.03</v>
      </c>
      <c r="AP134" s="119"/>
      <c r="AW134" s="41"/>
      <c r="AX134" s="7"/>
      <c r="AY134" s="15"/>
      <c r="AZ134" s="7"/>
      <c r="BA134" s="14"/>
      <c r="BB134" s="392"/>
      <c r="BC134" s="1822"/>
      <c r="BE134" s="14"/>
      <c r="BF134" s="392"/>
      <c r="BG134" s="11"/>
      <c r="BH134" s="11"/>
      <c r="BI134" s="11"/>
      <c r="BJ134" s="11"/>
      <c r="BK134" s="11"/>
    </row>
    <row r="135" spans="2:63" ht="16.5" customHeight="1">
      <c r="B135" s="70"/>
      <c r="C135" s="1632"/>
      <c r="D135" s="11"/>
      <c r="E135" s="261" t="s">
        <v>446</v>
      </c>
      <c r="F135" s="260">
        <v>1.5</v>
      </c>
      <c r="G135" s="1548">
        <v>1.5</v>
      </c>
      <c r="H135" s="70"/>
      <c r="I135" s="11"/>
      <c r="J135" s="81"/>
      <c r="K135" s="2839" t="s">
        <v>957</v>
      </c>
      <c r="L135" s="11"/>
      <c r="M135" s="81"/>
      <c r="N135" s="100"/>
      <c r="O135" s="489" t="s">
        <v>45</v>
      </c>
      <c r="P135" s="1751">
        <f>L125</f>
        <v>179.56</v>
      </c>
      <c r="Q135" s="1444">
        <f>M125</f>
        <v>125.68</v>
      </c>
      <c r="R135" s="1254"/>
      <c r="S135" s="1335"/>
      <c r="T135" s="1254"/>
      <c r="U135" s="1440"/>
      <c r="V135" s="1254">
        <f t="shared" si="77"/>
        <v>179.56</v>
      </c>
      <c r="W135" s="1426">
        <f t="shared" si="78"/>
        <v>125.68</v>
      </c>
      <c r="X135" s="1254">
        <f t="shared" si="79"/>
        <v>0</v>
      </c>
      <c r="Y135" s="1335">
        <f t="shared" si="80"/>
        <v>0</v>
      </c>
      <c r="Z135" s="1292">
        <f>P135+R135+T135</f>
        <v>179.56</v>
      </c>
      <c r="AA135" s="1293">
        <f>Q135+S135+U135</f>
        <v>125.68</v>
      </c>
      <c r="AC135" s="1306" t="s">
        <v>272</v>
      </c>
      <c r="AD135" s="1070"/>
      <c r="AE135" s="1739"/>
      <c r="AF135" s="1278"/>
      <c r="AG135" s="1425"/>
      <c r="AH135" s="1278"/>
      <c r="AI135" s="1443"/>
      <c r="AJ135" s="1278">
        <f t="shared" si="82"/>
        <v>0</v>
      </c>
      <c r="AK135" s="1426">
        <f t="shared" si="82"/>
        <v>0</v>
      </c>
      <c r="AL135" s="1278">
        <f t="shared" si="82"/>
        <v>0</v>
      </c>
      <c r="AM135" s="1335">
        <f t="shared" si="82"/>
        <v>0</v>
      </c>
      <c r="AN135" s="1499">
        <f>AD135+AF135+AH135</f>
        <v>0</v>
      </c>
      <c r="AO135" s="3237">
        <f>AE135+AG135+AI135</f>
        <v>0</v>
      </c>
      <c r="AP135" s="119"/>
      <c r="AW135" s="11"/>
      <c r="AX135" s="49"/>
      <c r="AY135" s="11"/>
      <c r="AZ135" s="11"/>
      <c r="BA135" s="11"/>
      <c r="BB135" s="11"/>
      <c r="BC135" s="1822"/>
      <c r="BE135" s="2511"/>
      <c r="BF135" s="2510"/>
      <c r="BG135" s="11"/>
      <c r="BH135" s="11"/>
      <c r="BI135" s="11"/>
      <c r="BJ135" s="11"/>
      <c r="BK135" s="11"/>
    </row>
    <row r="136" spans="2:63" ht="15.75" customHeight="1">
      <c r="B136" s="70"/>
      <c r="C136" s="1632"/>
      <c r="D136" s="11"/>
      <c r="E136" s="261" t="s">
        <v>447</v>
      </c>
      <c r="F136" s="260">
        <v>2</v>
      </c>
      <c r="G136" s="1548">
        <v>2</v>
      </c>
      <c r="H136" s="70"/>
      <c r="I136" s="11"/>
      <c r="J136" s="81"/>
      <c r="K136" s="261" t="s">
        <v>89</v>
      </c>
      <c r="L136" s="1543">
        <v>1.5</v>
      </c>
      <c r="M136" s="1548">
        <v>1.5</v>
      </c>
      <c r="N136" s="100"/>
      <c r="O136" s="2562" t="s">
        <v>839</v>
      </c>
      <c r="P136" s="1256">
        <f>AD147</f>
        <v>148.57999999999998</v>
      </c>
      <c r="Q136" s="1441">
        <f>AE147</f>
        <v>111.702</v>
      </c>
      <c r="R136" s="2564">
        <f>AF147</f>
        <v>216.45</v>
      </c>
      <c r="S136" s="2565">
        <f>AG147</f>
        <v>180.02500000000003</v>
      </c>
      <c r="T136" s="1256">
        <f>AH147</f>
        <v>88.210999999999999</v>
      </c>
      <c r="U136" s="1443">
        <f>AI147</f>
        <v>70.400000000000006</v>
      </c>
      <c r="V136" s="2564">
        <f t="shared" ref="V136:Y138" si="83">P136+R136</f>
        <v>365.03</v>
      </c>
      <c r="W136" s="1298">
        <f t="shared" si="83"/>
        <v>291.72700000000003</v>
      </c>
      <c r="X136" s="2564">
        <f t="shared" si="83"/>
        <v>304.661</v>
      </c>
      <c r="Y136" s="2565">
        <f t="shared" si="83"/>
        <v>250.42500000000004</v>
      </c>
      <c r="Z136" s="2566">
        <f>P136+R136+T136</f>
        <v>453.24099999999999</v>
      </c>
      <c r="AA136" s="1298">
        <f>Q136+S136+U136</f>
        <v>362.12700000000007</v>
      </c>
      <c r="AC136" s="1308" t="s">
        <v>449</v>
      </c>
      <c r="AD136" s="1750"/>
      <c r="AE136" s="1740"/>
      <c r="AF136" s="1278"/>
      <c r="AG136" s="1425"/>
      <c r="AH136" s="1279"/>
      <c r="AI136" s="1747"/>
      <c r="AJ136" s="1279">
        <f t="shared" si="82"/>
        <v>0</v>
      </c>
      <c r="AK136" s="1428">
        <f t="shared" si="82"/>
        <v>0</v>
      </c>
      <c r="AL136" s="1279">
        <f t="shared" si="82"/>
        <v>0</v>
      </c>
      <c r="AM136" s="1243">
        <f t="shared" si="82"/>
        <v>0</v>
      </c>
      <c r="AN136" s="2448">
        <f>AD136+AF136+AH136</f>
        <v>0</v>
      </c>
      <c r="AO136" s="3237">
        <f>AE136+AG136+AI136</f>
        <v>0</v>
      </c>
      <c r="AP136" s="223"/>
      <c r="AW136" s="11"/>
      <c r="AX136" s="49"/>
      <c r="AY136" s="11"/>
      <c r="AZ136" s="1822"/>
      <c r="BA136" s="57"/>
      <c r="BB136" s="11"/>
      <c r="BC136" s="389"/>
      <c r="BE136" s="91"/>
      <c r="BF136" s="145"/>
      <c r="BG136" s="11"/>
      <c r="BH136" s="11"/>
      <c r="BI136" s="11"/>
      <c r="BJ136" s="11"/>
      <c r="BK136" s="11"/>
    </row>
    <row r="137" spans="2:63" ht="13.5" customHeight="1">
      <c r="B137" s="70"/>
      <c r="C137" s="1632"/>
      <c r="D137" s="11"/>
      <c r="E137" s="1589" t="s">
        <v>160</v>
      </c>
      <c r="F137" s="1574">
        <v>4.0000000000000002E-4</v>
      </c>
      <c r="G137" s="2854">
        <v>4.0000000000000002E-4</v>
      </c>
      <c r="H137" s="70"/>
      <c r="I137" s="11"/>
      <c r="J137" s="81"/>
      <c r="K137" s="199" t="s">
        <v>50</v>
      </c>
      <c r="L137" s="260">
        <v>0.3</v>
      </c>
      <c r="M137" s="1192">
        <v>0.3</v>
      </c>
      <c r="N137" s="100"/>
      <c r="O137" s="2563" t="s">
        <v>840</v>
      </c>
      <c r="P137" s="1256">
        <f>AD154</f>
        <v>0</v>
      </c>
      <c r="Q137" s="1441">
        <f>AE154</f>
        <v>0</v>
      </c>
      <c r="R137" s="1256">
        <f>AF154</f>
        <v>0</v>
      </c>
      <c r="S137" s="1442">
        <f>AG154</f>
        <v>0</v>
      </c>
      <c r="T137" s="1256">
        <f>AH154</f>
        <v>0</v>
      </c>
      <c r="U137" s="1443">
        <f>AI154</f>
        <v>0</v>
      </c>
      <c r="V137" s="1256">
        <f t="shared" si="83"/>
        <v>0</v>
      </c>
      <c r="W137" s="1298">
        <f t="shared" si="83"/>
        <v>0</v>
      </c>
      <c r="X137" s="1256">
        <f t="shared" si="83"/>
        <v>0</v>
      </c>
      <c r="Y137" s="1442">
        <f t="shared" si="83"/>
        <v>0</v>
      </c>
      <c r="Z137" s="1297">
        <f>P137+R137+T137</f>
        <v>0</v>
      </c>
      <c r="AA137" s="1298">
        <f>Q137+S137+U137</f>
        <v>0</v>
      </c>
      <c r="AC137" s="1308" t="s">
        <v>63</v>
      </c>
      <c r="AD137" s="1275"/>
      <c r="AE137" s="1737"/>
      <c r="AF137" s="1277"/>
      <c r="AG137" s="1422"/>
      <c r="AH137" s="1278"/>
      <c r="AI137" s="1443"/>
      <c r="AJ137" s="1278">
        <f t="shared" si="82"/>
        <v>0</v>
      </c>
      <c r="AK137" s="1426">
        <f t="shared" si="82"/>
        <v>0</v>
      </c>
      <c r="AL137" s="1278">
        <f t="shared" si="82"/>
        <v>0</v>
      </c>
      <c r="AM137" s="1335">
        <f t="shared" si="82"/>
        <v>0</v>
      </c>
      <c r="AN137" s="1499">
        <f>AD137+AF137+AH137</f>
        <v>0</v>
      </c>
      <c r="AO137" s="3237">
        <f>AE137+AG137+AI137</f>
        <v>0</v>
      </c>
      <c r="AP137" s="223"/>
      <c r="AW137" s="11"/>
      <c r="AX137" s="49"/>
      <c r="AY137" s="11"/>
      <c r="AZ137" s="11"/>
      <c r="BA137" s="11"/>
      <c r="BB137" s="11"/>
      <c r="BC137" s="57"/>
      <c r="BE137" s="794"/>
      <c r="BF137" s="795"/>
      <c r="BG137" s="11"/>
      <c r="BH137" s="11"/>
      <c r="BI137" s="11"/>
      <c r="BJ137" s="11"/>
      <c r="BK137" s="11"/>
    </row>
    <row r="138" spans="2:63" ht="17.25" customHeight="1" thickBot="1">
      <c r="B138" s="1472" t="s">
        <v>360</v>
      </c>
      <c r="C138" s="1473"/>
      <c r="D138" s="1830">
        <f>D125+D130+D131+D132+110+20+150+30</f>
        <v>650</v>
      </c>
      <c r="E138" s="1687" t="s">
        <v>402</v>
      </c>
      <c r="F138" s="1558">
        <v>0.2</v>
      </c>
      <c r="G138" s="1559">
        <v>0.2</v>
      </c>
      <c r="H138" s="66"/>
      <c r="I138" s="38"/>
      <c r="J138" s="83"/>
      <c r="K138" s="271" t="s">
        <v>54</v>
      </c>
      <c r="L138" s="1642">
        <v>7.4999999999999997E-2</v>
      </c>
      <c r="M138" s="1730">
        <v>7.4999999999999997E-2</v>
      </c>
      <c r="N138" s="100"/>
      <c r="O138" s="1291" t="s">
        <v>70</v>
      </c>
      <c r="P138" s="1257">
        <f>AD162</f>
        <v>0</v>
      </c>
      <c r="Q138" s="1444">
        <f>AE162</f>
        <v>0</v>
      </c>
      <c r="R138" s="1257">
        <f>AF162</f>
        <v>143</v>
      </c>
      <c r="S138" s="1335">
        <f>AG162</f>
        <v>100</v>
      </c>
      <c r="T138" s="1257">
        <f>AH162</f>
        <v>6.82</v>
      </c>
      <c r="U138" s="1440">
        <f>AI162</f>
        <v>6</v>
      </c>
      <c r="V138" s="1257">
        <f t="shared" si="83"/>
        <v>143</v>
      </c>
      <c r="W138" s="1426">
        <f t="shared" si="83"/>
        <v>100</v>
      </c>
      <c r="X138" s="1257">
        <f t="shared" si="83"/>
        <v>149.82</v>
      </c>
      <c r="Y138" s="1335">
        <f t="shared" si="83"/>
        <v>106</v>
      </c>
      <c r="Z138" s="1312">
        <f>P138+R138+T138</f>
        <v>149.82</v>
      </c>
      <c r="AA138" s="1293">
        <f>Q138+S138+U138</f>
        <v>106</v>
      </c>
      <c r="AC138" s="1958" t="s">
        <v>546</v>
      </c>
      <c r="AD138" s="1070"/>
      <c r="AE138" s="1738"/>
      <c r="AF138" s="1278">
        <f>F153</f>
        <v>3.25</v>
      </c>
      <c r="AG138" s="1425">
        <f>G153</f>
        <v>2.9249999999999998</v>
      </c>
      <c r="AH138" s="1278"/>
      <c r="AI138" s="1443"/>
      <c r="AJ138" s="1278">
        <f t="shared" ref="AJ138:AJ139" si="84">AD138+AF138</f>
        <v>3.25</v>
      </c>
      <c r="AK138" s="1426">
        <f t="shared" ref="AK138:AK139" si="85">AE138+AG138</f>
        <v>2.9249999999999998</v>
      </c>
      <c r="AL138" s="1278">
        <f t="shared" ref="AL138:AL139" si="86">AF138+AH138</f>
        <v>3.25</v>
      </c>
      <c r="AM138" s="1335">
        <f t="shared" ref="AM138:AM139" si="87">AG138+AI138</f>
        <v>2.9249999999999998</v>
      </c>
      <c r="AN138" s="1499">
        <f>AD138+AF138+AH138</f>
        <v>3.25</v>
      </c>
      <c r="AO138" s="3237">
        <f>AE138+AG138+AI138</f>
        <v>2.9249999999999998</v>
      </c>
      <c r="AP138" s="112"/>
      <c r="AW138" s="11"/>
      <c r="AX138" s="49"/>
      <c r="AY138" s="11"/>
      <c r="AZ138" s="11"/>
      <c r="BA138" s="11"/>
      <c r="BB138" s="11"/>
      <c r="BC138" s="2033"/>
      <c r="BE138" s="11"/>
      <c r="BF138" s="11"/>
      <c r="BG138" s="11"/>
      <c r="BH138" s="11"/>
      <c r="BI138" s="11"/>
      <c r="BJ138" s="11"/>
      <c r="BK138" s="11"/>
    </row>
    <row r="139" spans="2:63" ht="18" customHeight="1" thickBot="1">
      <c r="B139" s="387"/>
      <c r="C139" s="711" t="s">
        <v>123</v>
      </c>
      <c r="D139" s="63"/>
      <c r="E139" s="1640" t="s">
        <v>563</v>
      </c>
      <c r="F139" s="1624"/>
      <c r="G139" s="1624"/>
      <c r="H139" s="2847" t="s">
        <v>766</v>
      </c>
      <c r="I139" s="38"/>
      <c r="J139" s="83"/>
      <c r="K139" s="1603" t="s">
        <v>335</v>
      </c>
      <c r="L139" s="1577"/>
      <c r="M139" s="59"/>
      <c r="N139" s="100"/>
      <c r="O139" s="1299" t="s">
        <v>104</v>
      </c>
      <c r="P139" s="1826">
        <f>AD166</f>
        <v>0</v>
      </c>
      <c r="Q139" s="1247">
        <f>AE166</f>
        <v>0</v>
      </c>
      <c r="R139" s="1257">
        <f>AF166</f>
        <v>0</v>
      </c>
      <c r="S139" s="1426">
        <f>AG166</f>
        <v>0</v>
      </c>
      <c r="T139" s="1257">
        <f>AH166</f>
        <v>0</v>
      </c>
      <c r="U139" s="1440">
        <f>AI166</f>
        <v>0</v>
      </c>
      <c r="V139" s="1254">
        <f t="shared" ref="V139:V161" si="88">P139+R139</f>
        <v>0</v>
      </c>
      <c r="W139" s="1426">
        <f t="shared" ref="W139:W166" si="89">Q139+S139</f>
        <v>0</v>
      </c>
      <c r="X139" s="1254">
        <f t="shared" ref="X139:X164" si="90">R139+T139</f>
        <v>0</v>
      </c>
      <c r="Y139" s="1335">
        <f t="shared" ref="Y139:Y166" si="91">S139+U139</f>
        <v>0</v>
      </c>
      <c r="Z139" s="1292">
        <f>P139+R139+T139</f>
        <v>0</v>
      </c>
      <c r="AA139" s="1293">
        <f>Q139+S139+U139</f>
        <v>0</v>
      </c>
      <c r="AC139" s="1307" t="s">
        <v>547</v>
      </c>
      <c r="AD139" s="1070"/>
      <c r="AE139" s="1739"/>
      <c r="AF139" s="1278"/>
      <c r="AG139" s="1425"/>
      <c r="AH139" s="1278"/>
      <c r="AI139" s="1443"/>
      <c r="AJ139" s="1278">
        <f t="shared" si="84"/>
        <v>0</v>
      </c>
      <c r="AK139" s="1426">
        <f t="shared" si="85"/>
        <v>0</v>
      </c>
      <c r="AL139" s="1278">
        <f t="shared" si="86"/>
        <v>0</v>
      </c>
      <c r="AM139" s="1335">
        <f t="shared" si="87"/>
        <v>0</v>
      </c>
      <c r="AN139" s="1499">
        <f>AD139+AF139+AH139</f>
        <v>0</v>
      </c>
      <c r="AO139" s="3237">
        <f>AE139+AG139+AI139</f>
        <v>0</v>
      </c>
      <c r="AP139" s="119"/>
      <c r="AW139" s="11"/>
      <c r="AX139" s="11"/>
      <c r="AY139" s="11"/>
      <c r="AZ139" s="11"/>
      <c r="BA139" s="11"/>
      <c r="BB139" s="11"/>
      <c r="BC139" s="11"/>
      <c r="BE139" s="11"/>
      <c r="BF139" s="11"/>
      <c r="BG139" s="11"/>
      <c r="BH139" s="11"/>
      <c r="BI139" s="11"/>
      <c r="BJ139" s="11"/>
      <c r="BK139" s="11"/>
    </row>
    <row r="140" spans="2:63" ht="18" customHeight="1" thickBot="1">
      <c r="B140" s="2044" t="s">
        <v>568</v>
      </c>
      <c r="C140" s="280" t="s">
        <v>335</v>
      </c>
      <c r="D140" s="276">
        <v>60</v>
      </c>
      <c r="E140" s="1551" t="s">
        <v>100</v>
      </c>
      <c r="F140" s="1552" t="s">
        <v>101</v>
      </c>
      <c r="G140" s="1553" t="s">
        <v>102</v>
      </c>
      <c r="H140" s="1565" t="s">
        <v>100</v>
      </c>
      <c r="I140" s="1525" t="s">
        <v>101</v>
      </c>
      <c r="J140" s="2029" t="s">
        <v>102</v>
      </c>
      <c r="K140" s="1534" t="s">
        <v>100</v>
      </c>
      <c r="L140" s="1552" t="s">
        <v>101</v>
      </c>
      <c r="M140" s="1553" t="s">
        <v>102</v>
      </c>
      <c r="N140" s="129"/>
      <c r="O140" s="489" t="s">
        <v>471</v>
      </c>
      <c r="P140" s="1254">
        <f>D130</f>
        <v>200</v>
      </c>
      <c r="Q140" s="1247">
        <f>D130</f>
        <v>200</v>
      </c>
      <c r="R140" s="1254"/>
      <c r="S140" s="1335"/>
      <c r="T140" s="1254"/>
      <c r="U140" s="1440"/>
      <c r="V140" s="1254">
        <f t="shared" si="88"/>
        <v>200</v>
      </c>
      <c r="W140" s="1426">
        <f t="shared" si="89"/>
        <v>200</v>
      </c>
      <c r="X140" s="1254">
        <f t="shared" si="90"/>
        <v>0</v>
      </c>
      <c r="Y140" s="1335">
        <f t="shared" si="91"/>
        <v>0</v>
      </c>
      <c r="Z140" s="1292">
        <f>P140+R140+T140</f>
        <v>200</v>
      </c>
      <c r="AA140" s="1293">
        <f>Q140+S140+U140</f>
        <v>200</v>
      </c>
      <c r="AC140" s="1308" t="s">
        <v>125</v>
      </c>
      <c r="AD140" s="1752"/>
      <c r="AE140" s="1742"/>
      <c r="AF140" s="1278">
        <f>F142</f>
        <v>37.5</v>
      </c>
      <c r="AG140" s="1425">
        <f>G142</f>
        <v>30</v>
      </c>
      <c r="AH140" s="1278"/>
      <c r="AI140" s="1443"/>
      <c r="AJ140" s="1278">
        <f t="shared" ref="AJ140:AM147" si="92">AD140+AF140</f>
        <v>37.5</v>
      </c>
      <c r="AK140" s="1426">
        <f t="shared" si="92"/>
        <v>30</v>
      </c>
      <c r="AL140" s="1278">
        <f t="shared" si="92"/>
        <v>37.5</v>
      </c>
      <c r="AM140" s="1335">
        <f t="shared" si="92"/>
        <v>30</v>
      </c>
      <c r="AN140" s="1499">
        <f>AD140+AF140+AH140</f>
        <v>37.5</v>
      </c>
      <c r="AO140" s="3237">
        <f>AE140+AG140+AI140</f>
        <v>30</v>
      </c>
      <c r="AP140" s="223"/>
      <c r="AW140" s="11"/>
      <c r="AX140" s="11"/>
      <c r="AY140" s="11"/>
      <c r="AZ140" s="11"/>
      <c r="BA140" s="11"/>
      <c r="BB140" s="11"/>
      <c r="BC140" s="11"/>
      <c r="BE140" s="11"/>
      <c r="BF140" s="11"/>
      <c r="BG140" s="11"/>
      <c r="BH140" s="11"/>
      <c r="BI140" s="11"/>
      <c r="BJ140" s="11"/>
      <c r="BK140" s="11"/>
    </row>
    <row r="141" spans="2:63" ht="15" customHeight="1">
      <c r="B141" s="1731" t="s">
        <v>569</v>
      </c>
      <c r="C141" s="266" t="s">
        <v>563</v>
      </c>
      <c r="D141" s="1588">
        <v>250</v>
      </c>
      <c r="E141" s="1963" t="s">
        <v>74</v>
      </c>
      <c r="F141" s="1583">
        <v>50</v>
      </c>
      <c r="G141" s="1584">
        <v>40</v>
      </c>
      <c r="H141" s="1882" t="s">
        <v>85</v>
      </c>
      <c r="I141" s="1604">
        <v>92.93</v>
      </c>
      <c r="J141" s="1626">
        <v>80.34</v>
      </c>
      <c r="K141" s="1582" t="s">
        <v>74</v>
      </c>
      <c r="L141" s="1583">
        <v>46.8</v>
      </c>
      <c r="M141" s="1584">
        <v>37.200000000000003</v>
      </c>
      <c r="N141" s="146"/>
      <c r="O141" s="489" t="s">
        <v>385</v>
      </c>
      <c r="P141" s="1254">
        <f>AD169</f>
        <v>0</v>
      </c>
      <c r="Q141" s="1247">
        <f>AE169</f>
        <v>0</v>
      </c>
      <c r="R141" s="1254">
        <f>AF169</f>
        <v>92.93</v>
      </c>
      <c r="S141" s="1335">
        <f>AG169</f>
        <v>80.34</v>
      </c>
      <c r="T141" s="1254">
        <f>AH169</f>
        <v>0</v>
      </c>
      <c r="U141" s="1440">
        <f>AI169</f>
        <v>0</v>
      </c>
      <c r="V141" s="1254">
        <f t="shared" si="88"/>
        <v>92.93</v>
      </c>
      <c r="W141" s="1426">
        <f t="shared" si="89"/>
        <v>80.34</v>
      </c>
      <c r="X141" s="1254">
        <f t="shared" si="90"/>
        <v>92.93</v>
      </c>
      <c r="Y141" s="1335">
        <f t="shared" si="91"/>
        <v>80.34</v>
      </c>
      <c r="Z141" s="1292">
        <f>P141+R141+T141</f>
        <v>92.93</v>
      </c>
      <c r="AA141" s="1293">
        <f>Q141+S141+U141</f>
        <v>80.34</v>
      </c>
      <c r="AC141" s="1308" t="s">
        <v>87</v>
      </c>
      <c r="AD141" s="1070">
        <f>F128+L132</f>
        <v>27.3</v>
      </c>
      <c r="AE141" s="1742">
        <f>G128+M132</f>
        <v>21.712</v>
      </c>
      <c r="AF141" s="1278">
        <f>F145+I142+L144</f>
        <v>37.1</v>
      </c>
      <c r="AG141" s="1425">
        <f>G145+J142+M144</f>
        <v>30.6</v>
      </c>
      <c r="AH141" s="1278"/>
      <c r="AI141" s="1443"/>
      <c r="AJ141" s="1278">
        <f t="shared" si="92"/>
        <v>64.400000000000006</v>
      </c>
      <c r="AK141" s="1426">
        <f t="shared" si="92"/>
        <v>52.311999999999998</v>
      </c>
      <c r="AL141" s="1278">
        <f t="shared" si="92"/>
        <v>37.1</v>
      </c>
      <c r="AM141" s="1335">
        <f t="shared" si="92"/>
        <v>30.6</v>
      </c>
      <c r="AN141" s="1499">
        <f>AD141+AF141+AH141</f>
        <v>64.400000000000006</v>
      </c>
      <c r="AO141" s="3237">
        <f>AE141+AG141+AI141</f>
        <v>52.311999999999998</v>
      </c>
      <c r="AP141" s="223"/>
      <c r="AX141" s="11"/>
      <c r="AY141" s="11"/>
      <c r="AZ141" s="11"/>
      <c r="BA141" s="11"/>
    </row>
    <row r="142" spans="2:63" ht="15.75" customHeight="1">
      <c r="B142" s="2213" t="s">
        <v>765</v>
      </c>
      <c r="C142" s="266" t="s">
        <v>766</v>
      </c>
      <c r="D142" s="1588" t="s">
        <v>244</v>
      </c>
      <c r="E142" s="1964" t="s">
        <v>564</v>
      </c>
      <c r="F142" s="260">
        <v>37.5</v>
      </c>
      <c r="G142" s="1540">
        <v>30</v>
      </c>
      <c r="H142" s="261" t="s">
        <v>159</v>
      </c>
      <c r="I142" s="260">
        <v>12.5</v>
      </c>
      <c r="J142" s="1541">
        <v>10</v>
      </c>
      <c r="K142" s="1586" t="s">
        <v>96</v>
      </c>
      <c r="L142" s="1587">
        <v>13.8</v>
      </c>
      <c r="M142" s="1540">
        <v>13.8</v>
      </c>
      <c r="N142" s="146"/>
      <c r="O142" s="1291" t="s">
        <v>386</v>
      </c>
      <c r="P142" s="1254">
        <f>AD173</f>
        <v>0</v>
      </c>
      <c r="Q142" s="1444">
        <f>AE173</f>
        <v>0</v>
      </c>
      <c r="R142" s="1254">
        <f>AF173</f>
        <v>0</v>
      </c>
      <c r="S142" s="1426">
        <f>AG173</f>
        <v>0</v>
      </c>
      <c r="T142" s="1254">
        <f>AH173</f>
        <v>0</v>
      </c>
      <c r="U142" s="1445">
        <f>AI173</f>
        <v>0</v>
      </c>
      <c r="V142" s="1254">
        <f t="shared" si="88"/>
        <v>0</v>
      </c>
      <c r="W142" s="1426">
        <f t="shared" si="89"/>
        <v>0</v>
      </c>
      <c r="X142" s="1254">
        <f t="shared" si="90"/>
        <v>0</v>
      </c>
      <c r="Y142" s="1335">
        <f t="shared" si="91"/>
        <v>0</v>
      </c>
      <c r="Z142" s="1292">
        <f>P142+R142+T142</f>
        <v>0</v>
      </c>
      <c r="AA142" s="1293">
        <f>Q142+S142+U142</f>
        <v>0</v>
      </c>
      <c r="AC142" s="1308" t="s">
        <v>68</v>
      </c>
      <c r="AD142" s="1070">
        <f>I126</f>
        <v>42</v>
      </c>
      <c r="AE142" s="1742">
        <f>J126</f>
        <v>32.76</v>
      </c>
      <c r="AF142" s="1278">
        <f>F143</f>
        <v>12.5</v>
      </c>
      <c r="AG142" s="1425">
        <f>G143</f>
        <v>10</v>
      </c>
      <c r="AH142" s="1278">
        <f>I162</f>
        <v>88.210999999999999</v>
      </c>
      <c r="AI142" s="1443">
        <f>J162</f>
        <v>70.400000000000006</v>
      </c>
      <c r="AJ142" s="1278">
        <f t="shared" si="92"/>
        <v>54.5</v>
      </c>
      <c r="AK142" s="1426">
        <f t="shared" si="92"/>
        <v>42.76</v>
      </c>
      <c r="AL142" s="1278">
        <f t="shared" si="92"/>
        <v>100.711</v>
      </c>
      <c r="AM142" s="1335">
        <f t="shared" si="92"/>
        <v>80.400000000000006</v>
      </c>
      <c r="AN142" s="1499">
        <f>AD142+AF142+AH142</f>
        <v>142.71100000000001</v>
      </c>
      <c r="AO142" s="3237">
        <f>AE142+AG142+AI142</f>
        <v>113.16</v>
      </c>
      <c r="AP142" s="223"/>
      <c r="AX142" s="11"/>
      <c r="AY142" s="11"/>
      <c r="AZ142" s="11"/>
      <c r="BA142" s="11"/>
    </row>
    <row r="143" spans="2:63" ht="15.75" customHeight="1">
      <c r="B143" s="257" t="s">
        <v>570</v>
      </c>
      <c r="C143" s="2680" t="s">
        <v>760</v>
      </c>
      <c r="D143" s="1727">
        <v>180</v>
      </c>
      <c r="E143" s="261" t="s">
        <v>68</v>
      </c>
      <c r="F143" s="265">
        <v>12.5</v>
      </c>
      <c r="G143" s="1585">
        <v>10</v>
      </c>
      <c r="H143" s="261" t="s">
        <v>96</v>
      </c>
      <c r="I143" s="1197">
        <v>8</v>
      </c>
      <c r="J143" s="1575">
        <v>8</v>
      </c>
      <c r="K143" s="2839" t="s">
        <v>960</v>
      </c>
      <c r="L143" s="11"/>
      <c r="M143" s="81"/>
      <c r="N143" s="100"/>
      <c r="O143" s="1291" t="s">
        <v>121</v>
      </c>
      <c r="P143" s="1257">
        <f>F125</f>
        <v>120.26300000000001</v>
      </c>
      <c r="Q143" s="1444">
        <f>G125</f>
        <v>84.3</v>
      </c>
      <c r="R143" s="1254"/>
      <c r="S143" s="1335"/>
      <c r="T143" s="1254"/>
      <c r="U143" s="1440"/>
      <c r="V143" s="1254">
        <f t="shared" si="88"/>
        <v>120.26300000000001</v>
      </c>
      <c r="W143" s="1426">
        <f t="shared" si="89"/>
        <v>84.3</v>
      </c>
      <c r="X143" s="1254">
        <f t="shared" si="90"/>
        <v>0</v>
      </c>
      <c r="Y143" s="1335">
        <f t="shared" si="91"/>
        <v>0</v>
      </c>
      <c r="Z143" s="1292">
        <f>P143+R143+T143</f>
        <v>120.26300000000001</v>
      </c>
      <c r="AA143" s="1293">
        <f>Q143+S143+U143</f>
        <v>84.3</v>
      </c>
      <c r="AC143" s="1308" t="s">
        <v>74</v>
      </c>
      <c r="AD143" s="1070">
        <f>L131</f>
        <v>30.6</v>
      </c>
      <c r="AE143" s="1739">
        <f>M131</f>
        <v>23.1</v>
      </c>
      <c r="AF143" s="1278">
        <f>F141+L141</f>
        <v>96.8</v>
      </c>
      <c r="AG143" s="1425">
        <f>G141+M141</f>
        <v>77.2</v>
      </c>
      <c r="AH143" s="1278"/>
      <c r="AI143" s="1443"/>
      <c r="AJ143" s="1278">
        <f t="shared" si="92"/>
        <v>127.4</v>
      </c>
      <c r="AK143" s="1426">
        <f t="shared" si="92"/>
        <v>100.30000000000001</v>
      </c>
      <c r="AL143" s="1278">
        <f t="shared" si="92"/>
        <v>96.8</v>
      </c>
      <c r="AM143" s="1335">
        <f t="shared" si="92"/>
        <v>77.2</v>
      </c>
      <c r="AN143" s="1499">
        <f>AD143+AF143+AH143</f>
        <v>127.4</v>
      </c>
      <c r="AO143" s="3237">
        <f>AE143+AG143+AI143</f>
        <v>100.30000000000001</v>
      </c>
      <c r="AP143" s="223"/>
      <c r="AY143" s="11"/>
      <c r="AZ143" s="11"/>
      <c r="BA143" s="11"/>
    </row>
    <row r="144" spans="2:63" ht="18" customHeight="1">
      <c r="B144" s="1962" t="s">
        <v>554</v>
      </c>
      <c r="C144" s="292" t="s">
        <v>107</v>
      </c>
      <c r="D144" s="293">
        <v>200</v>
      </c>
      <c r="E144" s="2839" t="s">
        <v>952</v>
      </c>
      <c r="F144" s="11"/>
      <c r="G144" s="81"/>
      <c r="H144" s="1586" t="s">
        <v>82</v>
      </c>
      <c r="I144" s="1197">
        <v>5</v>
      </c>
      <c r="J144" s="1575">
        <v>5</v>
      </c>
      <c r="K144" s="261" t="s">
        <v>159</v>
      </c>
      <c r="L144" s="265">
        <v>12.6</v>
      </c>
      <c r="M144" s="1585">
        <v>10.6</v>
      </c>
      <c r="N144" s="114"/>
      <c r="O144" s="1291" t="s">
        <v>65</v>
      </c>
      <c r="P144" s="1254"/>
      <c r="Q144" s="1247"/>
      <c r="R144" s="1254"/>
      <c r="S144" s="1335"/>
      <c r="T144" s="1254"/>
      <c r="U144" s="1440"/>
      <c r="V144" s="1254">
        <f t="shared" si="88"/>
        <v>0</v>
      </c>
      <c r="W144" s="1426">
        <f t="shared" si="89"/>
        <v>0</v>
      </c>
      <c r="X144" s="1254">
        <f t="shared" si="90"/>
        <v>0</v>
      </c>
      <c r="Y144" s="1335">
        <f t="shared" si="91"/>
        <v>0</v>
      </c>
      <c r="Z144" s="1292">
        <f>P144+R144+T144</f>
        <v>0</v>
      </c>
      <c r="AA144" s="1293">
        <f>Q144+S144+U144</f>
        <v>0</v>
      </c>
      <c r="AC144" s="1308" t="s">
        <v>129</v>
      </c>
      <c r="AD144" s="1070"/>
      <c r="AE144" s="1743"/>
      <c r="AF144" s="1278"/>
      <c r="AG144" s="1425"/>
      <c r="AH144" s="1278"/>
      <c r="AI144" s="1443"/>
      <c r="AJ144" s="1278">
        <f t="shared" si="92"/>
        <v>0</v>
      </c>
      <c r="AK144" s="1426">
        <f t="shared" si="92"/>
        <v>0</v>
      </c>
      <c r="AL144" s="1278">
        <f t="shared" si="92"/>
        <v>0</v>
      </c>
      <c r="AM144" s="1335">
        <f t="shared" si="92"/>
        <v>0</v>
      </c>
      <c r="AN144" s="1499">
        <f>AD144+AF144+AH144</f>
        <v>0</v>
      </c>
      <c r="AO144" s="3237">
        <f>AE144+AG144+AI144</f>
        <v>0</v>
      </c>
      <c r="AP144" s="223"/>
      <c r="AY144" s="11"/>
      <c r="AZ144" s="11"/>
      <c r="BA144" s="11"/>
    </row>
    <row r="145" spans="2:53" ht="15" customHeight="1">
      <c r="B145" s="182"/>
      <c r="C145" s="181" t="s">
        <v>236</v>
      </c>
      <c r="D145" s="17"/>
      <c r="E145" s="261" t="s">
        <v>565</v>
      </c>
      <c r="F145" s="1197">
        <v>12</v>
      </c>
      <c r="G145" s="1540">
        <v>10</v>
      </c>
      <c r="H145" s="2008" t="s">
        <v>79</v>
      </c>
      <c r="I145" s="260">
        <v>2</v>
      </c>
      <c r="J145" s="1538">
        <v>2</v>
      </c>
      <c r="K145" s="2839" t="s">
        <v>961</v>
      </c>
      <c r="L145" s="11"/>
      <c r="M145" s="81"/>
      <c r="N145" s="114"/>
      <c r="O145" s="1291" t="s">
        <v>60</v>
      </c>
      <c r="P145" s="1254">
        <f>F127+L126</f>
        <v>36.019999999999996</v>
      </c>
      <c r="Q145" s="1827">
        <f>G127+M126</f>
        <v>34.700000000000003</v>
      </c>
      <c r="R145" s="1932">
        <f>I155</f>
        <v>200</v>
      </c>
      <c r="S145" s="1447">
        <f>J155</f>
        <v>200</v>
      </c>
      <c r="T145" s="1254">
        <f>I164</f>
        <v>16.3</v>
      </c>
      <c r="U145" s="1448">
        <f>J164</f>
        <v>16.3</v>
      </c>
      <c r="V145" s="1254">
        <f t="shared" si="88"/>
        <v>236.01999999999998</v>
      </c>
      <c r="W145" s="1426">
        <f t="shared" si="89"/>
        <v>234.7</v>
      </c>
      <c r="X145" s="1254">
        <f t="shared" si="90"/>
        <v>216.3</v>
      </c>
      <c r="Y145" s="1335">
        <f t="shared" si="91"/>
        <v>216.3</v>
      </c>
      <c r="Z145" s="1292">
        <f>P145+R145+T145</f>
        <v>252.32</v>
      </c>
      <c r="AA145" s="1293">
        <f>Q145+S145+U145</f>
        <v>251</v>
      </c>
      <c r="AC145" s="1308" t="s">
        <v>127</v>
      </c>
      <c r="AD145" s="1750"/>
      <c r="AE145" s="1744"/>
      <c r="AF145" s="1278"/>
      <c r="AG145" s="1425"/>
      <c r="AH145" s="1278"/>
      <c r="AI145" s="1443"/>
      <c r="AJ145" s="1278">
        <f t="shared" si="92"/>
        <v>0</v>
      </c>
      <c r="AK145" s="1426">
        <f t="shared" si="92"/>
        <v>0</v>
      </c>
      <c r="AL145" s="1278">
        <f t="shared" si="92"/>
        <v>0</v>
      </c>
      <c r="AM145" s="1335">
        <f t="shared" si="92"/>
        <v>0</v>
      </c>
      <c r="AN145" s="1499">
        <f>AD145+AF145+AH145</f>
        <v>0</v>
      </c>
      <c r="AO145" s="3237">
        <f>AE145+AG145+AI145</f>
        <v>0</v>
      </c>
      <c r="AP145" s="223"/>
      <c r="AY145" s="11"/>
      <c r="AZ145" s="11"/>
      <c r="BA145" s="11"/>
    </row>
    <row r="146" spans="2:53" ht="15.75" customHeight="1" thickBot="1">
      <c r="B146" s="1629" t="s">
        <v>9</v>
      </c>
      <c r="C146" s="266" t="s">
        <v>10</v>
      </c>
      <c r="D146" s="1588">
        <v>70</v>
      </c>
      <c r="E146" s="2839" t="s">
        <v>942</v>
      </c>
      <c r="F146" s="11"/>
      <c r="G146" s="81"/>
      <c r="H146" s="1589" t="s">
        <v>160</v>
      </c>
      <c r="I146" s="1194">
        <v>6.9999999999999999E-4</v>
      </c>
      <c r="J146" s="1576">
        <v>6.9999999999999999E-4</v>
      </c>
      <c r="K146" s="1589" t="s">
        <v>89</v>
      </c>
      <c r="L146" s="1574">
        <v>3</v>
      </c>
      <c r="M146" s="1198">
        <v>3</v>
      </c>
      <c r="N146" s="1467"/>
      <c r="O146" s="1291" t="s">
        <v>137</v>
      </c>
      <c r="P146" s="1254"/>
      <c r="Q146" s="1247"/>
      <c r="R146" s="1254"/>
      <c r="S146" s="1335"/>
      <c r="T146" s="1254">
        <f>F162</f>
        <v>208</v>
      </c>
      <c r="U146" s="1440">
        <f>G162</f>
        <v>200</v>
      </c>
      <c r="V146" s="1254">
        <f t="shared" si="88"/>
        <v>0</v>
      </c>
      <c r="W146" s="1426">
        <f t="shared" si="89"/>
        <v>0</v>
      </c>
      <c r="X146" s="1254">
        <f t="shared" si="90"/>
        <v>208</v>
      </c>
      <c r="Y146" s="1335">
        <f t="shared" si="91"/>
        <v>200</v>
      </c>
      <c r="Z146" s="1292">
        <f>P146+R146+T146</f>
        <v>208</v>
      </c>
      <c r="AA146" s="1300">
        <f>Q146+S146+U146</f>
        <v>200</v>
      </c>
      <c r="AC146" s="1307" t="s">
        <v>96</v>
      </c>
      <c r="AD146" s="1276">
        <f>F136+L134</f>
        <v>7.1</v>
      </c>
      <c r="AE146" s="1745">
        <f>G136+M134</f>
        <v>7.1</v>
      </c>
      <c r="AF146" s="2489">
        <f>F147+I143+L142</f>
        <v>29.3</v>
      </c>
      <c r="AG146" s="1427">
        <f>G147+J143+M142</f>
        <v>29.3</v>
      </c>
      <c r="AH146" s="1279"/>
      <c r="AI146" s="1747"/>
      <c r="AJ146" s="1279">
        <f t="shared" si="92"/>
        <v>36.4</v>
      </c>
      <c r="AK146" s="1428">
        <f t="shared" si="92"/>
        <v>36.4</v>
      </c>
      <c r="AL146" s="1279">
        <f t="shared" si="92"/>
        <v>29.3</v>
      </c>
      <c r="AM146" s="1243">
        <f t="shared" si="92"/>
        <v>29.3</v>
      </c>
      <c r="AN146" s="1499">
        <f>AD146+AF146+AH146</f>
        <v>36.4</v>
      </c>
      <c r="AO146" s="3237">
        <f>AE146+AG146+AI146</f>
        <v>36.4</v>
      </c>
      <c r="AP146" s="2621"/>
    </row>
    <row r="147" spans="2:53" ht="14.25" customHeight="1" thickBot="1">
      <c r="B147" s="283" t="s">
        <v>9</v>
      </c>
      <c r="C147" s="266" t="s">
        <v>387</v>
      </c>
      <c r="D147" s="1588">
        <v>50</v>
      </c>
      <c r="E147" s="261" t="s">
        <v>566</v>
      </c>
      <c r="F147" s="260">
        <v>7.5</v>
      </c>
      <c r="G147" s="1548">
        <v>7.5</v>
      </c>
      <c r="H147" s="261" t="s">
        <v>543</v>
      </c>
      <c r="I147" s="260">
        <v>0.25</v>
      </c>
      <c r="J147" s="1541">
        <v>0.25</v>
      </c>
      <c r="K147" s="1590" t="s">
        <v>333</v>
      </c>
      <c r="L147" s="14">
        <v>0.72</v>
      </c>
      <c r="M147" s="1591">
        <v>0.72</v>
      </c>
      <c r="N147" s="114"/>
      <c r="O147" s="1291" t="s">
        <v>64</v>
      </c>
      <c r="P147" s="1254"/>
      <c r="Q147" s="1247"/>
      <c r="R147" s="1254"/>
      <c r="S147" s="1335"/>
      <c r="T147" s="1254">
        <f>I168</f>
        <v>45.512</v>
      </c>
      <c r="U147" s="1440">
        <f>J168</f>
        <v>43.34</v>
      </c>
      <c r="V147" s="1254">
        <f t="shared" si="88"/>
        <v>0</v>
      </c>
      <c r="W147" s="1426">
        <f t="shared" si="89"/>
        <v>0</v>
      </c>
      <c r="X147" s="1254">
        <f t="shared" si="90"/>
        <v>45.512</v>
      </c>
      <c r="Y147" s="1335">
        <f t="shared" si="91"/>
        <v>43.34</v>
      </c>
      <c r="Z147" s="1292">
        <f>P147+R147+T147</f>
        <v>45.512</v>
      </c>
      <c r="AA147" s="1300">
        <f>Q147+S147+U147</f>
        <v>43.34</v>
      </c>
      <c r="AC147" s="2485" t="s">
        <v>829</v>
      </c>
      <c r="AD147" s="2486">
        <f t="shared" ref="AD147:AI147" si="93">SUM(AD134:AD146)</f>
        <v>148.57999999999998</v>
      </c>
      <c r="AE147" s="2496">
        <f t="shared" si="93"/>
        <v>111.702</v>
      </c>
      <c r="AF147" s="2497">
        <f t="shared" si="93"/>
        <v>216.45</v>
      </c>
      <c r="AG147" s="2498">
        <f t="shared" si="93"/>
        <v>180.02500000000003</v>
      </c>
      <c r="AH147" s="2499">
        <f t="shared" si="93"/>
        <v>88.210999999999999</v>
      </c>
      <c r="AI147" s="2487">
        <f t="shared" si="93"/>
        <v>70.400000000000006</v>
      </c>
      <c r="AJ147" s="2063">
        <f t="shared" si="92"/>
        <v>365.03</v>
      </c>
      <c r="AK147" s="1426">
        <f t="shared" si="92"/>
        <v>291.72700000000003</v>
      </c>
      <c r="AL147" s="2063">
        <f t="shared" si="92"/>
        <v>304.661</v>
      </c>
      <c r="AM147" s="1449">
        <f t="shared" si="92"/>
        <v>250.42500000000004</v>
      </c>
      <c r="AN147" s="2448">
        <f>AD147+AF147+AH147</f>
        <v>453.24099999999999</v>
      </c>
      <c r="AO147" s="3237">
        <f>AE147+AG147+AI147</f>
        <v>362.12700000000007</v>
      </c>
      <c r="AP147" s="216"/>
    </row>
    <row r="148" spans="2:53" ht="15.75" customHeight="1">
      <c r="B148" s="270" t="s">
        <v>439</v>
      </c>
      <c r="C148" s="252" t="s">
        <v>290</v>
      </c>
      <c r="D148" s="1588">
        <v>100</v>
      </c>
      <c r="E148" s="2839" t="s">
        <v>958</v>
      </c>
      <c r="F148" s="11"/>
      <c r="G148" s="81"/>
      <c r="H148" s="261" t="s">
        <v>532</v>
      </c>
      <c r="I148" s="1197">
        <v>50</v>
      </c>
      <c r="J148" s="2857">
        <v>50</v>
      </c>
      <c r="K148" s="1589" t="s">
        <v>334</v>
      </c>
      <c r="L148" s="1574">
        <v>0.15</v>
      </c>
      <c r="M148" s="1198">
        <v>0.15</v>
      </c>
      <c r="N148" s="114"/>
      <c r="O148" s="1291" t="s">
        <v>404</v>
      </c>
      <c r="P148" s="1254"/>
      <c r="Q148" s="1247"/>
      <c r="R148" s="1254"/>
      <c r="S148" s="1335"/>
      <c r="T148" s="1254"/>
      <c r="U148" s="1440"/>
      <c r="V148" s="1254">
        <f t="shared" si="88"/>
        <v>0</v>
      </c>
      <c r="W148" s="1426">
        <f t="shared" si="89"/>
        <v>0</v>
      </c>
      <c r="X148" s="1254">
        <f t="shared" si="90"/>
        <v>0</v>
      </c>
      <c r="Y148" s="1335">
        <f t="shared" si="91"/>
        <v>0</v>
      </c>
      <c r="Z148" s="1292">
        <f>P148+R148+T148</f>
        <v>0</v>
      </c>
      <c r="AA148" s="1300">
        <f>Q148+S148+U148</f>
        <v>0</v>
      </c>
      <c r="AC148" s="2450" t="s">
        <v>940</v>
      </c>
      <c r="AD148" s="2446"/>
      <c r="AE148" s="2451"/>
      <c r="AF148" s="2452"/>
      <c r="AG148" s="2453"/>
      <c r="AH148" s="2452"/>
      <c r="AI148" s="2454"/>
      <c r="AP148" s="114"/>
    </row>
    <row r="149" spans="2:53" ht="18" customHeight="1" thickBot="1">
      <c r="B149" s="70"/>
      <c r="C149" s="1630"/>
      <c r="D149" s="57"/>
      <c r="E149" s="1589" t="s">
        <v>89</v>
      </c>
      <c r="F149" s="1197">
        <v>5</v>
      </c>
      <c r="G149" s="1540">
        <v>5</v>
      </c>
      <c r="H149" s="66"/>
      <c r="I149" s="38"/>
      <c r="J149" s="38"/>
      <c r="K149" s="261" t="s">
        <v>81</v>
      </c>
      <c r="L149" s="1194">
        <v>7.05</v>
      </c>
      <c r="M149" s="1546">
        <v>7.05</v>
      </c>
      <c r="N149" s="100"/>
      <c r="O149" s="1291" t="s">
        <v>67</v>
      </c>
      <c r="P149" s="1254">
        <f>F134</f>
        <v>5</v>
      </c>
      <c r="Q149" s="1247">
        <f>G134</f>
        <v>5</v>
      </c>
      <c r="R149" s="1254"/>
      <c r="S149" s="1335"/>
      <c r="T149" s="1254"/>
      <c r="U149" s="1440"/>
      <c r="V149" s="1254">
        <f t="shared" si="88"/>
        <v>5</v>
      </c>
      <c r="W149" s="1426">
        <f t="shared" si="89"/>
        <v>5</v>
      </c>
      <c r="X149" s="1254">
        <f t="shared" si="90"/>
        <v>0</v>
      </c>
      <c r="Y149" s="1335">
        <f t="shared" si="91"/>
        <v>0</v>
      </c>
      <c r="Z149" s="1292">
        <f>P149+R149+T149</f>
        <v>5</v>
      </c>
      <c r="AA149" s="1300">
        <f>Q149+S149+U149</f>
        <v>5</v>
      </c>
      <c r="AC149" s="1308" t="s">
        <v>130</v>
      </c>
      <c r="AD149" s="1070"/>
      <c r="AE149" s="1739"/>
      <c r="AF149" s="1278"/>
      <c r="AG149" s="1425"/>
      <c r="AH149" s="1278"/>
      <c r="AI149" s="1443"/>
      <c r="AJ149" s="1278">
        <f t="shared" ref="AJ149:AM153" si="94">AD149+AF149</f>
        <v>0</v>
      </c>
      <c r="AK149" s="1426">
        <f t="shared" si="94"/>
        <v>0</v>
      </c>
      <c r="AL149" s="1278">
        <f t="shared" si="94"/>
        <v>0</v>
      </c>
      <c r="AM149" s="1335">
        <f t="shared" si="94"/>
        <v>0</v>
      </c>
      <c r="AN149" s="1499">
        <f>AD149+AF149+AH149</f>
        <v>0</v>
      </c>
      <c r="AO149" s="3237">
        <f>AE149+AG149+AI149</f>
        <v>0</v>
      </c>
      <c r="AP149" s="223"/>
    </row>
    <row r="150" spans="2:53" ht="16.5" customHeight="1">
      <c r="B150" s="70"/>
      <c r="C150" s="1632"/>
      <c r="D150" s="11"/>
      <c r="E150" s="261" t="s">
        <v>452</v>
      </c>
      <c r="F150" s="1197">
        <v>7.4999999999999997E-2</v>
      </c>
      <c r="G150" s="1540">
        <v>7.4999999999999997E-2</v>
      </c>
      <c r="H150" s="1732" t="s">
        <v>107</v>
      </c>
      <c r="I150" s="1520"/>
      <c r="J150" s="1520"/>
      <c r="K150" s="2842" t="s">
        <v>962</v>
      </c>
      <c r="L150" s="1197"/>
      <c r="M150" s="1540"/>
      <c r="N150" s="100"/>
      <c r="O150" s="1291" t="s">
        <v>82</v>
      </c>
      <c r="P150" s="1254">
        <f>L127</f>
        <v>5.25</v>
      </c>
      <c r="Q150" s="1444">
        <f>M127</f>
        <v>5.25</v>
      </c>
      <c r="R150" s="1254">
        <f>I144+L157</f>
        <v>13</v>
      </c>
      <c r="S150" s="1426">
        <f>J144+M157</f>
        <v>13</v>
      </c>
      <c r="T150" s="1254">
        <f>I163+I170</f>
        <v>8.0399999999999991</v>
      </c>
      <c r="U150" s="1445">
        <f>J163+J170</f>
        <v>8.0399999999999991</v>
      </c>
      <c r="V150" s="1254">
        <f t="shared" si="88"/>
        <v>18.25</v>
      </c>
      <c r="W150" s="1426">
        <f t="shared" si="89"/>
        <v>18.25</v>
      </c>
      <c r="X150" s="1254">
        <f t="shared" si="90"/>
        <v>21.04</v>
      </c>
      <c r="Y150" s="1335">
        <f t="shared" si="91"/>
        <v>21.04</v>
      </c>
      <c r="Z150" s="1292">
        <f>P150+R150+T150</f>
        <v>26.29</v>
      </c>
      <c r="AA150" s="1300">
        <f>Q150+S150+U150</f>
        <v>26.29</v>
      </c>
      <c r="AC150" s="1308" t="s">
        <v>128</v>
      </c>
      <c r="AD150" s="1070"/>
      <c r="AE150" s="1739"/>
      <c r="AF150" s="1278"/>
      <c r="AG150" s="1425"/>
      <c r="AH150" s="1278"/>
      <c r="AI150" s="1443"/>
      <c r="AJ150" s="1278">
        <f t="shared" si="94"/>
        <v>0</v>
      </c>
      <c r="AK150" s="1426">
        <f t="shared" si="94"/>
        <v>0</v>
      </c>
      <c r="AL150" s="1278">
        <f t="shared" si="94"/>
        <v>0</v>
      </c>
      <c r="AM150" s="1335">
        <f t="shared" si="94"/>
        <v>0</v>
      </c>
      <c r="AN150" s="1499">
        <f>AD150+AF150+AH150</f>
        <v>0</v>
      </c>
      <c r="AO150" s="3237">
        <f>AE150+AG150+AI150</f>
        <v>0</v>
      </c>
      <c r="AP150" s="223"/>
    </row>
    <row r="151" spans="2:53" ht="15" customHeight="1" thickBot="1">
      <c r="B151" s="70"/>
      <c r="C151" s="1632"/>
      <c r="D151" s="11"/>
      <c r="E151" s="261" t="s">
        <v>81</v>
      </c>
      <c r="F151" s="1194">
        <v>3.6749999999999998</v>
      </c>
      <c r="G151" s="1546">
        <v>3.6749999999999998</v>
      </c>
      <c r="H151" s="2856" t="s">
        <v>236</v>
      </c>
      <c r="I151" s="1528"/>
      <c r="J151" s="1528"/>
      <c r="K151" s="261" t="s">
        <v>543</v>
      </c>
      <c r="L151" s="260">
        <v>0.1</v>
      </c>
      <c r="M151" s="1540">
        <v>0.1</v>
      </c>
      <c r="N151" s="100"/>
      <c r="O151" s="1291" t="s">
        <v>89</v>
      </c>
      <c r="P151" s="1751">
        <f>F131+I128+L136</f>
        <v>8.9</v>
      </c>
      <c r="Q151" s="1444">
        <f>G131+J128+M136</f>
        <v>8.9</v>
      </c>
      <c r="R151" s="1254">
        <f>L146+F149</f>
        <v>8</v>
      </c>
      <c r="S151" s="1335">
        <f>G149+M146</f>
        <v>8</v>
      </c>
      <c r="T151" s="1254">
        <f>I171</f>
        <v>0.76</v>
      </c>
      <c r="U151" s="1440">
        <f>J171</f>
        <v>0.76</v>
      </c>
      <c r="V151" s="1254">
        <f t="shared" si="88"/>
        <v>16.899999999999999</v>
      </c>
      <c r="W151" s="1426">
        <f t="shared" si="89"/>
        <v>16.899999999999999</v>
      </c>
      <c r="X151" s="1254">
        <f t="shared" si="90"/>
        <v>8.76</v>
      </c>
      <c r="Y151" s="1335">
        <f t="shared" si="91"/>
        <v>8.76</v>
      </c>
      <c r="Z151" s="1292">
        <f>P151+R151+T151</f>
        <v>17.66</v>
      </c>
      <c r="AA151" s="1300">
        <f>Q151+S151+U151</f>
        <v>17.66</v>
      </c>
      <c r="AC151" s="1308" t="s">
        <v>126</v>
      </c>
      <c r="AD151" s="1070"/>
      <c r="AE151" s="1743"/>
      <c r="AF151" s="1278"/>
      <c r="AG151" s="1425"/>
      <c r="AH151" s="1278"/>
      <c r="AI151" s="1443"/>
      <c r="AJ151" s="1278">
        <f t="shared" si="94"/>
        <v>0</v>
      </c>
      <c r="AK151" s="1426">
        <f t="shared" si="94"/>
        <v>0</v>
      </c>
      <c r="AL151" s="1278">
        <f t="shared" si="94"/>
        <v>0</v>
      </c>
      <c r="AM151" s="1335">
        <f t="shared" si="94"/>
        <v>0</v>
      </c>
      <c r="AN151" s="1499">
        <f>AD151+AF151+AH151</f>
        <v>0</v>
      </c>
      <c r="AO151" s="3237">
        <f>AE151+AG151+AI151</f>
        <v>0</v>
      </c>
      <c r="AP151" s="223"/>
    </row>
    <row r="152" spans="2:53" ht="17.25" customHeight="1" thickBot="1">
      <c r="B152" s="70"/>
      <c r="C152" s="1632"/>
      <c r="D152" s="11"/>
      <c r="E152" s="2842" t="s">
        <v>954</v>
      </c>
      <c r="F152" s="1197"/>
      <c r="G152" s="1540"/>
      <c r="H152" s="1554" t="s">
        <v>100</v>
      </c>
      <c r="I152" s="1535" t="s">
        <v>101</v>
      </c>
      <c r="J152" s="1634" t="s">
        <v>102</v>
      </c>
      <c r="K152" s="66"/>
      <c r="L152" s="38"/>
      <c r="M152" s="83"/>
      <c r="N152" s="100"/>
      <c r="O152" s="821" t="s">
        <v>142</v>
      </c>
      <c r="P152" s="1254"/>
      <c r="Q152" s="1444"/>
      <c r="R152" s="1254"/>
      <c r="S152" s="1426"/>
      <c r="T152" s="1257">
        <f>U152/1000/0.04</f>
        <v>0.1</v>
      </c>
      <c r="U152" s="1445">
        <f>J167</f>
        <v>4</v>
      </c>
      <c r="V152" s="1254">
        <f t="shared" si="88"/>
        <v>0</v>
      </c>
      <c r="W152" s="1426">
        <f t="shared" si="89"/>
        <v>0</v>
      </c>
      <c r="X152" s="1254">
        <f t="shared" si="90"/>
        <v>0.1</v>
      </c>
      <c r="Y152" s="1335">
        <f t="shared" si="91"/>
        <v>4</v>
      </c>
      <c r="Z152" s="1292">
        <f>P152+R152+T152</f>
        <v>0.1</v>
      </c>
      <c r="AA152" s="1300">
        <f>Q152+S152+U152</f>
        <v>4</v>
      </c>
      <c r="AC152" s="1308" t="s">
        <v>392</v>
      </c>
      <c r="AD152" s="1070"/>
      <c r="AE152" s="1744"/>
      <c r="AF152" s="1278"/>
      <c r="AG152" s="1425"/>
      <c r="AH152" s="1278"/>
      <c r="AI152" s="1443"/>
      <c r="AJ152" s="1278">
        <f t="shared" si="94"/>
        <v>0</v>
      </c>
      <c r="AK152" s="1426">
        <f t="shared" si="94"/>
        <v>0</v>
      </c>
      <c r="AL152" s="1278">
        <f t="shared" si="94"/>
        <v>0</v>
      </c>
      <c r="AM152" s="1335">
        <f t="shared" si="94"/>
        <v>0</v>
      </c>
      <c r="AN152" s="1499">
        <f>AD152+AF152+AH152</f>
        <v>0</v>
      </c>
      <c r="AO152" s="3237">
        <f>AE152+AG152+AI152</f>
        <v>0</v>
      </c>
      <c r="AP152" s="223"/>
    </row>
    <row r="153" spans="2:53" ht="17.25" customHeight="1" thickBot="1">
      <c r="B153" s="70"/>
      <c r="C153" s="1632"/>
      <c r="D153" s="11"/>
      <c r="E153" s="261" t="s">
        <v>567</v>
      </c>
      <c r="F153" s="1574">
        <v>3.25</v>
      </c>
      <c r="G153" s="1198">
        <v>2.9249999999999998</v>
      </c>
      <c r="H153" s="1599" t="s">
        <v>107</v>
      </c>
      <c r="I153" s="1583">
        <v>3</v>
      </c>
      <c r="J153" s="1584">
        <v>3</v>
      </c>
      <c r="K153" s="1725" t="s">
        <v>917</v>
      </c>
      <c r="L153" s="47"/>
      <c r="M153" s="59"/>
      <c r="N153" s="100"/>
      <c r="O153" s="1291" t="s">
        <v>50</v>
      </c>
      <c r="P153" s="1254">
        <f>I129+L137</f>
        <v>1.6500000000000001</v>
      </c>
      <c r="Q153" s="1446">
        <f>J129+M137</f>
        <v>1.6500000000000001</v>
      </c>
      <c r="R153" s="1254">
        <f>F155+I154+L147</f>
        <v>13.22</v>
      </c>
      <c r="S153" s="1449">
        <f>G155+J154+M147</f>
        <v>13.22</v>
      </c>
      <c r="T153" s="1254">
        <f>L163</f>
        <v>3.2</v>
      </c>
      <c r="U153" s="1437">
        <f>M163</f>
        <v>3.2</v>
      </c>
      <c r="V153" s="1254">
        <f t="shared" si="88"/>
        <v>14.870000000000001</v>
      </c>
      <c r="W153" s="1426">
        <f t="shared" si="89"/>
        <v>14.870000000000001</v>
      </c>
      <c r="X153" s="1254">
        <f t="shared" si="90"/>
        <v>16.420000000000002</v>
      </c>
      <c r="Y153" s="1335">
        <f t="shared" si="91"/>
        <v>16.420000000000002</v>
      </c>
      <c r="Z153" s="1292">
        <f>P153+R153+T153</f>
        <v>18.07</v>
      </c>
      <c r="AA153" s="1300">
        <f>Q153+S153+U153</f>
        <v>18.07</v>
      </c>
      <c r="AC153" s="1307"/>
      <c r="AD153" s="2437"/>
      <c r="AE153" s="1742"/>
      <c r="AF153" s="2063"/>
      <c r="AG153" s="1425"/>
      <c r="AH153" s="1278"/>
      <c r="AI153" s="1443"/>
      <c r="AJ153" s="1278">
        <f t="shared" si="94"/>
        <v>0</v>
      </c>
      <c r="AK153" s="1426">
        <f t="shared" si="94"/>
        <v>0</v>
      </c>
      <c r="AL153" s="1278">
        <f t="shared" si="94"/>
        <v>0</v>
      </c>
      <c r="AM153" s="1335">
        <f t="shared" si="94"/>
        <v>0</v>
      </c>
      <c r="AN153" s="2448">
        <f>AD153+AF153+AH153</f>
        <v>0</v>
      </c>
      <c r="AO153" s="3237">
        <f>AE153+AG153+AI153</f>
        <v>0</v>
      </c>
      <c r="AP153" s="119"/>
    </row>
    <row r="154" spans="2:53" ht="16.5" customHeight="1" thickBot="1">
      <c r="B154" s="70"/>
      <c r="C154" s="1632"/>
      <c r="D154" s="11"/>
      <c r="E154" s="2839" t="s">
        <v>959</v>
      </c>
      <c r="F154" s="11"/>
      <c r="G154" s="81"/>
      <c r="H154" s="1544" t="s">
        <v>50</v>
      </c>
      <c r="I154" s="1194">
        <v>10</v>
      </c>
      <c r="J154" s="1592">
        <v>10</v>
      </c>
      <c r="K154" s="1649" t="s">
        <v>100</v>
      </c>
      <c r="L154" s="1525" t="s">
        <v>101</v>
      </c>
      <c r="M154" s="1631" t="s">
        <v>102</v>
      </c>
      <c r="N154" s="100"/>
      <c r="O154" s="1291" t="s">
        <v>138</v>
      </c>
      <c r="P154" s="1254"/>
      <c r="Q154" s="1247"/>
      <c r="R154" s="1254"/>
      <c r="S154" s="1335"/>
      <c r="T154" s="1254"/>
      <c r="U154" s="1440"/>
      <c r="V154" s="1254">
        <f t="shared" si="88"/>
        <v>0</v>
      </c>
      <c r="W154" s="1426">
        <f t="shared" si="89"/>
        <v>0</v>
      </c>
      <c r="X154" s="1254">
        <f t="shared" si="90"/>
        <v>0</v>
      </c>
      <c r="Y154" s="1335">
        <f t="shared" si="91"/>
        <v>0</v>
      </c>
      <c r="Z154" s="1292">
        <f>P154+R154+T154</f>
        <v>0</v>
      </c>
      <c r="AA154" s="1300">
        <f>Q154+S154+U154</f>
        <v>0</v>
      </c>
      <c r="AC154" s="2485" t="s">
        <v>830</v>
      </c>
      <c r="AD154" s="2490">
        <f t="shared" ref="AD154:AI154" si="95">SUM(AD149:AD153)</f>
        <v>0</v>
      </c>
      <c r="AE154" s="2491">
        <f t="shared" si="95"/>
        <v>0</v>
      </c>
      <c r="AF154" s="2492">
        <f t="shared" si="95"/>
        <v>0</v>
      </c>
      <c r="AG154" s="2491">
        <f t="shared" si="95"/>
        <v>0</v>
      </c>
      <c r="AH154" s="2492">
        <f t="shared" si="95"/>
        <v>0</v>
      </c>
      <c r="AI154" s="2491">
        <f t="shared" si="95"/>
        <v>0</v>
      </c>
      <c r="AJ154" s="2493">
        <f t="shared" ref="AJ154" si="96">AD154+AF154</f>
        <v>0</v>
      </c>
      <c r="AK154" s="2494">
        <f t="shared" ref="AK154" si="97">AE154+AG154</f>
        <v>0</v>
      </c>
      <c r="AL154" s="2493">
        <f t="shared" ref="AL154:AL155" si="98">AF154+AH154</f>
        <v>0</v>
      </c>
      <c r="AM154" s="2495">
        <f t="shared" ref="AM154:AM155" si="99">AG154+AI154</f>
        <v>0</v>
      </c>
      <c r="AN154" s="2448">
        <f>AD154+AF154+AH154</f>
        <v>0</v>
      </c>
      <c r="AO154" s="3237">
        <f>AE154+AG154+AI154</f>
        <v>0</v>
      </c>
      <c r="AP154" s="216"/>
    </row>
    <row r="155" spans="2:53" ht="13.5" customHeight="1" thickBot="1">
      <c r="B155" s="70"/>
      <c r="C155" s="1632"/>
      <c r="D155" s="11"/>
      <c r="E155" s="261" t="s">
        <v>560</v>
      </c>
      <c r="F155" s="260">
        <v>2.5</v>
      </c>
      <c r="G155" s="1548">
        <v>2.5</v>
      </c>
      <c r="H155" s="1544" t="s">
        <v>60</v>
      </c>
      <c r="I155" s="1600">
        <v>200</v>
      </c>
      <c r="J155" s="1601">
        <v>200</v>
      </c>
      <c r="K155" s="1189" t="s">
        <v>155</v>
      </c>
      <c r="L155" s="1190">
        <v>39.72</v>
      </c>
      <c r="M155" s="1615">
        <v>39.72</v>
      </c>
      <c r="N155" s="100"/>
      <c r="O155" s="1291" t="s">
        <v>401</v>
      </c>
      <c r="P155" s="1254"/>
      <c r="Q155" s="1247"/>
      <c r="R155" s="1254"/>
      <c r="S155" s="1335"/>
      <c r="T155" s="1254"/>
      <c r="U155" s="1440"/>
      <c r="V155" s="1254">
        <f t="shared" si="88"/>
        <v>0</v>
      </c>
      <c r="W155" s="1426">
        <f t="shared" si="89"/>
        <v>0</v>
      </c>
      <c r="X155" s="1254">
        <f t="shared" si="90"/>
        <v>0</v>
      </c>
      <c r="Y155" s="1335">
        <f t="shared" si="91"/>
        <v>0</v>
      </c>
      <c r="Z155" s="1292">
        <f>P155+R155+T155</f>
        <v>0</v>
      </c>
      <c r="AA155" s="1300">
        <f>Q155+S155+U155</f>
        <v>0</v>
      </c>
      <c r="AC155" s="2480" t="s">
        <v>831</v>
      </c>
      <c r="AD155" s="2481">
        <f>AD147+AD154</f>
        <v>148.57999999999998</v>
      </c>
      <c r="AE155" s="2501">
        <f>AE147+AE154</f>
        <v>111.702</v>
      </c>
      <c r="AF155" s="2481">
        <f t="shared" ref="AF155" si="100">AF147+AF154</f>
        <v>216.45</v>
      </c>
      <c r="AG155" s="2512">
        <f>AG147+AG154</f>
        <v>180.02500000000003</v>
      </c>
      <c r="AH155" s="2481">
        <f>AH147+AH154</f>
        <v>88.210999999999999</v>
      </c>
      <c r="AI155" s="2500">
        <f>AI147+AI154</f>
        <v>70.400000000000006</v>
      </c>
      <c r="AJ155" s="2482">
        <f>AD155+AF155</f>
        <v>365.03</v>
      </c>
      <c r="AK155" s="2483">
        <f>AE155+AG155</f>
        <v>291.72700000000003</v>
      </c>
      <c r="AL155" s="2482">
        <f t="shared" si="98"/>
        <v>304.661</v>
      </c>
      <c r="AM155" s="2484">
        <f t="shared" si="99"/>
        <v>250.42500000000004</v>
      </c>
      <c r="AN155" s="1310">
        <f>AD155+AF155+AH155</f>
        <v>453.24099999999999</v>
      </c>
      <c r="AO155" s="3238">
        <f>AE155+AG155+AI155</f>
        <v>362.12700000000007</v>
      </c>
      <c r="AP155" s="134"/>
    </row>
    <row r="156" spans="2:53" ht="16.5" customHeight="1" thickBot="1">
      <c r="B156" s="70"/>
      <c r="C156" s="1632"/>
      <c r="D156" s="11"/>
      <c r="E156" s="261" t="s">
        <v>543</v>
      </c>
      <c r="F156" s="1574">
        <v>1.1000000000000001</v>
      </c>
      <c r="G156" s="1198">
        <v>1.1000000000000001</v>
      </c>
      <c r="H156" s="261" t="s">
        <v>81</v>
      </c>
      <c r="I156" s="260">
        <v>10</v>
      </c>
      <c r="J156" s="1548">
        <v>10</v>
      </c>
      <c r="K156" s="261" t="s">
        <v>81</v>
      </c>
      <c r="L156" s="260">
        <v>139.57</v>
      </c>
      <c r="M156" s="1548">
        <v>139.57</v>
      </c>
      <c r="N156" s="100"/>
      <c r="O156" s="1291" t="s">
        <v>136</v>
      </c>
      <c r="P156" s="1254"/>
      <c r="Q156" s="1247"/>
      <c r="R156" s="1254"/>
      <c r="S156" s="1335"/>
      <c r="T156" s="1254"/>
      <c r="U156" s="1440"/>
      <c r="V156" s="1254">
        <f t="shared" si="88"/>
        <v>0</v>
      </c>
      <c r="W156" s="1426">
        <f t="shared" si="89"/>
        <v>0</v>
      </c>
      <c r="X156" s="1254">
        <f t="shared" si="90"/>
        <v>0</v>
      </c>
      <c r="Y156" s="1335">
        <f t="shared" si="91"/>
        <v>0</v>
      </c>
      <c r="Z156" s="1292">
        <f>P156+R156+T156</f>
        <v>0</v>
      </c>
      <c r="AA156" s="1300">
        <f>Q156+S156+U156</f>
        <v>0</v>
      </c>
      <c r="AC156" s="1329" t="s">
        <v>374</v>
      </c>
      <c r="AD156" s="1330"/>
      <c r="AE156" s="1331"/>
      <c r="AF156" s="1070"/>
      <c r="AG156" s="1332"/>
      <c r="AH156" s="1070"/>
      <c r="AI156" s="1333"/>
      <c r="AJ156" s="1278"/>
      <c r="AK156" s="1334"/>
      <c r="AL156" s="1278"/>
      <c r="AM156" s="1335"/>
      <c r="AN156" s="1292"/>
      <c r="AO156" s="11"/>
      <c r="AP156" s="106"/>
    </row>
    <row r="157" spans="2:53" ht="14.25" customHeight="1" thickBot="1">
      <c r="B157" s="70"/>
      <c r="C157" s="1632"/>
      <c r="D157" s="11"/>
      <c r="E157" s="1589" t="s">
        <v>160</v>
      </c>
      <c r="F157" s="260">
        <v>0.01</v>
      </c>
      <c r="G157" s="2065">
        <v>0.01</v>
      </c>
      <c r="H157" s="2019" t="s">
        <v>675</v>
      </c>
      <c r="I157" s="1285"/>
      <c r="J157" s="2013"/>
      <c r="K157" s="261" t="s">
        <v>82</v>
      </c>
      <c r="L157" s="1197">
        <v>8</v>
      </c>
      <c r="M157" s="1198">
        <v>8</v>
      </c>
      <c r="N157" s="100"/>
      <c r="O157" s="1291" t="s">
        <v>135</v>
      </c>
      <c r="P157" s="1254"/>
      <c r="Q157" s="1247"/>
      <c r="R157" s="1254">
        <f>I153</f>
        <v>3</v>
      </c>
      <c r="S157" s="1335">
        <f>J153</f>
        <v>3</v>
      </c>
      <c r="T157" s="1254"/>
      <c r="U157" s="1440"/>
      <c r="V157" s="1254">
        <f t="shared" si="88"/>
        <v>3</v>
      </c>
      <c r="W157" s="1426">
        <f t="shared" si="89"/>
        <v>3</v>
      </c>
      <c r="X157" s="1254">
        <f t="shared" si="90"/>
        <v>3</v>
      </c>
      <c r="Y157" s="1335">
        <f t="shared" si="91"/>
        <v>3</v>
      </c>
      <c r="Z157" s="1292">
        <f>P157+R157+T157</f>
        <v>3</v>
      </c>
      <c r="AA157" s="1300">
        <f>Q157+S157+U157</f>
        <v>3</v>
      </c>
      <c r="AC157" s="1972" t="s">
        <v>497</v>
      </c>
      <c r="AD157" s="2479"/>
      <c r="AE157" s="2468"/>
      <c r="AF157" s="1070"/>
      <c r="AG157" s="1313"/>
      <c r="AH157" s="1070"/>
      <c r="AI157" s="2469"/>
      <c r="AJ157" s="1278">
        <f t="shared" ref="AJ157" si="101">AD157+AF157</f>
        <v>0</v>
      </c>
      <c r="AK157" s="1341">
        <f t="shared" ref="AK157" si="102">AE157+AG157</f>
        <v>0</v>
      </c>
      <c r="AL157" s="1278">
        <f t="shared" ref="AL157" si="103">AF157+AH157</f>
        <v>0</v>
      </c>
      <c r="AM157" s="1342">
        <f t="shared" ref="AM157" si="104">AG157+AI157</f>
        <v>0</v>
      </c>
      <c r="AN157" s="1312">
        <f>AD157+AF157+AH157</f>
        <v>0</v>
      </c>
      <c r="AO157" s="3234">
        <f>AE157+AG157+AI157</f>
        <v>0</v>
      </c>
      <c r="AP157" s="108"/>
    </row>
    <row r="158" spans="2:53" ht="17.25" customHeight="1" thickBot="1">
      <c r="B158" s="70"/>
      <c r="C158" s="1632"/>
      <c r="D158" s="11"/>
      <c r="E158" s="1544" t="s">
        <v>532</v>
      </c>
      <c r="F158" s="1545">
        <v>200</v>
      </c>
      <c r="G158" s="1601">
        <v>200</v>
      </c>
      <c r="H158" s="1534" t="s">
        <v>100</v>
      </c>
      <c r="I158" s="1535" t="s">
        <v>101</v>
      </c>
      <c r="J158" s="1536" t="s">
        <v>102</v>
      </c>
      <c r="K158" s="261" t="s">
        <v>543</v>
      </c>
      <c r="L158" s="260">
        <v>0.24</v>
      </c>
      <c r="M158" s="1540">
        <v>0.24</v>
      </c>
      <c r="N158" s="100"/>
      <c r="O158" s="1291" t="s">
        <v>77</v>
      </c>
      <c r="P158" s="1254"/>
      <c r="Q158" s="1247"/>
      <c r="R158" s="1254"/>
      <c r="S158" s="1335"/>
      <c r="T158" s="1254"/>
      <c r="U158" s="1440"/>
      <c r="V158" s="1254">
        <f t="shared" si="88"/>
        <v>0</v>
      </c>
      <c r="W158" s="1426">
        <f t="shared" si="89"/>
        <v>0</v>
      </c>
      <c r="X158" s="1254">
        <f t="shared" si="90"/>
        <v>0</v>
      </c>
      <c r="Y158" s="1335">
        <f t="shared" si="91"/>
        <v>0</v>
      </c>
      <c r="Z158" s="1292">
        <f>P158+R158+T158</f>
        <v>0</v>
      </c>
      <c r="AA158" s="1300">
        <f>Q158+S158+U158</f>
        <v>0</v>
      </c>
      <c r="AC158" s="1336" t="s">
        <v>375</v>
      </c>
      <c r="AD158" s="1337"/>
      <c r="AE158" s="1338"/>
      <c r="AF158" s="1070"/>
      <c r="AG158" s="1339"/>
      <c r="AH158" s="1278">
        <f>L162</f>
        <v>6.82</v>
      </c>
      <c r="AI158" s="1340">
        <f>M162</f>
        <v>6</v>
      </c>
      <c r="AJ158" s="1278">
        <f t="shared" ref="AJ158:AM160" si="105">AD158+AF158</f>
        <v>0</v>
      </c>
      <c r="AK158" s="1341">
        <f t="shared" si="105"/>
        <v>0</v>
      </c>
      <c r="AL158" s="1278">
        <f t="shared" si="105"/>
        <v>6.82</v>
      </c>
      <c r="AM158" s="1342">
        <f t="shared" si="105"/>
        <v>6</v>
      </c>
      <c r="AN158" s="1312">
        <f>AD158+AF158+AH158</f>
        <v>6.82</v>
      </c>
      <c r="AO158" s="3234">
        <f>AE158+AG158+AI158</f>
        <v>6</v>
      </c>
      <c r="AP158" s="112"/>
    </row>
    <row r="159" spans="2:53" ht="15" customHeight="1" thickBot="1">
      <c r="B159" s="1472" t="s">
        <v>361</v>
      </c>
      <c r="C159" s="1635"/>
      <c r="D159" s="38">
        <f>D140+D141+D143+D144+D146+D147+D148+50+50</f>
        <v>1010</v>
      </c>
      <c r="E159" s="1687" t="s">
        <v>405</v>
      </c>
      <c r="F159" s="2026"/>
      <c r="G159" s="2855">
        <v>1.01</v>
      </c>
      <c r="H159" s="2035" t="s">
        <v>676</v>
      </c>
      <c r="I159" s="2052">
        <v>143</v>
      </c>
      <c r="J159" s="2053">
        <v>100</v>
      </c>
      <c r="K159" s="66"/>
      <c r="L159" s="38"/>
      <c r="M159" s="83"/>
      <c r="N159" s="100"/>
      <c r="O159" s="489" t="s">
        <v>402</v>
      </c>
      <c r="P159" s="1254">
        <f>F130+F138+I130+L128+L138</f>
        <v>1.825</v>
      </c>
      <c r="Q159" s="1247">
        <f>G130+G138+M128+J130+M138</f>
        <v>1.825</v>
      </c>
      <c r="R159" s="1254">
        <f>I147+L151+L158+F156</f>
        <v>1.69</v>
      </c>
      <c r="S159" s="1335">
        <f>G156+J147+M151+M158</f>
        <v>1.6900000000000002</v>
      </c>
      <c r="T159" s="1257"/>
      <c r="U159" s="1440"/>
      <c r="V159" s="1254">
        <f t="shared" si="88"/>
        <v>3.5149999999999997</v>
      </c>
      <c r="W159" s="1426">
        <f t="shared" si="89"/>
        <v>3.5150000000000001</v>
      </c>
      <c r="X159" s="1254">
        <f t="shared" si="90"/>
        <v>1.69</v>
      </c>
      <c r="Y159" s="1335">
        <f t="shared" si="91"/>
        <v>1.6900000000000002</v>
      </c>
      <c r="Z159" s="1292">
        <f>P159+R159+T159</f>
        <v>3.5149999999999997</v>
      </c>
      <c r="AA159" s="1300">
        <f>Q159+S159+U159</f>
        <v>3.5150000000000001</v>
      </c>
      <c r="AC159" s="1343" t="s">
        <v>376</v>
      </c>
      <c r="AD159" s="1344"/>
      <c r="AE159" s="1345"/>
      <c r="AF159" s="1070">
        <f>I159</f>
        <v>143</v>
      </c>
      <c r="AG159" s="1346">
        <f>J159</f>
        <v>100</v>
      </c>
      <c r="AH159" s="1347"/>
      <c r="AI159" s="1348"/>
      <c r="AJ159" s="1278">
        <f t="shared" si="105"/>
        <v>143</v>
      </c>
      <c r="AK159" s="1341">
        <f t="shared" si="105"/>
        <v>100</v>
      </c>
      <c r="AL159" s="1278">
        <f t="shared" si="105"/>
        <v>143</v>
      </c>
      <c r="AM159" s="1342">
        <f t="shared" si="105"/>
        <v>100</v>
      </c>
      <c r="AN159" s="1292">
        <f>AD159+AF159+AH159</f>
        <v>143</v>
      </c>
      <c r="AO159" s="3234">
        <f>AE159+AG159+AI159</f>
        <v>100</v>
      </c>
      <c r="AP159" s="112"/>
    </row>
    <row r="160" spans="2:53" ht="12.75" customHeight="1" thickBot="1">
      <c r="B160" s="807"/>
      <c r="C160" s="386" t="s">
        <v>232</v>
      </c>
      <c r="D160" s="913"/>
      <c r="E160" s="2673" t="s">
        <v>883</v>
      </c>
      <c r="F160" s="2080"/>
      <c r="G160" s="2081"/>
      <c r="H160" s="1602" t="s">
        <v>742</v>
      </c>
      <c r="I160" s="47"/>
      <c r="J160" s="47"/>
      <c r="K160" s="1603"/>
      <c r="L160" s="2082"/>
      <c r="M160" s="59"/>
      <c r="N160" s="100"/>
      <c r="O160" s="1291" t="s">
        <v>403</v>
      </c>
      <c r="P160" s="1254"/>
      <c r="Q160" s="1247"/>
      <c r="R160" s="1254"/>
      <c r="S160" s="1335"/>
      <c r="T160" s="1254">
        <f>L164</f>
        <v>1</v>
      </c>
      <c r="U160" s="1440">
        <f>M164</f>
        <v>1</v>
      </c>
      <c r="V160" s="1254">
        <f t="shared" si="88"/>
        <v>0</v>
      </c>
      <c r="W160" s="1426">
        <f t="shared" si="89"/>
        <v>0</v>
      </c>
      <c r="X160" s="1254">
        <f t="shared" si="90"/>
        <v>1</v>
      </c>
      <c r="Y160" s="1335">
        <f t="shared" si="91"/>
        <v>1</v>
      </c>
      <c r="Z160" s="1292">
        <f>P160+R160+T160</f>
        <v>1</v>
      </c>
      <c r="AA160" s="1300">
        <f>Q160+S160+U160</f>
        <v>1</v>
      </c>
      <c r="AC160" s="1349" t="s">
        <v>377</v>
      </c>
      <c r="AD160" s="1344"/>
      <c r="AE160" s="1345"/>
      <c r="AF160" s="1070"/>
      <c r="AG160" s="1346"/>
      <c r="AH160" s="1278"/>
      <c r="AI160" s="1348"/>
      <c r="AJ160" s="1278">
        <f t="shared" si="105"/>
        <v>0</v>
      </c>
      <c r="AK160" s="1341">
        <f t="shared" si="105"/>
        <v>0</v>
      </c>
      <c r="AL160" s="1278">
        <f t="shared" si="105"/>
        <v>0</v>
      </c>
      <c r="AM160" s="1342">
        <f t="shared" si="105"/>
        <v>0</v>
      </c>
      <c r="AN160" s="1292">
        <f>AD160+AF160+AH160</f>
        <v>0</v>
      </c>
      <c r="AO160" s="3234">
        <f>AE160+AG160+AI160</f>
        <v>0</v>
      </c>
      <c r="AP160" s="112"/>
    </row>
    <row r="161" spans="2:49" ht="12.75" customHeight="1" thickBot="1">
      <c r="B161" s="257" t="s">
        <v>690</v>
      </c>
      <c r="C161" s="274" t="s">
        <v>883</v>
      </c>
      <c r="D161" s="402">
        <v>200</v>
      </c>
      <c r="E161" s="1561" t="s">
        <v>100</v>
      </c>
      <c r="F161" s="1552" t="s">
        <v>101</v>
      </c>
      <c r="G161" s="1553" t="s">
        <v>102</v>
      </c>
      <c r="H161" s="1534" t="s">
        <v>100</v>
      </c>
      <c r="I161" s="1535" t="s">
        <v>101</v>
      </c>
      <c r="J161" s="1536" t="s">
        <v>102</v>
      </c>
      <c r="K161" s="1534" t="s">
        <v>100</v>
      </c>
      <c r="L161" s="1535" t="s">
        <v>101</v>
      </c>
      <c r="M161" s="1536" t="s">
        <v>102</v>
      </c>
      <c r="N161" s="100"/>
      <c r="O161" s="1263" t="s">
        <v>164</v>
      </c>
      <c r="P161" s="1828">
        <f t="shared" ref="P161:U161" si="106">P162+P163+P164+P165</f>
        <v>4.0000000000000002E-4</v>
      </c>
      <c r="Q161" s="1450">
        <f t="shared" si="106"/>
        <v>4.0000000000000002E-4</v>
      </c>
      <c r="R161" s="1258">
        <f t="shared" si="106"/>
        <v>1.2456999999999998</v>
      </c>
      <c r="S161" s="1451">
        <f t="shared" si="106"/>
        <v>1.2456999999999998</v>
      </c>
      <c r="T161" s="1268">
        <f t="shared" si="106"/>
        <v>2.5000000000000001E-2</v>
      </c>
      <c r="U161" s="1452">
        <f t="shared" si="106"/>
        <v>2.5000000000000001E-2</v>
      </c>
      <c r="V161" s="1254">
        <f t="shared" si="88"/>
        <v>1.2460999999999998</v>
      </c>
      <c r="W161" s="1426">
        <f t="shared" si="89"/>
        <v>1.2460999999999998</v>
      </c>
      <c r="X161" s="1254">
        <f t="shared" si="90"/>
        <v>1.2706999999999997</v>
      </c>
      <c r="Y161" s="1335">
        <f t="shared" si="91"/>
        <v>1.2706999999999997</v>
      </c>
      <c r="Z161" s="1292">
        <f>P161+R161+T161</f>
        <v>1.2710999999999997</v>
      </c>
      <c r="AA161" s="1300">
        <f>Q161+S161+U161</f>
        <v>1.2710999999999997</v>
      </c>
      <c r="AC161" s="1350" t="s">
        <v>378</v>
      </c>
      <c r="AD161" s="1351"/>
      <c r="AE161" s="1352"/>
      <c r="AF161" s="1276"/>
      <c r="AG161" s="1353"/>
      <c r="AH161" s="1279"/>
      <c r="AI161" s="1354"/>
      <c r="AJ161" s="1279">
        <f>AD161+AF161</f>
        <v>0</v>
      </c>
      <c r="AK161" s="1355"/>
      <c r="AL161" s="1279">
        <f t="shared" ref="AL161:AL173" si="107">AF161+AH161</f>
        <v>0</v>
      </c>
      <c r="AM161" s="1356"/>
      <c r="AN161" s="1301">
        <f>AD161+AF161+AH161</f>
        <v>0</v>
      </c>
      <c r="AO161" s="3235">
        <f>AE161+AG161+AI161</f>
        <v>0</v>
      </c>
      <c r="AP161" s="114"/>
    </row>
    <row r="162" spans="2:49" ht="15" customHeight="1" thickBot="1">
      <c r="B162" s="70"/>
      <c r="C162" s="357" t="s">
        <v>233</v>
      </c>
      <c r="D162" s="81"/>
      <c r="E162" s="2110" t="s">
        <v>692</v>
      </c>
      <c r="F162" s="1604">
        <v>208</v>
      </c>
      <c r="G162" s="1626">
        <v>200</v>
      </c>
      <c r="H162" s="1189" t="s">
        <v>68</v>
      </c>
      <c r="I162" s="1190">
        <v>88.210999999999999</v>
      </c>
      <c r="J162" s="2109">
        <v>70.400000000000006</v>
      </c>
      <c r="K162" s="1530" t="s">
        <v>737</v>
      </c>
      <c r="L162" s="1190">
        <v>6.82</v>
      </c>
      <c r="M162" s="1584">
        <v>6</v>
      </c>
      <c r="N162" s="100"/>
      <c r="O162" s="1264" t="s">
        <v>160</v>
      </c>
      <c r="P162" s="1259">
        <f>F137</f>
        <v>4.0000000000000002E-4</v>
      </c>
      <c r="Q162" s="1453">
        <f>G137</f>
        <v>4.0000000000000002E-4</v>
      </c>
      <c r="R162" s="1259">
        <f>F157+I146</f>
        <v>1.0699999999999999E-2</v>
      </c>
      <c r="S162" s="1454">
        <f>G157+J146</f>
        <v>1.0699999999999999E-2</v>
      </c>
      <c r="T162" s="1269"/>
      <c r="U162" s="1453"/>
      <c r="V162" s="1273">
        <f>P162+R162</f>
        <v>1.1099999999999999E-2</v>
      </c>
      <c r="W162" s="1454">
        <f t="shared" si="89"/>
        <v>1.1099999999999999E-2</v>
      </c>
      <c r="X162" s="1255">
        <f t="shared" si="90"/>
        <v>1.0699999999999999E-2</v>
      </c>
      <c r="Y162" s="1454">
        <f t="shared" si="91"/>
        <v>1.0699999999999999E-2</v>
      </c>
      <c r="Z162" s="1292">
        <f>P162+R162+T162</f>
        <v>1.1099999999999999E-2</v>
      </c>
      <c r="AA162" s="1300">
        <f>Q162+S162+U162</f>
        <v>1.1099999999999999E-2</v>
      </c>
      <c r="AC162" s="1357" t="s">
        <v>379</v>
      </c>
      <c r="AD162" s="1973">
        <f t="shared" ref="AD162:AI162" si="108">SUM(AD157:AD161)</f>
        <v>0</v>
      </c>
      <c r="AE162" s="1359">
        <f t="shared" si="108"/>
        <v>0</v>
      </c>
      <c r="AF162" s="1360">
        <f t="shared" si="108"/>
        <v>143</v>
      </c>
      <c r="AG162" s="1361">
        <f t="shared" si="108"/>
        <v>100</v>
      </c>
      <c r="AH162" s="1362">
        <f t="shared" si="108"/>
        <v>6.82</v>
      </c>
      <c r="AI162" s="1363">
        <f t="shared" si="108"/>
        <v>6</v>
      </c>
      <c r="AJ162" s="1362">
        <f>AD162+AF162</f>
        <v>143</v>
      </c>
      <c r="AK162" s="1364">
        <f>AE162+AG162</f>
        <v>100</v>
      </c>
      <c r="AL162" s="1362">
        <f t="shared" si="107"/>
        <v>149.82</v>
      </c>
      <c r="AM162" s="1365">
        <f>AG162+AI162</f>
        <v>106</v>
      </c>
      <c r="AN162" s="1314">
        <f>AD162+AF162+AH162</f>
        <v>149.82</v>
      </c>
      <c r="AO162" s="3239">
        <f>AE162+AG162+AI162</f>
        <v>106</v>
      </c>
      <c r="AP162" s="207"/>
      <c r="AV162" s="11"/>
      <c r="AW162" s="11"/>
    </row>
    <row r="163" spans="2:49" ht="14.25" customHeight="1">
      <c r="B163" s="175" t="s">
        <v>719</v>
      </c>
      <c r="C163" s="292" t="s">
        <v>720</v>
      </c>
      <c r="D163" s="180" t="s">
        <v>929</v>
      </c>
      <c r="E163" s="535"/>
      <c r="F163" s="1607"/>
      <c r="G163" s="2108"/>
      <c r="H163" s="1544" t="s">
        <v>82</v>
      </c>
      <c r="I163" s="260">
        <v>3.3</v>
      </c>
      <c r="J163" s="1695">
        <v>3.3</v>
      </c>
      <c r="K163" s="252" t="s">
        <v>50</v>
      </c>
      <c r="L163" s="1574">
        <v>3.2</v>
      </c>
      <c r="M163" s="1198">
        <v>3.2</v>
      </c>
      <c r="N163" s="100"/>
      <c r="O163" s="1265" t="s">
        <v>369</v>
      </c>
      <c r="P163" s="1260"/>
      <c r="Q163" s="1455"/>
      <c r="R163" s="1260">
        <f>G159</f>
        <v>1.01</v>
      </c>
      <c r="S163" s="1456">
        <f>G159</f>
        <v>1.01</v>
      </c>
      <c r="T163" s="1270"/>
      <c r="U163" s="1455"/>
      <c r="V163" s="1273">
        <f>P163+R163</f>
        <v>1.01</v>
      </c>
      <c r="W163" s="1454">
        <f t="shared" si="89"/>
        <v>1.01</v>
      </c>
      <c r="X163" s="1255">
        <f t="shared" si="90"/>
        <v>1.01</v>
      </c>
      <c r="Y163" s="1454">
        <f t="shared" si="91"/>
        <v>1.01</v>
      </c>
      <c r="Z163" s="1292">
        <f>P163+R163+T163</f>
        <v>1.01</v>
      </c>
      <c r="AA163" s="1300">
        <f>Q163+S163+U163</f>
        <v>1.01</v>
      </c>
      <c r="AC163" s="1489" t="s">
        <v>388</v>
      </c>
      <c r="AD163" s="1380"/>
      <c r="AE163" s="1478"/>
      <c r="AF163" s="1382"/>
      <c r="AG163" s="1481"/>
      <c r="AH163" s="1380"/>
      <c r="AI163" s="1478"/>
      <c r="AJ163" s="1277"/>
      <c r="AK163" s="1484"/>
      <c r="AL163" s="1277">
        <f t="shared" si="107"/>
        <v>0</v>
      </c>
      <c r="AM163" s="1487"/>
      <c r="AN163" s="1311">
        <f>AD163+AF163+AH163</f>
        <v>0</v>
      </c>
      <c r="AO163" s="3233">
        <f>AE163+AG163+AI163</f>
        <v>0</v>
      </c>
      <c r="AP163" s="3248"/>
      <c r="AV163" s="11"/>
      <c r="AW163" s="11"/>
    </row>
    <row r="164" spans="2:49" ht="13.5" customHeight="1">
      <c r="B164" s="2189" t="s">
        <v>740</v>
      </c>
      <c r="C164" s="1105" t="s">
        <v>739</v>
      </c>
      <c r="D164" s="110"/>
      <c r="E164" s="57"/>
      <c r="F164" s="41"/>
      <c r="G164" s="392"/>
      <c r="H164" s="1544" t="s">
        <v>80</v>
      </c>
      <c r="I164" s="1574">
        <v>16.3</v>
      </c>
      <c r="J164" s="2005">
        <v>16.3</v>
      </c>
      <c r="K164" s="455" t="s">
        <v>741</v>
      </c>
      <c r="L164" s="1574">
        <v>1</v>
      </c>
      <c r="M164" s="1198">
        <v>1</v>
      </c>
      <c r="N164" s="100"/>
      <c r="O164" s="1266" t="s">
        <v>134</v>
      </c>
      <c r="P164" s="1261"/>
      <c r="Q164" s="1457"/>
      <c r="R164" s="1261">
        <f>F150+L148</f>
        <v>0.22499999999999998</v>
      </c>
      <c r="S164" s="1458">
        <f>G150+M148</f>
        <v>0.22499999999999998</v>
      </c>
      <c r="T164" s="1271">
        <f>L165</f>
        <v>2.5000000000000001E-2</v>
      </c>
      <c r="U164" s="1457">
        <f>M165</f>
        <v>2.5000000000000001E-2</v>
      </c>
      <c r="V164" s="1273">
        <f>P164+R164</f>
        <v>0.22499999999999998</v>
      </c>
      <c r="W164" s="1454">
        <f t="shared" si="89"/>
        <v>0.22499999999999998</v>
      </c>
      <c r="X164" s="1255">
        <f t="shared" si="90"/>
        <v>0.24999999999999997</v>
      </c>
      <c r="Y164" s="1454">
        <f t="shared" si="91"/>
        <v>0.24999999999999997</v>
      </c>
      <c r="Z164" s="1301">
        <f>P164+R164+T164</f>
        <v>0.24999999999999997</v>
      </c>
      <c r="AA164" s="1302">
        <f>Q164+S164+U164</f>
        <v>0.24999999999999997</v>
      </c>
      <c r="AC164" s="1474" t="s">
        <v>389</v>
      </c>
      <c r="AD164" s="1386"/>
      <c r="AE164" s="1479"/>
      <c r="AF164" s="1388"/>
      <c r="AG164" s="1482"/>
      <c r="AH164" s="1386"/>
      <c r="AI164" s="1479"/>
      <c r="AJ164" s="1278">
        <f t="shared" ref="AJ164:AK166" si="109">AD164+AF164</f>
        <v>0</v>
      </c>
      <c r="AK164" s="1485">
        <f t="shared" si="109"/>
        <v>0</v>
      </c>
      <c r="AL164" s="1278">
        <f t="shared" si="107"/>
        <v>0</v>
      </c>
      <c r="AM164" s="1438">
        <f t="shared" ref="AM164:AM169" si="110">AG164+AI164</f>
        <v>0</v>
      </c>
      <c r="AN164" s="1292">
        <f>AD164+AF164+AH164</f>
        <v>0</v>
      </c>
      <c r="AO164" s="3234">
        <f>AE164+AG164+AI164</f>
        <v>0</v>
      </c>
      <c r="AP164" s="112"/>
      <c r="AV164" s="11"/>
      <c r="AW164" s="11"/>
    </row>
    <row r="165" spans="2:49" ht="13.5" customHeight="1" thickBot="1">
      <c r="B165" s="202" t="s">
        <v>9</v>
      </c>
      <c r="C165" s="266" t="s">
        <v>713</v>
      </c>
      <c r="D165" s="251">
        <v>32</v>
      </c>
      <c r="E165" s="7"/>
      <c r="F165" s="14"/>
      <c r="G165" s="151"/>
      <c r="H165" s="1544" t="s">
        <v>81</v>
      </c>
      <c r="I165" s="265">
        <v>5.7</v>
      </c>
      <c r="J165" s="2084">
        <v>5.7</v>
      </c>
      <c r="K165" s="1662" t="s">
        <v>334</v>
      </c>
      <c r="L165" s="1545">
        <v>2.5000000000000001E-2</v>
      </c>
      <c r="M165" s="1546">
        <v>2.5000000000000001E-2</v>
      </c>
      <c r="N165" s="100"/>
      <c r="O165" s="1266" t="s">
        <v>417</v>
      </c>
      <c r="P165" s="1261"/>
      <c r="Q165" s="1457"/>
      <c r="R165" s="1261"/>
      <c r="S165" s="1458"/>
      <c r="T165" s="1271"/>
      <c r="U165" s="1457"/>
      <c r="V165" s="1273">
        <f>P165+R165</f>
        <v>0</v>
      </c>
      <c r="W165" s="1454">
        <f t="shared" si="89"/>
        <v>0</v>
      </c>
      <c r="X165" s="1255">
        <f>R165+T165</f>
        <v>0</v>
      </c>
      <c r="Y165" s="1454">
        <f t="shared" si="91"/>
        <v>0</v>
      </c>
      <c r="Z165" s="1301">
        <f>P165+R165+T165</f>
        <v>0</v>
      </c>
      <c r="AA165" s="1302">
        <f>Q165+S165+U165</f>
        <v>0</v>
      </c>
      <c r="AC165" s="1475" t="s">
        <v>453</v>
      </c>
      <c r="AD165" s="1392"/>
      <c r="AE165" s="1480"/>
      <c r="AF165" s="1394"/>
      <c r="AG165" s="1483"/>
      <c r="AH165" s="1392"/>
      <c r="AI165" s="1480"/>
      <c r="AJ165" s="1279">
        <f t="shared" si="109"/>
        <v>0</v>
      </c>
      <c r="AK165" s="1486">
        <f t="shared" si="109"/>
        <v>0</v>
      </c>
      <c r="AL165" s="1279">
        <f t="shared" si="107"/>
        <v>0</v>
      </c>
      <c r="AM165" s="1488">
        <f t="shared" si="110"/>
        <v>0</v>
      </c>
      <c r="AN165" s="1301">
        <f>AD165+AF165+AH165</f>
        <v>0</v>
      </c>
      <c r="AO165" s="3235">
        <f>AE165+AG165+AI165</f>
        <v>0</v>
      </c>
      <c r="AP165" s="112"/>
      <c r="AU165" s="817"/>
      <c r="AV165" s="11"/>
      <c r="AW165" s="11"/>
    </row>
    <row r="166" spans="2:49" ht="12.75" customHeight="1" thickBot="1">
      <c r="B166" s="70"/>
      <c r="C166" s="1632"/>
      <c r="D166" s="81"/>
      <c r="E166" s="11"/>
      <c r="F166" s="11"/>
      <c r="G166" s="11"/>
      <c r="H166" s="261" t="s">
        <v>270</v>
      </c>
      <c r="I166" s="1645">
        <v>11</v>
      </c>
      <c r="J166" s="1538">
        <v>11</v>
      </c>
      <c r="K166" s="252" t="s">
        <v>532</v>
      </c>
      <c r="L166" s="1197">
        <v>20</v>
      </c>
      <c r="M166" s="2190">
        <v>20</v>
      </c>
      <c r="N166" s="100"/>
      <c r="O166" s="496" t="s">
        <v>98</v>
      </c>
      <c r="P166" s="1262"/>
      <c r="Q166" s="1459"/>
      <c r="R166" s="1262"/>
      <c r="S166" s="1460"/>
      <c r="T166" s="1272">
        <f>I169</f>
        <v>8.8000000000000007</v>
      </c>
      <c r="U166" s="1461">
        <f>J169</f>
        <v>8.8000000000000007</v>
      </c>
      <c r="V166" s="1274">
        <f>P166+R166</f>
        <v>0</v>
      </c>
      <c r="W166" s="1462">
        <f t="shared" si="89"/>
        <v>0</v>
      </c>
      <c r="X166" s="1274">
        <f>R166+T166</f>
        <v>8.8000000000000007</v>
      </c>
      <c r="Y166" s="1462">
        <f t="shared" si="91"/>
        <v>8.8000000000000007</v>
      </c>
      <c r="Z166" s="1303">
        <f>P166+R166+T166</f>
        <v>8.8000000000000007</v>
      </c>
      <c r="AA166" s="1304">
        <f>Q166+S166+U166</f>
        <v>8.8000000000000007</v>
      </c>
      <c r="AC166" s="1476" t="s">
        <v>390</v>
      </c>
      <c r="AD166" s="1496">
        <f t="shared" ref="AD166:AI166" si="111">AD163+AD164+AD165</f>
        <v>0</v>
      </c>
      <c r="AE166" s="1421">
        <f t="shared" si="111"/>
        <v>0</v>
      </c>
      <c r="AF166" s="1477">
        <f t="shared" si="111"/>
        <v>0</v>
      </c>
      <c r="AG166" s="1419">
        <f t="shared" si="111"/>
        <v>0</v>
      </c>
      <c r="AH166" s="1496">
        <f t="shared" si="111"/>
        <v>0</v>
      </c>
      <c r="AI166" s="1421">
        <f t="shared" si="111"/>
        <v>0</v>
      </c>
      <c r="AJ166" s="1327">
        <f t="shared" si="109"/>
        <v>0</v>
      </c>
      <c r="AK166" s="1420">
        <f t="shared" si="109"/>
        <v>0</v>
      </c>
      <c r="AL166" s="1327">
        <f t="shared" si="107"/>
        <v>0</v>
      </c>
      <c r="AM166" s="1421">
        <f t="shared" si="110"/>
        <v>0</v>
      </c>
      <c r="AN166" s="1327">
        <f>AD166+AF166+AH166</f>
        <v>0</v>
      </c>
      <c r="AO166" s="3236">
        <f>AE166+AG166+AI166</f>
        <v>0</v>
      </c>
      <c r="AP166" s="207"/>
      <c r="AU166" s="817"/>
      <c r="AV166" s="11"/>
      <c r="AW166" s="11"/>
    </row>
    <row r="167" spans="2:49" ht="14.25" customHeight="1">
      <c r="B167" s="70"/>
      <c r="C167" s="1632"/>
      <c r="D167" s="81"/>
      <c r="E167" s="11"/>
      <c r="F167" s="11"/>
      <c r="G167" s="11"/>
      <c r="H167" s="261" t="s">
        <v>161</v>
      </c>
      <c r="I167" s="1574" t="s">
        <v>714</v>
      </c>
      <c r="J167" s="2005">
        <v>4</v>
      </c>
      <c r="K167" s="11"/>
      <c r="L167" s="11"/>
      <c r="M167" s="81"/>
      <c r="N167" s="100"/>
      <c r="AC167" s="1315" t="s">
        <v>383</v>
      </c>
      <c r="AD167" s="1366"/>
      <c r="AE167" s="1367"/>
      <c r="AF167" s="1277">
        <f>I141</f>
        <v>92.93</v>
      </c>
      <c r="AG167" s="1368">
        <f>J141</f>
        <v>80.34</v>
      </c>
      <c r="AH167" s="1366"/>
      <c r="AI167" s="1367"/>
      <c r="AJ167" s="1277"/>
      <c r="AK167" s="1369">
        <f>AE167+AG167</f>
        <v>80.34</v>
      </c>
      <c r="AL167" s="1277">
        <f t="shared" si="107"/>
        <v>92.93</v>
      </c>
      <c r="AM167" s="1370">
        <f t="shared" si="110"/>
        <v>80.34</v>
      </c>
      <c r="AN167" s="1311">
        <f>AD167+AF167+AH167</f>
        <v>92.93</v>
      </c>
      <c r="AO167" s="3233">
        <f>AE167+AG167+AI167</f>
        <v>80.34</v>
      </c>
      <c r="AP167" s="112"/>
      <c r="AU167" s="817"/>
      <c r="AV167" s="11"/>
      <c r="AW167" s="11"/>
    </row>
    <row r="168" spans="2:49" ht="14.25" customHeight="1" thickBot="1">
      <c r="B168" s="70"/>
      <c r="C168" s="1632"/>
      <c r="D168" s="81"/>
      <c r="E168" s="11"/>
      <c r="F168" s="11"/>
      <c r="G168" s="11"/>
      <c r="H168" s="261" t="s">
        <v>91</v>
      </c>
      <c r="I168" s="1574">
        <v>45.512</v>
      </c>
      <c r="J168" s="2005">
        <v>43.34</v>
      </c>
      <c r="K168" s="11"/>
      <c r="L168" s="11"/>
      <c r="M168" s="81"/>
      <c r="N168" s="100"/>
      <c r="AC168" s="1316" t="s">
        <v>384</v>
      </c>
      <c r="AD168" s="1351"/>
      <c r="AE168" s="1371"/>
      <c r="AF168" s="1279"/>
      <c r="AG168" s="1372"/>
      <c r="AH168" s="1351"/>
      <c r="AI168" s="1371"/>
      <c r="AJ168" s="1279">
        <f>AD168+AF168</f>
        <v>0</v>
      </c>
      <c r="AK168" s="1373">
        <f>AE168+AG168</f>
        <v>0</v>
      </c>
      <c r="AL168" s="1279">
        <f t="shared" si="107"/>
        <v>0</v>
      </c>
      <c r="AM168" s="1374">
        <f t="shared" si="110"/>
        <v>0</v>
      </c>
      <c r="AN168" s="1301">
        <f>AD168+AF168+AH168</f>
        <v>0</v>
      </c>
      <c r="AO168" s="3235">
        <f>AE168+AG168+AI168</f>
        <v>0</v>
      </c>
      <c r="AP168" s="112"/>
      <c r="AU168" s="114"/>
      <c r="AV168" s="11"/>
      <c r="AW168" s="11"/>
    </row>
    <row r="169" spans="2:49" ht="15" customHeight="1" thickBot="1">
      <c r="B169" s="70"/>
      <c r="C169" s="1632"/>
      <c r="D169" s="81"/>
      <c r="E169" s="11"/>
      <c r="F169" s="11"/>
      <c r="G169" s="11"/>
      <c r="H169" s="1008" t="s">
        <v>722</v>
      </c>
      <c r="I169" s="1574">
        <v>8.8000000000000007</v>
      </c>
      <c r="J169" s="2005">
        <v>8.8000000000000007</v>
      </c>
      <c r="K169" s="1240"/>
      <c r="L169" s="11"/>
      <c r="M169" s="81"/>
      <c r="N169" s="100"/>
      <c r="O169" s="27"/>
      <c r="P169" s="95"/>
      <c r="Q169" s="389"/>
      <c r="R169" s="11"/>
      <c r="U169" s="1241"/>
      <c r="W169" s="1244"/>
      <c r="Y169" s="1244"/>
      <c r="AC169" s="1317" t="s">
        <v>380</v>
      </c>
      <c r="AD169" s="1375">
        <f t="shared" ref="AD169:AI169" si="112">SUM(AD167:AD168)</f>
        <v>0</v>
      </c>
      <c r="AE169" s="1376">
        <f t="shared" si="112"/>
        <v>0</v>
      </c>
      <c r="AF169" s="1377">
        <f t="shared" si="112"/>
        <v>92.93</v>
      </c>
      <c r="AG169" s="1319">
        <f t="shared" si="112"/>
        <v>80.34</v>
      </c>
      <c r="AH169" s="1375">
        <f t="shared" si="112"/>
        <v>0</v>
      </c>
      <c r="AI169" s="1376">
        <f t="shared" si="112"/>
        <v>0</v>
      </c>
      <c r="AJ169" s="1318">
        <f>AD169+AF169</f>
        <v>92.93</v>
      </c>
      <c r="AK169" s="1378">
        <f>AE169+AG169</f>
        <v>80.34</v>
      </c>
      <c r="AL169" s="1318">
        <f t="shared" si="107"/>
        <v>92.93</v>
      </c>
      <c r="AM169" s="1379">
        <f t="shared" si="110"/>
        <v>80.34</v>
      </c>
      <c r="AN169" s="1318">
        <f>AD169+AF169+AH169</f>
        <v>92.93</v>
      </c>
      <c r="AO169" s="3240">
        <f>AE169+AG169+AI169</f>
        <v>80.34</v>
      </c>
      <c r="AP169" s="207"/>
      <c r="AU169" s="114"/>
      <c r="AV169" s="11"/>
      <c r="AW169" s="11"/>
    </row>
    <row r="170" spans="2:49" ht="15" customHeight="1">
      <c r="B170" s="70"/>
      <c r="C170" s="1632"/>
      <c r="D170" s="81"/>
      <c r="E170" s="11"/>
      <c r="F170" s="11"/>
      <c r="G170" s="11"/>
      <c r="H170" s="1544" t="s">
        <v>82</v>
      </c>
      <c r="I170" s="1704">
        <v>4.74</v>
      </c>
      <c r="J170" s="2143">
        <v>4.74</v>
      </c>
      <c r="K170" s="1240"/>
      <c r="L170" s="11"/>
      <c r="M170" s="81"/>
      <c r="N170" s="100"/>
      <c r="O170" s="27"/>
      <c r="P170" s="95"/>
      <c r="Q170" s="95"/>
      <c r="R170" s="11"/>
      <c r="U170" s="1241"/>
      <c r="W170" s="1244"/>
      <c r="Y170" s="1244"/>
      <c r="AC170" s="1320" t="s">
        <v>249</v>
      </c>
      <c r="AD170" s="1380"/>
      <c r="AE170" s="1381"/>
      <c r="AF170" s="1382"/>
      <c r="AG170" s="1383"/>
      <c r="AH170" s="1380"/>
      <c r="AI170" s="1381"/>
      <c r="AJ170" s="1277"/>
      <c r="AK170" s="1384"/>
      <c r="AL170" s="1277">
        <f t="shared" si="107"/>
        <v>0</v>
      </c>
      <c r="AM170" s="1385"/>
      <c r="AN170" s="1311">
        <f>AD170+AF170+AH170</f>
        <v>0</v>
      </c>
      <c r="AO170" s="3233">
        <f>AE170+AG170+AI170</f>
        <v>0</v>
      </c>
      <c r="AP170" s="106"/>
      <c r="AU170" s="114"/>
      <c r="AV170" s="11"/>
      <c r="AW170" s="11"/>
    </row>
    <row r="171" spans="2:49" ht="15" customHeight="1" thickBot="1">
      <c r="B171" s="1472" t="s">
        <v>362</v>
      </c>
      <c r="C171" s="1473"/>
      <c r="D171" s="1753">
        <f>D161+D165+110+25</f>
        <v>367</v>
      </c>
      <c r="E171" s="38"/>
      <c r="F171" s="38"/>
      <c r="G171" s="38"/>
      <c r="H171" s="271" t="s">
        <v>89</v>
      </c>
      <c r="I171" s="1611">
        <v>0.76</v>
      </c>
      <c r="J171" s="1910">
        <v>0.76</v>
      </c>
      <c r="K171" s="38"/>
      <c r="L171" s="38"/>
      <c r="M171" s="83"/>
      <c r="N171" s="100"/>
      <c r="O171" s="389"/>
      <c r="P171" s="91"/>
      <c r="Q171" s="145"/>
      <c r="R171" s="11"/>
      <c r="U171" s="1240"/>
      <c r="W171" s="306"/>
      <c r="Y171" s="306"/>
      <c r="AC171" s="1321" t="s">
        <v>103</v>
      </c>
      <c r="AD171" s="1386"/>
      <c r="AE171" s="1387"/>
      <c r="AF171" s="1388"/>
      <c r="AG171" s="1389"/>
      <c r="AH171" s="1386"/>
      <c r="AI171" s="1387"/>
      <c r="AJ171" s="1278">
        <f t="shared" ref="AJ171:AK173" si="113">AD171+AF171</f>
        <v>0</v>
      </c>
      <c r="AK171" s="1390">
        <f t="shared" si="113"/>
        <v>0</v>
      </c>
      <c r="AL171" s="1278">
        <f t="shared" si="107"/>
        <v>0</v>
      </c>
      <c r="AM171" s="1391">
        <f>AG171+AI171</f>
        <v>0</v>
      </c>
      <c r="AN171" s="1292">
        <f>AD171+AF171+AH171</f>
        <v>0</v>
      </c>
      <c r="AO171" s="3234">
        <f>AE171+AG171+AI171</f>
        <v>0</v>
      </c>
      <c r="AP171" s="112"/>
      <c r="AU171" s="114"/>
      <c r="AV171" s="11"/>
      <c r="AW171" s="11"/>
    </row>
    <row r="172" spans="2:49" ht="18" customHeight="1" thickBot="1">
      <c r="N172" s="100"/>
      <c r="O172" s="7"/>
      <c r="P172" s="14"/>
      <c r="Q172" s="392"/>
      <c r="R172" s="11"/>
      <c r="U172" s="643"/>
      <c r="W172" s="1240"/>
      <c r="Y172" s="1240"/>
      <c r="AC172" s="1322" t="s">
        <v>250</v>
      </c>
      <c r="AD172" s="1392"/>
      <c r="AE172" s="1393"/>
      <c r="AF172" s="1394"/>
      <c r="AG172" s="1395"/>
      <c r="AH172" s="1392"/>
      <c r="AI172" s="1393"/>
      <c r="AJ172" s="1279">
        <f t="shared" si="113"/>
        <v>0</v>
      </c>
      <c r="AK172" s="1396">
        <f t="shared" si="113"/>
        <v>0</v>
      </c>
      <c r="AL172" s="1279">
        <f t="shared" si="107"/>
        <v>0</v>
      </c>
      <c r="AM172" s="1397">
        <f>AG172+AI172</f>
        <v>0</v>
      </c>
      <c r="AN172" s="1301">
        <f>AD172+AF172+AH172</f>
        <v>0</v>
      </c>
      <c r="AO172" s="3235">
        <f>AE172+AG172+AI172</f>
        <v>0</v>
      </c>
      <c r="AP172" s="112"/>
      <c r="AU172" s="114"/>
      <c r="AV172" s="11"/>
      <c r="AW172" s="11"/>
    </row>
    <row r="173" spans="2:49" ht="14.25" customHeight="1" thickBot="1">
      <c r="C173" s="184" t="s">
        <v>1003</v>
      </c>
      <c r="G173" s="2"/>
      <c r="H173" s="2"/>
      <c r="I173" s="2"/>
      <c r="L173" s="2"/>
      <c r="N173" s="114"/>
      <c r="O173" s="7"/>
      <c r="P173" s="14"/>
      <c r="Q173" s="392"/>
      <c r="R173" s="11"/>
      <c r="U173" s="1240"/>
      <c r="W173" s="306"/>
      <c r="Y173" s="1240"/>
      <c r="AC173" s="1490" t="s">
        <v>381</v>
      </c>
      <c r="AD173" s="1491">
        <f t="shared" ref="AD173:AI173" si="114">AD170+AD171+AD172</f>
        <v>0</v>
      </c>
      <c r="AE173" s="1363">
        <f t="shared" si="114"/>
        <v>0</v>
      </c>
      <c r="AF173" s="1491">
        <f t="shared" si="114"/>
        <v>0</v>
      </c>
      <c r="AG173" s="1363">
        <f t="shared" si="114"/>
        <v>0</v>
      </c>
      <c r="AH173" s="1491">
        <f t="shared" si="114"/>
        <v>0</v>
      </c>
      <c r="AI173" s="1363">
        <f t="shared" si="114"/>
        <v>0</v>
      </c>
      <c r="AJ173" s="1362">
        <f t="shared" si="113"/>
        <v>0</v>
      </c>
      <c r="AK173" s="1364">
        <f t="shared" si="113"/>
        <v>0</v>
      </c>
      <c r="AL173" s="1362">
        <f t="shared" si="107"/>
        <v>0</v>
      </c>
      <c r="AM173" s="1365">
        <f>AG173+AI173</f>
        <v>0</v>
      </c>
      <c r="AN173" s="1323">
        <f>AD173+AF173+AH173</f>
        <v>0</v>
      </c>
      <c r="AO173" s="3241">
        <f>AE173+AG173+AI173</f>
        <v>0</v>
      </c>
      <c r="AP173" s="207"/>
      <c r="AU173" s="114"/>
      <c r="AV173" s="11"/>
      <c r="AW173" s="11"/>
    </row>
    <row r="174" spans="2:49" ht="15" customHeight="1">
      <c r="C174"/>
      <c r="D174" s="107" t="s">
        <v>528</v>
      </c>
      <c r="F174" s="85"/>
      <c r="L174" s="1948" t="s">
        <v>118</v>
      </c>
      <c r="N174" s="100"/>
      <c r="O174" s="7"/>
      <c r="P174" s="14"/>
      <c r="Q174" s="151"/>
      <c r="R174" s="11"/>
      <c r="U174" s="1241"/>
      <c r="W174" s="1244"/>
      <c r="Y174" s="1244"/>
      <c r="Z174" s="1305"/>
      <c r="AA174" s="321"/>
      <c r="AE174" s="1241"/>
      <c r="AG174" s="1241"/>
      <c r="AK174" s="1248"/>
      <c r="AM174" s="1248"/>
      <c r="AP174" s="114"/>
    </row>
    <row r="175" spans="2:49" ht="14.25" customHeight="1">
      <c r="B175" s="2" t="s">
        <v>885</v>
      </c>
      <c r="C175" s="2"/>
      <c r="D175" s="87"/>
      <c r="F175" s="141" t="s">
        <v>141</v>
      </c>
      <c r="I175" s="88"/>
      <c r="J175" s="1931" t="s">
        <v>527</v>
      </c>
      <c r="K175" s="695"/>
      <c r="N175" s="100"/>
      <c r="O175" s="7"/>
      <c r="P175" s="14"/>
      <c r="Q175" s="392"/>
      <c r="R175" s="11"/>
      <c r="Z175" s="1305"/>
      <c r="AA175" s="1429"/>
      <c r="AC175" t="s">
        <v>363</v>
      </c>
      <c r="AP175" s="114"/>
    </row>
    <row r="176" spans="2:49" ht="17.25" customHeight="1" thickBot="1">
      <c r="B176" s="2"/>
      <c r="N176" s="100"/>
      <c r="O176" s="3214" t="s">
        <v>1004</v>
      </c>
      <c r="Z176" s="1430"/>
      <c r="AA176" s="86"/>
      <c r="AC176" s="107" t="str">
        <f>O178</f>
        <v>4- й   день</v>
      </c>
      <c r="AD176" s="2" t="s">
        <v>885</v>
      </c>
      <c r="AI176" s="141" t="s">
        <v>141</v>
      </c>
      <c r="AK176" s="332" t="s">
        <v>364</v>
      </c>
      <c r="AL176" s="73"/>
      <c r="AP176" s="114"/>
    </row>
    <row r="177" spans="2:49" ht="15.75" thickBot="1">
      <c r="B177" s="34" t="s">
        <v>2</v>
      </c>
      <c r="C177" s="89" t="s">
        <v>3</v>
      </c>
      <c r="D177" s="90" t="s">
        <v>4</v>
      </c>
      <c r="E177" s="92" t="s">
        <v>61</v>
      </c>
      <c r="F177" s="78"/>
      <c r="G177" s="78"/>
      <c r="H177" s="78"/>
      <c r="I177" s="78"/>
      <c r="J177" s="78"/>
      <c r="K177" s="78"/>
      <c r="L177" s="78"/>
      <c r="M177" s="63"/>
      <c r="N177" s="100"/>
      <c r="O177" t="s">
        <v>363</v>
      </c>
      <c r="AN177" s="11"/>
      <c r="AO177" s="11"/>
      <c r="AP177" s="114"/>
      <c r="AV177" s="366"/>
      <c r="AW177" s="366"/>
    </row>
    <row r="178" spans="2:49" ht="12.75" customHeight="1" thickBot="1">
      <c r="B178" s="37" t="s">
        <v>5</v>
      </c>
      <c r="C178" s="38"/>
      <c r="D178" s="1612" t="s">
        <v>62</v>
      </c>
      <c r="E178" s="70"/>
      <c r="F178" s="11"/>
      <c r="G178" s="11"/>
      <c r="H178" s="11"/>
      <c r="I178" s="11"/>
      <c r="J178" s="11"/>
      <c r="K178" s="11"/>
      <c r="L178" s="11"/>
      <c r="M178" s="81"/>
      <c r="N178" s="100"/>
      <c r="O178" s="107" t="str">
        <f>B179</f>
        <v>4- й   день</v>
      </c>
      <c r="P178" s="2" t="s">
        <v>885</v>
      </c>
      <c r="U178" s="141" t="s">
        <v>141</v>
      </c>
      <c r="W178" s="332" t="s">
        <v>364</v>
      </c>
      <c r="X178" s="73"/>
      <c r="Y178" s="1431"/>
      <c r="AC178" s="1234" t="s">
        <v>289</v>
      </c>
      <c r="AD178" s="1235" t="s">
        <v>365</v>
      </c>
      <c r="AE178" s="1236"/>
      <c r="AF178" s="1235" t="s">
        <v>366</v>
      </c>
      <c r="AG178" s="1236"/>
      <c r="AH178" s="1235" t="s">
        <v>367</v>
      </c>
      <c r="AI178" s="1236"/>
      <c r="AJ178" s="1235" t="s">
        <v>370</v>
      </c>
      <c r="AK178" s="1236"/>
      <c r="AL178" s="1281" t="s">
        <v>371</v>
      </c>
      <c r="AM178" s="1236"/>
      <c r="AN178" s="3249" t="s">
        <v>372</v>
      </c>
      <c r="AO178" s="3231"/>
      <c r="AP178" s="3224"/>
      <c r="AV178" s="366"/>
      <c r="AW178" s="366"/>
    </row>
    <row r="179" spans="2:49" ht="15" customHeight="1" thickBot="1">
      <c r="B179" s="1709" t="s">
        <v>578</v>
      </c>
      <c r="C179" s="808"/>
      <c r="D179" s="1857"/>
      <c r="E179" s="1666" t="s">
        <v>473</v>
      </c>
      <c r="F179" s="1974"/>
      <c r="G179" s="1975"/>
      <c r="H179" s="1829" t="s">
        <v>855</v>
      </c>
      <c r="I179" s="1976"/>
      <c r="J179" s="2598"/>
      <c r="K179" s="712" t="s">
        <v>485</v>
      </c>
      <c r="L179" s="1561"/>
      <c r="M179" s="1562"/>
      <c r="N179" s="100"/>
      <c r="AC179" s="1497" t="s">
        <v>395</v>
      </c>
      <c r="AD179" s="1237" t="s">
        <v>101</v>
      </c>
      <c r="AE179" s="1239" t="s">
        <v>102</v>
      </c>
      <c r="AF179" s="1282" t="s">
        <v>101</v>
      </c>
      <c r="AG179" s="1283" t="s">
        <v>102</v>
      </c>
      <c r="AH179" s="1282" t="s">
        <v>101</v>
      </c>
      <c r="AI179" s="1283" t="s">
        <v>102</v>
      </c>
      <c r="AJ179" s="1237" t="s">
        <v>101</v>
      </c>
      <c r="AK179" s="1238" t="s">
        <v>102</v>
      </c>
      <c r="AL179" s="1284" t="s">
        <v>101</v>
      </c>
      <c r="AM179" s="1238" t="s">
        <v>102</v>
      </c>
      <c r="AN179" s="1500" t="s">
        <v>101</v>
      </c>
      <c r="AO179" s="3232" t="s">
        <v>102</v>
      </c>
      <c r="AP179" s="114"/>
      <c r="AV179" s="14"/>
      <c r="AW179" s="14"/>
    </row>
    <row r="180" spans="2:49" ht="15.75" customHeight="1" thickBot="1">
      <c r="B180" s="1563"/>
      <c r="C180" s="178" t="s">
        <v>154</v>
      </c>
      <c r="D180" s="143"/>
      <c r="E180" s="1561" t="s">
        <v>100</v>
      </c>
      <c r="F180" s="1552" t="s">
        <v>101</v>
      </c>
      <c r="G180" s="1553" t="s">
        <v>102</v>
      </c>
      <c r="H180" s="1649" t="s">
        <v>100</v>
      </c>
      <c r="I180" s="1525" t="s">
        <v>101</v>
      </c>
      <c r="J180" s="1631" t="s">
        <v>102</v>
      </c>
      <c r="K180" s="1527" t="s">
        <v>487</v>
      </c>
      <c r="L180" s="1565"/>
      <c r="M180" s="1566"/>
      <c r="N180" s="100"/>
      <c r="O180" s="1512" t="s">
        <v>398</v>
      </c>
      <c r="P180" s="198"/>
      <c r="Q180" s="198"/>
      <c r="R180" s="198"/>
      <c r="S180" s="198"/>
      <c r="T180" s="198"/>
      <c r="U180" s="198"/>
      <c r="V180" s="198"/>
      <c r="W180" s="198"/>
      <c r="X180" s="198"/>
      <c r="Y180" s="1232"/>
      <c r="AC180" s="1324" t="s">
        <v>69</v>
      </c>
      <c r="AD180" s="1366"/>
      <c r="AE180" s="1398"/>
      <c r="AF180" s="1366"/>
      <c r="AG180" s="1399"/>
      <c r="AH180" s="1366"/>
      <c r="AI180" s="1400"/>
      <c r="AJ180" s="1277">
        <f t="shared" ref="AJ180:AJ189" si="115">AD180+AF180</f>
        <v>0</v>
      </c>
      <c r="AK180" s="1401">
        <f t="shared" ref="AK180:AK189" si="116">AE180+AG180</f>
        <v>0</v>
      </c>
      <c r="AL180" s="1277">
        <f t="shared" ref="AL180:AL189" si="117">AF180+AH180</f>
        <v>0</v>
      </c>
      <c r="AM180" s="1402">
        <f t="shared" ref="AM180:AM189" si="118">AG180+AI180</f>
        <v>0</v>
      </c>
      <c r="AN180" s="1311">
        <f>AD180+AF180+AH180</f>
        <v>0</v>
      </c>
      <c r="AO180" s="3233">
        <f>AE180+AG180+AI180</f>
        <v>0</v>
      </c>
      <c r="AP180" s="109"/>
      <c r="AV180" s="14"/>
      <c r="AW180" s="14"/>
    </row>
    <row r="181" spans="2:49" ht="15" customHeight="1" thickBot="1">
      <c r="B181" s="257" t="s">
        <v>853</v>
      </c>
      <c r="C181" s="292" t="s">
        <v>855</v>
      </c>
      <c r="D181" s="402">
        <v>70</v>
      </c>
      <c r="E181" s="1568" t="s">
        <v>85</v>
      </c>
      <c r="F181" s="1569">
        <v>90.063999999999993</v>
      </c>
      <c r="G181" s="1570">
        <v>79.599999999999994</v>
      </c>
      <c r="H181" s="2793" t="s">
        <v>74</v>
      </c>
      <c r="I181" s="1531">
        <v>15.12</v>
      </c>
      <c r="J181" s="1580">
        <v>11.9</v>
      </c>
      <c r="K181" s="389" t="s">
        <v>100</v>
      </c>
      <c r="L181" s="1523" t="s">
        <v>101</v>
      </c>
      <c r="M181" s="1564" t="s">
        <v>102</v>
      </c>
      <c r="N181" s="100"/>
      <c r="O181" s="920"/>
      <c r="P181" s="17" t="s">
        <v>399</v>
      </c>
      <c r="Q181" s="17"/>
      <c r="R181" s="17"/>
      <c r="S181" s="17"/>
      <c r="T181" s="17"/>
      <c r="U181" s="17"/>
      <c r="V181" s="17"/>
      <c r="W181" s="17"/>
      <c r="X181" s="17"/>
      <c r="Y181" s="1233"/>
      <c r="AC181" s="1324" t="s">
        <v>71</v>
      </c>
      <c r="AD181" s="1344"/>
      <c r="AE181" s="1403"/>
      <c r="AF181" s="1344"/>
      <c r="AG181" s="1404"/>
      <c r="AH181" s="1344"/>
      <c r="AI181" s="1405"/>
      <c r="AJ181" s="1278">
        <f t="shared" si="115"/>
        <v>0</v>
      </c>
      <c r="AK181" s="1406">
        <f t="shared" si="116"/>
        <v>0</v>
      </c>
      <c r="AL181" s="1278">
        <f t="shared" si="117"/>
        <v>0</v>
      </c>
      <c r="AM181" s="1335">
        <f t="shared" si="118"/>
        <v>0</v>
      </c>
      <c r="AN181" s="1292">
        <f>AD181+AF181+AH181</f>
        <v>0</v>
      </c>
      <c r="AO181" s="3234">
        <f>AE181+AG181+AI181</f>
        <v>0</v>
      </c>
      <c r="AP181" s="109"/>
      <c r="AV181" s="11"/>
      <c r="AW181" s="11"/>
    </row>
    <row r="182" spans="2:49" ht="15.75" customHeight="1">
      <c r="B182" s="855" t="s">
        <v>474</v>
      </c>
      <c r="C182" s="266" t="s">
        <v>473</v>
      </c>
      <c r="D182" s="367" t="s">
        <v>909</v>
      </c>
      <c r="E182" s="1572" t="s">
        <v>97</v>
      </c>
      <c r="F182" s="1573">
        <v>50.9</v>
      </c>
      <c r="G182" s="1989">
        <v>50.9</v>
      </c>
      <c r="H182" s="1544" t="s">
        <v>94</v>
      </c>
      <c r="I182" s="1194">
        <v>11.41</v>
      </c>
      <c r="J182" s="1592">
        <v>9.1</v>
      </c>
      <c r="K182" s="1530" t="s">
        <v>488</v>
      </c>
      <c r="L182" s="1190">
        <v>15</v>
      </c>
      <c r="M182" s="1191">
        <v>15</v>
      </c>
      <c r="N182" s="100"/>
      <c r="Z182" s="11"/>
      <c r="AA182" s="11"/>
      <c r="AC182" s="1324" t="s">
        <v>72</v>
      </c>
      <c r="AD182" s="1407"/>
      <c r="AE182" s="1463"/>
      <c r="AF182" s="1407"/>
      <c r="AG182" s="1409"/>
      <c r="AH182" s="1407"/>
      <c r="AI182" s="1410"/>
      <c r="AJ182" s="1278">
        <f t="shared" si="115"/>
        <v>0</v>
      </c>
      <c r="AK182" s="1406">
        <f t="shared" si="116"/>
        <v>0</v>
      </c>
      <c r="AL182" s="1278">
        <f t="shared" si="117"/>
        <v>0</v>
      </c>
      <c r="AM182" s="1335">
        <f t="shared" si="118"/>
        <v>0</v>
      </c>
      <c r="AN182" s="1292">
        <f>AD182+AF182+AH182</f>
        <v>0</v>
      </c>
      <c r="AO182" s="3234">
        <f>AE182+AG182+AI182</f>
        <v>0</v>
      </c>
      <c r="AP182" s="109"/>
      <c r="AV182" s="11"/>
      <c r="AW182" s="11"/>
    </row>
    <row r="183" spans="2:49" ht="15.75" thickBot="1">
      <c r="B183" s="257" t="s">
        <v>484</v>
      </c>
      <c r="C183" s="292" t="s">
        <v>485</v>
      </c>
      <c r="D183" s="402">
        <v>200</v>
      </c>
      <c r="E183" s="1589" t="s">
        <v>89</v>
      </c>
      <c r="F183" s="1574">
        <v>9</v>
      </c>
      <c r="G183" s="1575">
        <v>9</v>
      </c>
      <c r="H183" s="2794" t="s">
        <v>139</v>
      </c>
      <c r="I183" s="265">
        <v>48.125</v>
      </c>
      <c r="J183" s="1585">
        <v>38.5</v>
      </c>
      <c r="K183" s="2235" t="s">
        <v>50</v>
      </c>
      <c r="L183" s="246">
        <v>10</v>
      </c>
      <c r="M183" s="2126">
        <v>10</v>
      </c>
      <c r="N183" s="100"/>
      <c r="AA183" s="38"/>
      <c r="AC183" s="1324" t="s">
        <v>73</v>
      </c>
      <c r="AD183" s="1344"/>
      <c r="AE183" s="1408"/>
      <c r="AF183" s="1344"/>
      <c r="AG183" s="1409"/>
      <c r="AH183" s="1344"/>
      <c r="AI183" s="1410"/>
      <c r="AJ183" s="1278">
        <f t="shared" si="115"/>
        <v>0</v>
      </c>
      <c r="AK183" s="1406">
        <f t="shared" si="116"/>
        <v>0</v>
      </c>
      <c r="AL183" s="1278">
        <f t="shared" si="117"/>
        <v>0</v>
      </c>
      <c r="AM183" s="1335">
        <f t="shared" si="118"/>
        <v>0</v>
      </c>
      <c r="AN183" s="1292">
        <f>AD183+AF183+AH183</f>
        <v>0</v>
      </c>
      <c r="AO183" s="3234">
        <f>AE183+AG183+AI183</f>
        <v>0</v>
      </c>
      <c r="AP183" s="109"/>
      <c r="AV183" s="11"/>
      <c r="AW183" s="11"/>
    </row>
    <row r="184" spans="2:49" ht="12.75" customHeight="1">
      <c r="B184" s="320"/>
      <c r="C184" s="181" t="s">
        <v>486</v>
      </c>
      <c r="D184" s="298"/>
      <c r="E184" s="264" t="s">
        <v>159</v>
      </c>
      <c r="F184" s="1574">
        <v>10</v>
      </c>
      <c r="G184" s="1575">
        <v>8</v>
      </c>
      <c r="H184" s="1555" t="s">
        <v>234</v>
      </c>
      <c r="I184" s="977">
        <v>14.49</v>
      </c>
      <c r="J184" s="1557">
        <v>10.52</v>
      </c>
      <c r="K184" s="455" t="s">
        <v>262</v>
      </c>
      <c r="L184" s="1556">
        <v>0.2</v>
      </c>
      <c r="M184" s="1557">
        <v>0.2</v>
      </c>
      <c r="N184" s="100"/>
      <c r="O184" s="1234" t="s">
        <v>289</v>
      </c>
      <c r="P184" s="1235" t="s">
        <v>365</v>
      </c>
      <c r="Q184" s="1236"/>
      <c r="R184" s="1235" t="s">
        <v>366</v>
      </c>
      <c r="S184" s="1236"/>
      <c r="T184" s="1235" t="s">
        <v>367</v>
      </c>
      <c r="U184" s="1236"/>
      <c r="V184" s="1235" t="s">
        <v>368</v>
      </c>
      <c r="W184" s="1236"/>
      <c r="X184" s="1281" t="s">
        <v>371</v>
      </c>
      <c r="Y184" s="1236"/>
      <c r="Z184" s="3223" t="s">
        <v>372</v>
      </c>
      <c r="AA184" s="1286"/>
      <c r="AC184" s="1324" t="s">
        <v>75</v>
      </c>
      <c r="AD184" s="1344"/>
      <c r="AE184" s="1403"/>
      <c r="AF184" s="1344"/>
      <c r="AG184" s="1404"/>
      <c r="AH184" s="1344"/>
      <c r="AI184" s="1405"/>
      <c r="AJ184" s="1278">
        <f t="shared" si="115"/>
        <v>0</v>
      </c>
      <c r="AK184" s="1406">
        <f t="shared" si="116"/>
        <v>0</v>
      </c>
      <c r="AL184" s="1278">
        <f t="shared" si="117"/>
        <v>0</v>
      </c>
      <c r="AM184" s="1335">
        <f t="shared" si="118"/>
        <v>0</v>
      </c>
      <c r="AN184" s="1292">
        <f>AD184+AF184+AH184</f>
        <v>0</v>
      </c>
      <c r="AO184" s="3234">
        <f>AE184+AG184+AI184</f>
        <v>0</v>
      </c>
      <c r="AP184" s="109"/>
      <c r="AV184" s="11"/>
      <c r="AW184" s="11"/>
    </row>
    <row r="185" spans="2:49" ht="15.75" customHeight="1" thickBot="1">
      <c r="B185" s="297" t="s">
        <v>9</v>
      </c>
      <c r="C185" s="266" t="s">
        <v>10</v>
      </c>
      <c r="D185" s="275">
        <v>50</v>
      </c>
      <c r="E185" s="1662" t="s">
        <v>68</v>
      </c>
      <c r="F185" s="1704">
        <v>40</v>
      </c>
      <c r="G185" s="1705">
        <v>32</v>
      </c>
      <c r="H185" s="1555" t="s">
        <v>854</v>
      </c>
      <c r="I185" s="977">
        <v>11.88</v>
      </c>
      <c r="J185" s="1557">
        <v>4.9800000000000004</v>
      </c>
      <c r="K185" s="454" t="s">
        <v>81</v>
      </c>
      <c r="L185" s="1194">
        <v>203</v>
      </c>
      <c r="M185" s="1195">
        <v>203</v>
      </c>
      <c r="N185" s="100"/>
      <c r="O185" s="933"/>
      <c r="P185" s="1237" t="s">
        <v>101</v>
      </c>
      <c r="Q185" s="1238" t="s">
        <v>102</v>
      </c>
      <c r="R185" s="1237" t="s">
        <v>101</v>
      </c>
      <c r="S185" s="1238" t="s">
        <v>102</v>
      </c>
      <c r="T185" s="1237" t="s">
        <v>101</v>
      </c>
      <c r="U185" s="1238" t="s">
        <v>102</v>
      </c>
      <c r="V185" s="1237" t="s">
        <v>101</v>
      </c>
      <c r="W185" s="1238" t="s">
        <v>102</v>
      </c>
      <c r="X185" s="1237" t="s">
        <v>101</v>
      </c>
      <c r="Y185" s="1239" t="s">
        <v>102</v>
      </c>
      <c r="Z185" s="1287" t="s">
        <v>101</v>
      </c>
      <c r="AA185" s="1288" t="s">
        <v>102</v>
      </c>
      <c r="AC185" s="1324" t="s">
        <v>76</v>
      </c>
      <c r="AD185" s="1344"/>
      <c r="AE185" s="1411"/>
      <c r="AF185" s="1344"/>
      <c r="AG185" s="1404"/>
      <c r="AH185" s="1344"/>
      <c r="AI185" s="1405"/>
      <c r="AJ185" s="1278">
        <f t="shared" si="115"/>
        <v>0</v>
      </c>
      <c r="AK185" s="1406">
        <f t="shared" si="116"/>
        <v>0</v>
      </c>
      <c r="AL185" s="1278">
        <f t="shared" si="117"/>
        <v>0</v>
      </c>
      <c r="AM185" s="1335">
        <f t="shared" si="118"/>
        <v>0</v>
      </c>
      <c r="AN185" s="1292">
        <f>AD185+AF185+AH185</f>
        <v>0</v>
      </c>
      <c r="AO185" s="3234">
        <f>AE185+AG185+AI185</f>
        <v>0</v>
      </c>
      <c r="AP185" s="109"/>
    </row>
    <row r="186" spans="2:49" ht="13.5" customHeight="1">
      <c r="B186" s="297" t="s">
        <v>9</v>
      </c>
      <c r="C186" s="266" t="s">
        <v>387</v>
      </c>
      <c r="D186" s="275">
        <v>40</v>
      </c>
      <c r="E186" s="261" t="s">
        <v>543</v>
      </c>
      <c r="F186" s="1574">
        <v>0.96</v>
      </c>
      <c r="G186" s="1575">
        <v>0.96</v>
      </c>
      <c r="H186" s="1590"/>
      <c r="I186" s="1821"/>
      <c r="J186" s="1641"/>
      <c r="K186" s="198"/>
      <c r="L186" s="198"/>
      <c r="M186" s="179"/>
      <c r="N186" s="1468"/>
      <c r="O186" s="1513" t="s">
        <v>133</v>
      </c>
      <c r="P186" s="1253">
        <f>D186</f>
        <v>40</v>
      </c>
      <c r="Q186" s="1432">
        <f>D186</f>
        <v>40</v>
      </c>
      <c r="R186" s="1267">
        <f>D197</f>
        <v>40</v>
      </c>
      <c r="S186" s="1424">
        <f>D197</f>
        <v>40</v>
      </c>
      <c r="T186" s="1267">
        <f>D212</f>
        <v>30</v>
      </c>
      <c r="U186" s="1433">
        <f>D212</f>
        <v>30</v>
      </c>
      <c r="V186" s="1267">
        <f>P186+R186</f>
        <v>80</v>
      </c>
      <c r="W186" s="1423">
        <f>Q186+S186</f>
        <v>80</v>
      </c>
      <c r="X186" s="1267">
        <f>R186+T186</f>
        <v>70</v>
      </c>
      <c r="Y186" s="1424">
        <f>S186+U186</f>
        <v>70</v>
      </c>
      <c r="Z186" s="1289">
        <f>P186+R186+T186</f>
        <v>110</v>
      </c>
      <c r="AA186" s="1290">
        <f>Q186+S186+U186</f>
        <v>110</v>
      </c>
      <c r="AC186" s="1325" t="s">
        <v>397</v>
      </c>
      <c r="AD186" s="1736">
        <f>F182</f>
        <v>50.9</v>
      </c>
      <c r="AE186" s="1463">
        <f>G182</f>
        <v>50.9</v>
      </c>
      <c r="AF186" s="1344"/>
      <c r="AG186" s="1404"/>
      <c r="AH186" s="1344"/>
      <c r="AI186" s="1405"/>
      <c r="AJ186" s="1278">
        <f t="shared" si="115"/>
        <v>50.9</v>
      </c>
      <c r="AK186" s="1406">
        <f t="shared" si="116"/>
        <v>50.9</v>
      </c>
      <c r="AL186" s="1278">
        <f t="shared" si="117"/>
        <v>0</v>
      </c>
      <c r="AM186" s="1335">
        <f t="shared" si="118"/>
        <v>0</v>
      </c>
      <c r="AN186" s="1292">
        <f>AD186+AF186+AH186</f>
        <v>50.9</v>
      </c>
      <c r="AO186" s="3234">
        <f>AE186+AG186+AI186</f>
        <v>50.9</v>
      </c>
      <c r="AP186" s="109"/>
    </row>
    <row r="187" spans="2:49" ht="13.5" customHeight="1" thickBot="1">
      <c r="B187" s="70"/>
      <c r="C187" s="49"/>
      <c r="D187" s="81"/>
      <c r="E187" s="1544" t="s">
        <v>532</v>
      </c>
      <c r="F187" s="260">
        <v>220</v>
      </c>
      <c r="G187" s="1538">
        <v>220</v>
      </c>
      <c r="H187" s="1919"/>
      <c r="I187" s="14"/>
      <c r="J187" s="1591"/>
      <c r="K187" s="11"/>
      <c r="L187" s="11"/>
      <c r="M187" s="81"/>
      <c r="N187" s="100"/>
      <c r="O187" s="1291" t="s">
        <v>132</v>
      </c>
      <c r="P187" s="1254">
        <f>D185</f>
        <v>50</v>
      </c>
      <c r="Q187" s="1434">
        <f>D185</f>
        <v>50</v>
      </c>
      <c r="R187" s="1254">
        <f>L193+D196</f>
        <v>72</v>
      </c>
      <c r="S187" s="1435">
        <f>M193+D196</f>
        <v>72</v>
      </c>
      <c r="T187" s="1254"/>
      <c r="U187" s="1434"/>
      <c r="V187" s="1254">
        <f t="shared" ref="V187:V191" si="119">P187+R187</f>
        <v>122</v>
      </c>
      <c r="W187" s="1426">
        <f t="shared" ref="W187:W191" si="120">Q187+S187</f>
        <v>122</v>
      </c>
      <c r="X187" s="1254">
        <f t="shared" ref="X187:X191" si="121">R187+T187</f>
        <v>72</v>
      </c>
      <c r="Y187" s="1335">
        <f t="shared" ref="Y187:Y191" si="122">S187+U187</f>
        <v>72</v>
      </c>
      <c r="Z187" s="1292">
        <f>P187+R187+T187</f>
        <v>122</v>
      </c>
      <c r="AA187" s="1293">
        <f>Q187+S187+U187</f>
        <v>122</v>
      </c>
      <c r="AC187" s="1498" t="s">
        <v>396</v>
      </c>
      <c r="AD187" s="1351"/>
      <c r="AE187" s="1412"/>
      <c r="AF187" s="1351"/>
      <c r="AG187" s="1413"/>
      <c r="AH187" s="1351"/>
      <c r="AI187" s="1414"/>
      <c r="AJ187" s="1279">
        <f t="shared" si="115"/>
        <v>0</v>
      </c>
      <c r="AK187" s="1415">
        <f t="shared" si="116"/>
        <v>0</v>
      </c>
      <c r="AL187" s="1279">
        <f t="shared" si="117"/>
        <v>0</v>
      </c>
      <c r="AM187" s="1243">
        <f t="shared" si="118"/>
        <v>0</v>
      </c>
      <c r="AN187" s="1301">
        <f>AD187+AF187+AH187</f>
        <v>0</v>
      </c>
      <c r="AO187" s="3235">
        <f>AE187+AG187+AI187</f>
        <v>0</v>
      </c>
      <c r="AP187" s="109"/>
    </row>
    <row r="188" spans="2:49" ht="13.5" customHeight="1" thickBot="1">
      <c r="B188" s="1472" t="s">
        <v>360</v>
      </c>
      <c r="C188" s="1473"/>
      <c r="D188" s="1753">
        <f>D181+D183+D185+50+155+D186</f>
        <v>565</v>
      </c>
      <c r="E188" s="1728" t="s">
        <v>405</v>
      </c>
      <c r="F188" s="1194"/>
      <c r="G188" s="2813">
        <v>1.2524999999999999</v>
      </c>
      <c r="H188" s="2603"/>
      <c r="I188" s="1696"/>
      <c r="J188" s="1874"/>
      <c r="K188" s="38"/>
      <c r="L188" s="38"/>
      <c r="M188" s="83"/>
      <c r="N188" s="1469"/>
      <c r="O188" s="1291" t="s">
        <v>79</v>
      </c>
      <c r="P188" s="1254"/>
      <c r="Q188" s="1436"/>
      <c r="R188" s="1254">
        <f>F202</f>
        <v>21.56</v>
      </c>
      <c r="S188" s="1426">
        <f>G202</f>
        <v>21.56</v>
      </c>
      <c r="T188" s="1254">
        <f>F213</f>
        <v>9.1999999999999993</v>
      </c>
      <c r="U188" s="1437">
        <f>G213</f>
        <v>9.1999999999999993</v>
      </c>
      <c r="V188" s="1254">
        <f t="shared" si="119"/>
        <v>21.56</v>
      </c>
      <c r="W188" s="1426">
        <f t="shared" si="120"/>
        <v>21.56</v>
      </c>
      <c r="X188" s="1254">
        <f t="shared" si="121"/>
        <v>30.759999999999998</v>
      </c>
      <c r="Y188" s="1335">
        <f t="shared" si="122"/>
        <v>30.759999999999998</v>
      </c>
      <c r="Z188" s="1292">
        <f>P188+R188+T188</f>
        <v>30.759999999999998</v>
      </c>
      <c r="AA188" s="1293">
        <f>Q188+S188+U188</f>
        <v>30.759999999999998</v>
      </c>
      <c r="AC188" s="1326" t="s">
        <v>382</v>
      </c>
      <c r="AD188" s="1416">
        <f t="shared" ref="AD188:AI188" si="123">SUM(AD180:AD187)</f>
        <v>50.9</v>
      </c>
      <c r="AE188" s="1417">
        <f t="shared" si="123"/>
        <v>50.9</v>
      </c>
      <c r="AF188" s="1418">
        <f t="shared" si="123"/>
        <v>0</v>
      </c>
      <c r="AG188" s="1328">
        <f t="shared" si="123"/>
        <v>0</v>
      </c>
      <c r="AH188" s="1416">
        <f t="shared" si="123"/>
        <v>0</v>
      </c>
      <c r="AI188" s="1419">
        <f t="shared" si="123"/>
        <v>0</v>
      </c>
      <c r="AJ188" s="1327">
        <f t="shared" si="115"/>
        <v>50.9</v>
      </c>
      <c r="AK188" s="1420">
        <f t="shared" si="116"/>
        <v>50.9</v>
      </c>
      <c r="AL188" s="1327">
        <f t="shared" si="117"/>
        <v>0</v>
      </c>
      <c r="AM188" s="1421">
        <f t="shared" si="118"/>
        <v>0</v>
      </c>
      <c r="AN188" s="1327">
        <f>AD188+AF188+AH188</f>
        <v>50.9</v>
      </c>
      <c r="AO188" s="3236">
        <f>AE188+AG188+AI188</f>
        <v>50.9</v>
      </c>
      <c r="AP188" s="135"/>
    </row>
    <row r="189" spans="2:49" ht="13.5" customHeight="1" thickBot="1">
      <c r="B189" s="387"/>
      <c r="C189" s="177" t="s">
        <v>123</v>
      </c>
      <c r="D189" s="78"/>
      <c r="E189" s="712" t="s">
        <v>614</v>
      </c>
      <c r="F189" s="1561"/>
      <c r="G189" s="1562"/>
      <c r="H189" s="2025" t="s">
        <v>647</v>
      </c>
      <c r="I189" s="47"/>
      <c r="J189" s="47"/>
      <c r="K189" s="2803" t="s">
        <v>581</v>
      </c>
      <c r="L189" s="47"/>
      <c r="M189" s="59"/>
      <c r="N189" s="100"/>
      <c r="O189" s="1294" t="s">
        <v>373</v>
      </c>
      <c r="P189" s="1255">
        <f>AD188</f>
        <v>50.9</v>
      </c>
      <c r="Q189" s="1464">
        <f>AE188</f>
        <v>50.9</v>
      </c>
      <c r="R189" s="1255">
        <f>AF188</f>
        <v>0</v>
      </c>
      <c r="S189" s="1438">
        <f>AG188</f>
        <v>0</v>
      </c>
      <c r="T189" s="1255">
        <f>AH188</f>
        <v>0</v>
      </c>
      <c r="U189" s="1439">
        <f>AI188</f>
        <v>0</v>
      </c>
      <c r="V189" s="1255">
        <f t="shared" si="119"/>
        <v>50.9</v>
      </c>
      <c r="W189" s="1296">
        <f t="shared" si="120"/>
        <v>50.9</v>
      </c>
      <c r="X189" s="1255">
        <f t="shared" si="121"/>
        <v>0</v>
      </c>
      <c r="Y189" s="1438">
        <f t="shared" si="122"/>
        <v>0</v>
      </c>
      <c r="Z189" s="1295">
        <f>P189+R189+T189</f>
        <v>50.9</v>
      </c>
      <c r="AA189" s="1296">
        <f>Q189+S189+U189</f>
        <v>50.9</v>
      </c>
      <c r="AC189" s="2450" t="s">
        <v>828</v>
      </c>
      <c r="AD189" s="1275"/>
      <c r="AE189" s="1504"/>
      <c r="AF189" s="1277"/>
      <c r="AG189" s="1422"/>
      <c r="AH189" s="1280"/>
      <c r="AI189" s="1501"/>
      <c r="AJ189" s="1280">
        <f t="shared" si="115"/>
        <v>0</v>
      </c>
      <c r="AK189" s="1423">
        <f t="shared" si="116"/>
        <v>0</v>
      </c>
      <c r="AL189" s="1280">
        <f t="shared" si="117"/>
        <v>0</v>
      </c>
      <c r="AM189" s="1424">
        <f t="shared" si="118"/>
        <v>0</v>
      </c>
      <c r="AN189" s="1499">
        <f>AD189+AF189+AH189</f>
        <v>0</v>
      </c>
      <c r="AO189" s="3237">
        <f>AE189+AG189+AI189</f>
        <v>0</v>
      </c>
      <c r="AP189" s="114"/>
    </row>
    <row r="190" spans="2:49" ht="13.5" customHeight="1" thickBot="1">
      <c r="B190" s="1981" t="s">
        <v>586</v>
      </c>
      <c r="C190" s="247" t="s">
        <v>585</v>
      </c>
      <c r="D190" s="1644">
        <v>60</v>
      </c>
      <c r="E190" s="1527" t="s">
        <v>613</v>
      </c>
      <c r="F190" s="1565"/>
      <c r="G190" s="1566"/>
      <c r="H190" s="1534" t="s">
        <v>100</v>
      </c>
      <c r="I190" s="1552" t="s">
        <v>101</v>
      </c>
      <c r="J190" s="1622" t="s">
        <v>102</v>
      </c>
      <c r="K190" s="1554" t="s">
        <v>100</v>
      </c>
      <c r="L190" s="1535" t="s">
        <v>101</v>
      </c>
      <c r="M190" s="1536" t="s">
        <v>102</v>
      </c>
      <c r="N190" s="100"/>
      <c r="O190" s="1291" t="s">
        <v>105</v>
      </c>
      <c r="P190" s="1254"/>
      <c r="Q190" s="1247"/>
      <c r="R190" s="1254"/>
      <c r="S190" s="1335"/>
      <c r="T190" s="1254"/>
      <c r="U190" s="1440"/>
      <c r="V190" s="1254">
        <f t="shared" si="119"/>
        <v>0</v>
      </c>
      <c r="W190" s="1426">
        <f t="shared" si="120"/>
        <v>0</v>
      </c>
      <c r="X190" s="1254">
        <f t="shared" si="121"/>
        <v>0</v>
      </c>
      <c r="Y190" s="1335">
        <f t="shared" si="122"/>
        <v>0</v>
      </c>
      <c r="Z190" s="1292">
        <f>P190+R190+T190</f>
        <v>0</v>
      </c>
      <c r="AA190" s="1293">
        <f>Q190+S190+U190</f>
        <v>0</v>
      </c>
      <c r="AC190" s="1307" t="s">
        <v>394</v>
      </c>
      <c r="AD190" s="1070"/>
      <c r="AE190" s="2429"/>
      <c r="AF190" s="1278"/>
      <c r="AG190" s="1425"/>
      <c r="AH190" s="1278"/>
      <c r="AI190" s="1502"/>
      <c r="AJ190" s="1278">
        <f t="shared" ref="AJ190:AM193" si="124">AD190+AF190</f>
        <v>0</v>
      </c>
      <c r="AK190" s="1426">
        <f t="shared" si="124"/>
        <v>0</v>
      </c>
      <c r="AL190" s="1278">
        <f t="shared" si="124"/>
        <v>0</v>
      </c>
      <c r="AM190" s="1335">
        <f t="shared" si="124"/>
        <v>0</v>
      </c>
      <c r="AN190" s="1499">
        <f>AD190+AF190+AH190</f>
        <v>0</v>
      </c>
      <c r="AO190" s="3237">
        <f>AE190+AG190+AI190</f>
        <v>0</v>
      </c>
      <c r="AP190" s="119"/>
    </row>
    <row r="191" spans="2:49" ht="12.75" customHeight="1" thickBot="1">
      <c r="B191" s="2627" t="s">
        <v>860</v>
      </c>
      <c r="C191" s="292" t="s">
        <v>614</v>
      </c>
      <c r="D191" s="395">
        <v>250</v>
      </c>
      <c r="E191" s="1649" t="s">
        <v>100</v>
      </c>
      <c r="F191" s="1525" t="s">
        <v>101</v>
      </c>
      <c r="G191" s="1650" t="s">
        <v>102</v>
      </c>
      <c r="H191" s="138" t="s">
        <v>170</v>
      </c>
      <c r="I191" s="1190">
        <v>169.2</v>
      </c>
      <c r="J191" s="1682">
        <v>126</v>
      </c>
      <c r="K191" s="1189" t="s">
        <v>85</v>
      </c>
      <c r="L191" s="1190">
        <v>89.873000000000005</v>
      </c>
      <c r="M191" s="1191">
        <v>77.7</v>
      </c>
      <c r="N191" s="100"/>
      <c r="O191" s="489" t="s">
        <v>45</v>
      </c>
      <c r="P191" s="1254"/>
      <c r="Q191" s="1247"/>
      <c r="R191" s="1254">
        <f>F192+I191</f>
        <v>181.24199999999999</v>
      </c>
      <c r="S191" s="1335">
        <f>G192+J191</f>
        <v>135</v>
      </c>
      <c r="T191" s="1254"/>
      <c r="U191" s="1440"/>
      <c r="V191" s="1254">
        <f t="shared" si="119"/>
        <v>181.24199999999999</v>
      </c>
      <c r="W191" s="1426">
        <f t="shared" si="120"/>
        <v>135</v>
      </c>
      <c r="X191" s="1254">
        <f t="shared" si="121"/>
        <v>181.24199999999999</v>
      </c>
      <c r="Y191" s="1335">
        <f t="shared" si="122"/>
        <v>135</v>
      </c>
      <c r="Z191" s="1292">
        <f>P191+R191+T191</f>
        <v>181.24199999999999</v>
      </c>
      <c r="AA191" s="1293">
        <f>Q191+S191+U191</f>
        <v>135</v>
      </c>
      <c r="AC191" s="1306" t="s">
        <v>272</v>
      </c>
      <c r="AD191" s="1070"/>
      <c r="AE191" s="1739"/>
      <c r="AF191" s="1278"/>
      <c r="AG191" s="1425"/>
      <c r="AH191" s="1278"/>
      <c r="AI191" s="1502"/>
      <c r="AJ191" s="1278">
        <f t="shared" si="124"/>
        <v>0</v>
      </c>
      <c r="AK191" s="1426">
        <f t="shared" si="124"/>
        <v>0</v>
      </c>
      <c r="AL191" s="1278">
        <f t="shared" si="124"/>
        <v>0</v>
      </c>
      <c r="AM191" s="1335">
        <f t="shared" si="124"/>
        <v>0</v>
      </c>
      <c r="AN191" s="1499">
        <f>AD191+AF191+AH191</f>
        <v>0</v>
      </c>
      <c r="AO191" s="3237">
        <f>AE191+AG191+AI191</f>
        <v>0</v>
      </c>
      <c r="AP191" s="119"/>
    </row>
    <row r="192" spans="2:49" ht="15" customHeight="1">
      <c r="B192" s="182"/>
      <c r="C192" s="181" t="s">
        <v>613</v>
      </c>
      <c r="D192" s="17"/>
      <c r="E192" s="1189" t="s">
        <v>45</v>
      </c>
      <c r="F192" s="1190">
        <v>12.042</v>
      </c>
      <c r="G192" s="1584">
        <v>9</v>
      </c>
      <c r="H192" s="261" t="s">
        <v>80</v>
      </c>
      <c r="I192" s="260">
        <v>54</v>
      </c>
      <c r="J192" s="1537">
        <v>52.2</v>
      </c>
      <c r="K192" s="261" t="s">
        <v>80</v>
      </c>
      <c r="L192" s="260">
        <v>13</v>
      </c>
      <c r="M192" s="1192">
        <v>13</v>
      </c>
      <c r="N192" s="100"/>
      <c r="O192" s="2562" t="s">
        <v>839</v>
      </c>
      <c r="P192" s="1256">
        <f>AD203</f>
        <v>124.655</v>
      </c>
      <c r="Q192" s="1441">
        <f>AE203</f>
        <v>99.5</v>
      </c>
      <c r="R192" s="2564">
        <f>AF203</f>
        <v>116.53</v>
      </c>
      <c r="S192" s="2565">
        <f>AG203</f>
        <v>93.9</v>
      </c>
      <c r="T192" s="1256">
        <f>AH203</f>
        <v>41.691000000000003</v>
      </c>
      <c r="U192" s="1443">
        <f>AI203</f>
        <v>35.020000000000003</v>
      </c>
      <c r="V192" s="2564">
        <f t="shared" ref="V192:Y194" si="125">P192+R192</f>
        <v>241.185</v>
      </c>
      <c r="W192" s="1298">
        <f t="shared" si="125"/>
        <v>193.4</v>
      </c>
      <c r="X192" s="2564">
        <f t="shared" si="125"/>
        <v>158.221</v>
      </c>
      <c r="Y192" s="2565">
        <f t="shared" si="125"/>
        <v>128.92000000000002</v>
      </c>
      <c r="Z192" s="2566">
        <f>P192+R192+T192</f>
        <v>282.87599999999998</v>
      </c>
      <c r="AA192" s="1298">
        <f>Q192+S192+U192</f>
        <v>228.42000000000002</v>
      </c>
      <c r="AC192" s="1308" t="s">
        <v>449</v>
      </c>
      <c r="AD192" s="1070"/>
      <c r="AE192" s="1740"/>
      <c r="AF192" s="1278"/>
      <c r="AG192" s="1425"/>
      <c r="AH192" s="1279"/>
      <c r="AI192" s="1503"/>
      <c r="AJ192" s="1279">
        <f t="shared" si="124"/>
        <v>0</v>
      </c>
      <c r="AK192" s="1428">
        <f t="shared" si="124"/>
        <v>0</v>
      </c>
      <c r="AL192" s="1279">
        <f t="shared" si="124"/>
        <v>0</v>
      </c>
      <c r="AM192" s="1243">
        <f t="shared" si="124"/>
        <v>0</v>
      </c>
      <c r="AN192" s="1499">
        <f>AD192+AF192+AH192</f>
        <v>0</v>
      </c>
      <c r="AO192" s="3237">
        <f>AE192+AG192+AI192</f>
        <v>0</v>
      </c>
      <c r="AP192" s="223"/>
    </row>
    <row r="193" spans="1:42" ht="15.75" customHeight="1">
      <c r="B193" s="259" t="s">
        <v>584</v>
      </c>
      <c r="C193" s="2664" t="s">
        <v>581</v>
      </c>
      <c r="D193" s="1644">
        <v>100</v>
      </c>
      <c r="E193" s="261" t="s">
        <v>94</v>
      </c>
      <c r="F193" s="260">
        <v>12.5</v>
      </c>
      <c r="G193" s="1548">
        <v>10</v>
      </c>
      <c r="H193" s="1544" t="s">
        <v>82</v>
      </c>
      <c r="I193" s="260">
        <v>7.2</v>
      </c>
      <c r="J193" s="1538">
        <v>7.2</v>
      </c>
      <c r="K193" s="261" t="s">
        <v>78</v>
      </c>
      <c r="L193" s="260">
        <v>12</v>
      </c>
      <c r="M193" s="1192">
        <v>12</v>
      </c>
      <c r="N193" s="100"/>
      <c r="O193" s="2563" t="s">
        <v>840</v>
      </c>
      <c r="P193" s="1256">
        <f>AD210</f>
        <v>0</v>
      </c>
      <c r="Q193" s="1441">
        <f>AE210</f>
        <v>0</v>
      </c>
      <c r="R193" s="1256">
        <f>AF210</f>
        <v>0</v>
      </c>
      <c r="S193" s="1442">
        <f>AG210</f>
        <v>0</v>
      </c>
      <c r="T193" s="1256">
        <f>AH210</f>
        <v>0</v>
      </c>
      <c r="U193" s="1443">
        <f>AI210</f>
        <v>0</v>
      </c>
      <c r="V193" s="1256">
        <f t="shared" si="125"/>
        <v>0</v>
      </c>
      <c r="W193" s="1298">
        <f t="shared" si="125"/>
        <v>0</v>
      </c>
      <c r="X193" s="1256">
        <f t="shared" si="125"/>
        <v>0</v>
      </c>
      <c r="Y193" s="1442">
        <f t="shared" si="125"/>
        <v>0</v>
      </c>
      <c r="Z193" s="1297">
        <f>P193+R193+T193</f>
        <v>0</v>
      </c>
      <c r="AA193" s="1298">
        <f>Q193+S193+U193</f>
        <v>0</v>
      </c>
      <c r="AC193" s="1308" t="s">
        <v>63</v>
      </c>
      <c r="AD193" s="1275"/>
      <c r="AE193" s="2430"/>
      <c r="AF193" s="1277"/>
      <c r="AG193" s="1422"/>
      <c r="AH193" s="1278"/>
      <c r="AI193" s="1502"/>
      <c r="AJ193" s="1278">
        <f t="shared" si="124"/>
        <v>0</v>
      </c>
      <c r="AK193" s="1426">
        <f t="shared" si="124"/>
        <v>0</v>
      </c>
      <c r="AL193" s="1278">
        <f t="shared" si="124"/>
        <v>0</v>
      </c>
      <c r="AM193" s="1335">
        <f t="shared" si="124"/>
        <v>0</v>
      </c>
      <c r="AN193" s="1499">
        <f>AD193+AF193+AH193</f>
        <v>0</v>
      </c>
      <c r="AO193" s="3237">
        <f>AE193+AG193+AI193</f>
        <v>0</v>
      </c>
      <c r="AP193" s="223"/>
    </row>
    <row r="194" spans="1:42" ht="13.5" customHeight="1">
      <c r="B194" s="257" t="s">
        <v>648</v>
      </c>
      <c r="C194" s="2629" t="s">
        <v>647</v>
      </c>
      <c r="D194" s="293">
        <v>180</v>
      </c>
      <c r="E194" s="2839" t="s">
        <v>963</v>
      </c>
      <c r="F194" s="11"/>
      <c r="G194" s="81"/>
      <c r="H194" s="1547" t="s">
        <v>54</v>
      </c>
      <c r="I194" s="1545">
        <v>0.25</v>
      </c>
      <c r="J194" s="1550">
        <v>0.25</v>
      </c>
      <c r="K194" s="261" t="s">
        <v>171</v>
      </c>
      <c r="L194" s="260" t="s">
        <v>924</v>
      </c>
      <c r="M194" s="1548">
        <v>6.3</v>
      </c>
      <c r="N194" s="100"/>
      <c r="O194" s="1291" t="s">
        <v>70</v>
      </c>
      <c r="P194" s="1257">
        <f>AD219</f>
        <v>26.37</v>
      </c>
      <c r="Q194" s="1444">
        <f>AE219</f>
        <v>15.5</v>
      </c>
      <c r="R194" s="1826">
        <f>AF219</f>
        <v>120</v>
      </c>
      <c r="S194" s="1335">
        <f>AG219</f>
        <v>120</v>
      </c>
      <c r="T194" s="1257">
        <f>AH219</f>
        <v>7.5</v>
      </c>
      <c r="U194" s="1440">
        <f>AI219</f>
        <v>7</v>
      </c>
      <c r="V194" s="1257">
        <f t="shared" si="125"/>
        <v>146.37</v>
      </c>
      <c r="W194" s="1426">
        <f t="shared" si="125"/>
        <v>135.5</v>
      </c>
      <c r="X194" s="1257">
        <f t="shared" si="125"/>
        <v>127.5</v>
      </c>
      <c r="Y194" s="1335">
        <f t="shared" si="125"/>
        <v>127</v>
      </c>
      <c r="Z194" s="1292">
        <f>P194+R194+T194</f>
        <v>153.87</v>
      </c>
      <c r="AA194" s="1293">
        <f>Q194+S194+U194</f>
        <v>142.5</v>
      </c>
      <c r="AC194" s="1958" t="s">
        <v>546</v>
      </c>
      <c r="AD194" s="1070"/>
      <c r="AE194" s="2429"/>
      <c r="AF194" s="1278"/>
      <c r="AG194" s="1425"/>
      <c r="AH194" s="1278"/>
      <c r="AI194" s="1502"/>
      <c r="AJ194" s="1278">
        <f t="shared" ref="AJ194:AJ195" si="126">AD194+AF194</f>
        <v>0</v>
      </c>
      <c r="AK194" s="1426">
        <f t="shared" ref="AK194:AK195" si="127">AE194+AG194</f>
        <v>0</v>
      </c>
      <c r="AL194" s="1278">
        <f t="shared" ref="AL194:AL195" si="128">AF194+AH194</f>
        <v>0</v>
      </c>
      <c r="AM194" s="1335">
        <f t="shared" ref="AM194:AM195" si="129">AG194+AI194</f>
        <v>0</v>
      </c>
      <c r="AN194" s="1499">
        <f>AD194+AF194+AH194</f>
        <v>0</v>
      </c>
      <c r="AO194" s="3237">
        <f>AE194+AG194+AI194</f>
        <v>0</v>
      </c>
      <c r="AP194" s="112"/>
    </row>
    <row r="195" spans="1:42" ht="15.75" thickBot="1">
      <c r="B195" s="259" t="s">
        <v>522</v>
      </c>
      <c r="C195" s="266" t="s">
        <v>122</v>
      </c>
      <c r="D195" s="1588">
        <v>200</v>
      </c>
      <c r="E195" s="261" t="s">
        <v>565</v>
      </c>
      <c r="F195" s="1197">
        <v>12</v>
      </c>
      <c r="G195" s="1540">
        <v>10</v>
      </c>
      <c r="H195" s="70"/>
      <c r="I195" s="11"/>
      <c r="J195" s="11"/>
      <c r="K195" s="1544" t="s">
        <v>582</v>
      </c>
      <c r="L195" s="1194">
        <v>10</v>
      </c>
      <c r="M195" s="1195">
        <v>10</v>
      </c>
      <c r="N195" s="100"/>
      <c r="O195" s="1299" t="s">
        <v>104</v>
      </c>
      <c r="P195" s="1257">
        <f>AD223</f>
        <v>15</v>
      </c>
      <c r="Q195" s="1247">
        <f>AE223</f>
        <v>15</v>
      </c>
      <c r="R195" s="1257">
        <f>AF223</f>
        <v>0</v>
      </c>
      <c r="S195" s="1426">
        <f>AG223</f>
        <v>0</v>
      </c>
      <c r="T195" s="1257">
        <f>AH223</f>
        <v>0</v>
      </c>
      <c r="U195" s="1440">
        <f>AI223</f>
        <v>0</v>
      </c>
      <c r="V195" s="1254">
        <f t="shared" ref="V195:V216" si="130">P195+R195</f>
        <v>15</v>
      </c>
      <c r="W195" s="1426">
        <f t="shared" ref="W195:W220" si="131">Q195+S195</f>
        <v>15</v>
      </c>
      <c r="X195" s="1254">
        <f t="shared" ref="X195:X220" si="132">R195+T195</f>
        <v>0</v>
      </c>
      <c r="Y195" s="1335">
        <f t="shared" ref="Y195:Y220" si="133">S195+U195</f>
        <v>0</v>
      </c>
      <c r="Z195" s="1292">
        <f>P195+R195+T195</f>
        <v>15</v>
      </c>
      <c r="AA195" s="1293">
        <f>Q195+S195+U195</f>
        <v>15</v>
      </c>
      <c r="AC195" s="1307" t="s">
        <v>547</v>
      </c>
      <c r="AD195" s="1070"/>
      <c r="AE195" s="1739"/>
      <c r="AF195" s="1278">
        <f>L198</f>
        <v>1.2</v>
      </c>
      <c r="AG195" s="1425">
        <f>M198</f>
        <v>1</v>
      </c>
      <c r="AH195" s="1278"/>
      <c r="AI195" s="1502"/>
      <c r="AJ195" s="1278">
        <f t="shared" si="126"/>
        <v>1.2</v>
      </c>
      <c r="AK195" s="1426">
        <f t="shared" si="127"/>
        <v>1</v>
      </c>
      <c r="AL195" s="1278">
        <f t="shared" si="128"/>
        <v>1.2</v>
      </c>
      <c r="AM195" s="1335">
        <f t="shared" si="129"/>
        <v>1</v>
      </c>
      <c r="AN195" s="1499">
        <f>AD195+AF195+AH195</f>
        <v>1.2</v>
      </c>
      <c r="AO195" s="3237">
        <f>AE195+AG195+AI195</f>
        <v>1</v>
      </c>
      <c r="AP195" s="119"/>
    </row>
    <row r="196" spans="1:42" ht="15" customHeight="1" thickBot="1">
      <c r="B196" s="1629" t="s">
        <v>9</v>
      </c>
      <c r="C196" s="266" t="s">
        <v>10</v>
      </c>
      <c r="D196" s="1588">
        <v>60</v>
      </c>
      <c r="E196" s="2839" t="s">
        <v>942</v>
      </c>
      <c r="F196" s="11"/>
      <c r="G196" s="81"/>
      <c r="H196" s="1978" t="s">
        <v>585</v>
      </c>
      <c r="I196" s="1577"/>
      <c r="J196" s="1577"/>
      <c r="K196" s="261" t="s">
        <v>583</v>
      </c>
      <c r="L196" s="260">
        <v>9</v>
      </c>
      <c r="M196" s="1548">
        <v>7.5</v>
      </c>
      <c r="N196" s="100"/>
      <c r="O196" s="357" t="s">
        <v>859</v>
      </c>
      <c r="P196" s="1254"/>
      <c r="Q196" s="1247"/>
      <c r="R196" s="1254">
        <f>D195</f>
        <v>200</v>
      </c>
      <c r="S196" s="1335">
        <f>D195</f>
        <v>200</v>
      </c>
      <c r="T196" s="1254"/>
      <c r="U196" s="1440"/>
      <c r="V196" s="1254">
        <f t="shared" si="130"/>
        <v>200</v>
      </c>
      <c r="W196" s="1426">
        <f t="shared" si="131"/>
        <v>200</v>
      </c>
      <c r="X196" s="1254">
        <f t="shared" si="132"/>
        <v>200</v>
      </c>
      <c r="Y196" s="1335">
        <f t="shared" si="133"/>
        <v>200</v>
      </c>
      <c r="Z196" s="1292">
        <f>P196+R196+T196</f>
        <v>200</v>
      </c>
      <c r="AA196" s="1293">
        <f>Q196+S196+U196</f>
        <v>200</v>
      </c>
      <c r="AC196" s="1308" t="s">
        <v>125</v>
      </c>
      <c r="AD196" s="1070">
        <f>I183</f>
        <v>48.125</v>
      </c>
      <c r="AE196" s="1739">
        <f>J183</f>
        <v>38.5</v>
      </c>
      <c r="AF196" s="1278"/>
      <c r="AG196" s="1425"/>
      <c r="AH196" s="1278"/>
      <c r="AI196" s="1502"/>
      <c r="AJ196" s="1278">
        <f t="shared" ref="AJ196:AM203" si="134">AD196+AF196</f>
        <v>48.125</v>
      </c>
      <c r="AK196" s="1426">
        <f t="shared" si="134"/>
        <v>38.5</v>
      </c>
      <c r="AL196" s="1278">
        <f t="shared" si="134"/>
        <v>0</v>
      </c>
      <c r="AM196" s="1335">
        <f t="shared" si="134"/>
        <v>0</v>
      </c>
      <c r="AN196" s="1499">
        <f>AD196+AF196+AH196</f>
        <v>48.125</v>
      </c>
      <c r="AO196" s="3237">
        <f>AE196+AG196+AI196</f>
        <v>38.5</v>
      </c>
      <c r="AP196" s="223"/>
    </row>
    <row r="197" spans="1:42" ht="12.75" customHeight="1" thickBot="1">
      <c r="B197" s="283" t="s">
        <v>9</v>
      </c>
      <c r="C197" s="266" t="s">
        <v>387</v>
      </c>
      <c r="D197" s="1588">
        <v>40</v>
      </c>
      <c r="E197" s="2161" t="s">
        <v>82</v>
      </c>
      <c r="F197" s="260">
        <v>2.5</v>
      </c>
      <c r="G197" s="1548">
        <v>2.5</v>
      </c>
      <c r="H197" s="1534" t="s">
        <v>100</v>
      </c>
      <c r="I197" s="1552" t="s">
        <v>101</v>
      </c>
      <c r="J197" s="1622" t="s">
        <v>102</v>
      </c>
      <c r="K197" s="1586" t="s">
        <v>89</v>
      </c>
      <c r="L197" s="1574">
        <v>2</v>
      </c>
      <c r="M197" s="1198">
        <v>2</v>
      </c>
      <c r="N197" s="100"/>
      <c r="O197" s="489" t="s">
        <v>385</v>
      </c>
      <c r="P197" s="1254">
        <f>AD226</f>
        <v>90.063999999999993</v>
      </c>
      <c r="Q197" s="1247">
        <f>AE226</f>
        <v>79.599999999999994</v>
      </c>
      <c r="R197" s="1254">
        <f>AF226</f>
        <v>89.873000000000005</v>
      </c>
      <c r="S197" s="1335">
        <f>AG226</f>
        <v>77.7</v>
      </c>
      <c r="T197" s="1254">
        <f>AH226</f>
        <v>0</v>
      </c>
      <c r="U197" s="1440">
        <f>AI226</f>
        <v>0</v>
      </c>
      <c r="V197" s="1254">
        <f t="shared" si="130"/>
        <v>179.93700000000001</v>
      </c>
      <c r="W197" s="1426">
        <f t="shared" si="131"/>
        <v>157.30000000000001</v>
      </c>
      <c r="X197" s="1254">
        <f t="shared" si="132"/>
        <v>89.873000000000005</v>
      </c>
      <c r="Y197" s="1335">
        <f t="shared" si="133"/>
        <v>77.7</v>
      </c>
      <c r="Z197" s="1292">
        <f>P197+R197+T197</f>
        <v>179.93700000000001</v>
      </c>
      <c r="AA197" s="1293">
        <f>Q197+S197+U197</f>
        <v>157.30000000000001</v>
      </c>
      <c r="AC197" s="1308" t="s">
        <v>87</v>
      </c>
      <c r="AD197" s="1070">
        <f>F184</f>
        <v>10</v>
      </c>
      <c r="AE197" s="1742">
        <f>G184</f>
        <v>8</v>
      </c>
      <c r="AF197" s="1278">
        <f>F195+L196</f>
        <v>21</v>
      </c>
      <c r="AG197" s="1425">
        <f>G195+M196</f>
        <v>17.5</v>
      </c>
      <c r="AH197" s="1278">
        <f>F211</f>
        <v>41.691000000000003</v>
      </c>
      <c r="AI197" s="1502">
        <f>G211</f>
        <v>35.020000000000003</v>
      </c>
      <c r="AJ197" s="1278">
        <f t="shared" si="134"/>
        <v>31</v>
      </c>
      <c r="AK197" s="1426">
        <f t="shared" si="134"/>
        <v>25.5</v>
      </c>
      <c r="AL197" s="1278">
        <f t="shared" si="134"/>
        <v>62.691000000000003</v>
      </c>
      <c r="AM197" s="1335">
        <f t="shared" si="134"/>
        <v>52.52</v>
      </c>
      <c r="AN197" s="1499">
        <f>AD197+AF197+AH197</f>
        <v>72.691000000000003</v>
      </c>
      <c r="AO197" s="3237">
        <f>AE197+AG197+AI197</f>
        <v>60.52</v>
      </c>
      <c r="AP197" s="223"/>
    </row>
    <row r="198" spans="1:42" ht="15" customHeight="1">
      <c r="B198" s="2054" t="s">
        <v>678</v>
      </c>
      <c r="C198" s="252" t="s">
        <v>442</v>
      </c>
      <c r="D198" s="1588">
        <v>120</v>
      </c>
      <c r="E198" s="1589" t="s">
        <v>83</v>
      </c>
      <c r="F198" s="1574">
        <v>1</v>
      </c>
      <c r="G198" s="1198">
        <v>1</v>
      </c>
      <c r="H198" s="1979" t="s">
        <v>68</v>
      </c>
      <c r="I198" s="1654">
        <v>81.83</v>
      </c>
      <c r="J198" s="1605">
        <v>65.400000000000006</v>
      </c>
      <c r="K198" s="1555" t="s">
        <v>541</v>
      </c>
      <c r="L198" s="977">
        <v>1.2</v>
      </c>
      <c r="M198" s="1557">
        <v>1</v>
      </c>
      <c r="N198" s="1470"/>
      <c r="O198" s="1291" t="s">
        <v>386</v>
      </c>
      <c r="P198" s="1254">
        <f>AD230</f>
        <v>0</v>
      </c>
      <c r="Q198" s="1444">
        <f>AE230</f>
        <v>0</v>
      </c>
      <c r="R198" s="1254">
        <f>AF230</f>
        <v>0</v>
      </c>
      <c r="S198" s="1426">
        <f>AG230</f>
        <v>0</v>
      </c>
      <c r="T198" s="1254">
        <f>AH230</f>
        <v>0</v>
      </c>
      <c r="U198" s="1445">
        <f>AI230</f>
        <v>0</v>
      </c>
      <c r="V198" s="1254">
        <f t="shared" si="130"/>
        <v>0</v>
      </c>
      <c r="W198" s="1426">
        <f t="shared" si="131"/>
        <v>0</v>
      </c>
      <c r="X198" s="1254">
        <f t="shared" si="132"/>
        <v>0</v>
      </c>
      <c r="Y198" s="1335">
        <f t="shared" si="133"/>
        <v>0</v>
      </c>
      <c r="Z198" s="1292">
        <f>P198+R198+T198</f>
        <v>0</v>
      </c>
      <c r="AA198" s="1293">
        <f>Q198+S198+U198</f>
        <v>0</v>
      </c>
      <c r="AC198" s="1308" t="s">
        <v>68</v>
      </c>
      <c r="AD198" s="1070">
        <f>F185+I182</f>
        <v>51.41</v>
      </c>
      <c r="AE198" s="1742">
        <f>G185+J182</f>
        <v>41.1</v>
      </c>
      <c r="AF198" s="1278">
        <f>F193+I198</f>
        <v>94.33</v>
      </c>
      <c r="AG198" s="1425">
        <f>G193+J198</f>
        <v>75.400000000000006</v>
      </c>
      <c r="AH198" s="1278"/>
      <c r="AI198" s="1502"/>
      <c r="AJ198" s="1278">
        <f t="shared" si="134"/>
        <v>145.74</v>
      </c>
      <c r="AK198" s="1426">
        <f t="shared" si="134"/>
        <v>116.5</v>
      </c>
      <c r="AL198" s="1278">
        <f t="shared" si="134"/>
        <v>94.33</v>
      </c>
      <c r="AM198" s="1335">
        <f t="shared" si="134"/>
        <v>75.400000000000006</v>
      </c>
      <c r="AN198" s="1499">
        <f>AD198+AF198+AH198</f>
        <v>145.74</v>
      </c>
      <c r="AO198" s="3237">
        <f>AE198+AG198+AI198</f>
        <v>116.5</v>
      </c>
      <c r="AP198" s="223"/>
    </row>
    <row r="199" spans="1:42" ht="15" customHeight="1">
      <c r="B199" s="1980"/>
      <c r="C199" s="1982"/>
      <c r="D199" s="15"/>
      <c r="E199" s="1589" t="s">
        <v>160</v>
      </c>
      <c r="F199" s="1574">
        <v>0.01</v>
      </c>
      <c r="G199" s="1198">
        <v>0.01</v>
      </c>
      <c r="H199" s="1544" t="s">
        <v>82</v>
      </c>
      <c r="I199" s="1197">
        <v>3</v>
      </c>
      <c r="J199" s="1539">
        <v>3</v>
      </c>
      <c r="K199" s="261" t="s">
        <v>543</v>
      </c>
      <c r="L199" s="1574">
        <v>0.4</v>
      </c>
      <c r="M199" s="1198">
        <v>0.4</v>
      </c>
      <c r="N199" s="100"/>
      <c r="O199" s="1291" t="s">
        <v>121</v>
      </c>
      <c r="P199" s="1254"/>
      <c r="Q199" s="1247"/>
      <c r="R199" s="1254"/>
      <c r="S199" s="1335"/>
      <c r="T199" s="1254">
        <f>F210</f>
        <v>128.84299999999999</v>
      </c>
      <c r="U199" s="1440">
        <f>G210</f>
        <v>89.43</v>
      </c>
      <c r="V199" s="1254">
        <f t="shared" si="130"/>
        <v>0</v>
      </c>
      <c r="W199" s="1426">
        <f t="shared" si="131"/>
        <v>0</v>
      </c>
      <c r="X199" s="1254">
        <f t="shared" si="132"/>
        <v>128.84299999999999</v>
      </c>
      <c r="Y199" s="1335">
        <f t="shared" si="133"/>
        <v>89.43</v>
      </c>
      <c r="Z199" s="1292">
        <f>P199+R199+T199</f>
        <v>128.84299999999999</v>
      </c>
      <c r="AA199" s="1293">
        <f>Q199+S199+U199</f>
        <v>89.43</v>
      </c>
      <c r="AC199" s="1308" t="s">
        <v>74</v>
      </c>
      <c r="AD199" s="1070">
        <f>I181</f>
        <v>15.12</v>
      </c>
      <c r="AE199" s="1739">
        <f>J181</f>
        <v>11.9</v>
      </c>
      <c r="AF199" s="1278"/>
      <c r="AG199" s="1425"/>
      <c r="AH199" s="1278"/>
      <c r="AI199" s="1502"/>
      <c r="AJ199" s="1278">
        <f t="shared" si="134"/>
        <v>15.12</v>
      </c>
      <c r="AK199" s="1426">
        <f t="shared" si="134"/>
        <v>11.9</v>
      </c>
      <c r="AL199" s="1278">
        <f t="shared" si="134"/>
        <v>0</v>
      </c>
      <c r="AM199" s="1335">
        <f t="shared" si="134"/>
        <v>0</v>
      </c>
      <c r="AN199" s="1499">
        <f>AD199+AF199+AH199</f>
        <v>15.12</v>
      </c>
      <c r="AO199" s="3237">
        <f>AE199+AG199+AI199</f>
        <v>11.9</v>
      </c>
      <c r="AP199" s="223"/>
    </row>
    <row r="200" spans="1:42" ht="16.5" customHeight="1" thickBot="1">
      <c r="B200" s="394"/>
      <c r="C200" s="710"/>
      <c r="D200" s="103"/>
      <c r="E200" s="1687" t="s">
        <v>532</v>
      </c>
      <c r="F200" s="1558">
        <v>187.5</v>
      </c>
      <c r="G200" s="1697">
        <v>187.5</v>
      </c>
      <c r="H200" s="1627" t="s">
        <v>532</v>
      </c>
      <c r="I200" s="260">
        <v>120</v>
      </c>
      <c r="J200" s="1539"/>
      <c r="K200" s="66"/>
      <c r="L200" s="38"/>
      <c r="M200" s="83"/>
      <c r="N200" s="100"/>
      <c r="O200" s="1291" t="s">
        <v>65</v>
      </c>
      <c r="P200" s="1254"/>
      <c r="Q200" s="1247"/>
      <c r="R200" s="1254"/>
      <c r="S200" s="1335"/>
      <c r="T200" s="1254"/>
      <c r="U200" s="1440"/>
      <c r="V200" s="1254">
        <f t="shared" si="130"/>
        <v>0</v>
      </c>
      <c r="W200" s="1426">
        <f t="shared" si="131"/>
        <v>0</v>
      </c>
      <c r="X200" s="1254">
        <f t="shared" si="132"/>
        <v>0</v>
      </c>
      <c r="Y200" s="1335">
        <f t="shared" si="133"/>
        <v>0</v>
      </c>
      <c r="Z200" s="1292">
        <f>P200+R200+T200</f>
        <v>0</v>
      </c>
      <c r="AA200" s="1293">
        <f>Q200+S200+U200</f>
        <v>0</v>
      </c>
      <c r="AC200" s="1308" t="s">
        <v>129</v>
      </c>
      <c r="AD200" s="1070"/>
      <c r="AE200" s="1743"/>
      <c r="AF200" s="1278"/>
      <c r="AG200" s="1425"/>
      <c r="AH200" s="1278"/>
      <c r="AI200" s="1502"/>
      <c r="AJ200" s="1278">
        <f t="shared" si="134"/>
        <v>0</v>
      </c>
      <c r="AK200" s="1426">
        <f t="shared" si="134"/>
        <v>0</v>
      </c>
      <c r="AL200" s="1278">
        <f t="shared" si="134"/>
        <v>0</v>
      </c>
      <c r="AM200" s="1335">
        <f t="shared" si="134"/>
        <v>0</v>
      </c>
      <c r="AN200" s="1499">
        <f>AD200+AF200+AH200</f>
        <v>0</v>
      </c>
      <c r="AO200" s="3237">
        <f>AE200+AG200+AI200</f>
        <v>0</v>
      </c>
      <c r="AP200" s="223"/>
    </row>
    <row r="201" spans="1:42" ht="14.25" customHeight="1" thickBot="1">
      <c r="B201" s="394"/>
      <c r="C201" s="710"/>
      <c r="D201" s="15"/>
      <c r="E201" s="2861" t="s">
        <v>918</v>
      </c>
      <c r="F201" s="973"/>
      <c r="G201" s="2337"/>
      <c r="H201" s="70"/>
      <c r="I201" s="11"/>
      <c r="J201" s="81"/>
      <c r="K201" s="1971" t="s">
        <v>442</v>
      </c>
      <c r="L201" s="47"/>
      <c r="M201" s="59"/>
      <c r="N201" s="100"/>
      <c r="O201" s="1291" t="s">
        <v>60</v>
      </c>
      <c r="P201" s="1254"/>
      <c r="Q201" s="1446"/>
      <c r="R201" s="1257">
        <f>F205+I192+L192</f>
        <v>100.81</v>
      </c>
      <c r="S201" s="2066">
        <f>M192+J192+G205</f>
        <v>99.01</v>
      </c>
      <c r="T201" s="1254"/>
      <c r="U201" s="1448"/>
      <c r="V201" s="1254">
        <f t="shared" si="130"/>
        <v>100.81</v>
      </c>
      <c r="W201" s="1426">
        <f t="shared" si="131"/>
        <v>99.01</v>
      </c>
      <c r="X201" s="1254">
        <f t="shared" si="132"/>
        <v>100.81</v>
      </c>
      <c r="Y201" s="1335">
        <f t="shared" si="133"/>
        <v>99.01</v>
      </c>
      <c r="Z201" s="1292">
        <f>P201+R201+T201</f>
        <v>100.81</v>
      </c>
      <c r="AA201" s="1293">
        <f>Q201+S201+U201</f>
        <v>99.01</v>
      </c>
      <c r="AC201" s="1308" t="s">
        <v>127</v>
      </c>
      <c r="AD201" s="1070"/>
      <c r="AE201" s="1510"/>
      <c r="AF201" s="1278"/>
      <c r="AG201" s="1425"/>
      <c r="AH201" s="1278"/>
      <c r="AI201" s="1502"/>
      <c r="AJ201" s="1278">
        <f t="shared" si="134"/>
        <v>0</v>
      </c>
      <c r="AK201" s="1426">
        <f t="shared" si="134"/>
        <v>0</v>
      </c>
      <c r="AL201" s="1278">
        <f t="shared" si="134"/>
        <v>0</v>
      </c>
      <c r="AM201" s="1335">
        <f t="shared" si="134"/>
        <v>0</v>
      </c>
      <c r="AN201" s="1499">
        <f>AD201+AF201+AH201</f>
        <v>0</v>
      </c>
      <c r="AO201" s="3237">
        <f>AE201+AG201+AI201</f>
        <v>0</v>
      </c>
      <c r="AP201" s="223"/>
    </row>
    <row r="202" spans="1:42" ht="15" customHeight="1" thickBot="1">
      <c r="B202" s="70"/>
      <c r="C202" s="1632"/>
      <c r="D202" s="81"/>
      <c r="E202" s="261" t="s">
        <v>79</v>
      </c>
      <c r="F202" s="1197">
        <v>21.56</v>
      </c>
      <c r="G202" s="1540">
        <v>21.56</v>
      </c>
      <c r="H202" s="70"/>
      <c r="I202" s="11"/>
      <c r="J202" s="81"/>
      <c r="K202" s="1578" t="s">
        <v>100</v>
      </c>
      <c r="L202" s="1535" t="s">
        <v>101</v>
      </c>
      <c r="M202" s="1536" t="s">
        <v>102</v>
      </c>
      <c r="N202" s="100"/>
      <c r="O202" s="1291" t="s">
        <v>137</v>
      </c>
      <c r="P202" s="1254"/>
      <c r="Q202" s="1247"/>
      <c r="R202" s="1254"/>
      <c r="S202" s="1335"/>
      <c r="T202" s="1254"/>
      <c r="U202" s="1440"/>
      <c r="V202" s="1254">
        <f t="shared" si="130"/>
        <v>0</v>
      </c>
      <c r="W202" s="1426">
        <f t="shared" si="131"/>
        <v>0</v>
      </c>
      <c r="X202" s="1254">
        <f t="shared" si="132"/>
        <v>0</v>
      </c>
      <c r="Y202" s="1335">
        <f t="shared" si="133"/>
        <v>0</v>
      </c>
      <c r="Z202" s="1292">
        <f>P202+R202+T202</f>
        <v>0</v>
      </c>
      <c r="AA202" s="1300">
        <f>Q202+S202+U202</f>
        <v>0</v>
      </c>
      <c r="AC202" s="1309" t="s">
        <v>156</v>
      </c>
      <c r="AD202" s="1276"/>
      <c r="AE202" s="1511"/>
      <c r="AF202" s="1279"/>
      <c r="AG202" s="1427"/>
      <c r="AH202" s="1279"/>
      <c r="AI202" s="1503"/>
      <c r="AJ202" s="1279">
        <f t="shared" si="134"/>
        <v>0</v>
      </c>
      <c r="AK202" s="1428">
        <f t="shared" si="134"/>
        <v>0</v>
      </c>
      <c r="AL202" s="1279">
        <f t="shared" si="134"/>
        <v>0</v>
      </c>
      <c r="AM202" s="1243">
        <f t="shared" si="134"/>
        <v>0</v>
      </c>
      <c r="AN202" s="1499">
        <f>AD202+AF202+AH202</f>
        <v>0</v>
      </c>
      <c r="AO202" s="3237">
        <f>AE202+AG202+AI202</f>
        <v>0</v>
      </c>
      <c r="AP202" s="2621"/>
    </row>
    <row r="203" spans="1:42" ht="18" customHeight="1" thickBot="1">
      <c r="A203" s="11"/>
      <c r="B203" s="70"/>
      <c r="C203" s="1632"/>
      <c r="D203" s="81"/>
      <c r="E203" s="261" t="s">
        <v>82</v>
      </c>
      <c r="F203" s="260">
        <v>2.4500000000000002</v>
      </c>
      <c r="G203" s="1548">
        <v>2.4500000000000002</v>
      </c>
      <c r="H203" s="70"/>
      <c r="I203" s="11"/>
      <c r="J203" s="11"/>
      <c r="K203" s="1189" t="s">
        <v>234</v>
      </c>
      <c r="L203" s="976">
        <v>120</v>
      </c>
      <c r="M203" s="1615">
        <f>D198</f>
        <v>120</v>
      </c>
      <c r="N203" s="100"/>
      <c r="O203" s="1291" t="s">
        <v>64</v>
      </c>
      <c r="P203" s="1254"/>
      <c r="Q203" s="1247"/>
      <c r="R203" s="1254"/>
      <c r="S203" s="1335"/>
      <c r="T203" s="1254"/>
      <c r="U203" s="1440"/>
      <c r="V203" s="1254">
        <f t="shared" si="130"/>
        <v>0</v>
      </c>
      <c r="W203" s="1426">
        <f t="shared" si="131"/>
        <v>0</v>
      </c>
      <c r="X203" s="1254">
        <f t="shared" si="132"/>
        <v>0</v>
      </c>
      <c r="Y203" s="1335">
        <f t="shared" si="133"/>
        <v>0</v>
      </c>
      <c r="Z203" s="1292">
        <f>P203+R203+T203</f>
        <v>0</v>
      </c>
      <c r="AA203" s="1300">
        <f>Q203+S203+U203</f>
        <v>0</v>
      </c>
      <c r="AC203" s="2485" t="s">
        <v>829</v>
      </c>
      <c r="AD203" s="2486">
        <f t="shared" ref="AD203:AI203" si="135">SUM(AD190:AD202)</f>
        <v>124.655</v>
      </c>
      <c r="AE203" s="2496">
        <f t="shared" si="135"/>
        <v>99.5</v>
      </c>
      <c r="AF203" s="2497">
        <f t="shared" si="135"/>
        <v>116.53</v>
      </c>
      <c r="AG203" s="2498">
        <f t="shared" si="135"/>
        <v>93.9</v>
      </c>
      <c r="AH203" s="2499">
        <f t="shared" si="135"/>
        <v>41.691000000000003</v>
      </c>
      <c r="AI203" s="2487">
        <f t="shared" si="135"/>
        <v>35.020000000000003</v>
      </c>
      <c r="AJ203" s="2063">
        <f t="shared" si="134"/>
        <v>241.185</v>
      </c>
      <c r="AK203" s="1426">
        <f t="shared" si="134"/>
        <v>193.4</v>
      </c>
      <c r="AL203" s="2063">
        <f t="shared" si="134"/>
        <v>158.221</v>
      </c>
      <c r="AM203" s="1449">
        <f t="shared" si="134"/>
        <v>128.92000000000002</v>
      </c>
      <c r="AN203" s="2448">
        <f>AD203+AF203+AH203</f>
        <v>282.87599999999998</v>
      </c>
      <c r="AO203" s="3237">
        <f>AE203+AG203+AI203</f>
        <v>228.42000000000002</v>
      </c>
      <c r="AP203" s="216"/>
    </row>
    <row r="204" spans="1:42" ht="16.5" customHeight="1">
      <c r="B204" s="70"/>
      <c r="C204" s="1632"/>
      <c r="D204" s="81"/>
      <c r="E204" s="1070" t="s">
        <v>161</v>
      </c>
      <c r="F204" s="1197" t="s">
        <v>919</v>
      </c>
      <c r="G204" s="1585">
        <v>6.16</v>
      </c>
      <c r="H204" s="70"/>
      <c r="I204" s="11"/>
      <c r="J204" s="11"/>
      <c r="K204" s="70"/>
      <c r="L204" s="11"/>
      <c r="M204" s="81"/>
      <c r="N204" s="100"/>
      <c r="O204" s="1291" t="s">
        <v>404</v>
      </c>
      <c r="P204" s="1254"/>
      <c r="Q204" s="1247"/>
      <c r="R204" s="1254"/>
      <c r="S204" s="1335"/>
      <c r="T204" s="1254"/>
      <c r="U204" s="1440"/>
      <c r="V204" s="1254">
        <f t="shared" si="130"/>
        <v>0</v>
      </c>
      <c r="W204" s="1426">
        <f t="shared" si="131"/>
        <v>0</v>
      </c>
      <c r="X204" s="1254">
        <f t="shared" si="132"/>
        <v>0</v>
      </c>
      <c r="Y204" s="1335">
        <f t="shared" si="133"/>
        <v>0</v>
      </c>
      <c r="Z204" s="1292">
        <f>P204+R204+T204</f>
        <v>0</v>
      </c>
      <c r="AA204" s="1300">
        <f>Q204+S204+U204</f>
        <v>0</v>
      </c>
      <c r="AC204" s="2450" t="s">
        <v>940</v>
      </c>
      <c r="AD204" s="2446"/>
      <c r="AE204" s="2451"/>
      <c r="AF204" s="2452"/>
      <c r="AG204" s="2453"/>
      <c r="AH204" s="2452"/>
      <c r="AI204" s="2454"/>
      <c r="AP204" s="114"/>
    </row>
    <row r="205" spans="1:42" ht="13.5" customHeight="1">
      <c r="B205" s="70"/>
      <c r="C205" s="1632"/>
      <c r="D205" s="81"/>
      <c r="E205" s="2858" t="s">
        <v>80</v>
      </c>
      <c r="F205" s="1197">
        <v>33.81</v>
      </c>
      <c r="G205" s="1540">
        <v>33.81</v>
      </c>
      <c r="H205" s="70"/>
      <c r="I205" s="11"/>
      <c r="J205" s="11"/>
      <c r="K205" s="70"/>
      <c r="L205" s="11"/>
      <c r="M205" s="81"/>
      <c r="N205" s="100"/>
      <c r="O205" s="1291" t="s">
        <v>67</v>
      </c>
      <c r="P205" s="1254"/>
      <c r="Q205" s="1446"/>
      <c r="R205" s="1254"/>
      <c r="S205" s="1335"/>
      <c r="T205" s="1254"/>
      <c r="U205" s="1440"/>
      <c r="V205" s="1254">
        <f t="shared" si="130"/>
        <v>0</v>
      </c>
      <c r="W205" s="1426">
        <f t="shared" si="131"/>
        <v>0</v>
      </c>
      <c r="X205" s="1254">
        <f t="shared" si="132"/>
        <v>0</v>
      </c>
      <c r="Y205" s="1335">
        <f t="shared" si="133"/>
        <v>0</v>
      </c>
      <c r="Z205" s="1292">
        <f>P205+R205+T205</f>
        <v>0</v>
      </c>
      <c r="AA205" s="1300">
        <f>Q205+S205+U205</f>
        <v>0</v>
      </c>
      <c r="AC205" s="1308" t="s">
        <v>130</v>
      </c>
      <c r="AD205" s="1070"/>
      <c r="AE205" s="1506"/>
      <c r="AF205" s="1278"/>
      <c r="AG205" s="1425"/>
      <c r="AH205" s="1278"/>
      <c r="AI205" s="1502"/>
      <c r="AJ205" s="1278">
        <f t="shared" ref="AJ205:AM210" si="136">AD205+AF205</f>
        <v>0</v>
      </c>
      <c r="AK205" s="1426">
        <f t="shared" si="136"/>
        <v>0</v>
      </c>
      <c r="AL205" s="1278">
        <f t="shared" si="136"/>
        <v>0</v>
      </c>
      <c r="AM205" s="1335">
        <f t="shared" si="136"/>
        <v>0</v>
      </c>
      <c r="AN205" s="1499">
        <f>AD205+AF205+AH205</f>
        <v>0</v>
      </c>
      <c r="AO205" s="3237">
        <f>AE205+AG205+AI205</f>
        <v>0</v>
      </c>
      <c r="AP205" s="223"/>
    </row>
    <row r="206" spans="1:42" ht="15" customHeight="1">
      <c r="B206" s="394"/>
      <c r="C206" s="710"/>
      <c r="D206" s="15"/>
      <c r="E206" s="1070" t="s">
        <v>54</v>
      </c>
      <c r="F206" s="1197">
        <v>0.42</v>
      </c>
      <c r="G206" s="1540">
        <v>0.42</v>
      </c>
      <c r="H206" s="70"/>
      <c r="I206" s="11"/>
      <c r="J206" s="11"/>
      <c r="K206" s="70"/>
      <c r="L206" s="11"/>
      <c r="M206" s="81"/>
      <c r="N206" s="100"/>
      <c r="O206" s="1291" t="s">
        <v>82</v>
      </c>
      <c r="P206" s="1254"/>
      <c r="Q206" s="1444"/>
      <c r="R206" s="1254">
        <f>F197+I199+F203+I193</f>
        <v>15.15</v>
      </c>
      <c r="S206" s="1426">
        <f>J193+J199+G203+G197</f>
        <v>15.149999999999999</v>
      </c>
      <c r="T206" s="1254"/>
      <c r="U206" s="1445"/>
      <c r="V206" s="1254">
        <f t="shared" si="130"/>
        <v>15.15</v>
      </c>
      <c r="W206" s="1426">
        <f t="shared" si="131"/>
        <v>15.149999999999999</v>
      </c>
      <c r="X206" s="1254">
        <f t="shared" si="132"/>
        <v>15.15</v>
      </c>
      <c r="Y206" s="1335">
        <f t="shared" si="133"/>
        <v>15.149999999999999</v>
      </c>
      <c r="Z206" s="1292">
        <f>P206+R206+T206</f>
        <v>15.15</v>
      </c>
      <c r="AA206" s="1300">
        <f>Q206+S206+U206</f>
        <v>15.149999999999999</v>
      </c>
      <c r="AC206" s="1308" t="s">
        <v>128</v>
      </c>
      <c r="AD206" s="1070"/>
      <c r="AE206" s="1506"/>
      <c r="AF206" s="1278"/>
      <c r="AG206" s="1425"/>
      <c r="AH206" s="1278"/>
      <c r="AI206" s="1502"/>
      <c r="AJ206" s="1278">
        <f t="shared" si="136"/>
        <v>0</v>
      </c>
      <c r="AK206" s="1426">
        <f t="shared" si="136"/>
        <v>0</v>
      </c>
      <c r="AL206" s="1278">
        <f t="shared" si="136"/>
        <v>0</v>
      </c>
      <c r="AM206" s="1335">
        <f t="shared" si="136"/>
        <v>0</v>
      </c>
      <c r="AN206" s="1499">
        <f>AD206+AF206+AH206</f>
        <v>0</v>
      </c>
      <c r="AO206" s="3237">
        <f>AE206+AG206+AI206</f>
        <v>0</v>
      </c>
      <c r="AP206" s="223"/>
    </row>
    <row r="207" spans="1:42" ht="15" customHeight="1" thickBot="1">
      <c r="B207" s="1472" t="s">
        <v>361</v>
      </c>
      <c r="C207" s="1635"/>
      <c r="D207" s="1637">
        <f>SUM(D190:D201)</f>
        <v>1010</v>
      </c>
      <c r="E207" s="2860" t="s">
        <v>920</v>
      </c>
      <c r="F207" s="2024"/>
      <c r="G207" s="2859"/>
      <c r="H207" s="66"/>
      <c r="I207" s="38"/>
      <c r="J207" s="38"/>
      <c r="K207" s="66"/>
      <c r="L207" s="38"/>
      <c r="M207" s="83"/>
      <c r="N207" s="100"/>
      <c r="O207" s="1291" t="s">
        <v>89</v>
      </c>
      <c r="P207" s="1254">
        <f>F183</f>
        <v>9</v>
      </c>
      <c r="Q207" s="1247">
        <f>G183</f>
        <v>9</v>
      </c>
      <c r="R207" s="1254">
        <f>L197</f>
        <v>2</v>
      </c>
      <c r="S207" s="1335">
        <f>M197</f>
        <v>2</v>
      </c>
      <c r="T207" s="1254">
        <f>F214+F215</f>
        <v>4.5999999999999996</v>
      </c>
      <c r="U207" s="1440">
        <f>G214+G215</f>
        <v>4.5999999999999996</v>
      </c>
      <c r="V207" s="1254">
        <f t="shared" si="130"/>
        <v>11</v>
      </c>
      <c r="W207" s="1426">
        <f t="shared" si="131"/>
        <v>11</v>
      </c>
      <c r="X207" s="1254">
        <f t="shared" si="132"/>
        <v>6.6</v>
      </c>
      <c r="Y207" s="1335">
        <f t="shared" si="133"/>
        <v>6.6</v>
      </c>
      <c r="Z207" s="1292">
        <f>P207+R207+T207</f>
        <v>15.6</v>
      </c>
      <c r="AA207" s="1300">
        <f>Q207+S207+U207</f>
        <v>15.6</v>
      </c>
      <c r="AC207" s="1308" t="s">
        <v>126</v>
      </c>
      <c r="AD207" s="1070"/>
      <c r="AE207" s="1509"/>
      <c r="AF207" s="1278"/>
      <c r="AG207" s="1425"/>
      <c r="AH207" s="1278"/>
      <c r="AI207" s="1502"/>
      <c r="AJ207" s="1278">
        <f t="shared" si="136"/>
        <v>0</v>
      </c>
      <c r="AK207" s="1426">
        <f t="shared" si="136"/>
        <v>0</v>
      </c>
      <c r="AL207" s="1278">
        <f t="shared" si="136"/>
        <v>0</v>
      </c>
      <c r="AM207" s="1335">
        <f t="shared" si="136"/>
        <v>0</v>
      </c>
      <c r="AN207" s="1499">
        <f>AD207+AF207+AH207</f>
        <v>0</v>
      </c>
      <c r="AO207" s="3237">
        <f>AE207+AG207+AI207</f>
        <v>0</v>
      </c>
      <c r="AP207" s="223"/>
    </row>
    <row r="208" spans="1:42" ht="14.25" customHeight="1" thickBot="1">
      <c r="B208" s="807"/>
      <c r="C208" s="386" t="s">
        <v>232</v>
      </c>
      <c r="D208" s="913"/>
      <c r="E208" s="2107" t="s">
        <v>716</v>
      </c>
      <c r="F208" s="47"/>
      <c r="G208" s="47"/>
      <c r="H208" s="1652" t="s">
        <v>687</v>
      </c>
      <c r="I208" s="47"/>
      <c r="J208" s="59"/>
      <c r="K208" s="2862" t="s">
        <v>964</v>
      </c>
      <c r="L208" s="78"/>
      <c r="M208" s="63"/>
      <c r="N208" s="114"/>
      <c r="O208" s="821" t="s">
        <v>142</v>
      </c>
      <c r="P208" s="1254"/>
      <c r="Q208" s="1444"/>
      <c r="R208" s="1758">
        <f>S208/1000/0.04</f>
        <v>0.3115</v>
      </c>
      <c r="S208" s="1426">
        <f>M194+G204</f>
        <v>12.46</v>
      </c>
      <c r="T208" s="2178">
        <f>U208/1000/0.04</f>
        <v>0.23624999999999999</v>
      </c>
      <c r="U208" s="1445">
        <f>G212</f>
        <v>9.4499999999999993</v>
      </c>
      <c r="V208" s="1254">
        <f t="shared" si="130"/>
        <v>0.3115</v>
      </c>
      <c r="W208" s="1426">
        <f t="shared" si="131"/>
        <v>12.46</v>
      </c>
      <c r="X208" s="1254">
        <f t="shared" si="132"/>
        <v>0.54774999999999996</v>
      </c>
      <c r="Y208" s="1335">
        <f t="shared" si="133"/>
        <v>21.91</v>
      </c>
      <c r="Z208" s="1292">
        <f>P208+R208+T208</f>
        <v>0.54774999999999996</v>
      </c>
      <c r="AA208" s="1300">
        <f>Q208+S208+U208</f>
        <v>21.91</v>
      </c>
      <c r="AC208" s="1308" t="s">
        <v>392</v>
      </c>
      <c r="AD208" s="1070"/>
      <c r="AE208" s="1510"/>
      <c r="AF208" s="1278"/>
      <c r="AG208" s="1425"/>
      <c r="AH208" s="1278"/>
      <c r="AI208" s="1502"/>
      <c r="AJ208" s="1278">
        <f t="shared" si="136"/>
        <v>0</v>
      </c>
      <c r="AK208" s="1426">
        <f t="shared" si="136"/>
        <v>0</v>
      </c>
      <c r="AL208" s="1278">
        <f t="shared" si="136"/>
        <v>0</v>
      </c>
      <c r="AM208" s="1335">
        <f t="shared" si="136"/>
        <v>0</v>
      </c>
      <c r="AN208" s="1499">
        <f>AD208+AF208+AH208</f>
        <v>0</v>
      </c>
      <c r="AO208" s="3237">
        <f>AE208+AG208+AI208</f>
        <v>0</v>
      </c>
      <c r="AP208" s="223"/>
    </row>
    <row r="209" spans="2:49" ht="12.75" customHeight="1" thickBot="1">
      <c r="B209" s="1731" t="s">
        <v>477</v>
      </c>
      <c r="C209" s="266" t="s">
        <v>478</v>
      </c>
      <c r="D209" s="278">
        <v>200</v>
      </c>
      <c r="E209" s="1614" t="s">
        <v>100</v>
      </c>
      <c r="F209" s="1552" t="s">
        <v>101</v>
      </c>
      <c r="G209" s="1553" t="s">
        <v>102</v>
      </c>
      <c r="H209" s="1614" t="s">
        <v>100</v>
      </c>
      <c r="I209" s="1552" t="s">
        <v>101</v>
      </c>
      <c r="J209" s="1553" t="s">
        <v>102</v>
      </c>
      <c r="K209" s="1534" t="s">
        <v>100</v>
      </c>
      <c r="L209" s="1535" t="s">
        <v>101</v>
      </c>
      <c r="M209" s="1536" t="s">
        <v>102</v>
      </c>
      <c r="N209" s="100"/>
      <c r="O209" s="1291" t="s">
        <v>50</v>
      </c>
      <c r="P209" s="1932">
        <f>L183</f>
        <v>10</v>
      </c>
      <c r="Q209" s="1446">
        <f>M183</f>
        <v>10</v>
      </c>
      <c r="R209" s="1254"/>
      <c r="S209" s="1449"/>
      <c r="T209" s="1254">
        <f>I212</f>
        <v>7</v>
      </c>
      <c r="U209" s="1437">
        <f>J212</f>
        <v>7</v>
      </c>
      <c r="V209" s="1254">
        <f t="shared" si="130"/>
        <v>10</v>
      </c>
      <c r="W209" s="1426">
        <f t="shared" si="131"/>
        <v>10</v>
      </c>
      <c r="X209" s="1254">
        <f t="shared" si="132"/>
        <v>7</v>
      </c>
      <c r="Y209" s="1335">
        <f t="shared" si="133"/>
        <v>7</v>
      </c>
      <c r="Z209" s="1292">
        <f>P209+R209+T209</f>
        <v>17</v>
      </c>
      <c r="AA209" s="1300">
        <f>Q209+S209+U209</f>
        <v>17</v>
      </c>
      <c r="AC209" s="1307" t="s">
        <v>96</v>
      </c>
      <c r="AD209" s="1070"/>
      <c r="AE209" s="1507"/>
      <c r="AF209" s="1278"/>
      <c r="AG209" s="1425"/>
      <c r="AH209" s="1278"/>
      <c r="AI209" s="1502"/>
      <c r="AJ209" s="1278">
        <f t="shared" si="136"/>
        <v>0</v>
      </c>
      <c r="AK209" s="1426">
        <f t="shared" si="136"/>
        <v>0</v>
      </c>
      <c r="AL209" s="1278">
        <f t="shared" si="136"/>
        <v>0</v>
      </c>
      <c r="AM209" s="1335">
        <f t="shared" si="136"/>
        <v>0</v>
      </c>
      <c r="AN209" s="1499">
        <f>AD209+AF209+AH209</f>
        <v>0</v>
      </c>
      <c r="AO209" s="3237">
        <f>AE209+AG209+AI209</f>
        <v>0</v>
      </c>
      <c r="AP209" s="119"/>
    </row>
    <row r="210" spans="2:49" ht="14.25" customHeight="1" thickBot="1">
      <c r="B210" s="258" t="s">
        <v>717</v>
      </c>
      <c r="C210" s="280" t="s">
        <v>874</v>
      </c>
      <c r="D210" s="1644">
        <v>115</v>
      </c>
      <c r="E210" s="1189" t="s">
        <v>121</v>
      </c>
      <c r="F210" s="1190">
        <v>128.84299999999999</v>
      </c>
      <c r="G210" s="1615">
        <v>89.43</v>
      </c>
      <c r="H210" s="1636" t="s">
        <v>92</v>
      </c>
      <c r="I210" s="1604">
        <v>1</v>
      </c>
      <c r="J210" s="1598">
        <v>1</v>
      </c>
      <c r="K210" s="1189" t="s">
        <v>482</v>
      </c>
      <c r="L210" s="1190">
        <v>20</v>
      </c>
      <c r="M210" s="1191">
        <v>20</v>
      </c>
      <c r="N210" s="114"/>
      <c r="O210" s="1291" t="s">
        <v>138</v>
      </c>
      <c r="P210" s="1254"/>
      <c r="Q210" s="1247"/>
      <c r="R210" s="1254"/>
      <c r="S210" s="1335"/>
      <c r="T210" s="1254">
        <f>D211</f>
        <v>20</v>
      </c>
      <c r="U210" s="1440">
        <f>D211</f>
        <v>20</v>
      </c>
      <c r="V210" s="1254">
        <f t="shared" si="130"/>
        <v>0</v>
      </c>
      <c r="W210" s="1426">
        <f t="shared" si="131"/>
        <v>0</v>
      </c>
      <c r="X210" s="1254">
        <f t="shared" si="132"/>
        <v>20</v>
      </c>
      <c r="Y210" s="1335">
        <f t="shared" si="133"/>
        <v>20</v>
      </c>
      <c r="Z210" s="1292">
        <f>P210+R210+T210</f>
        <v>20</v>
      </c>
      <c r="AA210" s="1300">
        <f>Q210+S210+U210</f>
        <v>20</v>
      </c>
      <c r="AC210" s="2485" t="s">
        <v>830</v>
      </c>
      <c r="AD210" s="2490">
        <f t="shared" ref="AD210:AI210" si="137">SUM(AD205:AD209)</f>
        <v>0</v>
      </c>
      <c r="AE210" s="2491">
        <f t="shared" si="137"/>
        <v>0</v>
      </c>
      <c r="AF210" s="2492">
        <f t="shared" si="137"/>
        <v>0</v>
      </c>
      <c r="AG210" s="2491">
        <f t="shared" si="137"/>
        <v>0</v>
      </c>
      <c r="AH210" s="2492">
        <f t="shared" si="137"/>
        <v>0</v>
      </c>
      <c r="AI210" s="2491">
        <f t="shared" si="137"/>
        <v>0</v>
      </c>
      <c r="AJ210" s="2493">
        <f t="shared" si="136"/>
        <v>0</v>
      </c>
      <c r="AK210" s="2494">
        <f t="shared" si="136"/>
        <v>0</v>
      </c>
      <c r="AL210" s="2493">
        <f t="shared" si="136"/>
        <v>0</v>
      </c>
      <c r="AM210" s="2495">
        <f t="shared" si="136"/>
        <v>0</v>
      </c>
      <c r="AN210" s="2448">
        <f>AD210+AF210+AH210</f>
        <v>0</v>
      </c>
      <c r="AO210" s="3237">
        <f>AE210+AG210+AI210</f>
        <v>0</v>
      </c>
      <c r="AP210" s="216"/>
    </row>
    <row r="211" spans="2:49" ht="15.75" customHeight="1" thickBot="1">
      <c r="B211" s="1929" t="s">
        <v>9</v>
      </c>
      <c r="C211" s="1854" t="s">
        <v>466</v>
      </c>
      <c r="D211" s="2185">
        <v>20</v>
      </c>
      <c r="E211" s="261" t="s">
        <v>169</v>
      </c>
      <c r="F211" s="260">
        <v>41.691000000000003</v>
      </c>
      <c r="G211" s="1548">
        <v>35.020000000000003</v>
      </c>
      <c r="H211" s="1586" t="s">
        <v>81</v>
      </c>
      <c r="I211" s="1600">
        <v>45</v>
      </c>
      <c r="J211" s="1540"/>
      <c r="K211" s="70"/>
      <c r="L211" s="11"/>
      <c r="M211" s="81"/>
      <c r="N211" s="100"/>
      <c r="O211" s="1291" t="s">
        <v>401</v>
      </c>
      <c r="P211" s="1254"/>
      <c r="Q211" s="1247"/>
      <c r="R211" s="1254"/>
      <c r="S211" s="1335"/>
      <c r="T211" s="1254">
        <f>I210</f>
        <v>1</v>
      </c>
      <c r="U211" s="1440">
        <f>J210</f>
        <v>1</v>
      </c>
      <c r="V211" s="1254">
        <f t="shared" si="130"/>
        <v>0</v>
      </c>
      <c r="W211" s="1426">
        <f t="shared" si="131"/>
        <v>0</v>
      </c>
      <c r="X211" s="1254">
        <f t="shared" si="132"/>
        <v>1</v>
      </c>
      <c r="Y211" s="1335">
        <f t="shared" si="133"/>
        <v>1</v>
      </c>
      <c r="Z211" s="1292">
        <f>P211+R211+T211</f>
        <v>1</v>
      </c>
      <c r="AA211" s="1300">
        <f>Q211+S211+U211</f>
        <v>1</v>
      </c>
      <c r="AC211" s="2480" t="s">
        <v>831</v>
      </c>
      <c r="AD211" s="2481">
        <f t="shared" ref="AD211:AI211" si="138">AD203+AD210</f>
        <v>124.655</v>
      </c>
      <c r="AE211" s="2501">
        <f t="shared" si="138"/>
        <v>99.5</v>
      </c>
      <c r="AF211" s="2513">
        <f t="shared" si="138"/>
        <v>116.53</v>
      </c>
      <c r="AG211" s="2512">
        <f t="shared" si="138"/>
        <v>93.9</v>
      </c>
      <c r="AH211" s="2481">
        <f t="shared" si="138"/>
        <v>41.691000000000003</v>
      </c>
      <c r="AI211" s="2500">
        <f t="shared" si="138"/>
        <v>35.020000000000003</v>
      </c>
      <c r="AJ211" s="2482">
        <f>AD211+AF211</f>
        <v>241.185</v>
      </c>
      <c r="AK211" s="2483">
        <f>AE211+AG211</f>
        <v>193.4</v>
      </c>
      <c r="AL211" s="2482">
        <f t="shared" ref="AL211" si="139">AF211+AH211</f>
        <v>158.221</v>
      </c>
      <c r="AM211" s="2484">
        <f t="shared" ref="AM211" si="140">AG211+AI211</f>
        <v>128.92000000000002</v>
      </c>
      <c r="AN211" s="2516">
        <f>AD211+AF211+AH211</f>
        <v>282.87599999999998</v>
      </c>
      <c r="AO211" s="3238">
        <f>AE211+AG211+AI211</f>
        <v>228.42000000000002</v>
      </c>
      <c r="AP211" s="134"/>
    </row>
    <row r="212" spans="2:49" ht="12.75" customHeight="1">
      <c r="B212" s="283" t="s">
        <v>9</v>
      </c>
      <c r="C212" s="266" t="s">
        <v>387</v>
      </c>
      <c r="D212" s="1588">
        <v>30</v>
      </c>
      <c r="E212" s="261" t="s">
        <v>171</v>
      </c>
      <c r="F212" s="2179" t="s">
        <v>732</v>
      </c>
      <c r="G212" s="1548">
        <v>9.4499999999999993</v>
      </c>
      <c r="H212" s="261" t="s">
        <v>50</v>
      </c>
      <c r="I212" s="260">
        <v>7</v>
      </c>
      <c r="J212" s="1192">
        <v>7</v>
      </c>
      <c r="K212" s="70"/>
      <c r="L212" s="11"/>
      <c r="M212" s="81"/>
      <c r="N212" s="100"/>
      <c r="O212" s="1291" t="s">
        <v>136</v>
      </c>
      <c r="P212" s="1254"/>
      <c r="Q212" s="1247"/>
      <c r="R212" s="1254"/>
      <c r="S212" s="1335"/>
      <c r="T212" s="1254"/>
      <c r="U212" s="1440"/>
      <c r="V212" s="1254">
        <f t="shared" si="130"/>
        <v>0</v>
      </c>
      <c r="W212" s="1426">
        <f t="shared" si="131"/>
        <v>0</v>
      </c>
      <c r="X212" s="1254">
        <f t="shared" si="132"/>
        <v>0</v>
      </c>
      <c r="Y212" s="1335">
        <f t="shared" si="133"/>
        <v>0</v>
      </c>
      <c r="Z212" s="1292">
        <f>P212+R212+T212</f>
        <v>0</v>
      </c>
      <c r="AA212" s="1300">
        <f>Q212+S212+U212</f>
        <v>0</v>
      </c>
      <c r="AC212" s="1329" t="s">
        <v>374</v>
      </c>
      <c r="AD212" s="1330"/>
      <c r="AE212" s="1331"/>
      <c r="AF212" s="1070"/>
      <c r="AG212" s="1332"/>
      <c r="AH212" s="1070"/>
      <c r="AI212" s="1333"/>
      <c r="AJ212" s="1278"/>
      <c r="AK212" s="1334"/>
      <c r="AL212" s="1278"/>
      <c r="AM212" s="1335"/>
      <c r="AN212" s="1312">
        <f>AD212+AF212+AH212</f>
        <v>0</v>
      </c>
      <c r="AO212" s="3234">
        <f>AE212+AG212+AI212</f>
        <v>0</v>
      </c>
      <c r="AP212" s="106"/>
    </row>
    <row r="213" spans="2:49" ht="15" customHeight="1">
      <c r="B213" s="70"/>
      <c r="C213" s="1632"/>
      <c r="D213" s="11"/>
      <c r="E213" s="1544" t="s">
        <v>79</v>
      </c>
      <c r="F213" s="1545">
        <v>9.1999999999999993</v>
      </c>
      <c r="G213" s="1546">
        <v>9.1999999999999993</v>
      </c>
      <c r="H213" s="1586" t="s">
        <v>81</v>
      </c>
      <c r="I213" s="1723">
        <v>150</v>
      </c>
      <c r="J213" s="1540"/>
      <c r="K213" s="70"/>
      <c r="L213" s="11"/>
      <c r="M213" s="81"/>
      <c r="N213" s="100"/>
      <c r="O213" s="1291" t="s">
        <v>135</v>
      </c>
      <c r="P213" s="1254"/>
      <c r="Q213" s="1247"/>
      <c r="R213" s="1254"/>
      <c r="S213" s="1335"/>
      <c r="T213" s="1254"/>
      <c r="U213" s="1440"/>
      <c r="V213" s="1254">
        <f t="shared" si="130"/>
        <v>0</v>
      </c>
      <c r="W213" s="1426">
        <f t="shared" si="131"/>
        <v>0</v>
      </c>
      <c r="X213" s="1254">
        <f t="shared" si="132"/>
        <v>0</v>
      </c>
      <c r="Y213" s="1335">
        <f t="shared" si="133"/>
        <v>0</v>
      </c>
      <c r="Z213" s="1292">
        <f>P213+R213+T213</f>
        <v>0</v>
      </c>
      <c r="AA213" s="1300">
        <f>Q213+S213+U213</f>
        <v>0</v>
      </c>
      <c r="AC213" s="1972" t="s">
        <v>497</v>
      </c>
      <c r="AD213" s="2479"/>
      <c r="AE213" s="2468"/>
      <c r="AF213" s="1070"/>
      <c r="AG213" s="1313"/>
      <c r="AH213" s="1070"/>
      <c r="AI213" s="2469"/>
      <c r="AJ213" s="1278">
        <f t="shared" ref="AJ213" si="141">AD213+AF213</f>
        <v>0</v>
      </c>
      <c r="AK213" s="1341">
        <f t="shared" ref="AK213" si="142">AE213+AG213</f>
        <v>0</v>
      </c>
      <c r="AL213" s="1278">
        <f t="shared" ref="AL213" si="143">AF213+AH213</f>
        <v>0</v>
      </c>
      <c r="AM213" s="1342">
        <f t="shared" ref="AM213" si="144">AG213+AI213</f>
        <v>0</v>
      </c>
      <c r="AN213" s="1312">
        <f>AD213+AF213+AH213</f>
        <v>0</v>
      </c>
      <c r="AO213" s="3234">
        <f>AE213+AG213+AI213</f>
        <v>0</v>
      </c>
      <c r="AP213" s="108"/>
    </row>
    <row r="214" spans="2:49" ht="15" customHeight="1">
      <c r="B214" s="70"/>
      <c r="C214" s="1632"/>
      <c r="D214" s="81"/>
      <c r="E214" s="1586" t="s">
        <v>89</v>
      </c>
      <c r="F214" s="1574">
        <v>2.2999999999999998</v>
      </c>
      <c r="G214" s="1198">
        <v>2.2999999999999998</v>
      </c>
      <c r="H214" s="1586" t="s">
        <v>294</v>
      </c>
      <c r="I214" s="260">
        <v>7.5</v>
      </c>
      <c r="J214" s="1548">
        <v>7</v>
      </c>
      <c r="K214" s="70"/>
      <c r="L214" s="11"/>
      <c r="M214" s="81"/>
      <c r="N214" s="100"/>
      <c r="O214" s="1291" t="s">
        <v>77</v>
      </c>
      <c r="P214" s="1254"/>
      <c r="Q214" s="1247"/>
      <c r="R214" s="1254"/>
      <c r="S214" s="1335"/>
      <c r="T214" s="1254"/>
      <c r="U214" s="1440"/>
      <c r="V214" s="1254">
        <f t="shared" si="130"/>
        <v>0</v>
      </c>
      <c r="W214" s="1426">
        <f t="shared" si="131"/>
        <v>0</v>
      </c>
      <c r="X214" s="1254">
        <f t="shared" si="132"/>
        <v>0</v>
      </c>
      <c r="Y214" s="1335">
        <f t="shared" si="133"/>
        <v>0</v>
      </c>
      <c r="Z214" s="1292">
        <f>P214+R214+T214</f>
        <v>0</v>
      </c>
      <c r="AA214" s="1300">
        <f>Q214+S214+U214</f>
        <v>0</v>
      </c>
      <c r="AC214" s="1336" t="s">
        <v>375</v>
      </c>
      <c r="AD214" s="1337">
        <f>I184</f>
        <v>14.49</v>
      </c>
      <c r="AE214" s="2599">
        <f>J184</f>
        <v>10.52</v>
      </c>
      <c r="AF214" s="1070">
        <f>L203</f>
        <v>120</v>
      </c>
      <c r="AG214" s="1339">
        <f>M203</f>
        <v>120</v>
      </c>
      <c r="AH214" s="1278"/>
      <c r="AI214" s="1340"/>
      <c r="AJ214" s="1278">
        <f t="shared" ref="AJ214:AM216" si="145">AD214+AF214</f>
        <v>134.49</v>
      </c>
      <c r="AK214" s="1341">
        <f t="shared" si="145"/>
        <v>130.52000000000001</v>
      </c>
      <c r="AL214" s="1278">
        <f t="shared" si="145"/>
        <v>120</v>
      </c>
      <c r="AM214" s="1342">
        <f t="shared" si="145"/>
        <v>120</v>
      </c>
      <c r="AN214" s="1312">
        <f>AD214+AF214+AH214</f>
        <v>134.49</v>
      </c>
      <c r="AO214" s="3234">
        <f>AE214+AG214+AI214</f>
        <v>130.52000000000001</v>
      </c>
      <c r="AP214" s="112"/>
    </row>
    <row r="215" spans="2:49" ht="12.75" customHeight="1">
      <c r="B215" s="70"/>
      <c r="C215" s="1632"/>
      <c r="D215" s="81"/>
      <c r="E215" s="1586" t="s">
        <v>89</v>
      </c>
      <c r="F215" s="1574">
        <v>2.2999999999999998</v>
      </c>
      <c r="G215" s="1198">
        <v>2.2999999999999998</v>
      </c>
      <c r="H215" s="70"/>
      <c r="I215" s="11"/>
      <c r="J215" s="81"/>
      <c r="K215" s="70"/>
      <c r="L215" s="11"/>
      <c r="M215" s="81"/>
      <c r="N215" s="100"/>
      <c r="O215" s="489" t="s">
        <v>402</v>
      </c>
      <c r="P215" s="1254">
        <f>F186</f>
        <v>0.96</v>
      </c>
      <c r="Q215" s="1247">
        <f>G186</f>
        <v>0.96</v>
      </c>
      <c r="R215" s="1254">
        <f>F198+F206+I194+L199</f>
        <v>2.0699999999999998</v>
      </c>
      <c r="S215" s="1335">
        <f>G198+J194+M199+G206</f>
        <v>2.0699999999999998</v>
      </c>
      <c r="T215" s="1254">
        <f>F216</f>
        <v>1.1499999999999999</v>
      </c>
      <c r="U215" s="1440">
        <f>G216</f>
        <v>1.1499999999999999</v>
      </c>
      <c r="V215" s="1254">
        <f t="shared" si="130"/>
        <v>3.03</v>
      </c>
      <c r="W215" s="1426">
        <f t="shared" si="131"/>
        <v>3.03</v>
      </c>
      <c r="X215" s="1254">
        <f t="shared" si="132"/>
        <v>3.2199999999999998</v>
      </c>
      <c r="Y215" s="1335">
        <f t="shared" si="133"/>
        <v>3.2199999999999998</v>
      </c>
      <c r="Z215" s="1292">
        <f>P215+R215+T215</f>
        <v>4.18</v>
      </c>
      <c r="AA215" s="1300">
        <f>Q215+S215+U215</f>
        <v>4.18</v>
      </c>
      <c r="AC215" s="1343" t="s">
        <v>376</v>
      </c>
      <c r="AD215" s="1344"/>
      <c r="AE215" s="2600"/>
      <c r="AF215" s="1070"/>
      <c r="AG215" s="1346"/>
      <c r="AH215" s="1347"/>
      <c r="AI215" s="1348"/>
      <c r="AJ215" s="1278">
        <f t="shared" si="145"/>
        <v>0</v>
      </c>
      <c r="AK215" s="1341">
        <f t="shared" si="145"/>
        <v>0</v>
      </c>
      <c r="AL215" s="1278">
        <f t="shared" si="145"/>
        <v>0</v>
      </c>
      <c r="AM215" s="1342">
        <f t="shared" si="145"/>
        <v>0</v>
      </c>
      <c r="AN215" s="1292">
        <f>AD215+AF215+AH215</f>
        <v>0</v>
      </c>
      <c r="AO215" s="3234">
        <f>AE215+AG215+AI215</f>
        <v>0</v>
      </c>
      <c r="AP215" s="112"/>
    </row>
    <row r="216" spans="2:49" ht="12.75" customHeight="1" thickBot="1">
      <c r="B216" s="1472" t="s">
        <v>362</v>
      </c>
      <c r="C216" s="1473"/>
      <c r="D216" s="1830">
        <f>SUM(D209:D213)</f>
        <v>365</v>
      </c>
      <c r="E216" s="2462" t="s">
        <v>54</v>
      </c>
      <c r="F216" s="1664">
        <v>1.1499999999999999</v>
      </c>
      <c r="G216" s="1594">
        <v>1.1499999999999999</v>
      </c>
      <c r="H216" s="66"/>
      <c r="I216" s="38"/>
      <c r="J216" s="83"/>
      <c r="K216" s="66"/>
      <c r="L216" s="38"/>
      <c r="M216" s="83"/>
      <c r="N216" s="100"/>
      <c r="O216" s="1291" t="s">
        <v>403</v>
      </c>
      <c r="P216" s="1254"/>
      <c r="Q216" s="1247"/>
      <c r="R216" s="1254"/>
      <c r="S216" s="1335"/>
      <c r="T216" s="1254"/>
      <c r="U216" s="1440"/>
      <c r="V216" s="1254">
        <f t="shared" si="130"/>
        <v>0</v>
      </c>
      <c r="W216" s="1426">
        <f t="shared" si="131"/>
        <v>0</v>
      </c>
      <c r="X216" s="1254">
        <f t="shared" si="132"/>
        <v>0</v>
      </c>
      <c r="Y216" s="1335">
        <f t="shared" si="133"/>
        <v>0</v>
      </c>
      <c r="Z216" s="1292">
        <f>P216+R216+T216</f>
        <v>0</v>
      </c>
      <c r="AA216" s="1300">
        <f>Q216+S216+U216</f>
        <v>0</v>
      </c>
      <c r="AC216" s="1349" t="s">
        <v>377</v>
      </c>
      <c r="AD216" s="1344"/>
      <c r="AE216" s="2600"/>
      <c r="AF216" s="1070"/>
      <c r="AG216" s="1346"/>
      <c r="AH216" s="1278"/>
      <c r="AI216" s="1348"/>
      <c r="AJ216" s="1278">
        <f t="shared" si="145"/>
        <v>0</v>
      </c>
      <c r="AK216" s="1341">
        <f t="shared" si="145"/>
        <v>0</v>
      </c>
      <c r="AL216" s="1278">
        <f t="shared" si="145"/>
        <v>0</v>
      </c>
      <c r="AM216" s="1342">
        <f t="shared" si="145"/>
        <v>0</v>
      </c>
      <c r="AN216" s="1292">
        <f>AD216+AF216+AH216</f>
        <v>0</v>
      </c>
      <c r="AO216" s="3234">
        <f>AE216+AG216+AI216</f>
        <v>0</v>
      </c>
      <c r="AP216" s="112"/>
    </row>
    <row r="217" spans="2:49" ht="12" customHeight="1">
      <c r="N217" s="100"/>
      <c r="O217" s="1263" t="s">
        <v>164</v>
      </c>
      <c r="P217" s="1258">
        <f t="shared" ref="P217:U217" si="146">P218+P219+P220+P221</f>
        <v>1.4524999999999999</v>
      </c>
      <c r="Q217" s="1450">
        <f t="shared" si="146"/>
        <v>1.4524999999999999</v>
      </c>
      <c r="R217" s="1258">
        <f t="shared" si="146"/>
        <v>0.01</v>
      </c>
      <c r="S217" s="1451">
        <f t="shared" si="146"/>
        <v>0.01</v>
      </c>
      <c r="T217" s="1268">
        <f t="shared" si="146"/>
        <v>0</v>
      </c>
      <c r="U217" s="1452">
        <f t="shared" si="146"/>
        <v>0</v>
      </c>
      <c r="V217" s="1758">
        <f t="shared" ref="V217:V222" si="147">P217+R217</f>
        <v>1.4624999999999999</v>
      </c>
      <c r="W217" s="1426">
        <f t="shared" si="131"/>
        <v>1.4624999999999999</v>
      </c>
      <c r="X217" s="1254">
        <f t="shared" si="132"/>
        <v>0.01</v>
      </c>
      <c r="Y217" s="1335">
        <f t="shared" si="133"/>
        <v>0.01</v>
      </c>
      <c r="Z217" s="1292">
        <f>P217+R217+T217</f>
        <v>1.4624999999999999</v>
      </c>
      <c r="AA217" s="1300">
        <f>Q217+S217+U217</f>
        <v>1.4624999999999999</v>
      </c>
      <c r="AC217" s="1350" t="s">
        <v>378</v>
      </c>
      <c r="AD217" s="1351">
        <f>I185</f>
        <v>11.88</v>
      </c>
      <c r="AE217" s="2601">
        <f>J185</f>
        <v>4.9800000000000004</v>
      </c>
      <c r="AF217" s="1276"/>
      <c r="AG217" s="1353"/>
      <c r="AH217" s="1279">
        <f>I214</f>
        <v>7.5</v>
      </c>
      <c r="AI217" s="1354">
        <f>J214</f>
        <v>7</v>
      </c>
      <c r="AJ217" s="1279">
        <f>AD217+AF217</f>
        <v>11.88</v>
      </c>
      <c r="AK217" s="1355"/>
      <c r="AL217" s="1279">
        <f>AF217+AH217</f>
        <v>7.5</v>
      </c>
      <c r="AM217" s="1356"/>
      <c r="AN217" s="1301">
        <f>AD217+AF217+AH217</f>
        <v>19.380000000000003</v>
      </c>
      <c r="AO217" s="3235">
        <f>AE217+AG217+AI217</f>
        <v>11.98</v>
      </c>
      <c r="AP217" s="114"/>
    </row>
    <row r="218" spans="2:49" ht="12.75" customHeight="1" thickBot="1">
      <c r="F218" s="11"/>
      <c r="G218" s="11"/>
      <c r="H218" s="697"/>
      <c r="I218" s="56"/>
      <c r="J218" s="382"/>
      <c r="K218" s="11"/>
      <c r="L218" s="11"/>
      <c r="M218" s="11"/>
      <c r="N218" s="100"/>
      <c r="O218" s="1264" t="s">
        <v>160</v>
      </c>
      <c r="P218" s="1259"/>
      <c r="Q218" s="1453"/>
      <c r="R218" s="1259">
        <f>F199</f>
        <v>0.01</v>
      </c>
      <c r="S218" s="1454">
        <f>G199</f>
        <v>0.01</v>
      </c>
      <c r="T218" s="1269"/>
      <c r="U218" s="1453"/>
      <c r="V218" s="1273">
        <f t="shared" si="147"/>
        <v>0.01</v>
      </c>
      <c r="W218" s="1454">
        <f t="shared" si="131"/>
        <v>0.01</v>
      </c>
      <c r="X218" s="1255">
        <f t="shared" si="132"/>
        <v>0.01</v>
      </c>
      <c r="Y218" s="1454">
        <f t="shared" si="133"/>
        <v>0.01</v>
      </c>
      <c r="Z218" s="1292">
        <f>P218+R218+T218</f>
        <v>0.01</v>
      </c>
      <c r="AA218" s="1300">
        <f>Q218+S218+U218</f>
        <v>0.01</v>
      </c>
      <c r="AC218" s="1350" t="s">
        <v>501</v>
      </c>
      <c r="AD218" s="1351"/>
      <c r="AE218" s="2601"/>
      <c r="AF218" s="1276"/>
      <c r="AG218" s="1353"/>
      <c r="AH218" s="1279"/>
      <c r="AI218" s="1354"/>
      <c r="AJ218" s="1279">
        <f>AD218+AF218</f>
        <v>0</v>
      </c>
      <c r="AK218" s="1355"/>
      <c r="AL218" s="1279">
        <f>AF218+AH218</f>
        <v>0</v>
      </c>
      <c r="AM218" s="1356"/>
      <c r="AN218" s="1301">
        <f>AD218+AF218+AH218</f>
        <v>0</v>
      </c>
      <c r="AO218" s="3235">
        <f>AE218+AG218+AI218</f>
        <v>0</v>
      </c>
      <c r="AP218" s="207"/>
      <c r="AV218" s="11"/>
      <c r="AW218" s="11"/>
    </row>
    <row r="219" spans="2:49" ht="14.25" customHeight="1" thickBot="1">
      <c r="E219" s="94"/>
      <c r="F219" s="1821"/>
      <c r="G219" s="390"/>
      <c r="H219" s="1945"/>
      <c r="I219" s="56"/>
      <c r="J219" s="153"/>
      <c r="K219" s="57"/>
      <c r="L219" s="56"/>
      <c r="M219" s="153"/>
      <c r="N219" s="100"/>
      <c r="O219" s="1265" t="s">
        <v>369</v>
      </c>
      <c r="P219" s="1260">
        <f>G188</f>
        <v>1.2524999999999999</v>
      </c>
      <c r="Q219" s="1455">
        <f>G188</f>
        <v>1.2524999999999999</v>
      </c>
      <c r="R219" s="1260"/>
      <c r="S219" s="1456"/>
      <c r="T219" s="1270"/>
      <c r="U219" s="1455"/>
      <c r="V219" s="1273">
        <f t="shared" si="147"/>
        <v>1.2524999999999999</v>
      </c>
      <c r="W219" s="1454">
        <f t="shared" si="131"/>
        <v>1.2524999999999999</v>
      </c>
      <c r="X219" s="1255">
        <f t="shared" si="132"/>
        <v>0</v>
      </c>
      <c r="Y219" s="1454">
        <f t="shared" si="133"/>
        <v>0</v>
      </c>
      <c r="Z219" s="1292">
        <f>P219+R219+T219</f>
        <v>1.2524999999999999</v>
      </c>
      <c r="AA219" s="1300">
        <f>Q219+S219+U219</f>
        <v>1.2524999999999999</v>
      </c>
      <c r="AC219" s="1357" t="s">
        <v>379</v>
      </c>
      <c r="AD219" s="1973">
        <f t="shared" ref="AD219:AI219" si="148">SUM(AD213:AD218)</f>
        <v>26.37</v>
      </c>
      <c r="AE219" s="1359">
        <f t="shared" si="148"/>
        <v>15.5</v>
      </c>
      <c r="AF219" s="1360">
        <f t="shared" si="148"/>
        <v>120</v>
      </c>
      <c r="AG219" s="1361">
        <f t="shared" si="148"/>
        <v>120</v>
      </c>
      <c r="AH219" s="1362">
        <f t="shared" si="148"/>
        <v>7.5</v>
      </c>
      <c r="AI219" s="1363">
        <f t="shared" si="148"/>
        <v>7</v>
      </c>
      <c r="AJ219" s="2514">
        <f>AD219+AF219</f>
        <v>146.37</v>
      </c>
      <c r="AK219" s="1364">
        <f>AE219+AG219</f>
        <v>135.5</v>
      </c>
      <c r="AL219" s="1362">
        <f>AF219+AH219</f>
        <v>127.5</v>
      </c>
      <c r="AM219" s="1365">
        <f>AG219+AI219</f>
        <v>127</v>
      </c>
      <c r="AN219" s="2515">
        <f>AD219+AF219+AH219</f>
        <v>153.87</v>
      </c>
      <c r="AO219" s="3239">
        <f>AE219+AG219+AI219</f>
        <v>142.5</v>
      </c>
      <c r="AP219" s="3248"/>
      <c r="AV219" s="11"/>
      <c r="AW219" s="11"/>
    </row>
    <row r="220" spans="2:49">
      <c r="B220" s="41"/>
      <c r="C220" s="7"/>
      <c r="D220" s="103"/>
      <c r="E220" s="109"/>
      <c r="F220" s="11"/>
      <c r="G220" s="11"/>
      <c r="H220" s="11"/>
      <c r="I220" s="11"/>
      <c r="J220" s="11"/>
      <c r="K220" s="2506"/>
      <c r="L220" s="11"/>
      <c r="M220" s="3"/>
      <c r="N220" s="100"/>
      <c r="O220" s="1266" t="s">
        <v>134</v>
      </c>
      <c r="P220" s="1261">
        <f>L184</f>
        <v>0.2</v>
      </c>
      <c r="Q220" s="1457">
        <f>M184</f>
        <v>0.2</v>
      </c>
      <c r="R220" s="1261"/>
      <c r="S220" s="1458"/>
      <c r="T220" s="1271"/>
      <c r="U220" s="1457"/>
      <c r="V220" s="1273">
        <f t="shared" si="147"/>
        <v>0.2</v>
      </c>
      <c r="W220" s="1454">
        <f t="shared" si="131"/>
        <v>0.2</v>
      </c>
      <c r="X220" s="1255">
        <f t="shared" si="132"/>
        <v>0</v>
      </c>
      <c r="Y220" s="1454">
        <f t="shared" si="133"/>
        <v>0</v>
      </c>
      <c r="Z220" s="1301">
        <f>P220+R220+T220</f>
        <v>0.2</v>
      </c>
      <c r="AA220" s="1302">
        <f>Q220+S220+U220</f>
        <v>0.2</v>
      </c>
      <c r="AC220" s="1489" t="s">
        <v>388</v>
      </c>
      <c r="AD220" s="1380"/>
      <c r="AE220" s="1478"/>
      <c r="AF220" s="1382"/>
      <c r="AG220" s="1481"/>
      <c r="AH220" s="1380"/>
      <c r="AI220" s="1478"/>
      <c r="AJ220" s="1277"/>
      <c r="AK220" s="1484"/>
      <c r="AL220" s="1277">
        <f t="shared" ref="AL220:AL230" si="149">AF220+AH220</f>
        <v>0</v>
      </c>
      <c r="AM220" s="1487"/>
      <c r="AN220" s="1311">
        <f>AD220+AF220+AH220</f>
        <v>0</v>
      </c>
      <c r="AO220" s="3233">
        <f>AE220+AG220+AI220</f>
        <v>0</v>
      </c>
      <c r="AP220" s="112"/>
      <c r="AV220" s="11"/>
      <c r="AW220" s="11"/>
    </row>
    <row r="221" spans="2:49">
      <c r="B221" s="98"/>
      <c r="C221" s="7"/>
      <c r="D221" s="11"/>
      <c r="E221" s="7"/>
      <c r="F221" s="1941"/>
      <c r="G221" s="151"/>
      <c r="H221" s="11"/>
      <c r="I221" s="2506"/>
      <c r="J221" s="11"/>
      <c r="K221" s="2506"/>
      <c r="L221" s="11"/>
      <c r="M221" s="145"/>
      <c r="N221" s="100"/>
      <c r="O221" s="1266" t="s">
        <v>417</v>
      </c>
      <c r="P221" s="1261"/>
      <c r="Q221" s="1457"/>
      <c r="R221" s="1261"/>
      <c r="S221" s="1458"/>
      <c r="T221" s="1271"/>
      <c r="U221" s="1457"/>
      <c r="V221" s="1273">
        <f t="shared" si="147"/>
        <v>0</v>
      </c>
      <c r="W221" s="1454">
        <f t="shared" ref="W221:Y222" si="150">Q221+S221</f>
        <v>0</v>
      </c>
      <c r="X221" s="1255">
        <f t="shared" si="150"/>
        <v>0</v>
      </c>
      <c r="Y221" s="1454">
        <f t="shared" si="150"/>
        <v>0</v>
      </c>
      <c r="Z221" s="1301">
        <f>P221+R221+T221</f>
        <v>0</v>
      </c>
      <c r="AA221" s="1302">
        <f>Q221+S221+U221</f>
        <v>0</v>
      </c>
      <c r="AC221" s="1474" t="s">
        <v>389</v>
      </c>
      <c r="AD221" s="1386">
        <f>L182</f>
        <v>15</v>
      </c>
      <c r="AE221" s="1479">
        <f>M182</f>
        <v>15</v>
      </c>
      <c r="AF221" s="1388"/>
      <c r="AG221" s="1482"/>
      <c r="AH221" s="1386"/>
      <c r="AI221" s="1479"/>
      <c r="AJ221" s="1278">
        <f t="shared" ref="AJ221:AK223" si="151">AD221+AF221</f>
        <v>15</v>
      </c>
      <c r="AK221" s="1485">
        <f t="shared" si="151"/>
        <v>15</v>
      </c>
      <c r="AL221" s="1278">
        <f t="shared" si="149"/>
        <v>0</v>
      </c>
      <c r="AM221" s="1438">
        <f t="shared" ref="AM221:AM226" si="152">AG221+AI221</f>
        <v>0</v>
      </c>
      <c r="AN221" s="1292">
        <f>AD221+AF221+AH221</f>
        <v>15</v>
      </c>
      <c r="AO221" s="3234">
        <f>AE221+AG221+AI221</f>
        <v>15</v>
      </c>
      <c r="AP221" s="112"/>
      <c r="AU221" s="817"/>
      <c r="AV221" s="11"/>
      <c r="AW221" s="11"/>
    </row>
    <row r="222" spans="2:49" ht="15" customHeight="1" thickBot="1">
      <c r="B222" s="41"/>
      <c r="C222" s="7"/>
      <c r="D222" s="15"/>
      <c r="E222" s="7"/>
      <c r="F222" s="14"/>
      <c r="G222" s="151"/>
      <c r="H222" s="11"/>
      <c r="I222" s="2506"/>
      <c r="J222" s="11"/>
      <c r="K222" s="2506"/>
      <c r="L222" s="11"/>
      <c r="M222" s="151"/>
      <c r="N222" s="100"/>
      <c r="O222" s="496" t="s">
        <v>98</v>
      </c>
      <c r="P222" s="1262">
        <f>I67</f>
        <v>6.4</v>
      </c>
      <c r="Q222" s="1459">
        <f>J67</f>
        <v>6.4</v>
      </c>
      <c r="R222" s="1262">
        <f>L195</f>
        <v>10</v>
      </c>
      <c r="S222" s="1460">
        <f>M195</f>
        <v>10</v>
      </c>
      <c r="T222" s="1272"/>
      <c r="U222" s="1461"/>
      <c r="V222" s="1274">
        <f t="shared" si="147"/>
        <v>16.399999999999999</v>
      </c>
      <c r="W222" s="1462">
        <f t="shared" si="150"/>
        <v>16.399999999999999</v>
      </c>
      <c r="X222" s="1274">
        <f t="shared" si="150"/>
        <v>10</v>
      </c>
      <c r="Y222" s="1462">
        <f t="shared" si="150"/>
        <v>10</v>
      </c>
      <c r="Z222" s="1303">
        <f>P222+R222+T222</f>
        <v>16.399999999999999</v>
      </c>
      <c r="AA222" s="1304">
        <f>Q222+S222+U222</f>
        <v>16.399999999999999</v>
      </c>
      <c r="AC222" s="1475" t="s">
        <v>453</v>
      </c>
      <c r="AD222" s="1392"/>
      <c r="AE222" s="1480"/>
      <c r="AF222" s="1394"/>
      <c r="AG222" s="1483"/>
      <c r="AH222" s="1392"/>
      <c r="AI222" s="1480"/>
      <c r="AJ222" s="1279">
        <f t="shared" si="151"/>
        <v>0</v>
      </c>
      <c r="AK222" s="1486">
        <f t="shared" si="151"/>
        <v>0</v>
      </c>
      <c r="AL222" s="1279">
        <f t="shared" si="149"/>
        <v>0</v>
      </c>
      <c r="AM222" s="1488">
        <f t="shared" si="152"/>
        <v>0</v>
      </c>
      <c r="AN222" s="1301">
        <f>AD222+AF222+AH222</f>
        <v>0</v>
      </c>
      <c r="AO222" s="3235">
        <f>AE222+AG222+AI222</f>
        <v>0</v>
      </c>
      <c r="AP222" s="207"/>
      <c r="AU222" s="817"/>
      <c r="AV222" s="11"/>
      <c r="AW222" s="11"/>
    </row>
    <row r="223" spans="2:49" ht="13.5" customHeight="1" thickBot="1">
      <c r="B223" s="11"/>
      <c r="C223" s="360"/>
      <c r="D223" s="4"/>
      <c r="E223" s="697"/>
      <c r="F223" s="360"/>
      <c r="G223" s="382"/>
      <c r="H223" s="11"/>
      <c r="I223" s="2506"/>
      <c r="J223" s="11"/>
      <c r="K223" s="2506"/>
      <c r="L223" s="11"/>
      <c r="M223" s="151"/>
      <c r="N223" s="100"/>
      <c r="O223" s="94"/>
      <c r="P223" s="14"/>
      <c r="Q223" s="392"/>
      <c r="S223" s="7"/>
      <c r="T223" s="14"/>
      <c r="U223" s="392"/>
      <c r="V223" s="11"/>
      <c r="AC223" s="1476" t="s">
        <v>390</v>
      </c>
      <c r="AD223" s="1496">
        <f t="shared" ref="AD223:AI223" si="153">AD220+AD221+AD222</f>
        <v>15</v>
      </c>
      <c r="AE223" s="1421">
        <f t="shared" si="153"/>
        <v>15</v>
      </c>
      <c r="AF223" s="1477">
        <f t="shared" si="153"/>
        <v>0</v>
      </c>
      <c r="AG223" s="1419">
        <f t="shared" si="153"/>
        <v>0</v>
      </c>
      <c r="AH223" s="1496">
        <f t="shared" si="153"/>
        <v>0</v>
      </c>
      <c r="AI223" s="1421">
        <f t="shared" si="153"/>
        <v>0</v>
      </c>
      <c r="AJ223" s="1327">
        <f t="shared" si="151"/>
        <v>15</v>
      </c>
      <c r="AK223" s="1420">
        <f t="shared" si="151"/>
        <v>15</v>
      </c>
      <c r="AL223" s="1327">
        <f t="shared" si="149"/>
        <v>0</v>
      </c>
      <c r="AM223" s="1421">
        <f t="shared" si="152"/>
        <v>0</v>
      </c>
      <c r="AN223" s="1327">
        <f>AD223+AF223+AH223</f>
        <v>15</v>
      </c>
      <c r="AO223" s="3236">
        <f>AE223+AG223+AI223</f>
        <v>15</v>
      </c>
      <c r="AP223" s="112"/>
      <c r="AU223" s="817"/>
      <c r="AV223" s="11"/>
      <c r="AW223" s="11"/>
    </row>
    <row r="224" spans="2:49" ht="13.5" customHeight="1">
      <c r="B224" s="98"/>
      <c r="C224" s="7"/>
      <c r="D224" s="15"/>
      <c r="E224" s="7"/>
      <c r="F224" s="14"/>
      <c r="G224" s="151"/>
      <c r="H224" s="11"/>
      <c r="I224" s="2506"/>
      <c r="J224" s="11"/>
      <c r="K224" s="2506"/>
      <c r="L224" s="11"/>
      <c r="M224" s="2790"/>
      <c r="N224" s="100"/>
      <c r="O224" s="7"/>
      <c r="P224" s="14"/>
      <c r="Q224" s="151"/>
      <c r="S224" s="11"/>
      <c r="T224" s="11"/>
      <c r="U224" s="11"/>
      <c r="V224" s="11"/>
      <c r="AC224" s="1315" t="s">
        <v>383</v>
      </c>
      <c r="AD224" s="1366">
        <f>F181</f>
        <v>90.063999999999993</v>
      </c>
      <c r="AE224" s="1367">
        <f>G181</f>
        <v>79.599999999999994</v>
      </c>
      <c r="AF224" s="1277">
        <f>L191</f>
        <v>89.873000000000005</v>
      </c>
      <c r="AG224" s="1368">
        <f>M191</f>
        <v>77.7</v>
      </c>
      <c r="AH224" s="1366"/>
      <c r="AI224" s="1367"/>
      <c r="AJ224" s="1277"/>
      <c r="AK224" s="1369">
        <f>AE224+AG224</f>
        <v>157.30000000000001</v>
      </c>
      <c r="AL224" s="1277">
        <f t="shared" si="149"/>
        <v>89.873000000000005</v>
      </c>
      <c r="AM224" s="1370">
        <f t="shared" si="152"/>
        <v>77.7</v>
      </c>
      <c r="AN224" s="1311">
        <f>AD224+AF224+AH224</f>
        <v>179.93700000000001</v>
      </c>
      <c r="AO224" s="3233">
        <f>AE224+AG224+AI224</f>
        <v>157.30000000000001</v>
      </c>
      <c r="AP224" s="112"/>
      <c r="AU224" s="114"/>
      <c r="AV224" s="11"/>
      <c r="AW224" s="11"/>
    </row>
    <row r="225" spans="2:49" ht="14.25" customHeight="1" thickBot="1">
      <c r="B225" s="11"/>
      <c r="C225" s="360"/>
      <c r="D225" s="11"/>
      <c r="E225" s="7"/>
      <c r="F225" s="41"/>
      <c r="G225" s="151"/>
      <c r="H225" s="11"/>
      <c r="I225" s="2506"/>
      <c r="J225" s="11"/>
      <c r="K225" s="2506"/>
      <c r="L225" s="11"/>
      <c r="M225" s="2037"/>
      <c r="N225" s="100"/>
      <c r="O225" s="114"/>
      <c r="P225" s="135"/>
      <c r="Q225" s="109"/>
      <c r="R225" s="213"/>
      <c r="S225" s="109"/>
      <c r="T225" s="14"/>
      <c r="U225" s="392"/>
      <c r="V225" s="11"/>
      <c r="W225" s="1244"/>
      <c r="Y225" s="1244"/>
      <c r="AC225" s="1316" t="s">
        <v>384</v>
      </c>
      <c r="AD225" s="1351"/>
      <c r="AE225" s="1371"/>
      <c r="AF225" s="1279"/>
      <c r="AG225" s="1372"/>
      <c r="AH225" s="1351"/>
      <c r="AI225" s="1371"/>
      <c r="AJ225" s="1279">
        <f>AD225+AF225</f>
        <v>0</v>
      </c>
      <c r="AK225" s="1373">
        <f>AE225+AG225</f>
        <v>0</v>
      </c>
      <c r="AL225" s="1279">
        <f t="shared" si="149"/>
        <v>0</v>
      </c>
      <c r="AM225" s="1374">
        <f t="shared" si="152"/>
        <v>0</v>
      </c>
      <c r="AN225" s="1301">
        <f>AD225+AF225+AH225</f>
        <v>0</v>
      </c>
      <c r="AO225" s="3235">
        <f>AE225+AG225+AI225</f>
        <v>0</v>
      </c>
      <c r="AP225" s="207"/>
      <c r="AU225" s="114"/>
      <c r="AV225" s="11"/>
      <c r="AW225" s="11"/>
    </row>
    <row r="226" spans="2:49" ht="12.75" customHeight="1" thickBot="1">
      <c r="B226" s="11"/>
      <c r="C226" s="49"/>
      <c r="D226" s="11"/>
      <c r="E226" s="7"/>
      <c r="F226" s="14"/>
      <c r="G226" s="151"/>
      <c r="H226" s="11"/>
      <c r="I226" s="2506"/>
      <c r="J226" s="11"/>
      <c r="K226" s="2506"/>
      <c r="L226" s="11"/>
      <c r="M226" s="153"/>
      <c r="N226" s="100"/>
      <c r="O226" s="114"/>
      <c r="P226" s="109"/>
      <c r="Q226" s="114"/>
      <c r="R226" s="114"/>
      <c r="S226" s="114"/>
      <c r="T226" s="11"/>
      <c r="U226" s="11"/>
      <c r="V226" s="11"/>
      <c r="W226" s="1244"/>
      <c r="Y226" s="1244"/>
      <c r="AC226" s="1317" t="s">
        <v>380</v>
      </c>
      <c r="AD226" s="1375">
        <f t="shared" ref="AD226:AI226" si="154">SUM(AD224:AD225)</f>
        <v>90.063999999999993</v>
      </c>
      <c r="AE226" s="1376">
        <f t="shared" si="154"/>
        <v>79.599999999999994</v>
      </c>
      <c r="AF226" s="1377">
        <f t="shared" si="154"/>
        <v>89.873000000000005</v>
      </c>
      <c r="AG226" s="1319">
        <f t="shared" si="154"/>
        <v>77.7</v>
      </c>
      <c r="AH226" s="1375">
        <f t="shared" si="154"/>
        <v>0</v>
      </c>
      <c r="AI226" s="1376">
        <f t="shared" si="154"/>
        <v>0</v>
      </c>
      <c r="AJ226" s="1318">
        <f>AD226+AF226</f>
        <v>179.93700000000001</v>
      </c>
      <c r="AK226" s="1378">
        <f>AE226+AG226</f>
        <v>157.30000000000001</v>
      </c>
      <c r="AL226" s="1318">
        <f t="shared" si="149"/>
        <v>89.873000000000005</v>
      </c>
      <c r="AM226" s="1379">
        <f t="shared" si="152"/>
        <v>77.7</v>
      </c>
      <c r="AN226" s="1318">
        <f>AD226+AF226+AH226</f>
        <v>179.93700000000001</v>
      </c>
      <c r="AO226" s="3240">
        <f>AE226+AG226+AI226</f>
        <v>157.30000000000001</v>
      </c>
      <c r="AP226" s="106"/>
      <c r="AU226" s="114"/>
      <c r="AV226" s="11"/>
      <c r="AW226" s="11"/>
    </row>
    <row r="227" spans="2:49" ht="14.25" customHeight="1">
      <c r="B227" s="11"/>
      <c r="C227" s="49"/>
      <c r="D227" s="11"/>
      <c r="E227" s="7"/>
      <c r="F227" s="14"/>
      <c r="G227" s="151"/>
      <c r="H227" s="11"/>
      <c r="I227" s="2506"/>
      <c r="J227" s="11"/>
      <c r="K227" s="2506"/>
      <c r="L227" s="11"/>
      <c r="M227" s="389"/>
      <c r="N227" s="100"/>
      <c r="O227" s="112"/>
      <c r="P227" s="113"/>
      <c r="Q227" s="139"/>
      <c r="R227" s="114"/>
      <c r="S227" s="109"/>
      <c r="T227" s="7"/>
      <c r="U227" s="151"/>
      <c r="V227" s="11"/>
      <c r="W227" s="306"/>
      <c r="Y227" s="306"/>
      <c r="AC227" s="1320" t="s">
        <v>249</v>
      </c>
      <c r="AD227" s="1380"/>
      <c r="AE227" s="1381"/>
      <c r="AF227" s="1382"/>
      <c r="AG227" s="1383"/>
      <c r="AH227" s="1380"/>
      <c r="AI227" s="1381"/>
      <c r="AJ227" s="1277"/>
      <c r="AK227" s="1384"/>
      <c r="AL227" s="1277">
        <f t="shared" si="149"/>
        <v>0</v>
      </c>
      <c r="AM227" s="1385"/>
      <c r="AN227" s="1311">
        <f>AD227+AF227+AH227</f>
        <v>0</v>
      </c>
      <c r="AO227" s="3233">
        <f>AE227+AG227+AI227</f>
        <v>0</v>
      </c>
      <c r="AP227" s="112"/>
      <c r="AU227" s="114"/>
      <c r="AV227" s="11"/>
      <c r="AW227" s="11"/>
    </row>
    <row r="228" spans="2:49" ht="15.75" customHeight="1">
      <c r="B228" s="11"/>
      <c r="C228" s="49"/>
      <c r="D228" s="11"/>
      <c r="E228" s="7"/>
      <c r="F228" s="14"/>
      <c r="G228" s="153"/>
      <c r="H228" s="11"/>
      <c r="I228" s="2506"/>
      <c r="J228" s="11"/>
      <c r="K228" s="2506"/>
      <c r="L228" s="11"/>
      <c r="M228" s="95"/>
      <c r="N228" s="100"/>
      <c r="O228" s="109"/>
      <c r="P228" s="108"/>
      <c r="Q228" s="146"/>
      <c r="R228" s="114"/>
      <c r="S228" s="109"/>
      <c r="T228" s="7"/>
      <c r="U228" s="11"/>
      <c r="V228" s="11"/>
      <c r="W228" s="1240"/>
      <c r="Y228" s="1240"/>
      <c r="AC228" s="1321" t="s">
        <v>103</v>
      </c>
      <c r="AD228" s="1386"/>
      <c r="AE228" s="1387"/>
      <c r="AF228" s="1388"/>
      <c r="AG228" s="1389"/>
      <c r="AH228" s="1386"/>
      <c r="AI228" s="1387"/>
      <c r="AJ228" s="1278">
        <f t="shared" ref="AJ228:AK230" si="155">AD228+AF228</f>
        <v>0</v>
      </c>
      <c r="AK228" s="1390">
        <f t="shared" si="155"/>
        <v>0</v>
      </c>
      <c r="AL228" s="1278">
        <f t="shared" si="149"/>
        <v>0</v>
      </c>
      <c r="AM228" s="1391">
        <f>AG228+AI228</f>
        <v>0</v>
      </c>
      <c r="AN228" s="1292">
        <f>AD228+AF228+AH228</f>
        <v>0</v>
      </c>
      <c r="AO228" s="3234">
        <f>AE228+AG228+AI228</f>
        <v>0</v>
      </c>
      <c r="AP228" s="112"/>
      <c r="AU228" s="114"/>
      <c r="AV228" s="11"/>
      <c r="AW228" s="11"/>
    </row>
    <row r="229" spans="2:49" ht="15" customHeight="1" thickBot="1">
      <c r="B229" s="11"/>
      <c r="C229" s="49"/>
      <c r="D229" s="11"/>
      <c r="E229" s="11"/>
      <c r="F229" s="11"/>
      <c r="G229" s="11"/>
      <c r="H229" s="11"/>
      <c r="I229" s="2506"/>
      <c r="J229" s="11"/>
      <c r="K229" s="3205"/>
      <c r="L229" s="11"/>
      <c r="M229" s="145"/>
      <c r="N229" s="100"/>
      <c r="O229" s="109"/>
      <c r="P229" s="108"/>
      <c r="Q229" s="146"/>
      <c r="R229" s="114"/>
      <c r="S229" s="109"/>
      <c r="T229" s="7"/>
      <c r="U229" s="11"/>
      <c r="V229" s="11"/>
      <c r="W229" s="306"/>
      <c r="Y229" s="1240"/>
      <c r="AC229" s="1322" t="s">
        <v>250</v>
      </c>
      <c r="AD229" s="1392"/>
      <c r="AE229" s="1393"/>
      <c r="AF229" s="1394"/>
      <c r="AG229" s="1395"/>
      <c r="AH229" s="1392"/>
      <c r="AI229" s="1393"/>
      <c r="AJ229" s="1279">
        <f t="shared" si="155"/>
        <v>0</v>
      </c>
      <c r="AK229" s="1396">
        <f t="shared" si="155"/>
        <v>0</v>
      </c>
      <c r="AL229" s="1279">
        <f t="shared" si="149"/>
        <v>0</v>
      </c>
      <c r="AM229" s="1397">
        <f>AG229+AI229</f>
        <v>0</v>
      </c>
      <c r="AN229" s="1301">
        <f>AD229+AF229+AH229</f>
        <v>0</v>
      </c>
      <c r="AO229" s="3235">
        <f>AE229+AG229+AI229</f>
        <v>0</v>
      </c>
      <c r="AP229" s="207"/>
      <c r="AU229" s="114"/>
      <c r="AV229" s="11"/>
      <c r="AW229" s="11"/>
    </row>
    <row r="230" spans="2:49" ht="13.5" customHeight="1" thickBot="1">
      <c r="B230" s="11"/>
      <c r="C230" s="49"/>
      <c r="D230" s="11"/>
      <c r="E230" s="7"/>
      <c r="F230" s="14"/>
      <c r="G230" s="151"/>
      <c r="H230" s="57"/>
      <c r="I230" s="56"/>
      <c r="J230" s="153"/>
      <c r="K230" s="3209"/>
      <c r="L230" s="11"/>
      <c r="M230" s="392"/>
      <c r="N230" s="100"/>
      <c r="O230" s="11"/>
      <c r="Q230" s="1241"/>
      <c r="S230" s="11"/>
      <c r="T230" s="11"/>
      <c r="U230" s="11"/>
      <c r="V230" s="11"/>
      <c r="W230" s="1246"/>
      <c r="Y230" s="1246"/>
      <c r="Z230" s="1305"/>
      <c r="AA230" s="321"/>
      <c r="AC230" s="1490" t="s">
        <v>381</v>
      </c>
      <c r="AD230" s="1491">
        <f t="shared" ref="AD230:AI230" si="156">AD227+AD228+AD229</f>
        <v>0</v>
      </c>
      <c r="AE230" s="1363">
        <f t="shared" si="156"/>
        <v>0</v>
      </c>
      <c r="AF230" s="1491">
        <f t="shared" si="156"/>
        <v>0</v>
      </c>
      <c r="AG230" s="1363">
        <f t="shared" si="156"/>
        <v>0</v>
      </c>
      <c r="AH230" s="1491">
        <f t="shared" si="156"/>
        <v>0</v>
      </c>
      <c r="AI230" s="1363">
        <f t="shared" si="156"/>
        <v>0</v>
      </c>
      <c r="AJ230" s="1362">
        <f t="shared" si="155"/>
        <v>0</v>
      </c>
      <c r="AK230" s="1364">
        <f t="shared" si="155"/>
        <v>0</v>
      </c>
      <c r="AL230" s="1362">
        <f t="shared" si="149"/>
        <v>0</v>
      </c>
      <c r="AM230" s="1365">
        <f>AG230+AI230</f>
        <v>0</v>
      </c>
      <c r="AN230" s="1323">
        <f>AD230+AF230+AH230</f>
        <v>0</v>
      </c>
      <c r="AO230" s="3241">
        <f>AE230+AG230+AI230</f>
        <v>0</v>
      </c>
      <c r="AP230" s="114"/>
      <c r="AU230" s="11"/>
    </row>
    <row r="231" spans="2:49" ht="13.5" customHeight="1">
      <c r="B231" s="11"/>
      <c r="C231" s="49"/>
      <c r="D231" s="11"/>
      <c r="E231" s="7"/>
      <c r="F231" s="14"/>
      <c r="G231" s="153"/>
      <c r="H231" s="55"/>
      <c r="I231" s="14"/>
      <c r="J231" s="151"/>
      <c r="K231" s="7"/>
      <c r="L231" s="14"/>
      <c r="M231" s="392"/>
      <c r="N231" s="100"/>
      <c r="O231" s="11"/>
      <c r="Q231" s="1241"/>
      <c r="S231" s="11"/>
      <c r="T231" s="11"/>
      <c r="U231" s="11"/>
      <c r="V231" s="11"/>
      <c r="W231" s="1246"/>
      <c r="Y231" s="1246"/>
      <c r="Z231" s="1305"/>
      <c r="AA231" s="1429"/>
      <c r="AC231" s="114"/>
      <c r="AE231" s="1240"/>
      <c r="AG231" s="1240"/>
      <c r="AI231" s="114"/>
      <c r="AK231" s="1249"/>
      <c r="AM231" s="1252"/>
      <c r="AN231" s="11"/>
      <c r="AP231" s="114"/>
      <c r="AU231" s="11"/>
    </row>
    <row r="232" spans="2:49" ht="14.25" customHeight="1">
      <c r="C232" s="184" t="s">
        <v>1003</v>
      </c>
      <c r="G232" s="2"/>
      <c r="H232" s="2"/>
      <c r="I232" s="2"/>
      <c r="L232" s="2"/>
      <c r="N232" s="100"/>
      <c r="S232" s="7"/>
      <c r="T232" s="56"/>
      <c r="U232" s="153"/>
      <c r="V232" s="11"/>
      <c r="Z232" s="1430"/>
      <c r="AA232" s="86"/>
      <c r="AC232" t="s">
        <v>363</v>
      </c>
      <c r="AN232" s="114"/>
      <c r="AO232" s="11"/>
      <c r="AP232" s="146"/>
    </row>
    <row r="233" spans="2:49" ht="15" customHeight="1">
      <c r="C233"/>
      <c r="D233" s="107" t="s">
        <v>528</v>
      </c>
      <c r="F233" s="85"/>
      <c r="L233" s="1948" t="s">
        <v>118</v>
      </c>
      <c r="N233" s="100"/>
      <c r="O233" s="3214" t="s">
        <v>1004</v>
      </c>
      <c r="AC233" s="107" t="str">
        <f>B238</f>
        <v xml:space="preserve">  5 - й   день</v>
      </c>
      <c r="AD233" s="2" t="s">
        <v>885</v>
      </c>
      <c r="AI233" s="141" t="s">
        <v>141</v>
      </c>
      <c r="AK233" s="332" t="s">
        <v>364</v>
      </c>
      <c r="AL233" s="73"/>
      <c r="AN233" s="11"/>
      <c r="AO233" s="11"/>
      <c r="AP233" s="114"/>
      <c r="AV233" s="56"/>
      <c r="AW233" s="797"/>
    </row>
    <row r="234" spans="2:49" ht="15.75" thickBot="1">
      <c r="B234" s="2" t="s">
        <v>885</v>
      </c>
      <c r="C234" s="2"/>
      <c r="D234" s="87"/>
      <c r="F234" s="141" t="s">
        <v>141</v>
      </c>
      <c r="I234" s="88"/>
      <c r="J234" s="1931" t="s">
        <v>527</v>
      </c>
      <c r="K234" s="695"/>
      <c r="N234" s="100"/>
      <c r="O234" t="s">
        <v>363</v>
      </c>
      <c r="AN234" s="38"/>
      <c r="AO234" s="38"/>
      <c r="AP234" s="114"/>
      <c r="AV234" s="366"/>
      <c r="AW234" s="366"/>
    </row>
    <row r="235" spans="2:49" ht="15.75" thickBot="1">
      <c r="B235" s="2"/>
      <c r="N235" s="100"/>
      <c r="O235" s="107" t="str">
        <f>B238</f>
        <v xml:space="preserve">  5 - й   день</v>
      </c>
      <c r="P235" s="2" t="s">
        <v>885</v>
      </c>
      <c r="U235" s="141" t="s">
        <v>141</v>
      </c>
      <c r="W235" s="332" t="s">
        <v>364</v>
      </c>
      <c r="X235" s="73"/>
      <c r="Y235" s="1431"/>
      <c r="AC235" s="1234" t="s">
        <v>289</v>
      </c>
      <c r="AD235" s="1235" t="s">
        <v>365</v>
      </c>
      <c r="AE235" s="1236"/>
      <c r="AF235" s="1235" t="s">
        <v>366</v>
      </c>
      <c r="AG235" s="1236"/>
      <c r="AH235" s="1235" t="s">
        <v>367</v>
      </c>
      <c r="AI235" s="1236"/>
      <c r="AJ235" s="1235" t="s">
        <v>370</v>
      </c>
      <c r="AK235" s="1236"/>
      <c r="AL235" s="1281" t="s">
        <v>371</v>
      </c>
      <c r="AM235" s="1236"/>
      <c r="AN235" s="3249" t="s">
        <v>372</v>
      </c>
      <c r="AO235" s="3231"/>
      <c r="AP235" s="3224"/>
      <c r="AV235" s="366"/>
      <c r="AW235" s="366"/>
    </row>
    <row r="236" spans="2:49" ht="12.75" customHeight="1" thickBot="1">
      <c r="B236" s="34" t="s">
        <v>2</v>
      </c>
      <c r="C236" s="89" t="s">
        <v>3</v>
      </c>
      <c r="D236" s="90" t="s">
        <v>4</v>
      </c>
      <c r="E236" s="92" t="s">
        <v>61</v>
      </c>
      <c r="F236" s="78"/>
      <c r="G236" s="78"/>
      <c r="H236" s="78"/>
      <c r="I236" s="78"/>
      <c r="J236" s="78"/>
      <c r="K236" s="78"/>
      <c r="L236" s="78"/>
      <c r="M236" s="63"/>
      <c r="N236" s="100"/>
      <c r="AC236" s="1497" t="s">
        <v>395</v>
      </c>
      <c r="AD236" s="1237" t="s">
        <v>101</v>
      </c>
      <c r="AE236" s="1239" t="s">
        <v>102</v>
      </c>
      <c r="AF236" s="1282" t="s">
        <v>101</v>
      </c>
      <c r="AG236" s="1283" t="s">
        <v>102</v>
      </c>
      <c r="AH236" s="1282" t="s">
        <v>101</v>
      </c>
      <c r="AI236" s="1283" t="s">
        <v>102</v>
      </c>
      <c r="AJ236" s="1237" t="s">
        <v>101</v>
      </c>
      <c r="AK236" s="1238" t="s">
        <v>102</v>
      </c>
      <c r="AL236" s="1284" t="s">
        <v>101</v>
      </c>
      <c r="AM236" s="1238" t="s">
        <v>102</v>
      </c>
      <c r="AN236" s="1500" t="s">
        <v>101</v>
      </c>
      <c r="AO236" s="3232" t="s">
        <v>102</v>
      </c>
      <c r="AP236" s="114"/>
      <c r="AV236" s="14"/>
      <c r="AW236" s="14"/>
    </row>
    <row r="237" spans="2:49" ht="15.75" thickBot="1">
      <c r="B237" s="281" t="s">
        <v>5</v>
      </c>
      <c r="C237"/>
      <c r="D237" s="282" t="s">
        <v>62</v>
      </c>
      <c r="E237" s="66"/>
      <c r="F237" s="38"/>
      <c r="G237" s="38"/>
      <c r="H237" s="2594"/>
      <c r="I237" s="38"/>
      <c r="J237" s="38"/>
      <c r="K237" s="38"/>
      <c r="L237" s="38"/>
      <c r="M237" s="83"/>
      <c r="N237" s="100"/>
      <c r="O237" s="1512" t="s">
        <v>398</v>
      </c>
      <c r="P237" s="198"/>
      <c r="Q237" s="198"/>
      <c r="R237" s="198"/>
      <c r="S237" s="198"/>
      <c r="T237" s="198"/>
      <c r="U237" s="198"/>
      <c r="V237" s="198"/>
      <c r="W237" s="198"/>
      <c r="X237" s="198"/>
      <c r="Y237" s="1232"/>
      <c r="AC237" s="1324" t="s">
        <v>69</v>
      </c>
      <c r="AD237" s="1366"/>
      <c r="AE237" s="1398"/>
      <c r="AF237" s="1366"/>
      <c r="AG237" s="1399"/>
      <c r="AH237" s="1366"/>
      <c r="AI237" s="1400"/>
      <c r="AJ237" s="1277">
        <f t="shared" ref="AJ237:AJ246" si="157">AD237+AF237</f>
        <v>0</v>
      </c>
      <c r="AK237" s="1401">
        <f t="shared" ref="AK237:AK246" si="158">AE237+AG237</f>
        <v>0</v>
      </c>
      <c r="AL237" s="1277">
        <f t="shared" ref="AL237:AL246" si="159">AF237+AH237</f>
        <v>0</v>
      </c>
      <c r="AM237" s="1402">
        <f t="shared" ref="AM237:AM246" si="160">AG237+AI237</f>
        <v>0</v>
      </c>
      <c r="AN237" s="1311">
        <f>AD237+AF237+AH237</f>
        <v>0</v>
      </c>
      <c r="AO237" s="3233">
        <f>AE237+AG237+AI237</f>
        <v>0</v>
      </c>
      <c r="AP237" s="109"/>
      <c r="AV237" s="14"/>
      <c r="AW237" s="14"/>
    </row>
    <row r="238" spans="2:49" ht="14.25" customHeight="1" thickBot="1">
      <c r="B238" s="1709" t="s">
        <v>259</v>
      </c>
      <c r="C238" s="78"/>
      <c r="D238" s="78"/>
      <c r="E238" s="1672" t="s">
        <v>145</v>
      </c>
      <c r="F238" s="1673"/>
      <c r="G238" s="1710"/>
      <c r="H238" s="1674" t="s">
        <v>458</v>
      </c>
      <c r="I238" s="1851"/>
      <c r="J238" s="1852"/>
      <c r="K238" s="3210" t="s">
        <v>797</v>
      </c>
      <c r="L238" s="3211"/>
      <c r="M238" s="3212"/>
      <c r="N238" s="100"/>
      <c r="O238" s="920"/>
      <c r="P238" s="17" t="s">
        <v>399</v>
      </c>
      <c r="Q238" s="17"/>
      <c r="R238" s="17"/>
      <c r="S238" s="17"/>
      <c r="T238" s="17"/>
      <c r="U238" s="17"/>
      <c r="V238" s="17"/>
      <c r="W238" s="17"/>
      <c r="X238" s="17"/>
      <c r="Y238" s="1233"/>
      <c r="AC238" s="1324" t="s">
        <v>71</v>
      </c>
      <c r="AD238" s="1344"/>
      <c r="AE238" s="1403"/>
      <c r="AF238" s="1344"/>
      <c r="AG238" s="1404"/>
      <c r="AH238" s="1344"/>
      <c r="AI238" s="1405"/>
      <c r="AJ238" s="1278">
        <f t="shared" si="157"/>
        <v>0</v>
      </c>
      <c r="AK238" s="1406">
        <f t="shared" si="158"/>
        <v>0</v>
      </c>
      <c r="AL238" s="1278">
        <f t="shared" si="159"/>
        <v>0</v>
      </c>
      <c r="AM238" s="1335">
        <f t="shared" si="160"/>
        <v>0</v>
      </c>
      <c r="AN238" s="1292">
        <f>AD238+AF238+AH238</f>
        <v>0</v>
      </c>
      <c r="AO238" s="3234">
        <f>AE238+AG238+AI238</f>
        <v>0</v>
      </c>
      <c r="AP238" s="109"/>
      <c r="AV238" s="11"/>
      <c r="AW238" s="11"/>
    </row>
    <row r="239" spans="2:49" ht="12.75" customHeight="1" thickBot="1">
      <c r="B239" s="92"/>
      <c r="C239" s="177" t="s">
        <v>154</v>
      </c>
      <c r="D239" s="63"/>
      <c r="E239" s="1846" t="s">
        <v>462</v>
      </c>
      <c r="F239" s="1637"/>
      <c r="G239" s="1711"/>
      <c r="H239" s="1984" t="s">
        <v>459</v>
      </c>
      <c r="I239" s="1853"/>
      <c r="J239" s="1708"/>
      <c r="K239" s="3213" t="s">
        <v>851</v>
      </c>
      <c r="L239" s="2132"/>
      <c r="M239" s="2131"/>
      <c r="N239" s="100"/>
      <c r="AA239" s="11"/>
      <c r="AC239" s="1324" t="s">
        <v>72</v>
      </c>
      <c r="AD239" s="1407"/>
      <c r="AE239" s="1463"/>
      <c r="AF239" s="1407"/>
      <c r="AG239" s="1409"/>
      <c r="AH239" s="1407"/>
      <c r="AI239" s="1410"/>
      <c r="AJ239" s="1278">
        <f t="shared" si="157"/>
        <v>0</v>
      </c>
      <c r="AK239" s="1406">
        <f t="shared" si="158"/>
        <v>0</v>
      </c>
      <c r="AL239" s="1278">
        <f t="shared" si="159"/>
        <v>0</v>
      </c>
      <c r="AM239" s="1335">
        <f t="shared" si="160"/>
        <v>0</v>
      </c>
      <c r="AN239" s="1292">
        <f>AD239+AF239+AH239</f>
        <v>0</v>
      </c>
      <c r="AO239" s="3234">
        <f>AE239+AG239+AI239</f>
        <v>0</v>
      </c>
      <c r="AP239" s="109"/>
      <c r="AV239" s="11"/>
      <c r="AW239" s="11"/>
    </row>
    <row r="240" spans="2:49" ht="13.5" customHeight="1" thickBot="1">
      <c r="B240" s="2246" t="s">
        <v>848</v>
      </c>
      <c r="C240" s="292" t="s">
        <v>847</v>
      </c>
      <c r="D240" s="402">
        <v>60</v>
      </c>
      <c r="E240" s="1561" t="s">
        <v>100</v>
      </c>
      <c r="F240" s="1552" t="s">
        <v>101</v>
      </c>
      <c r="G240" s="1553" t="s">
        <v>102</v>
      </c>
      <c r="H240" s="1561" t="s">
        <v>100</v>
      </c>
      <c r="I240" s="1552" t="s">
        <v>101</v>
      </c>
      <c r="J240" s="1553" t="s">
        <v>102</v>
      </c>
      <c r="K240" s="2187" t="s">
        <v>100</v>
      </c>
      <c r="L240" s="171" t="s">
        <v>101</v>
      </c>
      <c r="M240" s="172" t="s">
        <v>102</v>
      </c>
      <c r="N240" s="100"/>
      <c r="AA240" s="38"/>
      <c r="AC240" s="1324" t="s">
        <v>73</v>
      </c>
      <c r="AD240" s="1344"/>
      <c r="AE240" s="1408"/>
      <c r="AF240" s="1344">
        <f>F254</f>
        <v>15</v>
      </c>
      <c r="AG240" s="2032">
        <f>G254</f>
        <v>14.75</v>
      </c>
      <c r="AH240" s="1344"/>
      <c r="AI240" s="1410"/>
      <c r="AJ240" s="1278">
        <f t="shared" si="157"/>
        <v>15</v>
      </c>
      <c r="AK240" s="1406">
        <f t="shared" si="158"/>
        <v>14.75</v>
      </c>
      <c r="AL240" s="1278">
        <f t="shared" si="159"/>
        <v>15</v>
      </c>
      <c r="AM240" s="1335">
        <f t="shared" si="160"/>
        <v>14.75</v>
      </c>
      <c r="AN240" s="1292">
        <f>AD240+AF240+AH240</f>
        <v>15</v>
      </c>
      <c r="AO240" s="3234">
        <f>AE240+AG240+AI240</f>
        <v>14.75</v>
      </c>
      <c r="AP240" s="109"/>
      <c r="AV240" s="11"/>
      <c r="AW240" s="11"/>
    </row>
    <row r="241" spans="2:49">
      <c r="B241" s="257" t="s">
        <v>456</v>
      </c>
      <c r="C241" s="292" t="s">
        <v>145</v>
      </c>
      <c r="D241" s="277">
        <v>120</v>
      </c>
      <c r="E241" s="1530" t="s">
        <v>121</v>
      </c>
      <c r="F241" s="1694">
        <v>154.33600000000001</v>
      </c>
      <c r="G241" s="1533">
        <v>108.2</v>
      </c>
      <c r="H241" s="1189" t="s">
        <v>45</v>
      </c>
      <c r="I241" s="1190">
        <v>165.6</v>
      </c>
      <c r="J241" s="1191">
        <v>120.36</v>
      </c>
      <c r="K241" s="199" t="s">
        <v>679</v>
      </c>
      <c r="L241" s="247">
        <v>100</v>
      </c>
      <c r="M241" s="2158">
        <v>100</v>
      </c>
      <c r="N241" s="100"/>
      <c r="O241" s="1234" t="s">
        <v>289</v>
      </c>
      <c r="P241" s="1235" t="s">
        <v>365</v>
      </c>
      <c r="Q241" s="1236"/>
      <c r="R241" s="1235" t="s">
        <v>366</v>
      </c>
      <c r="S241" s="1236"/>
      <c r="T241" s="1235" t="s">
        <v>367</v>
      </c>
      <c r="U241" s="1236"/>
      <c r="V241" s="1235" t="s">
        <v>368</v>
      </c>
      <c r="W241" s="1236"/>
      <c r="X241" s="1281" t="s">
        <v>371</v>
      </c>
      <c r="Y241" s="1236"/>
      <c r="Z241" s="3223" t="s">
        <v>372</v>
      </c>
      <c r="AA241" s="1286"/>
      <c r="AC241" s="1324" t="s">
        <v>75</v>
      </c>
      <c r="AD241" s="1344"/>
      <c r="AE241" s="1403"/>
      <c r="AF241" s="1344"/>
      <c r="AG241" s="1404"/>
      <c r="AH241" s="1344"/>
      <c r="AI241" s="1405"/>
      <c r="AJ241" s="1278">
        <f t="shared" si="157"/>
        <v>0</v>
      </c>
      <c r="AK241" s="1406">
        <f t="shared" si="158"/>
        <v>0</v>
      </c>
      <c r="AL241" s="1278">
        <f t="shared" si="159"/>
        <v>0</v>
      </c>
      <c r="AM241" s="1335">
        <f t="shared" si="160"/>
        <v>0</v>
      </c>
      <c r="AN241" s="1292">
        <f>AD241+AF241+AH241</f>
        <v>0</v>
      </c>
      <c r="AO241" s="3234">
        <f>AE241+AG241+AI241</f>
        <v>0</v>
      </c>
      <c r="AP241" s="109"/>
      <c r="AV241" s="11"/>
      <c r="AW241" s="11"/>
    </row>
    <row r="242" spans="2:49" ht="15.75" thickBot="1">
      <c r="B242" s="182"/>
      <c r="C242" s="2657" t="s">
        <v>462</v>
      </c>
      <c r="D242" s="1754"/>
      <c r="E242" s="264" t="s">
        <v>159</v>
      </c>
      <c r="F242" s="260">
        <v>18.89</v>
      </c>
      <c r="G242" s="1538">
        <v>17</v>
      </c>
      <c r="H242" s="261" t="s">
        <v>144</v>
      </c>
      <c r="I242" s="260">
        <v>5.1929999999999996</v>
      </c>
      <c r="J242" s="1548">
        <v>5</v>
      </c>
      <c r="K242" s="454" t="s">
        <v>50</v>
      </c>
      <c r="L242" s="1194">
        <v>12.3</v>
      </c>
      <c r="M242" s="1195">
        <v>12.3</v>
      </c>
      <c r="N242" s="100"/>
      <c r="O242" s="933"/>
      <c r="P242" s="1237" t="s">
        <v>101</v>
      </c>
      <c r="Q242" s="1238" t="s">
        <v>102</v>
      </c>
      <c r="R242" s="1237" t="s">
        <v>101</v>
      </c>
      <c r="S242" s="1238" t="s">
        <v>102</v>
      </c>
      <c r="T242" s="1237" t="s">
        <v>101</v>
      </c>
      <c r="U242" s="1238" t="s">
        <v>102</v>
      </c>
      <c r="V242" s="1237" t="s">
        <v>101</v>
      </c>
      <c r="W242" s="1238" t="s">
        <v>102</v>
      </c>
      <c r="X242" s="1237" t="s">
        <v>101</v>
      </c>
      <c r="Y242" s="1239" t="s">
        <v>102</v>
      </c>
      <c r="Z242" s="1287" t="s">
        <v>101</v>
      </c>
      <c r="AA242" s="1288" t="s">
        <v>102</v>
      </c>
      <c r="AC242" s="1324" t="s">
        <v>76</v>
      </c>
      <c r="AD242" s="1344"/>
      <c r="AE242" s="1411"/>
      <c r="AF242" s="1344"/>
      <c r="AG242" s="1404"/>
      <c r="AH242" s="1344"/>
      <c r="AI242" s="1405"/>
      <c r="AJ242" s="1278">
        <f t="shared" si="157"/>
        <v>0</v>
      </c>
      <c r="AK242" s="1406">
        <f t="shared" si="158"/>
        <v>0</v>
      </c>
      <c r="AL242" s="1278">
        <f t="shared" si="159"/>
        <v>0</v>
      </c>
      <c r="AM242" s="1335">
        <f t="shared" si="160"/>
        <v>0</v>
      </c>
      <c r="AN242" s="1292">
        <f>AD242+AF242+AH242</f>
        <v>0</v>
      </c>
      <c r="AO242" s="3234">
        <f>AE242+AG242+AI242</f>
        <v>0</v>
      </c>
      <c r="AP242" s="109"/>
    </row>
    <row r="243" spans="2:49">
      <c r="B243" s="362" t="s">
        <v>460</v>
      </c>
      <c r="C243" s="2234" t="s">
        <v>458</v>
      </c>
      <c r="D243" s="277">
        <v>180</v>
      </c>
      <c r="E243" s="1698" t="s">
        <v>146</v>
      </c>
      <c r="F243" s="265">
        <v>4</v>
      </c>
      <c r="G243" s="1539">
        <v>2</v>
      </c>
      <c r="H243" s="261" t="s">
        <v>54</v>
      </c>
      <c r="I243" s="1197">
        <v>1.4</v>
      </c>
      <c r="J243" s="1540">
        <v>1.4</v>
      </c>
      <c r="K243" s="1586" t="s">
        <v>516</v>
      </c>
      <c r="L243" s="260">
        <v>11.25</v>
      </c>
      <c r="M243" s="1192">
        <v>11.25</v>
      </c>
      <c r="N243" s="1468"/>
      <c r="O243" s="1513" t="s">
        <v>133</v>
      </c>
      <c r="P243" s="1253">
        <f>D248</f>
        <v>20</v>
      </c>
      <c r="Q243" s="1432">
        <f>D248</f>
        <v>20</v>
      </c>
      <c r="R243" s="1267">
        <f>D262</f>
        <v>30</v>
      </c>
      <c r="S243" s="1424">
        <f>D262</f>
        <v>30</v>
      </c>
      <c r="T243" s="1267"/>
      <c r="U243" s="1433"/>
      <c r="V243" s="1267">
        <f>P243+R243</f>
        <v>50</v>
      </c>
      <c r="W243" s="1423">
        <f>Q243+S243</f>
        <v>50</v>
      </c>
      <c r="X243" s="1267">
        <f>R243+T243</f>
        <v>30</v>
      </c>
      <c r="Y243" s="1424">
        <f>S243+U243</f>
        <v>30</v>
      </c>
      <c r="Z243" s="1289">
        <f>P243+R243+T243</f>
        <v>50</v>
      </c>
      <c r="AA243" s="1290">
        <f>Q243+S243+U243</f>
        <v>50</v>
      </c>
      <c r="AC243" s="1325" t="s">
        <v>397</v>
      </c>
      <c r="AD243" s="1344"/>
      <c r="AE243" s="1403"/>
      <c r="AF243" s="1344"/>
      <c r="AG243" s="1404"/>
      <c r="AH243" s="1344"/>
      <c r="AI243" s="1405"/>
      <c r="AJ243" s="1278">
        <f t="shared" si="157"/>
        <v>0</v>
      </c>
      <c r="AK243" s="1406">
        <f t="shared" si="158"/>
        <v>0</v>
      </c>
      <c r="AL243" s="1278">
        <f t="shared" si="159"/>
        <v>0</v>
      </c>
      <c r="AM243" s="1335">
        <f t="shared" si="160"/>
        <v>0</v>
      </c>
      <c r="AN243" s="1292">
        <f>AD243+AF243+AH243</f>
        <v>0</v>
      </c>
      <c r="AO243" s="3234">
        <f>AE243+AG243+AI243</f>
        <v>0</v>
      </c>
      <c r="AP243" s="109"/>
    </row>
    <row r="244" spans="2:49" ht="14.25" customHeight="1" thickBot="1">
      <c r="B244" s="1669"/>
      <c r="C244" s="2666" t="s">
        <v>459</v>
      </c>
      <c r="D244" s="400"/>
      <c r="E244" s="264" t="s">
        <v>80</v>
      </c>
      <c r="F244" s="260">
        <v>10.8</v>
      </c>
      <c r="G244" s="1538">
        <v>10.8</v>
      </c>
      <c r="H244" s="1193" t="s">
        <v>273</v>
      </c>
      <c r="I244" s="260">
        <v>3</v>
      </c>
      <c r="J244" s="1548">
        <v>3</v>
      </c>
      <c r="K244" s="1586" t="s">
        <v>143</v>
      </c>
      <c r="L244" s="1543">
        <v>10</v>
      </c>
      <c r="M244" s="1618">
        <v>10</v>
      </c>
      <c r="N244" s="100"/>
      <c r="O244" s="1291" t="s">
        <v>132</v>
      </c>
      <c r="P244" s="1254">
        <f>D247</f>
        <v>30</v>
      </c>
      <c r="Q244" s="1434">
        <f>D247</f>
        <v>30</v>
      </c>
      <c r="R244" s="1254">
        <f>D261</f>
        <v>45</v>
      </c>
      <c r="S244" s="1435">
        <f>D261</f>
        <v>45</v>
      </c>
      <c r="T244" s="1254">
        <f>D276</f>
        <v>30</v>
      </c>
      <c r="U244" s="1434">
        <f>D276</f>
        <v>30</v>
      </c>
      <c r="V244" s="1254">
        <f t="shared" ref="V244:V248" si="161">P244+R244</f>
        <v>75</v>
      </c>
      <c r="W244" s="1426">
        <f t="shared" ref="W244:W248" si="162">Q244+S244</f>
        <v>75</v>
      </c>
      <c r="X244" s="1254">
        <f t="shared" ref="X244:X248" si="163">R244+T244</f>
        <v>75</v>
      </c>
      <c r="Y244" s="1335">
        <f t="shared" ref="Y244:Y248" si="164">S244+U244</f>
        <v>75</v>
      </c>
      <c r="Z244" s="1292">
        <f>P244+R244+T244</f>
        <v>105</v>
      </c>
      <c r="AA244" s="1293">
        <f>Q244+S244+U244</f>
        <v>105</v>
      </c>
      <c r="AC244" s="1498" t="s">
        <v>396</v>
      </c>
      <c r="AD244" s="1351"/>
      <c r="AE244" s="1412"/>
      <c r="AF244" s="1351"/>
      <c r="AG244" s="1413"/>
      <c r="AH244" s="1351"/>
      <c r="AI244" s="1414"/>
      <c r="AJ244" s="1279">
        <f t="shared" si="157"/>
        <v>0</v>
      </c>
      <c r="AK244" s="1415">
        <f t="shared" si="158"/>
        <v>0</v>
      </c>
      <c r="AL244" s="1279">
        <f t="shared" si="159"/>
        <v>0</v>
      </c>
      <c r="AM244" s="1243">
        <f t="shared" si="160"/>
        <v>0</v>
      </c>
      <c r="AN244" s="1301">
        <f>AD244+AF244+AH244</f>
        <v>0</v>
      </c>
      <c r="AO244" s="3235">
        <f>AE244+AG244+AI244</f>
        <v>0</v>
      </c>
      <c r="AP244" s="109"/>
    </row>
    <row r="245" spans="2:49" ht="13.5" customHeight="1" thickBot="1">
      <c r="B245" s="2596" t="s">
        <v>852</v>
      </c>
      <c r="C245" s="292" t="s">
        <v>797</v>
      </c>
      <c r="D245" s="277">
        <v>200</v>
      </c>
      <c r="E245" s="264" t="s">
        <v>327</v>
      </c>
      <c r="F245" s="1543" t="s">
        <v>157</v>
      </c>
      <c r="G245" s="1538">
        <v>3.6</v>
      </c>
      <c r="H245" s="1586" t="s">
        <v>413</v>
      </c>
      <c r="I245" s="1197"/>
      <c r="J245" s="1540">
        <v>0.8</v>
      </c>
      <c r="K245" s="1651" t="s">
        <v>81</v>
      </c>
      <c r="L245" s="1558">
        <v>104</v>
      </c>
      <c r="M245" s="1559">
        <v>104</v>
      </c>
      <c r="N245" s="100"/>
      <c r="O245" s="1291" t="s">
        <v>79</v>
      </c>
      <c r="P245" s="1254">
        <f>I247</f>
        <v>8.31</v>
      </c>
      <c r="Q245" s="1755">
        <f>J247</f>
        <v>8.31</v>
      </c>
      <c r="R245" s="1254">
        <f>I263</f>
        <v>14</v>
      </c>
      <c r="S245" s="1426">
        <f>J263</f>
        <v>14</v>
      </c>
      <c r="T245" s="1254">
        <f>I274</f>
        <v>2.2000000000000002</v>
      </c>
      <c r="U245" s="1437">
        <f>J274</f>
        <v>2.2000000000000002</v>
      </c>
      <c r="V245" s="1254">
        <f t="shared" si="161"/>
        <v>22.310000000000002</v>
      </c>
      <c r="W245" s="1426">
        <f t="shared" si="162"/>
        <v>22.310000000000002</v>
      </c>
      <c r="X245" s="1254">
        <f t="shared" si="163"/>
        <v>16.2</v>
      </c>
      <c r="Y245" s="1335">
        <f t="shared" si="164"/>
        <v>16.2</v>
      </c>
      <c r="Z245" s="1292">
        <f>P245+R245+T245</f>
        <v>24.51</v>
      </c>
      <c r="AA245" s="1293">
        <f>Q245+S245+U245</f>
        <v>24.51</v>
      </c>
      <c r="AC245" s="1326" t="s">
        <v>382</v>
      </c>
      <c r="AD245" s="1416">
        <f t="shared" ref="AD245:AI245" si="165">SUM(AD237:AD244)</f>
        <v>0</v>
      </c>
      <c r="AE245" s="1417">
        <f t="shared" si="165"/>
        <v>0</v>
      </c>
      <c r="AF245" s="1418">
        <f t="shared" si="165"/>
        <v>15</v>
      </c>
      <c r="AG245" s="1328">
        <f t="shared" si="165"/>
        <v>14.75</v>
      </c>
      <c r="AH245" s="1416">
        <f t="shared" si="165"/>
        <v>0</v>
      </c>
      <c r="AI245" s="1419">
        <f t="shared" si="165"/>
        <v>0</v>
      </c>
      <c r="AJ245" s="1327">
        <f t="shared" si="157"/>
        <v>15</v>
      </c>
      <c r="AK245" s="1420">
        <f t="shared" si="158"/>
        <v>14.75</v>
      </c>
      <c r="AL245" s="1327">
        <f t="shared" si="159"/>
        <v>15</v>
      </c>
      <c r="AM245" s="1421">
        <f t="shared" si="160"/>
        <v>14.75</v>
      </c>
      <c r="AN245" s="1327">
        <f>AD245+AF245+AH245</f>
        <v>15</v>
      </c>
      <c r="AO245" s="3236">
        <f>AE245+AG245+AI245</f>
        <v>14.75</v>
      </c>
      <c r="AP245" s="135"/>
    </row>
    <row r="246" spans="2:49" ht="15.75" thickBot="1">
      <c r="B246" s="70"/>
      <c r="C246" s="2657" t="s">
        <v>850</v>
      </c>
      <c r="D246" s="81"/>
      <c r="E246" s="264" t="s">
        <v>98</v>
      </c>
      <c r="F246" s="260">
        <v>14.6</v>
      </c>
      <c r="G246" s="1538">
        <v>14.6</v>
      </c>
      <c r="H246" s="1555" t="s">
        <v>507</v>
      </c>
      <c r="I246" s="1556">
        <v>3.1</v>
      </c>
      <c r="J246" s="1557">
        <v>3.1</v>
      </c>
      <c r="K246" s="2593" t="s">
        <v>847</v>
      </c>
      <c r="L246" s="91"/>
      <c r="M246" s="2043"/>
      <c r="N246" s="100"/>
      <c r="O246" s="1294" t="s">
        <v>373</v>
      </c>
      <c r="P246" s="1255">
        <f>AD245</f>
        <v>0</v>
      </c>
      <c r="Q246" s="1464">
        <f>AE245</f>
        <v>0</v>
      </c>
      <c r="R246" s="1255">
        <f>AF245</f>
        <v>15</v>
      </c>
      <c r="S246" s="1438">
        <f>AG245</f>
        <v>14.75</v>
      </c>
      <c r="T246" s="1255">
        <f>AH245</f>
        <v>0</v>
      </c>
      <c r="U246" s="1439">
        <f>AI245</f>
        <v>0</v>
      </c>
      <c r="V246" s="1255">
        <f t="shared" si="161"/>
        <v>15</v>
      </c>
      <c r="W246" s="1296">
        <f t="shared" si="162"/>
        <v>14.75</v>
      </c>
      <c r="X246" s="1255">
        <f t="shared" si="163"/>
        <v>15</v>
      </c>
      <c r="Y246" s="1438">
        <f t="shared" si="164"/>
        <v>14.75</v>
      </c>
      <c r="Z246" s="1295">
        <f>P246+R246+T246</f>
        <v>15</v>
      </c>
      <c r="AA246" s="1296">
        <f>Q246+S246+U246</f>
        <v>14.75</v>
      </c>
      <c r="AC246" s="2450" t="s">
        <v>828</v>
      </c>
      <c r="AD246" s="1275"/>
      <c r="AE246" s="1737"/>
      <c r="AF246" s="1277"/>
      <c r="AG246" s="1422"/>
      <c r="AH246" s="1280"/>
      <c r="AI246" s="1746"/>
      <c r="AJ246" s="1280">
        <f t="shared" si="157"/>
        <v>0</v>
      </c>
      <c r="AK246" s="1423">
        <f t="shared" si="158"/>
        <v>0</v>
      </c>
      <c r="AL246" s="1280">
        <f t="shared" si="159"/>
        <v>0</v>
      </c>
      <c r="AM246" s="1424">
        <f t="shared" si="160"/>
        <v>0</v>
      </c>
      <c r="AN246" s="1499"/>
      <c r="AO246" s="3237">
        <f>AE246+AG246+AI246</f>
        <v>0</v>
      </c>
      <c r="AP246" s="114"/>
    </row>
    <row r="247" spans="2:49" ht="12.75" customHeight="1" thickBot="1">
      <c r="B247" s="259" t="s">
        <v>9</v>
      </c>
      <c r="C247" s="266" t="s">
        <v>10</v>
      </c>
      <c r="D247" s="275">
        <v>30</v>
      </c>
      <c r="E247" s="264" t="s">
        <v>89</v>
      </c>
      <c r="F247" s="260">
        <v>7.7</v>
      </c>
      <c r="G247" s="1538">
        <v>7.7</v>
      </c>
      <c r="H247" s="261" t="s">
        <v>162</v>
      </c>
      <c r="I247" s="260">
        <v>8.31</v>
      </c>
      <c r="J247" s="1548">
        <v>8.31</v>
      </c>
      <c r="K247" s="1554" t="s">
        <v>100</v>
      </c>
      <c r="L247" s="1535" t="s">
        <v>101</v>
      </c>
      <c r="M247" s="1578" t="s">
        <v>102</v>
      </c>
      <c r="N247" s="100"/>
      <c r="O247" s="1291" t="s">
        <v>105</v>
      </c>
      <c r="P247" s="1254"/>
      <c r="Q247" s="1247"/>
      <c r="R247" s="1254">
        <f>I253</f>
        <v>54.87</v>
      </c>
      <c r="S247" s="1335">
        <f>J253</f>
        <v>54.87</v>
      </c>
      <c r="T247" s="1254"/>
      <c r="U247" s="1440"/>
      <c r="V247" s="1254">
        <f t="shared" si="161"/>
        <v>54.87</v>
      </c>
      <c r="W247" s="1426">
        <f t="shared" si="162"/>
        <v>54.87</v>
      </c>
      <c r="X247" s="1254">
        <f t="shared" si="163"/>
        <v>54.87</v>
      </c>
      <c r="Y247" s="1335">
        <f t="shared" si="164"/>
        <v>54.87</v>
      </c>
      <c r="Z247" s="1292">
        <f>P247+R247+T247</f>
        <v>54.87</v>
      </c>
      <c r="AA247" s="1293">
        <f>Q247+S247+U247</f>
        <v>54.87</v>
      </c>
      <c r="AC247" s="1307" t="s">
        <v>394</v>
      </c>
      <c r="AD247" s="1070"/>
      <c r="AE247" s="1738"/>
      <c r="AF247" s="1278"/>
      <c r="AG247" s="1425"/>
      <c r="AH247" s="1278"/>
      <c r="AI247" s="1443"/>
      <c r="AJ247" s="1278">
        <f t="shared" ref="AJ247:AM250" si="166">AD247+AF247</f>
        <v>0</v>
      </c>
      <c r="AK247" s="1426">
        <f t="shared" si="166"/>
        <v>0</v>
      </c>
      <c r="AL247" s="1278">
        <f t="shared" si="166"/>
        <v>0</v>
      </c>
      <c r="AM247" s="1335">
        <f t="shared" si="166"/>
        <v>0</v>
      </c>
      <c r="AN247" s="1499">
        <f>AD247+AF247+AH247</f>
        <v>0</v>
      </c>
      <c r="AO247" s="3237">
        <f>AE247+AG247+AI247</f>
        <v>0</v>
      </c>
      <c r="AP247" s="119"/>
    </row>
    <row r="248" spans="2:49">
      <c r="B248" s="259" t="s">
        <v>9</v>
      </c>
      <c r="C248" s="266" t="s">
        <v>387</v>
      </c>
      <c r="D248" s="275">
        <v>20</v>
      </c>
      <c r="E248" s="261" t="s">
        <v>54</v>
      </c>
      <c r="F248" s="260">
        <v>1.2</v>
      </c>
      <c r="G248" s="1541">
        <v>1.2</v>
      </c>
      <c r="H248" s="261" t="s">
        <v>80</v>
      </c>
      <c r="I248" s="260">
        <v>72.52</v>
      </c>
      <c r="J248" s="1548">
        <v>72.52</v>
      </c>
      <c r="K248" s="2073" t="s">
        <v>74</v>
      </c>
      <c r="L248" s="1724">
        <v>81.825000000000003</v>
      </c>
      <c r="M248" s="1848">
        <v>65.400000000000006</v>
      </c>
      <c r="N248" s="100"/>
      <c r="O248" s="489" t="s">
        <v>45</v>
      </c>
      <c r="P248" s="1254">
        <f>I241</f>
        <v>165.6</v>
      </c>
      <c r="Q248" s="1247">
        <f>J241</f>
        <v>120.36</v>
      </c>
      <c r="R248" s="1254"/>
      <c r="S248" s="1335"/>
      <c r="T248" s="1254">
        <f>F273</f>
        <v>124</v>
      </c>
      <c r="U248" s="1440">
        <f>G273</f>
        <v>92</v>
      </c>
      <c r="V248" s="1254">
        <f t="shared" si="161"/>
        <v>165.6</v>
      </c>
      <c r="W248" s="1426">
        <f t="shared" si="162"/>
        <v>120.36</v>
      </c>
      <c r="X248" s="1254">
        <f t="shared" si="163"/>
        <v>124</v>
      </c>
      <c r="Y248" s="1335">
        <f t="shared" si="164"/>
        <v>92</v>
      </c>
      <c r="Z248" s="1292">
        <f>P248+R248+T248</f>
        <v>289.60000000000002</v>
      </c>
      <c r="AA248" s="1293">
        <f>Q248+S248+U248</f>
        <v>212.36</v>
      </c>
      <c r="AC248" s="1306" t="s">
        <v>272</v>
      </c>
      <c r="AD248" s="1070"/>
      <c r="AE248" s="1742"/>
      <c r="AF248" s="1278">
        <f>L253</f>
        <v>75.834000000000003</v>
      </c>
      <c r="AG248" s="1425">
        <f>M253</f>
        <v>45.5</v>
      </c>
      <c r="AH248" s="1278"/>
      <c r="AI248" s="1443"/>
      <c r="AJ248" s="1278">
        <f t="shared" si="166"/>
        <v>75.834000000000003</v>
      </c>
      <c r="AK248" s="1426">
        <f t="shared" si="166"/>
        <v>45.5</v>
      </c>
      <c r="AL248" s="1278">
        <f t="shared" si="166"/>
        <v>75.834000000000003</v>
      </c>
      <c r="AM248" s="1335">
        <f t="shared" si="166"/>
        <v>45.5</v>
      </c>
      <c r="AN248" s="1499">
        <f>AD248+AF248+AH248</f>
        <v>75.834000000000003</v>
      </c>
      <c r="AO248" s="3237">
        <f>AE248+AG248+AI248</f>
        <v>45.5</v>
      </c>
      <c r="AP248" s="119"/>
    </row>
    <row r="249" spans="2:49">
      <c r="B249" s="70"/>
      <c r="C249" s="1632"/>
      <c r="D249" s="81"/>
      <c r="H249" s="1193" t="s">
        <v>273</v>
      </c>
      <c r="I249" s="1726">
        <v>8.3000000000000007</v>
      </c>
      <c r="J249" s="1703">
        <v>8.3000000000000007</v>
      </c>
      <c r="K249" s="261" t="s">
        <v>561</v>
      </c>
      <c r="L249" s="260">
        <v>7.4999999999999997E-2</v>
      </c>
      <c r="M249" s="1192">
        <v>7.4999999999999997E-2</v>
      </c>
      <c r="N249" s="100"/>
      <c r="O249" s="2562" t="s">
        <v>839</v>
      </c>
      <c r="P249" s="1256">
        <f>AD260</f>
        <v>104.715</v>
      </c>
      <c r="Q249" s="1441">
        <f>AE260</f>
        <v>84.4</v>
      </c>
      <c r="R249" s="2564">
        <f>AF260</f>
        <v>115.274</v>
      </c>
      <c r="S249" s="2565">
        <f>AG260</f>
        <v>77.644999999999982</v>
      </c>
      <c r="T249" s="1256">
        <f>AH260</f>
        <v>43</v>
      </c>
      <c r="U249" s="1443">
        <f>AI260</f>
        <v>35</v>
      </c>
      <c r="V249" s="2564">
        <f t="shared" ref="V249:Y251" si="167">P249+R249</f>
        <v>219.989</v>
      </c>
      <c r="W249" s="1298">
        <f t="shared" si="167"/>
        <v>162.04499999999999</v>
      </c>
      <c r="X249" s="2564">
        <f t="shared" si="167"/>
        <v>158.274</v>
      </c>
      <c r="Y249" s="2565">
        <f t="shared" si="167"/>
        <v>112.64499999999998</v>
      </c>
      <c r="Z249" s="2566">
        <f>P249+R249+T249</f>
        <v>262.98900000000003</v>
      </c>
      <c r="AA249" s="1298">
        <f>Q249+S249+U249</f>
        <v>197.04499999999999</v>
      </c>
      <c r="AC249" s="1308" t="s">
        <v>449</v>
      </c>
      <c r="AD249" s="1070"/>
      <c r="AE249" s="1740"/>
      <c r="AF249" s="1278"/>
      <c r="AG249" s="1425"/>
      <c r="AH249" s="1279"/>
      <c r="AI249" s="1747"/>
      <c r="AJ249" s="1279">
        <f t="shared" si="166"/>
        <v>0</v>
      </c>
      <c r="AK249" s="1428">
        <f t="shared" si="166"/>
        <v>0</v>
      </c>
      <c r="AL249" s="1279">
        <f t="shared" si="166"/>
        <v>0</v>
      </c>
      <c r="AM249" s="1243">
        <f t="shared" si="166"/>
        <v>0</v>
      </c>
      <c r="AN249" s="1499">
        <f>AD249+AF249+AH249</f>
        <v>0</v>
      </c>
      <c r="AO249" s="3237">
        <f>AE249+AG249+AI249</f>
        <v>0</v>
      </c>
      <c r="AP249" s="223"/>
    </row>
    <row r="250" spans="2:49" ht="15.75" thickBot="1">
      <c r="B250" s="1472" t="s">
        <v>360</v>
      </c>
      <c r="C250" s="1473"/>
      <c r="D250" s="1753">
        <f>SUM(D240:D248)</f>
        <v>610</v>
      </c>
      <c r="E250" s="38"/>
      <c r="F250" s="2795"/>
      <c r="G250" s="38"/>
      <c r="H250" s="271" t="s">
        <v>83</v>
      </c>
      <c r="I250" s="1664">
        <v>0.6</v>
      </c>
      <c r="J250" s="1594">
        <v>0.6</v>
      </c>
      <c r="K250" s="1544" t="s">
        <v>81</v>
      </c>
      <c r="L250" s="260">
        <v>200</v>
      </c>
      <c r="M250" s="1192">
        <v>200</v>
      </c>
      <c r="N250" s="100"/>
      <c r="O250" s="2563" t="s">
        <v>840</v>
      </c>
      <c r="P250" s="1256">
        <f>AD267</f>
        <v>0</v>
      </c>
      <c r="Q250" s="1441">
        <f>AE267</f>
        <v>0</v>
      </c>
      <c r="R250" s="1256">
        <f>AF267</f>
        <v>0</v>
      </c>
      <c r="S250" s="1442">
        <f>AG267</f>
        <v>0</v>
      </c>
      <c r="T250" s="1256">
        <f>AH267</f>
        <v>0</v>
      </c>
      <c r="U250" s="1443">
        <f>AI267</f>
        <v>0</v>
      </c>
      <c r="V250" s="1256">
        <f t="shared" si="167"/>
        <v>0</v>
      </c>
      <c r="W250" s="1298">
        <f t="shared" si="167"/>
        <v>0</v>
      </c>
      <c r="X250" s="1256">
        <f t="shared" si="167"/>
        <v>0</v>
      </c>
      <c r="Y250" s="1442">
        <f t="shared" si="167"/>
        <v>0</v>
      </c>
      <c r="Z250" s="1297">
        <f>P250+R250+T250</f>
        <v>0</v>
      </c>
      <c r="AA250" s="1298">
        <f>Q250+S250+U250</f>
        <v>0</v>
      </c>
      <c r="AC250" s="1308" t="s">
        <v>63</v>
      </c>
      <c r="AD250" s="1275"/>
      <c r="AE250" s="1737"/>
      <c r="AF250" s="1277"/>
      <c r="AG250" s="1422"/>
      <c r="AH250" s="1278"/>
      <c r="AI250" s="1443"/>
      <c r="AJ250" s="1278">
        <f t="shared" si="166"/>
        <v>0</v>
      </c>
      <c r="AK250" s="1426">
        <f t="shared" si="166"/>
        <v>0</v>
      </c>
      <c r="AL250" s="1278">
        <f t="shared" si="166"/>
        <v>0</v>
      </c>
      <c r="AM250" s="1335">
        <f t="shared" si="166"/>
        <v>0</v>
      </c>
      <c r="AN250" s="1499">
        <f>AD250+AF250+AH250</f>
        <v>0</v>
      </c>
      <c r="AO250" s="3237">
        <f>AE250+AG250+AI250</f>
        <v>0</v>
      </c>
      <c r="AP250" s="223"/>
    </row>
    <row r="251" spans="2:49" ht="15.75" thickBot="1">
      <c r="B251" s="387"/>
      <c r="C251" s="177" t="s">
        <v>123</v>
      </c>
      <c r="D251" s="63"/>
      <c r="E251" s="2036" t="s">
        <v>661</v>
      </c>
      <c r="F251" s="1675"/>
      <c r="G251" s="1676"/>
      <c r="H251" s="1995" t="s">
        <v>595</v>
      </c>
      <c r="I251" s="47"/>
      <c r="J251" s="59"/>
      <c r="K251" s="1638" t="s">
        <v>557</v>
      </c>
      <c r="L251" s="1960"/>
      <c r="M251" s="1961"/>
      <c r="N251" s="100"/>
      <c r="O251" s="1291" t="s">
        <v>70</v>
      </c>
      <c r="P251" s="1257">
        <f>AD275</f>
        <v>0</v>
      </c>
      <c r="Q251" s="1444">
        <f>AE275</f>
        <v>0</v>
      </c>
      <c r="R251" s="1257">
        <f>AF275</f>
        <v>157.5</v>
      </c>
      <c r="S251" s="1335">
        <f>AG275</f>
        <v>105</v>
      </c>
      <c r="T251" s="1257">
        <f>AH275</f>
        <v>0</v>
      </c>
      <c r="U251" s="1440">
        <f>AI275</f>
        <v>0</v>
      </c>
      <c r="V251" s="1257">
        <f t="shared" si="167"/>
        <v>157.5</v>
      </c>
      <c r="W251" s="1426">
        <f t="shared" si="167"/>
        <v>105</v>
      </c>
      <c r="X251" s="1257">
        <f t="shared" si="167"/>
        <v>157.5</v>
      </c>
      <c r="Y251" s="1335">
        <f t="shared" si="167"/>
        <v>105</v>
      </c>
      <c r="Z251" s="1292">
        <f>P251+R251+T251</f>
        <v>157.5</v>
      </c>
      <c r="AA251" s="1293">
        <f>Q251+S251+U251</f>
        <v>105</v>
      </c>
      <c r="AC251" s="1958" t="s">
        <v>546</v>
      </c>
      <c r="AD251" s="1070"/>
      <c r="AE251" s="1738"/>
      <c r="AF251" s="1278">
        <f>F260</f>
        <v>2.5</v>
      </c>
      <c r="AG251" s="1425">
        <f>G260</f>
        <v>1.925</v>
      </c>
      <c r="AH251" s="1278"/>
      <c r="AI251" s="1443"/>
      <c r="AJ251" s="1278">
        <f t="shared" ref="AJ251:AJ252" si="168">AD251+AF251</f>
        <v>2.5</v>
      </c>
      <c r="AK251" s="1426">
        <f t="shared" ref="AK251:AK252" si="169">AE251+AG251</f>
        <v>1.925</v>
      </c>
      <c r="AL251" s="1278">
        <f t="shared" ref="AL251:AL252" si="170">AF251+AH251</f>
        <v>2.5</v>
      </c>
      <c r="AM251" s="1335">
        <f t="shared" ref="AM251:AM252" si="171">AG251+AI251</f>
        <v>1.925</v>
      </c>
      <c r="AN251" s="1499">
        <f>AD251+AF251+AH251</f>
        <v>2.5</v>
      </c>
      <c r="AO251" s="3237">
        <f>AE251+AG251+AI251</f>
        <v>1.925</v>
      </c>
      <c r="AP251" s="112"/>
    </row>
    <row r="252" spans="2:49" ht="14.25" customHeight="1" thickBot="1">
      <c r="B252" s="1625" t="s">
        <v>555</v>
      </c>
      <c r="C252" s="266" t="s">
        <v>556</v>
      </c>
      <c r="D252" s="275">
        <v>60</v>
      </c>
      <c r="E252" s="1733" t="s">
        <v>593</v>
      </c>
      <c r="F252" s="1678"/>
      <c r="G252" s="1679"/>
      <c r="H252" s="1715" t="s">
        <v>100</v>
      </c>
      <c r="I252" s="1716" t="s">
        <v>101</v>
      </c>
      <c r="J252" s="1717" t="s">
        <v>102</v>
      </c>
      <c r="K252" s="1534" t="s">
        <v>100</v>
      </c>
      <c r="L252" s="1535" t="s">
        <v>101</v>
      </c>
      <c r="M252" s="1536" t="s">
        <v>102</v>
      </c>
      <c r="N252" s="100"/>
      <c r="O252" s="1299" t="s">
        <v>104</v>
      </c>
      <c r="P252" s="1826">
        <f>AD279</f>
        <v>11.25</v>
      </c>
      <c r="Q252" s="1247">
        <f>AE279</f>
        <v>11.25</v>
      </c>
      <c r="R252" s="1257">
        <f>AF279</f>
        <v>0</v>
      </c>
      <c r="S252" s="1426">
        <f>AG279</f>
        <v>0</v>
      </c>
      <c r="T252" s="1257">
        <f>AH279</f>
        <v>0</v>
      </c>
      <c r="U252" s="1440">
        <f>AI279</f>
        <v>0</v>
      </c>
      <c r="V252" s="1254">
        <f t="shared" ref="V252:V274" si="172">P252+R252</f>
        <v>11.25</v>
      </c>
      <c r="W252" s="1426">
        <f t="shared" ref="W252:W279" si="173">Q252+S252</f>
        <v>11.25</v>
      </c>
      <c r="X252" s="1254">
        <f t="shared" ref="X252:X277" si="174">R252+T252</f>
        <v>0</v>
      </c>
      <c r="Y252" s="1335">
        <f t="shared" ref="Y252:Y279" si="175">S252+U252</f>
        <v>0</v>
      </c>
      <c r="Z252" s="1292">
        <f>P252+R252+T252</f>
        <v>11.25</v>
      </c>
      <c r="AA252" s="1293">
        <f>Q252+S252+U252</f>
        <v>11.25</v>
      </c>
      <c r="AC252" s="1307" t="s">
        <v>547</v>
      </c>
      <c r="AD252" s="1070"/>
      <c r="AE252" s="1739"/>
      <c r="AF252" s="1278"/>
      <c r="AG252" s="1425"/>
      <c r="AH252" s="1278"/>
      <c r="AI252" s="1443"/>
      <c r="AJ252" s="1278">
        <f t="shared" si="168"/>
        <v>0</v>
      </c>
      <c r="AK252" s="1426">
        <f t="shared" si="169"/>
        <v>0</v>
      </c>
      <c r="AL252" s="1278">
        <f t="shared" si="170"/>
        <v>0</v>
      </c>
      <c r="AM252" s="1335">
        <f t="shared" si="171"/>
        <v>0</v>
      </c>
      <c r="AN252" s="1499">
        <f>AD252+AF252+AH252</f>
        <v>0</v>
      </c>
      <c r="AO252" s="3237">
        <f>AE252+AG252+AI252</f>
        <v>0</v>
      </c>
      <c r="AP252" s="119"/>
    </row>
    <row r="253" spans="2:49" ht="12.75" customHeight="1" thickBot="1">
      <c r="B253" s="1886" t="s">
        <v>660</v>
      </c>
      <c r="C253" s="2681" t="s">
        <v>661</v>
      </c>
      <c r="D253" s="277">
        <v>250</v>
      </c>
      <c r="E253" s="1715" t="s">
        <v>100</v>
      </c>
      <c r="F253" s="1716" t="s">
        <v>101</v>
      </c>
      <c r="G253" s="1717" t="s">
        <v>102</v>
      </c>
      <c r="H253" s="1661" t="s">
        <v>105</v>
      </c>
      <c r="I253" s="1583">
        <v>54.87</v>
      </c>
      <c r="J253" s="1584">
        <v>54.87</v>
      </c>
      <c r="K253" s="261" t="s">
        <v>558</v>
      </c>
      <c r="L253" s="260">
        <v>75.834000000000003</v>
      </c>
      <c r="M253" s="1540">
        <v>45.5</v>
      </c>
      <c r="N253" s="100"/>
      <c r="O253" s="1291" t="s">
        <v>131</v>
      </c>
      <c r="P253" s="1254">
        <f>L241</f>
        <v>100</v>
      </c>
      <c r="Q253" s="1247">
        <f>M241</f>
        <v>100</v>
      </c>
      <c r="R253" s="1254"/>
      <c r="S253" s="1335"/>
      <c r="T253" s="1254"/>
      <c r="U253" s="1440"/>
      <c r="V253" s="1254">
        <f t="shared" si="172"/>
        <v>100</v>
      </c>
      <c r="W253" s="1426">
        <f t="shared" si="173"/>
        <v>100</v>
      </c>
      <c r="X253" s="1254">
        <f t="shared" si="174"/>
        <v>0</v>
      </c>
      <c r="Y253" s="1335">
        <f t="shared" si="175"/>
        <v>0</v>
      </c>
      <c r="Z253" s="1292">
        <f>P253+R253+T253</f>
        <v>100</v>
      </c>
      <c r="AA253" s="1293">
        <f>Q253+S253+U253</f>
        <v>100</v>
      </c>
      <c r="AC253" s="1308" t="s">
        <v>125</v>
      </c>
      <c r="AD253" s="1070"/>
      <c r="AE253" s="1739"/>
      <c r="AF253" s="1278"/>
      <c r="AG253" s="1425"/>
      <c r="AH253" s="1278"/>
      <c r="AI253" s="1443"/>
      <c r="AJ253" s="1278">
        <f t="shared" ref="AJ253:AM260" si="176">AD253+AF253</f>
        <v>0</v>
      </c>
      <c r="AK253" s="1426">
        <f t="shared" si="176"/>
        <v>0</v>
      </c>
      <c r="AL253" s="1278">
        <f t="shared" si="176"/>
        <v>0</v>
      </c>
      <c r="AM253" s="1335">
        <f t="shared" si="176"/>
        <v>0</v>
      </c>
      <c r="AN253" s="1499">
        <f>AD253+AF253+AH253</f>
        <v>0</v>
      </c>
      <c r="AO253" s="3237">
        <f>AE253+AG253+AI253</f>
        <v>0</v>
      </c>
      <c r="AP253" s="223"/>
    </row>
    <row r="254" spans="2:49" ht="14.25" customHeight="1">
      <c r="B254" s="182"/>
      <c r="C254" s="2657" t="s">
        <v>593</v>
      </c>
      <c r="D254" s="17"/>
      <c r="E254" s="1189" t="s">
        <v>246</v>
      </c>
      <c r="F254" s="1190">
        <v>15</v>
      </c>
      <c r="G254" s="1191">
        <v>14.75</v>
      </c>
      <c r="H254" s="1593" t="s">
        <v>599</v>
      </c>
      <c r="I254" s="1197"/>
      <c r="J254" s="1540">
        <v>329.2</v>
      </c>
      <c r="K254" s="261" t="s">
        <v>562</v>
      </c>
      <c r="L254" s="260" t="s">
        <v>681</v>
      </c>
      <c r="M254" s="1540">
        <v>6</v>
      </c>
      <c r="N254" s="100"/>
      <c r="O254" s="489" t="s">
        <v>385</v>
      </c>
      <c r="P254" s="1254">
        <f>AD282</f>
        <v>0</v>
      </c>
      <c r="Q254" s="1247">
        <f>AE282</f>
        <v>0</v>
      </c>
      <c r="R254" s="1254">
        <f>AF282</f>
        <v>46.5</v>
      </c>
      <c r="S254" s="1335">
        <f>AG282</f>
        <v>40.299999999999997</v>
      </c>
      <c r="T254" s="1254">
        <f>AH282</f>
        <v>0</v>
      </c>
      <c r="U254" s="1440">
        <f>AI282</f>
        <v>0</v>
      </c>
      <c r="V254" s="1254">
        <f t="shared" si="172"/>
        <v>46.5</v>
      </c>
      <c r="W254" s="1426">
        <f t="shared" si="173"/>
        <v>40.299999999999997</v>
      </c>
      <c r="X254" s="1254">
        <f t="shared" si="174"/>
        <v>46.5</v>
      </c>
      <c r="Y254" s="1335">
        <f t="shared" si="175"/>
        <v>40.299999999999997</v>
      </c>
      <c r="Z254" s="1292">
        <f>P254+R254+T254</f>
        <v>46.5</v>
      </c>
      <c r="AA254" s="1293">
        <f>Q254+S254+U254</f>
        <v>40.299999999999997</v>
      </c>
      <c r="AC254" s="1308" t="s">
        <v>87</v>
      </c>
      <c r="AD254" s="1070">
        <f>F242</f>
        <v>18.89</v>
      </c>
      <c r="AE254" s="1742">
        <f>G242</f>
        <v>17</v>
      </c>
      <c r="AF254" s="1278">
        <f>F257+F268+L255</f>
        <v>22.64</v>
      </c>
      <c r="AG254" s="1425">
        <f>G257+G268+M255</f>
        <v>18.899999999999999</v>
      </c>
      <c r="AH254" s="1278">
        <f>F275</f>
        <v>24</v>
      </c>
      <c r="AI254" s="1443">
        <f>G275</f>
        <v>20</v>
      </c>
      <c r="AJ254" s="1278">
        <f t="shared" si="176"/>
        <v>41.53</v>
      </c>
      <c r="AK254" s="1426">
        <f t="shared" si="176"/>
        <v>35.9</v>
      </c>
      <c r="AL254" s="1278">
        <f t="shared" si="176"/>
        <v>46.64</v>
      </c>
      <c r="AM254" s="1335">
        <f t="shared" si="176"/>
        <v>38.9</v>
      </c>
      <c r="AN254" s="1499">
        <f>AD254+AF254+AH254</f>
        <v>65.53</v>
      </c>
      <c r="AO254" s="3237">
        <f>AE254+AG254+AI254</f>
        <v>55.9</v>
      </c>
      <c r="AP254" s="223"/>
    </row>
    <row r="255" spans="2:49" ht="14.25" customHeight="1">
      <c r="B255" s="1924" t="s">
        <v>684</v>
      </c>
      <c r="C255" s="2617" t="s">
        <v>597</v>
      </c>
      <c r="D255" s="293">
        <v>190</v>
      </c>
      <c r="E255" s="261" t="s">
        <v>94</v>
      </c>
      <c r="F255" s="260">
        <v>12.5</v>
      </c>
      <c r="G255" s="1548">
        <v>10</v>
      </c>
      <c r="H255" s="264" t="s">
        <v>543</v>
      </c>
      <c r="I255" s="1996">
        <v>0.25</v>
      </c>
      <c r="J255" s="1540">
        <v>0.25</v>
      </c>
      <c r="K255" s="261" t="s">
        <v>159</v>
      </c>
      <c r="L255" s="260">
        <v>5.4</v>
      </c>
      <c r="M255" s="1192">
        <v>4.5</v>
      </c>
      <c r="N255" s="100"/>
      <c r="O255" s="1291" t="s">
        <v>386</v>
      </c>
      <c r="P255" s="1254">
        <f>AD286</f>
        <v>0</v>
      </c>
      <c r="Q255" s="1444">
        <f>AE286</f>
        <v>0</v>
      </c>
      <c r="R255" s="1254">
        <f>AF286</f>
        <v>0</v>
      </c>
      <c r="S255" s="1426">
        <f>AG286</f>
        <v>0</v>
      </c>
      <c r="T255" s="1254">
        <f>AH286</f>
        <v>0</v>
      </c>
      <c r="U255" s="1445">
        <f>AI286</f>
        <v>0</v>
      </c>
      <c r="V255" s="1254">
        <f t="shared" si="172"/>
        <v>0</v>
      </c>
      <c r="W255" s="1426">
        <f t="shared" si="173"/>
        <v>0</v>
      </c>
      <c r="X255" s="1254">
        <f t="shared" si="174"/>
        <v>0</v>
      </c>
      <c r="Y255" s="1335">
        <f t="shared" si="175"/>
        <v>0</v>
      </c>
      <c r="Z255" s="1292">
        <f>P255+R255+T255</f>
        <v>0</v>
      </c>
      <c r="AA255" s="1293">
        <f>Q255+S255+U255</f>
        <v>0</v>
      </c>
      <c r="AC255" s="1308" t="s">
        <v>68</v>
      </c>
      <c r="AD255" s="1070"/>
      <c r="AE255" s="1742"/>
      <c r="AF255" s="1278">
        <f>F255</f>
        <v>12.5</v>
      </c>
      <c r="AG255" s="1425">
        <f>G255</f>
        <v>10</v>
      </c>
      <c r="AH255" s="1278">
        <f>F276</f>
        <v>19</v>
      </c>
      <c r="AI255" s="1443">
        <f>G276</f>
        <v>15</v>
      </c>
      <c r="AJ255" s="1278">
        <f t="shared" si="176"/>
        <v>12.5</v>
      </c>
      <c r="AK255" s="1426">
        <f t="shared" si="176"/>
        <v>10</v>
      </c>
      <c r="AL255" s="1278">
        <f t="shared" si="176"/>
        <v>31.5</v>
      </c>
      <c r="AM255" s="1335">
        <f t="shared" si="176"/>
        <v>25</v>
      </c>
      <c r="AN255" s="1499">
        <f>AD255+AF255+AH255</f>
        <v>31.5</v>
      </c>
      <c r="AO255" s="3237">
        <f>AE255+AG255+AI255</f>
        <v>25</v>
      </c>
      <c r="AP255" s="223"/>
    </row>
    <row r="256" spans="2:49" ht="13.5" customHeight="1">
      <c r="B256" s="182"/>
      <c r="C256" s="2674" t="s">
        <v>596</v>
      </c>
      <c r="D256" s="17"/>
      <c r="E256" s="2839" t="s">
        <v>963</v>
      </c>
      <c r="F256" s="11"/>
      <c r="G256" s="81"/>
      <c r="H256" s="1999" t="s">
        <v>933</v>
      </c>
      <c r="I256" s="1197"/>
      <c r="J256" s="1540"/>
      <c r="K256" s="261" t="s">
        <v>561</v>
      </c>
      <c r="L256" s="260">
        <v>0.06</v>
      </c>
      <c r="M256" s="1192">
        <v>0.06</v>
      </c>
      <c r="N256" s="100"/>
      <c r="O256" s="1291" t="s">
        <v>121</v>
      </c>
      <c r="P256" s="1257">
        <f>F241</f>
        <v>154.33600000000001</v>
      </c>
      <c r="Q256" s="1247">
        <f>G241</f>
        <v>108.2</v>
      </c>
      <c r="R256" s="1254"/>
      <c r="S256" s="1335"/>
      <c r="T256" s="1254"/>
      <c r="U256" s="1440"/>
      <c r="V256" s="1254">
        <f t="shared" si="172"/>
        <v>154.33600000000001</v>
      </c>
      <c r="W256" s="1426">
        <f t="shared" si="173"/>
        <v>108.2</v>
      </c>
      <c r="X256" s="1254">
        <f t="shared" si="174"/>
        <v>0</v>
      </c>
      <c r="Y256" s="1335">
        <f t="shared" si="175"/>
        <v>0</v>
      </c>
      <c r="Z256" s="1292">
        <f>P256+R256+T256</f>
        <v>154.33600000000001</v>
      </c>
      <c r="AA256" s="1293">
        <f>Q256+S256+U256</f>
        <v>108.2</v>
      </c>
      <c r="AC256" s="1308" t="s">
        <v>74</v>
      </c>
      <c r="AD256" s="1070">
        <f>L248</f>
        <v>81.825000000000003</v>
      </c>
      <c r="AE256" s="1739">
        <f>M248</f>
        <v>65.400000000000006</v>
      </c>
      <c r="AF256" s="1278"/>
      <c r="AG256" s="1425"/>
      <c r="AH256" s="1278"/>
      <c r="AI256" s="1443"/>
      <c r="AJ256" s="1278">
        <f t="shared" si="176"/>
        <v>81.825000000000003</v>
      </c>
      <c r="AK256" s="1426">
        <f t="shared" si="176"/>
        <v>65.400000000000006</v>
      </c>
      <c r="AL256" s="1278">
        <f t="shared" si="176"/>
        <v>0</v>
      </c>
      <c r="AM256" s="1335">
        <f t="shared" si="176"/>
        <v>0</v>
      </c>
      <c r="AN256" s="1499">
        <f>AD256+AF256+AH256</f>
        <v>81.825000000000003</v>
      </c>
      <c r="AO256" s="3237">
        <f>AE256+AG256+AI256</f>
        <v>65.400000000000006</v>
      </c>
      <c r="AP256" s="223"/>
    </row>
    <row r="257" spans="2:42" ht="14.25" customHeight="1">
      <c r="B257" s="1924" t="s">
        <v>685</v>
      </c>
      <c r="C257" s="2617" t="s">
        <v>604</v>
      </c>
      <c r="D257" s="293">
        <v>120</v>
      </c>
      <c r="E257" s="261" t="s">
        <v>159</v>
      </c>
      <c r="F257" s="260">
        <v>12</v>
      </c>
      <c r="G257" s="1548">
        <v>10</v>
      </c>
      <c r="H257" s="1196" t="s">
        <v>598</v>
      </c>
      <c r="I257" s="1197">
        <v>31.28</v>
      </c>
      <c r="J257" s="1540">
        <v>28.44</v>
      </c>
      <c r="K257" s="261" t="s">
        <v>559</v>
      </c>
      <c r="L257" s="260">
        <v>3</v>
      </c>
      <c r="M257" s="1192">
        <v>3</v>
      </c>
      <c r="N257" s="100"/>
      <c r="O257" s="1291" t="s">
        <v>65</v>
      </c>
      <c r="P257" s="1254"/>
      <c r="Q257" s="1247"/>
      <c r="R257" s="1254"/>
      <c r="S257" s="1335"/>
      <c r="T257" s="1254"/>
      <c r="U257" s="1440"/>
      <c r="V257" s="1254">
        <f t="shared" si="172"/>
        <v>0</v>
      </c>
      <c r="W257" s="1426">
        <f t="shared" si="173"/>
        <v>0</v>
      </c>
      <c r="X257" s="1254">
        <f t="shared" si="174"/>
        <v>0</v>
      </c>
      <c r="Y257" s="1335">
        <f t="shared" si="175"/>
        <v>0</v>
      </c>
      <c r="Z257" s="1292">
        <f>P257+R257+T257</f>
        <v>0</v>
      </c>
      <c r="AA257" s="1293">
        <f>Q257+S257+U257</f>
        <v>0</v>
      </c>
      <c r="AC257" s="1308" t="s">
        <v>129</v>
      </c>
      <c r="AD257" s="1070"/>
      <c r="AE257" s="1743"/>
      <c r="AF257" s="1278"/>
      <c r="AG257" s="1425"/>
      <c r="AH257" s="1278"/>
      <c r="AI257" s="1443"/>
      <c r="AJ257" s="1278">
        <f t="shared" si="176"/>
        <v>0</v>
      </c>
      <c r="AK257" s="1426">
        <f t="shared" si="176"/>
        <v>0</v>
      </c>
      <c r="AL257" s="1278">
        <f t="shared" si="176"/>
        <v>0</v>
      </c>
      <c r="AM257" s="1335">
        <f t="shared" si="176"/>
        <v>0</v>
      </c>
      <c r="AN257" s="1499">
        <f>AD257+AF257+AH257</f>
        <v>0</v>
      </c>
      <c r="AO257" s="3237">
        <f>AE257+AG257+AI257</f>
        <v>0</v>
      </c>
      <c r="AP257" s="223"/>
    </row>
    <row r="258" spans="2:42" ht="15.75" thickBot="1">
      <c r="B258" s="182"/>
      <c r="C258" s="2619" t="s">
        <v>603</v>
      </c>
      <c r="D258" s="17"/>
      <c r="E258" s="2839" t="s">
        <v>942</v>
      </c>
      <c r="F258" s="11"/>
      <c r="G258" s="81"/>
      <c r="H258" s="1692" t="s">
        <v>82</v>
      </c>
      <c r="I258" s="1997">
        <v>4.8</v>
      </c>
      <c r="J258" s="1546">
        <v>4.8</v>
      </c>
      <c r="K258" s="261" t="s">
        <v>355</v>
      </c>
      <c r="L258" s="260">
        <v>1.8</v>
      </c>
      <c r="M258" s="1192">
        <v>1.32</v>
      </c>
      <c r="N258" s="115"/>
      <c r="O258" s="1291" t="s">
        <v>60</v>
      </c>
      <c r="P258" s="1254">
        <f>F244+I248</f>
        <v>83.32</v>
      </c>
      <c r="Q258" s="1446">
        <f>G244+J248</f>
        <v>83.32</v>
      </c>
      <c r="R258" s="1254">
        <f>L265</f>
        <v>200</v>
      </c>
      <c r="S258" s="1447">
        <f>M265</f>
        <v>200</v>
      </c>
      <c r="T258" s="1254">
        <f>I273</f>
        <v>22.2</v>
      </c>
      <c r="U258" s="1437">
        <f>J273</f>
        <v>22.2</v>
      </c>
      <c r="V258" s="1254">
        <f t="shared" si="172"/>
        <v>283.32</v>
      </c>
      <c r="W258" s="1426">
        <f t="shared" si="173"/>
        <v>283.32</v>
      </c>
      <c r="X258" s="1254">
        <f t="shared" si="174"/>
        <v>222.2</v>
      </c>
      <c r="Y258" s="1335">
        <f t="shared" si="175"/>
        <v>222.2</v>
      </c>
      <c r="Z258" s="1292">
        <f>P258+R258+T258</f>
        <v>305.52</v>
      </c>
      <c r="AA258" s="1293">
        <f>Q258+S258+U258</f>
        <v>305.52</v>
      </c>
      <c r="AC258" s="1308" t="s">
        <v>130</v>
      </c>
      <c r="AD258" s="1070">
        <f>F243</f>
        <v>4</v>
      </c>
      <c r="AE258" s="1744">
        <f>G243</f>
        <v>2</v>
      </c>
      <c r="AF258" s="1278">
        <f>L258</f>
        <v>1.8</v>
      </c>
      <c r="AG258" s="1425">
        <f>M258</f>
        <v>1.32</v>
      </c>
      <c r="AH258" s="1278"/>
      <c r="AI258" s="1443"/>
      <c r="AJ258" s="1278">
        <f t="shared" si="176"/>
        <v>5.8</v>
      </c>
      <c r="AK258" s="1426">
        <f t="shared" si="176"/>
        <v>3.3200000000000003</v>
      </c>
      <c r="AL258" s="1278">
        <f t="shared" si="176"/>
        <v>1.8</v>
      </c>
      <c r="AM258" s="1335">
        <f t="shared" si="176"/>
        <v>1.32</v>
      </c>
      <c r="AN258" s="1499">
        <f>AD258+AF258+AH258</f>
        <v>5.8</v>
      </c>
      <c r="AO258" s="3237">
        <f>AE258+AG258+AI258</f>
        <v>3.3200000000000003</v>
      </c>
      <c r="AP258" s="223"/>
    </row>
    <row r="259" spans="2:42" ht="14.25" customHeight="1" thickBot="1">
      <c r="B259" s="257"/>
      <c r="C259" s="292" t="s">
        <v>14</v>
      </c>
      <c r="D259" s="293">
        <v>200</v>
      </c>
      <c r="E259" s="1729" t="s">
        <v>89</v>
      </c>
      <c r="F259" s="260">
        <v>5</v>
      </c>
      <c r="G259" s="1192">
        <v>5</v>
      </c>
      <c r="H259" s="2863" t="s">
        <v>604</v>
      </c>
      <c r="I259" s="943"/>
      <c r="J259" s="1998"/>
      <c r="K259" s="261" t="s">
        <v>560</v>
      </c>
      <c r="L259" s="260">
        <v>0.24</v>
      </c>
      <c r="M259" s="1192">
        <v>0.24</v>
      </c>
      <c r="N259" s="109"/>
      <c r="O259" s="1291" t="s">
        <v>137</v>
      </c>
      <c r="P259" s="1254"/>
      <c r="Q259" s="1247"/>
      <c r="R259" s="1254"/>
      <c r="S259" s="1335"/>
      <c r="T259" s="1254">
        <f>L273</f>
        <v>208</v>
      </c>
      <c r="U259" s="1440">
        <f>M273</f>
        <v>200</v>
      </c>
      <c r="V259" s="1254">
        <f t="shared" si="172"/>
        <v>0</v>
      </c>
      <c r="W259" s="1426">
        <f t="shared" si="173"/>
        <v>0</v>
      </c>
      <c r="X259" s="1254">
        <f t="shared" si="174"/>
        <v>208</v>
      </c>
      <c r="Y259" s="1335">
        <f t="shared" si="175"/>
        <v>200</v>
      </c>
      <c r="Z259" s="1292">
        <f>P259+R259+T259</f>
        <v>208</v>
      </c>
      <c r="AA259" s="1300">
        <f>Q259+S259+U259</f>
        <v>200</v>
      </c>
      <c r="AC259" s="2521" t="s">
        <v>156</v>
      </c>
      <c r="AD259" s="1276"/>
      <c r="AE259" s="1745"/>
      <c r="AF259" s="1279"/>
      <c r="AG259" s="1427"/>
      <c r="AH259" s="1279"/>
      <c r="AI259" s="1747"/>
      <c r="AJ259" s="1279">
        <f t="shared" si="176"/>
        <v>0</v>
      </c>
      <c r="AK259" s="1428">
        <f t="shared" si="176"/>
        <v>0</v>
      </c>
      <c r="AL259" s="1279">
        <f t="shared" si="176"/>
        <v>0</v>
      </c>
      <c r="AM259" s="1243">
        <f t="shared" si="176"/>
        <v>0</v>
      </c>
      <c r="AN259" s="2520">
        <f>AD259+AF259+AH259</f>
        <v>0</v>
      </c>
      <c r="AO259" s="3242">
        <f>AE259+AG259+AI259</f>
        <v>0</v>
      </c>
      <c r="AP259" s="2621"/>
    </row>
    <row r="260" spans="2:42" ht="15" customHeight="1" thickBot="1">
      <c r="B260" s="320" t="s">
        <v>682</v>
      </c>
      <c r="C260" s="2657" t="s">
        <v>476</v>
      </c>
      <c r="D260" s="11"/>
      <c r="E260" s="261" t="s">
        <v>567</v>
      </c>
      <c r="F260" s="260">
        <v>2.5</v>
      </c>
      <c r="G260" s="1192">
        <v>1.925</v>
      </c>
      <c r="H260" s="2864" t="s">
        <v>603</v>
      </c>
      <c r="I260" s="38"/>
      <c r="J260" s="83"/>
      <c r="K260" s="1544" t="s">
        <v>543</v>
      </c>
      <c r="L260" s="1194">
        <v>0.15</v>
      </c>
      <c r="M260" s="1195">
        <v>0.15</v>
      </c>
      <c r="N260" s="109"/>
      <c r="O260" s="1291" t="s">
        <v>64</v>
      </c>
      <c r="P260" s="1254"/>
      <c r="Q260" s="1247"/>
      <c r="R260" s="1254">
        <f>I262</f>
        <v>110.4</v>
      </c>
      <c r="S260" s="1335">
        <f>J262</f>
        <v>109.7</v>
      </c>
      <c r="T260" s="1254"/>
      <c r="U260" s="1440"/>
      <c r="V260" s="1254">
        <f t="shared" si="172"/>
        <v>110.4</v>
      </c>
      <c r="W260" s="1426">
        <f t="shared" si="173"/>
        <v>109.7</v>
      </c>
      <c r="X260" s="1254">
        <f t="shared" si="174"/>
        <v>110.4</v>
      </c>
      <c r="Y260" s="1335">
        <f t="shared" si="175"/>
        <v>109.7</v>
      </c>
      <c r="Z260" s="1292">
        <f>P260+R260+T260</f>
        <v>110.4</v>
      </c>
      <c r="AA260" s="1300">
        <f>Q260+S260+U260</f>
        <v>109.7</v>
      </c>
      <c r="AC260" s="2485" t="s">
        <v>829</v>
      </c>
      <c r="AD260" s="2526">
        <f t="shared" ref="AD260:AI260" si="177">SUM(AD247:AD259)</f>
        <v>104.715</v>
      </c>
      <c r="AE260" s="2527">
        <f t="shared" si="177"/>
        <v>84.4</v>
      </c>
      <c r="AF260" s="2528">
        <f t="shared" si="177"/>
        <v>115.274</v>
      </c>
      <c r="AG260" s="2529">
        <f t="shared" si="177"/>
        <v>77.644999999999982</v>
      </c>
      <c r="AH260" s="2530">
        <f t="shared" si="177"/>
        <v>43</v>
      </c>
      <c r="AI260" s="2491">
        <f t="shared" si="177"/>
        <v>35</v>
      </c>
      <c r="AJ260" s="2493">
        <f t="shared" si="176"/>
        <v>219.989</v>
      </c>
      <c r="AK260" s="2494">
        <f t="shared" si="176"/>
        <v>162.04499999999999</v>
      </c>
      <c r="AL260" s="2493">
        <f t="shared" si="176"/>
        <v>158.274</v>
      </c>
      <c r="AM260" s="2495">
        <f t="shared" si="176"/>
        <v>112.64499999999998</v>
      </c>
      <c r="AN260" s="2504">
        <f>AD260+AF260+AH260</f>
        <v>262.98900000000003</v>
      </c>
      <c r="AO260" s="3238">
        <f>AE260+AG260+AI260</f>
        <v>197.04499999999999</v>
      </c>
      <c r="AP260" s="216"/>
    </row>
    <row r="261" spans="2:42" ht="15.75" thickBot="1">
      <c r="B261" s="1629" t="s">
        <v>9</v>
      </c>
      <c r="C261" s="266" t="s">
        <v>10</v>
      </c>
      <c r="D261" s="1588">
        <v>45</v>
      </c>
      <c r="E261" s="2839" t="s">
        <v>965</v>
      </c>
      <c r="F261" s="11"/>
      <c r="G261" s="81"/>
      <c r="H261" s="1565" t="s">
        <v>100</v>
      </c>
      <c r="I261" s="1525" t="s">
        <v>101</v>
      </c>
      <c r="J261" s="1631" t="s">
        <v>102</v>
      </c>
      <c r="K261" s="712" t="s">
        <v>124</v>
      </c>
      <c r="L261" s="1655"/>
      <c r="M261" s="1562"/>
      <c r="N261" s="109"/>
      <c r="O261" s="1291" t="s">
        <v>404</v>
      </c>
      <c r="P261" s="1254">
        <f>I242</f>
        <v>5.1929999999999996</v>
      </c>
      <c r="Q261" s="1247">
        <f>J242</f>
        <v>5</v>
      </c>
      <c r="R261" s="1254">
        <f>I257</f>
        <v>31.28</v>
      </c>
      <c r="S261" s="1335">
        <f>J257</f>
        <v>28.44</v>
      </c>
      <c r="T261" s="1254"/>
      <c r="U261" s="1440"/>
      <c r="V261" s="1254">
        <f t="shared" si="172"/>
        <v>36.472999999999999</v>
      </c>
      <c r="W261" s="1426">
        <f t="shared" si="173"/>
        <v>33.44</v>
      </c>
      <c r="X261" s="1254">
        <f t="shared" si="174"/>
        <v>31.28</v>
      </c>
      <c r="Y261" s="1335">
        <f t="shared" si="175"/>
        <v>28.44</v>
      </c>
      <c r="Z261" s="1292">
        <f>P261+R261+T261</f>
        <v>36.472999999999999</v>
      </c>
      <c r="AA261" s="1300">
        <f>Q261+S261+U261</f>
        <v>33.44</v>
      </c>
      <c r="AC261" s="2450" t="s">
        <v>940</v>
      </c>
      <c r="AD261" s="2446"/>
      <c r="AE261" s="2451"/>
      <c r="AF261" s="2452"/>
      <c r="AG261" s="2453"/>
      <c r="AH261" s="2452"/>
      <c r="AI261" s="2454"/>
      <c r="AP261" s="114"/>
    </row>
    <row r="262" spans="2:42" ht="15.75" thickBot="1">
      <c r="B262" s="283" t="s">
        <v>9</v>
      </c>
      <c r="C262" s="266" t="s">
        <v>387</v>
      </c>
      <c r="D262" s="1588">
        <v>30</v>
      </c>
      <c r="E262" s="261" t="s">
        <v>543</v>
      </c>
      <c r="F262" s="1574">
        <v>1.038</v>
      </c>
      <c r="G262" s="1198">
        <v>1.038</v>
      </c>
      <c r="H262" s="1636" t="s">
        <v>600</v>
      </c>
      <c r="I262" s="1190">
        <v>110.4</v>
      </c>
      <c r="J262" s="1191">
        <v>109.7</v>
      </c>
      <c r="K262" s="557" t="s">
        <v>476</v>
      </c>
      <c r="L262" s="38"/>
      <c r="M262" s="83"/>
      <c r="N262" s="115"/>
      <c r="O262" s="1291" t="s">
        <v>67</v>
      </c>
      <c r="P262" s="1254">
        <f>I246</f>
        <v>3.1</v>
      </c>
      <c r="Q262" s="1247">
        <f>J246</f>
        <v>3.1</v>
      </c>
      <c r="R262" s="1254">
        <f>I266</f>
        <v>3.6</v>
      </c>
      <c r="S262" s="1335">
        <f>J266</f>
        <v>3.6</v>
      </c>
      <c r="T262" s="1254"/>
      <c r="U262" s="1440"/>
      <c r="V262" s="1254">
        <f t="shared" si="172"/>
        <v>6.7</v>
      </c>
      <c r="W262" s="1426">
        <f t="shared" si="173"/>
        <v>6.7</v>
      </c>
      <c r="X262" s="1254">
        <f t="shared" si="174"/>
        <v>3.6</v>
      </c>
      <c r="Y262" s="1335">
        <f t="shared" si="175"/>
        <v>3.6</v>
      </c>
      <c r="Z262" s="1292">
        <f>P262+R262+T262</f>
        <v>6.7</v>
      </c>
      <c r="AA262" s="1300">
        <f>Q262+S262+U262</f>
        <v>6.7</v>
      </c>
      <c r="AC262" s="1308"/>
      <c r="AD262" s="1070"/>
      <c r="AE262" s="1739"/>
      <c r="AF262" s="1278"/>
      <c r="AG262" s="1425"/>
      <c r="AH262" s="1278"/>
      <c r="AI262" s="1443"/>
      <c r="AJ262" s="1278">
        <f t="shared" ref="AJ262:AM267" si="178">AD262+AF262</f>
        <v>0</v>
      </c>
      <c r="AK262" s="1426">
        <f t="shared" si="178"/>
        <v>0</v>
      </c>
      <c r="AL262" s="1278">
        <f t="shared" si="178"/>
        <v>0</v>
      </c>
      <c r="AM262" s="1335">
        <f t="shared" si="178"/>
        <v>0</v>
      </c>
      <c r="AN262" s="1499">
        <f>AD262+AF262+AH262</f>
        <v>0</v>
      </c>
      <c r="AO262" s="3237">
        <f>AE262+AG262+AI262</f>
        <v>0</v>
      </c>
      <c r="AP262" s="223"/>
    </row>
    <row r="263" spans="2:42" ht="15.75" thickBot="1">
      <c r="B263" s="1567" t="s">
        <v>438</v>
      </c>
      <c r="C263" s="266" t="s">
        <v>677</v>
      </c>
      <c r="D263" s="279">
        <v>105</v>
      </c>
      <c r="E263" s="1589" t="s">
        <v>160</v>
      </c>
      <c r="F263" s="260">
        <v>0.01</v>
      </c>
      <c r="G263" s="1192">
        <v>0.01</v>
      </c>
      <c r="H263" s="261" t="s">
        <v>446</v>
      </c>
      <c r="I263" s="1556">
        <v>14</v>
      </c>
      <c r="J263" s="1680">
        <v>14</v>
      </c>
      <c r="K263" s="1578" t="s">
        <v>100</v>
      </c>
      <c r="L263" s="1535" t="s">
        <v>101</v>
      </c>
      <c r="M263" s="1536" t="s">
        <v>102</v>
      </c>
      <c r="N263" s="114"/>
      <c r="O263" s="1291" t="s">
        <v>82</v>
      </c>
      <c r="P263" s="1751">
        <f>I244+I249</f>
        <v>11.3</v>
      </c>
      <c r="Q263" s="1444">
        <f>J244+J249</f>
        <v>11.3</v>
      </c>
      <c r="R263" s="1254">
        <f>I258</f>
        <v>4.8</v>
      </c>
      <c r="S263" s="1426">
        <f>J258</f>
        <v>4.8</v>
      </c>
      <c r="T263" s="1254">
        <f>F277+F279</f>
        <v>6</v>
      </c>
      <c r="U263" s="1445">
        <f>G277+G279</f>
        <v>6</v>
      </c>
      <c r="V263" s="1254">
        <f t="shared" si="172"/>
        <v>16.100000000000001</v>
      </c>
      <c r="W263" s="1426">
        <f t="shared" si="173"/>
        <v>16.100000000000001</v>
      </c>
      <c r="X263" s="1254">
        <f t="shared" si="174"/>
        <v>10.8</v>
      </c>
      <c r="Y263" s="1335">
        <f t="shared" si="175"/>
        <v>10.8</v>
      </c>
      <c r="Z263" s="1292">
        <f>P263+R263+T263</f>
        <v>22.1</v>
      </c>
      <c r="AA263" s="1300">
        <f>Q263+S263+U263</f>
        <v>22.1</v>
      </c>
      <c r="AC263" s="1308" t="s">
        <v>128</v>
      </c>
      <c r="AD263" s="1070"/>
      <c r="AE263" s="1739"/>
      <c r="AF263" s="1278"/>
      <c r="AG263" s="1425"/>
      <c r="AH263" s="1278"/>
      <c r="AI263" s="1443"/>
      <c r="AJ263" s="1278">
        <f t="shared" si="178"/>
        <v>0</v>
      </c>
      <c r="AK263" s="1426">
        <f t="shared" si="178"/>
        <v>0</v>
      </c>
      <c r="AL263" s="1278">
        <f t="shared" si="178"/>
        <v>0</v>
      </c>
      <c r="AM263" s="1335">
        <f t="shared" si="178"/>
        <v>0</v>
      </c>
      <c r="AN263" s="1499">
        <f>AD263+AF263+AH263</f>
        <v>0</v>
      </c>
      <c r="AO263" s="3237">
        <f>AE263+AG263+AI263</f>
        <v>0</v>
      </c>
      <c r="AP263" s="223"/>
    </row>
    <row r="264" spans="2:42">
      <c r="B264" s="70"/>
      <c r="C264" s="1632"/>
      <c r="D264" s="11"/>
      <c r="E264" s="1544" t="s">
        <v>81</v>
      </c>
      <c r="F264" s="260">
        <v>237.5</v>
      </c>
      <c r="G264" s="1192">
        <v>237.5</v>
      </c>
      <c r="H264" s="261" t="s">
        <v>560</v>
      </c>
      <c r="I264" s="1656">
        <v>9.6</v>
      </c>
      <c r="J264" s="1192">
        <v>9.6</v>
      </c>
      <c r="K264" s="2865" t="s">
        <v>263</v>
      </c>
      <c r="L264" s="2814">
        <v>4</v>
      </c>
      <c r="M264" s="2155">
        <v>4</v>
      </c>
      <c r="N264" s="114"/>
      <c r="O264" s="1291" t="s">
        <v>89</v>
      </c>
      <c r="P264" s="1254">
        <f>F247</f>
        <v>7.7</v>
      </c>
      <c r="Q264" s="1444">
        <f>G247</f>
        <v>7.7</v>
      </c>
      <c r="R264" s="1254">
        <f>F259+I267+L257</f>
        <v>10.4</v>
      </c>
      <c r="S264" s="1335">
        <f>G259+J267+M257</f>
        <v>10.4</v>
      </c>
      <c r="T264" s="1254"/>
      <c r="U264" s="1440"/>
      <c r="V264" s="1254">
        <f t="shared" si="172"/>
        <v>18.100000000000001</v>
      </c>
      <c r="W264" s="1426">
        <f t="shared" si="173"/>
        <v>18.100000000000001</v>
      </c>
      <c r="X264" s="1254">
        <f t="shared" si="174"/>
        <v>10.4</v>
      </c>
      <c r="Y264" s="1335">
        <f t="shared" si="175"/>
        <v>10.4</v>
      </c>
      <c r="Z264" s="1292">
        <f>P264+R264+T264</f>
        <v>18.100000000000001</v>
      </c>
      <c r="AA264" s="1300">
        <f>Q264+S264+U264</f>
        <v>18.100000000000001</v>
      </c>
      <c r="AC264" s="1308" t="s">
        <v>126</v>
      </c>
      <c r="AD264" s="1070"/>
      <c r="AE264" s="1743"/>
      <c r="AF264" s="1278"/>
      <c r="AG264" s="1425"/>
      <c r="AH264" s="1278"/>
      <c r="AI264" s="1443"/>
      <c r="AJ264" s="1278">
        <f t="shared" si="178"/>
        <v>0</v>
      </c>
      <c r="AK264" s="1426">
        <f t="shared" si="178"/>
        <v>0</v>
      </c>
      <c r="AL264" s="1278">
        <f t="shared" si="178"/>
        <v>0</v>
      </c>
      <c r="AM264" s="1335">
        <f t="shared" si="178"/>
        <v>0</v>
      </c>
      <c r="AN264" s="1499">
        <f>AD264+AF264+AH264</f>
        <v>0</v>
      </c>
      <c r="AO264" s="3237">
        <f>AE264+AG264+AI264</f>
        <v>0</v>
      </c>
      <c r="AP264" s="223"/>
    </row>
    <row r="265" spans="2:42">
      <c r="B265" s="70"/>
      <c r="C265" s="1632"/>
      <c r="D265" s="11"/>
      <c r="E265" s="1994" t="s">
        <v>916</v>
      </c>
      <c r="F265" s="14"/>
      <c r="G265" s="1591"/>
      <c r="H265" s="261" t="s">
        <v>171</v>
      </c>
      <c r="I265" s="1645" t="s">
        <v>605</v>
      </c>
      <c r="J265" s="1192">
        <v>5.28</v>
      </c>
      <c r="K265" s="1196" t="s">
        <v>60</v>
      </c>
      <c r="L265" s="260">
        <v>200</v>
      </c>
      <c r="M265" s="1548">
        <v>200</v>
      </c>
      <c r="N265" s="114"/>
      <c r="O265" s="821" t="s">
        <v>142</v>
      </c>
      <c r="P265" s="1254">
        <f>Q265/1000/0.04</f>
        <v>0.09</v>
      </c>
      <c r="Q265" s="1444">
        <f>G245</f>
        <v>3.6</v>
      </c>
      <c r="R265" s="1933">
        <f>S265/1000/0.04</f>
        <v>0.33200000000000002</v>
      </c>
      <c r="S265" s="1426">
        <f>G267+J265+M254</f>
        <v>13.280000000000001</v>
      </c>
      <c r="T265" s="1933">
        <f>U265/1000/0.04</f>
        <v>2.5000000000000001E-2</v>
      </c>
      <c r="U265" s="1445">
        <f>G274</f>
        <v>1</v>
      </c>
      <c r="V265" s="1254">
        <f t="shared" si="172"/>
        <v>0.42200000000000004</v>
      </c>
      <c r="W265" s="1426">
        <f t="shared" si="173"/>
        <v>16.880000000000003</v>
      </c>
      <c r="X265" s="1254">
        <f t="shared" si="174"/>
        <v>0.35700000000000004</v>
      </c>
      <c r="Y265" s="1335">
        <f t="shared" si="175"/>
        <v>14.280000000000001</v>
      </c>
      <c r="Z265" s="1292">
        <f>P265+R265+T265</f>
        <v>0.44700000000000006</v>
      </c>
      <c r="AA265" s="1300">
        <f>Q265+S265+U265</f>
        <v>17.880000000000003</v>
      </c>
      <c r="AC265" s="1308" t="s">
        <v>392</v>
      </c>
      <c r="AD265" s="1070"/>
      <c r="AE265" s="1744"/>
      <c r="AF265" s="1278"/>
      <c r="AG265" s="1425"/>
      <c r="AH265" s="1278"/>
      <c r="AI265" s="1443"/>
      <c r="AJ265" s="1278">
        <f t="shared" si="178"/>
        <v>0</v>
      </c>
      <c r="AK265" s="1426">
        <f t="shared" si="178"/>
        <v>0</v>
      </c>
      <c r="AL265" s="1278">
        <f t="shared" si="178"/>
        <v>0</v>
      </c>
      <c r="AM265" s="1335">
        <f t="shared" si="178"/>
        <v>0</v>
      </c>
      <c r="AN265" s="1499">
        <f>AD265+AF265+AH265</f>
        <v>0</v>
      </c>
      <c r="AO265" s="3237">
        <f>AE265+AG265+AI265</f>
        <v>0</v>
      </c>
      <c r="AP265" s="223"/>
    </row>
    <row r="266" spans="2:42" ht="15.75" thickBot="1">
      <c r="B266" s="70"/>
      <c r="C266" s="1632"/>
      <c r="D266" s="11"/>
      <c r="E266" s="261" t="s">
        <v>651</v>
      </c>
      <c r="F266" s="384">
        <v>46.5</v>
      </c>
      <c r="G266" s="1628">
        <v>40.299999999999997</v>
      </c>
      <c r="H266" s="261" t="s">
        <v>601</v>
      </c>
      <c r="I266" s="1194">
        <v>3.6</v>
      </c>
      <c r="J266" s="1195">
        <v>3.6</v>
      </c>
      <c r="K266" s="1692" t="s">
        <v>50</v>
      </c>
      <c r="L266" s="1194">
        <v>10</v>
      </c>
      <c r="M266" s="1592">
        <v>10</v>
      </c>
      <c r="N266" s="114"/>
      <c r="O266" s="1291" t="s">
        <v>50</v>
      </c>
      <c r="P266" s="1254">
        <f>L242</f>
        <v>12.3</v>
      </c>
      <c r="Q266" s="1446">
        <f>M242</f>
        <v>12.3</v>
      </c>
      <c r="R266" s="1751">
        <f>I264+L259+L266</f>
        <v>19.84</v>
      </c>
      <c r="S266" s="1449">
        <f>J264+M266+M259</f>
        <v>19.84</v>
      </c>
      <c r="T266" s="1254"/>
      <c r="U266" s="1437"/>
      <c r="V266" s="1254">
        <f t="shared" si="172"/>
        <v>32.14</v>
      </c>
      <c r="W266" s="1426">
        <f t="shared" si="173"/>
        <v>32.14</v>
      </c>
      <c r="X266" s="1254">
        <f t="shared" si="174"/>
        <v>19.84</v>
      </c>
      <c r="Y266" s="1335">
        <f t="shared" si="175"/>
        <v>19.84</v>
      </c>
      <c r="Z266" s="1292">
        <f>P266+R266+T266</f>
        <v>32.14</v>
      </c>
      <c r="AA266" s="1300">
        <f>Q266+S266+U266</f>
        <v>32.14</v>
      </c>
      <c r="AC266" s="1307" t="s">
        <v>96</v>
      </c>
      <c r="AD266" s="1070"/>
      <c r="AE266" s="1742"/>
      <c r="AF266" s="1278"/>
      <c r="AG266" s="1425"/>
      <c r="AH266" s="1278"/>
      <c r="AI266" s="1443"/>
      <c r="AJ266" s="1278">
        <f t="shared" si="178"/>
        <v>0</v>
      </c>
      <c r="AK266" s="1426">
        <f t="shared" si="178"/>
        <v>0</v>
      </c>
      <c r="AL266" s="1278">
        <f t="shared" si="178"/>
        <v>0</v>
      </c>
      <c r="AM266" s="1335">
        <f t="shared" si="178"/>
        <v>0</v>
      </c>
      <c r="AN266" s="1499">
        <f>AD266+AF266+AH266</f>
        <v>0</v>
      </c>
      <c r="AO266" s="3237">
        <f>AE266+AG266+AI266</f>
        <v>0</v>
      </c>
      <c r="AP266" s="119"/>
    </row>
    <row r="267" spans="2:42" ht="15.75" thickBot="1">
      <c r="B267" s="70"/>
      <c r="C267" s="1632"/>
      <c r="D267" s="11"/>
      <c r="E267" s="1964" t="s">
        <v>161</v>
      </c>
      <c r="F267" s="260" t="s">
        <v>594</v>
      </c>
      <c r="G267" s="1585">
        <v>2</v>
      </c>
      <c r="H267" s="1589" t="s">
        <v>89</v>
      </c>
      <c r="I267" s="260">
        <v>2.4</v>
      </c>
      <c r="J267" s="1192">
        <v>2.4</v>
      </c>
      <c r="K267" s="1196" t="s">
        <v>81</v>
      </c>
      <c r="L267" s="260">
        <v>10</v>
      </c>
      <c r="M267" s="1548">
        <v>10</v>
      </c>
      <c r="N267" s="100"/>
      <c r="O267" s="1291" t="s">
        <v>138</v>
      </c>
      <c r="P267" s="1254"/>
      <c r="Q267" s="1247"/>
      <c r="R267" s="1254"/>
      <c r="S267" s="1335"/>
      <c r="T267" s="1254"/>
      <c r="U267" s="1440"/>
      <c r="V267" s="1254">
        <f t="shared" si="172"/>
        <v>0</v>
      </c>
      <c r="W267" s="1426">
        <f t="shared" si="173"/>
        <v>0</v>
      </c>
      <c r="X267" s="1254">
        <f t="shared" si="174"/>
        <v>0</v>
      </c>
      <c r="Y267" s="1335">
        <f t="shared" si="175"/>
        <v>0</v>
      </c>
      <c r="Z267" s="1292">
        <f>P267+R267+T267</f>
        <v>0</v>
      </c>
      <c r="AA267" s="1300">
        <f>Q267+S267+U267</f>
        <v>0</v>
      </c>
      <c r="AC267" s="2485" t="s">
        <v>830</v>
      </c>
      <c r="AD267" s="2490">
        <f t="shared" ref="AD267:AI267" si="179">SUM(AD262:AD266)</f>
        <v>0</v>
      </c>
      <c r="AE267" s="2491">
        <f t="shared" si="179"/>
        <v>0</v>
      </c>
      <c r="AF267" s="2492">
        <f t="shared" si="179"/>
        <v>0</v>
      </c>
      <c r="AG267" s="2491">
        <f t="shared" si="179"/>
        <v>0</v>
      </c>
      <c r="AH267" s="2492">
        <f t="shared" si="179"/>
        <v>0</v>
      </c>
      <c r="AI267" s="2491">
        <f t="shared" si="179"/>
        <v>0</v>
      </c>
      <c r="AJ267" s="2493">
        <f t="shared" si="178"/>
        <v>0</v>
      </c>
      <c r="AK267" s="2494">
        <f t="shared" si="178"/>
        <v>0</v>
      </c>
      <c r="AL267" s="2493">
        <f t="shared" si="178"/>
        <v>0</v>
      </c>
      <c r="AM267" s="2495">
        <f t="shared" si="178"/>
        <v>0</v>
      </c>
      <c r="AN267" s="2448">
        <f>AD267+AF267+AH267</f>
        <v>0</v>
      </c>
      <c r="AO267" s="3237">
        <f>AE267+AG267+AI267</f>
        <v>0</v>
      </c>
      <c r="AP267" s="216"/>
    </row>
    <row r="268" spans="2:42" ht="15.75" thickBot="1">
      <c r="B268" s="70"/>
      <c r="C268" s="1632"/>
      <c r="D268" s="11"/>
      <c r="E268" s="261" t="s">
        <v>159</v>
      </c>
      <c r="F268" s="260">
        <v>5.24</v>
      </c>
      <c r="G268" s="1585">
        <v>4.4000000000000004</v>
      </c>
      <c r="H268" s="261" t="s">
        <v>543</v>
      </c>
      <c r="I268" s="260">
        <v>0.1</v>
      </c>
      <c r="J268" s="1192">
        <v>0.1</v>
      </c>
      <c r="K268" s="2031" t="s">
        <v>580</v>
      </c>
      <c r="L268" s="2056"/>
      <c r="M268" s="2057"/>
      <c r="N268" s="100"/>
      <c r="O268" s="1291" t="s">
        <v>401</v>
      </c>
      <c r="P268" s="1254"/>
      <c r="Q268" s="1247"/>
      <c r="R268" s="1254"/>
      <c r="S268" s="1335"/>
      <c r="T268" s="1254"/>
      <c r="U268" s="1440"/>
      <c r="V268" s="1254">
        <f t="shared" si="172"/>
        <v>0</v>
      </c>
      <c r="W268" s="1426">
        <f t="shared" si="173"/>
        <v>0</v>
      </c>
      <c r="X268" s="1254">
        <f t="shared" si="174"/>
        <v>0</v>
      </c>
      <c r="Y268" s="1335">
        <f t="shared" si="175"/>
        <v>0</v>
      </c>
      <c r="Z268" s="1292">
        <f>P268+R268+T268</f>
        <v>0</v>
      </c>
      <c r="AA268" s="1300">
        <f>Q268+S268+U268</f>
        <v>0</v>
      </c>
      <c r="AC268" s="2480" t="s">
        <v>831</v>
      </c>
      <c r="AD268" s="2481">
        <f t="shared" ref="AD268:AI268" si="180">AD260+AD267</f>
        <v>104.715</v>
      </c>
      <c r="AE268" s="2501">
        <f t="shared" si="180"/>
        <v>84.4</v>
      </c>
      <c r="AF268" s="2513">
        <f t="shared" si="180"/>
        <v>115.274</v>
      </c>
      <c r="AG268" s="2512">
        <f t="shared" si="180"/>
        <v>77.644999999999982</v>
      </c>
      <c r="AH268" s="2481">
        <f t="shared" si="180"/>
        <v>43</v>
      </c>
      <c r="AI268" s="2500">
        <f t="shared" si="180"/>
        <v>35</v>
      </c>
      <c r="AJ268" s="2482">
        <f>AD268+AF268</f>
        <v>219.989</v>
      </c>
      <c r="AK268" s="2483">
        <f>AE268+AG268</f>
        <v>162.04499999999999</v>
      </c>
      <c r="AL268" s="2482">
        <f t="shared" ref="AL268" si="181">AF268+AH268</f>
        <v>158.274</v>
      </c>
      <c r="AM268" s="2484">
        <f t="shared" ref="AM268" si="182">AG268+AI268</f>
        <v>112.64499999999998</v>
      </c>
      <c r="AN268" s="2517">
        <f>AD268+AF268+AH268</f>
        <v>262.98900000000003</v>
      </c>
      <c r="AO268" s="3243">
        <f>AE268+AG268+AI268</f>
        <v>197.04499999999999</v>
      </c>
      <c r="AP268" s="134"/>
    </row>
    <row r="269" spans="2:42" ht="15.75" thickBot="1">
      <c r="B269" s="70"/>
      <c r="C269" s="1632"/>
      <c r="D269" s="11"/>
      <c r="E269" s="1964" t="s">
        <v>543</v>
      </c>
      <c r="F269" s="260">
        <v>0.17499999999999999</v>
      </c>
      <c r="G269" s="1585">
        <v>0.17499999999999999</v>
      </c>
      <c r="H269" s="261" t="s">
        <v>602</v>
      </c>
      <c r="I269" s="260">
        <v>1.2E-2</v>
      </c>
      <c r="J269" s="1192">
        <v>1.2E-2</v>
      </c>
      <c r="K269" s="1869" t="s">
        <v>100</v>
      </c>
      <c r="L269" s="171" t="s">
        <v>101</v>
      </c>
      <c r="M269" s="172" t="s">
        <v>102</v>
      </c>
      <c r="N269" s="100"/>
      <c r="O269" s="1291" t="s">
        <v>136</v>
      </c>
      <c r="P269" s="1254"/>
      <c r="Q269" s="1247"/>
      <c r="R269" s="1254">
        <f>L264</f>
        <v>4</v>
      </c>
      <c r="S269" s="1335">
        <f>M264</f>
        <v>4</v>
      </c>
      <c r="T269" s="1254"/>
      <c r="U269" s="1440"/>
      <c r="V269" s="1254">
        <f t="shared" si="172"/>
        <v>4</v>
      </c>
      <c r="W269" s="1426">
        <f t="shared" si="173"/>
        <v>4</v>
      </c>
      <c r="X269" s="1254">
        <f t="shared" si="174"/>
        <v>4</v>
      </c>
      <c r="Y269" s="1335">
        <f t="shared" si="175"/>
        <v>4</v>
      </c>
      <c r="Z269" s="1292">
        <f>P269+R269+T269</f>
        <v>4</v>
      </c>
      <c r="AA269" s="1300">
        <f>Q269+S269+U269</f>
        <v>4</v>
      </c>
      <c r="AC269" s="1329" t="s">
        <v>374</v>
      </c>
      <c r="AD269" s="1330"/>
      <c r="AE269" s="1331"/>
      <c r="AF269" s="1070"/>
      <c r="AG269" s="1332"/>
      <c r="AH269" s="1070"/>
      <c r="AI269" s="1333"/>
      <c r="AJ269" s="1278"/>
      <c r="AK269" s="1334"/>
      <c r="AL269" s="1278"/>
      <c r="AM269" s="1335"/>
      <c r="AN269" s="1292"/>
      <c r="AO269" s="11"/>
      <c r="AP269" s="106"/>
    </row>
    <row r="270" spans="2:42" ht="15.75" thickBot="1">
      <c r="B270" s="1472" t="s">
        <v>361</v>
      </c>
      <c r="C270" s="1635"/>
      <c r="D270" s="38">
        <f>SUM(D252:D268)</f>
        <v>1000</v>
      </c>
      <c r="E270" s="66"/>
      <c r="F270" s="38"/>
      <c r="G270" s="83"/>
      <c r="H270" s="66"/>
      <c r="I270" s="38"/>
      <c r="J270" s="83"/>
      <c r="K270" s="2866" t="s">
        <v>293</v>
      </c>
      <c r="L270" s="2058">
        <v>157.5</v>
      </c>
      <c r="M270" s="2059">
        <v>105</v>
      </c>
      <c r="N270" s="100"/>
      <c r="O270" s="1291" t="s">
        <v>135</v>
      </c>
      <c r="P270" s="1254"/>
      <c r="Q270" s="1247"/>
      <c r="R270" s="1254"/>
      <c r="S270" s="1335"/>
      <c r="T270" s="1254"/>
      <c r="U270" s="1440"/>
      <c r="V270" s="1254">
        <f t="shared" si="172"/>
        <v>0</v>
      </c>
      <c r="W270" s="1426">
        <f t="shared" si="173"/>
        <v>0</v>
      </c>
      <c r="X270" s="1254">
        <f t="shared" si="174"/>
        <v>0</v>
      </c>
      <c r="Y270" s="1335">
        <f t="shared" si="175"/>
        <v>0</v>
      </c>
      <c r="Z270" s="1292">
        <f>P270+R270+T270</f>
        <v>0</v>
      </c>
      <c r="AA270" s="1300">
        <f>Q270+S270+U270</f>
        <v>0</v>
      </c>
      <c r="AC270" s="1972" t="s">
        <v>497</v>
      </c>
      <c r="AD270" s="2479"/>
      <c r="AE270" s="2468"/>
      <c r="AF270" s="1070"/>
      <c r="AG270" s="1313"/>
      <c r="AH270" s="1070"/>
      <c r="AI270" s="2469"/>
      <c r="AJ270" s="1278">
        <f t="shared" ref="AJ270" si="183">AD270+AF270</f>
        <v>0</v>
      </c>
      <c r="AK270" s="1341">
        <f t="shared" ref="AK270" si="184">AE270+AG270</f>
        <v>0</v>
      </c>
      <c r="AL270" s="1278">
        <f t="shared" ref="AL270" si="185">AF270+AH270</f>
        <v>0</v>
      </c>
      <c r="AM270" s="1342">
        <f t="shared" ref="AM270" si="186">AG270+AI270</f>
        <v>0</v>
      </c>
      <c r="AN270" s="1312">
        <f>AD270+AF270+AH270</f>
        <v>0</v>
      </c>
      <c r="AO270" s="3234">
        <f>AE270+AG270+AI270</f>
        <v>0</v>
      </c>
      <c r="AP270" s="108"/>
    </row>
    <row r="271" spans="2:42" ht="12" customHeight="1" thickBot="1">
      <c r="B271" s="387"/>
      <c r="C271" s="177" t="s">
        <v>232</v>
      </c>
      <c r="D271" s="808"/>
      <c r="E271" s="1707" t="s">
        <v>705</v>
      </c>
      <c r="F271" s="47"/>
      <c r="G271" s="47"/>
      <c r="H271" s="1285"/>
      <c r="I271" s="47"/>
      <c r="J271" s="59"/>
      <c r="K271" s="1560" t="s">
        <v>689</v>
      </c>
      <c r="L271" s="2080"/>
      <c r="M271" s="2081"/>
      <c r="N271" s="100"/>
      <c r="O271" s="1291" t="s">
        <v>77</v>
      </c>
      <c r="P271" s="1254"/>
      <c r="Q271" s="1247"/>
      <c r="R271" s="1254"/>
      <c r="S271" s="1335"/>
      <c r="T271" s="1254"/>
      <c r="U271" s="1440"/>
      <c r="V271" s="1254">
        <f t="shared" si="172"/>
        <v>0</v>
      </c>
      <c r="W271" s="1426">
        <f t="shared" si="173"/>
        <v>0</v>
      </c>
      <c r="X271" s="1254">
        <f t="shared" si="174"/>
        <v>0</v>
      </c>
      <c r="Y271" s="1335">
        <f t="shared" si="175"/>
        <v>0</v>
      </c>
      <c r="Z271" s="1292">
        <f>P271+R271+T271</f>
        <v>0</v>
      </c>
      <c r="AA271" s="1300">
        <f>Q271+S271+U271</f>
        <v>0</v>
      </c>
      <c r="AC271" s="1336" t="s">
        <v>375</v>
      </c>
      <c r="AD271" s="1337"/>
      <c r="AE271" s="1338"/>
      <c r="AF271" s="1070"/>
      <c r="AG271" s="1339"/>
      <c r="AH271" s="1278"/>
      <c r="AI271" s="1340"/>
      <c r="AJ271" s="1278">
        <f t="shared" ref="AJ271:AM273" si="187">AD271+AF271</f>
        <v>0</v>
      </c>
      <c r="AK271" s="1341">
        <f t="shared" si="187"/>
        <v>0</v>
      </c>
      <c r="AL271" s="1278">
        <f t="shared" si="187"/>
        <v>0</v>
      </c>
      <c r="AM271" s="1342">
        <f t="shared" si="187"/>
        <v>0</v>
      </c>
      <c r="AN271" s="1312">
        <f>AD271+AF271+AH271</f>
        <v>0</v>
      </c>
      <c r="AO271" s="3234">
        <f>AE271+AG271+AI271</f>
        <v>0</v>
      </c>
      <c r="AP271" s="112"/>
    </row>
    <row r="272" spans="2:42" ht="14.25" customHeight="1" thickBot="1">
      <c r="B272" s="257" t="s">
        <v>690</v>
      </c>
      <c r="C272" s="274" t="s">
        <v>883</v>
      </c>
      <c r="D272" s="402">
        <v>200</v>
      </c>
      <c r="E272" s="1554" t="s">
        <v>100</v>
      </c>
      <c r="F272" s="1535" t="s">
        <v>101</v>
      </c>
      <c r="G272" s="1536" t="s">
        <v>102</v>
      </c>
      <c r="H272" s="1578" t="s">
        <v>100</v>
      </c>
      <c r="I272" s="1552" t="s">
        <v>101</v>
      </c>
      <c r="J272" s="1553" t="s">
        <v>102</v>
      </c>
      <c r="K272" s="1561" t="s">
        <v>100</v>
      </c>
      <c r="L272" s="1552" t="s">
        <v>101</v>
      </c>
      <c r="M272" s="1553" t="s">
        <v>102</v>
      </c>
      <c r="N272" s="100"/>
      <c r="O272" s="489" t="s">
        <v>402</v>
      </c>
      <c r="P272" s="1254">
        <f>I250+F248+I243</f>
        <v>3.1999999999999997</v>
      </c>
      <c r="Q272" s="1247">
        <f>J250+G248+J243</f>
        <v>3.1999999999999997</v>
      </c>
      <c r="R272" s="1254">
        <f>F262+F269+I255+I268+L260</f>
        <v>1.7130000000000001</v>
      </c>
      <c r="S272" s="1335">
        <f>G262+G269+J255+J268+M260</f>
        <v>1.7130000000000001</v>
      </c>
      <c r="T272" s="1254">
        <f>I276</f>
        <v>0.2</v>
      </c>
      <c r="U272" s="1440">
        <f>J276</f>
        <v>0.2</v>
      </c>
      <c r="V272" s="1254">
        <f t="shared" si="172"/>
        <v>4.9130000000000003</v>
      </c>
      <c r="W272" s="1426">
        <f t="shared" si="173"/>
        <v>4.9130000000000003</v>
      </c>
      <c r="X272" s="1254">
        <f t="shared" si="174"/>
        <v>1.913</v>
      </c>
      <c r="Y272" s="1335">
        <f t="shared" si="175"/>
        <v>1.913</v>
      </c>
      <c r="Z272" s="1292">
        <f>P272+R272+T272</f>
        <v>5.1130000000000004</v>
      </c>
      <c r="AA272" s="1300">
        <f>Q272+S272+U272</f>
        <v>5.1130000000000004</v>
      </c>
      <c r="AC272" s="1343" t="s">
        <v>376</v>
      </c>
      <c r="AD272" s="1344"/>
      <c r="AE272" s="1345"/>
      <c r="AF272" s="1070"/>
      <c r="AG272" s="1346"/>
      <c r="AH272" s="1347"/>
      <c r="AI272" s="1348"/>
      <c r="AJ272" s="1278">
        <f t="shared" si="187"/>
        <v>0</v>
      </c>
      <c r="AK272" s="1341">
        <f t="shared" si="187"/>
        <v>0</v>
      </c>
      <c r="AL272" s="1278">
        <f t="shared" si="187"/>
        <v>0</v>
      </c>
      <c r="AM272" s="1342">
        <f t="shared" si="187"/>
        <v>0</v>
      </c>
      <c r="AN272" s="1292">
        <f>AD272+AF272+AH272</f>
        <v>0</v>
      </c>
      <c r="AO272" s="3234">
        <f>AE272+AG272+AI272</f>
        <v>0</v>
      </c>
      <c r="AP272" s="112"/>
    </row>
    <row r="273" spans="2:49" ht="12" customHeight="1">
      <c r="B273" s="70"/>
      <c r="C273" s="357" t="s">
        <v>233</v>
      </c>
      <c r="D273" s="81"/>
      <c r="E273" s="1661" t="s">
        <v>45</v>
      </c>
      <c r="F273" s="1190">
        <v>124</v>
      </c>
      <c r="G273" s="1191">
        <v>92</v>
      </c>
      <c r="H273" s="1530" t="s">
        <v>80</v>
      </c>
      <c r="I273" s="1190">
        <v>22.2</v>
      </c>
      <c r="J273" s="1682">
        <v>22.2</v>
      </c>
      <c r="K273" s="2104" t="s">
        <v>692</v>
      </c>
      <c r="L273" s="1190">
        <v>208</v>
      </c>
      <c r="M273" s="1615">
        <v>200</v>
      </c>
      <c r="N273" s="100"/>
      <c r="O273" s="1291" t="s">
        <v>403</v>
      </c>
      <c r="P273" s="1254">
        <f>L244</f>
        <v>10</v>
      </c>
      <c r="Q273" s="1247">
        <f>M244</f>
        <v>10</v>
      </c>
      <c r="R273" s="1254"/>
      <c r="S273" s="1335"/>
      <c r="T273" s="1254"/>
      <c r="U273" s="1440"/>
      <c r="V273" s="1254">
        <f t="shared" si="172"/>
        <v>10</v>
      </c>
      <c r="W273" s="1426">
        <f t="shared" si="173"/>
        <v>10</v>
      </c>
      <c r="X273" s="1254">
        <f t="shared" si="174"/>
        <v>0</v>
      </c>
      <c r="Y273" s="1335">
        <f t="shared" si="175"/>
        <v>0</v>
      </c>
      <c r="Z273" s="1292">
        <f>P273+R273+T273</f>
        <v>10</v>
      </c>
      <c r="AA273" s="1300">
        <f>Q273+S273+U273</f>
        <v>10</v>
      </c>
      <c r="AC273" s="1349" t="s">
        <v>377</v>
      </c>
      <c r="AD273" s="1344"/>
      <c r="AE273" s="1345"/>
      <c r="AF273" s="1750">
        <f>L270</f>
        <v>157.5</v>
      </c>
      <c r="AG273" s="1346">
        <f>D263</f>
        <v>105</v>
      </c>
      <c r="AH273" s="1278"/>
      <c r="AI273" s="1348"/>
      <c r="AJ273" s="1278">
        <f t="shared" si="187"/>
        <v>157.5</v>
      </c>
      <c r="AK273" s="1341">
        <f t="shared" si="187"/>
        <v>105</v>
      </c>
      <c r="AL273" s="1278">
        <f t="shared" si="187"/>
        <v>157.5</v>
      </c>
      <c r="AM273" s="1342">
        <f t="shared" si="187"/>
        <v>105</v>
      </c>
      <c r="AN273" s="1292">
        <f>AD273+AF273+AH273</f>
        <v>157.5</v>
      </c>
      <c r="AO273" s="3234">
        <f>AE273+AG273+AI273</f>
        <v>105</v>
      </c>
      <c r="AP273" s="112"/>
    </row>
    <row r="274" spans="2:49" ht="14.25" customHeight="1" thickBot="1">
      <c r="B274" s="257" t="s">
        <v>706</v>
      </c>
      <c r="C274" s="2676" t="s">
        <v>707</v>
      </c>
      <c r="D274" s="402" t="s">
        <v>738</v>
      </c>
      <c r="E274" s="261" t="s">
        <v>327</v>
      </c>
      <c r="F274" s="1543" t="s">
        <v>328</v>
      </c>
      <c r="G274" s="1548">
        <v>1</v>
      </c>
      <c r="H274" s="455" t="s">
        <v>79</v>
      </c>
      <c r="I274" s="260">
        <v>2.2000000000000002</v>
      </c>
      <c r="J274" s="1538">
        <v>2.2000000000000002</v>
      </c>
      <c r="K274" s="1608"/>
      <c r="L274" s="14"/>
      <c r="M274" s="2194"/>
      <c r="N274" s="114"/>
      <c r="O274" s="1263" t="s">
        <v>164</v>
      </c>
      <c r="P274" s="1258">
        <f t="shared" ref="P274:U274" si="188">P275+P276+P277+P278</f>
        <v>0.875</v>
      </c>
      <c r="Q274" s="1450">
        <f t="shared" si="188"/>
        <v>0.875</v>
      </c>
      <c r="R274" s="1258">
        <f>R275+R276+R277+R278</f>
        <v>8.199999999999999E-2</v>
      </c>
      <c r="S274" s="1451">
        <f>S275+S276+S277+S278</f>
        <v>8.199999999999999E-2</v>
      </c>
      <c r="T274" s="1268">
        <f t="shared" si="188"/>
        <v>4.0000000000000001E-3</v>
      </c>
      <c r="U274" s="1452">
        <f t="shared" si="188"/>
        <v>4.0000000000000001E-3</v>
      </c>
      <c r="V274" s="1254">
        <f t="shared" si="172"/>
        <v>0.95699999999999996</v>
      </c>
      <c r="W274" s="1426">
        <f t="shared" si="173"/>
        <v>0.95699999999999996</v>
      </c>
      <c r="X274" s="1254">
        <f t="shared" si="174"/>
        <v>8.5999999999999993E-2</v>
      </c>
      <c r="Y274" s="1335">
        <f t="shared" si="175"/>
        <v>8.5999999999999993E-2</v>
      </c>
      <c r="Z274" s="1292">
        <f>P274+R274+T274</f>
        <v>0.96099999999999997</v>
      </c>
      <c r="AA274" s="1300">
        <f>Q274+S274+U274</f>
        <v>0.96099999999999997</v>
      </c>
      <c r="AC274" s="1350" t="s">
        <v>378</v>
      </c>
      <c r="AD274" s="1351"/>
      <c r="AE274" s="1352"/>
      <c r="AF274" s="1276"/>
      <c r="AG274" s="1353"/>
      <c r="AH274" s="1279"/>
      <c r="AI274" s="1354"/>
      <c r="AJ274" s="1279">
        <f>AD274+AF274</f>
        <v>0</v>
      </c>
      <c r="AK274" s="1355"/>
      <c r="AL274" s="1279">
        <f t="shared" ref="AL274:AL286" si="189">AF274+AH274</f>
        <v>0</v>
      </c>
      <c r="AM274" s="1356"/>
      <c r="AN274" s="1301">
        <f>AD274+AF274+AH274</f>
        <v>0</v>
      </c>
      <c r="AO274" s="3235">
        <f>AE274+AG274+AI274</f>
        <v>0</v>
      </c>
      <c r="AP274" s="114"/>
    </row>
    <row r="275" spans="2:49" ht="14.25" customHeight="1" thickBot="1">
      <c r="B275" s="182"/>
      <c r="C275" s="2657" t="s">
        <v>708</v>
      </c>
      <c r="D275" s="298"/>
      <c r="E275" s="1586" t="s">
        <v>109</v>
      </c>
      <c r="F275" s="260">
        <v>24</v>
      </c>
      <c r="G275" s="1548">
        <v>20</v>
      </c>
      <c r="H275" s="1662" t="s">
        <v>84</v>
      </c>
      <c r="I275" s="260">
        <v>4.0000000000000001E-3</v>
      </c>
      <c r="J275" s="1537">
        <v>4.0000000000000001E-3</v>
      </c>
      <c r="K275" s="1608"/>
      <c r="L275" s="14"/>
      <c r="M275" s="2194"/>
      <c r="N275" s="114"/>
      <c r="O275" s="1264" t="s">
        <v>160</v>
      </c>
      <c r="P275" s="1259"/>
      <c r="Q275" s="1453"/>
      <c r="R275" s="1259">
        <f>F263</f>
        <v>0.01</v>
      </c>
      <c r="S275" s="1454">
        <f>G263</f>
        <v>0.01</v>
      </c>
      <c r="T275" s="1269">
        <f>I275</f>
        <v>4.0000000000000001E-3</v>
      </c>
      <c r="U275" s="1453">
        <f>J275</f>
        <v>4.0000000000000001E-3</v>
      </c>
      <c r="V275" s="1273">
        <f>P275+R275</f>
        <v>0.01</v>
      </c>
      <c r="W275" s="1454">
        <f t="shared" si="173"/>
        <v>0.01</v>
      </c>
      <c r="X275" s="1255">
        <f t="shared" si="174"/>
        <v>1.4E-2</v>
      </c>
      <c r="Y275" s="1454">
        <f t="shared" si="175"/>
        <v>1.4E-2</v>
      </c>
      <c r="Z275" s="1292">
        <f>P275+R275+T275</f>
        <v>1.4E-2</v>
      </c>
      <c r="AA275" s="1300">
        <f>Q275+S275+U275</f>
        <v>1.4E-2</v>
      </c>
      <c r="AC275" s="1357" t="s">
        <v>379</v>
      </c>
      <c r="AD275" s="1973">
        <f t="shared" ref="AD275:AI275" si="190">SUM(AD270:AD274)</f>
        <v>0</v>
      </c>
      <c r="AE275" s="1359">
        <f t="shared" si="190"/>
        <v>0</v>
      </c>
      <c r="AF275" s="1360">
        <f t="shared" si="190"/>
        <v>157.5</v>
      </c>
      <c r="AG275" s="1361">
        <f t="shared" si="190"/>
        <v>105</v>
      </c>
      <c r="AH275" s="1362">
        <f t="shared" si="190"/>
        <v>0</v>
      </c>
      <c r="AI275" s="1363">
        <f t="shared" si="190"/>
        <v>0</v>
      </c>
      <c r="AJ275" s="1362">
        <f>AD275+AF275</f>
        <v>157.5</v>
      </c>
      <c r="AK275" s="1364">
        <f>AE275+AG275</f>
        <v>105</v>
      </c>
      <c r="AL275" s="1362">
        <f t="shared" si="189"/>
        <v>157.5</v>
      </c>
      <c r="AM275" s="1365">
        <f>AG275+AI275</f>
        <v>105</v>
      </c>
      <c r="AN275" s="1314">
        <f>AD275+AF275+AH275</f>
        <v>157.5</v>
      </c>
      <c r="AO275" s="3239">
        <f>AE275+AG275+AI275</f>
        <v>105</v>
      </c>
      <c r="AP275" s="207"/>
      <c r="AV275" s="11"/>
      <c r="AW275" s="11"/>
    </row>
    <row r="276" spans="2:49" ht="13.5" customHeight="1">
      <c r="B276" s="259" t="s">
        <v>9</v>
      </c>
      <c r="C276" s="266" t="s">
        <v>10</v>
      </c>
      <c r="D276" s="275">
        <v>30</v>
      </c>
      <c r="E276" s="261" t="s">
        <v>274</v>
      </c>
      <c r="F276" s="260">
        <v>19</v>
      </c>
      <c r="G276" s="1548">
        <v>15</v>
      </c>
      <c r="H276" s="454" t="s">
        <v>83</v>
      </c>
      <c r="I276" s="1194">
        <v>0.2</v>
      </c>
      <c r="J276" s="1824">
        <v>0.2</v>
      </c>
      <c r="K276" s="1608"/>
      <c r="L276" s="14"/>
      <c r="M276" s="1609"/>
      <c r="N276" s="114"/>
      <c r="O276" s="1265" t="s">
        <v>369</v>
      </c>
      <c r="P276" s="1260">
        <f>J245</f>
        <v>0.8</v>
      </c>
      <c r="Q276" s="1455">
        <f>J245</f>
        <v>0.8</v>
      </c>
      <c r="R276" s="1260"/>
      <c r="S276" s="1456"/>
      <c r="T276" s="1270"/>
      <c r="U276" s="1455"/>
      <c r="V276" s="1273">
        <f>P276+R276</f>
        <v>0.8</v>
      </c>
      <c r="W276" s="1454">
        <f t="shared" si="173"/>
        <v>0.8</v>
      </c>
      <c r="X276" s="1255">
        <f t="shared" si="174"/>
        <v>0</v>
      </c>
      <c r="Y276" s="1454">
        <f t="shared" si="175"/>
        <v>0</v>
      </c>
      <c r="Z276" s="1292">
        <f>P276+R276+T276</f>
        <v>0.8</v>
      </c>
      <c r="AA276" s="1300">
        <f>Q276+S276+U276</f>
        <v>0.8</v>
      </c>
      <c r="AC276" s="1489" t="s">
        <v>388</v>
      </c>
      <c r="AD276" s="1380">
        <f>L243</f>
        <v>11.25</v>
      </c>
      <c r="AE276" s="1478"/>
      <c r="AF276" s="1382"/>
      <c r="AG276" s="1481"/>
      <c r="AH276" s="1380"/>
      <c r="AI276" s="1478"/>
      <c r="AJ276" s="1277"/>
      <c r="AK276" s="1484"/>
      <c r="AL276" s="1277">
        <f t="shared" si="189"/>
        <v>0</v>
      </c>
      <c r="AM276" s="1487"/>
      <c r="AN276" s="1311">
        <f>AD276+AF276+AH276</f>
        <v>11.25</v>
      </c>
      <c r="AO276" s="3233">
        <f>AE276+AG276+AI276</f>
        <v>0</v>
      </c>
      <c r="AP276" s="3248"/>
      <c r="AV276" s="11"/>
      <c r="AW276" s="11"/>
    </row>
    <row r="277" spans="2:49">
      <c r="B277" s="70"/>
      <c r="C277" s="1632"/>
      <c r="D277" s="81"/>
      <c r="E277" s="261" t="s">
        <v>82</v>
      </c>
      <c r="F277" s="260">
        <v>3</v>
      </c>
      <c r="G277" s="1192">
        <v>3</v>
      </c>
      <c r="H277" s="1196"/>
      <c r="I277" s="260"/>
      <c r="J277" s="1537"/>
      <c r="K277" s="1608"/>
      <c r="L277" s="14"/>
      <c r="M277" s="2194"/>
      <c r="N277" s="114"/>
      <c r="O277" s="1266" t="s">
        <v>134</v>
      </c>
      <c r="P277" s="1261">
        <f>L249</f>
        <v>7.4999999999999997E-2</v>
      </c>
      <c r="Q277" s="1457">
        <f>M249</f>
        <v>7.4999999999999997E-2</v>
      </c>
      <c r="R277" s="1261">
        <f>L256</f>
        <v>0.06</v>
      </c>
      <c r="S277" s="1458">
        <f>M256</f>
        <v>0.06</v>
      </c>
      <c r="T277" s="1271"/>
      <c r="U277" s="1457"/>
      <c r="V277" s="1273">
        <f>P277+R277</f>
        <v>0.13500000000000001</v>
      </c>
      <c r="W277" s="1454">
        <f t="shared" si="173"/>
        <v>0.13500000000000001</v>
      </c>
      <c r="X277" s="1255">
        <f t="shared" si="174"/>
        <v>0.06</v>
      </c>
      <c r="Y277" s="1454">
        <f t="shared" si="175"/>
        <v>0.06</v>
      </c>
      <c r="Z277" s="1301">
        <f>P277+R277+T277</f>
        <v>0.13500000000000001</v>
      </c>
      <c r="AA277" s="3222">
        <f>Q277+S277+U277</f>
        <v>0.13500000000000001</v>
      </c>
      <c r="AC277" s="1474" t="s">
        <v>389</v>
      </c>
      <c r="AD277" s="1386"/>
      <c r="AE277" s="1479">
        <f>M243</f>
        <v>11.25</v>
      </c>
      <c r="AF277" s="1388"/>
      <c r="AG277" s="1482"/>
      <c r="AH277" s="1386"/>
      <c r="AI277" s="1479"/>
      <c r="AJ277" s="1278">
        <f t="shared" ref="AJ277:AK279" si="191">AD277+AF277</f>
        <v>0</v>
      </c>
      <c r="AK277" s="1485">
        <f t="shared" si="191"/>
        <v>11.25</v>
      </c>
      <c r="AL277" s="1278">
        <f t="shared" si="189"/>
        <v>0</v>
      </c>
      <c r="AM277" s="1438">
        <f t="shared" ref="AM277:AM282" si="192">AG277+AI277</f>
        <v>0</v>
      </c>
      <c r="AN277" s="1292">
        <f>AD277+AF277+AH277</f>
        <v>0</v>
      </c>
      <c r="AO277" s="3234">
        <f>AE277+AG277+AI277</f>
        <v>11.25</v>
      </c>
      <c r="AP277" s="112"/>
      <c r="AV277" s="11"/>
      <c r="AW277" s="11"/>
    </row>
    <row r="278" spans="2:49" ht="15.75" thickBot="1">
      <c r="B278" s="70"/>
      <c r="C278" s="1632"/>
      <c r="D278" s="81"/>
      <c r="E278" s="380" t="s">
        <v>709</v>
      </c>
      <c r="F278" s="260">
        <v>6</v>
      </c>
      <c r="G278" s="1192">
        <v>6</v>
      </c>
      <c r="H278" s="7"/>
      <c r="I278" s="157"/>
      <c r="J278" s="151"/>
      <c r="K278" s="1608"/>
      <c r="L278" s="41"/>
      <c r="M278" s="2095"/>
      <c r="N278" s="114"/>
      <c r="O278" s="1266" t="s">
        <v>417</v>
      </c>
      <c r="P278" s="1261"/>
      <c r="Q278" s="1457"/>
      <c r="R278" s="1261">
        <f>I269</f>
        <v>1.2E-2</v>
      </c>
      <c r="S278" s="1458">
        <f>J269</f>
        <v>1.2E-2</v>
      </c>
      <c r="T278" s="1271"/>
      <c r="U278" s="1457"/>
      <c r="V278" s="1273">
        <f>P278+R278</f>
        <v>1.2E-2</v>
      </c>
      <c r="W278" s="1454">
        <f t="shared" si="173"/>
        <v>1.2E-2</v>
      </c>
      <c r="X278" s="1255">
        <f>R278+T278</f>
        <v>1.2E-2</v>
      </c>
      <c r="Y278" s="1454">
        <f t="shared" si="175"/>
        <v>1.2E-2</v>
      </c>
      <c r="Z278" s="1301">
        <f>P278+R278+T278</f>
        <v>1.2E-2</v>
      </c>
      <c r="AA278" s="1302">
        <f>Q278+S278+U278</f>
        <v>1.2E-2</v>
      </c>
      <c r="AC278" s="1475" t="s">
        <v>453</v>
      </c>
      <c r="AD278" s="1392"/>
      <c r="AE278" s="1480"/>
      <c r="AF278" s="1394"/>
      <c r="AG278" s="1483"/>
      <c r="AH278" s="1392"/>
      <c r="AI278" s="1480"/>
      <c r="AJ278" s="1279">
        <f t="shared" si="191"/>
        <v>0</v>
      </c>
      <c r="AK278" s="1486">
        <f t="shared" si="191"/>
        <v>0</v>
      </c>
      <c r="AL278" s="1279">
        <f t="shared" si="189"/>
        <v>0</v>
      </c>
      <c r="AM278" s="1488">
        <f t="shared" si="192"/>
        <v>0</v>
      </c>
      <c r="AN278" s="1301">
        <f>AD278+AF278+AH278</f>
        <v>0</v>
      </c>
      <c r="AO278" s="3235">
        <f>AE278+AG278+AI278</f>
        <v>0</v>
      </c>
      <c r="AP278" s="112"/>
      <c r="AU278" s="817"/>
      <c r="AV278" s="11"/>
      <c r="AW278" s="11"/>
    </row>
    <row r="279" spans="2:49" ht="14.25" customHeight="1" thickBot="1">
      <c r="B279" s="1472" t="s">
        <v>362</v>
      </c>
      <c r="C279" s="1635"/>
      <c r="D279" s="83">
        <f>D272+D276+100+20</f>
        <v>350</v>
      </c>
      <c r="E279" s="271" t="s">
        <v>82</v>
      </c>
      <c r="F279" s="1558">
        <v>3</v>
      </c>
      <c r="G279" s="1697">
        <v>3</v>
      </c>
      <c r="H279" s="99"/>
      <c r="I279" s="1696"/>
      <c r="J279" s="2193"/>
      <c r="K279" s="66"/>
      <c r="L279" s="38"/>
      <c r="M279" s="83"/>
      <c r="N279" s="114"/>
      <c r="O279" s="496" t="s">
        <v>98</v>
      </c>
      <c r="P279" s="1262"/>
      <c r="Q279" s="1459"/>
      <c r="R279" s="1262"/>
      <c r="S279" s="1460"/>
      <c r="T279" s="1272">
        <f>F278</f>
        <v>6</v>
      </c>
      <c r="U279" s="1461">
        <f>G278</f>
        <v>6</v>
      </c>
      <c r="V279" s="1274">
        <f>P279+R279</f>
        <v>0</v>
      </c>
      <c r="W279" s="1462">
        <f t="shared" si="173"/>
        <v>0</v>
      </c>
      <c r="X279" s="1274">
        <f>R279+T279</f>
        <v>6</v>
      </c>
      <c r="Y279" s="1462">
        <f t="shared" si="175"/>
        <v>6</v>
      </c>
      <c r="Z279" s="1303">
        <f>P279+R279+T279</f>
        <v>6</v>
      </c>
      <c r="AA279" s="1304">
        <f>Q279+S279+U279</f>
        <v>6</v>
      </c>
      <c r="AC279" s="1476" t="s">
        <v>390</v>
      </c>
      <c r="AD279" s="1496">
        <f t="shared" ref="AD279:AI279" si="193">AD276+AD277+AD278</f>
        <v>11.25</v>
      </c>
      <c r="AE279" s="1421">
        <f t="shared" si="193"/>
        <v>11.25</v>
      </c>
      <c r="AF279" s="1477">
        <f t="shared" si="193"/>
        <v>0</v>
      </c>
      <c r="AG279" s="1419">
        <f t="shared" si="193"/>
        <v>0</v>
      </c>
      <c r="AH279" s="1496">
        <f t="shared" si="193"/>
        <v>0</v>
      </c>
      <c r="AI279" s="1421">
        <f t="shared" si="193"/>
        <v>0</v>
      </c>
      <c r="AJ279" s="1327">
        <f t="shared" si="191"/>
        <v>11.25</v>
      </c>
      <c r="AK279" s="1420">
        <f t="shared" si="191"/>
        <v>11.25</v>
      </c>
      <c r="AL279" s="1327">
        <f t="shared" si="189"/>
        <v>0</v>
      </c>
      <c r="AM279" s="1421">
        <f t="shared" si="192"/>
        <v>0</v>
      </c>
      <c r="AN279" s="1327">
        <f>AD279+AF279+AH279</f>
        <v>11.25</v>
      </c>
      <c r="AO279" s="3236">
        <f>AE279+AG279+AI279</f>
        <v>11.25</v>
      </c>
      <c r="AP279" s="207"/>
      <c r="AU279" s="817"/>
      <c r="AV279" s="11"/>
      <c r="AW279" s="11"/>
    </row>
    <row r="280" spans="2:49">
      <c r="N280" s="114"/>
      <c r="Q280" s="360"/>
      <c r="R280" s="15"/>
      <c r="S280" s="95"/>
      <c r="T280" s="11"/>
      <c r="U280" s="11"/>
      <c r="V280" s="11"/>
      <c r="W280" s="11"/>
      <c r="AC280" s="1315" t="s">
        <v>383</v>
      </c>
      <c r="AD280" s="1366"/>
      <c r="AE280" s="1367"/>
      <c r="AF280" s="1277">
        <f>F266</f>
        <v>46.5</v>
      </c>
      <c r="AG280" s="1368">
        <f>G266</f>
        <v>40.299999999999997</v>
      </c>
      <c r="AH280" s="1366"/>
      <c r="AI280" s="1367"/>
      <c r="AJ280" s="1277"/>
      <c r="AK280" s="1369">
        <f>AE280+AG280</f>
        <v>40.299999999999997</v>
      </c>
      <c r="AL280" s="1277">
        <f t="shared" si="189"/>
        <v>46.5</v>
      </c>
      <c r="AM280" s="1370">
        <f t="shared" si="192"/>
        <v>40.299999999999997</v>
      </c>
      <c r="AN280" s="1311">
        <f>AD280+AF280+AH280</f>
        <v>46.5</v>
      </c>
      <c r="AO280" s="3233">
        <f>AE280+AG280+AI280</f>
        <v>40.299999999999997</v>
      </c>
      <c r="AP280" s="112"/>
      <c r="AU280" s="817"/>
      <c r="AV280" s="11"/>
      <c r="AW280" s="11"/>
    </row>
    <row r="281" spans="2:49" ht="13.5" customHeight="1" thickBot="1">
      <c r="N281" s="114"/>
      <c r="O281" s="1822"/>
      <c r="P281" s="3215"/>
      <c r="Q281" s="11"/>
      <c r="R281" s="15"/>
      <c r="S281" s="145"/>
      <c r="T281" s="389"/>
      <c r="U281" s="91"/>
      <c r="V281" s="145"/>
      <c r="W281" s="11"/>
      <c r="AC281" s="1316" t="s">
        <v>384</v>
      </c>
      <c r="AD281" s="1351"/>
      <c r="AE281" s="1371"/>
      <c r="AF281" s="1279"/>
      <c r="AG281" s="1372"/>
      <c r="AH281" s="1351"/>
      <c r="AI281" s="1371"/>
      <c r="AJ281" s="1279">
        <f>AD281+AF281</f>
        <v>0</v>
      </c>
      <c r="AK281" s="1373">
        <f>AE281+AG281</f>
        <v>0</v>
      </c>
      <c r="AL281" s="1279">
        <f t="shared" si="189"/>
        <v>0</v>
      </c>
      <c r="AM281" s="1374">
        <f t="shared" si="192"/>
        <v>0</v>
      </c>
      <c r="AN281" s="1301">
        <f>AD281+AF281+AH281</f>
        <v>0</v>
      </c>
      <c r="AO281" s="3235">
        <f>AE281+AG281+AI281</f>
        <v>0</v>
      </c>
      <c r="AP281" s="112"/>
      <c r="AU281" s="114"/>
      <c r="AV281" s="11"/>
      <c r="AW281" s="11"/>
    </row>
    <row r="282" spans="2:49" ht="14.25" customHeight="1" thickBot="1">
      <c r="B282" s="2622"/>
      <c r="C282" s="109"/>
      <c r="E282" s="3155"/>
      <c r="N282" s="100"/>
      <c r="O282" s="389"/>
      <c r="P282" s="91"/>
      <c r="Q282" s="145"/>
      <c r="R282" s="5"/>
      <c r="S282" s="11"/>
      <c r="T282" s="11"/>
      <c r="U282" s="11"/>
      <c r="V282" s="11"/>
      <c r="W282" s="1246"/>
      <c r="Y282" s="1244"/>
      <c r="AC282" s="1317" t="s">
        <v>380</v>
      </c>
      <c r="AD282" s="1375">
        <f t="shared" ref="AD282:AI282" si="194">SUM(AD280:AD281)</f>
        <v>0</v>
      </c>
      <c r="AE282" s="1376">
        <f t="shared" si="194"/>
        <v>0</v>
      </c>
      <c r="AF282" s="1377">
        <f t="shared" si="194"/>
        <v>46.5</v>
      </c>
      <c r="AG282" s="1319">
        <f t="shared" si="194"/>
        <v>40.299999999999997</v>
      </c>
      <c r="AH282" s="1375">
        <f t="shared" si="194"/>
        <v>0</v>
      </c>
      <c r="AI282" s="1376">
        <f t="shared" si="194"/>
        <v>0</v>
      </c>
      <c r="AJ282" s="1318">
        <f>AD282+AF282</f>
        <v>46.5</v>
      </c>
      <c r="AK282" s="1378">
        <f>AE282+AG282</f>
        <v>40.299999999999997</v>
      </c>
      <c r="AL282" s="1318">
        <f t="shared" si="189"/>
        <v>46.5</v>
      </c>
      <c r="AM282" s="1379">
        <f t="shared" si="192"/>
        <v>40.299999999999997</v>
      </c>
      <c r="AN282" s="1318">
        <f>AD282+AF282+AH282</f>
        <v>46.5</v>
      </c>
      <c r="AO282" s="3240">
        <f>AE282+AG282+AI282</f>
        <v>40.299999999999997</v>
      </c>
      <c r="AP282" s="207"/>
      <c r="AU282" s="114"/>
      <c r="AV282" s="11"/>
      <c r="AW282" s="11"/>
    </row>
    <row r="283" spans="2:49" ht="15" customHeight="1">
      <c r="B283" s="11"/>
      <c r="C283" s="109"/>
      <c r="N283" s="100"/>
      <c r="O283" s="11"/>
      <c r="P283" s="11"/>
      <c r="Q283" s="11"/>
      <c r="R283" s="15"/>
      <c r="S283" s="11"/>
      <c r="T283" s="7"/>
      <c r="U283" s="14"/>
      <c r="V283" s="392"/>
      <c r="W283" s="1246"/>
      <c r="Y283" s="1244"/>
      <c r="AC283" s="1320" t="s">
        <v>249</v>
      </c>
      <c r="AD283" s="1380"/>
      <c r="AE283" s="1381"/>
      <c r="AF283" s="1382"/>
      <c r="AG283" s="1383"/>
      <c r="AH283" s="1380"/>
      <c r="AI283" s="1381"/>
      <c r="AJ283" s="1277"/>
      <c r="AK283" s="1384"/>
      <c r="AL283" s="1277">
        <f t="shared" si="189"/>
        <v>0</v>
      </c>
      <c r="AM283" s="1385"/>
      <c r="AN283" s="1311">
        <f>AD283+AF283+AH283</f>
        <v>0</v>
      </c>
      <c r="AO283" s="3233">
        <f>AE283+AG283+AI283</f>
        <v>0</v>
      </c>
      <c r="AP283" s="106"/>
      <c r="AU283" s="114"/>
      <c r="AV283" s="11"/>
      <c r="AW283" s="11"/>
    </row>
    <row r="284" spans="2:49" ht="14.25" customHeight="1">
      <c r="E284" s="692"/>
      <c r="N284" s="100"/>
      <c r="O284" s="11"/>
      <c r="P284" s="11"/>
      <c r="Q284" s="11"/>
      <c r="R284" s="15"/>
      <c r="S284" s="392"/>
      <c r="T284" s="3140"/>
      <c r="U284" s="11"/>
      <c r="V284" s="697"/>
      <c r="W284" s="306"/>
      <c r="Y284" s="306"/>
      <c r="AC284" s="1321" t="s">
        <v>103</v>
      </c>
      <c r="AD284" s="1386"/>
      <c r="AE284" s="1387"/>
      <c r="AF284" s="1388"/>
      <c r="AG284" s="1389"/>
      <c r="AH284" s="1386"/>
      <c r="AI284" s="1387"/>
      <c r="AJ284" s="1278">
        <f t="shared" ref="AJ284:AK286" si="195">AD284+AF284</f>
        <v>0</v>
      </c>
      <c r="AK284" s="1390">
        <f t="shared" si="195"/>
        <v>0</v>
      </c>
      <c r="AL284" s="1278">
        <f t="shared" si="189"/>
        <v>0</v>
      </c>
      <c r="AM284" s="1391">
        <f>AG284+AI284</f>
        <v>0</v>
      </c>
      <c r="AN284" s="1292">
        <f>AD284+AF284+AH284</f>
        <v>0</v>
      </c>
      <c r="AO284" s="3234">
        <f>AE284+AG284+AI284</f>
        <v>0</v>
      </c>
      <c r="AP284" s="112"/>
      <c r="AU284" s="114"/>
      <c r="AV284" s="11"/>
      <c r="AW284" s="11"/>
    </row>
    <row r="285" spans="2:49" ht="15.75" thickBot="1">
      <c r="N285" s="100"/>
      <c r="O285" s="7"/>
      <c r="P285" s="14"/>
      <c r="Q285" s="151"/>
      <c r="R285" s="15"/>
      <c r="S285" s="392"/>
      <c r="T285" s="389"/>
      <c r="U285" s="91"/>
      <c r="V285" s="145"/>
      <c r="W285" s="1240"/>
      <c r="Y285" s="1240"/>
      <c r="AC285" s="1322" t="s">
        <v>250</v>
      </c>
      <c r="AD285" s="1392"/>
      <c r="AE285" s="1393"/>
      <c r="AF285" s="1394"/>
      <c r="AG285" s="1395"/>
      <c r="AH285" s="1392"/>
      <c r="AI285" s="1393"/>
      <c r="AJ285" s="1279">
        <f t="shared" si="195"/>
        <v>0</v>
      </c>
      <c r="AK285" s="1396">
        <f t="shared" si="195"/>
        <v>0</v>
      </c>
      <c r="AL285" s="1279">
        <f t="shared" si="189"/>
        <v>0</v>
      </c>
      <c r="AM285" s="1397">
        <f>AG285+AI285</f>
        <v>0</v>
      </c>
      <c r="AN285" s="1301">
        <f>AD285+AF285+AH285</f>
        <v>0</v>
      </c>
      <c r="AO285" s="3235">
        <f>AE285+AG285+AI285</f>
        <v>0</v>
      </c>
      <c r="AP285" s="112"/>
      <c r="AU285" s="114"/>
      <c r="AV285" s="11"/>
      <c r="AW285" s="11"/>
    </row>
    <row r="286" spans="2:49" ht="15.75" thickBot="1">
      <c r="E286" s="453"/>
      <c r="N286" s="100"/>
      <c r="O286" s="2843"/>
      <c r="P286" s="11"/>
      <c r="Q286" s="11"/>
      <c r="R286" s="15"/>
      <c r="S286" s="392"/>
      <c r="T286" s="7"/>
      <c r="U286" s="14"/>
      <c r="V286" s="392"/>
      <c r="W286" s="306"/>
      <c r="Y286" s="1240"/>
      <c r="AC286" s="1490" t="s">
        <v>381</v>
      </c>
      <c r="AD286" s="1491">
        <f t="shared" ref="AD286:AI286" si="196">AD283+AD284+AD285</f>
        <v>0</v>
      </c>
      <c r="AE286" s="1363">
        <f t="shared" si="196"/>
        <v>0</v>
      </c>
      <c r="AF286" s="1491">
        <f t="shared" si="196"/>
        <v>0</v>
      </c>
      <c r="AG286" s="1363">
        <f t="shared" si="196"/>
        <v>0</v>
      </c>
      <c r="AH286" s="1491">
        <f t="shared" si="196"/>
        <v>0</v>
      </c>
      <c r="AI286" s="1363">
        <f t="shared" si="196"/>
        <v>0</v>
      </c>
      <c r="AJ286" s="1362">
        <f t="shared" si="195"/>
        <v>0</v>
      </c>
      <c r="AK286" s="1364">
        <f t="shared" si="195"/>
        <v>0</v>
      </c>
      <c r="AL286" s="1362">
        <f t="shared" si="189"/>
        <v>0</v>
      </c>
      <c r="AM286" s="1365">
        <f>AG286+AI286</f>
        <v>0</v>
      </c>
      <c r="AN286" s="1323">
        <f>AD286+AF286+AH286</f>
        <v>0</v>
      </c>
      <c r="AO286" s="3241">
        <f>AE286+AG286+AI286</f>
        <v>0</v>
      </c>
      <c r="AP286" s="207"/>
      <c r="AU286" s="114"/>
      <c r="AV286" s="11"/>
      <c r="AW286" s="11"/>
    </row>
    <row r="287" spans="2:49">
      <c r="N287" s="100"/>
      <c r="O287" s="11"/>
      <c r="P287" s="11"/>
      <c r="Q287" s="11"/>
      <c r="R287" s="1046"/>
      <c r="S287" s="11"/>
      <c r="T287" s="7"/>
      <c r="U287" s="14"/>
      <c r="V287" s="392"/>
      <c r="W287" s="1246"/>
      <c r="Y287" s="1244"/>
      <c r="Z287" s="1305"/>
      <c r="AA287" s="321"/>
      <c r="AE287" s="1241"/>
      <c r="AG287" s="1241"/>
      <c r="AK287" s="1248"/>
      <c r="AM287" s="1248"/>
      <c r="AP287" s="114"/>
    </row>
    <row r="288" spans="2:49">
      <c r="N288" s="100"/>
      <c r="O288" s="11"/>
      <c r="P288" s="11"/>
      <c r="Q288" s="11"/>
      <c r="R288" s="11"/>
      <c r="S288" s="11"/>
      <c r="T288" s="7"/>
      <c r="U288" s="14"/>
      <c r="V288" s="392"/>
      <c r="W288" s="11"/>
      <c r="Z288" s="1305"/>
      <c r="AA288" s="1429"/>
      <c r="AC288" t="s">
        <v>363</v>
      </c>
      <c r="AN288" s="114"/>
      <c r="AO288" s="11"/>
      <c r="AP288" s="146"/>
    </row>
    <row r="289" spans="2:42" ht="15.75" thickBot="1">
      <c r="C289" s="184" t="s">
        <v>1003</v>
      </c>
      <c r="G289" s="2"/>
      <c r="H289" s="2"/>
      <c r="I289" s="2"/>
      <c r="L289" s="2"/>
      <c r="N289" s="100"/>
      <c r="O289" s="3214" t="s">
        <v>1004</v>
      </c>
      <c r="Z289" s="1430"/>
      <c r="AA289" s="86"/>
      <c r="AC289" s="107" t="str">
        <f>B295</f>
        <v>6- й   день</v>
      </c>
      <c r="AD289" s="2" t="s">
        <v>885</v>
      </c>
      <c r="AI289" s="141" t="str">
        <f>U291</f>
        <v>2 - я   неделя</v>
      </c>
      <c r="AK289" s="332" t="s">
        <v>364</v>
      </c>
      <c r="AL289" s="73"/>
      <c r="AP289" s="114"/>
    </row>
    <row r="290" spans="2:42" ht="15.75" thickBot="1">
      <c r="C290"/>
      <c r="D290" s="107" t="s">
        <v>528</v>
      </c>
      <c r="F290" s="85"/>
      <c r="L290" s="1948" t="s">
        <v>118</v>
      </c>
      <c r="N290" s="100"/>
      <c r="O290" t="s">
        <v>363</v>
      </c>
      <c r="AC290" s="184" t="s">
        <v>1004</v>
      </c>
      <c r="AN290" s="47"/>
      <c r="AO290" s="47"/>
      <c r="AP290" s="114"/>
    </row>
    <row r="291" spans="2:42" ht="15.75" thickBot="1">
      <c r="B291" s="2" t="s">
        <v>885</v>
      </c>
      <c r="C291" s="2"/>
      <c r="D291" s="87"/>
      <c r="F291" s="141" t="s">
        <v>140</v>
      </c>
      <c r="I291" s="88"/>
      <c r="J291" s="1931" t="s">
        <v>527</v>
      </c>
      <c r="K291" s="695"/>
      <c r="N291" s="100"/>
      <c r="O291" s="107" t="str">
        <f>B295</f>
        <v>6- й   день</v>
      </c>
      <c r="P291" s="2" t="s">
        <v>885</v>
      </c>
      <c r="U291" s="141" t="s">
        <v>140</v>
      </c>
      <c r="W291" s="332" t="s">
        <v>364</v>
      </c>
      <c r="X291" s="73"/>
      <c r="Y291" s="1431"/>
      <c r="AC291" s="1234" t="s">
        <v>289</v>
      </c>
      <c r="AD291" s="1235" t="s">
        <v>365</v>
      </c>
      <c r="AE291" s="1236"/>
      <c r="AF291" s="1235" t="s">
        <v>366</v>
      </c>
      <c r="AG291" s="1236"/>
      <c r="AH291" s="1235" t="s">
        <v>367</v>
      </c>
      <c r="AI291" s="1236"/>
      <c r="AJ291" s="1235" t="s">
        <v>370</v>
      </c>
      <c r="AK291" s="1236"/>
      <c r="AL291" s="1281" t="s">
        <v>371</v>
      </c>
      <c r="AM291" s="1236"/>
      <c r="AN291" s="3249" t="s">
        <v>372</v>
      </c>
      <c r="AO291" s="3231"/>
      <c r="AP291" s="3224"/>
    </row>
    <row r="292" spans="2:42" ht="15.75" thickBot="1">
      <c r="E292" s="453"/>
      <c r="N292" s="100"/>
      <c r="AC292" s="1497" t="s">
        <v>395</v>
      </c>
      <c r="AD292" s="1237" t="s">
        <v>101</v>
      </c>
      <c r="AE292" s="1239" t="s">
        <v>102</v>
      </c>
      <c r="AF292" s="1282" t="s">
        <v>101</v>
      </c>
      <c r="AG292" s="1283" t="s">
        <v>102</v>
      </c>
      <c r="AH292" s="1282" t="s">
        <v>101</v>
      </c>
      <c r="AI292" s="1283" t="s">
        <v>102</v>
      </c>
      <c r="AJ292" s="1237" t="s">
        <v>101</v>
      </c>
      <c r="AK292" s="1238" t="s">
        <v>102</v>
      </c>
      <c r="AL292" s="1284" t="s">
        <v>101</v>
      </c>
      <c r="AM292" s="1238" t="s">
        <v>102</v>
      </c>
      <c r="AN292" s="1500" t="s">
        <v>101</v>
      </c>
      <c r="AO292" s="3232" t="s">
        <v>102</v>
      </c>
      <c r="AP292" s="114"/>
    </row>
    <row r="293" spans="2:42">
      <c r="B293" s="34" t="s">
        <v>2</v>
      </c>
      <c r="C293" s="89" t="s">
        <v>3</v>
      </c>
      <c r="D293" s="90" t="s">
        <v>4</v>
      </c>
      <c r="E293" s="92" t="s">
        <v>61</v>
      </c>
      <c r="F293" s="78"/>
      <c r="G293" s="78"/>
      <c r="H293" s="78"/>
      <c r="I293" s="78"/>
      <c r="J293" s="78"/>
      <c r="K293" s="78"/>
      <c r="L293" s="78"/>
      <c r="M293" s="63"/>
      <c r="N293" s="100"/>
      <c r="O293" s="1512" t="s">
        <v>398</v>
      </c>
      <c r="P293" s="198"/>
      <c r="Q293" s="198"/>
      <c r="R293" s="198"/>
      <c r="S293" s="198"/>
      <c r="T293" s="198"/>
      <c r="U293" s="198"/>
      <c r="V293" s="198"/>
      <c r="W293" s="198"/>
      <c r="X293" s="198"/>
      <c r="Y293" s="1232"/>
      <c r="AC293" s="1324" t="s">
        <v>69</v>
      </c>
      <c r="AD293" s="1366"/>
      <c r="AE293" s="1398"/>
      <c r="AF293" s="1366"/>
      <c r="AG293" s="1399"/>
      <c r="AH293" s="1366"/>
      <c r="AI293" s="1400"/>
      <c r="AJ293" s="1277">
        <f t="shared" ref="AJ293:AJ316" si="197">AD293+AF293</f>
        <v>0</v>
      </c>
      <c r="AK293" s="1401">
        <f t="shared" ref="AK293:AK316" si="198">AE293+AG293</f>
        <v>0</v>
      </c>
      <c r="AL293" s="1277">
        <f t="shared" ref="AL293:AL316" si="199">AF293+AH293</f>
        <v>0</v>
      </c>
      <c r="AM293" s="1402">
        <f t="shared" ref="AM293:AM316" si="200">AG293+AI293</f>
        <v>0</v>
      </c>
      <c r="AN293" s="1311">
        <f>AD293+AF293+AH293</f>
        <v>0</v>
      </c>
      <c r="AO293" s="3233">
        <f>AE293+AG293+AI293</f>
        <v>0</v>
      </c>
      <c r="AP293" s="109"/>
    </row>
    <row r="294" spans="2:42" ht="15.75" thickBot="1">
      <c r="B294" s="281" t="s">
        <v>5</v>
      </c>
      <c r="C294"/>
      <c r="D294" s="282" t="s">
        <v>62</v>
      </c>
      <c r="E294" s="66"/>
      <c r="F294" s="38"/>
      <c r="G294" s="38"/>
      <c r="H294" s="38"/>
      <c r="I294" s="38"/>
      <c r="J294" s="38"/>
      <c r="K294" s="38"/>
      <c r="L294" s="38"/>
      <c r="M294" s="83"/>
      <c r="N294" s="100"/>
      <c r="O294" s="920"/>
      <c r="P294" s="17" t="s">
        <v>399</v>
      </c>
      <c r="Q294" s="17"/>
      <c r="R294" s="17"/>
      <c r="S294" s="17"/>
      <c r="T294" s="17"/>
      <c r="U294" s="17"/>
      <c r="V294" s="17"/>
      <c r="W294" s="17"/>
      <c r="X294" s="17"/>
      <c r="Y294" s="1233"/>
      <c r="AC294" s="1324" t="s">
        <v>71</v>
      </c>
      <c r="AD294" s="1344"/>
      <c r="AE294" s="1403"/>
      <c r="AF294" s="1344"/>
      <c r="AG294" s="1404"/>
      <c r="AH294" s="1344"/>
      <c r="AI294" s="1405"/>
      <c r="AJ294" s="1278">
        <f t="shared" si="197"/>
        <v>0</v>
      </c>
      <c r="AK294" s="1406">
        <f t="shared" si="198"/>
        <v>0</v>
      </c>
      <c r="AL294" s="1278">
        <f t="shared" si="199"/>
        <v>0</v>
      </c>
      <c r="AM294" s="1335">
        <f t="shared" si="200"/>
        <v>0</v>
      </c>
      <c r="AN294" s="1292">
        <f>AD294+AF294+AH294</f>
        <v>0</v>
      </c>
      <c r="AO294" s="3234">
        <f>AE294+AG294+AI294</f>
        <v>0</v>
      </c>
      <c r="AP294" s="109"/>
    </row>
    <row r="295" spans="2:42" ht="16.5" thickBot="1">
      <c r="B295" s="813" t="s">
        <v>260</v>
      </c>
      <c r="C295" s="78"/>
      <c r="D295" s="1690"/>
      <c r="E295" s="712" t="s">
        <v>1038</v>
      </c>
      <c r="F295" s="78"/>
      <c r="G295" s="78"/>
      <c r="H295" s="3029" t="s">
        <v>1042</v>
      </c>
      <c r="I295" s="47"/>
      <c r="J295" s="47"/>
      <c r="K295" s="47"/>
      <c r="L295" s="47"/>
      <c r="M295" s="59"/>
      <c r="N295" s="100"/>
      <c r="Z295" s="11"/>
      <c r="AA295" s="11"/>
      <c r="AC295" s="1324" t="s">
        <v>72</v>
      </c>
      <c r="AD295" s="1407"/>
      <c r="AE295" s="1463"/>
      <c r="AF295" s="1407">
        <f>F316</f>
        <v>5</v>
      </c>
      <c r="AG295" s="1409">
        <f>G316</f>
        <v>5</v>
      </c>
      <c r="AH295" s="1407"/>
      <c r="AI295" s="1410"/>
      <c r="AJ295" s="1278">
        <f t="shared" si="197"/>
        <v>5</v>
      </c>
      <c r="AK295" s="1406">
        <f t="shared" si="198"/>
        <v>5</v>
      </c>
      <c r="AL295" s="1278">
        <f t="shared" si="199"/>
        <v>5</v>
      </c>
      <c r="AM295" s="1335">
        <f t="shared" si="200"/>
        <v>5</v>
      </c>
      <c r="AN295" s="1292">
        <f>AD295+AF295+AH295</f>
        <v>5</v>
      </c>
      <c r="AO295" s="3234">
        <f>AE295+AG295+AI295</f>
        <v>5</v>
      </c>
      <c r="AP295" s="109"/>
    </row>
    <row r="296" spans="2:42" ht="15.75" thickBot="1">
      <c r="B296" s="1563"/>
      <c r="C296" s="178" t="s">
        <v>154</v>
      </c>
      <c r="D296" s="2458"/>
      <c r="E296" s="1554" t="s">
        <v>100</v>
      </c>
      <c r="F296" s="1535" t="s">
        <v>101</v>
      </c>
      <c r="G296" s="1536" t="s">
        <v>102</v>
      </c>
      <c r="H296" s="1554" t="s">
        <v>100</v>
      </c>
      <c r="I296" s="1535" t="s">
        <v>101</v>
      </c>
      <c r="J296" s="1536" t="s">
        <v>102</v>
      </c>
      <c r="K296" s="1554" t="s">
        <v>100</v>
      </c>
      <c r="L296" s="1535" t="s">
        <v>101</v>
      </c>
      <c r="M296" s="1536" t="s">
        <v>102</v>
      </c>
      <c r="N296" s="100"/>
      <c r="AA296" s="38"/>
      <c r="AC296" s="1324" t="s">
        <v>73</v>
      </c>
      <c r="AD296" s="1344"/>
      <c r="AE296" s="1408"/>
      <c r="AF296" s="1344"/>
      <c r="AG296" s="1409"/>
      <c r="AH296" s="1344"/>
      <c r="AI296" s="1410"/>
      <c r="AJ296" s="1278">
        <f t="shared" si="197"/>
        <v>0</v>
      </c>
      <c r="AK296" s="1406">
        <f t="shared" si="198"/>
        <v>0</v>
      </c>
      <c r="AL296" s="1278">
        <f t="shared" si="199"/>
        <v>0</v>
      </c>
      <c r="AM296" s="1335">
        <f t="shared" si="200"/>
        <v>0</v>
      </c>
      <c r="AN296" s="1292">
        <f>AD296+AF296+AH296</f>
        <v>0</v>
      </c>
      <c r="AO296" s="3234">
        <f>AE296+AG296+AI296</f>
        <v>0</v>
      </c>
      <c r="AP296" s="109"/>
    </row>
    <row r="297" spans="2:42">
      <c r="B297" s="257" t="s">
        <v>1110</v>
      </c>
      <c r="C297" s="292" t="s">
        <v>1097</v>
      </c>
      <c r="D297" s="402">
        <v>60</v>
      </c>
      <c r="E297" s="1189" t="s">
        <v>45</v>
      </c>
      <c r="F297" s="976">
        <v>128</v>
      </c>
      <c r="G297" s="1581">
        <v>95.98</v>
      </c>
      <c r="H297" s="3025" t="s">
        <v>1033</v>
      </c>
      <c r="I297" s="1190">
        <v>17.670000000000002</v>
      </c>
      <c r="J297" s="1682">
        <v>14.2</v>
      </c>
      <c r="K297" s="3024" t="s">
        <v>1034</v>
      </c>
      <c r="L297" s="1569">
        <v>6</v>
      </c>
      <c r="M297" s="2003">
        <v>6</v>
      </c>
      <c r="N297" s="100"/>
      <c r="O297" s="1234" t="s">
        <v>289</v>
      </c>
      <c r="P297" s="1235" t="s">
        <v>365</v>
      </c>
      <c r="Q297" s="1236"/>
      <c r="R297" s="1235" t="s">
        <v>366</v>
      </c>
      <c r="S297" s="1236"/>
      <c r="T297" s="1235" t="s">
        <v>367</v>
      </c>
      <c r="U297" s="1236"/>
      <c r="V297" s="1235" t="s">
        <v>368</v>
      </c>
      <c r="W297" s="1236"/>
      <c r="X297" s="1281" t="s">
        <v>371</v>
      </c>
      <c r="Y297" s="1236"/>
      <c r="Z297" s="3223" t="s">
        <v>372</v>
      </c>
      <c r="AA297" s="1286"/>
      <c r="AC297" s="1324" t="s">
        <v>75</v>
      </c>
      <c r="AD297" s="1344"/>
      <c r="AE297" s="1403"/>
      <c r="AF297" s="1344"/>
      <c r="AG297" s="1404"/>
      <c r="AH297" s="1344"/>
      <c r="AI297" s="1405"/>
      <c r="AJ297" s="1278">
        <f t="shared" si="197"/>
        <v>0</v>
      </c>
      <c r="AK297" s="1406">
        <f t="shared" si="198"/>
        <v>0</v>
      </c>
      <c r="AL297" s="1278">
        <f t="shared" si="199"/>
        <v>0</v>
      </c>
      <c r="AM297" s="1335">
        <f t="shared" si="200"/>
        <v>0</v>
      </c>
      <c r="AN297" s="1292">
        <f>AD297+AF297+AH297</f>
        <v>0</v>
      </c>
      <c r="AO297" s="3234">
        <f>AE297+AG297+AI297</f>
        <v>0</v>
      </c>
      <c r="AP297" s="109"/>
    </row>
    <row r="298" spans="2:42" ht="15.75" thickBot="1">
      <c r="B298" s="388"/>
      <c r="C298" s="181" t="s">
        <v>1098</v>
      </c>
      <c r="D298" s="11"/>
      <c r="E298" s="261" t="s">
        <v>80</v>
      </c>
      <c r="F298" s="260">
        <v>17.38</v>
      </c>
      <c r="G298" s="1541">
        <v>16.5</v>
      </c>
      <c r="H298" s="3032" t="s">
        <v>1093</v>
      </c>
      <c r="I298" s="1514"/>
      <c r="J298" s="1681"/>
      <c r="K298" s="260" t="s">
        <v>93</v>
      </c>
      <c r="L298" s="260">
        <v>14</v>
      </c>
      <c r="M298" s="1540">
        <v>14</v>
      </c>
      <c r="N298" s="100"/>
      <c r="O298" s="933"/>
      <c r="P298" s="1237" t="s">
        <v>101</v>
      </c>
      <c r="Q298" s="1238" t="s">
        <v>102</v>
      </c>
      <c r="R298" s="1237" t="s">
        <v>101</v>
      </c>
      <c r="S298" s="1238" t="s">
        <v>102</v>
      </c>
      <c r="T298" s="1237" t="s">
        <v>101</v>
      </c>
      <c r="U298" s="1238" t="s">
        <v>102</v>
      </c>
      <c r="V298" s="1237" t="s">
        <v>101</v>
      </c>
      <c r="W298" s="1238" t="s">
        <v>102</v>
      </c>
      <c r="X298" s="1237" t="s">
        <v>101</v>
      </c>
      <c r="Y298" s="1239" t="s">
        <v>102</v>
      </c>
      <c r="Z298" s="1287" t="s">
        <v>101</v>
      </c>
      <c r="AA298" s="1288" t="s">
        <v>102</v>
      </c>
      <c r="AC298" s="1324" t="s">
        <v>76</v>
      </c>
      <c r="AD298" s="1344"/>
      <c r="AE298" s="1411"/>
      <c r="AF298" s="1344"/>
      <c r="AG298" s="1404"/>
      <c r="AH298" s="1344"/>
      <c r="AI298" s="1405"/>
      <c r="AJ298" s="1278">
        <f t="shared" si="197"/>
        <v>0</v>
      </c>
      <c r="AK298" s="1406">
        <f t="shared" si="198"/>
        <v>0</v>
      </c>
      <c r="AL298" s="1278">
        <f t="shared" si="199"/>
        <v>0</v>
      </c>
      <c r="AM298" s="1335">
        <f t="shared" si="200"/>
        <v>0</v>
      </c>
      <c r="AN298" s="1292">
        <f>AD298+AF298+AH298</f>
        <v>0</v>
      </c>
      <c r="AO298" s="3234">
        <f>AE298+AG298+AI298</f>
        <v>0</v>
      </c>
      <c r="AP298" s="109"/>
    </row>
    <row r="299" spans="2:42">
      <c r="B299" s="449" t="s">
        <v>1028</v>
      </c>
      <c r="C299" s="292" t="s">
        <v>1035</v>
      </c>
      <c r="D299" s="293" t="s">
        <v>926</v>
      </c>
      <c r="E299" s="1544" t="s">
        <v>82</v>
      </c>
      <c r="F299" s="1194">
        <v>4.95</v>
      </c>
      <c r="G299" s="1550">
        <v>4.95</v>
      </c>
      <c r="H299" s="261" t="s">
        <v>85</v>
      </c>
      <c r="I299" s="260">
        <v>29.222999999999999</v>
      </c>
      <c r="J299" s="1537">
        <v>25.86</v>
      </c>
      <c r="K299" s="252" t="s">
        <v>79</v>
      </c>
      <c r="L299" s="260">
        <v>1.5</v>
      </c>
      <c r="M299" s="1540">
        <v>1.5</v>
      </c>
      <c r="N299" s="100"/>
      <c r="O299" s="1513" t="s">
        <v>133</v>
      </c>
      <c r="P299" s="1253">
        <f>D304</f>
        <v>30</v>
      </c>
      <c r="Q299" s="1432">
        <f>D304</f>
        <v>30</v>
      </c>
      <c r="R299" s="1267">
        <f>D321</f>
        <v>44</v>
      </c>
      <c r="S299" s="1424">
        <f>D321</f>
        <v>44</v>
      </c>
      <c r="T299" s="1267"/>
      <c r="U299" s="1433"/>
      <c r="V299" s="1267">
        <f>P299+R299</f>
        <v>74</v>
      </c>
      <c r="W299" s="1423">
        <f>Q299+S299</f>
        <v>74</v>
      </c>
      <c r="X299" s="1267">
        <f>R299+T299</f>
        <v>44</v>
      </c>
      <c r="Y299" s="1424">
        <f>S299+U299</f>
        <v>44</v>
      </c>
      <c r="Z299" s="1289">
        <f>P299+R299+T299</f>
        <v>74</v>
      </c>
      <c r="AA299" s="1290">
        <f>Q299+S299+U299</f>
        <v>74</v>
      </c>
      <c r="AC299" s="1325" t="s">
        <v>397</v>
      </c>
      <c r="AD299" s="1344">
        <f>I303</f>
        <v>5</v>
      </c>
      <c r="AE299" s="1403">
        <f>J303</f>
        <v>5</v>
      </c>
      <c r="AF299" s="1344">
        <f>L314</f>
        <v>35</v>
      </c>
      <c r="AG299" s="1404">
        <f>M314</f>
        <v>35</v>
      </c>
      <c r="AH299" s="1344"/>
      <c r="AI299" s="1405"/>
      <c r="AJ299" s="1278">
        <f t="shared" si="197"/>
        <v>40</v>
      </c>
      <c r="AK299" s="1406">
        <f t="shared" si="198"/>
        <v>40</v>
      </c>
      <c r="AL299" s="1278">
        <f t="shared" si="199"/>
        <v>35</v>
      </c>
      <c r="AM299" s="1335">
        <f t="shared" si="200"/>
        <v>35</v>
      </c>
      <c r="AN299" s="1292">
        <f>AD299+AF299+AH299</f>
        <v>40</v>
      </c>
      <c r="AO299" s="3234">
        <f>AE299+AG299+AI299</f>
        <v>40</v>
      </c>
      <c r="AP299" s="109"/>
    </row>
    <row r="300" spans="2:42" ht="15.75" thickBot="1">
      <c r="B300" s="449" t="s">
        <v>1029</v>
      </c>
      <c r="C300" s="2668" t="s">
        <v>1030</v>
      </c>
      <c r="D300" s="293" t="s">
        <v>1040</v>
      </c>
      <c r="E300" s="1544" t="s">
        <v>54</v>
      </c>
      <c r="F300" s="1194">
        <v>0.44</v>
      </c>
      <c r="G300" s="1550">
        <v>0.44</v>
      </c>
      <c r="H300" s="261" t="s">
        <v>228</v>
      </c>
      <c r="I300" s="1197">
        <v>79.540000000000006</v>
      </c>
      <c r="J300" s="2884">
        <v>56.44</v>
      </c>
      <c r="K300" s="252" t="s">
        <v>700</v>
      </c>
      <c r="L300" s="1197">
        <v>2</v>
      </c>
      <c r="M300" s="1540">
        <v>2</v>
      </c>
      <c r="N300" s="100"/>
      <c r="O300" s="1291" t="s">
        <v>132</v>
      </c>
      <c r="P300" s="1254">
        <f>D303</f>
        <v>50</v>
      </c>
      <c r="Q300" s="1434">
        <f>D303</f>
        <v>50</v>
      </c>
      <c r="R300" s="1254">
        <f>D320</f>
        <v>70</v>
      </c>
      <c r="S300" s="1435">
        <f>D320</f>
        <v>70</v>
      </c>
      <c r="T300" s="1254">
        <f>D335</f>
        <v>30</v>
      </c>
      <c r="U300" s="1434">
        <f>D335</f>
        <v>30</v>
      </c>
      <c r="V300" s="1254">
        <f t="shared" ref="V300:V335" si="201">P300+R300</f>
        <v>120</v>
      </c>
      <c r="W300" s="1426">
        <f t="shared" ref="W300:W335" si="202">Q300+S300</f>
        <v>120</v>
      </c>
      <c r="X300" s="1254">
        <f t="shared" ref="X300:X333" si="203">R300+T300</f>
        <v>100</v>
      </c>
      <c r="Y300" s="1335">
        <f t="shared" ref="Y300:Y335" si="204">S300+U300</f>
        <v>100</v>
      </c>
      <c r="Z300" s="1292">
        <f>P300+R300+T300</f>
        <v>150</v>
      </c>
      <c r="AA300" s="1293">
        <f>Q300+S300+U300</f>
        <v>150</v>
      </c>
      <c r="AC300" s="1498" t="s">
        <v>396</v>
      </c>
      <c r="AD300" s="1351"/>
      <c r="AE300" s="1412"/>
      <c r="AF300" s="1351"/>
      <c r="AG300" s="1413"/>
      <c r="AH300" s="1351"/>
      <c r="AI300" s="1414"/>
      <c r="AJ300" s="1279">
        <f t="shared" si="197"/>
        <v>0</v>
      </c>
      <c r="AK300" s="1415">
        <f t="shared" si="198"/>
        <v>0</v>
      </c>
      <c r="AL300" s="1279">
        <f t="shared" si="199"/>
        <v>0</v>
      </c>
      <c r="AM300" s="1243">
        <f t="shared" si="200"/>
        <v>0</v>
      </c>
      <c r="AN300" s="1301">
        <f>AD300+AF300+AH300</f>
        <v>0</v>
      </c>
      <c r="AO300" s="3235">
        <f>AE300+AG300+AI300</f>
        <v>0</v>
      </c>
      <c r="AP300" s="109"/>
    </row>
    <row r="301" spans="2:42" ht="15.75" thickBot="1">
      <c r="B301" s="320" t="s">
        <v>1111</v>
      </c>
      <c r="C301" s="2657" t="s">
        <v>1039</v>
      </c>
      <c r="D301" s="17"/>
      <c r="E301" s="3031" t="s">
        <v>1037</v>
      </c>
      <c r="F301" s="294"/>
      <c r="G301" s="1037"/>
      <c r="H301" s="199" t="s">
        <v>159</v>
      </c>
      <c r="I301" s="260">
        <v>9</v>
      </c>
      <c r="J301" s="1537">
        <v>7.5</v>
      </c>
      <c r="K301" s="1542" t="s">
        <v>699</v>
      </c>
      <c r="L301" s="2175">
        <v>4.0000000000000002E-4</v>
      </c>
      <c r="M301" s="1548">
        <v>4.0000000000000002E-4</v>
      </c>
      <c r="N301" s="100"/>
      <c r="O301" s="1291" t="s">
        <v>79</v>
      </c>
      <c r="P301" s="1254">
        <f>L299</f>
        <v>1.5</v>
      </c>
      <c r="Q301" s="1755">
        <f>M299</f>
        <v>1.5</v>
      </c>
      <c r="R301" s="1254"/>
      <c r="S301" s="1426"/>
      <c r="T301" s="1254">
        <f>F333+F334</f>
        <v>37.9</v>
      </c>
      <c r="U301" s="1437">
        <f>G333+G334</f>
        <v>37.9</v>
      </c>
      <c r="V301" s="1254">
        <f t="shared" si="201"/>
        <v>1.5</v>
      </c>
      <c r="W301" s="1426">
        <f t="shared" si="202"/>
        <v>1.5</v>
      </c>
      <c r="X301" s="1254">
        <f t="shared" si="203"/>
        <v>37.9</v>
      </c>
      <c r="Y301" s="1335">
        <f t="shared" si="204"/>
        <v>37.9</v>
      </c>
      <c r="Z301" s="1292">
        <f>P301+R301+T301</f>
        <v>39.4</v>
      </c>
      <c r="AA301" s="1293">
        <f>Q301+S301+U301</f>
        <v>39.4</v>
      </c>
      <c r="AC301" s="1326" t="s">
        <v>382</v>
      </c>
      <c r="AD301" s="1416">
        <f t="shared" ref="AD301:AI301" si="205">SUM(AD293:AD300)</f>
        <v>5</v>
      </c>
      <c r="AE301" s="1417">
        <f t="shared" si="205"/>
        <v>5</v>
      </c>
      <c r="AF301" s="1418">
        <f t="shared" si="205"/>
        <v>40</v>
      </c>
      <c r="AG301" s="1328">
        <f t="shared" si="205"/>
        <v>40</v>
      </c>
      <c r="AH301" s="1416">
        <f t="shared" si="205"/>
        <v>0</v>
      </c>
      <c r="AI301" s="1419">
        <f t="shared" si="205"/>
        <v>0</v>
      </c>
      <c r="AJ301" s="1327">
        <f t="shared" si="197"/>
        <v>45</v>
      </c>
      <c r="AK301" s="1420">
        <f t="shared" si="198"/>
        <v>45</v>
      </c>
      <c r="AL301" s="1327">
        <f t="shared" si="199"/>
        <v>40</v>
      </c>
      <c r="AM301" s="1421">
        <f t="shared" si="200"/>
        <v>40</v>
      </c>
      <c r="AN301" s="1327">
        <f>AD301+AF301+AH301</f>
        <v>45</v>
      </c>
      <c r="AO301" s="3236">
        <f>AE301+AG301+AI301</f>
        <v>45</v>
      </c>
      <c r="AP301" s="135"/>
    </row>
    <row r="302" spans="2:42">
      <c r="B302" s="1968" t="s">
        <v>352</v>
      </c>
      <c r="C302" s="292" t="s">
        <v>158</v>
      </c>
      <c r="D302" s="1727">
        <v>200</v>
      </c>
      <c r="E302" s="3030" t="s">
        <v>1033</v>
      </c>
      <c r="F302" s="1556">
        <v>91.12</v>
      </c>
      <c r="G302" s="2874">
        <v>73.03</v>
      </c>
      <c r="H302" s="2839" t="s">
        <v>1036</v>
      </c>
      <c r="I302" s="11"/>
      <c r="J302" s="11"/>
      <c r="K302" s="252" t="s">
        <v>543</v>
      </c>
      <c r="L302" s="1574">
        <v>0.2</v>
      </c>
      <c r="M302" s="1198">
        <v>0.2</v>
      </c>
      <c r="N302" s="100"/>
      <c r="O302" s="1294" t="s">
        <v>373</v>
      </c>
      <c r="P302" s="1255">
        <f>AD301</f>
        <v>5</v>
      </c>
      <c r="Q302" s="1464">
        <f>AE301</f>
        <v>5</v>
      </c>
      <c r="R302" s="1255">
        <f>AF301</f>
        <v>40</v>
      </c>
      <c r="S302" s="1438">
        <f>AG301</f>
        <v>40</v>
      </c>
      <c r="T302" s="1255">
        <f>AH301</f>
        <v>0</v>
      </c>
      <c r="U302" s="1439">
        <f>AI301</f>
        <v>0</v>
      </c>
      <c r="V302" s="1255">
        <f t="shared" si="201"/>
        <v>45</v>
      </c>
      <c r="W302" s="1296">
        <f t="shared" si="202"/>
        <v>45</v>
      </c>
      <c r="X302" s="1255">
        <f t="shared" si="203"/>
        <v>40</v>
      </c>
      <c r="Y302" s="1438">
        <f t="shared" si="204"/>
        <v>40</v>
      </c>
      <c r="Z302" s="1295">
        <f>P302+R302+T302</f>
        <v>45</v>
      </c>
      <c r="AA302" s="1296">
        <f>Q302+S302+U302</f>
        <v>45</v>
      </c>
      <c r="AC302" s="2450" t="s">
        <v>828</v>
      </c>
      <c r="AD302" s="1275"/>
      <c r="AE302" s="1737"/>
      <c r="AF302" s="1277"/>
      <c r="AG302" s="1422"/>
      <c r="AH302" s="1280"/>
      <c r="AI302" s="1746"/>
      <c r="AJ302" s="1280">
        <f t="shared" si="197"/>
        <v>0</v>
      </c>
      <c r="AK302" s="1423">
        <f t="shared" si="198"/>
        <v>0</v>
      </c>
      <c r="AL302" s="1280">
        <f t="shared" si="199"/>
        <v>0</v>
      </c>
      <c r="AM302" s="1424">
        <f t="shared" si="200"/>
        <v>0</v>
      </c>
      <c r="AN302" s="1499"/>
      <c r="AO302" s="3237">
        <f>AE302+AG302+AI302</f>
        <v>0</v>
      </c>
      <c r="AP302" s="114"/>
    </row>
    <row r="303" spans="2:42" ht="12.75" customHeight="1">
      <c r="B303" s="259" t="s">
        <v>9</v>
      </c>
      <c r="C303" s="266" t="s">
        <v>10</v>
      </c>
      <c r="D303" s="1588">
        <v>50</v>
      </c>
      <c r="E303" s="2842" t="s">
        <v>1041</v>
      </c>
      <c r="F303" s="11"/>
      <c r="G303" s="11"/>
      <c r="H303" s="3026" t="s">
        <v>97</v>
      </c>
      <c r="I303" s="260">
        <v>5</v>
      </c>
      <c r="J303" s="1537">
        <v>5</v>
      </c>
      <c r="K303" s="3057"/>
      <c r="L303" s="11"/>
      <c r="M303" s="81"/>
      <c r="N303" s="100"/>
      <c r="O303" s="1291" t="s">
        <v>105</v>
      </c>
      <c r="P303" s="1254"/>
      <c r="Q303" s="1247"/>
      <c r="R303" s="1254"/>
      <c r="S303" s="1335"/>
      <c r="T303" s="1254"/>
      <c r="U303" s="1440"/>
      <c r="V303" s="1254">
        <f t="shared" si="201"/>
        <v>0</v>
      </c>
      <c r="W303" s="1426">
        <f t="shared" si="202"/>
        <v>0</v>
      </c>
      <c r="X303" s="1254">
        <f t="shared" si="203"/>
        <v>0</v>
      </c>
      <c r="Y303" s="1335">
        <f t="shared" si="204"/>
        <v>0</v>
      </c>
      <c r="Z303" s="1292">
        <f>P303+R303+T303</f>
        <v>0</v>
      </c>
      <c r="AA303" s="1293">
        <f>Q303+S303+U303</f>
        <v>0</v>
      </c>
      <c r="AC303" s="1307" t="s">
        <v>394</v>
      </c>
      <c r="AD303" s="1070"/>
      <c r="AE303" s="1738"/>
      <c r="AF303" s="1278">
        <f>L318</f>
        <v>119.36</v>
      </c>
      <c r="AG303" s="1425">
        <f>M318</f>
        <v>77.599999999999994</v>
      </c>
      <c r="AH303" s="1278"/>
      <c r="AI303" s="1443"/>
      <c r="AJ303" s="1278">
        <f t="shared" si="197"/>
        <v>119.36</v>
      </c>
      <c r="AK303" s="1426">
        <f t="shared" si="198"/>
        <v>77.599999999999994</v>
      </c>
      <c r="AL303" s="1278">
        <f t="shared" si="199"/>
        <v>119.36</v>
      </c>
      <c r="AM303" s="1335">
        <f t="shared" si="200"/>
        <v>77.599999999999994</v>
      </c>
      <c r="AN303" s="1499">
        <f>AD303+AF303+AH303</f>
        <v>119.36</v>
      </c>
      <c r="AO303" s="3237">
        <f>AE303+AG303+AI303</f>
        <v>77.599999999999994</v>
      </c>
      <c r="AP303" s="119"/>
    </row>
    <row r="304" spans="2:42">
      <c r="B304" s="259" t="s">
        <v>9</v>
      </c>
      <c r="C304" s="266" t="s">
        <v>387</v>
      </c>
      <c r="D304" s="1588">
        <v>30</v>
      </c>
      <c r="E304" s="261" t="s">
        <v>82</v>
      </c>
      <c r="F304" s="260">
        <v>3</v>
      </c>
      <c r="G304" s="1537">
        <v>3</v>
      </c>
      <c r="H304" s="2842" t="s">
        <v>1031</v>
      </c>
      <c r="I304" s="1514"/>
      <c r="J304" s="1681"/>
      <c r="K304" s="1117"/>
      <c r="L304" s="11"/>
      <c r="M304" s="81"/>
      <c r="N304" s="100"/>
      <c r="O304" s="489" t="s">
        <v>45</v>
      </c>
      <c r="P304" s="1254">
        <f>F297</f>
        <v>128</v>
      </c>
      <c r="Q304" s="1247">
        <f>G297</f>
        <v>95.98</v>
      </c>
      <c r="R304" s="1751">
        <f>F315</f>
        <v>33.380000000000003</v>
      </c>
      <c r="S304" s="1426">
        <f>G315</f>
        <v>25</v>
      </c>
      <c r="T304" s="1254"/>
      <c r="U304" s="1440"/>
      <c r="V304" s="1254">
        <f t="shared" si="201"/>
        <v>161.38</v>
      </c>
      <c r="W304" s="1426">
        <f t="shared" si="202"/>
        <v>120.98</v>
      </c>
      <c r="X304" s="1254">
        <f t="shared" si="203"/>
        <v>33.380000000000003</v>
      </c>
      <c r="Y304" s="1335">
        <f t="shared" si="204"/>
        <v>25</v>
      </c>
      <c r="Z304" s="1292">
        <f>P304+R304+T304</f>
        <v>161.38</v>
      </c>
      <c r="AA304" s="1293">
        <f>Q304+S304+U304</f>
        <v>120.98</v>
      </c>
      <c r="AC304" s="1306" t="s">
        <v>272</v>
      </c>
      <c r="AD304" s="1070"/>
      <c r="AE304" s="1739"/>
      <c r="AF304" s="1278"/>
      <c r="AG304" s="1425"/>
      <c r="AH304" s="1278"/>
      <c r="AI304" s="1443"/>
      <c r="AJ304" s="1278">
        <f t="shared" si="197"/>
        <v>0</v>
      </c>
      <c r="AK304" s="1426">
        <f t="shared" si="198"/>
        <v>0</v>
      </c>
      <c r="AL304" s="1278">
        <f t="shared" si="199"/>
        <v>0</v>
      </c>
      <c r="AM304" s="1335">
        <f t="shared" si="200"/>
        <v>0</v>
      </c>
      <c r="AN304" s="1499">
        <f>AD304+AF304+AH304</f>
        <v>0</v>
      </c>
      <c r="AO304" s="3237">
        <f>AE304+AG304+AI304</f>
        <v>0</v>
      </c>
      <c r="AP304" s="119"/>
    </row>
    <row r="305" spans="2:42" ht="15.75" thickBot="1">
      <c r="B305" s="70"/>
      <c r="C305" s="1632"/>
      <c r="D305" s="11"/>
      <c r="E305" s="1544" t="s">
        <v>54</v>
      </c>
      <c r="F305" s="1194">
        <v>0.35</v>
      </c>
      <c r="G305" s="1550">
        <v>0.35</v>
      </c>
      <c r="H305" s="261" t="s">
        <v>82</v>
      </c>
      <c r="I305" s="260">
        <v>5</v>
      </c>
      <c r="J305" s="1537">
        <v>5</v>
      </c>
      <c r="K305" s="1114"/>
      <c r="L305" s="11"/>
      <c r="M305" s="81"/>
      <c r="N305" s="100"/>
      <c r="O305" s="2562" t="s">
        <v>839</v>
      </c>
      <c r="P305" s="1256">
        <f>AD316</f>
        <v>131.91</v>
      </c>
      <c r="Q305" s="1441">
        <f>AE316</f>
        <v>106.83000000000001</v>
      </c>
      <c r="R305" s="2564">
        <f>AF316</f>
        <v>252.97900000000001</v>
      </c>
      <c r="S305" s="2565">
        <f>AG316</f>
        <v>185.108</v>
      </c>
      <c r="T305" s="1256">
        <f>AH316</f>
        <v>4.76</v>
      </c>
      <c r="U305" s="1443">
        <f>AI316</f>
        <v>4</v>
      </c>
      <c r="V305" s="2564">
        <f t="shared" si="201"/>
        <v>384.88900000000001</v>
      </c>
      <c r="W305" s="1298">
        <f t="shared" si="202"/>
        <v>291.93799999999999</v>
      </c>
      <c r="X305" s="2564">
        <f t="shared" si="203"/>
        <v>257.73900000000003</v>
      </c>
      <c r="Y305" s="2565">
        <f t="shared" si="204"/>
        <v>189.108</v>
      </c>
      <c r="Z305" s="2566">
        <f>P305+R305+T305</f>
        <v>389.649</v>
      </c>
      <c r="AA305" s="1298">
        <f>Q305+S305+U305</f>
        <v>295.93799999999999</v>
      </c>
      <c r="AC305" s="1308" t="s">
        <v>449</v>
      </c>
      <c r="AD305" s="1070"/>
      <c r="AE305" s="1740"/>
      <c r="AF305" s="1278"/>
      <c r="AG305" s="1425"/>
      <c r="AH305" s="1279"/>
      <c r="AI305" s="1747"/>
      <c r="AJ305" s="1279">
        <f t="shared" si="197"/>
        <v>0</v>
      </c>
      <c r="AK305" s="1428">
        <f t="shared" si="198"/>
        <v>0</v>
      </c>
      <c r="AL305" s="1279">
        <f t="shared" si="199"/>
        <v>0</v>
      </c>
      <c r="AM305" s="1243">
        <f t="shared" si="200"/>
        <v>0</v>
      </c>
      <c r="AN305" s="1499">
        <f>AD305+AF305+AH305</f>
        <v>0</v>
      </c>
      <c r="AO305" s="3237">
        <f>AE305+AG305+AI305</f>
        <v>0</v>
      </c>
      <c r="AP305" s="223"/>
    </row>
    <row r="306" spans="2:42" ht="15.75" thickBot="1">
      <c r="B306" s="70"/>
      <c r="C306" s="3049"/>
      <c r="D306" s="11"/>
      <c r="E306" s="3023" t="s">
        <v>1099</v>
      </c>
      <c r="F306" s="1577"/>
      <c r="G306" s="59"/>
      <c r="H306" s="261" t="s">
        <v>54</v>
      </c>
      <c r="I306" s="260">
        <v>0.5</v>
      </c>
      <c r="J306" s="1540">
        <v>0.5</v>
      </c>
      <c r="K306" s="1181" t="s">
        <v>261</v>
      </c>
      <c r="L306" s="47"/>
      <c r="M306" s="1549"/>
      <c r="N306" s="100"/>
      <c r="O306" s="2563" t="s">
        <v>840</v>
      </c>
      <c r="P306" s="1256">
        <f>AD323</f>
        <v>0</v>
      </c>
      <c r="Q306" s="1441">
        <f>AE323</f>
        <v>0</v>
      </c>
      <c r="R306" s="1256">
        <f>AF323</f>
        <v>0</v>
      </c>
      <c r="S306" s="1442">
        <f>AG323</f>
        <v>0</v>
      </c>
      <c r="T306" s="1256">
        <f>AH323</f>
        <v>0</v>
      </c>
      <c r="U306" s="1443">
        <f>AI323</f>
        <v>0</v>
      </c>
      <c r="V306" s="1256">
        <f t="shared" si="201"/>
        <v>0</v>
      </c>
      <c r="W306" s="1298">
        <f t="shared" si="202"/>
        <v>0</v>
      </c>
      <c r="X306" s="1256">
        <f t="shared" si="203"/>
        <v>0</v>
      </c>
      <c r="Y306" s="1442">
        <f t="shared" si="204"/>
        <v>0</v>
      </c>
      <c r="Z306" s="1297">
        <f>P306+R306+T306</f>
        <v>0</v>
      </c>
      <c r="AA306" s="1298">
        <f>Q306+S306+U306</f>
        <v>0</v>
      </c>
      <c r="AC306" s="1308" t="s">
        <v>63</v>
      </c>
      <c r="AD306" s="1275"/>
      <c r="AE306" s="1737"/>
      <c r="AF306" s="1277"/>
      <c r="AG306" s="1422"/>
      <c r="AH306" s="1278"/>
      <c r="AI306" s="1443"/>
      <c r="AJ306" s="1278">
        <f t="shared" si="197"/>
        <v>0</v>
      </c>
      <c r="AK306" s="1426">
        <f t="shared" si="198"/>
        <v>0</v>
      </c>
      <c r="AL306" s="1278">
        <f t="shared" si="199"/>
        <v>0</v>
      </c>
      <c r="AM306" s="1335">
        <f t="shared" si="200"/>
        <v>0</v>
      </c>
      <c r="AN306" s="1499">
        <f>AD306+AF306+AH306</f>
        <v>0</v>
      </c>
      <c r="AO306" s="3237">
        <f>AE306+AG306+AI306</f>
        <v>0</v>
      </c>
      <c r="AP306" s="223"/>
    </row>
    <row r="307" spans="2:42" ht="15.75" thickBot="1">
      <c r="B307" s="70"/>
      <c r="C307" s="1632"/>
      <c r="D307" s="11"/>
      <c r="E307" s="1551" t="s">
        <v>100</v>
      </c>
      <c r="F307" s="1552" t="s">
        <v>101</v>
      </c>
      <c r="G307" s="1622" t="s">
        <v>102</v>
      </c>
      <c r="H307" s="2842" t="s">
        <v>1032</v>
      </c>
      <c r="I307" s="1514"/>
      <c r="J307" s="1670"/>
      <c r="K307" s="1551" t="s">
        <v>100</v>
      </c>
      <c r="L307" s="1552" t="s">
        <v>101</v>
      </c>
      <c r="M307" s="1553" t="s">
        <v>102</v>
      </c>
      <c r="N307" s="100"/>
      <c r="O307" s="1291" t="s">
        <v>70</v>
      </c>
      <c r="P307" s="1257">
        <f>AD331</f>
        <v>0</v>
      </c>
      <c r="Q307" s="1444">
        <f>AE331</f>
        <v>0</v>
      </c>
      <c r="R307" s="1257">
        <f>AF331</f>
        <v>0</v>
      </c>
      <c r="S307" s="1335">
        <f>AG331</f>
        <v>0</v>
      </c>
      <c r="T307" s="1257">
        <f>AH331</f>
        <v>136.19999999999999</v>
      </c>
      <c r="U307" s="1440">
        <f>AI331</f>
        <v>120</v>
      </c>
      <c r="V307" s="1257">
        <f t="shared" si="201"/>
        <v>0</v>
      </c>
      <c r="W307" s="1426">
        <f t="shared" si="202"/>
        <v>0</v>
      </c>
      <c r="X307" s="1257">
        <f t="shared" si="203"/>
        <v>136.19999999999999</v>
      </c>
      <c r="Y307" s="1335">
        <f t="shared" si="204"/>
        <v>120</v>
      </c>
      <c r="Z307" s="1292">
        <f>P307+R307+T307</f>
        <v>136.19999999999999</v>
      </c>
      <c r="AA307" s="1293">
        <f>Q307+S307+U307</f>
        <v>120</v>
      </c>
      <c r="AC307" s="1958" t="s">
        <v>546</v>
      </c>
      <c r="AD307" s="1070"/>
      <c r="AE307" s="1738"/>
      <c r="AF307" s="1278">
        <f>I320</f>
        <v>1.05</v>
      </c>
      <c r="AG307" s="1425">
        <f>J320</f>
        <v>0.78600000000000003</v>
      </c>
      <c r="AH307" s="1278"/>
      <c r="AI307" s="1443"/>
      <c r="AJ307" s="1278">
        <f t="shared" si="197"/>
        <v>1.05</v>
      </c>
      <c r="AK307" s="1426">
        <f t="shared" si="198"/>
        <v>0.78600000000000003</v>
      </c>
      <c r="AL307" s="1278">
        <f t="shared" si="199"/>
        <v>1.05</v>
      </c>
      <c r="AM307" s="1335">
        <f t="shared" si="200"/>
        <v>0.78600000000000003</v>
      </c>
      <c r="AN307" s="1499">
        <f>AD307+AF307+AH307</f>
        <v>1.05</v>
      </c>
      <c r="AO307" s="3237">
        <f>AE307+AG307+AI307</f>
        <v>0.78600000000000003</v>
      </c>
      <c r="AP307" s="112"/>
    </row>
    <row r="308" spans="2:42">
      <c r="B308" s="70"/>
      <c r="C308" s="3049"/>
      <c r="D308" s="11"/>
      <c r="E308" s="1189" t="s">
        <v>171</v>
      </c>
      <c r="F308" s="976" t="s">
        <v>1126</v>
      </c>
      <c r="G308" s="1584">
        <v>46.2</v>
      </c>
      <c r="H308" s="2791"/>
      <c r="I308" s="11"/>
      <c r="J308" s="11"/>
      <c r="K308" s="1189" t="s">
        <v>86</v>
      </c>
      <c r="L308" s="1190">
        <v>26.8</v>
      </c>
      <c r="M308" s="1191">
        <v>25</v>
      </c>
      <c r="N308" s="100"/>
      <c r="O308" s="1299" t="s">
        <v>104</v>
      </c>
      <c r="P308" s="1257">
        <f>AD335</f>
        <v>26.8</v>
      </c>
      <c r="Q308" s="1247">
        <f>AE335</f>
        <v>25</v>
      </c>
      <c r="R308" s="1257">
        <f>AF335</f>
        <v>0</v>
      </c>
      <c r="S308" s="1426">
        <f>AG335</f>
        <v>0</v>
      </c>
      <c r="T308" s="1257">
        <f>AH335</f>
        <v>0</v>
      </c>
      <c r="U308" s="1440">
        <f>AI335</f>
        <v>0</v>
      </c>
      <c r="V308" s="1254">
        <f t="shared" si="201"/>
        <v>26.8</v>
      </c>
      <c r="W308" s="1426">
        <f t="shared" si="202"/>
        <v>25</v>
      </c>
      <c r="X308" s="1254">
        <f t="shared" si="203"/>
        <v>0</v>
      </c>
      <c r="Y308" s="1335">
        <f t="shared" si="204"/>
        <v>0</v>
      </c>
      <c r="Z308" s="1292">
        <f>P308+R308+T308</f>
        <v>26.8</v>
      </c>
      <c r="AA308" s="1293">
        <f>Q308+S308+U308</f>
        <v>25</v>
      </c>
      <c r="AC308" s="1307" t="s">
        <v>547</v>
      </c>
      <c r="AD308" s="1070"/>
      <c r="AE308" s="1739"/>
      <c r="AF308" s="1278"/>
      <c r="AG308" s="1425"/>
      <c r="AH308" s="1278"/>
      <c r="AI308" s="1443"/>
      <c r="AJ308" s="1278">
        <f t="shared" si="197"/>
        <v>0</v>
      </c>
      <c r="AK308" s="1426">
        <f t="shared" si="198"/>
        <v>0</v>
      </c>
      <c r="AL308" s="1278">
        <f t="shared" si="199"/>
        <v>0</v>
      </c>
      <c r="AM308" s="1335">
        <f t="shared" si="200"/>
        <v>0</v>
      </c>
      <c r="AN308" s="1499">
        <f>AD308+AF308+AH308</f>
        <v>0</v>
      </c>
      <c r="AO308" s="3237">
        <f>AE308+AG308+AI308</f>
        <v>0</v>
      </c>
      <c r="AP308" s="119"/>
    </row>
    <row r="309" spans="2:42">
      <c r="B309" s="70"/>
      <c r="C309" s="1632"/>
      <c r="D309" s="11"/>
      <c r="E309" s="261" t="s">
        <v>82</v>
      </c>
      <c r="F309" s="260">
        <v>3.6</v>
      </c>
      <c r="G309" s="1548">
        <v>3.6</v>
      </c>
      <c r="H309" s="70"/>
      <c r="I309" s="11"/>
      <c r="J309" s="11"/>
      <c r="K309" s="261" t="s">
        <v>50</v>
      </c>
      <c r="L309" s="260">
        <v>7</v>
      </c>
      <c r="M309" s="1192">
        <v>7</v>
      </c>
      <c r="N309" s="100"/>
      <c r="O309" s="357" t="s">
        <v>1056</v>
      </c>
      <c r="P309" s="1254"/>
      <c r="Q309" s="1247"/>
      <c r="R309" s="1254"/>
      <c r="S309" s="1335">
        <f>D319</f>
        <v>200</v>
      </c>
      <c r="T309" s="1254"/>
      <c r="U309" s="1440"/>
      <c r="V309" s="1254">
        <f t="shared" si="201"/>
        <v>0</v>
      </c>
      <c r="W309" s="1426">
        <f t="shared" si="202"/>
        <v>200</v>
      </c>
      <c r="X309" s="1254">
        <f t="shared" si="203"/>
        <v>0</v>
      </c>
      <c r="Y309" s="1335">
        <f t="shared" si="204"/>
        <v>200</v>
      </c>
      <c r="Z309" s="1292">
        <f>P309+R309+T309</f>
        <v>0</v>
      </c>
      <c r="AA309" s="1293">
        <f>Q309+S309+U309</f>
        <v>200</v>
      </c>
      <c r="AC309" s="1308" t="s">
        <v>125</v>
      </c>
      <c r="AD309" s="1070">
        <f>I297+F302</f>
        <v>108.79</v>
      </c>
      <c r="AE309" s="1739">
        <f>J297+G302</f>
        <v>87.23</v>
      </c>
      <c r="AF309" s="1278">
        <f>F314</f>
        <v>37.5</v>
      </c>
      <c r="AG309" s="1425">
        <f>G314</f>
        <v>30</v>
      </c>
      <c r="AH309" s="1278"/>
      <c r="AI309" s="1443"/>
      <c r="AJ309" s="1278">
        <f t="shared" si="197"/>
        <v>146.29000000000002</v>
      </c>
      <c r="AK309" s="1426">
        <f t="shared" si="198"/>
        <v>117.23</v>
      </c>
      <c r="AL309" s="1278">
        <f t="shared" si="199"/>
        <v>37.5</v>
      </c>
      <c r="AM309" s="1335">
        <f t="shared" si="200"/>
        <v>30</v>
      </c>
      <c r="AN309" s="1499">
        <f>AD309+AF309+AH309</f>
        <v>146.29000000000002</v>
      </c>
      <c r="AO309" s="3237">
        <f>AE309+AG309+AI309</f>
        <v>117.23</v>
      </c>
      <c r="AP309" s="223"/>
    </row>
    <row r="310" spans="2:42">
      <c r="B310" s="70"/>
      <c r="C310" s="1632"/>
      <c r="D310" s="11"/>
      <c r="E310" s="261" t="s">
        <v>169</v>
      </c>
      <c r="F310" s="260">
        <v>12.12</v>
      </c>
      <c r="G310" s="1548">
        <v>10.1</v>
      </c>
      <c r="H310" s="70"/>
      <c r="I310" s="11"/>
      <c r="J310" s="11"/>
      <c r="K310" s="261" t="s">
        <v>81</v>
      </c>
      <c r="L310" s="260">
        <v>190</v>
      </c>
      <c r="M310" s="1192">
        <v>190</v>
      </c>
      <c r="N310" s="100"/>
      <c r="O310" s="489" t="s">
        <v>385</v>
      </c>
      <c r="P310" s="1254">
        <f>AD338</f>
        <v>29.222999999999999</v>
      </c>
      <c r="Q310" s="1247">
        <f>AE338</f>
        <v>25.86</v>
      </c>
      <c r="R310" s="1254">
        <f>AF338</f>
        <v>0</v>
      </c>
      <c r="S310" s="1335">
        <f>AG338</f>
        <v>0</v>
      </c>
      <c r="T310" s="1254">
        <f>AH338</f>
        <v>0</v>
      </c>
      <c r="U310" s="1440">
        <f>AI338</f>
        <v>0</v>
      </c>
      <c r="V310" s="1254">
        <f t="shared" si="201"/>
        <v>29.222999999999999</v>
      </c>
      <c r="W310" s="1426">
        <f t="shared" si="202"/>
        <v>25.86</v>
      </c>
      <c r="X310" s="1254">
        <f t="shared" si="203"/>
        <v>0</v>
      </c>
      <c r="Y310" s="1335">
        <f t="shared" si="204"/>
        <v>0</v>
      </c>
      <c r="Z310" s="1292">
        <f>P310+R310+T310</f>
        <v>29.222999999999999</v>
      </c>
      <c r="AA310" s="1293">
        <f>Q310+S310+U310</f>
        <v>25.86</v>
      </c>
      <c r="AC310" s="1308" t="s">
        <v>87</v>
      </c>
      <c r="AD310" s="1070">
        <f>I301+F310</f>
        <v>21.119999999999997</v>
      </c>
      <c r="AE310" s="1742">
        <f>J301+G310</f>
        <v>17.600000000000001</v>
      </c>
      <c r="AF310" s="1278">
        <f>F318+I318</f>
        <v>14.620000000000001</v>
      </c>
      <c r="AG310" s="1957">
        <f>G318+J318</f>
        <v>12.1</v>
      </c>
      <c r="AH310" s="1278">
        <f>I335</f>
        <v>4.76</v>
      </c>
      <c r="AI310" s="1443">
        <f>J335</f>
        <v>4</v>
      </c>
      <c r="AJ310" s="1278">
        <f t="shared" si="197"/>
        <v>35.739999999999995</v>
      </c>
      <c r="AK310" s="1426">
        <f t="shared" si="198"/>
        <v>29.700000000000003</v>
      </c>
      <c r="AL310" s="1278">
        <f t="shared" si="199"/>
        <v>19.380000000000003</v>
      </c>
      <c r="AM310" s="1335">
        <f t="shared" si="200"/>
        <v>16.100000000000001</v>
      </c>
      <c r="AN310" s="1499">
        <f>AD310+AF310+AH310</f>
        <v>40.499999999999993</v>
      </c>
      <c r="AO310" s="3237">
        <f>AE310+AG310+AI310</f>
        <v>33.700000000000003</v>
      </c>
      <c r="AP310" s="223"/>
    </row>
    <row r="311" spans="2:42" ht="15.75" thickBot="1">
      <c r="B311" s="1472" t="s">
        <v>360</v>
      </c>
      <c r="C311" s="1473"/>
      <c r="D311" s="1830">
        <f>D297+D302+D303+D304+100+20+110+70</f>
        <v>640</v>
      </c>
      <c r="E311" s="271" t="s">
        <v>543</v>
      </c>
      <c r="F311" s="1611">
        <v>0.15</v>
      </c>
      <c r="G311" s="3056">
        <v>0.15</v>
      </c>
      <c r="H311" s="66"/>
      <c r="I311" s="38"/>
      <c r="J311" s="38"/>
      <c r="K311" s="66"/>
      <c r="L311" s="38"/>
      <c r="M311" s="83"/>
      <c r="N311" s="100"/>
      <c r="O311" s="1291" t="s">
        <v>386</v>
      </c>
      <c r="P311" s="1254">
        <f>AD342</f>
        <v>79.540000000000006</v>
      </c>
      <c r="Q311" s="1444">
        <f>AE342</f>
        <v>56.44</v>
      </c>
      <c r="R311" s="1254">
        <f>AF342</f>
        <v>0</v>
      </c>
      <c r="S311" s="1426">
        <f>AG342</f>
        <v>0</v>
      </c>
      <c r="T311" s="1254">
        <f>AH342</f>
        <v>0</v>
      </c>
      <c r="U311" s="1445">
        <f>AI342</f>
        <v>0</v>
      </c>
      <c r="V311" s="1254">
        <f t="shared" si="201"/>
        <v>79.540000000000006</v>
      </c>
      <c r="W311" s="1426">
        <f t="shared" si="202"/>
        <v>56.44</v>
      </c>
      <c r="X311" s="1254">
        <f t="shared" si="203"/>
        <v>0</v>
      </c>
      <c r="Y311" s="1335">
        <f t="shared" si="204"/>
        <v>0</v>
      </c>
      <c r="Z311" s="1292">
        <f>P311+R311+T311</f>
        <v>79.540000000000006</v>
      </c>
      <c r="AA311" s="1293">
        <f>Q311+S311+U311</f>
        <v>56.44</v>
      </c>
      <c r="AC311" s="1308" t="s">
        <v>68</v>
      </c>
      <c r="AD311" s="1070"/>
      <c r="AE311" s="1742"/>
      <c r="AF311" s="1278">
        <f>F317+I317</f>
        <v>18.53</v>
      </c>
      <c r="AG311" s="1425">
        <f>G317+J317</f>
        <v>14.719999999999999</v>
      </c>
      <c r="AH311" s="1278"/>
      <c r="AI311" s="1443"/>
      <c r="AJ311" s="1278">
        <f t="shared" si="197"/>
        <v>18.53</v>
      </c>
      <c r="AK311" s="1426">
        <f t="shared" si="198"/>
        <v>14.719999999999999</v>
      </c>
      <c r="AL311" s="1278">
        <f t="shared" si="199"/>
        <v>18.53</v>
      </c>
      <c r="AM311" s="1335">
        <f t="shared" si="200"/>
        <v>14.719999999999999</v>
      </c>
      <c r="AN311" s="1499">
        <f>AD311+AF311+AH311</f>
        <v>18.53</v>
      </c>
      <c r="AO311" s="3237">
        <f>AE311+AG311+AI311</f>
        <v>14.719999999999999</v>
      </c>
      <c r="AP311" s="223"/>
    </row>
    <row r="312" spans="2:42" ht="15.75" thickBot="1">
      <c r="B312" s="807"/>
      <c r="C312" s="386" t="s">
        <v>123</v>
      </c>
      <c r="D312" s="244"/>
      <c r="E312" s="3055" t="s">
        <v>1094</v>
      </c>
      <c r="F312" s="154"/>
      <c r="G312" s="3065"/>
      <c r="H312" s="3035" t="s">
        <v>1046</v>
      </c>
      <c r="I312" s="1862"/>
      <c r="J312" s="3066"/>
      <c r="K312" s="3166" t="s">
        <v>1047</v>
      </c>
      <c r="L312" s="154"/>
      <c r="M312" s="3167"/>
      <c r="N312" s="100"/>
      <c r="O312" s="1291" t="s">
        <v>121</v>
      </c>
      <c r="P312" s="1254"/>
      <c r="Q312" s="1247"/>
      <c r="R312" s="1257">
        <f>I315</f>
        <v>153.767</v>
      </c>
      <c r="S312" s="1426">
        <f>J315</f>
        <v>107.8</v>
      </c>
      <c r="T312" s="1254"/>
      <c r="U312" s="1440"/>
      <c r="V312" s="1254">
        <f t="shared" si="201"/>
        <v>153.767</v>
      </c>
      <c r="W312" s="1426">
        <f t="shared" si="202"/>
        <v>107.8</v>
      </c>
      <c r="X312" s="1254">
        <f t="shared" si="203"/>
        <v>153.767</v>
      </c>
      <c r="Y312" s="1335">
        <f t="shared" si="204"/>
        <v>107.8</v>
      </c>
      <c r="Z312" s="1292">
        <f>P312+R312+T312</f>
        <v>153.767</v>
      </c>
      <c r="AA312" s="1293">
        <f>Q312+S312+U312</f>
        <v>107.8</v>
      </c>
      <c r="AC312" s="1308" t="s">
        <v>74</v>
      </c>
      <c r="AD312" s="1070"/>
      <c r="AE312" s="1739"/>
      <c r="AF312" s="1278">
        <f>L322</f>
        <v>58.774999999999999</v>
      </c>
      <c r="AG312" s="1425">
        <f>M322</f>
        <v>47.02</v>
      </c>
      <c r="AH312" s="1278"/>
      <c r="AI312" s="1443"/>
      <c r="AJ312" s="1278">
        <f t="shared" si="197"/>
        <v>58.774999999999999</v>
      </c>
      <c r="AK312" s="1426">
        <f t="shared" si="198"/>
        <v>47.02</v>
      </c>
      <c r="AL312" s="1278">
        <f t="shared" si="199"/>
        <v>58.774999999999999</v>
      </c>
      <c r="AM312" s="1335">
        <f t="shared" si="200"/>
        <v>47.02</v>
      </c>
      <c r="AN312" s="1499">
        <f>AD312+AF312+AH312</f>
        <v>58.774999999999999</v>
      </c>
      <c r="AO312" s="3237">
        <f>AE312+AG312+AI312</f>
        <v>47.02</v>
      </c>
      <c r="AP312" s="223"/>
    </row>
    <row r="313" spans="2:42" ht="15.75" thickBot="1">
      <c r="B313" s="175" t="s">
        <v>1052</v>
      </c>
      <c r="C313" s="292" t="s">
        <v>1053</v>
      </c>
      <c r="D313" s="3067">
        <v>60</v>
      </c>
      <c r="E313" s="1869" t="s">
        <v>100</v>
      </c>
      <c r="F313" s="171" t="s">
        <v>101</v>
      </c>
      <c r="G313" s="172" t="s">
        <v>102</v>
      </c>
      <c r="H313" s="3036" t="s">
        <v>1087</v>
      </c>
      <c r="I313" s="100"/>
      <c r="J313" s="100"/>
      <c r="K313" s="1987" t="s">
        <v>100</v>
      </c>
      <c r="L313" s="171" t="s">
        <v>101</v>
      </c>
      <c r="M313" s="1536" t="s">
        <v>102</v>
      </c>
      <c r="N313" s="100"/>
      <c r="O313" s="1291" t="s">
        <v>65</v>
      </c>
      <c r="P313" s="1254"/>
      <c r="Q313" s="1247"/>
      <c r="R313" s="1254"/>
      <c r="S313" s="1335"/>
      <c r="T313" s="1254">
        <f>I333</f>
        <v>67.39</v>
      </c>
      <c r="U313" s="1440">
        <f>J333</f>
        <v>56</v>
      </c>
      <c r="V313" s="1254">
        <f t="shared" si="201"/>
        <v>0</v>
      </c>
      <c r="W313" s="1426">
        <f t="shared" si="202"/>
        <v>0</v>
      </c>
      <c r="X313" s="1254">
        <f t="shared" si="203"/>
        <v>67.39</v>
      </c>
      <c r="Y313" s="1335">
        <f t="shared" si="204"/>
        <v>56</v>
      </c>
      <c r="Z313" s="1292">
        <f>P313+R313+T313</f>
        <v>67.39</v>
      </c>
      <c r="AA313" s="1293">
        <f>Q313+S313+U313</f>
        <v>56</v>
      </c>
      <c r="AC313" s="1958" t="s">
        <v>1091</v>
      </c>
      <c r="AD313" s="1070"/>
      <c r="AE313" s="1743"/>
      <c r="AF313" s="1278">
        <f>I321</f>
        <v>0.52400000000000002</v>
      </c>
      <c r="AG313" s="1425">
        <f>J321</f>
        <v>0.26200000000000001</v>
      </c>
      <c r="AH313" s="1278"/>
      <c r="AI313" s="1443"/>
      <c r="AJ313" s="1278">
        <f t="shared" si="197"/>
        <v>0.52400000000000002</v>
      </c>
      <c r="AK313" s="1426">
        <f t="shared" si="198"/>
        <v>0.26200000000000001</v>
      </c>
      <c r="AL313" s="1278">
        <f t="shared" si="199"/>
        <v>0.52400000000000002</v>
      </c>
      <c r="AM313" s="1335">
        <f t="shared" si="200"/>
        <v>0.26200000000000001</v>
      </c>
      <c r="AN313" s="1499">
        <f>AD313+AF313+AH313</f>
        <v>0.52400000000000002</v>
      </c>
      <c r="AO313" s="3237">
        <f>AE313+AG313+AI313</f>
        <v>0.26200000000000001</v>
      </c>
      <c r="AP313" s="223"/>
    </row>
    <row r="314" spans="2:42" ht="12.75" customHeight="1" thickBot="1">
      <c r="B314" s="175" t="s">
        <v>1095</v>
      </c>
      <c r="C314" s="292" t="s">
        <v>1094</v>
      </c>
      <c r="D314" s="3068">
        <v>250</v>
      </c>
      <c r="E314" s="2672" t="s">
        <v>1033</v>
      </c>
      <c r="F314" s="2137">
        <v>37.5</v>
      </c>
      <c r="G314" s="3069">
        <v>30</v>
      </c>
      <c r="H314" s="2148" t="s">
        <v>100</v>
      </c>
      <c r="I314" s="909" t="s">
        <v>101</v>
      </c>
      <c r="J314" s="910" t="s">
        <v>102</v>
      </c>
      <c r="K314" s="2808" t="s">
        <v>97</v>
      </c>
      <c r="L314" s="2809">
        <v>35</v>
      </c>
      <c r="M314" s="1606">
        <v>35</v>
      </c>
      <c r="N314" s="100"/>
      <c r="O314" s="1291" t="s">
        <v>60</v>
      </c>
      <c r="P314" s="1826">
        <f>F298</f>
        <v>17.38</v>
      </c>
      <c r="Q314" s="1446">
        <f>G298</f>
        <v>16.5</v>
      </c>
      <c r="R314" s="1254"/>
      <c r="S314" s="1426"/>
      <c r="T314" s="1932"/>
      <c r="U314" s="1448"/>
      <c r="V314" s="1254">
        <f t="shared" si="201"/>
        <v>17.38</v>
      </c>
      <c r="W314" s="1426">
        <f t="shared" si="202"/>
        <v>16.5</v>
      </c>
      <c r="X314" s="1254">
        <f t="shared" si="203"/>
        <v>0</v>
      </c>
      <c r="Y314" s="1335">
        <f t="shared" si="204"/>
        <v>0</v>
      </c>
      <c r="Z314" s="1292">
        <f>P314+R314+T314</f>
        <v>17.38</v>
      </c>
      <c r="AA314" s="1293">
        <f>Q314+S314+U314</f>
        <v>16.5</v>
      </c>
      <c r="AC314" s="1308" t="s">
        <v>130</v>
      </c>
      <c r="AD314" s="1070"/>
      <c r="AE314" s="1744"/>
      <c r="AF314" s="1278"/>
      <c r="AG314" s="1425"/>
      <c r="AH314" s="1278"/>
      <c r="AI314" s="1443"/>
      <c r="AJ314" s="1278">
        <f t="shared" si="197"/>
        <v>0</v>
      </c>
      <c r="AK314" s="1426">
        <f t="shared" si="198"/>
        <v>0</v>
      </c>
      <c r="AL314" s="1278">
        <f t="shared" si="199"/>
        <v>0</v>
      </c>
      <c r="AM314" s="1335">
        <f t="shared" si="200"/>
        <v>0</v>
      </c>
      <c r="AN314" s="1499">
        <f>AD314+AF314+AH314</f>
        <v>0</v>
      </c>
      <c r="AO314" s="3237">
        <f>AE314+AG314+AI314</f>
        <v>0</v>
      </c>
      <c r="AP314" s="223"/>
    </row>
    <row r="315" spans="2:42" ht="15.75" thickBot="1">
      <c r="B315" s="175" t="s">
        <v>1086</v>
      </c>
      <c r="C315" s="2617" t="s">
        <v>1046</v>
      </c>
      <c r="D315" s="2153">
        <v>100</v>
      </c>
      <c r="E315" s="199" t="s">
        <v>45</v>
      </c>
      <c r="F315" s="280">
        <v>33.380000000000003</v>
      </c>
      <c r="G315" s="3070">
        <v>25</v>
      </c>
      <c r="H315" s="138" t="s">
        <v>121</v>
      </c>
      <c r="I315" s="3071">
        <v>153.767</v>
      </c>
      <c r="J315" s="3072">
        <v>107.8</v>
      </c>
      <c r="K315" s="2235" t="s">
        <v>532</v>
      </c>
      <c r="L315" s="246">
        <v>73.5</v>
      </c>
      <c r="M315" s="1192">
        <v>73.5</v>
      </c>
      <c r="N315" s="100"/>
      <c r="O315" s="1291" t="s">
        <v>137</v>
      </c>
      <c r="P315" s="1254"/>
      <c r="Q315" s="1247"/>
      <c r="R315" s="1254"/>
      <c r="S315" s="1335"/>
      <c r="T315" s="1254"/>
      <c r="U315" s="1440"/>
      <c r="V315" s="1254">
        <f t="shared" si="201"/>
        <v>0</v>
      </c>
      <c r="W315" s="1426">
        <f t="shared" si="202"/>
        <v>0</v>
      </c>
      <c r="X315" s="1254">
        <f t="shared" si="203"/>
        <v>0</v>
      </c>
      <c r="Y315" s="1335">
        <f t="shared" si="204"/>
        <v>0</v>
      </c>
      <c r="Z315" s="1292">
        <f>P315+R315+T315</f>
        <v>0</v>
      </c>
      <c r="AA315" s="1300">
        <f>Q315+S315+U315</f>
        <v>0</v>
      </c>
      <c r="AC315" s="1307" t="s">
        <v>96</v>
      </c>
      <c r="AD315" s="1276">
        <f>L300</f>
        <v>2</v>
      </c>
      <c r="AE315" s="1745">
        <f>M300</f>
        <v>2</v>
      </c>
      <c r="AF315" s="2489">
        <f>I319</f>
        <v>2.62</v>
      </c>
      <c r="AG315" s="1427">
        <f>J319</f>
        <v>2.62</v>
      </c>
      <c r="AH315" s="1279"/>
      <c r="AI315" s="1747"/>
      <c r="AJ315" s="1279">
        <f t="shared" si="197"/>
        <v>4.62</v>
      </c>
      <c r="AK315" s="1428">
        <f t="shared" si="198"/>
        <v>4.62</v>
      </c>
      <c r="AL315" s="1279">
        <f t="shared" si="199"/>
        <v>2.62</v>
      </c>
      <c r="AM315" s="1243">
        <f t="shared" si="200"/>
        <v>2.62</v>
      </c>
      <c r="AN315" s="2520">
        <f>AD315+AF315+AH315</f>
        <v>4.62</v>
      </c>
      <c r="AO315" s="3242">
        <f>AE315+AG315+AI315</f>
        <v>4.62</v>
      </c>
      <c r="AP315" s="2621"/>
    </row>
    <row r="316" spans="2:42" ht="14.25" customHeight="1" thickBot="1">
      <c r="B316" s="3073"/>
      <c r="C316" s="181" t="s">
        <v>1087</v>
      </c>
      <c r="D316" s="3074"/>
      <c r="E316" s="199" t="s">
        <v>1096</v>
      </c>
      <c r="F316" s="246">
        <v>5</v>
      </c>
      <c r="G316" s="248">
        <v>5</v>
      </c>
      <c r="H316" s="3075" t="s">
        <v>1088</v>
      </c>
      <c r="I316" s="114"/>
      <c r="J316" s="110"/>
      <c r="K316" s="2235" t="s">
        <v>82</v>
      </c>
      <c r="L316" s="246">
        <v>3.5</v>
      </c>
      <c r="M316" s="1192">
        <v>3.5</v>
      </c>
      <c r="N316" s="100"/>
      <c r="O316" s="1291" t="s">
        <v>64</v>
      </c>
      <c r="P316" s="1254"/>
      <c r="Q316" s="1247"/>
      <c r="R316" s="1254"/>
      <c r="S316" s="1335"/>
      <c r="T316" s="1254"/>
      <c r="U316" s="1440"/>
      <c r="V316" s="1254">
        <f t="shared" si="201"/>
        <v>0</v>
      </c>
      <c r="W316" s="1426">
        <f t="shared" si="202"/>
        <v>0</v>
      </c>
      <c r="X316" s="1254">
        <f t="shared" si="203"/>
        <v>0</v>
      </c>
      <c r="Y316" s="1335">
        <f t="shared" si="204"/>
        <v>0</v>
      </c>
      <c r="Z316" s="1292">
        <f>P316+R316+T316</f>
        <v>0</v>
      </c>
      <c r="AA316" s="1300">
        <f>Q316+S316+U316</f>
        <v>0</v>
      </c>
      <c r="AC316" s="2485" t="s">
        <v>829</v>
      </c>
      <c r="AD316" s="3227">
        <f>SUM(AD303:AD315)</f>
        <v>131.91</v>
      </c>
      <c r="AE316" s="2527">
        <f>SUM(AE303:AE315)</f>
        <v>106.83000000000001</v>
      </c>
      <c r="AF316" s="2528">
        <f t="shared" ref="AF316:AI316" si="206">SUM(AF303:AF315)</f>
        <v>252.97900000000001</v>
      </c>
      <c r="AG316" s="2529">
        <f t="shared" si="206"/>
        <v>185.108</v>
      </c>
      <c r="AH316" s="2530">
        <f t="shared" si="206"/>
        <v>4.76</v>
      </c>
      <c r="AI316" s="2491">
        <f t="shared" si="206"/>
        <v>4</v>
      </c>
      <c r="AJ316" s="2493">
        <f t="shared" si="197"/>
        <v>384.88900000000001</v>
      </c>
      <c r="AK316" s="2494">
        <f t="shared" si="198"/>
        <v>291.93799999999999</v>
      </c>
      <c r="AL316" s="2493">
        <f t="shared" si="199"/>
        <v>257.73900000000003</v>
      </c>
      <c r="AM316" s="2495">
        <f t="shared" si="200"/>
        <v>189.108</v>
      </c>
      <c r="AN316" s="2504">
        <f>AD316+AF316+AH316</f>
        <v>389.649</v>
      </c>
      <c r="AO316" s="3238">
        <f>AE316+AG316+AI316</f>
        <v>295.93799999999999</v>
      </c>
      <c r="AP316" s="216"/>
    </row>
    <row r="317" spans="2:42" ht="14.25" customHeight="1">
      <c r="B317" s="175" t="s">
        <v>1050</v>
      </c>
      <c r="C317" s="2617" t="s">
        <v>1047</v>
      </c>
      <c r="D317" s="2153" t="s">
        <v>1051</v>
      </c>
      <c r="E317" s="199" t="s">
        <v>94</v>
      </c>
      <c r="F317" s="246">
        <v>12.5</v>
      </c>
      <c r="G317" s="248">
        <v>10</v>
      </c>
      <c r="H317" s="199" t="s">
        <v>94</v>
      </c>
      <c r="I317" s="246">
        <v>6.03</v>
      </c>
      <c r="J317" s="248">
        <v>4.72</v>
      </c>
      <c r="K317" s="3052" t="s">
        <v>1048</v>
      </c>
      <c r="L317" s="114"/>
      <c r="M317" s="81"/>
      <c r="N317" s="100"/>
      <c r="O317" s="1291" t="s">
        <v>404</v>
      </c>
      <c r="P317" s="1254"/>
      <c r="Q317" s="1247"/>
      <c r="R317" s="1254">
        <f>L323</f>
        <v>11.43</v>
      </c>
      <c r="S317" s="1335">
        <f>M323</f>
        <v>11</v>
      </c>
      <c r="T317" s="1254"/>
      <c r="U317" s="1440"/>
      <c r="V317" s="1254">
        <f t="shared" si="201"/>
        <v>11.43</v>
      </c>
      <c r="W317" s="1426">
        <f t="shared" si="202"/>
        <v>11</v>
      </c>
      <c r="X317" s="1254">
        <f t="shared" si="203"/>
        <v>11.43</v>
      </c>
      <c r="Y317" s="1335">
        <f t="shared" si="204"/>
        <v>11</v>
      </c>
      <c r="Z317" s="1292">
        <f>P317+R317+T317</f>
        <v>11.43</v>
      </c>
      <c r="AA317" s="1300">
        <f>Q317+S317+U317</f>
        <v>11</v>
      </c>
      <c r="AC317" s="2450" t="s">
        <v>940</v>
      </c>
      <c r="AD317" s="2446"/>
      <c r="AE317" s="2451"/>
      <c r="AF317" s="2452"/>
      <c r="AG317" s="2453"/>
      <c r="AH317" s="2452"/>
      <c r="AI317" s="2454"/>
      <c r="AP317" s="114"/>
    </row>
    <row r="318" spans="2:42">
      <c r="B318" s="3073" t="s">
        <v>1049</v>
      </c>
      <c r="C318" s="181" t="s">
        <v>1048</v>
      </c>
      <c r="D318" s="3074"/>
      <c r="E318" s="199" t="s">
        <v>169</v>
      </c>
      <c r="F318" s="246">
        <v>12</v>
      </c>
      <c r="G318" s="248">
        <v>10</v>
      </c>
      <c r="H318" s="199" t="s">
        <v>607</v>
      </c>
      <c r="I318" s="246">
        <v>2.62</v>
      </c>
      <c r="J318" s="248">
        <v>2.1</v>
      </c>
      <c r="K318" s="2235" t="s">
        <v>151</v>
      </c>
      <c r="L318" s="246">
        <v>119.36</v>
      </c>
      <c r="M318" s="1540">
        <v>77.599999999999994</v>
      </c>
      <c r="N318" s="100"/>
      <c r="O318" s="1291" t="s">
        <v>67</v>
      </c>
      <c r="P318" s="1254">
        <f>L298</f>
        <v>14</v>
      </c>
      <c r="Q318" s="1247">
        <f>M298</f>
        <v>14</v>
      </c>
      <c r="R318" s="1254"/>
      <c r="S318" s="1335"/>
      <c r="T318" s="1254"/>
      <c r="U318" s="1440"/>
      <c r="V318" s="1254">
        <f t="shared" si="201"/>
        <v>14</v>
      </c>
      <c r="W318" s="1426">
        <f t="shared" si="202"/>
        <v>14</v>
      </c>
      <c r="X318" s="1254">
        <f t="shared" si="203"/>
        <v>0</v>
      </c>
      <c r="Y318" s="1335">
        <f t="shared" si="204"/>
        <v>0</v>
      </c>
      <c r="Z318" s="1292">
        <f>P318+R318+T318</f>
        <v>14</v>
      </c>
      <c r="AA318" s="1300">
        <f>Q318+S318+U318</f>
        <v>14</v>
      </c>
      <c r="AC318" s="1308"/>
      <c r="AD318" s="1070"/>
      <c r="AE318" s="1739"/>
      <c r="AF318" s="1278"/>
      <c r="AG318" s="1425"/>
      <c r="AH318" s="1278"/>
      <c r="AI318" s="1443"/>
      <c r="AJ318" s="1278">
        <f t="shared" ref="AJ318:AJ323" si="207">AD318+AF318</f>
        <v>0</v>
      </c>
      <c r="AK318" s="1426">
        <f t="shared" ref="AK318:AK323" si="208">AE318+AG318</f>
        <v>0</v>
      </c>
      <c r="AL318" s="1278">
        <f t="shared" ref="AL318:AL324" si="209">AF318+AH318</f>
        <v>0</v>
      </c>
      <c r="AM318" s="1335">
        <f t="shared" ref="AM318:AM324" si="210">AG318+AI318</f>
        <v>0</v>
      </c>
      <c r="AN318" s="1499">
        <f>AD318+AF318+AH318</f>
        <v>0</v>
      </c>
      <c r="AO318" s="3237">
        <f>AE318+AG318+AI318</f>
        <v>0</v>
      </c>
      <c r="AP318" s="223"/>
    </row>
    <row r="319" spans="2:42" ht="15" customHeight="1" thickBot="1">
      <c r="B319" s="3073" t="s">
        <v>419</v>
      </c>
      <c r="C319" s="181" t="s">
        <v>291</v>
      </c>
      <c r="D319" s="3074">
        <v>200</v>
      </c>
      <c r="E319" s="199" t="s">
        <v>89</v>
      </c>
      <c r="F319" s="246">
        <v>5</v>
      </c>
      <c r="G319" s="248">
        <v>5</v>
      </c>
      <c r="H319" s="200" t="s">
        <v>96</v>
      </c>
      <c r="I319" s="246">
        <v>2.62</v>
      </c>
      <c r="J319" s="248">
        <v>2.62</v>
      </c>
      <c r="K319" s="2234" t="s">
        <v>82</v>
      </c>
      <c r="L319" s="263">
        <v>2.8</v>
      </c>
      <c r="M319" s="1195">
        <v>2.8</v>
      </c>
      <c r="N319" s="1471"/>
      <c r="O319" s="1291" t="s">
        <v>82</v>
      </c>
      <c r="P319" s="1254">
        <f>F299+F309+I305+F304</f>
        <v>16.55</v>
      </c>
      <c r="Q319" s="1444">
        <f>G299+J305+G304+G309</f>
        <v>16.55</v>
      </c>
      <c r="R319" s="1254">
        <f>L316+L319</f>
        <v>6.3</v>
      </c>
      <c r="S319" s="1426">
        <f>M316+M319</f>
        <v>6.3</v>
      </c>
      <c r="T319" s="1254">
        <f>F336+I334+L339+I340</f>
        <v>14.65</v>
      </c>
      <c r="U319" s="1445">
        <f>G336+J334+M339+J340</f>
        <v>14.65</v>
      </c>
      <c r="V319" s="1254">
        <f t="shared" si="201"/>
        <v>22.85</v>
      </c>
      <c r="W319" s="1426">
        <f t="shared" si="202"/>
        <v>22.85</v>
      </c>
      <c r="X319" s="1254">
        <f t="shared" si="203"/>
        <v>20.95</v>
      </c>
      <c r="Y319" s="1335">
        <f t="shared" si="204"/>
        <v>20.95</v>
      </c>
      <c r="Z319" s="1292">
        <f>P319+R319+T319</f>
        <v>37.5</v>
      </c>
      <c r="AA319" s="1300">
        <f>Q319+S319+U319</f>
        <v>37.5</v>
      </c>
      <c r="AC319" s="1308" t="s">
        <v>128</v>
      </c>
      <c r="AD319" s="1070"/>
      <c r="AE319" s="1739"/>
      <c r="AF319" s="1278"/>
      <c r="AG319" s="1425"/>
      <c r="AH319" s="1278"/>
      <c r="AI319" s="1443"/>
      <c r="AJ319" s="1278">
        <f t="shared" si="207"/>
        <v>0</v>
      </c>
      <c r="AK319" s="1426">
        <f t="shared" si="208"/>
        <v>0</v>
      </c>
      <c r="AL319" s="1278">
        <f t="shared" si="209"/>
        <v>0</v>
      </c>
      <c r="AM319" s="1335">
        <f t="shared" si="210"/>
        <v>0</v>
      </c>
      <c r="AN319" s="1499">
        <f>AD319+AF319+AH319</f>
        <v>0</v>
      </c>
      <c r="AO319" s="3237">
        <f>AE319+AG319+AI319</f>
        <v>0</v>
      </c>
      <c r="AP319" s="223"/>
    </row>
    <row r="320" spans="2:42" ht="15.75" thickBot="1">
      <c r="B320" s="202" t="s">
        <v>9</v>
      </c>
      <c r="C320" s="266" t="s">
        <v>10</v>
      </c>
      <c r="D320" s="894">
        <v>70</v>
      </c>
      <c r="E320" s="199" t="s">
        <v>543</v>
      </c>
      <c r="F320" s="2162">
        <v>1.2</v>
      </c>
      <c r="G320" s="2034">
        <v>1.2</v>
      </c>
      <c r="H320" s="3050" t="s">
        <v>567</v>
      </c>
      <c r="I320" s="246">
        <v>1.05</v>
      </c>
      <c r="J320" s="248">
        <v>0.78600000000000003</v>
      </c>
      <c r="K320" s="2031" t="s">
        <v>1053</v>
      </c>
      <c r="L320" s="2056"/>
      <c r="M320" s="59"/>
      <c r="N320" s="100"/>
      <c r="O320" s="1291" t="s">
        <v>89</v>
      </c>
      <c r="P320" s="1254"/>
      <c r="Q320" s="1247"/>
      <c r="R320" s="1751">
        <f>F319+I323+L324</f>
        <v>13</v>
      </c>
      <c r="S320" s="1426">
        <f>G319+J323+M324</f>
        <v>13</v>
      </c>
      <c r="T320" s="1254"/>
      <c r="U320" s="1445"/>
      <c r="V320" s="1254">
        <f t="shared" si="201"/>
        <v>13</v>
      </c>
      <c r="W320" s="1426">
        <f t="shared" si="202"/>
        <v>13</v>
      </c>
      <c r="X320" s="1254">
        <f t="shared" si="203"/>
        <v>13</v>
      </c>
      <c r="Y320" s="1335">
        <f t="shared" si="204"/>
        <v>13</v>
      </c>
      <c r="Z320" s="1292">
        <f>P320+R320+T320</f>
        <v>13</v>
      </c>
      <c r="AA320" s="1300">
        <f>Q320+S320+U320</f>
        <v>13</v>
      </c>
      <c r="AC320" s="1308" t="s">
        <v>126</v>
      </c>
      <c r="AD320" s="1070"/>
      <c r="AE320" s="1743"/>
      <c r="AF320" s="1278"/>
      <c r="AG320" s="1425"/>
      <c r="AH320" s="1278"/>
      <c r="AI320" s="1443"/>
      <c r="AJ320" s="1278">
        <f t="shared" si="207"/>
        <v>0</v>
      </c>
      <c r="AK320" s="1426">
        <f t="shared" si="208"/>
        <v>0</v>
      </c>
      <c r="AL320" s="1278">
        <f t="shared" si="209"/>
        <v>0</v>
      </c>
      <c r="AM320" s="1335">
        <f t="shared" si="210"/>
        <v>0</v>
      </c>
      <c r="AN320" s="1499">
        <f>AD320+AF320+AH320</f>
        <v>0</v>
      </c>
      <c r="AO320" s="3237">
        <f>AE320+AG320+AI320</f>
        <v>0</v>
      </c>
      <c r="AP320" s="223"/>
    </row>
    <row r="321" spans="2:42" ht="15.75" thickBot="1">
      <c r="B321" s="202" t="s">
        <v>9</v>
      </c>
      <c r="C321" s="266" t="s">
        <v>387</v>
      </c>
      <c r="D321" s="279">
        <v>44</v>
      </c>
      <c r="E321" s="2161" t="s">
        <v>160</v>
      </c>
      <c r="F321" s="246">
        <v>0.01</v>
      </c>
      <c r="G321" s="2158">
        <v>0.01</v>
      </c>
      <c r="H321" s="3050" t="s">
        <v>1090</v>
      </c>
      <c r="I321" s="246">
        <v>0.52400000000000002</v>
      </c>
      <c r="J321" s="248">
        <v>0.26200000000000001</v>
      </c>
      <c r="K321" s="1869" t="s">
        <v>100</v>
      </c>
      <c r="L321" s="171" t="s">
        <v>101</v>
      </c>
      <c r="M321" s="1536" t="s">
        <v>102</v>
      </c>
      <c r="N321" s="100"/>
      <c r="O321" s="821" t="s">
        <v>142</v>
      </c>
      <c r="P321" s="1933">
        <f>Q321/1000/0.04</f>
        <v>1.155</v>
      </c>
      <c r="Q321" s="1444">
        <f>G308</f>
        <v>46.2</v>
      </c>
      <c r="R321" s="1254"/>
      <c r="S321" s="1426"/>
      <c r="T321" s="1933">
        <f>U321/1000/0.04</f>
        <v>4.4999999999999998E-2</v>
      </c>
      <c r="U321" s="1445">
        <f>G337</f>
        <v>1.8</v>
      </c>
      <c r="V321" s="1254">
        <f t="shared" si="201"/>
        <v>1.155</v>
      </c>
      <c r="W321" s="1426">
        <f t="shared" si="202"/>
        <v>46.2</v>
      </c>
      <c r="X321" s="1254">
        <f t="shared" si="203"/>
        <v>4.4999999999999998E-2</v>
      </c>
      <c r="Y321" s="1335">
        <f t="shared" si="204"/>
        <v>1.8</v>
      </c>
      <c r="Z321" s="1292">
        <f>P321+R321+T321</f>
        <v>1.2</v>
      </c>
      <c r="AA321" s="1300">
        <f>Q321+S321+U321</f>
        <v>48</v>
      </c>
      <c r="AC321" s="1308" t="s">
        <v>392</v>
      </c>
      <c r="AD321" s="1070"/>
      <c r="AE321" s="1744"/>
      <c r="AF321" s="1278"/>
      <c r="AG321" s="1425"/>
      <c r="AH321" s="1278"/>
      <c r="AI321" s="1443"/>
      <c r="AJ321" s="1278">
        <f t="shared" si="207"/>
        <v>0</v>
      </c>
      <c r="AK321" s="1426">
        <f t="shared" si="208"/>
        <v>0</v>
      </c>
      <c r="AL321" s="1278">
        <f t="shared" si="209"/>
        <v>0</v>
      </c>
      <c r="AM321" s="1335">
        <f t="shared" si="210"/>
        <v>0</v>
      </c>
      <c r="AN321" s="1499">
        <f>AD321+AF321+AH321</f>
        <v>0</v>
      </c>
      <c r="AO321" s="3237">
        <f>AE321+AG321+AI321</f>
        <v>0</v>
      </c>
      <c r="AP321" s="223"/>
    </row>
    <row r="322" spans="2:42" ht="15.75" thickBot="1">
      <c r="B322" s="3076" t="s">
        <v>678</v>
      </c>
      <c r="C322" s="266" t="s">
        <v>442</v>
      </c>
      <c r="D322" s="3077">
        <v>120</v>
      </c>
      <c r="E322" s="199" t="s">
        <v>532</v>
      </c>
      <c r="F322" s="246">
        <v>200</v>
      </c>
      <c r="G322" s="2158">
        <v>200</v>
      </c>
      <c r="H322" s="199" t="s">
        <v>560</v>
      </c>
      <c r="I322" s="246">
        <v>1.1000000000000001</v>
      </c>
      <c r="J322" s="248">
        <v>1.1000000000000001</v>
      </c>
      <c r="K322" s="138" t="s">
        <v>1054</v>
      </c>
      <c r="L322" s="3028">
        <v>58.774999999999999</v>
      </c>
      <c r="M322" s="1580">
        <v>47.02</v>
      </c>
      <c r="N322" s="100"/>
      <c r="O322" s="1291" t="s">
        <v>50</v>
      </c>
      <c r="P322" s="1254">
        <f>L309</f>
        <v>7</v>
      </c>
      <c r="Q322" s="1446">
        <f>M309</f>
        <v>7</v>
      </c>
      <c r="R322" s="1254">
        <f>I322</f>
        <v>1.1000000000000001</v>
      </c>
      <c r="S322" s="1449">
        <f>J322</f>
        <v>1.1000000000000001</v>
      </c>
      <c r="T322" s="1254">
        <f>F335+L335</f>
        <v>9.6</v>
      </c>
      <c r="U322" s="1445">
        <f>G335+M335</f>
        <v>9.6</v>
      </c>
      <c r="V322" s="1254">
        <f t="shared" si="201"/>
        <v>8.1</v>
      </c>
      <c r="W322" s="1426">
        <f t="shared" si="202"/>
        <v>8.1</v>
      </c>
      <c r="X322" s="1254">
        <f t="shared" si="203"/>
        <v>10.7</v>
      </c>
      <c r="Y322" s="1335">
        <f t="shared" si="204"/>
        <v>10.7</v>
      </c>
      <c r="Z322" s="1292">
        <f>P322+R322+T322</f>
        <v>17.7</v>
      </c>
      <c r="AA322" s="1300">
        <f>Q322+S322+U322</f>
        <v>17.7</v>
      </c>
      <c r="AC322" s="1307"/>
      <c r="AD322" s="1070"/>
      <c r="AE322" s="1741"/>
      <c r="AF322" s="2063"/>
      <c r="AG322" s="1425"/>
      <c r="AH322" s="1278"/>
      <c r="AI322" s="1443"/>
      <c r="AJ322" s="1278">
        <f t="shared" si="207"/>
        <v>0</v>
      </c>
      <c r="AK322" s="1426">
        <f t="shared" si="208"/>
        <v>0</v>
      </c>
      <c r="AL322" s="1278">
        <f t="shared" si="209"/>
        <v>0</v>
      </c>
      <c r="AM322" s="1335">
        <f t="shared" si="210"/>
        <v>0</v>
      </c>
      <c r="AN322" s="1499">
        <f>AD322+AF322+AH322</f>
        <v>0</v>
      </c>
      <c r="AO322" s="3237">
        <f>AE322+AG322+AI322</f>
        <v>0</v>
      </c>
      <c r="AP322" s="119"/>
    </row>
    <row r="323" spans="2:42" ht="15.75" thickBot="1">
      <c r="B323" s="111"/>
      <c r="C323" s="2127"/>
      <c r="D323" s="114"/>
      <c r="E323" s="2161" t="s">
        <v>413</v>
      </c>
      <c r="F323" s="246"/>
      <c r="G323" s="2158">
        <v>1.07</v>
      </c>
      <c r="H323" s="199" t="s">
        <v>89</v>
      </c>
      <c r="I323" s="246">
        <v>5</v>
      </c>
      <c r="J323" s="248">
        <v>5</v>
      </c>
      <c r="K323" s="3078" t="s">
        <v>1055</v>
      </c>
      <c r="L323" s="912">
        <v>11.43</v>
      </c>
      <c r="M323" s="1633">
        <v>11</v>
      </c>
      <c r="N323" s="100"/>
      <c r="O323" s="1291" t="s">
        <v>138</v>
      </c>
      <c r="P323" s="1254"/>
      <c r="Q323" s="1247"/>
      <c r="R323" s="1254"/>
      <c r="S323" s="1335"/>
      <c r="T323" s="1254">
        <f>L341</f>
        <v>21</v>
      </c>
      <c r="U323" s="1440">
        <f>M341</f>
        <v>21</v>
      </c>
      <c r="V323" s="1254">
        <f t="shared" si="201"/>
        <v>0</v>
      </c>
      <c r="W323" s="1426">
        <f t="shared" si="202"/>
        <v>0</v>
      </c>
      <c r="X323" s="1254">
        <f t="shared" si="203"/>
        <v>21</v>
      </c>
      <c r="Y323" s="1335">
        <f t="shared" si="204"/>
        <v>21</v>
      </c>
      <c r="Z323" s="1292">
        <f>P323+R323+T323</f>
        <v>21</v>
      </c>
      <c r="AA323" s="1300">
        <f>Q323+S323+U323</f>
        <v>21</v>
      </c>
      <c r="AC323" s="2485" t="s">
        <v>830</v>
      </c>
      <c r="AD323" s="2490">
        <f t="shared" ref="AD323:AI323" si="211">SUM(AD318:AD322)</f>
        <v>0</v>
      </c>
      <c r="AE323" s="2491">
        <f t="shared" si="211"/>
        <v>0</v>
      </c>
      <c r="AF323" s="2492">
        <f t="shared" si="211"/>
        <v>0</v>
      </c>
      <c r="AG323" s="2491">
        <f t="shared" si="211"/>
        <v>0</v>
      </c>
      <c r="AH323" s="2492">
        <f t="shared" si="211"/>
        <v>0</v>
      </c>
      <c r="AI323" s="2491">
        <f t="shared" si="211"/>
        <v>0</v>
      </c>
      <c r="AJ323" s="2493">
        <f t="shared" si="207"/>
        <v>0</v>
      </c>
      <c r="AK323" s="2494">
        <f t="shared" si="208"/>
        <v>0</v>
      </c>
      <c r="AL323" s="2493">
        <f t="shared" si="209"/>
        <v>0</v>
      </c>
      <c r="AM323" s="2495">
        <f t="shared" si="210"/>
        <v>0</v>
      </c>
      <c r="AN323" s="2448">
        <f>AD323+AF323+AH323</f>
        <v>0</v>
      </c>
      <c r="AO323" s="3237">
        <f>AE323+AG323+AI323</f>
        <v>0</v>
      </c>
      <c r="AP323" s="216"/>
    </row>
    <row r="324" spans="2:42" ht="15.75" thickBot="1">
      <c r="B324" s="111"/>
      <c r="C324" s="3079"/>
      <c r="D324" s="114"/>
      <c r="E324" s="111"/>
      <c r="F324" s="114"/>
      <c r="G324" s="110"/>
      <c r="H324" s="2161" t="s">
        <v>334</v>
      </c>
      <c r="I324" s="2162">
        <v>2.1000000000000001E-2</v>
      </c>
      <c r="J324" s="2034">
        <v>2.1000000000000001E-2</v>
      </c>
      <c r="K324" s="3078" t="s">
        <v>89</v>
      </c>
      <c r="L324" s="246">
        <v>3</v>
      </c>
      <c r="M324" s="1548">
        <v>3</v>
      </c>
      <c r="N324" s="100"/>
      <c r="O324" s="1291" t="s">
        <v>401</v>
      </c>
      <c r="P324" s="1254"/>
      <c r="Q324" s="1247"/>
      <c r="R324" s="1254"/>
      <c r="S324" s="1335"/>
      <c r="T324" s="1254">
        <f>L333</f>
        <v>1</v>
      </c>
      <c r="U324" s="1440">
        <f>M333</f>
        <v>1</v>
      </c>
      <c r="V324" s="1254">
        <f t="shared" si="201"/>
        <v>0</v>
      </c>
      <c r="W324" s="1426">
        <f t="shared" si="202"/>
        <v>0</v>
      </c>
      <c r="X324" s="1254">
        <f t="shared" si="203"/>
        <v>1</v>
      </c>
      <c r="Y324" s="1335">
        <f t="shared" si="204"/>
        <v>1</v>
      </c>
      <c r="Z324" s="1292">
        <f>P324+R324+T324</f>
        <v>1</v>
      </c>
      <c r="AA324" s="1300">
        <f>Q324+S324+U324</f>
        <v>1</v>
      </c>
      <c r="AC324" s="2480" t="s">
        <v>831</v>
      </c>
      <c r="AD324" s="2481">
        <f t="shared" ref="AD324:AI324" si="212">AD316+AD323</f>
        <v>131.91</v>
      </c>
      <c r="AE324" s="2501">
        <f t="shared" si="212"/>
        <v>106.83000000000001</v>
      </c>
      <c r="AF324" s="2513">
        <f t="shared" si="212"/>
        <v>252.97900000000001</v>
      </c>
      <c r="AG324" s="2512">
        <f t="shared" si="212"/>
        <v>185.108</v>
      </c>
      <c r="AH324" s="2481">
        <f t="shared" si="212"/>
        <v>4.76</v>
      </c>
      <c r="AI324" s="2500">
        <f t="shared" si="212"/>
        <v>4</v>
      </c>
      <c r="AJ324" s="2518">
        <f>AD324+AF324</f>
        <v>384.88900000000001</v>
      </c>
      <c r="AK324" s="2483">
        <f>AE324+AG324</f>
        <v>291.93799999999999</v>
      </c>
      <c r="AL324" s="2482">
        <f t="shared" si="209"/>
        <v>257.73900000000003</v>
      </c>
      <c r="AM324" s="2484">
        <f t="shared" si="210"/>
        <v>189.108</v>
      </c>
      <c r="AN324" s="2517">
        <f>AD324+AF324+AH324</f>
        <v>389.649</v>
      </c>
      <c r="AO324" s="3243">
        <f>AE324+AG324+AI324</f>
        <v>295.93799999999999</v>
      </c>
      <c r="AP324" s="134"/>
    </row>
    <row r="325" spans="2:42">
      <c r="B325" s="111"/>
      <c r="C325" s="3079"/>
      <c r="D325" s="114"/>
      <c r="E325" s="111"/>
      <c r="F325" s="114"/>
      <c r="G325" s="110"/>
      <c r="H325" s="3050" t="s">
        <v>635</v>
      </c>
      <c r="I325" s="246">
        <v>0.63400000000000001</v>
      </c>
      <c r="J325" s="2158"/>
      <c r="K325" s="262" t="s">
        <v>54</v>
      </c>
      <c r="L325" s="263">
        <v>0.1</v>
      </c>
      <c r="M325" s="1195">
        <v>0.1</v>
      </c>
      <c r="N325" s="100"/>
      <c r="O325" s="1291" t="s">
        <v>136</v>
      </c>
      <c r="P325" s="1254"/>
      <c r="Q325" s="1247"/>
      <c r="R325" s="1254"/>
      <c r="S325" s="1335"/>
      <c r="T325" s="1254"/>
      <c r="U325" s="1440"/>
      <c r="V325" s="1254">
        <f t="shared" si="201"/>
        <v>0</v>
      </c>
      <c r="W325" s="1426">
        <f t="shared" si="202"/>
        <v>0</v>
      </c>
      <c r="X325" s="1254">
        <f t="shared" si="203"/>
        <v>0</v>
      </c>
      <c r="Y325" s="1335">
        <f t="shared" si="204"/>
        <v>0</v>
      </c>
      <c r="Z325" s="1292">
        <f>P325+R325+T325</f>
        <v>0</v>
      </c>
      <c r="AA325" s="1300">
        <f>Q325+S325+U325</f>
        <v>0</v>
      </c>
      <c r="AC325" s="1329" t="s">
        <v>374</v>
      </c>
      <c r="AD325" s="1330"/>
      <c r="AE325" s="1331"/>
      <c r="AF325" s="1070"/>
      <c r="AG325" s="1332"/>
      <c r="AH325" s="1070"/>
      <c r="AI325" s="1333"/>
      <c r="AJ325" s="1278"/>
      <c r="AK325" s="1334"/>
      <c r="AL325" s="1278"/>
      <c r="AM325" s="1335"/>
      <c r="AN325" s="1292"/>
      <c r="AO325" s="11"/>
      <c r="AP325" s="106"/>
    </row>
    <row r="326" spans="2:42" ht="15.75" thickBot="1">
      <c r="B326" s="70"/>
      <c r="C326" s="1632"/>
      <c r="D326" s="11"/>
      <c r="E326" s="70"/>
      <c r="F326" s="11"/>
      <c r="G326" s="81"/>
      <c r="H326" s="3051" t="s">
        <v>1092</v>
      </c>
      <c r="I326" s="1514"/>
      <c r="J326" s="1670"/>
      <c r="K326" s="249"/>
      <c r="L326" s="245"/>
      <c r="M326" s="1884"/>
      <c r="N326" s="100"/>
      <c r="O326" s="1291" t="s">
        <v>135</v>
      </c>
      <c r="P326" s="1254"/>
      <c r="Q326" s="1247"/>
      <c r="R326" s="1254"/>
      <c r="S326" s="1335"/>
      <c r="T326" s="1254"/>
      <c r="U326" s="1440"/>
      <c r="V326" s="1254">
        <f t="shared" si="201"/>
        <v>0</v>
      </c>
      <c r="W326" s="1426">
        <f t="shared" si="202"/>
        <v>0</v>
      </c>
      <c r="X326" s="1254">
        <f t="shared" si="203"/>
        <v>0</v>
      </c>
      <c r="Y326" s="1335">
        <f t="shared" si="204"/>
        <v>0</v>
      </c>
      <c r="Z326" s="1292">
        <f>P326+R326+T326</f>
        <v>0</v>
      </c>
      <c r="AA326" s="1300">
        <f>Q326+S326+U326</f>
        <v>0</v>
      </c>
      <c r="AC326" s="1972" t="s">
        <v>497</v>
      </c>
      <c r="AD326" s="2479"/>
      <c r="AE326" s="2468"/>
      <c r="AF326" s="1070"/>
      <c r="AG326" s="1313"/>
      <c r="AH326" s="1070"/>
      <c r="AI326" s="2469"/>
      <c r="AJ326" s="1278">
        <f t="shared" ref="AJ326:AJ329" si="213">AD326+AF326</f>
        <v>0</v>
      </c>
      <c r="AK326" s="1341">
        <f t="shared" ref="AK326:AK329" si="214">AE326+AG326</f>
        <v>0</v>
      </c>
      <c r="AL326" s="1278">
        <f t="shared" ref="AL326:AL342" si="215">AF326+AH326</f>
        <v>0</v>
      </c>
      <c r="AM326" s="1342">
        <f t="shared" ref="AM326:AM329" si="216">AG326+AI326</f>
        <v>0</v>
      </c>
      <c r="AN326" s="1312">
        <f>AD326+AF326+AH326</f>
        <v>0</v>
      </c>
      <c r="AO326" s="3234">
        <f>AE326+AG326+AI326</f>
        <v>0</v>
      </c>
      <c r="AP326" s="108"/>
    </row>
    <row r="327" spans="2:42" ht="15.75" thickBot="1">
      <c r="B327" s="70"/>
      <c r="C327" s="3049"/>
      <c r="D327" s="11"/>
      <c r="E327" s="70"/>
      <c r="F327" s="11"/>
      <c r="G327" s="81"/>
      <c r="H327" s="199" t="s">
        <v>543</v>
      </c>
      <c r="I327" s="1574">
        <v>0.36</v>
      </c>
      <c r="J327" s="1198">
        <v>0.36</v>
      </c>
      <c r="K327" s="1829" t="s">
        <v>442</v>
      </c>
      <c r="L327" s="47"/>
      <c r="M327" s="47"/>
      <c r="N327" s="100"/>
      <c r="O327" s="1291" t="s">
        <v>77</v>
      </c>
      <c r="P327" s="1254"/>
      <c r="Q327" s="1247"/>
      <c r="R327" s="1254"/>
      <c r="S327" s="1335"/>
      <c r="T327" s="1254">
        <f>F338</f>
        <v>1.1200000000000001</v>
      </c>
      <c r="U327" s="1440">
        <f>G338</f>
        <v>1.1200000000000001</v>
      </c>
      <c r="V327" s="1254">
        <f t="shared" si="201"/>
        <v>0</v>
      </c>
      <c r="W327" s="1426">
        <f t="shared" si="202"/>
        <v>0</v>
      </c>
      <c r="X327" s="1254">
        <f t="shared" si="203"/>
        <v>1.1200000000000001</v>
      </c>
      <c r="Y327" s="1335">
        <f t="shared" si="204"/>
        <v>1.1200000000000001</v>
      </c>
      <c r="Z327" s="1292">
        <f>P327+R327+T327</f>
        <v>1.1200000000000001</v>
      </c>
      <c r="AA327" s="1300">
        <f>Q327+S327+U327</f>
        <v>1.1200000000000001</v>
      </c>
      <c r="AC327" s="1336" t="s">
        <v>375</v>
      </c>
      <c r="AD327" s="1337"/>
      <c r="AE327" s="1338"/>
      <c r="AF327" s="1070"/>
      <c r="AG327" s="1339"/>
      <c r="AH327" s="2064">
        <f>L329</f>
        <v>136.19999999999999</v>
      </c>
      <c r="AI327" s="1340">
        <f>D322</f>
        <v>120</v>
      </c>
      <c r="AJ327" s="1278">
        <f t="shared" si="213"/>
        <v>0</v>
      </c>
      <c r="AK327" s="1341">
        <f t="shared" si="214"/>
        <v>0</v>
      </c>
      <c r="AL327" s="1278">
        <f t="shared" si="215"/>
        <v>136.19999999999999</v>
      </c>
      <c r="AM327" s="1342">
        <f t="shared" si="216"/>
        <v>120</v>
      </c>
      <c r="AN327" s="1312">
        <f>AD327+AF327+AH327</f>
        <v>136.19999999999999</v>
      </c>
      <c r="AO327" s="3234">
        <f>AE327+AG327+AI327</f>
        <v>120</v>
      </c>
      <c r="AP327" s="112"/>
    </row>
    <row r="328" spans="2:42" ht="15.75" thickBot="1">
      <c r="B328" s="70"/>
      <c r="C328" s="1632"/>
      <c r="D328" s="11"/>
      <c r="E328" s="70"/>
      <c r="F328" s="11"/>
      <c r="G328" s="81"/>
      <c r="H328" s="199" t="s">
        <v>532</v>
      </c>
      <c r="I328" s="1197">
        <v>4.9800000000000004</v>
      </c>
      <c r="J328" s="1192">
        <v>4.9800000000000004</v>
      </c>
      <c r="K328" s="1554" t="s">
        <v>100</v>
      </c>
      <c r="L328" s="1535" t="s">
        <v>101</v>
      </c>
      <c r="M328" s="1634" t="s">
        <v>102</v>
      </c>
      <c r="N328" s="100"/>
      <c r="O328" s="489" t="s">
        <v>402</v>
      </c>
      <c r="P328" s="1254">
        <f>F305+F311+I306+L302</f>
        <v>1.2</v>
      </c>
      <c r="Q328" s="1247">
        <f>G300+M302+J306+G305+G311</f>
        <v>1.6400000000000001</v>
      </c>
      <c r="R328" s="1751">
        <f>F320+I327+L325</f>
        <v>1.6600000000000001</v>
      </c>
      <c r="S328" s="1426">
        <f>G320+J327+M325</f>
        <v>1.6600000000000001</v>
      </c>
      <c r="T328" s="1254">
        <f>F339+I337</f>
        <v>0.99</v>
      </c>
      <c r="U328" s="1440">
        <f>G339+J337</f>
        <v>0.99</v>
      </c>
      <c r="V328" s="1254">
        <f t="shared" si="201"/>
        <v>2.8600000000000003</v>
      </c>
      <c r="W328" s="1426">
        <f t="shared" si="202"/>
        <v>3.3000000000000003</v>
      </c>
      <c r="X328" s="1254">
        <f t="shared" si="203"/>
        <v>2.6500000000000004</v>
      </c>
      <c r="Y328" s="1335">
        <f t="shared" si="204"/>
        <v>2.6500000000000004</v>
      </c>
      <c r="Z328" s="1292">
        <f>P328+R328+T328</f>
        <v>3.8500000000000005</v>
      </c>
      <c r="AA328" s="1300">
        <f>Q328+S328+U328</f>
        <v>4.29</v>
      </c>
      <c r="AC328" s="1343" t="s">
        <v>376</v>
      </c>
      <c r="AD328" s="1344"/>
      <c r="AE328" s="1345"/>
      <c r="AF328" s="1070"/>
      <c r="AG328" s="1346"/>
      <c r="AH328" s="1347"/>
      <c r="AI328" s="1348"/>
      <c r="AJ328" s="1278">
        <f t="shared" si="213"/>
        <v>0</v>
      </c>
      <c r="AK328" s="1341">
        <f t="shared" si="214"/>
        <v>0</v>
      </c>
      <c r="AL328" s="1278">
        <f t="shared" si="215"/>
        <v>0</v>
      </c>
      <c r="AM328" s="1342">
        <f t="shared" si="216"/>
        <v>0</v>
      </c>
      <c r="AN328" s="1292">
        <f>AD328+AF328+AH328</f>
        <v>0</v>
      </c>
      <c r="AO328" s="3234">
        <f>AE328+AG328+AI328</f>
        <v>0</v>
      </c>
      <c r="AP328" s="112"/>
    </row>
    <row r="329" spans="2:42">
      <c r="B329" s="70"/>
      <c r="C329" s="1632"/>
      <c r="D329" s="11"/>
      <c r="E329" s="70"/>
      <c r="F329" s="11"/>
      <c r="G329" s="81"/>
      <c r="H329" s="1589" t="s">
        <v>475</v>
      </c>
      <c r="I329" s="1574">
        <v>8.6E-3</v>
      </c>
      <c r="J329" s="1198">
        <v>8.6E-3</v>
      </c>
      <c r="K329" s="1636" t="s">
        <v>234</v>
      </c>
      <c r="L329" s="3063">
        <v>136.19999999999999</v>
      </c>
      <c r="M329" s="1626">
        <v>120</v>
      </c>
      <c r="N329" s="100"/>
      <c r="O329" s="1291" t="s">
        <v>403</v>
      </c>
      <c r="P329" s="1254"/>
      <c r="Q329" s="1247"/>
      <c r="R329" s="1254"/>
      <c r="S329" s="1335"/>
      <c r="T329" s="1254"/>
      <c r="U329" s="1440"/>
      <c r="V329" s="1254">
        <f t="shared" si="201"/>
        <v>0</v>
      </c>
      <c r="W329" s="1426">
        <f t="shared" si="202"/>
        <v>0</v>
      </c>
      <c r="X329" s="1254">
        <f t="shared" si="203"/>
        <v>0</v>
      </c>
      <c r="Y329" s="1335">
        <f t="shared" si="204"/>
        <v>0</v>
      </c>
      <c r="Z329" s="1292">
        <f>P329+R329+T329</f>
        <v>0</v>
      </c>
      <c r="AA329" s="1300">
        <f>Q329+S329+U329</f>
        <v>0</v>
      </c>
      <c r="AC329" s="1349" t="s">
        <v>377</v>
      </c>
      <c r="AD329" s="1344"/>
      <c r="AE329" s="1345"/>
      <c r="AF329" s="1070"/>
      <c r="AG329" s="1346"/>
      <c r="AH329" s="1278"/>
      <c r="AI329" s="1348"/>
      <c r="AJ329" s="1278">
        <f t="shared" si="213"/>
        <v>0</v>
      </c>
      <c r="AK329" s="1341">
        <f t="shared" si="214"/>
        <v>0</v>
      </c>
      <c r="AL329" s="1278">
        <f t="shared" si="215"/>
        <v>0</v>
      </c>
      <c r="AM329" s="1342">
        <f t="shared" si="216"/>
        <v>0</v>
      </c>
      <c r="AN329" s="1292">
        <f>AD329+AF329+AH329</f>
        <v>0</v>
      </c>
      <c r="AO329" s="3234">
        <f>AE329+AG329+AI329</f>
        <v>0</v>
      </c>
      <c r="AP329" s="112"/>
    </row>
    <row r="330" spans="2:42" ht="15.75" thickBot="1">
      <c r="B330" s="1472" t="s">
        <v>361</v>
      </c>
      <c r="C330" s="1635"/>
      <c r="D330" s="1637">
        <f>D313+D314+D315+D319+D320+D321+D322+100+80</f>
        <v>1024</v>
      </c>
      <c r="E330" s="66"/>
      <c r="F330" s="38"/>
      <c r="G330" s="83"/>
      <c r="H330" s="3053" t="s">
        <v>1089</v>
      </c>
      <c r="I330" s="38"/>
      <c r="J330" s="83"/>
      <c r="K330" s="66"/>
      <c r="L330" s="38"/>
      <c r="M330" s="83"/>
      <c r="N330" s="100"/>
      <c r="O330" s="1263" t="s">
        <v>164</v>
      </c>
      <c r="P330" s="1258">
        <f>P331+P332+P333+P334</f>
        <v>4.0000000000000002E-4</v>
      </c>
      <c r="Q330" s="1450">
        <f t="shared" ref="Q330:U330" si="217">Q331+Q332+Q333+Q334</f>
        <v>4.0000000000000002E-4</v>
      </c>
      <c r="R330" s="1258">
        <f>R331+R332+R333+R334</f>
        <v>1.1095999999999999</v>
      </c>
      <c r="S330" s="1451">
        <f t="shared" si="217"/>
        <v>1.1095999999999999</v>
      </c>
      <c r="T330" s="1268">
        <f t="shared" si="217"/>
        <v>0</v>
      </c>
      <c r="U330" s="1452">
        <f t="shared" si="217"/>
        <v>0</v>
      </c>
      <c r="V330" s="1758">
        <f t="shared" si="201"/>
        <v>1.1099999999999999</v>
      </c>
      <c r="W330" s="1426">
        <f t="shared" si="202"/>
        <v>1.1099999999999999</v>
      </c>
      <c r="X330" s="1254">
        <f t="shared" si="203"/>
        <v>1.1095999999999999</v>
      </c>
      <c r="Y330" s="1335">
        <f t="shared" si="204"/>
        <v>1.1095999999999999</v>
      </c>
      <c r="Z330" s="1292">
        <f>P330+R330+T330</f>
        <v>1.1099999999999999</v>
      </c>
      <c r="AA330" s="1300">
        <f>Q330+S330+U330</f>
        <v>1.1099999999999999</v>
      </c>
      <c r="AC330" s="1350" t="s">
        <v>378</v>
      </c>
      <c r="AD330" s="1351"/>
      <c r="AE330" s="1352"/>
      <c r="AF330" s="1276"/>
      <c r="AG330" s="1353"/>
      <c r="AH330" s="1279"/>
      <c r="AI330" s="1354"/>
      <c r="AJ330" s="1279">
        <f>AD330+AF330</f>
        <v>0</v>
      </c>
      <c r="AK330" s="1355"/>
      <c r="AL330" s="1279">
        <f t="shared" si="215"/>
        <v>0</v>
      </c>
      <c r="AM330" s="1356"/>
      <c r="AN330" s="1301">
        <f>AD330+AF330+AH330</f>
        <v>0</v>
      </c>
      <c r="AO330" s="3235">
        <f>AE330+AG330+AI330</f>
        <v>0</v>
      </c>
      <c r="AP330" s="114"/>
    </row>
    <row r="331" spans="2:42" ht="14.25" customHeight="1" thickBot="1">
      <c r="B331" s="387"/>
      <c r="C331" s="177" t="s">
        <v>232</v>
      </c>
      <c r="D331" s="808"/>
      <c r="E331" s="1707" t="s">
        <v>1059</v>
      </c>
      <c r="F331" s="47"/>
      <c r="G331" s="47"/>
      <c r="H331" s="2812" t="s">
        <v>1064</v>
      </c>
      <c r="I331" s="47"/>
      <c r="J331" s="59"/>
      <c r="K331" s="3061" t="s">
        <v>120</v>
      </c>
      <c r="L331" s="120"/>
      <c r="M331" s="244"/>
      <c r="N331" s="100"/>
      <c r="O331" s="1264" t="s">
        <v>160</v>
      </c>
      <c r="P331" s="1259">
        <f>L301</f>
        <v>4.0000000000000002E-4</v>
      </c>
      <c r="Q331" s="1453">
        <f>M301</f>
        <v>4.0000000000000002E-4</v>
      </c>
      <c r="R331" s="1259">
        <f>F321+I329</f>
        <v>1.8599999999999998E-2</v>
      </c>
      <c r="S331" s="1454">
        <f>G321+J329</f>
        <v>1.8599999999999998E-2</v>
      </c>
      <c r="T331" s="1269"/>
      <c r="U331" s="1453"/>
      <c r="V331" s="1273">
        <f t="shared" si="201"/>
        <v>1.9E-2</v>
      </c>
      <c r="W331" s="1454">
        <f t="shared" si="202"/>
        <v>1.9E-2</v>
      </c>
      <c r="X331" s="1255">
        <f t="shared" si="203"/>
        <v>1.8599999999999998E-2</v>
      </c>
      <c r="Y331" s="1454">
        <f t="shared" si="204"/>
        <v>1.8599999999999998E-2</v>
      </c>
      <c r="Z331" s="1292">
        <f>P331+R331+T331</f>
        <v>1.9E-2</v>
      </c>
      <c r="AA331" s="1300">
        <f>Q331+S331+U331</f>
        <v>1.9E-2</v>
      </c>
      <c r="AC331" s="1357" t="s">
        <v>379</v>
      </c>
      <c r="AD331" s="1358">
        <f>SUM(AD327:AD330)</f>
        <v>0</v>
      </c>
      <c r="AE331" s="1359">
        <f>AE327+AE328+AE329+AE330</f>
        <v>0</v>
      </c>
      <c r="AF331" s="1360">
        <f>AF327+AF328+AF329+AF330</f>
        <v>0</v>
      </c>
      <c r="AG331" s="1361">
        <f>AG327+AG328+AG329+AG330</f>
        <v>0</v>
      </c>
      <c r="AH331" s="1362">
        <f>SUM(AH327:AH330)</f>
        <v>136.19999999999999</v>
      </c>
      <c r="AI331" s="1363">
        <f>SUM(AI327:AI330)</f>
        <v>120</v>
      </c>
      <c r="AJ331" s="1362">
        <f>AD331+AF331</f>
        <v>0</v>
      </c>
      <c r="AK331" s="1364">
        <f>AE331+AG331</f>
        <v>0</v>
      </c>
      <c r="AL331" s="1362">
        <f t="shared" si="215"/>
        <v>136.19999999999999</v>
      </c>
      <c r="AM331" s="1365">
        <f>AG331+AI331</f>
        <v>120</v>
      </c>
      <c r="AN331" s="1314">
        <f>AD331+AF331+AH331</f>
        <v>136.19999999999999</v>
      </c>
      <c r="AO331" s="3239">
        <f>AE331+AG331+AI331</f>
        <v>120</v>
      </c>
      <c r="AP331" s="207"/>
    </row>
    <row r="332" spans="2:42" ht="12.75" customHeight="1" thickBot="1">
      <c r="B332" s="1124" t="s">
        <v>351</v>
      </c>
      <c r="C332" s="266" t="s">
        <v>90</v>
      </c>
      <c r="D332" s="894">
        <v>200</v>
      </c>
      <c r="E332" s="1649" t="s">
        <v>100</v>
      </c>
      <c r="F332" s="1525" t="s">
        <v>101</v>
      </c>
      <c r="G332" s="1526" t="s">
        <v>102</v>
      </c>
      <c r="H332" s="1649" t="s">
        <v>100</v>
      </c>
      <c r="I332" s="1525" t="s">
        <v>101</v>
      </c>
      <c r="J332" s="1526" t="s">
        <v>102</v>
      </c>
      <c r="K332" s="3062" t="s">
        <v>100</v>
      </c>
      <c r="L332" s="909" t="s">
        <v>101</v>
      </c>
      <c r="M332" s="2149" t="s">
        <v>102</v>
      </c>
      <c r="N332" s="100"/>
      <c r="O332" s="1265" t="s">
        <v>369</v>
      </c>
      <c r="P332" s="1260"/>
      <c r="Q332" s="1455"/>
      <c r="R332" s="1260">
        <f>G323</f>
        <v>1.07</v>
      </c>
      <c r="S332" s="1456">
        <f>G323</f>
        <v>1.07</v>
      </c>
      <c r="T332" s="1270"/>
      <c r="U332" s="1455"/>
      <c r="V332" s="1273">
        <f t="shared" si="201"/>
        <v>1.07</v>
      </c>
      <c r="W332" s="1454">
        <f t="shared" si="202"/>
        <v>1.07</v>
      </c>
      <c r="X332" s="1255">
        <f t="shared" si="203"/>
        <v>1.07</v>
      </c>
      <c r="Y332" s="1454">
        <f t="shared" si="204"/>
        <v>1.07</v>
      </c>
      <c r="Z332" s="1292">
        <f>P332+R332+T332</f>
        <v>1.07</v>
      </c>
      <c r="AA332" s="1300">
        <f>Q332+S332+U332</f>
        <v>1.07</v>
      </c>
      <c r="AC332" s="1489" t="s">
        <v>388</v>
      </c>
      <c r="AD332" s="1380">
        <f>L308</f>
        <v>26.8</v>
      </c>
      <c r="AE332" s="1478">
        <f>M308</f>
        <v>25</v>
      </c>
      <c r="AF332" s="1382"/>
      <c r="AG332" s="1481"/>
      <c r="AH332" s="1380"/>
      <c r="AI332" s="1478"/>
      <c r="AJ332" s="1277"/>
      <c r="AK332" s="1484"/>
      <c r="AL332" s="1277">
        <f t="shared" si="215"/>
        <v>0</v>
      </c>
      <c r="AM332" s="1487"/>
      <c r="AN332" s="1311">
        <f>AD332+AF332+AH332</f>
        <v>26.8</v>
      </c>
      <c r="AO332" s="3233">
        <f>AE332+AG332+AI332</f>
        <v>25</v>
      </c>
      <c r="AP332" s="3248"/>
    </row>
    <row r="333" spans="2:42" ht="13.5" customHeight="1">
      <c r="B333" s="257" t="s">
        <v>1058</v>
      </c>
      <c r="C333" s="2617" t="s">
        <v>1059</v>
      </c>
      <c r="D333" s="1727">
        <v>90</v>
      </c>
      <c r="E333" s="1636" t="s">
        <v>1060</v>
      </c>
      <c r="F333" s="1190">
        <v>37.35</v>
      </c>
      <c r="G333" s="1682">
        <v>37.35</v>
      </c>
      <c r="H333" s="3092" t="s">
        <v>65</v>
      </c>
      <c r="I333" s="1190">
        <v>67.39</v>
      </c>
      <c r="J333" s="1615">
        <v>56</v>
      </c>
      <c r="K333" s="138" t="s">
        <v>92</v>
      </c>
      <c r="L333" s="137">
        <v>1</v>
      </c>
      <c r="M333" s="1870">
        <v>1</v>
      </c>
      <c r="N333" s="100"/>
      <c r="O333" s="1266" t="s">
        <v>134</v>
      </c>
      <c r="P333" s="1261"/>
      <c r="Q333" s="1457"/>
      <c r="R333" s="1261">
        <f>I324</f>
        <v>2.1000000000000001E-2</v>
      </c>
      <c r="S333" s="1458">
        <f>J324</f>
        <v>2.1000000000000001E-2</v>
      </c>
      <c r="T333" s="1271"/>
      <c r="U333" s="1457"/>
      <c r="V333" s="1273">
        <f t="shared" si="201"/>
        <v>2.1000000000000001E-2</v>
      </c>
      <c r="W333" s="1454">
        <f t="shared" si="202"/>
        <v>2.1000000000000001E-2</v>
      </c>
      <c r="X333" s="1255">
        <f t="shared" si="203"/>
        <v>2.1000000000000001E-2</v>
      </c>
      <c r="Y333" s="1454">
        <f t="shared" si="204"/>
        <v>2.1000000000000001E-2</v>
      </c>
      <c r="Z333" s="1301">
        <f>P333+R333+T333</f>
        <v>2.1000000000000001E-2</v>
      </c>
      <c r="AA333" s="1302">
        <f>Q333+S333+U333</f>
        <v>2.1000000000000001E-2</v>
      </c>
      <c r="AC333" s="1474" t="s">
        <v>389</v>
      </c>
      <c r="AD333" s="1386"/>
      <c r="AE333" s="1479"/>
      <c r="AF333" s="1388"/>
      <c r="AG333" s="1482"/>
      <c r="AH333" s="1386"/>
      <c r="AI333" s="1479"/>
      <c r="AJ333" s="1278">
        <f t="shared" ref="AJ333:AJ335" si="218">AD333+AF333</f>
        <v>0</v>
      </c>
      <c r="AK333" s="1485">
        <f t="shared" ref="AK333:AK335" si="219">AE333+AG333</f>
        <v>0</v>
      </c>
      <c r="AL333" s="1278">
        <f t="shared" si="215"/>
        <v>0</v>
      </c>
      <c r="AM333" s="1438">
        <f t="shared" ref="AM333:AM338" si="220">AG333+AI333</f>
        <v>0</v>
      </c>
      <c r="AN333" s="1292">
        <f>AD333+AF333+AH333</f>
        <v>0</v>
      </c>
      <c r="AO333" s="3234">
        <f>AE333+AG333+AI333</f>
        <v>0</v>
      </c>
      <c r="AP333" s="112"/>
    </row>
    <row r="334" spans="2:42" ht="12" customHeight="1" thickBot="1">
      <c r="B334" s="3014" t="s">
        <v>842</v>
      </c>
      <c r="C334" s="266" t="s">
        <v>845</v>
      </c>
      <c r="D334" s="275">
        <v>10</v>
      </c>
      <c r="E334" s="261" t="s">
        <v>1062</v>
      </c>
      <c r="F334" s="260">
        <v>0.55000000000000004</v>
      </c>
      <c r="G334" s="1538">
        <v>0.55000000000000004</v>
      </c>
      <c r="H334" s="1542" t="s">
        <v>82</v>
      </c>
      <c r="I334" s="1543">
        <v>3.2</v>
      </c>
      <c r="J334" s="1548">
        <v>3.2</v>
      </c>
      <c r="K334" s="262" t="s">
        <v>81</v>
      </c>
      <c r="L334" s="263">
        <v>66</v>
      </c>
      <c r="M334" s="273">
        <v>66</v>
      </c>
      <c r="N334" s="100"/>
      <c r="O334" s="1266" t="s">
        <v>417</v>
      </c>
      <c r="P334" s="1261"/>
      <c r="Q334" s="1457"/>
      <c r="R334" s="1261"/>
      <c r="S334" s="1458"/>
      <c r="T334" s="1271"/>
      <c r="U334" s="1457"/>
      <c r="V334" s="1273">
        <f t="shared" si="201"/>
        <v>0</v>
      </c>
      <c r="W334" s="1454">
        <f t="shared" si="202"/>
        <v>0</v>
      </c>
      <c r="X334" s="1255">
        <f>R334+T334</f>
        <v>0</v>
      </c>
      <c r="Y334" s="1454">
        <f t="shared" si="204"/>
        <v>0</v>
      </c>
      <c r="Z334" s="1301">
        <f>P334+R334+T334</f>
        <v>0</v>
      </c>
      <c r="AA334" s="1302">
        <f>Q334+S334+U334</f>
        <v>0</v>
      </c>
      <c r="AC334" s="1475" t="s">
        <v>453</v>
      </c>
      <c r="AD334" s="1392"/>
      <c r="AE334" s="1480"/>
      <c r="AF334" s="1394"/>
      <c r="AG334" s="1483"/>
      <c r="AH334" s="1392"/>
      <c r="AI334" s="1480"/>
      <c r="AJ334" s="1279">
        <f t="shared" si="218"/>
        <v>0</v>
      </c>
      <c r="AK334" s="1486">
        <f t="shared" si="219"/>
        <v>0</v>
      </c>
      <c r="AL334" s="1279">
        <f t="shared" si="215"/>
        <v>0</v>
      </c>
      <c r="AM334" s="1488">
        <f t="shared" si="220"/>
        <v>0</v>
      </c>
      <c r="AN334" s="1301">
        <f>AD334+AF334+AH334</f>
        <v>0</v>
      </c>
      <c r="AO334" s="3235">
        <f>AE334+AG334+AI334</f>
        <v>0</v>
      </c>
      <c r="AP334" s="112"/>
    </row>
    <row r="335" spans="2:42" ht="15.75" thickBot="1">
      <c r="B335" s="259" t="s">
        <v>9</v>
      </c>
      <c r="C335" s="266" t="s">
        <v>713</v>
      </c>
      <c r="D335" s="275">
        <v>30</v>
      </c>
      <c r="E335" s="1589" t="s">
        <v>560</v>
      </c>
      <c r="F335" s="260">
        <v>2.6</v>
      </c>
      <c r="G335" s="1538">
        <v>2.6</v>
      </c>
      <c r="H335" s="252" t="s">
        <v>169</v>
      </c>
      <c r="I335" s="260">
        <v>4.76</v>
      </c>
      <c r="J335" s="1548">
        <v>4</v>
      </c>
      <c r="K335" s="200" t="s">
        <v>50</v>
      </c>
      <c r="L335" s="908">
        <v>7</v>
      </c>
      <c r="M335" s="1872">
        <v>7</v>
      </c>
      <c r="N335" s="100"/>
      <c r="O335" s="496" t="s">
        <v>98</v>
      </c>
      <c r="P335" s="1262"/>
      <c r="Q335" s="1459"/>
      <c r="R335" s="1262"/>
      <c r="S335" s="1460"/>
      <c r="T335" s="1272"/>
      <c r="U335" s="1461"/>
      <c r="V335" s="1274">
        <f t="shared" si="201"/>
        <v>0</v>
      </c>
      <c r="W335" s="1462">
        <f t="shared" si="202"/>
        <v>0</v>
      </c>
      <c r="X335" s="1274">
        <f>R335+T335</f>
        <v>0</v>
      </c>
      <c r="Y335" s="1462">
        <f t="shared" si="204"/>
        <v>0</v>
      </c>
      <c r="Z335" s="1303">
        <f>P335+R335+T335</f>
        <v>0</v>
      </c>
      <c r="AA335" s="1304">
        <f>Q335+S335+U335</f>
        <v>0</v>
      </c>
      <c r="AC335" s="1476" t="s">
        <v>390</v>
      </c>
      <c r="AD335" s="1496">
        <f t="shared" ref="AD335:AI335" si="221">AD332+AD333+AD334</f>
        <v>26.8</v>
      </c>
      <c r="AE335" s="1421">
        <f t="shared" si="221"/>
        <v>25</v>
      </c>
      <c r="AF335" s="1477">
        <f t="shared" si="221"/>
        <v>0</v>
      </c>
      <c r="AG335" s="1419">
        <f t="shared" si="221"/>
        <v>0</v>
      </c>
      <c r="AH335" s="1496">
        <f t="shared" si="221"/>
        <v>0</v>
      </c>
      <c r="AI335" s="1421">
        <f t="shared" si="221"/>
        <v>0</v>
      </c>
      <c r="AJ335" s="1327">
        <f t="shared" si="218"/>
        <v>26.8</v>
      </c>
      <c r="AK335" s="1420">
        <f t="shared" si="219"/>
        <v>25</v>
      </c>
      <c r="AL335" s="1327">
        <f t="shared" si="215"/>
        <v>0</v>
      </c>
      <c r="AM335" s="1421">
        <f t="shared" si="220"/>
        <v>0</v>
      </c>
      <c r="AN335" s="1327">
        <f>AD335+AF335+AH335</f>
        <v>26.8</v>
      </c>
      <c r="AO335" s="3236">
        <f>AE335+AG335+AI335</f>
        <v>25</v>
      </c>
      <c r="AP335" s="207"/>
    </row>
    <row r="336" spans="2:42" ht="13.5" customHeight="1" thickBot="1">
      <c r="B336" s="1929" t="s">
        <v>9</v>
      </c>
      <c r="C336" s="1854" t="s">
        <v>466</v>
      </c>
      <c r="D336" s="2185">
        <v>21</v>
      </c>
      <c r="E336" s="1589" t="s">
        <v>82</v>
      </c>
      <c r="F336" s="1543">
        <v>1.1200000000000001</v>
      </c>
      <c r="G336" s="1538">
        <v>1.1200000000000001</v>
      </c>
      <c r="H336" s="3093" t="s">
        <v>969</v>
      </c>
      <c r="I336" s="1543"/>
      <c r="J336" s="1548"/>
      <c r="K336" s="199" t="s">
        <v>81</v>
      </c>
      <c r="L336" s="246">
        <v>150</v>
      </c>
      <c r="M336" s="248">
        <v>150</v>
      </c>
      <c r="N336" s="100"/>
      <c r="AC336" s="1315" t="s">
        <v>383</v>
      </c>
      <c r="AD336" s="1366">
        <f>I299</f>
        <v>29.222999999999999</v>
      </c>
      <c r="AE336" s="1367">
        <f>J299</f>
        <v>25.86</v>
      </c>
      <c r="AF336" s="1277"/>
      <c r="AG336" s="1368"/>
      <c r="AH336" s="1366"/>
      <c r="AI336" s="1367"/>
      <c r="AJ336" s="1277"/>
      <c r="AK336" s="1369">
        <f>AE336+AG336</f>
        <v>25.86</v>
      </c>
      <c r="AL336" s="1277">
        <f t="shared" si="215"/>
        <v>0</v>
      </c>
      <c r="AM336" s="1370">
        <f t="shared" si="220"/>
        <v>0</v>
      </c>
      <c r="AN336" s="1311">
        <f>AD336+AF336+AH336</f>
        <v>29.222999999999999</v>
      </c>
      <c r="AO336" s="3233">
        <f>AE336+AG336+AI336</f>
        <v>25.86</v>
      </c>
      <c r="AP336" s="112"/>
    </row>
    <row r="337" spans="2:49" ht="15.75" thickBot="1">
      <c r="B337" s="70"/>
      <c r="C337" s="3049"/>
      <c r="D337" s="11"/>
      <c r="E337" s="1589" t="s">
        <v>538</v>
      </c>
      <c r="F337" s="1543" t="s">
        <v>1066</v>
      </c>
      <c r="G337" s="1538">
        <v>1.8</v>
      </c>
      <c r="H337" s="1542" t="s">
        <v>54</v>
      </c>
      <c r="I337" s="260">
        <v>0.4</v>
      </c>
      <c r="J337" s="1548">
        <v>0.4</v>
      </c>
      <c r="K337" s="1988" t="s">
        <v>227</v>
      </c>
      <c r="L337" s="47"/>
      <c r="M337" s="59"/>
      <c r="N337" s="100"/>
      <c r="O337" s="748"/>
      <c r="P337" s="109"/>
      <c r="Q337" s="15"/>
      <c r="U337" s="11"/>
      <c r="V337" s="11"/>
      <c r="W337" s="11"/>
      <c r="AC337" s="1316" t="s">
        <v>384</v>
      </c>
      <c r="AD337" s="1351"/>
      <c r="AE337" s="1371"/>
      <c r="AF337" s="1279"/>
      <c r="AG337" s="2001"/>
      <c r="AH337" s="1351"/>
      <c r="AI337" s="1371"/>
      <c r="AJ337" s="1279">
        <f>AD337+AF337</f>
        <v>0</v>
      </c>
      <c r="AK337" s="1373">
        <f>AE337+AG337</f>
        <v>0</v>
      </c>
      <c r="AL337" s="1279">
        <f t="shared" si="215"/>
        <v>0</v>
      </c>
      <c r="AM337" s="1374">
        <f t="shared" si="220"/>
        <v>0</v>
      </c>
      <c r="AN337" s="1301">
        <f>AD337+AF337+AH337</f>
        <v>0</v>
      </c>
      <c r="AO337" s="3235">
        <f>AE337+AG337+AI337</f>
        <v>0</v>
      </c>
      <c r="AP337" s="112"/>
    </row>
    <row r="338" spans="2:49" ht="13.5" customHeight="1" thickBot="1">
      <c r="B338" s="70"/>
      <c r="C338" s="1632"/>
      <c r="D338" s="11"/>
      <c r="E338" s="1589" t="s">
        <v>1061</v>
      </c>
      <c r="F338" s="260">
        <v>1.1200000000000001</v>
      </c>
      <c r="G338" s="1538">
        <v>1.1200000000000001</v>
      </c>
      <c r="H338" s="2868" t="s">
        <v>1065</v>
      </c>
      <c r="I338" s="290"/>
      <c r="J338" s="3039"/>
      <c r="K338" s="1534" t="s">
        <v>100</v>
      </c>
      <c r="L338" s="1535" t="s">
        <v>101</v>
      </c>
      <c r="M338" s="1536" t="s">
        <v>102</v>
      </c>
      <c r="N338" s="100"/>
      <c r="P338" s="84"/>
      <c r="Y338" s="1244"/>
      <c r="AC338" s="1317" t="s">
        <v>380</v>
      </c>
      <c r="AD338" s="1375">
        <f t="shared" ref="AD338:AI338" si="222">SUM(AD336:AD337)</f>
        <v>29.222999999999999</v>
      </c>
      <c r="AE338" s="1376">
        <f t="shared" si="222"/>
        <v>25.86</v>
      </c>
      <c r="AF338" s="1377">
        <f t="shared" si="222"/>
        <v>0</v>
      </c>
      <c r="AG338" s="1319">
        <f t="shared" si="222"/>
        <v>0</v>
      </c>
      <c r="AH338" s="1375">
        <f t="shared" si="222"/>
        <v>0</v>
      </c>
      <c r="AI338" s="1376">
        <f t="shared" si="222"/>
        <v>0</v>
      </c>
      <c r="AJ338" s="1318">
        <f>AD338+AF338</f>
        <v>29.222999999999999</v>
      </c>
      <c r="AK338" s="1378">
        <f>AE338+AG338</f>
        <v>25.86</v>
      </c>
      <c r="AL338" s="1318">
        <f t="shared" si="215"/>
        <v>0</v>
      </c>
      <c r="AM338" s="1379">
        <f t="shared" si="220"/>
        <v>0</v>
      </c>
      <c r="AN338" s="1318">
        <f>AD338+AF338+AH338</f>
        <v>29.222999999999999</v>
      </c>
      <c r="AO338" s="3240">
        <f>AE338+AG338+AI338</f>
        <v>25.86</v>
      </c>
      <c r="AP338" s="207"/>
    </row>
    <row r="339" spans="2:49" ht="15.75" thickBot="1">
      <c r="B339" s="70"/>
      <c r="C339" s="1632"/>
      <c r="D339" s="11"/>
      <c r="E339" s="1589" t="s">
        <v>54</v>
      </c>
      <c r="F339" s="260">
        <v>0.59</v>
      </c>
      <c r="G339" s="1610">
        <v>0.59</v>
      </c>
      <c r="H339" s="252" t="s">
        <v>1105</v>
      </c>
      <c r="I339" s="294"/>
      <c r="J339" s="1037"/>
      <c r="K339" s="1661" t="s">
        <v>82</v>
      </c>
      <c r="L339" s="1190">
        <v>10</v>
      </c>
      <c r="M339" s="1584">
        <v>10</v>
      </c>
      <c r="N339" s="100"/>
      <c r="P339" s="585"/>
      <c r="Q339" s="106"/>
      <c r="R339" s="7"/>
      <c r="S339" s="1821"/>
      <c r="T339" s="390"/>
      <c r="U339" s="389"/>
      <c r="V339" s="91"/>
      <c r="W339" s="145"/>
      <c r="Y339" s="1244"/>
      <c r="AC339" s="1320" t="s">
        <v>249</v>
      </c>
      <c r="AD339" s="1380"/>
      <c r="AE339" s="1381"/>
      <c r="AF339" s="1382"/>
      <c r="AG339" s="1383"/>
      <c r="AH339" s="1380"/>
      <c r="AI339" s="1381"/>
      <c r="AJ339" s="1277"/>
      <c r="AK339" s="1384"/>
      <c r="AL339" s="1277">
        <f t="shared" si="215"/>
        <v>0</v>
      </c>
      <c r="AM339" s="1385"/>
      <c r="AN339" s="1311">
        <f>AD339+AF339+AH339</f>
        <v>0</v>
      </c>
      <c r="AO339" s="3233">
        <f>AE339+AG339+AI339</f>
        <v>0</v>
      </c>
      <c r="AP339" s="106"/>
    </row>
    <row r="340" spans="2:49" ht="15.75" thickBot="1">
      <c r="B340" s="70"/>
      <c r="C340" s="1632"/>
      <c r="D340" s="11"/>
      <c r="E340" s="261" t="s">
        <v>532</v>
      </c>
      <c r="F340" s="260">
        <v>17.7</v>
      </c>
      <c r="G340" s="1538">
        <v>17.7</v>
      </c>
      <c r="H340" s="1515" t="s">
        <v>1067</v>
      </c>
      <c r="I340" s="1620">
        <v>0.33</v>
      </c>
      <c r="J340" s="1592">
        <v>0.33</v>
      </c>
      <c r="K340" s="1829" t="s">
        <v>1044</v>
      </c>
      <c r="L340" s="3164"/>
      <c r="M340" s="3165"/>
      <c r="N340" s="100"/>
      <c r="P340" s="84"/>
      <c r="R340" s="94"/>
      <c r="S340" s="14"/>
      <c r="T340" s="153"/>
      <c r="Y340" s="306"/>
      <c r="AC340" s="1321" t="s">
        <v>103</v>
      </c>
      <c r="AD340" s="1386"/>
      <c r="AE340" s="1387"/>
      <c r="AF340" s="1388"/>
      <c r="AG340" s="1389"/>
      <c r="AH340" s="1386"/>
      <c r="AI340" s="1387"/>
      <c r="AJ340" s="1278">
        <f t="shared" ref="AJ340:AJ342" si="223">AD340+AF340</f>
        <v>0</v>
      </c>
      <c r="AK340" s="1390">
        <f t="shared" ref="AK340:AK342" si="224">AE340+AG340</f>
        <v>0</v>
      </c>
      <c r="AL340" s="1278">
        <f t="shared" si="215"/>
        <v>0</v>
      </c>
      <c r="AM340" s="1391">
        <f>AG340+AI340</f>
        <v>0</v>
      </c>
      <c r="AN340" s="1292">
        <f>AD340+AF340+AH340</f>
        <v>0</v>
      </c>
      <c r="AO340" s="3234">
        <f>AE340+AG340+AI340</f>
        <v>0</v>
      </c>
      <c r="AP340" s="112"/>
    </row>
    <row r="341" spans="2:49" ht="15.75" thickBot="1">
      <c r="B341" s="1472" t="s">
        <v>362</v>
      </c>
      <c r="C341" s="1473"/>
      <c r="D341" s="38">
        <f>SUM(D332:D340)</f>
        <v>351</v>
      </c>
      <c r="E341" s="2872" t="s">
        <v>1063</v>
      </c>
      <c r="F341" s="245"/>
      <c r="G341" s="3040"/>
      <c r="H341" s="2026"/>
      <c r="I341" s="245"/>
      <c r="J341" s="1884"/>
      <c r="K341" s="3162" t="s">
        <v>482</v>
      </c>
      <c r="L341" s="2052">
        <v>21</v>
      </c>
      <c r="M341" s="3163">
        <v>21</v>
      </c>
      <c r="N341" s="100"/>
      <c r="U341" s="11"/>
      <c r="V341" s="11"/>
      <c r="W341" s="11"/>
      <c r="Y341" s="1240"/>
      <c r="AC341" s="1322" t="s">
        <v>250</v>
      </c>
      <c r="AD341" s="1392">
        <f>I300</f>
        <v>79.540000000000006</v>
      </c>
      <c r="AE341" s="3027">
        <f>J300</f>
        <v>56.44</v>
      </c>
      <c r="AF341" s="1394"/>
      <c r="AG341" s="1395"/>
      <c r="AH341" s="1392"/>
      <c r="AI341" s="1393"/>
      <c r="AJ341" s="1279">
        <f t="shared" si="223"/>
        <v>79.540000000000006</v>
      </c>
      <c r="AK341" s="1396">
        <f t="shared" si="224"/>
        <v>56.44</v>
      </c>
      <c r="AL341" s="1279">
        <f t="shared" si="215"/>
        <v>0</v>
      </c>
      <c r="AM341" s="1397">
        <f>AG341+AI341</f>
        <v>0</v>
      </c>
      <c r="AN341" s="1301">
        <f>AD341+AF341+AH341</f>
        <v>79.540000000000006</v>
      </c>
      <c r="AO341" s="3235">
        <f>AE341+AG341+AI341</f>
        <v>56.44</v>
      </c>
      <c r="AP341" s="112"/>
    </row>
    <row r="342" spans="2:49" ht="15.75" thickBot="1">
      <c r="B342" s="7"/>
      <c r="C342" s="14"/>
      <c r="D342" s="392"/>
      <c r="E342" s="11"/>
      <c r="F342" s="11"/>
      <c r="G342" s="11"/>
      <c r="H342" s="7"/>
      <c r="I342" s="14"/>
      <c r="J342" s="151"/>
      <c r="N342" s="100"/>
      <c r="U342" s="57"/>
      <c r="V342" s="14"/>
      <c r="W342" s="151"/>
      <c r="Y342" s="1240"/>
      <c r="AC342" s="1490" t="s">
        <v>381</v>
      </c>
      <c r="AD342" s="1491">
        <f t="shared" ref="AD342:AI342" si="225">AD339+AD340+AD341</f>
        <v>79.540000000000006</v>
      </c>
      <c r="AE342" s="1363">
        <f t="shared" si="225"/>
        <v>56.44</v>
      </c>
      <c r="AF342" s="1491">
        <f t="shared" si="225"/>
        <v>0</v>
      </c>
      <c r="AG342" s="1363">
        <f t="shared" si="225"/>
        <v>0</v>
      </c>
      <c r="AH342" s="1491">
        <f t="shared" si="225"/>
        <v>0</v>
      </c>
      <c r="AI342" s="1363">
        <f t="shared" si="225"/>
        <v>0</v>
      </c>
      <c r="AJ342" s="1362">
        <f t="shared" si="223"/>
        <v>79.540000000000006</v>
      </c>
      <c r="AK342" s="1364">
        <f t="shared" si="224"/>
        <v>56.44</v>
      </c>
      <c r="AL342" s="1362">
        <f t="shared" si="215"/>
        <v>0</v>
      </c>
      <c r="AM342" s="1365">
        <f>AG342+AI342</f>
        <v>0</v>
      </c>
      <c r="AN342" s="1323">
        <f>AD342+AF342+AH342</f>
        <v>79.540000000000006</v>
      </c>
      <c r="AO342" s="3241">
        <f>AE342+AG342+AI342</f>
        <v>56.44</v>
      </c>
      <c r="AP342" s="207"/>
    </row>
    <row r="343" spans="2:49">
      <c r="Z343" s="1305"/>
      <c r="AA343" s="321"/>
      <c r="AP343" s="114"/>
    </row>
    <row r="344" spans="2:49">
      <c r="N344" s="100"/>
      <c r="Q344" s="11"/>
      <c r="R344" s="11"/>
      <c r="Z344" s="1305"/>
      <c r="AA344" s="1429"/>
      <c r="AC344" t="s">
        <v>363</v>
      </c>
      <c r="AN344" s="114"/>
      <c r="AO344" s="11"/>
      <c r="AP344" s="146"/>
    </row>
    <row r="345" spans="2:49">
      <c r="C345" s="184" t="s">
        <v>1003</v>
      </c>
      <c r="G345" s="2"/>
      <c r="H345" s="2"/>
      <c r="I345" s="2"/>
      <c r="L345" s="2"/>
      <c r="N345" s="100"/>
      <c r="O345" s="3214" t="s">
        <v>1004</v>
      </c>
      <c r="Z345" s="1430"/>
      <c r="AA345" s="86"/>
      <c r="AC345" s="107" t="str">
        <f>B351</f>
        <v>7- й   день</v>
      </c>
      <c r="AD345" s="2" t="s">
        <v>885</v>
      </c>
      <c r="AI345" s="141" t="str">
        <f>U347</f>
        <v>2 - я   неделя</v>
      </c>
      <c r="AK345" s="332" t="s">
        <v>364</v>
      </c>
      <c r="AL345" s="73"/>
      <c r="AN345" s="11"/>
      <c r="AO345" s="11"/>
      <c r="AP345" s="114"/>
      <c r="AV345" s="56"/>
      <c r="AW345" s="797"/>
    </row>
    <row r="346" spans="2:49" ht="15.75" thickBot="1">
      <c r="C346"/>
      <c r="D346" s="107" t="s">
        <v>528</v>
      </c>
      <c r="F346" s="85"/>
      <c r="L346" s="1948" t="s">
        <v>118</v>
      </c>
      <c r="N346" s="100"/>
      <c r="O346" t="s">
        <v>363</v>
      </c>
      <c r="AN346" s="38"/>
      <c r="AO346" s="38"/>
      <c r="AP346" s="114"/>
      <c r="AV346" s="366"/>
      <c r="AW346" s="366"/>
    </row>
    <row r="347" spans="2:49" ht="15.75" thickBot="1">
      <c r="B347" s="2" t="s">
        <v>885</v>
      </c>
      <c r="C347" s="2"/>
      <c r="D347" s="87"/>
      <c r="F347" s="141" t="s">
        <v>140</v>
      </c>
      <c r="I347" s="88"/>
      <c r="J347" s="1931" t="s">
        <v>527</v>
      </c>
      <c r="K347" s="695"/>
      <c r="N347" s="100"/>
      <c r="O347" s="107" t="str">
        <f>B351</f>
        <v>7- й   день</v>
      </c>
      <c r="P347" s="2" t="s">
        <v>885</v>
      </c>
      <c r="U347" s="141" t="s">
        <v>140</v>
      </c>
      <c r="W347" s="332" t="s">
        <v>364</v>
      </c>
      <c r="X347" s="73"/>
      <c r="Y347" s="1431"/>
      <c r="AC347" s="1234" t="s">
        <v>289</v>
      </c>
      <c r="AD347" s="1235" t="s">
        <v>365</v>
      </c>
      <c r="AE347" s="1236"/>
      <c r="AF347" s="1235" t="s">
        <v>366</v>
      </c>
      <c r="AG347" s="1236"/>
      <c r="AH347" s="1235" t="s">
        <v>367</v>
      </c>
      <c r="AI347" s="1236"/>
      <c r="AJ347" s="1235" t="s">
        <v>370</v>
      </c>
      <c r="AK347" s="1236"/>
      <c r="AL347" s="1281" t="s">
        <v>371</v>
      </c>
      <c r="AM347" s="1236"/>
      <c r="AN347" s="3249" t="s">
        <v>372</v>
      </c>
      <c r="AO347" s="3231"/>
      <c r="AP347" s="3224"/>
      <c r="AV347" s="366"/>
      <c r="AW347" s="366"/>
    </row>
    <row r="348" spans="2:49" ht="15.75" thickBot="1">
      <c r="N348" s="100"/>
      <c r="AC348" s="1497" t="s">
        <v>395</v>
      </c>
      <c r="AD348" s="1237" t="s">
        <v>101</v>
      </c>
      <c r="AE348" s="1239" t="s">
        <v>102</v>
      </c>
      <c r="AF348" s="1282" t="s">
        <v>101</v>
      </c>
      <c r="AG348" s="1283" t="s">
        <v>102</v>
      </c>
      <c r="AH348" s="1282" t="s">
        <v>101</v>
      </c>
      <c r="AI348" s="1283" t="s">
        <v>102</v>
      </c>
      <c r="AJ348" s="1237" t="s">
        <v>101</v>
      </c>
      <c r="AK348" s="1238" t="s">
        <v>102</v>
      </c>
      <c r="AL348" s="1284" t="s">
        <v>101</v>
      </c>
      <c r="AM348" s="1238" t="s">
        <v>102</v>
      </c>
      <c r="AN348" s="1500" t="s">
        <v>101</v>
      </c>
      <c r="AO348" s="3232" t="s">
        <v>102</v>
      </c>
      <c r="AP348" s="114"/>
      <c r="AV348" s="14"/>
      <c r="AW348" s="14"/>
    </row>
    <row r="349" spans="2:49">
      <c r="B349" s="34" t="s">
        <v>2</v>
      </c>
      <c r="C349" s="89" t="s">
        <v>3</v>
      </c>
      <c r="D349" s="90" t="s">
        <v>4</v>
      </c>
      <c r="E349" s="92" t="s">
        <v>61</v>
      </c>
      <c r="F349" s="78"/>
      <c r="G349" s="78"/>
      <c r="H349" s="78"/>
      <c r="I349" s="78"/>
      <c r="J349" s="78"/>
      <c r="K349" s="78"/>
      <c r="L349" s="78"/>
      <c r="M349" s="63"/>
      <c r="N349" s="100"/>
      <c r="O349" s="1512" t="s">
        <v>398</v>
      </c>
      <c r="P349" s="198"/>
      <c r="Q349" s="198"/>
      <c r="R349" s="198"/>
      <c r="S349" s="198"/>
      <c r="T349" s="198"/>
      <c r="U349" s="198"/>
      <c r="V349" s="198"/>
      <c r="W349" s="198"/>
      <c r="X349" s="198"/>
      <c r="Y349" s="1232"/>
      <c r="AC349" s="1324" t="s">
        <v>69</v>
      </c>
      <c r="AD349" s="1366"/>
      <c r="AE349" s="1398"/>
      <c r="AF349" s="1366"/>
      <c r="AG349" s="1399"/>
      <c r="AH349" s="1366"/>
      <c r="AI349" s="1400"/>
      <c r="AJ349" s="1277">
        <f t="shared" ref="AJ349:AJ358" si="226">AD349+AF349</f>
        <v>0</v>
      </c>
      <c r="AK349" s="1401">
        <f t="shared" ref="AK349:AK358" si="227">AE349+AG349</f>
        <v>0</v>
      </c>
      <c r="AL349" s="1277">
        <f t="shared" ref="AL349:AL358" si="228">AF349+AH349</f>
        <v>0</v>
      </c>
      <c r="AM349" s="1402">
        <f t="shared" ref="AM349:AM358" si="229">AG349+AI349</f>
        <v>0</v>
      </c>
      <c r="AN349" s="1311">
        <f>AD349+AF349+AH349</f>
        <v>0</v>
      </c>
      <c r="AO349" s="3233">
        <f>AE349+AG349+AI349</f>
        <v>0</v>
      </c>
      <c r="AP349" s="109"/>
      <c r="AV349" s="14"/>
      <c r="AW349" s="14"/>
    </row>
    <row r="350" spans="2:49" ht="15.75" thickBot="1">
      <c r="B350" s="281" t="s">
        <v>5</v>
      </c>
      <c r="C350"/>
      <c r="D350" s="282" t="s">
        <v>62</v>
      </c>
      <c r="E350" s="70"/>
      <c r="F350" s="11"/>
      <c r="G350" s="11"/>
      <c r="H350" s="11"/>
      <c r="I350" s="11"/>
      <c r="J350" s="11"/>
      <c r="M350" s="81"/>
      <c r="N350" s="100"/>
      <c r="O350" s="920"/>
      <c r="P350" s="17" t="s">
        <v>399</v>
      </c>
      <c r="Q350" s="17"/>
      <c r="R350" s="17"/>
      <c r="S350" s="17"/>
      <c r="T350" s="17"/>
      <c r="U350" s="17"/>
      <c r="V350" s="17"/>
      <c r="W350" s="17"/>
      <c r="X350" s="17"/>
      <c r="Y350" s="1233"/>
      <c r="AC350" s="1324" t="s">
        <v>71</v>
      </c>
      <c r="AD350" s="1344"/>
      <c r="AE350" s="1403"/>
      <c r="AF350" s="1344"/>
      <c r="AG350" s="1404"/>
      <c r="AH350" s="1344"/>
      <c r="AI350" s="1405"/>
      <c r="AJ350" s="1278">
        <f t="shared" si="226"/>
        <v>0</v>
      </c>
      <c r="AK350" s="1406">
        <f t="shared" si="227"/>
        <v>0</v>
      </c>
      <c r="AL350" s="1278">
        <f t="shared" si="228"/>
        <v>0</v>
      </c>
      <c r="AM350" s="1335">
        <f t="shared" si="229"/>
        <v>0</v>
      </c>
      <c r="AN350" s="1292">
        <f>AD350+AF350+AH350</f>
        <v>0</v>
      </c>
      <c r="AO350" s="3234">
        <f>AE350+AG350+AI350</f>
        <v>0</v>
      </c>
      <c r="AP350" s="109"/>
      <c r="AV350" s="11"/>
      <c r="AW350" s="11"/>
    </row>
    <row r="351" spans="2:49" ht="16.5" thickBot="1">
      <c r="B351" s="813" t="s">
        <v>1022</v>
      </c>
      <c r="C351" s="78"/>
      <c r="D351" s="1690"/>
      <c r="E351" s="1701" t="s">
        <v>672</v>
      </c>
      <c r="F351" s="47"/>
      <c r="G351" s="47"/>
      <c r="H351" s="1603" t="s">
        <v>499</v>
      </c>
      <c r="I351" s="1624"/>
      <c r="J351" s="1549"/>
      <c r="K351" s="1153" t="s">
        <v>235</v>
      </c>
      <c r="L351" s="47"/>
      <c r="M351" s="59"/>
      <c r="N351" s="100"/>
      <c r="Z351" s="11"/>
      <c r="AA351" s="11"/>
      <c r="AC351" s="1324" t="s">
        <v>72</v>
      </c>
      <c r="AD351" s="1407"/>
      <c r="AE351" s="1463"/>
      <c r="AF351" s="1407"/>
      <c r="AG351" s="1409"/>
      <c r="AH351" s="1407"/>
      <c r="AI351" s="1410"/>
      <c r="AJ351" s="1278">
        <f t="shared" si="226"/>
        <v>0</v>
      </c>
      <c r="AK351" s="1406">
        <f t="shared" si="227"/>
        <v>0</v>
      </c>
      <c r="AL351" s="1278">
        <f t="shared" si="228"/>
        <v>0</v>
      </c>
      <c r="AM351" s="1335">
        <f t="shared" si="229"/>
        <v>0</v>
      </c>
      <c r="AN351" s="1292">
        <f>AD351+AF351+AH351</f>
        <v>0</v>
      </c>
      <c r="AO351" s="3234">
        <f>AE351+AG351+AI351</f>
        <v>0</v>
      </c>
      <c r="AP351" s="109"/>
      <c r="AV351" s="11"/>
      <c r="AW351" s="11"/>
    </row>
    <row r="352" spans="2:49" ht="15.75" thickBot="1">
      <c r="B352" s="1563"/>
      <c r="C352" s="178" t="s">
        <v>154</v>
      </c>
      <c r="D352" s="143"/>
      <c r="E352" s="1565" t="s">
        <v>100</v>
      </c>
      <c r="F352" s="1525" t="s">
        <v>101</v>
      </c>
      <c r="G352" s="1650" t="s">
        <v>102</v>
      </c>
      <c r="H352" s="1649" t="s">
        <v>100</v>
      </c>
      <c r="I352" s="1525" t="s">
        <v>101</v>
      </c>
      <c r="J352" s="1650" t="s">
        <v>102</v>
      </c>
      <c r="K352" s="1554" t="s">
        <v>100</v>
      </c>
      <c r="L352" s="1535" t="s">
        <v>101</v>
      </c>
      <c r="M352" s="1536" t="s">
        <v>102</v>
      </c>
      <c r="N352" s="100"/>
      <c r="AA352" s="38"/>
      <c r="AC352" s="1324" t="s">
        <v>73</v>
      </c>
      <c r="AD352" s="1344"/>
      <c r="AE352" s="1408"/>
      <c r="AF352" s="1344"/>
      <c r="AG352" s="1409"/>
      <c r="AH352" s="1344"/>
      <c r="AI352" s="1410"/>
      <c r="AJ352" s="1278">
        <f t="shared" si="226"/>
        <v>0</v>
      </c>
      <c r="AK352" s="1406">
        <f t="shared" si="227"/>
        <v>0</v>
      </c>
      <c r="AL352" s="1278">
        <f t="shared" si="228"/>
        <v>0</v>
      </c>
      <c r="AM352" s="1335">
        <f t="shared" si="229"/>
        <v>0</v>
      </c>
      <c r="AN352" s="1292">
        <f>AD352+AF352+AH352</f>
        <v>0</v>
      </c>
      <c r="AO352" s="3234">
        <f>AE352+AG352+AI352</f>
        <v>0</v>
      </c>
      <c r="AP352" s="109"/>
      <c r="AV352" s="11"/>
      <c r="AW352" s="11"/>
    </row>
    <row r="353" spans="2:57">
      <c r="B353" s="449" t="s">
        <v>344</v>
      </c>
      <c r="C353" s="2664" t="s">
        <v>167</v>
      </c>
      <c r="D353" s="395">
        <v>70</v>
      </c>
      <c r="E353" s="1189" t="s">
        <v>161</v>
      </c>
      <c r="F353" s="976" t="s">
        <v>587</v>
      </c>
      <c r="G353" s="1581">
        <v>91</v>
      </c>
      <c r="H353" s="1532" t="s">
        <v>139</v>
      </c>
      <c r="I353" s="1583">
        <v>108.8</v>
      </c>
      <c r="J353" s="1584">
        <v>87.04</v>
      </c>
      <c r="K353" s="2672" t="s">
        <v>60</v>
      </c>
      <c r="L353" s="1685">
        <v>200</v>
      </c>
      <c r="M353" s="1686">
        <v>200</v>
      </c>
      <c r="N353" s="100"/>
      <c r="O353" s="1234" t="s">
        <v>289</v>
      </c>
      <c r="P353" s="1235" t="s">
        <v>365</v>
      </c>
      <c r="Q353" s="1236"/>
      <c r="R353" s="1235" t="s">
        <v>366</v>
      </c>
      <c r="S353" s="1236"/>
      <c r="T353" s="1235" t="s">
        <v>367</v>
      </c>
      <c r="U353" s="1236"/>
      <c r="V353" s="1235" t="s">
        <v>368</v>
      </c>
      <c r="W353" s="1236"/>
      <c r="X353" s="1281" t="s">
        <v>371</v>
      </c>
      <c r="Y353" s="1236"/>
      <c r="Z353" s="3223" t="s">
        <v>372</v>
      </c>
      <c r="AA353" s="1286"/>
      <c r="AC353" s="1324" t="s">
        <v>75</v>
      </c>
      <c r="AD353" s="1344"/>
      <c r="AE353" s="1403"/>
      <c r="AF353" s="1344">
        <f>I377</f>
        <v>14.04</v>
      </c>
      <c r="AG353" s="1404">
        <f>J377</f>
        <v>13.4</v>
      </c>
      <c r="AH353" s="1344"/>
      <c r="AI353" s="1405"/>
      <c r="AJ353" s="1278">
        <f t="shared" si="226"/>
        <v>14.04</v>
      </c>
      <c r="AK353" s="1406">
        <f t="shared" si="227"/>
        <v>13.4</v>
      </c>
      <c r="AL353" s="1278">
        <f t="shared" si="228"/>
        <v>14.04</v>
      </c>
      <c r="AM353" s="1335">
        <f t="shared" si="229"/>
        <v>13.4</v>
      </c>
      <c r="AN353" s="1292">
        <f>AD353+AF353+AH353</f>
        <v>14.04</v>
      </c>
      <c r="AO353" s="3234">
        <f>AE353+AG353+AI353</f>
        <v>13.4</v>
      </c>
      <c r="AP353" s="109"/>
      <c r="AV353" s="11"/>
      <c r="AW353" s="11"/>
      <c r="AX353" s="11"/>
      <c r="AY353" s="11"/>
      <c r="AZ353" s="11"/>
      <c r="BA353" s="11"/>
      <c r="BB353" s="11"/>
      <c r="BC353" s="11"/>
      <c r="BE353" s="11"/>
    </row>
    <row r="354" spans="2:57" ht="15.75" thickBot="1">
      <c r="B354" s="182"/>
      <c r="C354" s="2657" t="s">
        <v>330</v>
      </c>
      <c r="D354" s="298"/>
      <c r="E354" s="261" t="s">
        <v>80</v>
      </c>
      <c r="F354" s="260">
        <v>34</v>
      </c>
      <c r="G354" s="1541">
        <v>34</v>
      </c>
      <c r="H354" s="2867" t="s">
        <v>966</v>
      </c>
      <c r="I354" s="1514"/>
      <c r="J354" s="1670"/>
      <c r="K354" s="1888" t="s">
        <v>107</v>
      </c>
      <c r="L354" s="1545">
        <v>5</v>
      </c>
      <c r="M354" s="1546">
        <v>5</v>
      </c>
      <c r="N354" s="100"/>
      <c r="O354" s="933"/>
      <c r="P354" s="1237" t="s">
        <v>101</v>
      </c>
      <c r="Q354" s="1238" t="s">
        <v>102</v>
      </c>
      <c r="R354" s="1237" t="s">
        <v>101</v>
      </c>
      <c r="S354" s="1238" t="s">
        <v>102</v>
      </c>
      <c r="T354" s="1237" t="s">
        <v>101</v>
      </c>
      <c r="U354" s="1238" t="s">
        <v>102</v>
      </c>
      <c r="V354" s="1237" t="s">
        <v>101</v>
      </c>
      <c r="W354" s="1238" t="s">
        <v>102</v>
      </c>
      <c r="X354" s="1237" t="s">
        <v>101</v>
      </c>
      <c r="Y354" s="1239" t="s">
        <v>102</v>
      </c>
      <c r="Z354" s="1287" t="s">
        <v>101</v>
      </c>
      <c r="AA354" s="1288" t="s">
        <v>102</v>
      </c>
      <c r="AC354" s="1324" t="s">
        <v>76</v>
      </c>
      <c r="AD354" s="1344"/>
      <c r="AE354" s="1411"/>
      <c r="AF354" s="1344"/>
      <c r="AG354" s="1404"/>
      <c r="AH354" s="1344"/>
      <c r="AI354" s="1405"/>
      <c r="AJ354" s="1278">
        <f t="shared" si="226"/>
        <v>0</v>
      </c>
      <c r="AK354" s="1406">
        <f t="shared" si="227"/>
        <v>0</v>
      </c>
      <c r="AL354" s="1278">
        <f t="shared" si="228"/>
        <v>0</v>
      </c>
      <c r="AM354" s="1335">
        <f t="shared" si="229"/>
        <v>0</v>
      </c>
      <c r="AN354" s="1292">
        <f>AD354+AF354+AH354</f>
        <v>0</v>
      </c>
      <c r="AO354" s="3234">
        <f>AE354+AG354+AI354</f>
        <v>0</v>
      </c>
      <c r="AP354" s="109"/>
      <c r="AX354" s="11"/>
      <c r="AY354" s="11"/>
      <c r="AZ354" s="11"/>
      <c r="BA354" s="11"/>
      <c r="BB354" s="11"/>
      <c r="BC354" s="11"/>
      <c r="BE354" s="11"/>
    </row>
    <row r="355" spans="2:57">
      <c r="B355" s="449" t="s">
        <v>503</v>
      </c>
      <c r="C355" s="292" t="s">
        <v>592</v>
      </c>
      <c r="D355" s="277" t="s">
        <v>787</v>
      </c>
      <c r="E355" s="1544" t="s">
        <v>82</v>
      </c>
      <c r="F355" s="1194">
        <v>4.0999999999999996</v>
      </c>
      <c r="G355" s="1550">
        <v>4.0999999999999996</v>
      </c>
      <c r="H355" s="252" t="s">
        <v>85</v>
      </c>
      <c r="I355" s="260">
        <v>41.13</v>
      </c>
      <c r="J355" s="1192">
        <v>36.4</v>
      </c>
      <c r="K355" s="1586" t="s">
        <v>50</v>
      </c>
      <c r="L355" s="1197">
        <v>7</v>
      </c>
      <c r="M355" s="1540">
        <v>7</v>
      </c>
      <c r="N355" s="100"/>
      <c r="O355" s="1513" t="s">
        <v>133</v>
      </c>
      <c r="P355" s="1253">
        <f>D360</f>
        <v>40</v>
      </c>
      <c r="Q355" s="1432">
        <f>D360</f>
        <v>40</v>
      </c>
      <c r="R355" s="1267">
        <f>D374</f>
        <v>50</v>
      </c>
      <c r="S355" s="1424">
        <f>D374</f>
        <v>50</v>
      </c>
      <c r="T355" s="1267"/>
      <c r="U355" s="1433"/>
      <c r="V355" s="1267">
        <f>P355+R355</f>
        <v>90</v>
      </c>
      <c r="W355" s="1423">
        <f>Q355+S355</f>
        <v>90</v>
      </c>
      <c r="X355" s="1267">
        <f>R355+T355</f>
        <v>50</v>
      </c>
      <c r="Y355" s="1424">
        <f>S355+U355</f>
        <v>50</v>
      </c>
      <c r="Z355" s="1289">
        <f>P355+R355+T355</f>
        <v>90</v>
      </c>
      <c r="AA355" s="1290">
        <f>Q355+S355+U355</f>
        <v>90</v>
      </c>
      <c r="AC355" s="1325" t="s">
        <v>397</v>
      </c>
      <c r="AD355" s="1344"/>
      <c r="AE355" s="1403"/>
      <c r="AF355" s="1344"/>
      <c r="AG355" s="1404"/>
      <c r="AH355" s="1344"/>
      <c r="AI355" s="1405"/>
      <c r="AJ355" s="1278">
        <f t="shared" si="226"/>
        <v>0</v>
      </c>
      <c r="AK355" s="1406">
        <f t="shared" si="227"/>
        <v>0</v>
      </c>
      <c r="AL355" s="1278">
        <f t="shared" si="228"/>
        <v>0</v>
      </c>
      <c r="AM355" s="1335">
        <f t="shared" si="229"/>
        <v>0</v>
      </c>
      <c r="AN355" s="1292">
        <f>AD355+AF355+AH355</f>
        <v>0</v>
      </c>
      <c r="AO355" s="3234">
        <f>AE355+AG355+AI355</f>
        <v>0</v>
      </c>
      <c r="AP355" s="109"/>
      <c r="AX355" s="11"/>
      <c r="AY355" s="11"/>
      <c r="AZ355" s="11"/>
      <c r="BA355" s="11"/>
      <c r="BB355" s="11"/>
      <c r="BC355" s="11"/>
      <c r="BE355" s="11"/>
    </row>
    <row r="356" spans="2:57" ht="15.75" thickBot="1">
      <c r="B356" s="320" t="s">
        <v>500</v>
      </c>
      <c r="C356" s="2657" t="s">
        <v>502</v>
      </c>
      <c r="D356" s="81"/>
      <c r="E356" s="261" t="s">
        <v>54</v>
      </c>
      <c r="F356" s="260">
        <v>0.6</v>
      </c>
      <c r="G356" s="1695">
        <v>0.6</v>
      </c>
      <c r="H356" s="2867" t="s">
        <v>967</v>
      </c>
      <c r="I356" s="1514"/>
      <c r="J356" s="1670"/>
      <c r="K356" s="1547" t="s">
        <v>81</v>
      </c>
      <c r="L356" s="1545">
        <v>20</v>
      </c>
      <c r="M356" s="1546">
        <v>20</v>
      </c>
      <c r="N356" s="100"/>
      <c r="O356" s="1291" t="s">
        <v>132</v>
      </c>
      <c r="P356" s="1254">
        <f>D359</f>
        <v>70</v>
      </c>
      <c r="Q356" s="1434">
        <f>D359</f>
        <v>70</v>
      </c>
      <c r="R356" s="1254">
        <f>L370+D373</f>
        <v>86.2</v>
      </c>
      <c r="S356" s="1435">
        <f>D373+M370</f>
        <v>86.2</v>
      </c>
      <c r="T356" s="1254">
        <f>D390</f>
        <v>30</v>
      </c>
      <c r="U356" s="1434">
        <f>D390</f>
        <v>30</v>
      </c>
      <c r="V356" s="1254">
        <f t="shared" ref="V356:V360" si="230">P356+R356</f>
        <v>156.19999999999999</v>
      </c>
      <c r="W356" s="1426">
        <f t="shared" ref="W356:W360" si="231">Q356+S356</f>
        <v>156.19999999999999</v>
      </c>
      <c r="X356" s="1254">
        <f t="shared" ref="X356:X360" si="232">R356+T356</f>
        <v>116.2</v>
      </c>
      <c r="Y356" s="1335">
        <f t="shared" ref="Y356:Y360" si="233">S356+U356</f>
        <v>116.2</v>
      </c>
      <c r="Z356" s="1292">
        <f>P356+R356+T356</f>
        <v>186.2</v>
      </c>
      <c r="AA356" s="1293">
        <f>Q356+S356+U356</f>
        <v>186.2</v>
      </c>
      <c r="AC356" s="1498" t="s">
        <v>396</v>
      </c>
      <c r="AD356" s="1351"/>
      <c r="AE356" s="1412"/>
      <c r="AF356" s="1351"/>
      <c r="AG356" s="1413"/>
      <c r="AH356" s="1351"/>
      <c r="AI356" s="1414"/>
      <c r="AJ356" s="1279">
        <f t="shared" si="226"/>
        <v>0</v>
      </c>
      <c r="AK356" s="1415">
        <f t="shared" si="227"/>
        <v>0</v>
      </c>
      <c r="AL356" s="1279">
        <f t="shared" si="228"/>
        <v>0</v>
      </c>
      <c r="AM356" s="1243">
        <f t="shared" si="229"/>
        <v>0</v>
      </c>
      <c r="AN356" s="1301">
        <f>AD356+AF356+AH356</f>
        <v>0</v>
      </c>
      <c r="AO356" s="3235">
        <f>AE356+AG356+AI356</f>
        <v>0</v>
      </c>
      <c r="AP356" s="109"/>
      <c r="AX356" s="11"/>
      <c r="AY356" s="112"/>
      <c r="AZ356" s="11"/>
      <c r="BA356" s="11"/>
      <c r="BB356" s="11"/>
      <c r="BC356" s="11"/>
      <c r="BE356" s="11"/>
    </row>
    <row r="357" spans="2:57" ht="15.75" thickBot="1">
      <c r="B357" s="1834" t="s">
        <v>454</v>
      </c>
      <c r="C357" s="292" t="s">
        <v>296</v>
      </c>
      <c r="D357" s="819">
        <v>200</v>
      </c>
      <c r="E357" s="70"/>
      <c r="F357" s="11"/>
      <c r="G357" s="11"/>
      <c r="H357" s="252" t="s">
        <v>68</v>
      </c>
      <c r="I357" s="260">
        <v>8</v>
      </c>
      <c r="J357" s="1540">
        <v>6.43</v>
      </c>
      <c r="K357" s="456"/>
      <c r="L357" s="198"/>
      <c r="M357" s="179"/>
      <c r="N357" s="100"/>
      <c r="O357" s="1291" t="s">
        <v>79</v>
      </c>
      <c r="P357" s="1254"/>
      <c r="Q357" s="1755"/>
      <c r="R357" s="1254">
        <f>I384</f>
        <v>3.6</v>
      </c>
      <c r="S357" s="1426">
        <f>J384</f>
        <v>3.6</v>
      </c>
      <c r="T357" s="1254"/>
      <c r="U357" s="1437"/>
      <c r="V357" s="1254">
        <f t="shared" si="230"/>
        <v>3.6</v>
      </c>
      <c r="W357" s="1426">
        <f t="shared" si="231"/>
        <v>3.6</v>
      </c>
      <c r="X357" s="1254">
        <f t="shared" si="232"/>
        <v>3.6</v>
      </c>
      <c r="Y357" s="1335">
        <f t="shared" si="233"/>
        <v>3.6</v>
      </c>
      <c r="Z357" s="1292">
        <f>P357+R357+T357</f>
        <v>3.6</v>
      </c>
      <c r="AA357" s="1293">
        <f>Q357+S357+U357</f>
        <v>3.6</v>
      </c>
      <c r="AC357" s="1326" t="s">
        <v>382</v>
      </c>
      <c r="AD357" s="1416">
        <f t="shared" ref="AD357:AI357" si="234">SUM(AD349:AD356)</f>
        <v>0</v>
      </c>
      <c r="AE357" s="1417">
        <f t="shared" si="234"/>
        <v>0</v>
      </c>
      <c r="AF357" s="1418">
        <f t="shared" si="234"/>
        <v>14.04</v>
      </c>
      <c r="AG357" s="1328">
        <f t="shared" si="234"/>
        <v>13.4</v>
      </c>
      <c r="AH357" s="1416">
        <f t="shared" si="234"/>
        <v>0</v>
      </c>
      <c r="AI357" s="1419">
        <f t="shared" si="234"/>
        <v>0</v>
      </c>
      <c r="AJ357" s="1327">
        <f t="shared" si="226"/>
        <v>14.04</v>
      </c>
      <c r="AK357" s="1420">
        <f t="shared" si="227"/>
        <v>13.4</v>
      </c>
      <c r="AL357" s="1327">
        <f t="shared" si="228"/>
        <v>14.04</v>
      </c>
      <c r="AM357" s="1421">
        <f t="shared" si="229"/>
        <v>13.4</v>
      </c>
      <c r="AN357" s="1327">
        <f>AD357+AF357+AH357</f>
        <v>14.04</v>
      </c>
      <c r="AO357" s="3236">
        <f>AE357+AG357+AI357</f>
        <v>13.4</v>
      </c>
      <c r="AP357" s="135"/>
      <c r="AX357" s="145"/>
      <c r="AY357" s="389"/>
      <c r="AZ357" s="91"/>
      <c r="BA357" s="145"/>
      <c r="BB357" s="11"/>
      <c r="BC357" s="11"/>
      <c r="BE357" s="11"/>
    </row>
    <row r="358" spans="2:57" ht="15.75" thickBot="1">
      <c r="B358" s="320"/>
      <c r="C358" s="2678" t="s">
        <v>297</v>
      </c>
      <c r="D358" s="298"/>
      <c r="E358" s="70"/>
      <c r="F358" s="11"/>
      <c r="G358" s="11"/>
      <c r="H358" s="2867" t="s">
        <v>968</v>
      </c>
      <c r="I358" s="1514"/>
      <c r="J358" s="1670"/>
      <c r="K358" s="1829" t="s">
        <v>442</v>
      </c>
      <c r="L358" s="47"/>
      <c r="M358" s="59"/>
      <c r="N358" s="100"/>
      <c r="O358" s="1294" t="s">
        <v>373</v>
      </c>
      <c r="P358" s="1255">
        <f>AD357</f>
        <v>0</v>
      </c>
      <c r="Q358" s="1464">
        <f>AE357</f>
        <v>0</v>
      </c>
      <c r="R358" s="1255">
        <f>AF357</f>
        <v>14.04</v>
      </c>
      <c r="S358" s="1438">
        <f>AG357</f>
        <v>13.4</v>
      </c>
      <c r="T358" s="1255">
        <f>AH357</f>
        <v>0</v>
      </c>
      <c r="U358" s="1439">
        <f>AI357</f>
        <v>0</v>
      </c>
      <c r="V358" s="1255">
        <f t="shared" si="230"/>
        <v>14.04</v>
      </c>
      <c r="W358" s="1296">
        <f t="shared" si="231"/>
        <v>13.4</v>
      </c>
      <c r="X358" s="1255">
        <f t="shared" si="232"/>
        <v>14.04</v>
      </c>
      <c r="Y358" s="1438">
        <f t="shared" si="233"/>
        <v>13.4</v>
      </c>
      <c r="Z358" s="1295">
        <f>P358+R358+T358</f>
        <v>14.04</v>
      </c>
      <c r="AA358" s="1296">
        <f>Q358+S358+U358</f>
        <v>13.4</v>
      </c>
      <c r="AC358" s="2450" t="s">
        <v>828</v>
      </c>
      <c r="AD358" s="1275"/>
      <c r="AE358" s="1737"/>
      <c r="AF358" s="1277"/>
      <c r="AG358" s="1422"/>
      <c r="AH358" s="1280"/>
      <c r="AI358" s="1746"/>
      <c r="AJ358" s="1280">
        <f t="shared" si="226"/>
        <v>0</v>
      </c>
      <c r="AK358" s="1423">
        <f t="shared" si="227"/>
        <v>0</v>
      </c>
      <c r="AL358" s="1280">
        <f t="shared" si="228"/>
        <v>0</v>
      </c>
      <c r="AM358" s="1424">
        <f t="shared" si="229"/>
        <v>0</v>
      </c>
      <c r="AN358" s="1499"/>
      <c r="AO358" s="3237">
        <f>AE358+AG358+AI358</f>
        <v>0</v>
      </c>
      <c r="AP358" s="114"/>
      <c r="AX358" s="392"/>
      <c r="AY358" s="112"/>
      <c r="AZ358" s="108"/>
      <c r="BA358" s="139"/>
      <c r="BB358" s="11"/>
      <c r="BC358" s="11"/>
      <c r="BE358" s="11"/>
    </row>
    <row r="359" spans="2:57" ht="15.75" thickBot="1">
      <c r="B359" s="259" t="s">
        <v>9</v>
      </c>
      <c r="C359" s="266" t="s">
        <v>10</v>
      </c>
      <c r="D359" s="275">
        <v>70</v>
      </c>
      <c r="E359" s="70"/>
      <c r="F359" s="11"/>
      <c r="G359" s="11"/>
      <c r="H359" s="1889" t="s">
        <v>109</v>
      </c>
      <c r="I359" s="260">
        <v>4.8</v>
      </c>
      <c r="J359" s="1192">
        <v>3.84</v>
      </c>
      <c r="K359" s="1554" t="s">
        <v>100</v>
      </c>
      <c r="L359" s="1535" t="s">
        <v>101</v>
      </c>
      <c r="M359" s="1536" t="s">
        <v>102</v>
      </c>
      <c r="N359" s="100"/>
      <c r="O359" s="1291" t="s">
        <v>105</v>
      </c>
      <c r="P359" s="1254"/>
      <c r="Q359" s="1247"/>
      <c r="R359" s="1254">
        <f>F369</f>
        <v>18.309999999999999</v>
      </c>
      <c r="S359" s="1335">
        <f>G369</f>
        <v>18.309999999999999</v>
      </c>
      <c r="T359" s="1254"/>
      <c r="U359" s="1440"/>
      <c r="V359" s="1254">
        <f t="shared" si="230"/>
        <v>18.309999999999999</v>
      </c>
      <c r="W359" s="1426">
        <f t="shared" si="231"/>
        <v>18.309999999999999</v>
      </c>
      <c r="X359" s="1254">
        <f t="shared" si="232"/>
        <v>18.309999999999999</v>
      </c>
      <c r="Y359" s="1335">
        <f t="shared" si="233"/>
        <v>18.309999999999999</v>
      </c>
      <c r="Z359" s="1292">
        <f>P359+R359+T359</f>
        <v>18.309999999999999</v>
      </c>
      <c r="AA359" s="1293">
        <f>Q359+S359+U359</f>
        <v>18.309999999999999</v>
      </c>
      <c r="AC359" s="1307" t="s">
        <v>394</v>
      </c>
      <c r="AD359" s="1070">
        <f>L365</f>
        <v>108.5</v>
      </c>
      <c r="AE359" s="1738">
        <f>M365</f>
        <v>70</v>
      </c>
      <c r="AF359" s="1278"/>
      <c r="AG359" s="1425"/>
      <c r="AH359" s="1278"/>
      <c r="AI359" s="1443"/>
      <c r="AJ359" s="1278">
        <f t="shared" ref="AJ359:AM362" si="235">AD359+AF359</f>
        <v>108.5</v>
      </c>
      <c r="AK359" s="1426">
        <f t="shared" si="235"/>
        <v>70</v>
      </c>
      <c r="AL359" s="1278">
        <f t="shared" si="235"/>
        <v>0</v>
      </c>
      <c r="AM359" s="1335">
        <f t="shared" si="235"/>
        <v>0</v>
      </c>
      <c r="AN359" s="1499">
        <f>AD359+AF359+AH359</f>
        <v>108.5</v>
      </c>
      <c r="AO359" s="3237">
        <f>AE359+AG359+AI359</f>
        <v>70</v>
      </c>
      <c r="AP359" s="119"/>
      <c r="AX359" s="392"/>
      <c r="AY359" s="109"/>
      <c r="AZ359" s="108"/>
      <c r="BA359" s="152"/>
      <c r="BB359" s="11"/>
      <c r="BC359" s="11"/>
      <c r="BE359" s="11"/>
    </row>
    <row r="360" spans="2:57">
      <c r="B360" s="259" t="s">
        <v>9</v>
      </c>
      <c r="C360" s="266" t="s">
        <v>387</v>
      </c>
      <c r="D360" s="275">
        <v>40</v>
      </c>
      <c r="E360" s="70"/>
      <c r="F360" s="11"/>
      <c r="G360" s="11"/>
      <c r="H360" s="2868" t="s">
        <v>969</v>
      </c>
      <c r="I360" s="1514"/>
      <c r="J360" s="1670"/>
      <c r="K360" s="1189" t="s">
        <v>234</v>
      </c>
      <c r="L360" s="1896">
        <v>113.5</v>
      </c>
      <c r="M360" s="1615">
        <v>100</v>
      </c>
      <c r="N360" s="100"/>
      <c r="O360" s="489" t="s">
        <v>45</v>
      </c>
      <c r="P360" s="1254"/>
      <c r="Q360" s="1247"/>
      <c r="R360" s="1751">
        <f>F370+I368</f>
        <v>141.75</v>
      </c>
      <c r="S360" s="1426">
        <f>J368+G370</f>
        <v>105.68</v>
      </c>
      <c r="T360" s="1254">
        <f>F390</f>
        <v>41</v>
      </c>
      <c r="U360" s="1440">
        <f>G390</f>
        <v>30.512</v>
      </c>
      <c r="V360" s="1254">
        <f t="shared" si="230"/>
        <v>141.75</v>
      </c>
      <c r="W360" s="1426">
        <f t="shared" si="231"/>
        <v>105.68</v>
      </c>
      <c r="X360" s="1254">
        <f t="shared" si="232"/>
        <v>182.75</v>
      </c>
      <c r="Y360" s="1335">
        <f t="shared" si="233"/>
        <v>136.19200000000001</v>
      </c>
      <c r="Z360" s="1292">
        <f>P360+R360+T360</f>
        <v>182.75</v>
      </c>
      <c r="AA360" s="1293">
        <f>Q360+S360+U360</f>
        <v>136.19200000000001</v>
      </c>
      <c r="AC360" s="1306" t="s">
        <v>272</v>
      </c>
      <c r="AD360" s="1070"/>
      <c r="AE360" s="1739"/>
      <c r="AF360" s="1278"/>
      <c r="AG360" s="1425"/>
      <c r="AH360" s="1278"/>
      <c r="AI360" s="1443"/>
      <c r="AJ360" s="1278">
        <f t="shared" si="235"/>
        <v>0</v>
      </c>
      <c r="AK360" s="1426">
        <f t="shared" si="235"/>
        <v>0</v>
      </c>
      <c r="AL360" s="1278">
        <f t="shared" si="235"/>
        <v>0</v>
      </c>
      <c r="AM360" s="1335">
        <f t="shared" si="235"/>
        <v>0</v>
      </c>
      <c r="AN360" s="1499">
        <f>AD360+AF360+AH360</f>
        <v>0</v>
      </c>
      <c r="AO360" s="3237">
        <f>AE360+AG360+AI360</f>
        <v>0</v>
      </c>
      <c r="AP360" s="119"/>
      <c r="AX360" s="392"/>
      <c r="AY360" s="109"/>
      <c r="AZ360" s="108"/>
      <c r="BA360" s="152"/>
      <c r="BB360" s="11"/>
      <c r="BC360" s="11"/>
      <c r="BE360" s="11"/>
    </row>
    <row r="361" spans="2:57" ht="15.75" thickBot="1">
      <c r="B361" s="2054" t="s">
        <v>678</v>
      </c>
      <c r="C361" s="252" t="s">
        <v>442</v>
      </c>
      <c r="D361" s="421">
        <v>100</v>
      </c>
      <c r="E361" s="70"/>
      <c r="F361" s="11"/>
      <c r="G361" s="11"/>
      <c r="H361" s="252" t="s">
        <v>96</v>
      </c>
      <c r="I361" s="1197">
        <v>3.6</v>
      </c>
      <c r="J361" s="1540">
        <v>3.6</v>
      </c>
      <c r="K361" s="66"/>
      <c r="L361" s="38"/>
      <c r="M361" s="83"/>
      <c r="N361" s="100"/>
      <c r="O361" s="2562" t="s">
        <v>839</v>
      </c>
      <c r="P361" s="1256">
        <f>AD372</f>
        <v>233.70000000000002</v>
      </c>
      <c r="Q361" s="1441">
        <f>AE372</f>
        <v>170.91000000000003</v>
      </c>
      <c r="R361" s="2564">
        <f>AF372</f>
        <v>138.54000000000002</v>
      </c>
      <c r="S361" s="2565">
        <f>AG372</f>
        <v>111.77</v>
      </c>
      <c r="T361" s="1256">
        <f>AH372</f>
        <v>148.86000000000001</v>
      </c>
      <c r="U361" s="1443">
        <f>AI372</f>
        <v>112.2</v>
      </c>
      <c r="V361" s="2564">
        <f t="shared" ref="V361:Y363" si="236">P361+R361</f>
        <v>372.24</v>
      </c>
      <c r="W361" s="1298">
        <f t="shared" si="236"/>
        <v>282.68</v>
      </c>
      <c r="X361" s="2564">
        <f t="shared" si="236"/>
        <v>287.40000000000003</v>
      </c>
      <c r="Y361" s="2565">
        <f t="shared" si="236"/>
        <v>223.97</v>
      </c>
      <c r="Z361" s="2566">
        <f>P361+R361+T361</f>
        <v>521.1</v>
      </c>
      <c r="AA361" s="1298">
        <f>Q361+S361+U361</f>
        <v>394.88</v>
      </c>
      <c r="AC361" s="1308" t="s">
        <v>449</v>
      </c>
      <c r="AD361" s="1070"/>
      <c r="AE361" s="1740"/>
      <c r="AF361" s="1278"/>
      <c r="AG361" s="1425"/>
      <c r="AH361" s="1279"/>
      <c r="AI361" s="1747"/>
      <c r="AJ361" s="1279">
        <f t="shared" si="235"/>
        <v>0</v>
      </c>
      <c r="AK361" s="1428">
        <f t="shared" si="235"/>
        <v>0</v>
      </c>
      <c r="AL361" s="1279">
        <f t="shared" si="235"/>
        <v>0</v>
      </c>
      <c r="AM361" s="1243">
        <f t="shared" si="235"/>
        <v>0</v>
      </c>
      <c r="AN361" s="1499">
        <f>AD361+AF361+AH361</f>
        <v>0</v>
      </c>
      <c r="AO361" s="3237">
        <f>AE361+AG361+AI361</f>
        <v>0</v>
      </c>
      <c r="AP361" s="223"/>
      <c r="AX361" s="856"/>
      <c r="AY361" s="109"/>
      <c r="AZ361" s="108"/>
      <c r="BA361" s="152"/>
      <c r="BB361" s="11"/>
      <c r="BC361" s="11"/>
      <c r="BE361" s="11"/>
    </row>
    <row r="362" spans="2:57">
      <c r="B362" s="70"/>
      <c r="C362" s="1630"/>
      <c r="D362" s="81"/>
      <c r="E362" s="70"/>
      <c r="F362" s="11"/>
      <c r="G362" s="11"/>
      <c r="H362" s="2868" t="s">
        <v>970</v>
      </c>
      <c r="I362" s="1514"/>
      <c r="J362" s="1670"/>
      <c r="K362" s="1850" t="s">
        <v>167</v>
      </c>
      <c r="L362" s="1890"/>
      <c r="M362" s="63"/>
      <c r="N362" s="100"/>
      <c r="O362" s="2563" t="s">
        <v>840</v>
      </c>
      <c r="P362" s="1256">
        <f>AD379</f>
        <v>0</v>
      </c>
      <c r="Q362" s="1441">
        <f>AE379</f>
        <v>0</v>
      </c>
      <c r="R362" s="1256">
        <f>AF379</f>
        <v>69.42</v>
      </c>
      <c r="S362" s="1442">
        <f>AG379</f>
        <v>48.6</v>
      </c>
      <c r="T362" s="1256">
        <f>AH379</f>
        <v>0</v>
      </c>
      <c r="U362" s="1443">
        <f>AI379</f>
        <v>0</v>
      </c>
      <c r="V362" s="1256">
        <f t="shared" si="236"/>
        <v>69.42</v>
      </c>
      <c r="W362" s="1298">
        <f t="shared" si="236"/>
        <v>48.6</v>
      </c>
      <c r="X362" s="1256">
        <f t="shared" si="236"/>
        <v>69.42</v>
      </c>
      <c r="Y362" s="1442">
        <f t="shared" si="236"/>
        <v>48.6</v>
      </c>
      <c r="Z362" s="1297">
        <f>P362+R362+T362</f>
        <v>69.42</v>
      </c>
      <c r="AA362" s="1298">
        <f>Q362+S362+U362</f>
        <v>48.6</v>
      </c>
      <c r="AC362" s="1308" t="s">
        <v>63</v>
      </c>
      <c r="AD362" s="1275"/>
      <c r="AE362" s="1737"/>
      <c r="AF362" s="1277"/>
      <c r="AG362" s="1422"/>
      <c r="AH362" s="1278"/>
      <c r="AI362" s="1443"/>
      <c r="AJ362" s="1278">
        <f t="shared" si="235"/>
        <v>0</v>
      </c>
      <c r="AK362" s="1426">
        <f t="shared" si="235"/>
        <v>0</v>
      </c>
      <c r="AL362" s="1278">
        <f t="shared" si="235"/>
        <v>0</v>
      </c>
      <c r="AM362" s="1335">
        <f t="shared" si="235"/>
        <v>0</v>
      </c>
      <c r="AN362" s="1499">
        <f>AD362+AF362+AH362</f>
        <v>0</v>
      </c>
      <c r="AO362" s="3237">
        <f>AE362+AG362+AI362</f>
        <v>0</v>
      </c>
      <c r="AP362" s="223"/>
      <c r="AX362" s="856"/>
      <c r="AY362" s="94"/>
      <c r="AZ362" s="232"/>
      <c r="BA362" s="312"/>
      <c r="BB362" s="11"/>
      <c r="BC362" s="11"/>
      <c r="BE362" s="11"/>
    </row>
    <row r="363" spans="2:57" ht="15.75" thickBot="1">
      <c r="B363" s="70"/>
      <c r="C363" s="1632"/>
      <c r="D363" s="81"/>
      <c r="E363" s="70"/>
      <c r="F363" s="11"/>
      <c r="G363" s="11"/>
      <c r="H363" s="252" t="s">
        <v>82</v>
      </c>
      <c r="I363" s="260">
        <v>1.6</v>
      </c>
      <c r="J363" s="1192">
        <v>1.6</v>
      </c>
      <c r="K363" s="1891" t="s">
        <v>330</v>
      </c>
      <c r="L363" s="1835"/>
      <c r="M363" s="1566"/>
      <c r="N363" s="100"/>
      <c r="O363" s="1291" t="s">
        <v>70</v>
      </c>
      <c r="P363" s="1257">
        <f>AD387</f>
        <v>113.5</v>
      </c>
      <c r="Q363" s="1444">
        <f>AE387</f>
        <v>100</v>
      </c>
      <c r="R363" s="1257">
        <f>AF387</f>
        <v>0</v>
      </c>
      <c r="S363" s="1335">
        <f>AG387</f>
        <v>0</v>
      </c>
      <c r="T363" s="1257">
        <f>AH387</f>
        <v>0</v>
      </c>
      <c r="U363" s="1440">
        <f>AI387</f>
        <v>0</v>
      </c>
      <c r="V363" s="1257">
        <f t="shared" si="236"/>
        <v>113.5</v>
      </c>
      <c r="W363" s="1426">
        <f t="shared" si="236"/>
        <v>100</v>
      </c>
      <c r="X363" s="1257">
        <f t="shared" si="236"/>
        <v>0</v>
      </c>
      <c r="Y363" s="1335">
        <f t="shared" si="236"/>
        <v>0</v>
      </c>
      <c r="Z363" s="1292">
        <f>P363+R363+T363</f>
        <v>113.5</v>
      </c>
      <c r="AA363" s="1293">
        <f>Q363+S363+U363</f>
        <v>100</v>
      </c>
      <c r="AC363" s="1958" t="s">
        <v>546</v>
      </c>
      <c r="AD363" s="1070"/>
      <c r="AE363" s="1738"/>
      <c r="AF363" s="1278"/>
      <c r="AG363" s="1425"/>
      <c r="AH363" s="1278"/>
      <c r="AI363" s="1443"/>
      <c r="AJ363" s="1278">
        <f t="shared" ref="AJ363:AJ364" si="237">AD363+AF363</f>
        <v>0</v>
      </c>
      <c r="AK363" s="1426">
        <f t="shared" ref="AK363:AK364" si="238">AE363+AG363</f>
        <v>0</v>
      </c>
      <c r="AL363" s="1278">
        <f t="shared" ref="AL363:AL364" si="239">AF363+AH363</f>
        <v>0</v>
      </c>
      <c r="AM363" s="1335">
        <f t="shared" ref="AM363:AM364" si="240">AG363+AI363</f>
        <v>0</v>
      </c>
      <c r="AN363" s="1499">
        <f>AD363+AF363+AH363</f>
        <v>0</v>
      </c>
      <c r="AO363" s="3237">
        <f>AE363+AG363+AI363</f>
        <v>0</v>
      </c>
      <c r="AP363" s="112"/>
      <c r="AX363" s="902"/>
      <c r="AY363" s="94"/>
      <c r="AZ363" s="14"/>
      <c r="BA363" s="153"/>
      <c r="BB363" s="11"/>
      <c r="BC363" s="11"/>
      <c r="BE363" s="11"/>
    </row>
    <row r="364" spans="2:57" ht="15.75" thickBot="1">
      <c r="B364" s="70"/>
      <c r="C364" s="1632"/>
      <c r="D364" s="81"/>
      <c r="E364" s="70"/>
      <c r="F364" s="11"/>
      <c r="G364" s="11"/>
      <c r="H364" s="252" t="s">
        <v>83</v>
      </c>
      <c r="I364" s="260">
        <v>0.28000000000000003</v>
      </c>
      <c r="J364" s="1548">
        <v>0.28000000000000003</v>
      </c>
      <c r="K364" s="1554" t="s">
        <v>100</v>
      </c>
      <c r="L364" s="1535" t="s">
        <v>101</v>
      </c>
      <c r="M364" s="1536" t="s">
        <v>102</v>
      </c>
      <c r="N364" s="100"/>
      <c r="O364" s="1299" t="s">
        <v>104</v>
      </c>
      <c r="P364" s="1257">
        <f>AD391</f>
        <v>0</v>
      </c>
      <c r="Q364" s="1247">
        <f>AE391</f>
        <v>0</v>
      </c>
      <c r="R364" s="1257">
        <f>AF391</f>
        <v>0</v>
      </c>
      <c r="S364" s="1426">
        <f>AG391</f>
        <v>0</v>
      </c>
      <c r="T364" s="1257">
        <f>AH391</f>
        <v>15</v>
      </c>
      <c r="U364" s="1440">
        <f>AI391</f>
        <v>15</v>
      </c>
      <c r="V364" s="1254">
        <f t="shared" ref="V364:V385" si="241">P364+R364</f>
        <v>0</v>
      </c>
      <c r="W364" s="1426">
        <f t="shared" ref="W364:W391" si="242">Q364+S364</f>
        <v>0</v>
      </c>
      <c r="X364" s="1254">
        <f t="shared" ref="X364:X389" si="243">R364+T364</f>
        <v>15</v>
      </c>
      <c r="Y364" s="1335">
        <f t="shared" ref="Y364:Y391" si="244">S364+U364</f>
        <v>15</v>
      </c>
      <c r="Z364" s="1292">
        <f>P364+R364+T364</f>
        <v>15</v>
      </c>
      <c r="AA364" s="1293">
        <f>Q364+S364+U364</f>
        <v>15</v>
      </c>
      <c r="AC364" s="1307" t="s">
        <v>547</v>
      </c>
      <c r="AD364" s="1070"/>
      <c r="AE364" s="1739"/>
      <c r="AF364" s="1278"/>
      <c r="AG364" s="1425"/>
      <c r="AH364" s="1278"/>
      <c r="AI364" s="1443"/>
      <c r="AJ364" s="1278">
        <f t="shared" si="237"/>
        <v>0</v>
      </c>
      <c r="AK364" s="1426">
        <f t="shared" si="238"/>
        <v>0</v>
      </c>
      <c r="AL364" s="1278">
        <f t="shared" si="239"/>
        <v>0</v>
      </c>
      <c r="AM364" s="1335">
        <f t="shared" si="240"/>
        <v>0</v>
      </c>
      <c r="AN364" s="1499">
        <f>AD364+AF364+AH364</f>
        <v>0</v>
      </c>
      <c r="AO364" s="3237">
        <f>AE364+AG364+AI364</f>
        <v>0</v>
      </c>
      <c r="AP364" s="119"/>
      <c r="AX364" s="392"/>
      <c r="AY364" s="11"/>
      <c r="AZ364" s="11"/>
      <c r="BA364" s="11"/>
      <c r="BB364" s="11"/>
      <c r="BC364" s="11"/>
      <c r="BE364" s="11"/>
    </row>
    <row r="365" spans="2:57" ht="15.75" thickBot="1">
      <c r="B365" s="1472" t="s">
        <v>360</v>
      </c>
      <c r="C365" s="1473"/>
      <c r="D365" s="1753">
        <f>D353+D357+D359+D360+120+80+D361</f>
        <v>680</v>
      </c>
      <c r="E365" s="66"/>
      <c r="F365" s="38"/>
      <c r="G365" s="38"/>
      <c r="H365" s="2869" t="s">
        <v>160</v>
      </c>
      <c r="I365" s="1558">
        <v>9.4000000000000004E-3</v>
      </c>
      <c r="J365" s="1559">
        <v>9.4000000000000004E-3</v>
      </c>
      <c r="K365" s="1636" t="s">
        <v>455</v>
      </c>
      <c r="L365" s="1604">
        <v>108.5</v>
      </c>
      <c r="M365" s="1699">
        <v>70</v>
      </c>
      <c r="N365" s="100"/>
      <c r="O365" s="357" t="s">
        <v>609</v>
      </c>
      <c r="P365" s="1254"/>
      <c r="Q365" s="1247"/>
      <c r="R365" s="1254">
        <f>D372</f>
        <v>200</v>
      </c>
      <c r="S365" s="1335">
        <f>D372</f>
        <v>200</v>
      </c>
      <c r="T365" s="1254"/>
      <c r="U365" s="1440"/>
      <c r="V365" s="1254">
        <f t="shared" si="241"/>
        <v>200</v>
      </c>
      <c r="W365" s="1426">
        <f t="shared" si="242"/>
        <v>200</v>
      </c>
      <c r="X365" s="1254">
        <f t="shared" si="243"/>
        <v>200</v>
      </c>
      <c r="Y365" s="1335">
        <f t="shared" si="244"/>
        <v>200</v>
      </c>
      <c r="Z365" s="1292">
        <f>P365+R365+T365</f>
        <v>200</v>
      </c>
      <c r="AA365" s="1293">
        <f>Q365+S365+U365</f>
        <v>200</v>
      </c>
      <c r="AC365" s="1308" t="s">
        <v>125</v>
      </c>
      <c r="AD365" s="1070">
        <f>I353</f>
        <v>108.8</v>
      </c>
      <c r="AE365" s="1739">
        <f>J353</f>
        <v>87.04</v>
      </c>
      <c r="AF365" s="1278">
        <f>I370</f>
        <v>45</v>
      </c>
      <c r="AG365" s="1425">
        <f>J370</f>
        <v>36</v>
      </c>
      <c r="AH365" s="1278">
        <f>F392</f>
        <v>68.86</v>
      </c>
      <c r="AI365" s="1443">
        <f>G392</f>
        <v>48.2</v>
      </c>
      <c r="AJ365" s="1278">
        <f t="shared" ref="AJ365:AM372" si="245">AD365+AF365</f>
        <v>153.80000000000001</v>
      </c>
      <c r="AK365" s="1426">
        <f t="shared" si="245"/>
        <v>123.04</v>
      </c>
      <c r="AL365" s="1278">
        <f t="shared" si="245"/>
        <v>113.86</v>
      </c>
      <c r="AM365" s="1335">
        <f t="shared" si="245"/>
        <v>84.2</v>
      </c>
      <c r="AN365" s="1499">
        <f>AD365+AF365+AH365</f>
        <v>222.66000000000003</v>
      </c>
      <c r="AO365" s="3237">
        <f>AE365+AG365+AI365</f>
        <v>171.24</v>
      </c>
      <c r="AP365" s="223"/>
      <c r="AX365" s="392"/>
      <c r="AY365" s="11"/>
      <c r="AZ365" s="11"/>
      <c r="BA365" s="11"/>
      <c r="BB365" s="11"/>
      <c r="BC365" s="11"/>
      <c r="BE365" s="11"/>
    </row>
    <row r="366" spans="2:57" ht="15.75" thickBot="1">
      <c r="B366" s="387"/>
      <c r="C366" s="177" t="s">
        <v>123</v>
      </c>
      <c r="D366" s="78"/>
      <c r="E366" s="1691" t="s">
        <v>657</v>
      </c>
      <c r="F366" s="1520"/>
      <c r="G366" s="1521"/>
      <c r="H366" s="712" t="s">
        <v>662</v>
      </c>
      <c r="I366" s="1561"/>
      <c r="J366" s="2002"/>
      <c r="K366" s="1652" t="s">
        <v>873</v>
      </c>
      <c r="L366" s="1285"/>
      <c r="M366" s="2013"/>
      <c r="N366" s="100"/>
      <c r="O366" s="489" t="s">
        <v>385</v>
      </c>
      <c r="P366" s="1254">
        <f>AD394</f>
        <v>41.13</v>
      </c>
      <c r="Q366" s="1247">
        <f>AE394</f>
        <v>36.4</v>
      </c>
      <c r="R366" s="1254">
        <f>AF394</f>
        <v>0</v>
      </c>
      <c r="S366" s="1335">
        <f>AG394</f>
        <v>0</v>
      </c>
      <c r="T366" s="1254">
        <f>AH394</f>
        <v>0</v>
      </c>
      <c r="U366" s="1440">
        <f>AI394</f>
        <v>0</v>
      </c>
      <c r="V366" s="1254">
        <f t="shared" si="241"/>
        <v>41.13</v>
      </c>
      <c r="W366" s="1426">
        <f t="shared" si="242"/>
        <v>36.4</v>
      </c>
      <c r="X366" s="1254">
        <f t="shared" si="243"/>
        <v>0</v>
      </c>
      <c r="Y366" s="1335">
        <f t="shared" si="244"/>
        <v>0</v>
      </c>
      <c r="Z366" s="1292">
        <f>P366+R366+T366</f>
        <v>41.13</v>
      </c>
      <c r="AA366" s="1293">
        <f>Q366+S366+U366</f>
        <v>36.4</v>
      </c>
      <c r="AC366" s="1308" t="s">
        <v>87</v>
      </c>
      <c r="AD366" s="1070">
        <f>I359</f>
        <v>4.8</v>
      </c>
      <c r="AE366" s="1742">
        <f>J359</f>
        <v>3.84</v>
      </c>
      <c r="AF366" s="1278">
        <f>F373+I374+L378</f>
        <v>40.74</v>
      </c>
      <c r="AG366" s="1957">
        <f>G373+J374+M378</f>
        <v>33.28</v>
      </c>
      <c r="AH366" s="1278"/>
      <c r="AI366" s="1443"/>
      <c r="AJ366" s="1278">
        <f t="shared" si="245"/>
        <v>45.54</v>
      </c>
      <c r="AK366" s="1426">
        <f t="shared" si="245"/>
        <v>37.120000000000005</v>
      </c>
      <c r="AL366" s="1278">
        <f t="shared" si="245"/>
        <v>40.74</v>
      </c>
      <c r="AM366" s="1335">
        <f t="shared" si="245"/>
        <v>33.28</v>
      </c>
      <c r="AN366" s="1499">
        <f>AD366+AF366+AH366</f>
        <v>45.54</v>
      </c>
      <c r="AO366" s="3237">
        <f>AE366+AG366+AI366</f>
        <v>37.120000000000005</v>
      </c>
      <c r="AP366" s="223"/>
      <c r="AY366" s="11"/>
      <c r="AZ366" s="11"/>
      <c r="BA366" s="11"/>
      <c r="BB366" s="11"/>
      <c r="BC366" s="11"/>
      <c r="BE366" s="11"/>
    </row>
    <row r="367" spans="2:57" ht="15.75" thickBot="1">
      <c r="B367" s="1981" t="s">
        <v>670</v>
      </c>
      <c r="C367" s="1854" t="s">
        <v>669</v>
      </c>
      <c r="D367" s="1644">
        <v>60</v>
      </c>
      <c r="E367" s="1733" t="s">
        <v>658</v>
      </c>
      <c r="F367" s="1528"/>
      <c r="G367" s="1529"/>
      <c r="H367" s="1551" t="s">
        <v>100</v>
      </c>
      <c r="I367" s="1552" t="s">
        <v>101</v>
      </c>
      <c r="J367" s="1553" t="s">
        <v>102</v>
      </c>
      <c r="K367" s="1579" t="s">
        <v>100</v>
      </c>
      <c r="L367" s="1535" t="s">
        <v>101</v>
      </c>
      <c r="M367" s="1536" t="s">
        <v>102</v>
      </c>
      <c r="N367" s="100"/>
      <c r="O367" s="1291" t="s">
        <v>386</v>
      </c>
      <c r="P367" s="1254">
        <f>AD398</f>
        <v>0</v>
      </c>
      <c r="Q367" s="1444">
        <f>AE398</f>
        <v>0</v>
      </c>
      <c r="R367" s="1254">
        <f>AF398</f>
        <v>0</v>
      </c>
      <c r="S367" s="1426">
        <f>AG398</f>
        <v>0</v>
      </c>
      <c r="T367" s="1254">
        <f>AH398</f>
        <v>0</v>
      </c>
      <c r="U367" s="1445">
        <f>AI398</f>
        <v>0</v>
      </c>
      <c r="V367" s="1254">
        <f t="shared" si="241"/>
        <v>0</v>
      </c>
      <c r="W367" s="1426">
        <f t="shared" si="242"/>
        <v>0</v>
      </c>
      <c r="X367" s="1254">
        <f t="shared" si="243"/>
        <v>0</v>
      </c>
      <c r="Y367" s="1335">
        <f t="shared" si="244"/>
        <v>0</v>
      </c>
      <c r="Z367" s="1292">
        <f>P367+R367+T367</f>
        <v>0</v>
      </c>
      <c r="AA367" s="1293">
        <f>Q367+S367+U367</f>
        <v>0</v>
      </c>
      <c r="AC367" s="1308" t="s">
        <v>68</v>
      </c>
      <c r="AD367" s="1070">
        <f>I357</f>
        <v>8</v>
      </c>
      <c r="AE367" s="1742">
        <f>J357</f>
        <v>6.43</v>
      </c>
      <c r="AF367" s="1278">
        <f>F371+I372</f>
        <v>50.3</v>
      </c>
      <c r="AG367" s="1425">
        <f>G371+J372</f>
        <v>40.239999999999995</v>
      </c>
      <c r="AH367" s="1278">
        <f>F388</f>
        <v>80</v>
      </c>
      <c r="AI367" s="1443">
        <f>G388</f>
        <v>64</v>
      </c>
      <c r="AJ367" s="1278">
        <f t="shared" si="245"/>
        <v>58.3</v>
      </c>
      <c r="AK367" s="1426">
        <f t="shared" si="245"/>
        <v>46.669999999999995</v>
      </c>
      <c r="AL367" s="1278">
        <f t="shared" si="245"/>
        <v>130.30000000000001</v>
      </c>
      <c r="AM367" s="1335">
        <f t="shared" si="245"/>
        <v>104.24</v>
      </c>
      <c r="AN367" s="1499">
        <f>AD367+AF367+AH367</f>
        <v>138.30000000000001</v>
      </c>
      <c r="AO367" s="3237">
        <f>AE367+AG367+AI367</f>
        <v>110.66999999999999</v>
      </c>
      <c r="AP367" s="223"/>
      <c r="AY367" s="11"/>
      <c r="AZ367" s="11"/>
      <c r="BA367" s="11"/>
      <c r="BB367" s="11"/>
      <c r="BC367" s="11"/>
      <c r="BE367" s="11"/>
    </row>
    <row r="368" spans="2:57" ht="15.75" thickBot="1">
      <c r="B368" s="1858" t="s">
        <v>863</v>
      </c>
      <c r="C368" s="292" t="s">
        <v>657</v>
      </c>
      <c r="D368" s="1688">
        <v>250</v>
      </c>
      <c r="E368" s="1554" t="s">
        <v>100</v>
      </c>
      <c r="F368" s="1535" t="s">
        <v>101</v>
      </c>
      <c r="G368" s="1536" t="s">
        <v>102</v>
      </c>
      <c r="H368" s="1189" t="s">
        <v>45</v>
      </c>
      <c r="I368" s="1616">
        <v>101.7</v>
      </c>
      <c r="J368" s="1617">
        <v>75.680000000000007</v>
      </c>
      <c r="K368" s="1189" t="s">
        <v>121</v>
      </c>
      <c r="L368" s="2802">
        <v>131.80000000000001</v>
      </c>
      <c r="M368" s="1615">
        <v>92.4</v>
      </c>
      <c r="N368" s="100"/>
      <c r="O368" s="1291" t="s">
        <v>121</v>
      </c>
      <c r="P368" s="1254"/>
      <c r="Q368" s="1247"/>
      <c r="R368" s="1257">
        <f>L368</f>
        <v>131.80000000000001</v>
      </c>
      <c r="S368" s="1335">
        <f>M368</f>
        <v>92.4</v>
      </c>
      <c r="T368" s="1254"/>
      <c r="U368" s="1440"/>
      <c r="V368" s="1254">
        <f t="shared" si="241"/>
        <v>131.80000000000001</v>
      </c>
      <c r="W368" s="1426">
        <f t="shared" si="242"/>
        <v>92.4</v>
      </c>
      <c r="X368" s="1254">
        <f t="shared" si="243"/>
        <v>131.80000000000001</v>
      </c>
      <c r="Y368" s="1335">
        <f t="shared" si="244"/>
        <v>92.4</v>
      </c>
      <c r="Z368" s="1292">
        <f>P368+R368+T368</f>
        <v>131.80000000000001</v>
      </c>
      <c r="AA368" s="1293">
        <f>Q368+S368+U368</f>
        <v>92.4</v>
      </c>
      <c r="AC368" s="1308" t="s">
        <v>74</v>
      </c>
      <c r="AD368" s="1070"/>
      <c r="AE368" s="1739"/>
      <c r="AF368" s="1278"/>
      <c r="AG368" s="1425"/>
      <c r="AH368" s="1278"/>
      <c r="AI368" s="1443"/>
      <c r="AJ368" s="1278">
        <f t="shared" si="245"/>
        <v>0</v>
      </c>
      <c r="AK368" s="1426">
        <f t="shared" si="245"/>
        <v>0</v>
      </c>
      <c r="AL368" s="1278">
        <f t="shared" si="245"/>
        <v>0</v>
      </c>
      <c r="AM368" s="1335">
        <f t="shared" si="245"/>
        <v>0</v>
      </c>
      <c r="AN368" s="1499">
        <f>AD368+AF368+AH368</f>
        <v>0</v>
      </c>
      <c r="AO368" s="3237">
        <f>AE368+AG368+AI368</f>
        <v>0</v>
      </c>
      <c r="AP368" s="223"/>
      <c r="AY368" s="11"/>
      <c r="AZ368" s="11"/>
      <c r="BA368" s="11"/>
      <c r="BB368" s="11"/>
      <c r="BC368" s="11"/>
      <c r="BE368" s="11"/>
    </row>
    <row r="369" spans="2:57">
      <c r="B369" s="182"/>
      <c r="C369" s="2657" t="s">
        <v>658</v>
      </c>
      <c r="D369" s="17"/>
      <c r="E369" s="1636" t="s">
        <v>105</v>
      </c>
      <c r="F369" s="1718">
        <v>18.309999999999999</v>
      </c>
      <c r="G369" s="1719">
        <v>18.309999999999999</v>
      </c>
      <c r="H369" s="2839" t="s">
        <v>973</v>
      </c>
      <c r="J369" s="81"/>
      <c r="K369" s="261" t="s">
        <v>80</v>
      </c>
      <c r="L369" s="260">
        <v>23.4</v>
      </c>
      <c r="M369" s="1548">
        <v>23.4</v>
      </c>
      <c r="N369" s="100"/>
      <c r="O369" s="1291" t="s">
        <v>65</v>
      </c>
      <c r="P369" s="1254"/>
      <c r="Q369" s="1247"/>
      <c r="R369" s="1254"/>
      <c r="S369" s="1335"/>
      <c r="T369" s="1254"/>
      <c r="U369" s="1440"/>
      <c r="V369" s="1254">
        <f t="shared" si="241"/>
        <v>0</v>
      </c>
      <c r="W369" s="1426">
        <f t="shared" si="242"/>
        <v>0</v>
      </c>
      <c r="X369" s="1254">
        <f t="shared" si="243"/>
        <v>0</v>
      </c>
      <c r="Y369" s="1335">
        <f t="shared" si="244"/>
        <v>0</v>
      </c>
      <c r="Z369" s="1292">
        <f>P369+R369+T369</f>
        <v>0</v>
      </c>
      <c r="AA369" s="1293">
        <f>Q369+S369+U369</f>
        <v>0</v>
      </c>
      <c r="AC369" s="1308" t="s">
        <v>129</v>
      </c>
      <c r="AD369" s="1070"/>
      <c r="AE369" s="1743"/>
      <c r="AF369" s="1278"/>
      <c r="AG369" s="1425"/>
      <c r="AH369" s="1278"/>
      <c r="AI369" s="1443"/>
      <c r="AJ369" s="1278">
        <f t="shared" si="245"/>
        <v>0</v>
      </c>
      <c r="AK369" s="1426">
        <f t="shared" si="245"/>
        <v>0</v>
      </c>
      <c r="AL369" s="1278">
        <f t="shared" si="245"/>
        <v>0</v>
      </c>
      <c r="AM369" s="1335">
        <f t="shared" si="245"/>
        <v>0</v>
      </c>
      <c r="AN369" s="1499">
        <f>AD369+AF369+AH369</f>
        <v>0</v>
      </c>
      <c r="AO369" s="3237">
        <f>AE369+AG369+AI369</f>
        <v>0</v>
      </c>
      <c r="AP369" s="223"/>
      <c r="AY369" s="11"/>
      <c r="AZ369" s="11"/>
      <c r="BA369" s="11"/>
      <c r="BB369" s="11"/>
      <c r="BC369" s="11"/>
      <c r="BE369" s="11"/>
    </row>
    <row r="370" spans="2:57">
      <c r="B370" s="257" t="s">
        <v>664</v>
      </c>
      <c r="C370" s="1854" t="s">
        <v>872</v>
      </c>
      <c r="D370" s="293">
        <v>120</v>
      </c>
      <c r="E370" s="261" t="s">
        <v>45</v>
      </c>
      <c r="F370" s="260">
        <v>40.049999999999997</v>
      </c>
      <c r="G370" s="1192">
        <v>30</v>
      </c>
      <c r="H370" s="261" t="s">
        <v>139</v>
      </c>
      <c r="I370" s="260">
        <v>45</v>
      </c>
      <c r="J370" s="1548">
        <v>36</v>
      </c>
      <c r="K370" s="1544" t="s">
        <v>78</v>
      </c>
      <c r="L370" s="260">
        <v>16.2</v>
      </c>
      <c r="M370" s="1548">
        <v>16.2</v>
      </c>
      <c r="N370" s="100"/>
      <c r="O370" s="1291" t="s">
        <v>60</v>
      </c>
      <c r="P370" s="1826">
        <f>F354+L353</f>
        <v>234</v>
      </c>
      <c r="Q370" s="1446">
        <f>G354+M353</f>
        <v>234</v>
      </c>
      <c r="R370" s="1254">
        <f>I382+L369</f>
        <v>68.400000000000006</v>
      </c>
      <c r="S370" s="1426">
        <f>J382+M369</f>
        <v>68.400000000000006</v>
      </c>
      <c r="T370" s="1254"/>
      <c r="U370" s="1448"/>
      <c r="V370" s="1254">
        <f t="shared" si="241"/>
        <v>302.39999999999998</v>
      </c>
      <c r="W370" s="1426">
        <f t="shared" si="242"/>
        <v>302.39999999999998</v>
      </c>
      <c r="X370" s="1254">
        <f t="shared" si="243"/>
        <v>68.400000000000006</v>
      </c>
      <c r="Y370" s="1335">
        <f t="shared" si="244"/>
        <v>68.400000000000006</v>
      </c>
      <c r="Z370" s="1292">
        <f>P370+R370+T370</f>
        <v>302.39999999999998</v>
      </c>
      <c r="AA370" s="1293">
        <f>Q370+S370+U370</f>
        <v>302.39999999999998</v>
      </c>
      <c r="AC370" s="1308" t="s">
        <v>127</v>
      </c>
      <c r="AD370" s="1070"/>
      <c r="AE370" s="1744"/>
      <c r="AF370" s="1278"/>
      <c r="AG370" s="1425"/>
      <c r="AH370" s="1278"/>
      <c r="AI370" s="1443"/>
      <c r="AJ370" s="1278">
        <f t="shared" si="245"/>
        <v>0</v>
      </c>
      <c r="AK370" s="1426">
        <f t="shared" si="245"/>
        <v>0</v>
      </c>
      <c r="AL370" s="1278">
        <f t="shared" si="245"/>
        <v>0</v>
      </c>
      <c r="AM370" s="1335">
        <f t="shared" si="245"/>
        <v>0</v>
      </c>
      <c r="AN370" s="1499">
        <f>AD370+AF370+AH370</f>
        <v>0</v>
      </c>
      <c r="AO370" s="3237">
        <f>AE370+AG370+AI370</f>
        <v>0</v>
      </c>
      <c r="AP370" s="223"/>
      <c r="AY370" s="11"/>
      <c r="AZ370" s="11"/>
      <c r="BA370" s="11"/>
      <c r="BB370" s="11"/>
      <c r="BC370" s="11"/>
      <c r="BE370" s="11"/>
    </row>
    <row r="371" spans="2:57" ht="15.75" thickBot="1">
      <c r="B371" s="257" t="s">
        <v>663</v>
      </c>
      <c r="C371" s="292" t="s">
        <v>662</v>
      </c>
      <c r="D371" s="293">
        <v>180</v>
      </c>
      <c r="E371" s="261" t="s">
        <v>94</v>
      </c>
      <c r="F371" s="260">
        <v>12.5</v>
      </c>
      <c r="G371" s="1548">
        <v>10</v>
      </c>
      <c r="H371" s="2839" t="s">
        <v>974</v>
      </c>
      <c r="J371" s="81"/>
      <c r="K371" s="1544" t="s">
        <v>543</v>
      </c>
      <c r="L371" s="1194">
        <v>0.47</v>
      </c>
      <c r="M371" s="1592">
        <v>0.47</v>
      </c>
      <c r="N371" s="100"/>
      <c r="O371" s="1291" t="s">
        <v>137</v>
      </c>
      <c r="P371" s="1254"/>
      <c r="Q371" s="1247"/>
      <c r="R371" s="1254"/>
      <c r="S371" s="1335"/>
      <c r="T371" s="1254"/>
      <c r="U371" s="1440"/>
      <c r="V371" s="1254">
        <f t="shared" si="241"/>
        <v>0</v>
      </c>
      <c r="W371" s="1426">
        <f t="shared" si="242"/>
        <v>0</v>
      </c>
      <c r="X371" s="1254">
        <f t="shared" si="243"/>
        <v>0</v>
      </c>
      <c r="Y371" s="1335">
        <f t="shared" si="244"/>
        <v>0</v>
      </c>
      <c r="Z371" s="1292">
        <f>P371+R371+T371</f>
        <v>0</v>
      </c>
      <c r="AA371" s="1300">
        <f>Q371+S371+U371</f>
        <v>0</v>
      </c>
      <c r="AC371" s="2502" t="s">
        <v>96</v>
      </c>
      <c r="AD371" s="1276">
        <f>I361</f>
        <v>3.6</v>
      </c>
      <c r="AE371" s="1745">
        <f>J361</f>
        <v>3.6</v>
      </c>
      <c r="AF371" s="2489">
        <f>F375</f>
        <v>2.5</v>
      </c>
      <c r="AG371" s="1427">
        <f>G375</f>
        <v>2.25</v>
      </c>
      <c r="AH371" s="1279"/>
      <c r="AI371" s="1747"/>
      <c r="AJ371" s="1279">
        <f t="shared" si="245"/>
        <v>6.1</v>
      </c>
      <c r="AK371" s="1428">
        <f t="shared" si="245"/>
        <v>5.85</v>
      </c>
      <c r="AL371" s="1279">
        <f t="shared" si="245"/>
        <v>2.5</v>
      </c>
      <c r="AM371" s="1243">
        <f t="shared" si="245"/>
        <v>2.25</v>
      </c>
      <c r="AN371" s="2520">
        <f>AD371+AF371+AH371</f>
        <v>6.1</v>
      </c>
      <c r="AO371" s="3242">
        <f>AE371+AG371+AI371</f>
        <v>5.85</v>
      </c>
      <c r="AP371" s="2621"/>
      <c r="AX371" s="11"/>
      <c r="AY371" s="11"/>
      <c r="AZ371" s="11"/>
      <c r="BA371" s="11"/>
      <c r="BB371" s="11"/>
      <c r="BC371" s="11"/>
      <c r="BE371" s="11"/>
    </row>
    <row r="372" spans="2:57" ht="15.75" thickBot="1">
      <c r="B372" s="259" t="s">
        <v>522</v>
      </c>
      <c r="C372" s="266" t="s">
        <v>295</v>
      </c>
      <c r="D372" s="1588">
        <v>200</v>
      </c>
      <c r="E372" s="2839" t="s">
        <v>963</v>
      </c>
      <c r="F372" s="11"/>
      <c r="G372" s="81"/>
      <c r="H372" s="261" t="s">
        <v>68</v>
      </c>
      <c r="I372" s="260">
        <v>37.799999999999997</v>
      </c>
      <c r="J372" s="1548">
        <v>30.24</v>
      </c>
      <c r="K372" s="261" t="s">
        <v>537</v>
      </c>
      <c r="L372" s="1574">
        <v>12</v>
      </c>
      <c r="M372" s="1198">
        <v>12</v>
      </c>
      <c r="N372" s="100"/>
      <c r="O372" s="1291" t="s">
        <v>64</v>
      </c>
      <c r="P372" s="1254"/>
      <c r="Q372" s="1247"/>
      <c r="R372" s="1254"/>
      <c r="S372" s="1335"/>
      <c r="T372" s="1254"/>
      <c r="U372" s="1440"/>
      <c r="V372" s="1254">
        <f t="shared" si="241"/>
        <v>0</v>
      </c>
      <c r="W372" s="1426">
        <f t="shared" si="242"/>
        <v>0</v>
      </c>
      <c r="X372" s="1254">
        <f t="shared" si="243"/>
        <v>0</v>
      </c>
      <c r="Y372" s="1335">
        <f t="shared" si="244"/>
        <v>0</v>
      </c>
      <c r="Z372" s="1292">
        <f>P372+R372+T372</f>
        <v>0</v>
      </c>
      <c r="AA372" s="1300">
        <f>Q372+S372+U372</f>
        <v>0</v>
      </c>
      <c r="AC372" s="2485" t="s">
        <v>829</v>
      </c>
      <c r="AD372" s="2526">
        <f t="shared" ref="AD372:AI372" si="246">SUM(AD359:AD371)</f>
        <v>233.70000000000002</v>
      </c>
      <c r="AE372" s="2527">
        <f t="shared" si="246"/>
        <v>170.91000000000003</v>
      </c>
      <c r="AF372" s="2528">
        <f t="shared" si="246"/>
        <v>138.54000000000002</v>
      </c>
      <c r="AG372" s="2529">
        <f t="shared" si="246"/>
        <v>111.77</v>
      </c>
      <c r="AH372" s="2530">
        <f t="shared" si="246"/>
        <v>148.86000000000001</v>
      </c>
      <c r="AI372" s="2491">
        <f t="shared" si="246"/>
        <v>112.2</v>
      </c>
      <c r="AJ372" s="2493">
        <f t="shared" si="245"/>
        <v>372.24</v>
      </c>
      <c r="AK372" s="2494">
        <f t="shared" si="245"/>
        <v>282.68</v>
      </c>
      <c r="AL372" s="2493">
        <f t="shared" si="245"/>
        <v>287.40000000000003</v>
      </c>
      <c r="AM372" s="2495">
        <f t="shared" si="245"/>
        <v>223.97</v>
      </c>
      <c r="AN372" s="2504">
        <f>AD372+AF372+AH372</f>
        <v>521.1</v>
      </c>
      <c r="AO372" s="3238">
        <f>AE372+AG372+AI372</f>
        <v>394.88</v>
      </c>
      <c r="AP372" s="216"/>
    </row>
    <row r="373" spans="2:57">
      <c r="B373" s="259" t="s">
        <v>9</v>
      </c>
      <c r="C373" s="266" t="s">
        <v>10</v>
      </c>
      <c r="D373" s="1644">
        <v>70</v>
      </c>
      <c r="E373" s="261" t="s">
        <v>169</v>
      </c>
      <c r="F373" s="260">
        <v>12</v>
      </c>
      <c r="G373" s="1548">
        <v>10</v>
      </c>
      <c r="H373" s="2839" t="s">
        <v>975</v>
      </c>
      <c r="J373" s="81"/>
      <c r="K373" s="261" t="s">
        <v>82</v>
      </c>
      <c r="L373" s="1574">
        <v>9</v>
      </c>
      <c r="M373" s="1198">
        <v>9</v>
      </c>
      <c r="N373" s="100"/>
      <c r="O373" s="1291" t="s">
        <v>404</v>
      </c>
      <c r="P373" s="1254"/>
      <c r="Q373" s="1247"/>
      <c r="R373" s="1254"/>
      <c r="S373" s="1335"/>
      <c r="T373" s="1254"/>
      <c r="U373" s="1440"/>
      <c r="V373" s="1254">
        <f t="shared" si="241"/>
        <v>0</v>
      </c>
      <c r="W373" s="1426">
        <f t="shared" si="242"/>
        <v>0</v>
      </c>
      <c r="X373" s="1254">
        <f t="shared" si="243"/>
        <v>0</v>
      </c>
      <c r="Y373" s="1335">
        <f t="shared" si="244"/>
        <v>0</v>
      </c>
      <c r="Z373" s="1292">
        <f>P373+R373+T373</f>
        <v>0</v>
      </c>
      <c r="AA373" s="1300">
        <f>Q373+S373+U373</f>
        <v>0</v>
      </c>
      <c r="AC373" s="2450" t="s">
        <v>940</v>
      </c>
      <c r="AD373" s="2446"/>
      <c r="AE373" s="2451"/>
      <c r="AF373" s="2452"/>
      <c r="AG373" s="2453"/>
      <c r="AH373" s="2452"/>
      <c r="AI373" s="2454"/>
      <c r="AP373" s="114"/>
    </row>
    <row r="374" spans="2:57" ht="15.75" thickBot="1">
      <c r="B374" s="259" t="s">
        <v>9</v>
      </c>
      <c r="C374" s="266" t="s">
        <v>387</v>
      </c>
      <c r="D374" s="1588">
        <v>50</v>
      </c>
      <c r="E374" s="2839" t="s">
        <v>971</v>
      </c>
      <c r="F374" s="11"/>
      <c r="G374" s="81"/>
      <c r="H374" s="261" t="s">
        <v>607</v>
      </c>
      <c r="I374" s="260">
        <v>21.6</v>
      </c>
      <c r="J374" s="1548">
        <v>17.28</v>
      </c>
      <c r="K374" s="70"/>
      <c r="L374" s="11"/>
      <c r="M374" s="81"/>
      <c r="N374" s="100"/>
      <c r="O374" s="1291" t="s">
        <v>67</v>
      </c>
      <c r="P374" s="1254"/>
      <c r="Q374" s="1247"/>
      <c r="R374" s="1254"/>
      <c r="S374" s="1335"/>
      <c r="T374" s="1254"/>
      <c r="U374" s="1440"/>
      <c r="V374" s="1254">
        <f t="shared" si="241"/>
        <v>0</v>
      </c>
      <c r="W374" s="1426">
        <f t="shared" si="242"/>
        <v>0</v>
      </c>
      <c r="X374" s="1254">
        <f t="shared" si="243"/>
        <v>0</v>
      </c>
      <c r="Y374" s="1335">
        <f t="shared" si="244"/>
        <v>0</v>
      </c>
      <c r="Z374" s="1292">
        <f>P374+R374+T374</f>
        <v>0</v>
      </c>
      <c r="AA374" s="1300">
        <f>Q374+S374+U374</f>
        <v>0</v>
      </c>
      <c r="AC374" s="1308" t="s">
        <v>130</v>
      </c>
      <c r="AD374" s="1070"/>
      <c r="AE374" s="1739"/>
      <c r="AF374" s="1278"/>
      <c r="AG374" s="1425"/>
      <c r="AH374" s="1278"/>
      <c r="AI374" s="1443"/>
      <c r="AJ374" s="1278">
        <f t="shared" ref="AJ374:AM379" si="247">AD374+AF374</f>
        <v>0</v>
      </c>
      <c r="AK374" s="1426">
        <f t="shared" si="247"/>
        <v>0</v>
      </c>
      <c r="AL374" s="1278">
        <f t="shared" si="247"/>
        <v>0</v>
      </c>
      <c r="AM374" s="1335">
        <f t="shared" si="247"/>
        <v>0</v>
      </c>
      <c r="AN374" s="1499">
        <f>AD374+AF374+AH374</f>
        <v>0</v>
      </c>
      <c r="AO374" s="3237">
        <f>AE374+AG374+AI374</f>
        <v>0</v>
      </c>
      <c r="AP374" s="223"/>
    </row>
    <row r="375" spans="2:57" ht="15.75" thickBot="1">
      <c r="B375" s="70"/>
      <c r="C375" s="1632"/>
      <c r="D375" s="11"/>
      <c r="E375" s="1586" t="s">
        <v>96</v>
      </c>
      <c r="F375" s="1587">
        <v>2.5</v>
      </c>
      <c r="G375" s="1540">
        <v>2.25</v>
      </c>
      <c r="H375" s="2839" t="s">
        <v>976</v>
      </c>
      <c r="J375" s="11"/>
      <c r="K375" s="1652" t="s">
        <v>669</v>
      </c>
      <c r="L375" s="2045"/>
      <c r="M375" s="2046"/>
      <c r="N375" s="1471"/>
      <c r="O375" s="1291" t="s">
        <v>82</v>
      </c>
      <c r="P375" s="1254">
        <f>F355+I363</f>
        <v>5.6999999999999993</v>
      </c>
      <c r="Q375" s="1444">
        <f>G355+J363</f>
        <v>5.6999999999999993</v>
      </c>
      <c r="R375" s="1254">
        <f>F377+I376+I383+L373</f>
        <v>20.3</v>
      </c>
      <c r="S375" s="1426">
        <f>J383+J376+M373+G377</f>
        <v>20.3</v>
      </c>
      <c r="T375" s="1254"/>
      <c r="U375" s="1445"/>
      <c r="V375" s="1254">
        <f t="shared" si="241"/>
        <v>26</v>
      </c>
      <c r="W375" s="1426">
        <f t="shared" si="242"/>
        <v>26</v>
      </c>
      <c r="X375" s="1254">
        <f t="shared" si="243"/>
        <v>20.3</v>
      </c>
      <c r="Y375" s="1335">
        <f t="shared" si="244"/>
        <v>20.3</v>
      </c>
      <c r="Z375" s="1292">
        <f>P375+R375+T375</f>
        <v>26</v>
      </c>
      <c r="AA375" s="1300">
        <f>Q375+S375+U375</f>
        <v>26</v>
      </c>
      <c r="AC375" s="1308" t="s">
        <v>128</v>
      </c>
      <c r="AD375" s="1070"/>
      <c r="AE375" s="1739"/>
      <c r="AF375" s="1278">
        <f>L377</f>
        <v>69.42</v>
      </c>
      <c r="AG375" s="1425">
        <f>M377</f>
        <v>48.6</v>
      </c>
      <c r="AH375" s="1278"/>
      <c r="AI375" s="1443"/>
      <c r="AJ375" s="1278">
        <f t="shared" si="247"/>
        <v>69.42</v>
      </c>
      <c r="AK375" s="1426">
        <f t="shared" si="247"/>
        <v>48.6</v>
      </c>
      <c r="AL375" s="1278">
        <f t="shared" si="247"/>
        <v>69.42</v>
      </c>
      <c r="AM375" s="1335">
        <f t="shared" si="247"/>
        <v>48.6</v>
      </c>
      <c r="AN375" s="1499">
        <f>AD375+AF375+AH375</f>
        <v>69.42</v>
      </c>
      <c r="AO375" s="3237">
        <f>AE375+AG375+AI375</f>
        <v>48.6</v>
      </c>
      <c r="AP375" s="223"/>
    </row>
    <row r="376" spans="2:57" ht="15.75" thickBot="1">
      <c r="B376" s="70"/>
      <c r="C376" s="1632"/>
      <c r="D376" s="11"/>
      <c r="E376" s="2839" t="s">
        <v>972</v>
      </c>
      <c r="F376" s="11"/>
      <c r="G376" s="81"/>
      <c r="H376" s="261" t="s">
        <v>82</v>
      </c>
      <c r="I376" s="260">
        <v>2.7</v>
      </c>
      <c r="J376" s="1538">
        <v>2.7</v>
      </c>
      <c r="K376" s="1534" t="s">
        <v>100</v>
      </c>
      <c r="L376" s="1552" t="s">
        <v>101</v>
      </c>
      <c r="M376" s="1553" t="s">
        <v>102</v>
      </c>
      <c r="N376" s="100"/>
      <c r="O376" s="1291" t="s">
        <v>89</v>
      </c>
      <c r="P376" s="1254"/>
      <c r="Q376" s="1247"/>
      <c r="R376" s="1751">
        <f>L380</f>
        <v>3</v>
      </c>
      <c r="S376" s="1426">
        <f>M380</f>
        <v>3</v>
      </c>
      <c r="T376" s="1254">
        <f>I390+I391</f>
        <v>3.2</v>
      </c>
      <c r="U376" s="1440">
        <f>J390+J391</f>
        <v>3.2</v>
      </c>
      <c r="V376" s="1254">
        <f t="shared" si="241"/>
        <v>3</v>
      </c>
      <c r="W376" s="1426">
        <f t="shared" si="242"/>
        <v>3</v>
      </c>
      <c r="X376" s="1254">
        <f t="shared" si="243"/>
        <v>6.2</v>
      </c>
      <c r="Y376" s="1335">
        <f t="shared" si="244"/>
        <v>6.2</v>
      </c>
      <c r="Z376" s="1292">
        <f>P376+R376+T376</f>
        <v>6.2</v>
      </c>
      <c r="AA376" s="1300">
        <f>Q376+S376+U376</f>
        <v>6.2</v>
      </c>
      <c r="AC376" s="1308" t="s">
        <v>126</v>
      </c>
      <c r="AD376" s="1070"/>
      <c r="AE376" s="1743"/>
      <c r="AF376" s="1278"/>
      <c r="AG376" s="1425"/>
      <c r="AH376" s="1278"/>
      <c r="AI376" s="1443"/>
      <c r="AJ376" s="1278">
        <f t="shared" si="247"/>
        <v>0</v>
      </c>
      <c r="AK376" s="1426">
        <f t="shared" si="247"/>
        <v>0</v>
      </c>
      <c r="AL376" s="1278">
        <f t="shared" si="247"/>
        <v>0</v>
      </c>
      <c r="AM376" s="1335">
        <f t="shared" si="247"/>
        <v>0</v>
      </c>
      <c r="AN376" s="1499">
        <f>AD376+AF376+AH376</f>
        <v>0</v>
      </c>
      <c r="AO376" s="3237">
        <f>AE376+AG376+AI376</f>
        <v>0</v>
      </c>
      <c r="AP376" s="223"/>
    </row>
    <row r="377" spans="2:57">
      <c r="B377" s="70"/>
      <c r="C377" s="1632"/>
      <c r="D377" s="11"/>
      <c r="E377" s="2161" t="s">
        <v>82</v>
      </c>
      <c r="F377" s="260">
        <v>5</v>
      </c>
      <c r="G377" s="1548">
        <v>5</v>
      </c>
      <c r="H377" s="1586" t="s">
        <v>640</v>
      </c>
      <c r="I377" s="1197">
        <v>14.04</v>
      </c>
      <c r="J377" s="1537">
        <v>13.4</v>
      </c>
      <c r="K377" s="1189" t="s">
        <v>128</v>
      </c>
      <c r="L377" s="1654">
        <v>69.42</v>
      </c>
      <c r="M377" s="1699">
        <v>48.6</v>
      </c>
      <c r="N377" s="100"/>
      <c r="O377" s="821" t="s">
        <v>142</v>
      </c>
      <c r="P377" s="1933">
        <f>Q377/1000/0.04</f>
        <v>2.2749999999999999</v>
      </c>
      <c r="Q377" s="1444">
        <f>G353</f>
        <v>91</v>
      </c>
      <c r="R377" s="1254"/>
      <c r="S377" s="1426"/>
      <c r="T377" s="1933">
        <f>U377/1000/0.04</f>
        <v>0.17499999999999999</v>
      </c>
      <c r="U377" s="1445">
        <f>J388</f>
        <v>7</v>
      </c>
      <c r="V377" s="1254">
        <f t="shared" si="241"/>
        <v>2.2749999999999999</v>
      </c>
      <c r="W377" s="1426">
        <f t="shared" si="242"/>
        <v>91</v>
      </c>
      <c r="X377" s="1254">
        <f t="shared" si="243"/>
        <v>0.17499999999999999</v>
      </c>
      <c r="Y377" s="1335">
        <f t="shared" si="244"/>
        <v>7</v>
      </c>
      <c r="Z377" s="1292">
        <f>P377+R377+T377</f>
        <v>2.4499999999999997</v>
      </c>
      <c r="AA377" s="1300">
        <f>Q377+S377+U377</f>
        <v>98</v>
      </c>
      <c r="AC377" s="1308" t="s">
        <v>392</v>
      </c>
      <c r="AD377" s="1070"/>
      <c r="AE377" s="1744"/>
      <c r="AF377" s="1278"/>
      <c r="AG377" s="1425"/>
      <c r="AH377" s="1278"/>
      <c r="AI377" s="1443"/>
      <c r="AJ377" s="1278">
        <f t="shared" si="247"/>
        <v>0</v>
      </c>
      <c r="AK377" s="1426">
        <f t="shared" si="247"/>
        <v>0</v>
      </c>
      <c r="AL377" s="1278">
        <f t="shared" si="247"/>
        <v>0</v>
      </c>
      <c r="AM377" s="1335">
        <f t="shared" si="247"/>
        <v>0</v>
      </c>
      <c r="AN377" s="1499">
        <f>AD377+AF377+AH377</f>
        <v>0</v>
      </c>
      <c r="AO377" s="3237">
        <f>AE377+AG377+AI377</f>
        <v>0</v>
      </c>
      <c r="AP377" s="223"/>
    </row>
    <row r="378" spans="2:57" ht="16.5" customHeight="1" thickBot="1">
      <c r="B378" s="70"/>
      <c r="C378" s="1632"/>
      <c r="D378" s="11"/>
      <c r="E378" s="261" t="s">
        <v>543</v>
      </c>
      <c r="F378" s="1574">
        <v>1</v>
      </c>
      <c r="G378" s="1198">
        <v>1</v>
      </c>
      <c r="H378" s="2839" t="s">
        <v>977</v>
      </c>
      <c r="K378" s="261" t="s">
        <v>159</v>
      </c>
      <c r="L378" s="1197">
        <v>7.14</v>
      </c>
      <c r="M378" s="1585">
        <v>6</v>
      </c>
      <c r="N378" s="100"/>
      <c r="O378" s="1291" t="s">
        <v>50</v>
      </c>
      <c r="P378" s="1254">
        <f>L355</f>
        <v>7</v>
      </c>
      <c r="Q378" s="1446">
        <f>M355</f>
        <v>7</v>
      </c>
      <c r="R378" s="1254">
        <f>L379</f>
        <v>3</v>
      </c>
      <c r="S378" s="1449">
        <f>M379</f>
        <v>3</v>
      </c>
      <c r="T378" s="1254">
        <f>L390</f>
        <v>7</v>
      </c>
      <c r="U378" s="1445">
        <f>M390</f>
        <v>7</v>
      </c>
      <c r="V378" s="1254">
        <f t="shared" si="241"/>
        <v>10</v>
      </c>
      <c r="W378" s="1426">
        <f t="shared" si="242"/>
        <v>10</v>
      </c>
      <c r="X378" s="1254">
        <f t="shared" si="243"/>
        <v>10</v>
      </c>
      <c r="Y378" s="1335">
        <f t="shared" si="244"/>
        <v>10</v>
      </c>
      <c r="Z378" s="1292">
        <f>P378+R378+T378</f>
        <v>17</v>
      </c>
      <c r="AA378" s="1300">
        <f>Q378+S378+U378</f>
        <v>17</v>
      </c>
      <c r="AC378" s="2502"/>
      <c r="AD378" s="1276"/>
      <c r="AE378" s="2488"/>
      <c r="AF378" s="2489"/>
      <c r="AG378" s="1427"/>
      <c r="AH378" s="1279"/>
      <c r="AI378" s="1747"/>
      <c r="AJ378" s="1279">
        <f t="shared" si="247"/>
        <v>0</v>
      </c>
      <c r="AK378" s="1428">
        <f t="shared" si="247"/>
        <v>0</v>
      </c>
      <c r="AL378" s="1279">
        <f t="shared" si="247"/>
        <v>0</v>
      </c>
      <c r="AM378" s="1243">
        <f t="shared" si="247"/>
        <v>0</v>
      </c>
      <c r="AN378" s="2520">
        <f>AD378+AF378+AH378</f>
        <v>0</v>
      </c>
      <c r="AO378" s="3242">
        <f>AE378+AG378+AI378</f>
        <v>0</v>
      </c>
      <c r="AP378" s="119"/>
    </row>
    <row r="379" spans="2:57" ht="15.75" thickBot="1">
      <c r="B379" s="70"/>
      <c r="C379" s="1632"/>
      <c r="D379" s="11"/>
      <c r="E379" s="1589" t="s">
        <v>160</v>
      </c>
      <c r="F379" s="260">
        <v>0.01</v>
      </c>
      <c r="G379" s="1540">
        <v>0.01</v>
      </c>
      <c r="H379" s="261" t="s">
        <v>54</v>
      </c>
      <c r="I379" s="1543">
        <v>0.1</v>
      </c>
      <c r="J379" s="2848">
        <v>0.1</v>
      </c>
      <c r="K379" s="1544" t="s">
        <v>560</v>
      </c>
      <c r="L379" s="1197">
        <v>3</v>
      </c>
      <c r="M379" s="1585">
        <v>3</v>
      </c>
      <c r="N379" s="100"/>
      <c r="O379" s="1291" t="s">
        <v>138</v>
      </c>
      <c r="P379" s="1254"/>
      <c r="Q379" s="1247"/>
      <c r="R379" s="1254"/>
      <c r="S379" s="1335"/>
      <c r="T379" s="1254"/>
      <c r="U379" s="1440"/>
      <c r="V379" s="1254">
        <f t="shared" si="241"/>
        <v>0</v>
      </c>
      <c r="W379" s="1426">
        <f t="shared" si="242"/>
        <v>0</v>
      </c>
      <c r="X379" s="1254">
        <f t="shared" si="243"/>
        <v>0</v>
      </c>
      <c r="Y379" s="1335">
        <f t="shared" si="244"/>
        <v>0</v>
      </c>
      <c r="Z379" s="1292">
        <f>P379+R379+T379</f>
        <v>0</v>
      </c>
      <c r="AA379" s="1300">
        <f>Q379+S379+U379</f>
        <v>0</v>
      </c>
      <c r="AC379" s="2485" t="s">
        <v>830</v>
      </c>
      <c r="AD379" s="2490">
        <f t="shared" ref="AD379:AI379" si="248">SUM(AD374:AD378)</f>
        <v>0</v>
      </c>
      <c r="AE379" s="2491">
        <f t="shared" si="248"/>
        <v>0</v>
      </c>
      <c r="AF379" s="2492">
        <f t="shared" si="248"/>
        <v>69.42</v>
      </c>
      <c r="AG379" s="2491">
        <f t="shared" si="248"/>
        <v>48.6</v>
      </c>
      <c r="AH379" s="2492">
        <f t="shared" si="248"/>
        <v>0</v>
      </c>
      <c r="AI379" s="2491">
        <f t="shared" si="248"/>
        <v>0</v>
      </c>
      <c r="AJ379" s="2493">
        <f t="shared" si="247"/>
        <v>69.42</v>
      </c>
      <c r="AK379" s="2494">
        <f t="shared" si="247"/>
        <v>48.6</v>
      </c>
      <c r="AL379" s="2493">
        <f t="shared" si="247"/>
        <v>69.42</v>
      </c>
      <c r="AM379" s="2495">
        <f t="shared" si="247"/>
        <v>48.6</v>
      </c>
      <c r="AN379" s="2504">
        <f>AD379+AF379+AH379</f>
        <v>69.42</v>
      </c>
      <c r="AO379" s="3238">
        <f>AE379+AG379+AI379</f>
        <v>48.6</v>
      </c>
      <c r="AP379" s="216"/>
    </row>
    <row r="380" spans="2:57" ht="15.75" thickBot="1">
      <c r="B380" s="70"/>
      <c r="C380" s="1632"/>
      <c r="D380" s="11"/>
      <c r="E380" s="261" t="s">
        <v>532</v>
      </c>
      <c r="F380" s="260">
        <v>212.5</v>
      </c>
      <c r="G380" s="1540">
        <v>212.5</v>
      </c>
      <c r="H380" s="1589" t="s">
        <v>160</v>
      </c>
      <c r="I380" s="260">
        <v>9.2999999999999992E-3</v>
      </c>
      <c r="J380" s="1541">
        <v>9.2999999999999992E-3</v>
      </c>
      <c r="K380" s="261" t="s">
        <v>89</v>
      </c>
      <c r="L380" s="260">
        <v>3</v>
      </c>
      <c r="M380" s="1585">
        <v>3</v>
      </c>
      <c r="N380" s="100"/>
      <c r="O380" s="1291" t="s">
        <v>401</v>
      </c>
      <c r="P380" s="1254"/>
      <c r="Q380" s="1247"/>
      <c r="R380" s="1254"/>
      <c r="S380" s="1335"/>
      <c r="T380" s="1254"/>
      <c r="U380" s="1440"/>
      <c r="V380" s="1254">
        <f t="shared" si="241"/>
        <v>0</v>
      </c>
      <c r="W380" s="1426">
        <f t="shared" si="242"/>
        <v>0</v>
      </c>
      <c r="X380" s="1254">
        <f t="shared" si="243"/>
        <v>0</v>
      </c>
      <c r="Y380" s="1335">
        <f t="shared" si="244"/>
        <v>0</v>
      </c>
      <c r="Z380" s="1292">
        <f>P380+R380+T380</f>
        <v>0</v>
      </c>
      <c r="AA380" s="1300">
        <f>Q380+S380+U380</f>
        <v>0</v>
      </c>
      <c r="AC380" s="2480" t="s">
        <v>831</v>
      </c>
      <c r="AD380" s="2481">
        <f t="shared" ref="AD380:AI380" si="249">AD372+AD379</f>
        <v>233.70000000000002</v>
      </c>
      <c r="AE380" s="2501">
        <f t="shared" si="249"/>
        <v>170.91000000000003</v>
      </c>
      <c r="AF380" s="2513">
        <f t="shared" si="249"/>
        <v>207.96000000000004</v>
      </c>
      <c r="AG380" s="2512">
        <f t="shared" si="249"/>
        <v>160.37</v>
      </c>
      <c r="AH380" s="2481">
        <f t="shared" si="249"/>
        <v>148.86000000000001</v>
      </c>
      <c r="AI380" s="2500">
        <f t="shared" si="249"/>
        <v>112.2</v>
      </c>
      <c r="AJ380" s="2518">
        <f>AD380+AF380</f>
        <v>441.66000000000008</v>
      </c>
      <c r="AK380" s="2483">
        <f>AE380+AG380</f>
        <v>331.28000000000003</v>
      </c>
      <c r="AL380" s="2482">
        <f t="shared" ref="AL380" si="250">AF380+AH380</f>
        <v>356.82000000000005</v>
      </c>
      <c r="AM380" s="2484">
        <f t="shared" ref="AM380" si="251">AG380+AI380</f>
        <v>272.57</v>
      </c>
      <c r="AN380" s="2517">
        <f>AD380+AF380+AH380</f>
        <v>590.5200000000001</v>
      </c>
      <c r="AO380" s="3243">
        <f>AE380+AG380+AI380</f>
        <v>443.48</v>
      </c>
      <c r="AP380" s="134"/>
    </row>
    <row r="381" spans="2:57">
      <c r="B381" s="70"/>
      <c r="C381" s="1632"/>
      <c r="D381" s="11"/>
      <c r="E381" s="70"/>
      <c r="F381" s="11"/>
      <c r="G381" s="81"/>
      <c r="H381" s="261" t="s">
        <v>544</v>
      </c>
      <c r="I381" s="1514"/>
      <c r="J381" s="1681"/>
      <c r="K381" s="70"/>
      <c r="L381" s="11"/>
      <c r="M381" s="81"/>
      <c r="N381" s="100"/>
      <c r="O381" s="1291" t="s">
        <v>136</v>
      </c>
      <c r="P381" s="1254"/>
      <c r="Q381" s="1247"/>
      <c r="R381" s="1254"/>
      <c r="S381" s="1335"/>
      <c r="T381" s="1254"/>
      <c r="U381" s="1440"/>
      <c r="V381" s="1254">
        <f t="shared" si="241"/>
        <v>0</v>
      </c>
      <c r="W381" s="1426">
        <f t="shared" si="242"/>
        <v>0</v>
      </c>
      <c r="X381" s="1254">
        <f t="shared" si="243"/>
        <v>0</v>
      </c>
      <c r="Y381" s="1335">
        <f t="shared" si="244"/>
        <v>0</v>
      </c>
      <c r="Z381" s="1292">
        <f>P381+R381+T381</f>
        <v>0</v>
      </c>
      <c r="AA381" s="1300">
        <f>Q381+S381+U381</f>
        <v>0</v>
      </c>
      <c r="AC381" s="1329" t="s">
        <v>374</v>
      </c>
      <c r="AD381" s="1330"/>
      <c r="AE381" s="1331"/>
      <c r="AF381" s="1070"/>
      <c r="AG381" s="1332"/>
      <c r="AH381" s="1070"/>
      <c r="AI381" s="1333"/>
      <c r="AJ381" s="1278"/>
      <c r="AK381" s="1334"/>
      <c r="AL381" s="1278"/>
      <c r="AM381" s="1335"/>
      <c r="AN381" s="1292"/>
      <c r="AO381" s="11"/>
      <c r="AP381" s="106"/>
    </row>
    <row r="382" spans="2:57">
      <c r="B382" s="70"/>
      <c r="C382" s="1632"/>
      <c r="D382" s="11"/>
      <c r="E382" s="70"/>
      <c r="F382" s="11"/>
      <c r="G382" s="81"/>
      <c r="H382" s="261" t="s">
        <v>80</v>
      </c>
      <c r="I382" s="260">
        <v>45</v>
      </c>
      <c r="J382" s="1538">
        <v>45</v>
      </c>
      <c r="K382" s="70"/>
      <c r="L382" s="11"/>
      <c r="M382" s="81"/>
      <c r="N382" s="100"/>
      <c r="O382" s="1291" t="s">
        <v>135</v>
      </c>
      <c r="P382" s="1254">
        <f>L354</f>
        <v>5</v>
      </c>
      <c r="Q382" s="1247">
        <f>M354</f>
        <v>5</v>
      </c>
      <c r="R382" s="1254"/>
      <c r="S382" s="1335"/>
      <c r="T382" s="1254"/>
      <c r="U382" s="1440"/>
      <c r="V382" s="1254">
        <f t="shared" si="241"/>
        <v>5</v>
      </c>
      <c r="W382" s="1426">
        <f t="shared" si="242"/>
        <v>5</v>
      </c>
      <c r="X382" s="1254">
        <f t="shared" si="243"/>
        <v>0</v>
      </c>
      <c r="Y382" s="1335">
        <f t="shared" si="244"/>
        <v>0</v>
      </c>
      <c r="Z382" s="1292">
        <f>P382+R382+T382</f>
        <v>5</v>
      </c>
      <c r="AA382" s="1300">
        <f>Q382+S382+U382</f>
        <v>5</v>
      </c>
      <c r="AC382" s="1972" t="s">
        <v>497</v>
      </c>
      <c r="AD382" s="2479"/>
      <c r="AE382" s="2468"/>
      <c r="AF382" s="1070"/>
      <c r="AG382" s="1313"/>
      <c r="AH382" s="1070"/>
      <c r="AI382" s="2469"/>
      <c r="AJ382" s="1278">
        <f t="shared" ref="AJ382" si="252">AD382+AF382</f>
        <v>0</v>
      </c>
      <c r="AK382" s="1341">
        <f t="shared" ref="AK382" si="253">AE382+AG382</f>
        <v>0</v>
      </c>
      <c r="AL382" s="1278">
        <f t="shared" ref="AL382" si="254">AF382+AH382</f>
        <v>0</v>
      </c>
      <c r="AM382" s="1342">
        <f t="shared" ref="AM382" si="255">AG382+AI382</f>
        <v>0</v>
      </c>
      <c r="AN382" s="1312">
        <f>AD382+AF382+AH382</f>
        <v>0</v>
      </c>
      <c r="AO382" s="3234">
        <f>AE382+AG382+AI382</f>
        <v>0</v>
      </c>
      <c r="AP382" s="108"/>
    </row>
    <row r="383" spans="2:57">
      <c r="B383" s="70"/>
      <c r="C383" s="1632"/>
      <c r="D383" s="11"/>
      <c r="E383" s="70"/>
      <c r="F383" s="11"/>
      <c r="G383" s="81"/>
      <c r="H383" s="261" t="s">
        <v>257</v>
      </c>
      <c r="I383" s="260">
        <v>3.6</v>
      </c>
      <c r="J383" s="1537">
        <v>3.6</v>
      </c>
      <c r="K383" s="70"/>
      <c r="L383" s="11"/>
      <c r="M383" s="81"/>
      <c r="N383" s="100"/>
      <c r="O383" s="1291" t="s">
        <v>77</v>
      </c>
      <c r="P383" s="1254"/>
      <c r="Q383" s="1247"/>
      <c r="R383" s="1254"/>
      <c r="S383" s="1335"/>
      <c r="T383" s="1254"/>
      <c r="U383" s="1440"/>
      <c r="V383" s="1254">
        <f t="shared" si="241"/>
        <v>0</v>
      </c>
      <c r="W383" s="1426">
        <f t="shared" si="242"/>
        <v>0</v>
      </c>
      <c r="X383" s="1254">
        <f t="shared" si="243"/>
        <v>0</v>
      </c>
      <c r="Y383" s="1335">
        <f t="shared" si="244"/>
        <v>0</v>
      </c>
      <c r="Z383" s="1292">
        <f>P383+R383+T383</f>
        <v>0</v>
      </c>
      <c r="AA383" s="1300">
        <f>Q383+S383+U383</f>
        <v>0</v>
      </c>
      <c r="AC383" s="1336" t="s">
        <v>375</v>
      </c>
      <c r="AD383" s="1337">
        <f>L360</f>
        <v>113.5</v>
      </c>
      <c r="AE383" s="1338">
        <f>D361</f>
        <v>100</v>
      </c>
      <c r="AF383" s="1070"/>
      <c r="AG383" s="1339"/>
      <c r="AH383" s="1278"/>
      <c r="AI383" s="1340"/>
      <c r="AJ383" s="1278">
        <f t="shared" ref="AJ383:AM385" si="256">AD383+AF383</f>
        <v>113.5</v>
      </c>
      <c r="AK383" s="1341">
        <f t="shared" si="256"/>
        <v>100</v>
      </c>
      <c r="AL383" s="1278">
        <f t="shared" si="256"/>
        <v>0</v>
      </c>
      <c r="AM383" s="1342">
        <f t="shared" si="256"/>
        <v>0</v>
      </c>
      <c r="AN383" s="1312">
        <f>AD383+AF383+AH383</f>
        <v>113.5</v>
      </c>
      <c r="AO383" s="3234">
        <f>AE383+AG383+AI383</f>
        <v>100</v>
      </c>
      <c r="AP383" s="112"/>
    </row>
    <row r="384" spans="2:57">
      <c r="B384" s="70"/>
      <c r="C384" s="1632"/>
      <c r="D384" s="11"/>
      <c r="E384" s="70"/>
      <c r="F384" s="11"/>
      <c r="G384" s="81"/>
      <c r="H384" s="1964" t="s">
        <v>446</v>
      </c>
      <c r="I384" s="1574">
        <v>3.6</v>
      </c>
      <c r="J384" s="1575">
        <v>3.6</v>
      </c>
      <c r="K384" s="70"/>
      <c r="L384" s="11"/>
      <c r="M384" s="81"/>
      <c r="N384" s="100"/>
      <c r="O384" s="489" t="s">
        <v>402</v>
      </c>
      <c r="P384" s="1254">
        <f>F356+I364</f>
        <v>0.88</v>
      </c>
      <c r="Q384" s="1247">
        <f>G356+J364</f>
        <v>0.88</v>
      </c>
      <c r="R384" s="1751">
        <f>F378+I379+I385+L371</f>
        <v>1.84</v>
      </c>
      <c r="S384" s="1426">
        <f>G378+J385+M371+J379</f>
        <v>1.84</v>
      </c>
      <c r="T384" s="1254">
        <f>I392</f>
        <v>0.4</v>
      </c>
      <c r="U384" s="1440">
        <f>J392</f>
        <v>0.4</v>
      </c>
      <c r="V384" s="1254">
        <f t="shared" si="241"/>
        <v>2.72</v>
      </c>
      <c r="W384" s="1426">
        <f t="shared" si="242"/>
        <v>2.72</v>
      </c>
      <c r="X384" s="1254">
        <f t="shared" si="243"/>
        <v>2.2400000000000002</v>
      </c>
      <c r="Y384" s="1335">
        <f t="shared" si="244"/>
        <v>2.2400000000000002</v>
      </c>
      <c r="Z384" s="1292">
        <f>P384+R384+T384</f>
        <v>3.12</v>
      </c>
      <c r="AA384" s="1300">
        <f>Q384+S384+U384</f>
        <v>3.12</v>
      </c>
      <c r="AC384" s="1343" t="s">
        <v>376</v>
      </c>
      <c r="AD384" s="1344"/>
      <c r="AE384" s="1345"/>
      <c r="AF384" s="1070"/>
      <c r="AG384" s="1346"/>
      <c r="AH384" s="1347"/>
      <c r="AI384" s="1348"/>
      <c r="AJ384" s="1278">
        <f t="shared" si="256"/>
        <v>0</v>
      </c>
      <c r="AK384" s="1341">
        <f t="shared" si="256"/>
        <v>0</v>
      </c>
      <c r="AL384" s="1278">
        <f t="shared" si="256"/>
        <v>0</v>
      </c>
      <c r="AM384" s="1342">
        <f t="shared" si="256"/>
        <v>0</v>
      </c>
      <c r="AN384" s="1292">
        <f>AD384+AF384+AH384</f>
        <v>0</v>
      </c>
      <c r="AO384" s="3234">
        <f>AE384+AG384+AI384</f>
        <v>0</v>
      </c>
      <c r="AP384" s="112"/>
    </row>
    <row r="385" spans="2:49" ht="15.75" thickBot="1">
      <c r="B385" s="1472" t="s">
        <v>361</v>
      </c>
      <c r="C385" s="1635"/>
      <c r="D385" s="1637">
        <f>SUM(D367:D375)</f>
        <v>930</v>
      </c>
      <c r="E385" s="66"/>
      <c r="F385" s="38"/>
      <c r="G385" s="83"/>
      <c r="H385" s="271" t="s">
        <v>54</v>
      </c>
      <c r="I385" s="1642">
        <v>0.27</v>
      </c>
      <c r="J385" s="2870">
        <v>0.27</v>
      </c>
      <c r="K385" s="66"/>
      <c r="L385" s="38"/>
      <c r="M385" s="83"/>
      <c r="N385" s="100"/>
      <c r="O385" s="1291" t="s">
        <v>403</v>
      </c>
      <c r="P385" s="1254"/>
      <c r="Q385" s="1247"/>
      <c r="R385" s="1254"/>
      <c r="S385" s="1335"/>
      <c r="T385" s="1254"/>
      <c r="U385" s="1440"/>
      <c r="V385" s="1254">
        <f t="shared" si="241"/>
        <v>0</v>
      </c>
      <c r="W385" s="1426">
        <f t="shared" si="242"/>
        <v>0</v>
      </c>
      <c r="X385" s="1254">
        <f t="shared" si="243"/>
        <v>0</v>
      </c>
      <c r="Y385" s="1335">
        <f t="shared" si="244"/>
        <v>0</v>
      </c>
      <c r="Z385" s="1292">
        <f>P385+R385+T385</f>
        <v>0</v>
      </c>
      <c r="AA385" s="1300">
        <f>Q385+S385+U385</f>
        <v>0</v>
      </c>
      <c r="AC385" s="1349" t="s">
        <v>377</v>
      </c>
      <c r="AD385" s="1344"/>
      <c r="AE385" s="1345"/>
      <c r="AF385" s="1070"/>
      <c r="AG385" s="1346"/>
      <c r="AH385" s="1278"/>
      <c r="AI385" s="1348"/>
      <c r="AJ385" s="1278">
        <f t="shared" si="256"/>
        <v>0</v>
      </c>
      <c r="AK385" s="1341">
        <f t="shared" si="256"/>
        <v>0</v>
      </c>
      <c r="AL385" s="1278">
        <f t="shared" si="256"/>
        <v>0</v>
      </c>
      <c r="AM385" s="1342">
        <f t="shared" si="256"/>
        <v>0</v>
      </c>
      <c r="AN385" s="1292">
        <f>AD385+AF385+AH385</f>
        <v>0</v>
      </c>
      <c r="AO385" s="3234">
        <f>AE385+AG385+AI385</f>
        <v>0</v>
      </c>
      <c r="AP385" s="112"/>
    </row>
    <row r="386" spans="2:49" ht="15.75" thickBot="1">
      <c r="B386" s="387"/>
      <c r="C386" s="177" t="s">
        <v>232</v>
      </c>
      <c r="D386" s="707"/>
      <c r="E386" s="2142" t="s">
        <v>726</v>
      </c>
      <c r="F386" s="47"/>
      <c r="G386" s="47"/>
      <c r="H386" s="1285"/>
      <c r="I386" s="47"/>
      <c r="J386" s="47"/>
      <c r="K386" s="712" t="s">
        <v>485</v>
      </c>
      <c r="L386" s="1561"/>
      <c r="M386" s="1562"/>
      <c r="N386" s="100"/>
      <c r="O386" s="1263" t="s">
        <v>164</v>
      </c>
      <c r="P386" s="1258">
        <f t="shared" ref="P386:U386" si="257">P387+P388+P389+P390</f>
        <v>9.4000000000000004E-3</v>
      </c>
      <c r="Q386" s="1450">
        <f t="shared" si="257"/>
        <v>9.4000000000000004E-3</v>
      </c>
      <c r="R386" s="1258">
        <f t="shared" si="257"/>
        <v>1.9299999999999998E-2</v>
      </c>
      <c r="S386" s="1451">
        <f t="shared" si="257"/>
        <v>1.9299999999999998E-2</v>
      </c>
      <c r="T386" s="1268">
        <f t="shared" si="257"/>
        <v>0.2</v>
      </c>
      <c r="U386" s="1452">
        <f t="shared" si="257"/>
        <v>0.2</v>
      </c>
      <c r="V386" s="1758">
        <f t="shared" ref="V386:V391" si="258">P386+R386</f>
        <v>2.8699999999999996E-2</v>
      </c>
      <c r="W386" s="1426">
        <f t="shared" si="242"/>
        <v>2.8699999999999996E-2</v>
      </c>
      <c r="X386" s="1254">
        <f t="shared" si="243"/>
        <v>0.21929999999999999</v>
      </c>
      <c r="Y386" s="1335">
        <f t="shared" si="244"/>
        <v>0.21929999999999999</v>
      </c>
      <c r="Z386" s="1292">
        <f>P386+R386+T386</f>
        <v>0.22870000000000001</v>
      </c>
      <c r="AA386" s="1300">
        <f>Q386+S386+U386</f>
        <v>0.22870000000000001</v>
      </c>
      <c r="AC386" s="1350" t="s">
        <v>378</v>
      </c>
      <c r="AD386" s="1351"/>
      <c r="AE386" s="1352"/>
      <c r="AF386" s="1276"/>
      <c r="AG386" s="1353"/>
      <c r="AH386" s="1279"/>
      <c r="AI386" s="1354"/>
      <c r="AJ386" s="1279">
        <f>AD386+AF386</f>
        <v>0</v>
      </c>
      <c r="AK386" s="1355"/>
      <c r="AL386" s="1279">
        <f t="shared" ref="AL386:AL398" si="259">AF386+AH386</f>
        <v>0</v>
      </c>
      <c r="AM386" s="1356"/>
      <c r="AN386" s="1301">
        <f>AD386+AF386+AH386</f>
        <v>0</v>
      </c>
      <c r="AO386" s="3235">
        <f>AE386+AG386+AI386</f>
        <v>0</v>
      </c>
      <c r="AP386" s="114"/>
    </row>
    <row r="387" spans="2:49" ht="15.75" thickBot="1">
      <c r="B387" s="257" t="s">
        <v>484</v>
      </c>
      <c r="C387" s="274" t="s">
        <v>485</v>
      </c>
      <c r="D387" s="402">
        <v>200</v>
      </c>
      <c r="E387" s="1554" t="s">
        <v>100</v>
      </c>
      <c r="F387" s="1535" t="s">
        <v>101</v>
      </c>
      <c r="G387" s="1634" t="s">
        <v>102</v>
      </c>
      <c r="H387" s="1534" t="s">
        <v>100</v>
      </c>
      <c r="I387" s="1535" t="s">
        <v>101</v>
      </c>
      <c r="J387" s="1536" t="s">
        <v>102</v>
      </c>
      <c r="K387" s="1527" t="s">
        <v>487</v>
      </c>
      <c r="L387" s="1565"/>
      <c r="M387" s="1566"/>
      <c r="N387" s="100"/>
      <c r="O387" s="1264" t="s">
        <v>160</v>
      </c>
      <c r="P387" s="1259">
        <f>I365</f>
        <v>9.4000000000000004E-3</v>
      </c>
      <c r="Q387" s="1453">
        <f>J365</f>
        <v>9.4000000000000004E-3</v>
      </c>
      <c r="R387" s="1259">
        <f>F379+I380</f>
        <v>1.9299999999999998E-2</v>
      </c>
      <c r="S387" s="1454">
        <f>G379+J380</f>
        <v>1.9299999999999998E-2</v>
      </c>
      <c r="T387" s="1269"/>
      <c r="U387" s="1453"/>
      <c r="V387" s="1273">
        <f t="shared" si="258"/>
        <v>2.8699999999999996E-2</v>
      </c>
      <c r="W387" s="1454">
        <f t="shared" si="242"/>
        <v>2.8699999999999996E-2</v>
      </c>
      <c r="X387" s="1255">
        <f t="shared" si="243"/>
        <v>1.9299999999999998E-2</v>
      </c>
      <c r="Y387" s="1454">
        <f t="shared" si="244"/>
        <v>1.9299999999999998E-2</v>
      </c>
      <c r="Z387" s="1292">
        <f>P387+R387+T387</f>
        <v>2.8699999999999996E-2</v>
      </c>
      <c r="AA387" s="1300">
        <f>Q387+S387+U387</f>
        <v>2.8699999999999996E-2</v>
      </c>
      <c r="AC387" s="1357" t="s">
        <v>379</v>
      </c>
      <c r="AD387" s="1358">
        <f>SUM(AD383:AD386)</f>
        <v>113.5</v>
      </c>
      <c r="AE387" s="1359">
        <f>AE383+AE384+AE385+AE386</f>
        <v>100</v>
      </c>
      <c r="AF387" s="1360">
        <f>AF383+AF384+AF385+AF386</f>
        <v>0</v>
      </c>
      <c r="AG387" s="1361">
        <f>AG383+AG384+AG385+AG386</f>
        <v>0</v>
      </c>
      <c r="AH387" s="1362">
        <f>SUM(AH383:AH386)</f>
        <v>0</v>
      </c>
      <c r="AI387" s="1363">
        <f>SUM(AI383:AI386)</f>
        <v>0</v>
      </c>
      <c r="AJ387" s="1362">
        <f>AD387+AF387</f>
        <v>113.5</v>
      </c>
      <c r="AK387" s="1364">
        <f>AE387+AG387</f>
        <v>100</v>
      </c>
      <c r="AL387" s="1362">
        <f t="shared" si="259"/>
        <v>0</v>
      </c>
      <c r="AM387" s="1365">
        <f>AG387+AI387</f>
        <v>0</v>
      </c>
      <c r="AN387" s="1314">
        <f>AD387+AF387+AH387</f>
        <v>113.5</v>
      </c>
      <c r="AO387" s="3239">
        <f>AE387+AG387+AI387</f>
        <v>100</v>
      </c>
      <c r="AP387" s="207"/>
      <c r="AV387" s="11"/>
      <c r="AW387" s="11"/>
    </row>
    <row r="388" spans="2:49" ht="15.75" thickBot="1">
      <c r="B388" s="320"/>
      <c r="C388" s="357" t="s">
        <v>486</v>
      </c>
      <c r="D388" s="298"/>
      <c r="E388" s="1189" t="s">
        <v>68</v>
      </c>
      <c r="F388" s="1190">
        <v>80</v>
      </c>
      <c r="G388" s="1682">
        <v>64</v>
      </c>
      <c r="H388" s="1532" t="s">
        <v>730</v>
      </c>
      <c r="I388" s="1190" t="s">
        <v>731</v>
      </c>
      <c r="J388" s="1615">
        <v>7</v>
      </c>
      <c r="K388" s="389" t="s">
        <v>100</v>
      </c>
      <c r="L388" s="1523" t="s">
        <v>101</v>
      </c>
      <c r="M388" s="1564" t="s">
        <v>102</v>
      </c>
      <c r="N388" s="100"/>
      <c r="O388" s="1265" t="s">
        <v>369</v>
      </c>
      <c r="P388" s="1260"/>
      <c r="Q388" s="1455"/>
      <c r="R388" s="1260"/>
      <c r="S388" s="1456"/>
      <c r="T388" s="1270"/>
      <c r="U388" s="1455"/>
      <c r="V388" s="1273">
        <f t="shared" si="258"/>
        <v>0</v>
      </c>
      <c r="W388" s="1454">
        <f t="shared" si="242"/>
        <v>0</v>
      </c>
      <c r="X388" s="1255">
        <f t="shared" si="243"/>
        <v>0</v>
      </c>
      <c r="Y388" s="1454">
        <f t="shared" si="244"/>
        <v>0</v>
      </c>
      <c r="Z388" s="1292">
        <f>P388+R388+T388</f>
        <v>0</v>
      </c>
      <c r="AA388" s="1300">
        <f>Q388+S388+U388</f>
        <v>0</v>
      </c>
      <c r="AC388" s="1489" t="s">
        <v>388</v>
      </c>
      <c r="AD388" s="1380"/>
      <c r="AE388" s="1478"/>
      <c r="AF388" s="1382"/>
      <c r="AG388" s="1481"/>
      <c r="AH388" s="1380"/>
      <c r="AI388" s="1478"/>
      <c r="AJ388" s="1277"/>
      <c r="AK388" s="1484"/>
      <c r="AL388" s="1277">
        <f t="shared" si="259"/>
        <v>0</v>
      </c>
      <c r="AM388" s="1487"/>
      <c r="AN388" s="1311">
        <f>AD388+AF388+AH388</f>
        <v>0</v>
      </c>
      <c r="AO388" s="3233">
        <f>AE388+AG388+AI388</f>
        <v>0</v>
      </c>
      <c r="AP388" s="3248"/>
      <c r="AV388" s="11"/>
      <c r="AW388" s="11"/>
    </row>
    <row r="389" spans="2:49">
      <c r="B389" s="257" t="s">
        <v>729</v>
      </c>
      <c r="C389" s="2617" t="s">
        <v>726</v>
      </c>
      <c r="D389" s="402">
        <v>120</v>
      </c>
      <c r="E389" s="2839" t="s">
        <v>978</v>
      </c>
      <c r="F389" s="11"/>
      <c r="G389" s="11"/>
      <c r="H389" s="2871" t="s">
        <v>582</v>
      </c>
      <c r="I389" s="1556">
        <v>9.6</v>
      </c>
      <c r="J389" s="2874">
        <v>9.6</v>
      </c>
      <c r="K389" s="1189" t="s">
        <v>488</v>
      </c>
      <c r="L389" s="1190">
        <v>15</v>
      </c>
      <c r="M389" s="1191">
        <v>15</v>
      </c>
      <c r="N389" s="100"/>
      <c r="O389" s="1266" t="s">
        <v>134</v>
      </c>
      <c r="P389" s="1261"/>
      <c r="Q389" s="1457"/>
      <c r="R389" s="1261"/>
      <c r="S389" s="1458"/>
      <c r="T389" s="1271">
        <f>L391</f>
        <v>0.2</v>
      </c>
      <c r="U389" s="1457">
        <f>M391</f>
        <v>0.2</v>
      </c>
      <c r="V389" s="1273">
        <f t="shared" si="258"/>
        <v>0</v>
      </c>
      <c r="W389" s="1454">
        <f t="shared" si="242"/>
        <v>0</v>
      </c>
      <c r="X389" s="1255">
        <f t="shared" si="243"/>
        <v>0.2</v>
      </c>
      <c r="Y389" s="1454">
        <f t="shared" si="244"/>
        <v>0.2</v>
      </c>
      <c r="Z389" s="1301">
        <f>P389+R389+T389</f>
        <v>0.2</v>
      </c>
      <c r="AA389" s="1302">
        <f>Q389+S389+U389</f>
        <v>0.2</v>
      </c>
      <c r="AC389" s="1474" t="s">
        <v>389</v>
      </c>
      <c r="AD389" s="1386"/>
      <c r="AE389" s="1479"/>
      <c r="AF389" s="1388"/>
      <c r="AG389" s="1482"/>
      <c r="AH389" s="1386">
        <f>L389</f>
        <v>15</v>
      </c>
      <c r="AI389" s="1479">
        <f>M389</f>
        <v>15</v>
      </c>
      <c r="AJ389" s="1278">
        <f t="shared" ref="AJ389:AK391" si="260">AD389+AF389</f>
        <v>0</v>
      </c>
      <c r="AK389" s="1485">
        <f t="shared" si="260"/>
        <v>0</v>
      </c>
      <c r="AL389" s="1278">
        <f t="shared" si="259"/>
        <v>15</v>
      </c>
      <c r="AM389" s="1438">
        <f t="shared" ref="AM389:AM394" si="261">AG389+AI389</f>
        <v>15</v>
      </c>
      <c r="AN389" s="1292">
        <f>AD389+AF389+AH389</f>
        <v>15</v>
      </c>
      <c r="AO389" s="3234">
        <f>AE389+AG389+AI389</f>
        <v>15</v>
      </c>
      <c r="AP389" s="112"/>
      <c r="AV389" s="11"/>
      <c r="AW389" s="11"/>
    </row>
    <row r="390" spans="2:49" ht="15.75" thickBot="1">
      <c r="B390" s="259" t="s">
        <v>9</v>
      </c>
      <c r="C390" s="266" t="s">
        <v>10</v>
      </c>
      <c r="D390" s="275">
        <v>30</v>
      </c>
      <c r="E390" s="1589" t="s">
        <v>45</v>
      </c>
      <c r="F390" s="1543">
        <v>41</v>
      </c>
      <c r="G390" s="1610">
        <v>30.512</v>
      </c>
      <c r="H390" s="252" t="s">
        <v>89</v>
      </c>
      <c r="I390" s="260">
        <v>1.6</v>
      </c>
      <c r="J390" s="1537">
        <v>1.6</v>
      </c>
      <c r="K390" s="261" t="s">
        <v>50</v>
      </c>
      <c r="L390" s="260">
        <v>7</v>
      </c>
      <c r="M390" s="1192">
        <v>7</v>
      </c>
      <c r="N390" s="100"/>
      <c r="O390" s="1266" t="s">
        <v>417</v>
      </c>
      <c r="P390" s="1261"/>
      <c r="Q390" s="1457"/>
      <c r="R390" s="1261"/>
      <c r="S390" s="1458"/>
      <c r="T390" s="1271"/>
      <c r="U390" s="1457"/>
      <c r="V390" s="1273">
        <f t="shared" si="258"/>
        <v>0</v>
      </c>
      <c r="W390" s="1454">
        <f t="shared" si="242"/>
        <v>0</v>
      </c>
      <c r="X390" s="1255">
        <f>R390+T390</f>
        <v>0</v>
      </c>
      <c r="Y390" s="1454">
        <f t="shared" si="244"/>
        <v>0</v>
      </c>
      <c r="Z390" s="1301">
        <f>P390+R390+T390</f>
        <v>0</v>
      </c>
      <c r="AA390" s="1302">
        <f>Q390+S390+U390</f>
        <v>0</v>
      </c>
      <c r="AC390" s="1475" t="s">
        <v>453</v>
      </c>
      <c r="AD390" s="1392"/>
      <c r="AE390" s="1480"/>
      <c r="AF390" s="1394"/>
      <c r="AG390" s="1483"/>
      <c r="AH390" s="1392"/>
      <c r="AI390" s="1480"/>
      <c r="AJ390" s="1279">
        <f t="shared" si="260"/>
        <v>0</v>
      </c>
      <c r="AK390" s="1486">
        <f t="shared" si="260"/>
        <v>0</v>
      </c>
      <c r="AL390" s="1279">
        <f t="shared" si="259"/>
        <v>0</v>
      </c>
      <c r="AM390" s="1488">
        <f t="shared" si="261"/>
        <v>0</v>
      </c>
      <c r="AN390" s="1301">
        <f>AD390+AF390+AH390</f>
        <v>0</v>
      </c>
      <c r="AO390" s="3235">
        <f>AE390+AG390+AI390</f>
        <v>0</v>
      </c>
      <c r="AP390" s="112"/>
      <c r="AU390" s="817"/>
      <c r="AV390" s="11"/>
      <c r="AW390" s="11"/>
    </row>
    <row r="391" spans="2:49" ht="15.75" thickBot="1">
      <c r="B391" s="70"/>
      <c r="C391" s="1632"/>
      <c r="D391" s="11"/>
      <c r="E391" s="2839" t="s">
        <v>979</v>
      </c>
      <c r="F391" s="11"/>
      <c r="G391" s="11"/>
      <c r="H391" s="252" t="s">
        <v>728</v>
      </c>
      <c r="I391" s="260">
        <v>1.6</v>
      </c>
      <c r="J391" s="1538">
        <v>1.6</v>
      </c>
      <c r="K391" s="261" t="s">
        <v>262</v>
      </c>
      <c r="L391" s="260">
        <v>0.2</v>
      </c>
      <c r="M391" s="1548">
        <v>0.2</v>
      </c>
      <c r="N391" s="100"/>
      <c r="O391" s="496" t="s">
        <v>98</v>
      </c>
      <c r="P391" s="1262"/>
      <c r="Q391" s="1459"/>
      <c r="R391" s="1262">
        <f>L372</f>
        <v>12</v>
      </c>
      <c r="S391" s="1460">
        <f>M372</f>
        <v>12</v>
      </c>
      <c r="T391" s="1272">
        <f>I389</f>
        <v>9.6</v>
      </c>
      <c r="U391" s="1461">
        <f>J389</f>
        <v>9.6</v>
      </c>
      <c r="V391" s="1274">
        <f t="shared" si="258"/>
        <v>12</v>
      </c>
      <c r="W391" s="1462">
        <f t="shared" si="242"/>
        <v>12</v>
      </c>
      <c r="X391" s="1274">
        <f>R391+T391</f>
        <v>21.6</v>
      </c>
      <c r="Y391" s="1462">
        <f t="shared" si="244"/>
        <v>21.6</v>
      </c>
      <c r="Z391" s="1303">
        <f>P391+R391+T391</f>
        <v>21.6</v>
      </c>
      <c r="AA391" s="1304">
        <f>Q391+S391+U391</f>
        <v>21.6</v>
      </c>
      <c r="AC391" s="1476" t="s">
        <v>390</v>
      </c>
      <c r="AD391" s="1496">
        <f t="shared" ref="AD391:AI391" si="262">AD388+AD389+AD390</f>
        <v>0</v>
      </c>
      <c r="AE391" s="1421">
        <f t="shared" si="262"/>
        <v>0</v>
      </c>
      <c r="AF391" s="1477">
        <f t="shared" si="262"/>
        <v>0</v>
      </c>
      <c r="AG391" s="1419">
        <f t="shared" si="262"/>
        <v>0</v>
      </c>
      <c r="AH391" s="1496">
        <f t="shared" si="262"/>
        <v>15</v>
      </c>
      <c r="AI391" s="1421">
        <f t="shared" si="262"/>
        <v>15</v>
      </c>
      <c r="AJ391" s="1327">
        <f t="shared" si="260"/>
        <v>0</v>
      </c>
      <c r="AK391" s="1420">
        <f t="shared" si="260"/>
        <v>0</v>
      </c>
      <c r="AL391" s="1327">
        <f t="shared" si="259"/>
        <v>15</v>
      </c>
      <c r="AM391" s="1421">
        <f t="shared" si="261"/>
        <v>15</v>
      </c>
      <c r="AN391" s="1327">
        <f>AD391+AF391+AH391</f>
        <v>15</v>
      </c>
      <c r="AO391" s="3236">
        <f>AE391+AG391+AI391</f>
        <v>15</v>
      </c>
      <c r="AP391" s="207"/>
      <c r="AU391" s="817"/>
      <c r="AV391" s="11"/>
      <c r="AW391" s="11"/>
    </row>
    <row r="392" spans="2:49">
      <c r="B392" s="70"/>
      <c r="C392" s="1632"/>
      <c r="D392" s="11"/>
      <c r="E392" s="1589" t="s">
        <v>727</v>
      </c>
      <c r="F392" s="260">
        <v>68.86</v>
      </c>
      <c r="G392" s="1610">
        <v>48.2</v>
      </c>
      <c r="H392" s="252" t="s">
        <v>543</v>
      </c>
      <c r="I392" s="260">
        <v>0.4</v>
      </c>
      <c r="J392" s="1537">
        <v>0.4</v>
      </c>
      <c r="K392" s="261" t="s">
        <v>81</v>
      </c>
      <c r="L392" s="260">
        <v>203</v>
      </c>
      <c r="M392" s="1192">
        <v>203</v>
      </c>
      <c r="N392" s="100"/>
      <c r="AC392" s="1315" t="s">
        <v>383</v>
      </c>
      <c r="AD392" s="1366">
        <f>I355</f>
        <v>41.13</v>
      </c>
      <c r="AE392" s="1367">
        <f>J355</f>
        <v>36.4</v>
      </c>
      <c r="AF392" s="1277"/>
      <c r="AG392" s="1368"/>
      <c r="AH392" s="1366"/>
      <c r="AI392" s="1367"/>
      <c r="AJ392" s="1277"/>
      <c r="AK392" s="1369">
        <f>AE392+AG392</f>
        <v>36.4</v>
      </c>
      <c r="AL392" s="1277">
        <f t="shared" si="259"/>
        <v>0</v>
      </c>
      <c r="AM392" s="1370">
        <f t="shared" si="261"/>
        <v>0</v>
      </c>
      <c r="AN392" s="1311">
        <f>AD392+AF392+AH392</f>
        <v>41.13</v>
      </c>
      <c r="AO392" s="3233">
        <f>AE392+AG392+AI392</f>
        <v>36.4</v>
      </c>
      <c r="AP392" s="112"/>
      <c r="AU392" s="817"/>
      <c r="AV392" s="11"/>
      <c r="AW392" s="11"/>
    </row>
    <row r="393" spans="2:49" ht="15.75" thickBot="1">
      <c r="B393" s="1472" t="s">
        <v>362</v>
      </c>
      <c r="C393" s="1473"/>
      <c r="D393" s="1711">
        <f>SUM(D387:D391)</f>
        <v>350</v>
      </c>
      <c r="E393" s="2872" t="s">
        <v>980</v>
      </c>
      <c r="F393" s="38"/>
      <c r="G393" s="38"/>
      <c r="H393" s="2873"/>
      <c r="I393" s="1696"/>
      <c r="J393" s="2875"/>
      <c r="K393" s="66"/>
      <c r="L393" s="1696"/>
      <c r="M393" s="1874"/>
      <c r="N393" s="100"/>
      <c r="U393" s="11"/>
      <c r="V393" s="11"/>
      <c r="W393" s="11"/>
      <c r="AC393" s="1316" t="s">
        <v>384</v>
      </c>
      <c r="AD393" s="1351"/>
      <c r="AE393" s="1371"/>
      <c r="AF393" s="1279"/>
      <c r="AG393" s="2001"/>
      <c r="AH393" s="1351"/>
      <c r="AI393" s="1371"/>
      <c r="AJ393" s="1279">
        <f>AD393+AF393</f>
        <v>0</v>
      </c>
      <c r="AK393" s="1373">
        <f>AE393+AG393</f>
        <v>0</v>
      </c>
      <c r="AL393" s="1279">
        <f t="shared" si="259"/>
        <v>0</v>
      </c>
      <c r="AM393" s="1374">
        <f t="shared" si="261"/>
        <v>0</v>
      </c>
      <c r="AN393" s="1301">
        <f>AD393+AF393+AH393</f>
        <v>0</v>
      </c>
      <c r="AO393" s="3235">
        <f>AE393+AG393+AI393</f>
        <v>0</v>
      </c>
      <c r="AP393" s="112"/>
      <c r="AU393" s="114"/>
      <c r="AV393" s="11"/>
      <c r="AW393" s="11"/>
    </row>
    <row r="394" spans="2:49" ht="15.75" thickBot="1">
      <c r="B394" s="7"/>
      <c r="C394" s="360"/>
      <c r="D394" s="382"/>
      <c r="E394" s="2506"/>
      <c r="F394" s="2038"/>
      <c r="G394" s="2039"/>
      <c r="H394" s="7"/>
      <c r="I394" s="14"/>
      <c r="J394" s="151"/>
      <c r="K394" s="11"/>
      <c r="L394" s="14"/>
      <c r="M394" s="151"/>
      <c r="N394" s="100"/>
      <c r="U394" s="11"/>
      <c r="V394" s="11"/>
      <c r="W394" s="11"/>
      <c r="Y394" s="1244"/>
      <c r="AC394" s="1317" t="s">
        <v>380</v>
      </c>
      <c r="AD394" s="1375">
        <f t="shared" ref="AD394:AI394" si="263">SUM(AD392:AD393)</f>
        <v>41.13</v>
      </c>
      <c r="AE394" s="1376">
        <f t="shared" si="263"/>
        <v>36.4</v>
      </c>
      <c r="AF394" s="1377">
        <f t="shared" si="263"/>
        <v>0</v>
      </c>
      <c r="AG394" s="1319">
        <f t="shared" si="263"/>
        <v>0</v>
      </c>
      <c r="AH394" s="1375">
        <f t="shared" si="263"/>
        <v>0</v>
      </c>
      <c r="AI394" s="1376">
        <f t="shared" si="263"/>
        <v>0</v>
      </c>
      <c r="AJ394" s="1318">
        <f>AD394+AF394</f>
        <v>41.13</v>
      </c>
      <c r="AK394" s="1378">
        <f>AE394+AG394</f>
        <v>36.4</v>
      </c>
      <c r="AL394" s="1318">
        <f t="shared" si="259"/>
        <v>0</v>
      </c>
      <c r="AM394" s="1379">
        <f t="shared" si="261"/>
        <v>0</v>
      </c>
      <c r="AN394" s="1318">
        <f>AD394+AF394+AH394</f>
        <v>41.13</v>
      </c>
      <c r="AO394" s="3240">
        <f>AE394+AG394+AI394</f>
        <v>36.4</v>
      </c>
      <c r="AP394" s="207"/>
      <c r="AU394" s="114"/>
      <c r="AV394" s="11"/>
      <c r="AW394" s="11"/>
    </row>
    <row r="395" spans="2:49">
      <c r="B395" s="57"/>
      <c r="C395" s="14"/>
      <c r="D395" s="392"/>
      <c r="E395" s="2506"/>
      <c r="F395" s="41"/>
      <c r="G395" s="392"/>
      <c r="H395" s="7"/>
      <c r="I395" s="14"/>
      <c r="J395" s="392"/>
      <c r="K395" s="11"/>
      <c r="L395" s="14"/>
      <c r="M395" s="392"/>
      <c r="N395" s="100"/>
      <c r="U395" s="11"/>
      <c r="V395" s="11"/>
      <c r="W395" s="11"/>
      <c r="Y395" s="1244"/>
      <c r="AC395" s="1320" t="s">
        <v>249</v>
      </c>
      <c r="AD395" s="1380"/>
      <c r="AE395" s="1381"/>
      <c r="AF395" s="1382"/>
      <c r="AG395" s="1383"/>
      <c r="AH395" s="1380"/>
      <c r="AI395" s="1381"/>
      <c r="AJ395" s="1277"/>
      <c r="AK395" s="1384"/>
      <c r="AL395" s="1277">
        <f t="shared" si="259"/>
        <v>0</v>
      </c>
      <c r="AM395" s="1385"/>
      <c r="AN395" s="1311">
        <f>AD395+AF395+AH395</f>
        <v>0</v>
      </c>
      <c r="AO395" s="3233">
        <f>AE395+AG395+AI395</f>
        <v>0</v>
      </c>
      <c r="AP395" s="106"/>
      <c r="AU395" s="114"/>
      <c r="AV395" s="11"/>
      <c r="AW395" s="11"/>
    </row>
    <row r="396" spans="2:49">
      <c r="B396" s="94"/>
      <c r="C396" s="14"/>
      <c r="D396" s="392"/>
      <c r="E396" s="2506"/>
      <c r="F396" s="41"/>
      <c r="G396" s="392"/>
      <c r="H396" s="57"/>
      <c r="I396" s="14"/>
      <c r="J396" s="392"/>
      <c r="K396" s="11"/>
      <c r="L396" s="11"/>
      <c r="M396" s="11"/>
      <c r="N396" s="100"/>
      <c r="U396" s="11"/>
      <c r="V396" s="11"/>
      <c r="W396" s="11"/>
      <c r="Y396" s="306"/>
      <c r="AC396" s="1321" t="s">
        <v>103</v>
      </c>
      <c r="AD396" s="1386"/>
      <c r="AE396" s="1387"/>
      <c r="AF396" s="1388"/>
      <c r="AG396" s="1389"/>
      <c r="AH396" s="1386"/>
      <c r="AI396" s="1387"/>
      <c r="AJ396" s="1278">
        <f t="shared" ref="AJ396:AK398" si="264">AD396+AF396</f>
        <v>0</v>
      </c>
      <c r="AK396" s="1390">
        <f t="shared" si="264"/>
        <v>0</v>
      </c>
      <c r="AL396" s="1278">
        <f t="shared" si="259"/>
        <v>0</v>
      </c>
      <c r="AM396" s="1391">
        <f>AG396+AI396</f>
        <v>0</v>
      </c>
      <c r="AN396" s="1292">
        <f>AD396+AF396+AH396</f>
        <v>0</v>
      </c>
      <c r="AO396" s="3234">
        <f>AE396+AG396+AI396</f>
        <v>0</v>
      </c>
      <c r="AP396" s="112"/>
      <c r="AU396" s="114"/>
      <c r="AV396" s="11"/>
      <c r="AW396" s="11"/>
    </row>
    <row r="397" spans="2:49" ht="15.75" thickBot="1">
      <c r="B397" s="7"/>
      <c r="C397" s="14"/>
      <c r="D397" s="151"/>
      <c r="E397" s="11"/>
      <c r="F397" s="11"/>
      <c r="G397" s="11"/>
      <c r="H397" s="7"/>
      <c r="I397" s="14"/>
      <c r="J397" s="151"/>
      <c r="K397" s="11"/>
      <c r="L397" s="11"/>
      <c r="M397" s="11"/>
      <c r="N397" s="100"/>
      <c r="U397" s="11"/>
      <c r="V397" s="11"/>
      <c r="W397" s="11"/>
      <c r="Y397" s="1240"/>
      <c r="AC397" s="1322" t="s">
        <v>250</v>
      </c>
      <c r="AD397" s="1392"/>
      <c r="AE397" s="1393"/>
      <c r="AF397" s="1394"/>
      <c r="AG397" s="1395"/>
      <c r="AH397" s="1392"/>
      <c r="AI397" s="1393"/>
      <c r="AJ397" s="1279">
        <f t="shared" si="264"/>
        <v>0</v>
      </c>
      <c r="AK397" s="1396">
        <f t="shared" si="264"/>
        <v>0</v>
      </c>
      <c r="AL397" s="1279">
        <f t="shared" si="259"/>
        <v>0</v>
      </c>
      <c r="AM397" s="1397">
        <f>AG397+AI397</f>
        <v>0</v>
      </c>
      <c r="AN397" s="1301">
        <f>AD397+AF397+AH397</f>
        <v>0</v>
      </c>
      <c r="AO397" s="3235">
        <f>AE397+AG397+AI397</f>
        <v>0</v>
      </c>
      <c r="AP397" s="112"/>
      <c r="AU397" s="114"/>
      <c r="AV397" s="11"/>
      <c r="AW397" s="11"/>
    </row>
    <row r="398" spans="2:49" ht="15.75" thickBot="1">
      <c r="B398" s="7"/>
      <c r="C398" s="14"/>
      <c r="D398" s="392"/>
      <c r="E398" s="11"/>
      <c r="F398" s="11"/>
      <c r="G398" s="11"/>
      <c r="H398" s="7"/>
      <c r="I398" s="14"/>
      <c r="J398" s="151"/>
      <c r="K398" s="11"/>
      <c r="L398" s="11"/>
      <c r="M398" s="11"/>
      <c r="N398" s="100"/>
      <c r="U398" s="57"/>
      <c r="V398" s="14"/>
      <c r="W398" s="151"/>
      <c r="Y398" s="1240"/>
      <c r="AC398" s="1490" t="s">
        <v>381</v>
      </c>
      <c r="AD398" s="1491">
        <f t="shared" ref="AD398:AI398" si="265">AD395+AD396+AD397</f>
        <v>0</v>
      </c>
      <c r="AE398" s="1363">
        <f t="shared" si="265"/>
        <v>0</v>
      </c>
      <c r="AF398" s="1491">
        <f t="shared" si="265"/>
        <v>0</v>
      </c>
      <c r="AG398" s="1363">
        <f t="shared" si="265"/>
        <v>0</v>
      </c>
      <c r="AH398" s="1491">
        <f t="shared" si="265"/>
        <v>0</v>
      </c>
      <c r="AI398" s="1363">
        <f t="shared" si="265"/>
        <v>0</v>
      </c>
      <c r="AJ398" s="1362">
        <f t="shared" si="264"/>
        <v>0</v>
      </c>
      <c r="AK398" s="1364">
        <f t="shared" si="264"/>
        <v>0</v>
      </c>
      <c r="AL398" s="1362">
        <f t="shared" si="259"/>
        <v>0</v>
      </c>
      <c r="AM398" s="1365">
        <f>AG398+AI398</f>
        <v>0</v>
      </c>
      <c r="AN398" s="1323">
        <f>AD398+AF398+AH398</f>
        <v>0</v>
      </c>
      <c r="AO398" s="3241">
        <f>AE398+AG398+AI398</f>
        <v>0</v>
      </c>
      <c r="AP398" s="207"/>
      <c r="AU398" s="114"/>
      <c r="AV398" s="11"/>
      <c r="AW398" s="11"/>
    </row>
    <row r="399" spans="2:49">
      <c r="C399" s="184" t="s">
        <v>1003</v>
      </c>
      <c r="G399" s="2"/>
      <c r="H399" s="2"/>
      <c r="I399" s="2"/>
      <c r="L399" s="2"/>
      <c r="N399" s="100"/>
      <c r="U399" s="11"/>
      <c r="V399" s="11"/>
      <c r="W399" s="11"/>
      <c r="Y399" s="1245"/>
      <c r="Z399" s="1305"/>
      <c r="AA399" s="321"/>
      <c r="AE399" s="1241"/>
      <c r="AG399" s="1242"/>
      <c r="AI399" s="14"/>
      <c r="AK399" s="392"/>
      <c r="AM399" s="1249"/>
      <c r="AN399" s="11"/>
      <c r="AP399" s="114"/>
      <c r="AU399" s="11"/>
    </row>
    <row r="400" spans="2:49" ht="15.75">
      <c r="D400" s="1684" t="s">
        <v>528</v>
      </c>
      <c r="L400" s="1949" t="s">
        <v>118</v>
      </c>
      <c r="N400" s="100"/>
      <c r="Z400" s="1305"/>
      <c r="AA400" s="1429"/>
      <c r="AC400" t="s">
        <v>363</v>
      </c>
      <c r="AN400" s="114"/>
      <c r="AO400" s="11"/>
      <c r="AP400" s="146"/>
    </row>
    <row r="401" spans="2:66" ht="15.75" thickBot="1">
      <c r="B401" s="2" t="s">
        <v>885</v>
      </c>
      <c r="C401" s="2"/>
      <c r="D401" s="87"/>
      <c r="F401" s="141" t="s">
        <v>140</v>
      </c>
      <c r="I401" s="88"/>
      <c r="J401" t="s">
        <v>527</v>
      </c>
      <c r="K401" s="695"/>
      <c r="N401" s="100"/>
      <c r="O401" s="3214" t="s">
        <v>1004</v>
      </c>
      <c r="Z401" s="1430"/>
      <c r="AA401" s="86"/>
      <c r="AC401" s="107" t="str">
        <f>O403</f>
        <v>8 - й день</v>
      </c>
      <c r="AD401" s="2" t="s">
        <v>885</v>
      </c>
      <c r="AI401" s="141" t="str">
        <f>F401</f>
        <v>2 - я   неделя</v>
      </c>
      <c r="AK401" s="332" t="s">
        <v>364</v>
      </c>
      <c r="AL401" s="73"/>
      <c r="AP401" s="114"/>
      <c r="AV401" s="56"/>
      <c r="AW401" s="797"/>
    </row>
    <row r="402" spans="2:66" ht="15.75" thickBot="1">
      <c r="B402" s="34" t="s">
        <v>2</v>
      </c>
      <c r="C402" s="89" t="s">
        <v>3</v>
      </c>
      <c r="D402" s="90" t="s">
        <v>4</v>
      </c>
      <c r="E402" s="92" t="s">
        <v>61</v>
      </c>
      <c r="F402" s="78"/>
      <c r="G402" s="78"/>
      <c r="H402" s="78"/>
      <c r="I402" s="78"/>
      <c r="J402" s="78"/>
      <c r="K402" s="78"/>
      <c r="L402" s="78"/>
      <c r="M402" s="63"/>
      <c r="N402" s="100"/>
      <c r="O402" t="s">
        <v>363</v>
      </c>
      <c r="AC402" s="1234" t="s">
        <v>289</v>
      </c>
      <c r="AD402" s="1235" t="s">
        <v>365</v>
      </c>
      <c r="AE402" s="1236"/>
      <c r="AF402" s="1235" t="s">
        <v>366</v>
      </c>
      <c r="AG402" s="1236"/>
      <c r="AH402" s="1235" t="s">
        <v>367</v>
      </c>
      <c r="AI402" s="1236"/>
      <c r="AJ402" s="1235" t="s">
        <v>370</v>
      </c>
      <c r="AK402" s="1236"/>
      <c r="AL402" s="1281" t="s">
        <v>371</v>
      </c>
      <c r="AM402" s="1236"/>
      <c r="AN402" s="3249" t="s">
        <v>372</v>
      </c>
      <c r="AO402" s="3231"/>
      <c r="AP402" s="3224"/>
      <c r="AV402" s="366"/>
      <c r="AW402" s="366"/>
      <c r="BF402" s="11"/>
      <c r="BG402" s="11"/>
      <c r="BH402" s="11"/>
      <c r="BI402" s="11"/>
      <c r="BJ402" s="11"/>
      <c r="BK402" s="11"/>
      <c r="BL402" s="11"/>
      <c r="BM402" s="11"/>
      <c r="BN402" s="11"/>
    </row>
    <row r="403" spans="2:66" ht="15.75" thickBot="1">
      <c r="B403" s="281" t="s">
        <v>5</v>
      </c>
      <c r="C403"/>
      <c r="D403" s="282" t="s">
        <v>62</v>
      </c>
      <c r="E403" s="70"/>
      <c r="F403" s="11"/>
      <c r="G403" s="11"/>
      <c r="H403" s="11"/>
      <c r="I403" s="11"/>
      <c r="J403" s="11"/>
      <c r="M403" s="81"/>
      <c r="N403" s="100"/>
      <c r="O403" s="107" t="str">
        <f>B404</f>
        <v>8 - й день</v>
      </c>
      <c r="P403" s="2" t="s">
        <v>885</v>
      </c>
      <c r="U403" s="141" t="str">
        <f>F401</f>
        <v>2 - я   неделя</v>
      </c>
      <c r="W403" s="332" t="s">
        <v>364</v>
      </c>
      <c r="X403" s="73"/>
      <c r="Y403" s="1431"/>
      <c r="AC403" s="1497" t="s">
        <v>395</v>
      </c>
      <c r="AD403" s="1237" t="s">
        <v>101</v>
      </c>
      <c r="AE403" s="1239" t="s">
        <v>102</v>
      </c>
      <c r="AF403" s="1282" t="s">
        <v>101</v>
      </c>
      <c r="AG403" s="1283" t="s">
        <v>102</v>
      </c>
      <c r="AH403" s="1282" t="s">
        <v>101</v>
      </c>
      <c r="AI403" s="1283" t="s">
        <v>102</v>
      </c>
      <c r="AJ403" s="1237" t="s">
        <v>101</v>
      </c>
      <c r="AK403" s="1238" t="s">
        <v>102</v>
      </c>
      <c r="AL403" s="1284" t="s">
        <v>101</v>
      </c>
      <c r="AM403" s="1238" t="s">
        <v>102</v>
      </c>
      <c r="AN403" s="1500" t="s">
        <v>101</v>
      </c>
      <c r="AO403" s="3232" t="s">
        <v>102</v>
      </c>
      <c r="AP403" s="114"/>
      <c r="AV403" s="366"/>
      <c r="AW403" s="366"/>
      <c r="BF403" s="11"/>
      <c r="BG403" s="11"/>
      <c r="BH403" s="11"/>
      <c r="BI403" s="11"/>
      <c r="BJ403" s="11"/>
      <c r="BK403" s="11"/>
      <c r="BL403" s="11"/>
      <c r="BM403" s="11"/>
      <c r="BN403" s="11"/>
    </row>
    <row r="404" spans="2:66" ht="16.5" thickBot="1">
      <c r="B404" s="3007" t="s">
        <v>1023</v>
      </c>
      <c r="C404" s="120"/>
      <c r="D404" s="3008"/>
      <c r="E404" s="1701" t="s">
        <v>264</v>
      </c>
      <c r="F404" s="47"/>
      <c r="G404" s="2013"/>
      <c r="H404" s="712" t="s">
        <v>517</v>
      </c>
      <c r="I404" s="1673"/>
      <c r="J404" s="1562"/>
      <c r="K404" s="2041" t="s">
        <v>665</v>
      </c>
      <c r="L404" s="1851"/>
      <c r="M404" s="1852"/>
      <c r="N404" s="100"/>
      <c r="AC404" s="1324" t="s">
        <v>69</v>
      </c>
      <c r="AD404" s="1366"/>
      <c r="AE404" s="1398"/>
      <c r="AF404" s="1366"/>
      <c r="AG404" s="1399"/>
      <c r="AH404" s="1366"/>
      <c r="AI404" s="1400"/>
      <c r="AJ404" s="1277">
        <f t="shared" ref="AJ404:AJ433" si="266">AD404+AF404</f>
        <v>0</v>
      </c>
      <c r="AK404" s="1401">
        <f t="shared" ref="AK404:AK433" si="267">AE404+AG404</f>
        <v>0</v>
      </c>
      <c r="AL404" s="1277">
        <f t="shared" ref="AL404:AL433" si="268">AF404+AH404</f>
        <v>0</v>
      </c>
      <c r="AM404" s="1402">
        <f t="shared" ref="AM404:AM433" si="269">AG404+AI404</f>
        <v>0</v>
      </c>
      <c r="AN404" s="1311">
        <f>AD404+AF404+AH404</f>
        <v>0</v>
      </c>
      <c r="AO404" s="3233">
        <f>AE404+AG404+AI404</f>
        <v>0</v>
      </c>
      <c r="AP404" s="109"/>
      <c r="AV404" s="14"/>
      <c r="AW404" s="14"/>
      <c r="BF404" s="145"/>
      <c r="BG404" s="11"/>
      <c r="BH404" s="11"/>
      <c r="BI404" s="11"/>
      <c r="BJ404" s="11"/>
      <c r="BK404" s="11"/>
      <c r="BL404" s="11"/>
      <c r="BM404" s="11"/>
      <c r="BN404" s="11"/>
    </row>
    <row r="405" spans="2:66" ht="15.75" thickBot="1">
      <c r="B405" s="92"/>
      <c r="C405" s="177" t="s">
        <v>154</v>
      </c>
      <c r="D405" s="63"/>
      <c r="E405" s="1715" t="s">
        <v>100</v>
      </c>
      <c r="F405" s="1716" t="s">
        <v>101</v>
      </c>
      <c r="G405" s="1717" t="s">
        <v>102</v>
      </c>
      <c r="H405" s="1527" t="s">
        <v>518</v>
      </c>
      <c r="I405" s="1637"/>
      <c r="J405" s="1711"/>
      <c r="K405" s="1733" t="s">
        <v>666</v>
      </c>
      <c r="L405" s="1853"/>
      <c r="M405" s="1708"/>
      <c r="N405" s="100"/>
      <c r="O405" s="1512" t="s">
        <v>398</v>
      </c>
      <c r="P405" s="198"/>
      <c r="Q405" s="198"/>
      <c r="R405" s="198"/>
      <c r="S405" s="198"/>
      <c r="T405" s="198"/>
      <c r="U405" s="198"/>
      <c r="V405" s="198"/>
      <c r="W405" s="198"/>
      <c r="X405" s="198"/>
      <c r="Y405" s="1232"/>
      <c r="AC405" s="1324" t="s">
        <v>71</v>
      </c>
      <c r="AD405" s="1344"/>
      <c r="AE405" s="1403"/>
      <c r="AF405" s="1344"/>
      <c r="AG405" s="1404"/>
      <c r="AH405" s="1344"/>
      <c r="AI405" s="1405"/>
      <c r="AJ405" s="1278">
        <f t="shared" si="266"/>
        <v>0</v>
      </c>
      <c r="AK405" s="1406">
        <f t="shared" si="267"/>
        <v>0</v>
      </c>
      <c r="AL405" s="1278">
        <f t="shared" si="268"/>
        <v>0</v>
      </c>
      <c r="AM405" s="1335">
        <f t="shared" si="269"/>
        <v>0</v>
      </c>
      <c r="AN405" s="1292">
        <f>AD405+AF405+AH405</f>
        <v>0</v>
      </c>
      <c r="AO405" s="3234">
        <f>AE405+AG405+AI405</f>
        <v>0</v>
      </c>
      <c r="AP405" s="109"/>
      <c r="AV405" s="14"/>
      <c r="AW405" s="14"/>
      <c r="BF405" s="11"/>
      <c r="BG405" s="11"/>
      <c r="BH405" s="11"/>
      <c r="BI405" s="11"/>
      <c r="BJ405" s="11"/>
      <c r="BK405" s="11"/>
      <c r="BL405" s="11"/>
      <c r="BM405" s="11"/>
      <c r="BN405" s="11"/>
    </row>
    <row r="406" spans="2:66" ht="15.75" thickBot="1">
      <c r="B406" s="1924" t="s">
        <v>498</v>
      </c>
      <c r="C406" s="2668" t="s">
        <v>665</v>
      </c>
      <c r="D406" s="1727">
        <v>60</v>
      </c>
      <c r="E406" s="1189" t="s">
        <v>148</v>
      </c>
      <c r="F406" s="1569">
        <v>91.37</v>
      </c>
      <c r="G406" s="2003">
        <v>79</v>
      </c>
      <c r="H406" s="389" t="s">
        <v>100</v>
      </c>
      <c r="I406" s="1523" t="s">
        <v>101</v>
      </c>
      <c r="J406" s="1564" t="s">
        <v>102</v>
      </c>
      <c r="K406" s="1614" t="s">
        <v>100</v>
      </c>
      <c r="L406" s="1552" t="s">
        <v>101</v>
      </c>
      <c r="M406" s="1553" t="s">
        <v>102</v>
      </c>
      <c r="N406" s="100"/>
      <c r="O406" s="920"/>
      <c r="P406" s="17" t="s">
        <v>399</v>
      </c>
      <c r="Q406" s="17"/>
      <c r="R406" s="17"/>
      <c r="S406" s="17"/>
      <c r="T406" s="17"/>
      <c r="U406" s="17"/>
      <c r="V406" s="17"/>
      <c r="W406" s="17"/>
      <c r="X406" s="17"/>
      <c r="Y406" s="1233"/>
      <c r="AC406" s="1324" t="s">
        <v>72</v>
      </c>
      <c r="AD406" s="1407"/>
      <c r="AE406" s="1463"/>
      <c r="AF406" s="1407"/>
      <c r="AG406" s="1409"/>
      <c r="AH406" s="1407"/>
      <c r="AI406" s="1410"/>
      <c r="AJ406" s="1278">
        <f t="shared" si="266"/>
        <v>0</v>
      </c>
      <c r="AK406" s="1406">
        <f t="shared" si="267"/>
        <v>0</v>
      </c>
      <c r="AL406" s="1278">
        <f t="shared" si="268"/>
        <v>0</v>
      </c>
      <c r="AM406" s="1335">
        <f t="shared" si="269"/>
        <v>0</v>
      </c>
      <c r="AN406" s="1292">
        <f>AD406+AF406+AH406</f>
        <v>0</v>
      </c>
      <c r="AO406" s="3234">
        <f>AE406+AG406+AI406</f>
        <v>0</v>
      </c>
      <c r="AP406" s="109"/>
      <c r="AV406" s="11"/>
      <c r="AW406" s="11"/>
      <c r="BF406" s="151"/>
      <c r="BG406" s="11"/>
      <c r="BH406" s="11"/>
      <c r="BI406" s="11"/>
      <c r="BJ406" s="11"/>
      <c r="BK406" s="11"/>
      <c r="BL406" s="11"/>
      <c r="BM406" s="11"/>
      <c r="BN406" s="11"/>
    </row>
    <row r="407" spans="2:66">
      <c r="B407" s="388"/>
      <c r="C407" s="2657" t="s">
        <v>666</v>
      </c>
      <c r="D407" s="11"/>
      <c r="E407" s="261" t="s">
        <v>45</v>
      </c>
      <c r="F407" s="1722">
        <v>168.67</v>
      </c>
      <c r="G407" s="2040">
        <v>124</v>
      </c>
      <c r="H407" s="1530" t="s">
        <v>86</v>
      </c>
      <c r="I407" s="1190">
        <v>20</v>
      </c>
      <c r="J407" s="1191">
        <v>20</v>
      </c>
      <c r="K407" s="2797" t="s">
        <v>139</v>
      </c>
      <c r="L407" s="1531">
        <v>66</v>
      </c>
      <c r="M407" s="1580">
        <v>52.8</v>
      </c>
      <c r="N407" s="100"/>
      <c r="Z407" s="11"/>
      <c r="AA407" s="11"/>
      <c r="AC407" s="1324" t="s">
        <v>73</v>
      </c>
      <c r="AD407" s="1344"/>
      <c r="AE407" s="1408"/>
      <c r="AF407" s="1344"/>
      <c r="AG407" s="1409"/>
      <c r="AH407" s="1344"/>
      <c r="AI407" s="1410"/>
      <c r="AJ407" s="1278">
        <f t="shared" si="266"/>
        <v>0</v>
      </c>
      <c r="AK407" s="1406">
        <f t="shared" si="267"/>
        <v>0</v>
      </c>
      <c r="AL407" s="1278">
        <f t="shared" si="268"/>
        <v>0</v>
      </c>
      <c r="AM407" s="1335">
        <f t="shared" si="269"/>
        <v>0</v>
      </c>
      <c r="AN407" s="1292">
        <f>AD407+AF407+AH407</f>
        <v>0</v>
      </c>
      <c r="AO407" s="3234">
        <f>AE407+AG407+AI407</f>
        <v>0</v>
      </c>
      <c r="AP407" s="109"/>
      <c r="AV407" s="11"/>
      <c r="AW407" s="11"/>
      <c r="BF407" s="151"/>
      <c r="BG407" s="11"/>
      <c r="BH407" s="11"/>
      <c r="BI407" s="11"/>
      <c r="BJ407" s="11"/>
      <c r="BK407" s="11"/>
      <c r="BL407" s="11"/>
      <c r="BM407" s="11"/>
      <c r="BN407" s="11"/>
    </row>
    <row r="408" spans="2:66" ht="15.75" thickBot="1">
      <c r="B408" s="259" t="s">
        <v>506</v>
      </c>
      <c r="C408" s="181" t="s">
        <v>147</v>
      </c>
      <c r="D408" s="279" t="s">
        <v>910</v>
      </c>
      <c r="E408" s="261" t="s">
        <v>159</v>
      </c>
      <c r="F408" s="1543">
        <v>15.45</v>
      </c>
      <c r="G408" s="1192">
        <v>12.4</v>
      </c>
      <c r="H408" s="2235" t="s">
        <v>50</v>
      </c>
      <c r="I408" s="246">
        <v>10</v>
      </c>
      <c r="J408" s="2126">
        <v>10</v>
      </c>
      <c r="K408" s="2877" t="s">
        <v>981</v>
      </c>
      <c r="L408" s="11"/>
      <c r="M408" s="81"/>
      <c r="N408" s="733"/>
      <c r="AA408" s="38"/>
      <c r="AC408" s="1324" t="s">
        <v>75</v>
      </c>
      <c r="AD408" s="1344"/>
      <c r="AE408" s="1403"/>
      <c r="AF408" s="1344"/>
      <c r="AG408" s="1404"/>
      <c r="AH408" s="1344"/>
      <c r="AI408" s="1405"/>
      <c r="AJ408" s="1278">
        <f t="shared" si="266"/>
        <v>0</v>
      </c>
      <c r="AK408" s="1406">
        <f t="shared" si="267"/>
        <v>0</v>
      </c>
      <c r="AL408" s="1278">
        <f t="shared" si="268"/>
        <v>0</v>
      </c>
      <c r="AM408" s="1335">
        <f t="shared" si="269"/>
        <v>0</v>
      </c>
      <c r="AN408" s="1292">
        <f>AD408+AF408+AH408</f>
        <v>0</v>
      </c>
      <c r="AO408" s="3234">
        <f>AE408+AG408+AI408</f>
        <v>0</v>
      </c>
      <c r="AP408" s="109"/>
      <c r="AV408" s="11"/>
      <c r="AW408" s="11"/>
      <c r="BF408" s="382"/>
      <c r="BG408" s="11"/>
      <c r="BH408" s="11"/>
      <c r="BI408" s="11"/>
      <c r="BJ408" s="11"/>
      <c r="BK408" s="11"/>
      <c r="BL408" s="11"/>
      <c r="BM408" s="11"/>
      <c r="BN408" s="11"/>
    </row>
    <row r="409" spans="2:66">
      <c r="B409" s="257" t="s">
        <v>519</v>
      </c>
      <c r="C409" s="292" t="s">
        <v>517</v>
      </c>
      <c r="D409" s="1727">
        <v>200</v>
      </c>
      <c r="E409" s="261" t="s">
        <v>96</v>
      </c>
      <c r="F409" s="1543">
        <v>7.44</v>
      </c>
      <c r="G409" s="1192">
        <v>7.44</v>
      </c>
      <c r="H409" s="455" t="s">
        <v>262</v>
      </c>
      <c r="I409" s="1556">
        <v>0.2</v>
      </c>
      <c r="J409" s="1557">
        <v>0.2</v>
      </c>
      <c r="K409" s="1663" t="s">
        <v>68</v>
      </c>
      <c r="L409" s="260">
        <v>8</v>
      </c>
      <c r="M409" s="1192">
        <v>6.4</v>
      </c>
      <c r="N409" s="100"/>
      <c r="O409" s="1234" t="s">
        <v>289</v>
      </c>
      <c r="P409" s="1235" t="s">
        <v>365</v>
      </c>
      <c r="Q409" s="1236"/>
      <c r="R409" s="1235" t="s">
        <v>366</v>
      </c>
      <c r="S409" s="1236"/>
      <c r="T409" s="1235" t="s">
        <v>367</v>
      </c>
      <c r="U409" s="1236"/>
      <c r="V409" s="1235" t="s">
        <v>368</v>
      </c>
      <c r="W409" s="1236"/>
      <c r="X409" s="1281" t="s">
        <v>371</v>
      </c>
      <c r="Y409" s="1236"/>
      <c r="Z409" s="3223" t="s">
        <v>372</v>
      </c>
      <c r="AA409" s="1286"/>
      <c r="AC409" s="1324" t="s">
        <v>76</v>
      </c>
      <c r="AD409" s="1344"/>
      <c r="AE409" s="1411"/>
      <c r="AF409" s="1344"/>
      <c r="AG409" s="1404"/>
      <c r="AH409" s="1344"/>
      <c r="AI409" s="1405"/>
      <c r="AJ409" s="1278">
        <f t="shared" si="266"/>
        <v>0</v>
      </c>
      <c r="AK409" s="1406">
        <f t="shared" si="267"/>
        <v>0</v>
      </c>
      <c r="AL409" s="1278">
        <f t="shared" si="268"/>
        <v>0</v>
      </c>
      <c r="AM409" s="1335">
        <f t="shared" si="269"/>
        <v>0</v>
      </c>
      <c r="AN409" s="1292">
        <f>AD409+AF409+AH409</f>
        <v>0</v>
      </c>
      <c r="AO409" s="3234">
        <f>AE409+AG409+AI409</f>
        <v>0</v>
      </c>
      <c r="AP409" s="109"/>
      <c r="AV409" s="11"/>
      <c r="AW409" s="11"/>
      <c r="BF409" s="151"/>
      <c r="BG409" s="11"/>
      <c r="BH409" s="11"/>
      <c r="BI409" s="11"/>
      <c r="BJ409" s="11"/>
      <c r="BK409" s="11"/>
      <c r="BL409" s="11"/>
      <c r="BM409" s="11"/>
      <c r="BN409" s="11"/>
    </row>
    <row r="410" spans="2:66" ht="15.75" thickBot="1">
      <c r="B410" s="320"/>
      <c r="C410" s="181" t="s">
        <v>518</v>
      </c>
      <c r="D410" s="17"/>
      <c r="E410" s="1586" t="s">
        <v>82</v>
      </c>
      <c r="F410" s="1197">
        <v>7.44</v>
      </c>
      <c r="G410" s="1540">
        <v>7.44</v>
      </c>
      <c r="H410" s="264" t="s">
        <v>81</v>
      </c>
      <c r="I410" s="260">
        <v>203</v>
      </c>
      <c r="J410" s="1192">
        <v>203</v>
      </c>
      <c r="K410" s="2843" t="s">
        <v>982</v>
      </c>
      <c r="L410" s="11"/>
      <c r="M410" s="81"/>
      <c r="N410" s="100"/>
      <c r="O410" s="933"/>
      <c r="P410" s="1237" t="s">
        <v>101</v>
      </c>
      <c r="Q410" s="1238" t="s">
        <v>102</v>
      </c>
      <c r="R410" s="1237" t="s">
        <v>101</v>
      </c>
      <c r="S410" s="1238" t="s">
        <v>102</v>
      </c>
      <c r="T410" s="1237" t="s">
        <v>101</v>
      </c>
      <c r="U410" s="1238" t="s">
        <v>102</v>
      </c>
      <c r="V410" s="1237" t="s">
        <v>101</v>
      </c>
      <c r="W410" s="1238" t="s">
        <v>102</v>
      </c>
      <c r="X410" s="1237" t="s">
        <v>101</v>
      </c>
      <c r="Y410" s="1239" t="s">
        <v>102</v>
      </c>
      <c r="Z410" s="1287" t="s">
        <v>101</v>
      </c>
      <c r="AA410" s="1288" t="s">
        <v>102</v>
      </c>
      <c r="AC410" s="1325" t="s">
        <v>397</v>
      </c>
      <c r="AD410" s="1344"/>
      <c r="AE410" s="1403"/>
      <c r="AF410" s="1736">
        <f>L420</f>
        <v>45.5</v>
      </c>
      <c r="AG410" s="2018">
        <f>M420</f>
        <v>45.5</v>
      </c>
      <c r="AH410" s="1344"/>
      <c r="AI410" s="1405"/>
      <c r="AJ410" s="1278">
        <f t="shared" si="266"/>
        <v>45.5</v>
      </c>
      <c r="AK410" s="1406">
        <f t="shared" si="267"/>
        <v>45.5</v>
      </c>
      <c r="AL410" s="1278">
        <f t="shared" si="268"/>
        <v>45.5</v>
      </c>
      <c r="AM410" s="1335">
        <f t="shared" si="269"/>
        <v>45.5</v>
      </c>
      <c r="AN410" s="1292">
        <f>AD410+AF410+AH410</f>
        <v>45.5</v>
      </c>
      <c r="AO410" s="3234">
        <f>AE410+AG410+AI410</f>
        <v>45.5</v>
      </c>
      <c r="AP410" s="109"/>
      <c r="BF410" s="151"/>
      <c r="BG410" s="11"/>
      <c r="BH410" s="11"/>
      <c r="BI410" s="11"/>
      <c r="BJ410" s="11"/>
      <c r="BK410" s="11"/>
      <c r="BL410" s="11"/>
      <c r="BM410" s="11"/>
      <c r="BN410" s="11"/>
    </row>
    <row r="411" spans="2:66" ht="15.75" thickBot="1">
      <c r="B411" s="283" t="s">
        <v>9</v>
      </c>
      <c r="C411" s="266" t="s">
        <v>10</v>
      </c>
      <c r="D411" s="1588">
        <v>60</v>
      </c>
      <c r="E411" s="261" t="s">
        <v>163</v>
      </c>
      <c r="F411" s="1197">
        <v>9.4000000000000004E-3</v>
      </c>
      <c r="G411" s="1540">
        <v>9.4000000000000004E-3</v>
      </c>
      <c r="H411" s="11"/>
      <c r="I411" s="11"/>
      <c r="J411" s="81"/>
      <c r="K411" s="1662" t="s">
        <v>89</v>
      </c>
      <c r="L411" s="1194">
        <v>3</v>
      </c>
      <c r="M411" s="1195">
        <v>3</v>
      </c>
      <c r="N411" s="100"/>
      <c r="O411" s="1513" t="s">
        <v>133</v>
      </c>
      <c r="P411" s="1253">
        <f>D412</f>
        <v>40</v>
      </c>
      <c r="Q411" s="1432">
        <f>D412</f>
        <v>40</v>
      </c>
      <c r="R411" s="1267">
        <f>D424</f>
        <v>40</v>
      </c>
      <c r="S411" s="1424">
        <f>D424</f>
        <v>40</v>
      </c>
      <c r="T411" s="1267"/>
      <c r="U411" s="1433"/>
      <c r="V411" s="1267">
        <f>P411+R411</f>
        <v>80</v>
      </c>
      <c r="W411" s="1423">
        <f>Q411+S411</f>
        <v>80</v>
      </c>
      <c r="X411" s="1267">
        <f>R411+T411</f>
        <v>40</v>
      </c>
      <c r="Y411" s="1424">
        <f>S411+U411</f>
        <v>40</v>
      </c>
      <c r="Z411" s="1289">
        <f>P411+R411+T411</f>
        <v>80</v>
      </c>
      <c r="AA411" s="1290">
        <f>Q411+S411+U411</f>
        <v>80</v>
      </c>
      <c r="AC411" s="1498" t="s">
        <v>396</v>
      </c>
      <c r="AD411" s="1351"/>
      <c r="AE411" s="1412"/>
      <c r="AF411" s="1351"/>
      <c r="AG411" s="1413"/>
      <c r="AH411" s="1351"/>
      <c r="AI411" s="1414"/>
      <c r="AJ411" s="1279">
        <f t="shared" si="266"/>
        <v>0</v>
      </c>
      <c r="AK411" s="1415">
        <f t="shared" si="267"/>
        <v>0</v>
      </c>
      <c r="AL411" s="1279">
        <f t="shared" si="268"/>
        <v>0</v>
      </c>
      <c r="AM411" s="1243">
        <f t="shared" si="269"/>
        <v>0</v>
      </c>
      <c r="AN411" s="1301">
        <f>AD411+AF411+AH411</f>
        <v>0</v>
      </c>
      <c r="AO411" s="3235">
        <f>AE411+AG411+AI411</f>
        <v>0</v>
      </c>
      <c r="AP411" s="109"/>
      <c r="BF411" s="11"/>
      <c r="BG411" s="11"/>
      <c r="BH411" s="11"/>
      <c r="BI411" s="11"/>
      <c r="BJ411" s="11"/>
      <c r="BK411" s="11"/>
      <c r="BL411" s="11"/>
      <c r="BM411" s="11"/>
      <c r="BN411" s="11"/>
    </row>
    <row r="412" spans="2:66" ht="15.75" thickBot="1">
      <c r="B412" s="283" t="s">
        <v>9</v>
      </c>
      <c r="C412" s="266" t="s">
        <v>387</v>
      </c>
      <c r="D412" s="1588">
        <v>40</v>
      </c>
      <c r="E412" s="1586" t="s">
        <v>54</v>
      </c>
      <c r="F412" s="1197">
        <v>1</v>
      </c>
      <c r="G412" s="1540">
        <v>1</v>
      </c>
      <c r="H412" s="11"/>
      <c r="I412" s="11"/>
      <c r="J412" s="81"/>
      <c r="K412" s="264" t="s">
        <v>262</v>
      </c>
      <c r="L412" s="260">
        <v>0.18</v>
      </c>
      <c r="M412" s="1548">
        <v>0.18</v>
      </c>
      <c r="N412" s="100"/>
      <c r="O412" s="1291" t="s">
        <v>132</v>
      </c>
      <c r="P412" s="1254">
        <f>D411</f>
        <v>60</v>
      </c>
      <c r="Q412" s="1434">
        <f>D411</f>
        <v>60</v>
      </c>
      <c r="R412" s="1254">
        <f>D423</f>
        <v>70</v>
      </c>
      <c r="S412" s="1435">
        <f>D423</f>
        <v>70</v>
      </c>
      <c r="T412" s="1254">
        <f>D438</f>
        <v>20</v>
      </c>
      <c r="U412" s="1434">
        <f>D438</f>
        <v>20</v>
      </c>
      <c r="V412" s="1254">
        <f t="shared" ref="V412:V416" si="270">P412+R412</f>
        <v>130</v>
      </c>
      <c r="W412" s="1426">
        <f t="shared" ref="W412:W416" si="271">Q412+S412</f>
        <v>130</v>
      </c>
      <c r="X412" s="1254">
        <f t="shared" ref="X412:X416" si="272">R412+T412</f>
        <v>90</v>
      </c>
      <c r="Y412" s="1335">
        <f t="shared" ref="Y412:Y416" si="273">S412+U412</f>
        <v>90</v>
      </c>
      <c r="Z412" s="1292">
        <f>P412+R412+T412</f>
        <v>150</v>
      </c>
      <c r="AA412" s="1293">
        <f>Q412+S412+U412</f>
        <v>150</v>
      </c>
      <c r="AC412" s="1326" t="s">
        <v>382</v>
      </c>
      <c r="AD412" s="1416">
        <f t="shared" ref="AD412:AI412" si="274">SUM(AD404:AD411)</f>
        <v>0</v>
      </c>
      <c r="AE412" s="1417">
        <f t="shared" si="274"/>
        <v>0</v>
      </c>
      <c r="AF412" s="1418">
        <f t="shared" si="274"/>
        <v>45.5</v>
      </c>
      <c r="AG412" s="1328">
        <f t="shared" si="274"/>
        <v>45.5</v>
      </c>
      <c r="AH412" s="1416">
        <f t="shared" si="274"/>
        <v>0</v>
      </c>
      <c r="AI412" s="1419">
        <f t="shared" si="274"/>
        <v>0</v>
      </c>
      <c r="AJ412" s="1327">
        <f t="shared" si="266"/>
        <v>45.5</v>
      </c>
      <c r="AK412" s="1420">
        <f t="shared" si="267"/>
        <v>45.5</v>
      </c>
      <c r="AL412" s="1327">
        <f t="shared" si="268"/>
        <v>45.5</v>
      </c>
      <c r="AM412" s="1421">
        <f t="shared" si="269"/>
        <v>45.5</v>
      </c>
      <c r="AN412" s="1327">
        <f>AD412+AF412+AH412</f>
        <v>45.5</v>
      </c>
      <c r="AO412" s="3236">
        <f>AE412+AG412+AI412</f>
        <v>45.5</v>
      </c>
      <c r="AP412" s="135"/>
      <c r="BF412" s="151"/>
      <c r="BG412" s="11"/>
      <c r="BH412" s="11"/>
      <c r="BI412" s="11"/>
      <c r="BJ412" s="11"/>
      <c r="BK412" s="11"/>
      <c r="BL412" s="11"/>
      <c r="BM412" s="11"/>
      <c r="BN412" s="11"/>
    </row>
    <row r="413" spans="2:66">
      <c r="B413" s="70"/>
      <c r="C413" s="1632"/>
      <c r="D413" s="11"/>
      <c r="E413" s="1627" t="s">
        <v>405</v>
      </c>
      <c r="F413" s="1197"/>
      <c r="G413" s="1540">
        <v>1</v>
      </c>
      <c r="H413" s="11"/>
      <c r="I413" s="11"/>
      <c r="J413" s="81"/>
      <c r="K413" s="264" t="s">
        <v>81</v>
      </c>
      <c r="L413" s="260">
        <v>5.82</v>
      </c>
      <c r="M413" s="1192">
        <v>5.82</v>
      </c>
      <c r="N413" s="1466"/>
      <c r="O413" s="1291" t="s">
        <v>79</v>
      </c>
      <c r="P413" s="1254"/>
      <c r="Q413" s="1755"/>
      <c r="R413" s="1254">
        <f>F427</f>
        <v>2.5</v>
      </c>
      <c r="S413" s="1426">
        <f>G427</f>
        <v>2.5</v>
      </c>
      <c r="T413" s="1254">
        <f>F437+I437</f>
        <v>5.3000000000000007</v>
      </c>
      <c r="U413" s="1437">
        <f>G437+J437</f>
        <v>5.3000000000000007</v>
      </c>
      <c r="V413" s="1254">
        <f t="shared" si="270"/>
        <v>2.5</v>
      </c>
      <c r="W413" s="1426">
        <f t="shared" si="271"/>
        <v>2.5</v>
      </c>
      <c r="X413" s="1254">
        <f t="shared" si="272"/>
        <v>7.8000000000000007</v>
      </c>
      <c r="Y413" s="1335">
        <f t="shared" si="273"/>
        <v>7.8000000000000007</v>
      </c>
      <c r="Z413" s="1292">
        <f>P413+R413+T413</f>
        <v>7.8000000000000007</v>
      </c>
      <c r="AA413" s="1293">
        <f>Q413+S413+U413</f>
        <v>7.8000000000000007</v>
      </c>
      <c r="AC413" s="2450" t="s">
        <v>828</v>
      </c>
      <c r="AD413" s="1275"/>
      <c r="AE413" s="1737"/>
      <c r="AF413" s="1277"/>
      <c r="AG413" s="1422"/>
      <c r="AH413" s="1280"/>
      <c r="AI413" s="1501"/>
      <c r="AJ413" s="1280">
        <f t="shared" si="266"/>
        <v>0</v>
      </c>
      <c r="AK413" s="1423">
        <f t="shared" si="267"/>
        <v>0</v>
      </c>
      <c r="AL413" s="1280">
        <f t="shared" si="268"/>
        <v>0</v>
      </c>
      <c r="AM413" s="1424">
        <f t="shared" si="269"/>
        <v>0</v>
      </c>
      <c r="AN413" s="1499"/>
      <c r="AO413" s="3237">
        <f>AE413+AG413+AI413</f>
        <v>0</v>
      </c>
      <c r="AP413" s="114"/>
      <c r="BF413" s="151"/>
      <c r="BG413" s="11"/>
      <c r="BH413" s="11"/>
      <c r="BI413" s="11"/>
      <c r="BJ413" s="11"/>
      <c r="BK413" s="11"/>
      <c r="BL413" s="11"/>
      <c r="BM413" s="11"/>
      <c r="BN413" s="11"/>
    </row>
    <row r="414" spans="2:66">
      <c r="B414" s="70"/>
      <c r="C414" s="1632"/>
      <c r="D414" s="11"/>
      <c r="E414" s="70"/>
      <c r="F414" s="11"/>
      <c r="G414" s="81"/>
      <c r="H414" s="11"/>
      <c r="I414" s="11"/>
      <c r="J414" s="81"/>
      <c r="K414" s="2843" t="s">
        <v>983</v>
      </c>
      <c r="L414" s="11"/>
      <c r="M414" s="81"/>
      <c r="N414" s="100"/>
      <c r="O414" s="1294" t="s">
        <v>373</v>
      </c>
      <c r="P414" s="1255">
        <f>AD412</f>
        <v>0</v>
      </c>
      <c r="Q414" s="1464">
        <f>AE412</f>
        <v>0</v>
      </c>
      <c r="R414" s="1255">
        <f>AF412</f>
        <v>45.5</v>
      </c>
      <c r="S414" s="1438">
        <f>AG412</f>
        <v>45.5</v>
      </c>
      <c r="T414" s="1255">
        <f>AH412</f>
        <v>0</v>
      </c>
      <c r="U414" s="1439">
        <f>AI412</f>
        <v>0</v>
      </c>
      <c r="V414" s="1255">
        <f t="shared" si="270"/>
        <v>45.5</v>
      </c>
      <c r="W414" s="1296">
        <f t="shared" si="271"/>
        <v>45.5</v>
      </c>
      <c r="X414" s="1255">
        <f t="shared" si="272"/>
        <v>45.5</v>
      </c>
      <c r="Y414" s="1438">
        <f t="shared" si="273"/>
        <v>45.5</v>
      </c>
      <c r="Z414" s="1295">
        <f>P414+R414+T414</f>
        <v>45.5</v>
      </c>
      <c r="AA414" s="1296">
        <f>Q414+S414+U414</f>
        <v>45.5</v>
      </c>
      <c r="AC414" s="1307" t="s">
        <v>394</v>
      </c>
      <c r="AD414" s="1070"/>
      <c r="AE414" s="1738"/>
      <c r="AF414" s="1278"/>
      <c r="AG414" s="1425"/>
      <c r="AH414" s="1278"/>
      <c r="AI414" s="1502"/>
      <c r="AJ414" s="1278">
        <f t="shared" si="266"/>
        <v>0</v>
      </c>
      <c r="AK414" s="1426">
        <f t="shared" si="267"/>
        <v>0</v>
      </c>
      <c r="AL414" s="1278">
        <f t="shared" si="268"/>
        <v>0</v>
      </c>
      <c r="AM414" s="1335">
        <f t="shared" si="269"/>
        <v>0</v>
      </c>
      <c r="AN414" s="1499">
        <f>AD414+AF414+AH414</f>
        <v>0</v>
      </c>
      <c r="AO414" s="3237">
        <f>AE414+AG414+AI414</f>
        <v>0</v>
      </c>
      <c r="AP414" s="119"/>
      <c r="BF414" s="95"/>
      <c r="BG414" s="11"/>
      <c r="BH414" s="11"/>
      <c r="BI414" s="11"/>
      <c r="BJ414" s="11"/>
      <c r="BK414" s="11"/>
      <c r="BL414" s="11"/>
      <c r="BM414" s="11"/>
      <c r="BN414" s="11"/>
    </row>
    <row r="415" spans="2:66">
      <c r="B415" s="70"/>
      <c r="C415" s="1632"/>
      <c r="D415" s="11"/>
      <c r="E415" s="70"/>
      <c r="F415" s="11"/>
      <c r="G415" s="81"/>
      <c r="H415" s="11"/>
      <c r="I415" s="11"/>
      <c r="J415" s="81"/>
      <c r="K415" s="264" t="s">
        <v>50</v>
      </c>
      <c r="L415" s="260">
        <v>3</v>
      </c>
      <c r="M415" s="1192">
        <v>3</v>
      </c>
      <c r="N415" s="100"/>
      <c r="O415" s="1291" t="s">
        <v>105</v>
      </c>
      <c r="P415" s="1254"/>
      <c r="Q415" s="1247"/>
      <c r="R415" s="1254"/>
      <c r="S415" s="1335"/>
      <c r="T415" s="1254"/>
      <c r="U415" s="1440"/>
      <c r="V415" s="1254">
        <f t="shared" si="270"/>
        <v>0</v>
      </c>
      <c r="W415" s="1426">
        <f t="shared" si="271"/>
        <v>0</v>
      </c>
      <c r="X415" s="1254">
        <f t="shared" si="272"/>
        <v>0</v>
      </c>
      <c r="Y415" s="1335">
        <f t="shared" si="273"/>
        <v>0</v>
      </c>
      <c r="Z415" s="1292">
        <f>P415+R415+T415</f>
        <v>0</v>
      </c>
      <c r="AA415" s="1293">
        <f>Q415+S415+U415</f>
        <v>0</v>
      </c>
      <c r="AC415" s="1306" t="s">
        <v>272</v>
      </c>
      <c r="AD415" s="1070"/>
      <c r="AE415" s="1739"/>
      <c r="AF415" s="1278"/>
      <c r="AG415" s="1425"/>
      <c r="AH415" s="1278"/>
      <c r="AI415" s="1502"/>
      <c r="AJ415" s="1278">
        <f t="shared" si="266"/>
        <v>0</v>
      </c>
      <c r="AK415" s="1426">
        <f t="shared" si="267"/>
        <v>0</v>
      </c>
      <c r="AL415" s="1278">
        <f t="shared" si="268"/>
        <v>0</v>
      </c>
      <c r="AM415" s="1335">
        <f t="shared" si="269"/>
        <v>0</v>
      </c>
      <c r="AN415" s="1499">
        <f>AD415+AF415+AH415</f>
        <v>0</v>
      </c>
      <c r="AO415" s="3237">
        <f>AE415+AG415+AI415</f>
        <v>0</v>
      </c>
      <c r="AP415" s="119"/>
      <c r="BF415" s="95"/>
      <c r="BG415" s="11"/>
      <c r="BH415" s="11"/>
      <c r="BI415" s="11"/>
      <c r="BJ415" s="11"/>
      <c r="BK415" s="11"/>
      <c r="BL415" s="11"/>
      <c r="BM415" s="11"/>
      <c r="BN415" s="11"/>
    </row>
    <row r="416" spans="2:66" ht="15.75" thickBot="1">
      <c r="B416" s="1472" t="s">
        <v>360</v>
      </c>
      <c r="C416" s="1473"/>
      <c r="D416" s="1830">
        <f>D406+D409+D411+D412+50+155</f>
        <v>565</v>
      </c>
      <c r="E416" s="66"/>
      <c r="F416" s="38"/>
      <c r="G416" s="83"/>
      <c r="H416" s="38"/>
      <c r="I416" s="38"/>
      <c r="J416" s="83"/>
      <c r="K416" s="2878" t="s">
        <v>54</v>
      </c>
      <c r="L416" s="1558">
        <v>0.15</v>
      </c>
      <c r="M416" s="1559">
        <v>0.15</v>
      </c>
      <c r="N416" s="100"/>
      <c r="O416" s="489" t="s">
        <v>45</v>
      </c>
      <c r="P416" s="1751">
        <f>F407</f>
        <v>168.67</v>
      </c>
      <c r="Q416" s="1446">
        <f>G407</f>
        <v>124</v>
      </c>
      <c r="R416" s="1254"/>
      <c r="S416" s="1335"/>
      <c r="T416" s="1254">
        <f>F435</f>
        <v>88.23</v>
      </c>
      <c r="U416" s="1440">
        <f>G435</f>
        <v>67.17</v>
      </c>
      <c r="V416" s="1254">
        <f t="shared" si="270"/>
        <v>168.67</v>
      </c>
      <c r="W416" s="1426">
        <f t="shared" si="271"/>
        <v>124</v>
      </c>
      <c r="X416" s="1254">
        <f t="shared" si="272"/>
        <v>88.23</v>
      </c>
      <c r="Y416" s="1335">
        <f t="shared" si="273"/>
        <v>67.17</v>
      </c>
      <c r="Z416" s="1292">
        <f>P416+R416+T416</f>
        <v>256.89999999999998</v>
      </c>
      <c r="AA416" s="1293">
        <f>Q416+S416+U416</f>
        <v>191.17000000000002</v>
      </c>
      <c r="AC416" s="1308" t="s">
        <v>449</v>
      </c>
      <c r="AD416" s="1070"/>
      <c r="AE416" s="1740"/>
      <c r="AF416" s="1278"/>
      <c r="AG416" s="1425"/>
      <c r="AH416" s="1279"/>
      <c r="AI416" s="1503"/>
      <c r="AJ416" s="1279">
        <f t="shared" si="266"/>
        <v>0</v>
      </c>
      <c r="AK416" s="1428">
        <f t="shared" si="267"/>
        <v>0</v>
      </c>
      <c r="AL416" s="1279">
        <f t="shared" si="268"/>
        <v>0</v>
      </c>
      <c r="AM416" s="1243">
        <f t="shared" si="269"/>
        <v>0</v>
      </c>
      <c r="AN416" s="1499">
        <f>AD416+AF416+AH416</f>
        <v>0</v>
      </c>
      <c r="AO416" s="3237">
        <f>AE416+AG416+AI416</f>
        <v>0</v>
      </c>
      <c r="AP416" s="223"/>
      <c r="BF416" s="389"/>
      <c r="BG416" s="11"/>
      <c r="BH416" s="11"/>
      <c r="BI416" s="11"/>
      <c r="BJ416" s="11"/>
      <c r="BK416" s="11"/>
      <c r="BL416" s="11"/>
      <c r="BM416" s="11"/>
      <c r="BN416" s="11"/>
    </row>
    <row r="417" spans="2:66" ht="15.75" thickBot="1">
      <c r="B417" s="387"/>
      <c r="C417" s="177" t="s">
        <v>123</v>
      </c>
      <c r="D417" s="63"/>
      <c r="E417" s="1602" t="s">
        <v>606</v>
      </c>
      <c r="F417" s="47"/>
      <c r="G417" s="59"/>
      <c r="H417" s="1671" t="s">
        <v>667</v>
      </c>
      <c r="I417" s="47"/>
      <c r="J417" s="59"/>
      <c r="K417" s="1701" t="s">
        <v>612</v>
      </c>
      <c r="L417" s="47"/>
      <c r="M417" s="59"/>
      <c r="N417" s="100"/>
      <c r="O417" s="2562" t="s">
        <v>839</v>
      </c>
      <c r="P417" s="1256">
        <f>AD427</f>
        <v>96.89</v>
      </c>
      <c r="Q417" s="1441">
        <f>AE427</f>
        <v>79.040000000000006</v>
      </c>
      <c r="R417" s="2564">
        <f>AF427</f>
        <v>217.87</v>
      </c>
      <c r="S417" s="2565">
        <f>AG427</f>
        <v>175.14</v>
      </c>
      <c r="T417" s="1256">
        <f>AH427</f>
        <v>0</v>
      </c>
      <c r="U417" s="1443">
        <f>AI427</f>
        <v>0</v>
      </c>
      <c r="V417" s="2564">
        <f t="shared" ref="V417:Y419" si="275">P417+R417</f>
        <v>314.76</v>
      </c>
      <c r="W417" s="1298">
        <f t="shared" si="275"/>
        <v>254.18</v>
      </c>
      <c r="X417" s="2564">
        <f t="shared" si="275"/>
        <v>217.87</v>
      </c>
      <c r="Y417" s="2565">
        <f t="shared" si="275"/>
        <v>175.14</v>
      </c>
      <c r="Z417" s="2566">
        <f>P417+R417+T417</f>
        <v>314.76</v>
      </c>
      <c r="AA417" s="1298">
        <f>Q417+S417+U417</f>
        <v>254.18</v>
      </c>
      <c r="AC417" s="1308" t="s">
        <v>63</v>
      </c>
      <c r="AD417" s="1275"/>
      <c r="AE417" s="1737"/>
      <c r="AF417" s="1277"/>
      <c r="AG417" s="1422"/>
      <c r="AH417" s="1278"/>
      <c r="AI417" s="1502"/>
      <c r="AJ417" s="1278">
        <f t="shared" si="266"/>
        <v>0</v>
      </c>
      <c r="AK417" s="1426">
        <f t="shared" si="267"/>
        <v>0</v>
      </c>
      <c r="AL417" s="1278">
        <f t="shared" si="268"/>
        <v>0</v>
      </c>
      <c r="AM417" s="1335">
        <f t="shared" si="269"/>
        <v>0</v>
      </c>
      <c r="AN417" s="1499">
        <f>AD417+AF417+AH417</f>
        <v>0</v>
      </c>
      <c r="AO417" s="3237">
        <f>AE417+AG417+AI417</f>
        <v>0</v>
      </c>
      <c r="AP417" s="223"/>
      <c r="BF417" s="153"/>
      <c r="BG417" s="11"/>
      <c r="BH417" s="11"/>
      <c r="BI417" s="11"/>
      <c r="BJ417" s="11"/>
      <c r="BK417" s="11"/>
      <c r="BL417" s="11"/>
      <c r="BM417" s="11"/>
      <c r="BN417" s="11"/>
    </row>
    <row r="418" spans="2:66" ht="15.75" thickBot="1">
      <c r="B418" s="449" t="s">
        <v>668</v>
      </c>
      <c r="C418" s="2664" t="s">
        <v>667</v>
      </c>
      <c r="D418" s="395">
        <v>60</v>
      </c>
      <c r="E418" s="1534" t="s">
        <v>100</v>
      </c>
      <c r="F418" s="1535" t="s">
        <v>101</v>
      </c>
      <c r="G418" s="1536" t="s">
        <v>102</v>
      </c>
      <c r="H418" s="1554" t="s">
        <v>100</v>
      </c>
      <c r="I418" s="1535" t="s">
        <v>101</v>
      </c>
      <c r="J418" s="1536" t="s">
        <v>102</v>
      </c>
      <c r="K418" s="1551" t="s">
        <v>100</v>
      </c>
      <c r="L418" s="1552" t="s">
        <v>101</v>
      </c>
      <c r="M418" s="1553" t="s">
        <v>102</v>
      </c>
      <c r="N418" s="100"/>
      <c r="O418" s="2563" t="s">
        <v>840</v>
      </c>
      <c r="P418" s="1256">
        <f>AD433</f>
        <v>0</v>
      </c>
      <c r="Q418" s="1441">
        <f>AE433</f>
        <v>0</v>
      </c>
      <c r="R418" s="1256">
        <f>AF433</f>
        <v>0</v>
      </c>
      <c r="S418" s="1442">
        <f>AG433</f>
        <v>0</v>
      </c>
      <c r="T418" s="1256">
        <f>AH433</f>
        <v>0</v>
      </c>
      <c r="U418" s="1443">
        <f>AI433</f>
        <v>0</v>
      </c>
      <c r="V418" s="1256">
        <f t="shared" si="275"/>
        <v>0</v>
      </c>
      <c r="W418" s="1298">
        <f t="shared" si="275"/>
        <v>0</v>
      </c>
      <c r="X418" s="1256">
        <f t="shared" si="275"/>
        <v>0</v>
      </c>
      <c r="Y418" s="1442">
        <f t="shared" si="275"/>
        <v>0</v>
      </c>
      <c r="Z418" s="2566">
        <f>P418+R418+T418</f>
        <v>0</v>
      </c>
      <c r="AA418" s="1298">
        <f>Q418+S418+U418</f>
        <v>0</v>
      </c>
      <c r="AC418" s="1958" t="s">
        <v>546</v>
      </c>
      <c r="AD418" s="1070"/>
      <c r="AE418" s="1738"/>
      <c r="AF418" s="1278">
        <f>F425</f>
        <v>3.25</v>
      </c>
      <c r="AG418" s="1425">
        <f>G425</f>
        <v>2.5</v>
      </c>
      <c r="AH418" s="1278"/>
      <c r="AI418" s="1502"/>
      <c r="AJ418" s="1278">
        <f t="shared" si="266"/>
        <v>3.25</v>
      </c>
      <c r="AK418" s="1426">
        <f t="shared" si="267"/>
        <v>2.5</v>
      </c>
      <c r="AL418" s="1278">
        <f t="shared" si="268"/>
        <v>3.25</v>
      </c>
      <c r="AM418" s="1335">
        <f t="shared" si="269"/>
        <v>2.5</v>
      </c>
      <c r="AN418" s="1499">
        <f>AD418+AF418+AH418</f>
        <v>3.25</v>
      </c>
      <c r="AO418" s="3237">
        <f>AE418+AG418+AI418</f>
        <v>2.5</v>
      </c>
      <c r="AP418" s="112"/>
      <c r="BF418" s="11"/>
      <c r="BG418" s="11"/>
      <c r="BH418" s="11"/>
      <c r="BI418" s="11"/>
      <c r="BJ418" s="11"/>
      <c r="BK418" s="11"/>
      <c r="BL418" s="11"/>
      <c r="BM418" s="11"/>
      <c r="BN418" s="11"/>
    </row>
    <row r="419" spans="2:66">
      <c r="B419" s="259" t="s">
        <v>655</v>
      </c>
      <c r="C419" s="2617" t="s">
        <v>606</v>
      </c>
      <c r="D419" s="397">
        <v>250</v>
      </c>
      <c r="E419" s="1636" t="s">
        <v>139</v>
      </c>
      <c r="F419" s="1190">
        <v>87.5</v>
      </c>
      <c r="G419" s="1615">
        <v>70</v>
      </c>
      <c r="H419" s="1189" t="s">
        <v>68</v>
      </c>
      <c r="I419" s="1531">
        <v>69.77</v>
      </c>
      <c r="J419" s="1580">
        <v>54.42</v>
      </c>
      <c r="K419" s="1702" t="s">
        <v>228</v>
      </c>
      <c r="L419" s="1569">
        <v>170.75</v>
      </c>
      <c r="M419" s="2003">
        <v>135.5</v>
      </c>
      <c r="N419" s="100"/>
      <c r="O419" s="1291" t="s">
        <v>70</v>
      </c>
      <c r="P419" s="1932">
        <f>AD441</f>
        <v>0</v>
      </c>
      <c r="Q419" s="1446">
        <f>AE441</f>
        <v>0</v>
      </c>
      <c r="R419" s="1257">
        <f>AF441</f>
        <v>143</v>
      </c>
      <c r="S419" s="1335">
        <f>AG441</f>
        <v>100</v>
      </c>
      <c r="T419" s="1257">
        <f>AH441</f>
        <v>0</v>
      </c>
      <c r="U419" s="1440">
        <f>AI441</f>
        <v>0</v>
      </c>
      <c r="V419" s="1257">
        <f t="shared" si="275"/>
        <v>143</v>
      </c>
      <c r="W419" s="1426">
        <f t="shared" si="275"/>
        <v>100</v>
      </c>
      <c r="X419" s="1257">
        <f t="shared" si="275"/>
        <v>143</v>
      </c>
      <c r="Y419" s="1335">
        <f t="shared" si="275"/>
        <v>100</v>
      </c>
      <c r="Z419" s="1312">
        <f>P419+R419+T419</f>
        <v>143</v>
      </c>
      <c r="AA419" s="1293">
        <f>Q419+S419+U419</f>
        <v>100</v>
      </c>
      <c r="AC419" s="1307" t="s">
        <v>393</v>
      </c>
      <c r="AD419" s="1070"/>
      <c r="AE419" s="1739"/>
      <c r="AF419" s="1278"/>
      <c r="AG419" s="1425"/>
      <c r="AH419" s="1278"/>
      <c r="AI419" s="1502"/>
      <c r="AJ419" s="1278">
        <f t="shared" si="266"/>
        <v>0</v>
      </c>
      <c r="AK419" s="1426">
        <f t="shared" si="267"/>
        <v>0</v>
      </c>
      <c r="AL419" s="1278">
        <f t="shared" si="268"/>
        <v>0</v>
      </c>
      <c r="AM419" s="1335">
        <f t="shared" si="269"/>
        <v>0</v>
      </c>
      <c r="AN419" s="1499">
        <f>AD419+AF419+AH419</f>
        <v>0</v>
      </c>
      <c r="AO419" s="3237">
        <f>AE419+AG419+AI419</f>
        <v>0</v>
      </c>
      <c r="AP419" s="119"/>
      <c r="BF419" s="11"/>
      <c r="BG419" s="11"/>
      <c r="BH419" s="11"/>
      <c r="BI419" s="11"/>
      <c r="BJ419" s="11"/>
      <c r="BK419" s="11"/>
      <c r="BL419" s="11"/>
      <c r="BM419" s="11"/>
      <c r="BN419" s="11"/>
    </row>
    <row r="420" spans="2:66">
      <c r="B420" s="259" t="s">
        <v>610</v>
      </c>
      <c r="C420" s="266" t="s">
        <v>611</v>
      </c>
      <c r="D420" s="295" t="s">
        <v>925</v>
      </c>
      <c r="E420" s="261" t="s">
        <v>94</v>
      </c>
      <c r="F420" s="260">
        <v>12.5</v>
      </c>
      <c r="G420" s="1548">
        <v>10</v>
      </c>
      <c r="H420" s="1547" t="s">
        <v>89</v>
      </c>
      <c r="I420" s="1545">
        <v>3</v>
      </c>
      <c r="J420" s="1633">
        <v>3</v>
      </c>
      <c r="K420" s="1589" t="s">
        <v>97</v>
      </c>
      <c r="L420" s="1573">
        <v>45.5</v>
      </c>
      <c r="M420" s="2004">
        <v>45.5</v>
      </c>
      <c r="N420" s="100"/>
      <c r="O420" s="1299" t="s">
        <v>104</v>
      </c>
      <c r="P420" s="1932">
        <f>AD445</f>
        <v>20</v>
      </c>
      <c r="Q420" s="1247">
        <f>AE445</f>
        <v>20</v>
      </c>
      <c r="R420" s="1257">
        <f>AF445</f>
        <v>0</v>
      </c>
      <c r="S420" s="1426">
        <f>AG445</f>
        <v>0</v>
      </c>
      <c r="T420" s="1257">
        <f>AH445</f>
        <v>0</v>
      </c>
      <c r="U420" s="1440">
        <f>AI445</f>
        <v>0</v>
      </c>
      <c r="V420" s="1254">
        <f t="shared" ref="V420:V442" si="276">P420+R420</f>
        <v>20</v>
      </c>
      <c r="W420" s="1426">
        <f t="shared" ref="W420:W447" si="277">Q420+S420</f>
        <v>20</v>
      </c>
      <c r="X420" s="1254">
        <f t="shared" ref="X420:X445" si="278">R420+T420</f>
        <v>0</v>
      </c>
      <c r="Y420" s="1335">
        <f t="shared" ref="Y420:Y447" si="279">S420+U420</f>
        <v>0</v>
      </c>
      <c r="Z420" s="1292">
        <f>P420+R420+T420</f>
        <v>20</v>
      </c>
      <c r="AA420" s="1293">
        <f>Q420+S420+U420</f>
        <v>20</v>
      </c>
      <c r="AC420" s="1308" t="s">
        <v>125</v>
      </c>
      <c r="AD420" s="1070">
        <f>L407</f>
        <v>66</v>
      </c>
      <c r="AE420" s="1739">
        <f>M407</f>
        <v>52.8</v>
      </c>
      <c r="AF420" s="1278">
        <f>F419</f>
        <v>87.5</v>
      </c>
      <c r="AG420" s="1425">
        <f>G419</f>
        <v>70</v>
      </c>
      <c r="AH420" s="1278"/>
      <c r="AI420" s="1502"/>
      <c r="AJ420" s="1278">
        <f t="shared" si="266"/>
        <v>153.5</v>
      </c>
      <c r="AK420" s="1426">
        <f t="shared" si="267"/>
        <v>122.8</v>
      </c>
      <c r="AL420" s="1278">
        <f t="shared" si="268"/>
        <v>87.5</v>
      </c>
      <c r="AM420" s="1335">
        <f t="shared" si="269"/>
        <v>70</v>
      </c>
      <c r="AN420" s="1499">
        <f>AD420+AF420+AH420</f>
        <v>153.5</v>
      </c>
      <c r="AO420" s="3237">
        <f>AE420+AG420+AI420</f>
        <v>122.8</v>
      </c>
      <c r="AP420" s="223"/>
      <c r="BF420" s="11"/>
      <c r="BG420" s="11"/>
      <c r="BH420" s="11"/>
      <c r="BI420" s="11"/>
      <c r="BJ420" s="11"/>
      <c r="BK420" s="11"/>
      <c r="BL420" s="11"/>
      <c r="BM420" s="11"/>
      <c r="BN420" s="11"/>
    </row>
    <row r="421" spans="2:66">
      <c r="B421" s="259" t="s">
        <v>736</v>
      </c>
      <c r="C421" s="266" t="s">
        <v>735</v>
      </c>
      <c r="D421" s="278">
        <v>200</v>
      </c>
      <c r="E421" s="2839" t="s">
        <v>963</v>
      </c>
      <c r="F421" s="11"/>
      <c r="G421" s="81"/>
      <c r="H421" s="261" t="s">
        <v>50</v>
      </c>
      <c r="I421" s="260">
        <v>3</v>
      </c>
      <c r="J421" s="1548">
        <v>3</v>
      </c>
      <c r="K421" s="1555" t="s">
        <v>81</v>
      </c>
      <c r="L421" s="260">
        <v>95.55</v>
      </c>
      <c r="M421" s="1548">
        <v>95.55</v>
      </c>
      <c r="N421" s="100"/>
      <c r="O421" s="1291" t="s">
        <v>131</v>
      </c>
      <c r="P421" s="1254"/>
      <c r="Q421" s="1247"/>
      <c r="R421" s="1254"/>
      <c r="S421" s="1335"/>
      <c r="T421" s="1254"/>
      <c r="U421" s="1440"/>
      <c r="V421" s="1254">
        <f t="shared" si="276"/>
        <v>0</v>
      </c>
      <c r="W421" s="1426">
        <f t="shared" si="277"/>
        <v>0</v>
      </c>
      <c r="X421" s="1254">
        <f t="shared" si="278"/>
        <v>0</v>
      </c>
      <c r="Y421" s="1335">
        <f t="shared" si="279"/>
        <v>0</v>
      </c>
      <c r="Z421" s="1292">
        <f>P421+R421+T421</f>
        <v>0</v>
      </c>
      <c r="AA421" s="1293">
        <f>Q421+S421+U421</f>
        <v>0</v>
      </c>
      <c r="AC421" s="1308" t="s">
        <v>87</v>
      </c>
      <c r="AD421" s="1070">
        <f>F408</f>
        <v>15.45</v>
      </c>
      <c r="AE421" s="1742">
        <f>G408</f>
        <v>12.4</v>
      </c>
      <c r="AF421" s="1278">
        <f>F422+L423</f>
        <v>22.4</v>
      </c>
      <c r="AG421" s="1425">
        <f>G422+M423</f>
        <v>19.100000000000001</v>
      </c>
      <c r="AH421" s="1278"/>
      <c r="AI421" s="1502"/>
      <c r="AJ421" s="1278">
        <f t="shared" si="266"/>
        <v>37.849999999999994</v>
      </c>
      <c r="AK421" s="1426">
        <f t="shared" si="267"/>
        <v>31.5</v>
      </c>
      <c r="AL421" s="1278">
        <f t="shared" si="268"/>
        <v>22.4</v>
      </c>
      <c r="AM421" s="1335">
        <f t="shared" si="269"/>
        <v>19.100000000000001</v>
      </c>
      <c r="AN421" s="1499">
        <f>AD421+AF421+AH421</f>
        <v>37.849999999999994</v>
      </c>
      <c r="AO421" s="3237">
        <f>AE421+AG421+AI421</f>
        <v>31.5</v>
      </c>
      <c r="AP421" s="223"/>
      <c r="BF421" s="11"/>
      <c r="BG421" s="11"/>
      <c r="BH421" s="11"/>
      <c r="BI421" s="11"/>
      <c r="BJ421" s="11"/>
      <c r="BK421" s="11"/>
      <c r="BL421" s="11"/>
      <c r="BM421" s="11"/>
      <c r="BN421" s="11"/>
    </row>
    <row r="422" spans="2:66">
      <c r="B422" s="1929" t="s">
        <v>9</v>
      </c>
      <c r="C422" s="1854" t="s">
        <v>466</v>
      </c>
      <c r="D422" s="367">
        <v>50</v>
      </c>
      <c r="E422" s="261" t="s">
        <v>169</v>
      </c>
      <c r="F422" s="260">
        <v>12</v>
      </c>
      <c r="G422" s="1548">
        <v>10</v>
      </c>
      <c r="H422" s="261" t="s">
        <v>54</v>
      </c>
      <c r="I422" s="260">
        <v>0.04</v>
      </c>
      <c r="J422" s="1192">
        <v>0.04</v>
      </c>
      <c r="K422" s="2161" t="s">
        <v>82</v>
      </c>
      <c r="L422" s="1574">
        <v>8.3000000000000007</v>
      </c>
      <c r="M422" s="1198">
        <v>8.3000000000000007</v>
      </c>
      <c r="N422" s="100"/>
      <c r="O422" s="489" t="s">
        <v>385</v>
      </c>
      <c r="P422" s="1254">
        <f>AD448</f>
        <v>91.37</v>
      </c>
      <c r="Q422" s="1247">
        <f>AE448</f>
        <v>79</v>
      </c>
      <c r="R422" s="1254">
        <f>AF448</f>
        <v>0</v>
      </c>
      <c r="S422" s="1335">
        <f>AG448</f>
        <v>0</v>
      </c>
      <c r="T422" s="1254">
        <f>AH448</f>
        <v>0</v>
      </c>
      <c r="U422" s="1440">
        <f>AI448</f>
        <v>0</v>
      </c>
      <c r="V422" s="1254">
        <f t="shared" si="276"/>
        <v>91.37</v>
      </c>
      <c r="W422" s="1426">
        <f t="shared" si="277"/>
        <v>79</v>
      </c>
      <c r="X422" s="1254">
        <f t="shared" si="278"/>
        <v>0</v>
      </c>
      <c r="Y422" s="1335">
        <f t="shared" si="279"/>
        <v>0</v>
      </c>
      <c r="Z422" s="1292">
        <f>P422+R422+T422</f>
        <v>91.37</v>
      </c>
      <c r="AA422" s="1293">
        <f>Q422+S422+U422</f>
        <v>79</v>
      </c>
      <c r="AC422" s="1308" t="s">
        <v>68</v>
      </c>
      <c r="AD422" s="1070">
        <f>L409</f>
        <v>8</v>
      </c>
      <c r="AE422" s="1742">
        <f>M409</f>
        <v>6.4</v>
      </c>
      <c r="AF422" s="1278">
        <f>F420+I419+L424</f>
        <v>98.52</v>
      </c>
      <c r="AG422" s="1425">
        <f>G420+M424+J419</f>
        <v>77.42</v>
      </c>
      <c r="AH422" s="1278"/>
      <c r="AI422" s="1502"/>
      <c r="AJ422" s="1278">
        <f t="shared" si="266"/>
        <v>106.52</v>
      </c>
      <c r="AK422" s="1426">
        <f t="shared" si="267"/>
        <v>83.820000000000007</v>
      </c>
      <c r="AL422" s="1278">
        <f t="shared" si="268"/>
        <v>98.52</v>
      </c>
      <c r="AM422" s="1335">
        <f t="shared" si="269"/>
        <v>77.42</v>
      </c>
      <c r="AN422" s="1499">
        <f>AD422+AF422+AH422</f>
        <v>106.52</v>
      </c>
      <c r="AO422" s="3237">
        <f>AE422+AG422+AI422</f>
        <v>83.820000000000007</v>
      </c>
      <c r="AP422" s="223"/>
      <c r="BF422" s="11"/>
      <c r="BG422" s="11"/>
      <c r="BH422" s="11"/>
      <c r="BI422" s="11"/>
      <c r="BJ422" s="11"/>
      <c r="BK422" s="11"/>
      <c r="BL422" s="11"/>
      <c r="BM422" s="11"/>
      <c r="BN422" s="11"/>
    </row>
    <row r="423" spans="2:66" ht="15.75" thickBot="1">
      <c r="B423" s="259" t="s">
        <v>9</v>
      </c>
      <c r="C423" s="266" t="s">
        <v>10</v>
      </c>
      <c r="D423" s="275">
        <v>70</v>
      </c>
      <c r="E423" s="2839" t="s">
        <v>942</v>
      </c>
      <c r="F423" s="11"/>
      <c r="G423" s="81"/>
      <c r="H423" s="456"/>
      <c r="I423" s="198"/>
      <c r="J423" s="179"/>
      <c r="K423" s="1193" t="s">
        <v>166</v>
      </c>
      <c r="L423" s="1704">
        <v>10.4</v>
      </c>
      <c r="M423" s="1198">
        <v>9.1</v>
      </c>
      <c r="N423" s="733"/>
      <c r="O423" s="1291" t="s">
        <v>386</v>
      </c>
      <c r="P423" s="1254">
        <f>AD452</f>
        <v>0</v>
      </c>
      <c r="Q423" s="1444">
        <f>AE452</f>
        <v>0</v>
      </c>
      <c r="R423" s="1254">
        <f>AF452</f>
        <v>170.75</v>
      </c>
      <c r="S423" s="1426">
        <f>AG452</f>
        <v>135.5</v>
      </c>
      <c r="T423" s="1254">
        <f>AH452</f>
        <v>0</v>
      </c>
      <c r="U423" s="1445">
        <f>AI452</f>
        <v>0</v>
      </c>
      <c r="V423" s="1254">
        <f t="shared" si="276"/>
        <v>170.75</v>
      </c>
      <c r="W423" s="1426">
        <f t="shared" si="277"/>
        <v>135.5</v>
      </c>
      <c r="X423" s="1254">
        <f t="shared" si="278"/>
        <v>170.75</v>
      </c>
      <c r="Y423" s="1335">
        <f t="shared" si="279"/>
        <v>135.5</v>
      </c>
      <c r="Z423" s="1292">
        <f>P423+R423+T423</f>
        <v>170.75</v>
      </c>
      <c r="AA423" s="1293">
        <f>Q423+S423+U423</f>
        <v>135.5</v>
      </c>
      <c r="AC423" s="1308" t="s">
        <v>74</v>
      </c>
      <c r="AD423" s="1070"/>
      <c r="AE423" s="1739"/>
      <c r="AF423" s="1278"/>
      <c r="AG423" s="1425"/>
      <c r="AH423" s="1278"/>
      <c r="AI423" s="1502"/>
      <c r="AJ423" s="1278">
        <f t="shared" si="266"/>
        <v>0</v>
      </c>
      <c r="AK423" s="1426">
        <f t="shared" si="267"/>
        <v>0</v>
      </c>
      <c r="AL423" s="1278">
        <f t="shared" si="268"/>
        <v>0</v>
      </c>
      <c r="AM423" s="1335">
        <f t="shared" si="269"/>
        <v>0</v>
      </c>
      <c r="AN423" s="1499">
        <f>AD423+AF423+AH423</f>
        <v>0</v>
      </c>
      <c r="AO423" s="3237">
        <f>AE423+AG423+AI423</f>
        <v>0</v>
      </c>
      <c r="AP423" s="223"/>
    </row>
    <row r="424" spans="2:66" ht="15.75" thickBot="1">
      <c r="B424" s="259" t="s">
        <v>9</v>
      </c>
      <c r="C424" s="266" t="s">
        <v>387</v>
      </c>
      <c r="D424" s="275">
        <v>40</v>
      </c>
      <c r="E424" s="261" t="s">
        <v>89</v>
      </c>
      <c r="F424" s="260">
        <v>5</v>
      </c>
      <c r="G424" s="1548">
        <v>5</v>
      </c>
      <c r="H424" s="2186" t="s">
        <v>735</v>
      </c>
      <c r="I424" s="1869"/>
      <c r="J424" s="2187"/>
      <c r="K424" s="1193" t="s">
        <v>68</v>
      </c>
      <c r="L424" s="1704">
        <v>16.25</v>
      </c>
      <c r="M424" s="1633">
        <v>13</v>
      </c>
      <c r="N424" s="100"/>
      <c r="O424" s="1291" t="s">
        <v>121</v>
      </c>
      <c r="P424" s="1257"/>
      <c r="Q424" s="1247"/>
      <c r="R424" s="1254"/>
      <c r="S424" s="1335"/>
      <c r="T424" s="1254"/>
      <c r="U424" s="1440"/>
      <c r="V424" s="1254">
        <f t="shared" si="276"/>
        <v>0</v>
      </c>
      <c r="W424" s="1426">
        <f t="shared" si="277"/>
        <v>0</v>
      </c>
      <c r="X424" s="1254">
        <f t="shared" si="278"/>
        <v>0</v>
      </c>
      <c r="Y424" s="1335">
        <f t="shared" si="279"/>
        <v>0</v>
      </c>
      <c r="Z424" s="1292">
        <f>P424+R424+T424</f>
        <v>0</v>
      </c>
      <c r="AA424" s="1293">
        <f>Q424+S424+U424</f>
        <v>0</v>
      </c>
      <c r="AC424" s="1308" t="s">
        <v>129</v>
      </c>
      <c r="AD424" s="1070"/>
      <c r="AE424" s="1743"/>
      <c r="AF424" s="1278"/>
      <c r="AG424" s="1425"/>
      <c r="AH424" s="1278"/>
      <c r="AI424" s="1502"/>
      <c r="AJ424" s="1278">
        <f t="shared" si="266"/>
        <v>0</v>
      </c>
      <c r="AK424" s="1426">
        <f t="shared" si="267"/>
        <v>0</v>
      </c>
      <c r="AL424" s="1278">
        <f t="shared" si="268"/>
        <v>0</v>
      </c>
      <c r="AM424" s="1335">
        <f t="shared" si="269"/>
        <v>0</v>
      </c>
      <c r="AN424" s="1499">
        <f>AD424+AF424+AH424</f>
        <v>0</v>
      </c>
      <c r="AO424" s="3237">
        <f>AE424+AG424+AI424</f>
        <v>0</v>
      </c>
      <c r="AP424" s="223"/>
    </row>
    <row r="425" spans="2:66" ht="15.75" thickBot="1">
      <c r="B425" s="1731" t="s">
        <v>439</v>
      </c>
      <c r="C425" s="252" t="s">
        <v>290</v>
      </c>
      <c r="D425" s="275">
        <v>100</v>
      </c>
      <c r="E425" s="261" t="s">
        <v>567</v>
      </c>
      <c r="F425" s="1197">
        <v>3.25</v>
      </c>
      <c r="G425" s="1540">
        <v>2.5</v>
      </c>
      <c r="H425" s="1649" t="s">
        <v>100</v>
      </c>
      <c r="I425" s="1525" t="s">
        <v>101</v>
      </c>
      <c r="J425" s="1650" t="s">
        <v>102</v>
      </c>
      <c r="K425" s="261" t="s">
        <v>96</v>
      </c>
      <c r="L425" s="1574">
        <v>3.9</v>
      </c>
      <c r="M425" s="1198">
        <v>3.82</v>
      </c>
      <c r="N425" s="100"/>
      <c r="O425" s="1291" t="s">
        <v>65</v>
      </c>
      <c r="P425" s="1751"/>
      <c r="Q425" s="1444"/>
      <c r="R425" s="1254"/>
      <c r="S425" s="1335"/>
      <c r="T425" s="1254"/>
      <c r="U425" s="1440"/>
      <c r="V425" s="1254">
        <f t="shared" si="276"/>
        <v>0</v>
      </c>
      <c r="W425" s="1426">
        <f t="shared" si="277"/>
        <v>0</v>
      </c>
      <c r="X425" s="1254">
        <f t="shared" si="278"/>
        <v>0</v>
      </c>
      <c r="Y425" s="1335">
        <f t="shared" si="279"/>
        <v>0</v>
      </c>
      <c r="Z425" s="1292">
        <f>P425+R425+T425</f>
        <v>0</v>
      </c>
      <c r="AA425" s="1293">
        <f>Q425+S425+U425</f>
        <v>0</v>
      </c>
      <c r="AC425" s="1308" t="s">
        <v>127</v>
      </c>
      <c r="AD425" s="1070"/>
      <c r="AE425" s="1744"/>
      <c r="AF425" s="1278"/>
      <c r="AG425" s="1425"/>
      <c r="AH425" s="1278"/>
      <c r="AI425" s="1502"/>
      <c r="AJ425" s="1278">
        <f t="shared" si="266"/>
        <v>0</v>
      </c>
      <c r="AK425" s="1426">
        <f t="shared" si="267"/>
        <v>0</v>
      </c>
      <c r="AL425" s="1278">
        <f t="shared" si="268"/>
        <v>0</v>
      </c>
      <c r="AM425" s="1335">
        <f t="shared" si="269"/>
        <v>0</v>
      </c>
      <c r="AN425" s="1499">
        <f>AD425+AF425+AH425</f>
        <v>0</v>
      </c>
      <c r="AO425" s="3237">
        <f>AE425+AG425+AI425</f>
        <v>0</v>
      </c>
      <c r="AP425" s="223"/>
    </row>
    <row r="426" spans="2:66" ht="15.75" thickBot="1">
      <c r="B426" s="70"/>
      <c r="C426" s="1632"/>
      <c r="D426" s="81"/>
      <c r="E426" s="2839" t="s">
        <v>959</v>
      </c>
      <c r="F426" s="11"/>
      <c r="G426" s="81"/>
      <c r="H426" s="1636" t="s">
        <v>92</v>
      </c>
      <c r="I426" s="1604">
        <v>1</v>
      </c>
      <c r="J426" s="1598">
        <v>1</v>
      </c>
      <c r="K426" s="261" t="s">
        <v>543</v>
      </c>
      <c r="L426" s="1194">
        <v>0.56899999999999995</v>
      </c>
      <c r="M426" s="1592">
        <v>0.56899999999999995</v>
      </c>
      <c r="N426" s="100"/>
      <c r="O426" s="1291" t="s">
        <v>60</v>
      </c>
      <c r="P426" s="1254"/>
      <c r="Q426" s="1446"/>
      <c r="R426" s="1932">
        <f>I429</f>
        <v>105.5</v>
      </c>
      <c r="S426" s="1447">
        <f>J429</f>
        <v>100</v>
      </c>
      <c r="T426" s="1254">
        <f>I435</f>
        <v>20</v>
      </c>
      <c r="U426" s="1448">
        <f>J435</f>
        <v>20</v>
      </c>
      <c r="V426" s="1254">
        <f t="shared" si="276"/>
        <v>105.5</v>
      </c>
      <c r="W426" s="1426">
        <f t="shared" si="277"/>
        <v>100</v>
      </c>
      <c r="X426" s="1254">
        <f t="shared" si="278"/>
        <v>125.5</v>
      </c>
      <c r="Y426" s="1335">
        <f t="shared" si="279"/>
        <v>120</v>
      </c>
      <c r="Z426" s="1292">
        <f>P426+R426+T426</f>
        <v>125.5</v>
      </c>
      <c r="AA426" s="1293">
        <f>Q426+S426+U426</f>
        <v>120</v>
      </c>
      <c r="AC426" s="2502" t="s">
        <v>96</v>
      </c>
      <c r="AD426" s="1276">
        <f>F409</f>
        <v>7.44</v>
      </c>
      <c r="AE426" s="1745">
        <f>G409</f>
        <v>7.44</v>
      </c>
      <c r="AF426" s="1279">
        <f>F428+L425</f>
        <v>6.1999999999999993</v>
      </c>
      <c r="AG426" s="1427">
        <f>G428+M425</f>
        <v>6.1199999999999992</v>
      </c>
      <c r="AH426" s="1279"/>
      <c r="AI426" s="1503"/>
      <c r="AJ426" s="1279">
        <f t="shared" si="266"/>
        <v>13.64</v>
      </c>
      <c r="AK426" s="1428">
        <f t="shared" si="267"/>
        <v>13.559999999999999</v>
      </c>
      <c r="AL426" s="1279">
        <f t="shared" si="268"/>
        <v>6.1999999999999993</v>
      </c>
      <c r="AM426" s="1243">
        <f t="shared" si="269"/>
        <v>6.1199999999999992</v>
      </c>
      <c r="AN426" s="2520">
        <f>AD426+AF426+AH426</f>
        <v>13.64</v>
      </c>
      <c r="AO426" s="3242">
        <f>AE426+AG426+AI426</f>
        <v>13.559999999999999</v>
      </c>
      <c r="AP426" s="2621"/>
    </row>
    <row r="427" spans="2:66" ht="15.75" thickBot="1">
      <c r="B427" s="70"/>
      <c r="C427" s="1632"/>
      <c r="D427" s="81"/>
      <c r="E427" s="1964" t="s">
        <v>446</v>
      </c>
      <c r="F427" s="1574">
        <v>2.5</v>
      </c>
      <c r="G427" s="1198">
        <v>2.5</v>
      </c>
      <c r="H427" s="1586" t="s">
        <v>81</v>
      </c>
      <c r="I427" s="1600">
        <v>100</v>
      </c>
      <c r="J427" s="1540"/>
      <c r="K427" s="1555" t="s">
        <v>81</v>
      </c>
      <c r="L427" s="260">
        <v>76.8</v>
      </c>
      <c r="M427" s="1548">
        <v>76.8</v>
      </c>
      <c r="N427" s="100"/>
      <c r="O427" s="1291" t="s">
        <v>137</v>
      </c>
      <c r="P427" s="1254"/>
      <c r="Q427" s="1247"/>
      <c r="R427" s="1254"/>
      <c r="S427" s="1335"/>
      <c r="T427" s="1254">
        <f>L435</f>
        <v>208</v>
      </c>
      <c r="U427" s="1440">
        <f>M435</f>
        <v>200</v>
      </c>
      <c r="V427" s="1254">
        <f t="shared" si="276"/>
        <v>0</v>
      </c>
      <c r="W427" s="1426">
        <f t="shared" si="277"/>
        <v>0</v>
      </c>
      <c r="X427" s="1254">
        <f t="shared" si="278"/>
        <v>208</v>
      </c>
      <c r="Y427" s="1335">
        <f t="shared" si="279"/>
        <v>200</v>
      </c>
      <c r="Z427" s="1292">
        <f>P427+R427+T427</f>
        <v>208</v>
      </c>
      <c r="AA427" s="1300">
        <f>Q427+S427+U427</f>
        <v>200</v>
      </c>
      <c r="AC427" s="2485" t="s">
        <v>829</v>
      </c>
      <c r="AD427" s="2526">
        <f t="shared" ref="AD427:AI427" si="280">SUM(AD414:AD426)</f>
        <v>96.89</v>
      </c>
      <c r="AE427" s="2527">
        <f t="shared" si="280"/>
        <v>79.040000000000006</v>
      </c>
      <c r="AF427" s="2528">
        <f t="shared" si="280"/>
        <v>217.87</v>
      </c>
      <c r="AG427" s="2529">
        <f t="shared" si="280"/>
        <v>175.14</v>
      </c>
      <c r="AH427" s="2530">
        <f t="shared" si="280"/>
        <v>0</v>
      </c>
      <c r="AI427" s="2491">
        <f t="shared" si="280"/>
        <v>0</v>
      </c>
      <c r="AJ427" s="2493">
        <f t="shared" si="266"/>
        <v>314.76</v>
      </c>
      <c r="AK427" s="2494">
        <f t="shared" si="267"/>
        <v>254.18</v>
      </c>
      <c r="AL427" s="2493">
        <f t="shared" si="268"/>
        <v>217.87</v>
      </c>
      <c r="AM427" s="2495">
        <f t="shared" si="269"/>
        <v>175.14</v>
      </c>
      <c r="AN427" s="2516">
        <f>AD427+AF427+AH427</f>
        <v>314.76</v>
      </c>
      <c r="AO427" s="3238">
        <f>AE427+AG427+AI427</f>
        <v>254.18</v>
      </c>
      <c r="AP427" s="216"/>
    </row>
    <row r="428" spans="2:66">
      <c r="B428" s="70"/>
      <c r="C428" s="1632"/>
      <c r="D428" s="81"/>
      <c r="E428" s="1589" t="s">
        <v>608</v>
      </c>
      <c r="F428" s="1574">
        <v>2.2999999999999998</v>
      </c>
      <c r="G428" s="1198">
        <v>2.2999999999999998</v>
      </c>
      <c r="H428" s="199" t="s">
        <v>50</v>
      </c>
      <c r="I428" s="246">
        <v>8.5</v>
      </c>
      <c r="J428" s="2126">
        <v>8.5</v>
      </c>
      <c r="K428" s="1627" t="s">
        <v>405</v>
      </c>
      <c r="L428" s="1681"/>
      <c r="M428" s="2034">
        <v>0.95199999999999996</v>
      </c>
      <c r="N428" s="100"/>
      <c r="O428" s="1291" t="s">
        <v>64</v>
      </c>
      <c r="P428" s="1254"/>
      <c r="Q428" s="1247"/>
      <c r="R428" s="1254"/>
      <c r="S428" s="1335"/>
      <c r="T428" s="1254">
        <f>F436</f>
        <v>44.716000000000001</v>
      </c>
      <c r="U428" s="1440">
        <f>G436</f>
        <v>43.4</v>
      </c>
      <c r="V428" s="1254">
        <f t="shared" si="276"/>
        <v>0</v>
      </c>
      <c r="W428" s="1426">
        <f t="shared" si="277"/>
        <v>0</v>
      </c>
      <c r="X428" s="1254">
        <f t="shared" si="278"/>
        <v>44.716000000000001</v>
      </c>
      <c r="Y428" s="1335">
        <f t="shared" si="279"/>
        <v>43.4</v>
      </c>
      <c r="Z428" s="1292">
        <f>P428+R428+T428</f>
        <v>44.716000000000001</v>
      </c>
      <c r="AA428" s="1300">
        <f>Q428+S428+U428</f>
        <v>43.4</v>
      </c>
      <c r="AC428" s="2450" t="s">
        <v>940</v>
      </c>
      <c r="AD428" s="1275"/>
      <c r="AE428" s="2523"/>
      <c r="AF428" s="1277"/>
      <c r="AG428" s="1422"/>
      <c r="AH428" s="1277"/>
      <c r="AI428" s="3228"/>
      <c r="AJ428" s="1277">
        <f t="shared" si="266"/>
        <v>0</v>
      </c>
      <c r="AK428" s="2525">
        <f t="shared" si="267"/>
        <v>0</v>
      </c>
      <c r="AL428" s="1277">
        <f t="shared" si="268"/>
        <v>0</v>
      </c>
      <c r="AM428" s="1402">
        <f t="shared" si="269"/>
        <v>0</v>
      </c>
      <c r="AN428" s="1499">
        <f>AD428+AF428+AH428</f>
        <v>0</v>
      </c>
      <c r="AO428" s="3237">
        <f>AE428+AG428+AI428</f>
        <v>0</v>
      </c>
      <c r="AP428" s="114"/>
    </row>
    <row r="429" spans="2:66" ht="15.75" thickBot="1">
      <c r="B429" s="70"/>
      <c r="C429" s="1632"/>
      <c r="D429" s="81"/>
      <c r="E429" s="261" t="s">
        <v>543</v>
      </c>
      <c r="F429" s="1574">
        <v>1.1000000000000001</v>
      </c>
      <c r="G429" s="1198">
        <v>1.1000000000000001</v>
      </c>
      <c r="H429" s="1586" t="s">
        <v>80</v>
      </c>
      <c r="I429" s="1619">
        <v>105.5</v>
      </c>
      <c r="J429" s="1540">
        <v>100</v>
      </c>
      <c r="K429" s="70"/>
      <c r="L429" s="11"/>
      <c r="M429" s="81"/>
      <c r="N429" s="100"/>
      <c r="O429" s="1291" t="s">
        <v>404</v>
      </c>
      <c r="P429" s="1254"/>
      <c r="Q429" s="1827"/>
      <c r="R429" s="1254"/>
      <c r="S429" s="1335"/>
      <c r="T429" s="1254"/>
      <c r="U429" s="1440"/>
      <c r="V429" s="1254">
        <f t="shared" si="276"/>
        <v>0</v>
      </c>
      <c r="W429" s="1426">
        <f t="shared" si="277"/>
        <v>0</v>
      </c>
      <c r="X429" s="1254">
        <f t="shared" si="278"/>
        <v>0</v>
      </c>
      <c r="Y429" s="1335">
        <f t="shared" si="279"/>
        <v>0</v>
      </c>
      <c r="Z429" s="1292">
        <f>P429+R429+T429</f>
        <v>0</v>
      </c>
      <c r="AA429" s="1300">
        <f>Q429+S429+U429</f>
        <v>0</v>
      </c>
      <c r="AC429" s="1308" t="s">
        <v>128</v>
      </c>
      <c r="AD429" s="1070"/>
      <c r="AE429" s="1739"/>
      <c r="AF429" s="1278"/>
      <c r="AG429" s="1425"/>
      <c r="AH429" s="1278"/>
      <c r="AI429" s="1502"/>
      <c r="AJ429" s="1278">
        <f t="shared" si="266"/>
        <v>0</v>
      </c>
      <c r="AK429" s="1426">
        <f t="shared" si="267"/>
        <v>0</v>
      </c>
      <c r="AL429" s="1278">
        <f t="shared" si="268"/>
        <v>0</v>
      </c>
      <c r="AM429" s="1335">
        <f t="shared" si="269"/>
        <v>0</v>
      </c>
      <c r="AN429" s="1499">
        <f>AD429+AF429+AH429</f>
        <v>0</v>
      </c>
      <c r="AO429" s="3237">
        <f>AE429+AG429+AI429</f>
        <v>0</v>
      </c>
      <c r="AP429" s="223"/>
    </row>
    <row r="430" spans="2:66" ht="15.75" thickBot="1">
      <c r="B430" s="70"/>
      <c r="C430" s="1632"/>
      <c r="D430" s="81"/>
      <c r="E430" s="1589" t="s">
        <v>160</v>
      </c>
      <c r="F430" s="260">
        <v>0.01</v>
      </c>
      <c r="G430" s="1540">
        <v>0.01</v>
      </c>
      <c r="H430" s="1547"/>
      <c r="I430" s="1194"/>
      <c r="J430" s="1592"/>
      <c r="K430" s="2019" t="s">
        <v>675</v>
      </c>
      <c r="L430" s="1285"/>
      <c r="M430" s="2013"/>
      <c r="N430" s="100"/>
      <c r="O430" s="1291" t="s">
        <v>67</v>
      </c>
      <c r="P430" s="1254"/>
      <c r="Q430" s="1247"/>
      <c r="R430" s="1254"/>
      <c r="S430" s="1335"/>
      <c r="T430" s="1254"/>
      <c r="U430" s="1440"/>
      <c r="V430" s="1254">
        <f t="shared" si="276"/>
        <v>0</v>
      </c>
      <c r="W430" s="1426">
        <f t="shared" si="277"/>
        <v>0</v>
      </c>
      <c r="X430" s="1254">
        <f t="shared" si="278"/>
        <v>0</v>
      </c>
      <c r="Y430" s="1335">
        <f t="shared" si="279"/>
        <v>0</v>
      </c>
      <c r="Z430" s="1292">
        <f>P430+R430+T430</f>
        <v>0</v>
      </c>
      <c r="AA430" s="1300">
        <f>Q430+S430+U430</f>
        <v>0</v>
      </c>
      <c r="AC430" s="1308" t="s">
        <v>126</v>
      </c>
      <c r="AD430" s="1070"/>
      <c r="AE430" s="1743"/>
      <c r="AF430" s="1278"/>
      <c r="AG430" s="1425"/>
      <c r="AH430" s="1278"/>
      <c r="AI430" s="1502"/>
      <c r="AJ430" s="1278">
        <f t="shared" si="266"/>
        <v>0</v>
      </c>
      <c r="AK430" s="1426">
        <f t="shared" si="267"/>
        <v>0</v>
      </c>
      <c r="AL430" s="1278">
        <f t="shared" si="268"/>
        <v>0</v>
      </c>
      <c r="AM430" s="1335">
        <f t="shared" si="269"/>
        <v>0</v>
      </c>
      <c r="AN430" s="1499">
        <f>AD430+AF430+AH430</f>
        <v>0</v>
      </c>
      <c r="AO430" s="3237">
        <f>AE430+AG430+AI430</f>
        <v>0</v>
      </c>
      <c r="AP430" s="223"/>
    </row>
    <row r="431" spans="2:66" ht="15.75" thickBot="1">
      <c r="B431" s="70"/>
      <c r="C431" s="1632"/>
      <c r="D431" s="81"/>
      <c r="E431" s="1544" t="s">
        <v>532</v>
      </c>
      <c r="F431" s="1194">
        <v>200</v>
      </c>
      <c r="G431" s="1546">
        <v>200</v>
      </c>
      <c r="H431" s="456"/>
      <c r="I431" s="198"/>
      <c r="J431" s="179"/>
      <c r="K431" s="1534" t="s">
        <v>100</v>
      </c>
      <c r="L431" s="1535" t="s">
        <v>101</v>
      </c>
      <c r="M431" s="1536" t="s">
        <v>102</v>
      </c>
      <c r="N431" s="918"/>
      <c r="O431" s="1291" t="s">
        <v>82</v>
      </c>
      <c r="P431" s="1826">
        <f>F410</f>
        <v>7.44</v>
      </c>
      <c r="Q431" s="1446">
        <f>G410</f>
        <v>7.44</v>
      </c>
      <c r="R431" s="1254">
        <f>L422</f>
        <v>8.3000000000000007</v>
      </c>
      <c r="S431" s="1426">
        <f>M422</f>
        <v>8.3000000000000007</v>
      </c>
      <c r="T431" s="1254">
        <f>F439+I436</f>
        <v>3.1</v>
      </c>
      <c r="U431" s="1445">
        <f>G439+J436</f>
        <v>3.1</v>
      </c>
      <c r="V431" s="1254">
        <f t="shared" si="276"/>
        <v>15.740000000000002</v>
      </c>
      <c r="W431" s="1426">
        <f t="shared" si="277"/>
        <v>15.740000000000002</v>
      </c>
      <c r="X431" s="1254">
        <f t="shared" si="278"/>
        <v>11.4</v>
      </c>
      <c r="Y431" s="1335">
        <f t="shared" si="279"/>
        <v>11.4</v>
      </c>
      <c r="Z431" s="1292">
        <f>P431+R431+T431</f>
        <v>18.840000000000003</v>
      </c>
      <c r="AA431" s="1300">
        <f>Q431+S431+U431</f>
        <v>18.840000000000003</v>
      </c>
      <c r="AC431" s="1308" t="s">
        <v>392</v>
      </c>
      <c r="AD431" s="1070"/>
      <c r="AE431" s="1744"/>
      <c r="AF431" s="1278"/>
      <c r="AG431" s="1425"/>
      <c r="AH431" s="1278"/>
      <c r="AI431" s="1502"/>
      <c r="AJ431" s="1278">
        <f t="shared" si="266"/>
        <v>0</v>
      </c>
      <c r="AK431" s="1426">
        <f t="shared" si="267"/>
        <v>0</v>
      </c>
      <c r="AL431" s="1278">
        <f t="shared" si="268"/>
        <v>0</v>
      </c>
      <c r="AM431" s="1335">
        <f t="shared" si="269"/>
        <v>0</v>
      </c>
      <c r="AN431" s="2520">
        <f>AD431+AF431+AH431</f>
        <v>0</v>
      </c>
      <c r="AO431" s="3242">
        <f>AE431+AG431+AI431</f>
        <v>0</v>
      </c>
      <c r="AP431" s="223"/>
    </row>
    <row r="432" spans="2:66" ht="15.75" thickBot="1">
      <c r="B432" s="1472" t="s">
        <v>361</v>
      </c>
      <c r="C432" s="1635"/>
      <c r="D432" s="83">
        <f>D418+D419+D421+D422+D423+D424+D425+80+130</f>
        <v>980</v>
      </c>
      <c r="E432" s="1687" t="s">
        <v>405</v>
      </c>
      <c r="F432" s="2026"/>
      <c r="G432" s="2855">
        <v>1</v>
      </c>
      <c r="H432" s="66"/>
      <c r="I432" s="38"/>
      <c r="J432" s="83"/>
      <c r="K432" s="2035" t="s">
        <v>676</v>
      </c>
      <c r="L432" s="2052">
        <v>143</v>
      </c>
      <c r="M432" s="2053">
        <v>100</v>
      </c>
      <c r="N432" s="1471"/>
      <c r="O432" s="1291" t="s">
        <v>89</v>
      </c>
      <c r="P432" s="1254">
        <f>L411</f>
        <v>3</v>
      </c>
      <c r="Q432" s="1247">
        <f>M411</f>
        <v>3</v>
      </c>
      <c r="R432" s="1254">
        <f>F424+I420</f>
        <v>8</v>
      </c>
      <c r="S432" s="1335">
        <f>G424+J420</f>
        <v>8</v>
      </c>
      <c r="T432" s="1254">
        <f>F441</f>
        <v>3.67</v>
      </c>
      <c r="U432" s="1440">
        <f>G441</f>
        <v>3.67</v>
      </c>
      <c r="V432" s="1254">
        <f t="shared" si="276"/>
        <v>11</v>
      </c>
      <c r="W432" s="1426">
        <f t="shared" si="277"/>
        <v>11</v>
      </c>
      <c r="X432" s="1254">
        <f t="shared" si="278"/>
        <v>11.67</v>
      </c>
      <c r="Y432" s="1335">
        <f t="shared" si="279"/>
        <v>11.67</v>
      </c>
      <c r="Z432" s="1292">
        <f>P432+R432+T432</f>
        <v>14.67</v>
      </c>
      <c r="AA432" s="1300">
        <f>Q432+S432+U432</f>
        <v>14.67</v>
      </c>
      <c r="AC432" s="2502"/>
      <c r="AD432" s="1276"/>
      <c r="AE432" s="3229"/>
      <c r="AF432" s="1279"/>
      <c r="AG432" s="1427"/>
      <c r="AH432" s="1279"/>
      <c r="AI432" s="1503"/>
      <c r="AJ432" s="1279">
        <f t="shared" si="266"/>
        <v>0</v>
      </c>
      <c r="AK432" s="1428">
        <f t="shared" si="267"/>
        <v>0</v>
      </c>
      <c r="AL432" s="1279">
        <f t="shared" si="268"/>
        <v>0</v>
      </c>
      <c r="AM432" s="1243">
        <f t="shared" si="269"/>
        <v>0</v>
      </c>
      <c r="AN432" s="1303">
        <f>AD432+AF432+AH432</f>
        <v>0</v>
      </c>
      <c r="AO432" s="3244">
        <f>AE432+AG432+AI432</f>
        <v>0</v>
      </c>
      <c r="AP432" s="223"/>
    </row>
    <row r="433" spans="1:49" ht="15.75" thickBot="1">
      <c r="B433" s="799"/>
      <c r="C433" s="177" t="s">
        <v>232</v>
      </c>
      <c r="D433" s="2103"/>
      <c r="E433" s="1652" t="s">
        <v>745</v>
      </c>
      <c r="F433" s="1285"/>
      <c r="G433" s="2013"/>
      <c r="H433" s="47"/>
      <c r="I433" s="47"/>
      <c r="J433" s="59"/>
      <c r="K433" s="2673" t="s">
        <v>883</v>
      </c>
      <c r="L433" s="2080"/>
      <c r="M433" s="2081"/>
      <c r="N433" s="100"/>
      <c r="O433" s="821" t="s">
        <v>142</v>
      </c>
      <c r="P433" s="1257">
        <f>Q433/1000/0.04</f>
        <v>0</v>
      </c>
      <c r="Q433" s="1444"/>
      <c r="R433" s="1254"/>
      <c r="S433" s="1426"/>
      <c r="T433" s="1257">
        <f>U433/1000/0.04</f>
        <v>0.1</v>
      </c>
      <c r="U433" s="1445">
        <f>G438</f>
        <v>4</v>
      </c>
      <c r="V433" s="1254">
        <f t="shared" si="276"/>
        <v>0</v>
      </c>
      <c r="W433" s="1426">
        <f t="shared" si="277"/>
        <v>0</v>
      </c>
      <c r="X433" s="1254">
        <f t="shared" si="278"/>
        <v>0.1</v>
      </c>
      <c r="Y433" s="1335">
        <f t="shared" si="279"/>
        <v>4</v>
      </c>
      <c r="Z433" s="1292">
        <f>P433+R433+T433</f>
        <v>0.1</v>
      </c>
      <c r="AA433" s="1300">
        <f>Q433+S433+U433</f>
        <v>4</v>
      </c>
      <c r="AC433" s="2485" t="s">
        <v>830</v>
      </c>
      <c r="AD433" s="2490">
        <f t="shared" ref="AD433:AI433" si="281">SUM(AD428:AD432)</f>
        <v>0</v>
      </c>
      <c r="AE433" s="2491">
        <f t="shared" si="281"/>
        <v>0</v>
      </c>
      <c r="AF433" s="2492">
        <f t="shared" si="281"/>
        <v>0</v>
      </c>
      <c r="AG433" s="2491">
        <f t="shared" si="281"/>
        <v>0</v>
      </c>
      <c r="AH433" s="2492">
        <f t="shared" si="281"/>
        <v>0</v>
      </c>
      <c r="AI433" s="2491">
        <f t="shared" si="281"/>
        <v>0</v>
      </c>
      <c r="AJ433" s="2493">
        <f t="shared" si="266"/>
        <v>0</v>
      </c>
      <c r="AK433" s="2494">
        <f t="shared" si="267"/>
        <v>0</v>
      </c>
      <c r="AL433" s="2493">
        <f t="shared" si="268"/>
        <v>0</v>
      </c>
      <c r="AM433" s="2495">
        <f t="shared" si="269"/>
        <v>0</v>
      </c>
      <c r="AN433" s="2532">
        <f>AD433+AF433+AH433</f>
        <v>0</v>
      </c>
      <c r="AO433" s="3238">
        <f>AE433+AG433+AI433</f>
        <v>0</v>
      </c>
      <c r="AP433" s="119"/>
    </row>
    <row r="434" spans="1:49" ht="15.75" thickBot="1">
      <c r="B434" s="257" t="s">
        <v>690</v>
      </c>
      <c r="C434" s="274" t="s">
        <v>883</v>
      </c>
      <c r="D434" s="402">
        <v>200</v>
      </c>
      <c r="E434" s="1571" t="s">
        <v>100</v>
      </c>
      <c r="F434" s="1523" t="s">
        <v>101</v>
      </c>
      <c r="G434" s="1564" t="s">
        <v>102</v>
      </c>
      <c r="H434" s="1571" t="s">
        <v>100</v>
      </c>
      <c r="I434" s="1523" t="s">
        <v>101</v>
      </c>
      <c r="J434" s="1564" t="s">
        <v>102</v>
      </c>
      <c r="K434" s="1551" t="s">
        <v>100</v>
      </c>
      <c r="L434" s="1552" t="s">
        <v>101</v>
      </c>
      <c r="M434" s="1553" t="s">
        <v>102</v>
      </c>
      <c r="N434" s="1468"/>
      <c r="O434" s="1291" t="s">
        <v>50</v>
      </c>
      <c r="P434" s="1254">
        <f>I408+L415</f>
        <v>13</v>
      </c>
      <c r="Q434" s="1934">
        <f>J408+M415</f>
        <v>13</v>
      </c>
      <c r="R434" s="1254">
        <f>I421+I428</f>
        <v>11.5</v>
      </c>
      <c r="S434" s="1449">
        <f>J421+J428</f>
        <v>11.5</v>
      </c>
      <c r="T434" s="1254">
        <f>I440</f>
        <v>1.6</v>
      </c>
      <c r="U434" s="1437">
        <f>J440</f>
        <v>1.6</v>
      </c>
      <c r="V434" s="1254">
        <f t="shared" si="276"/>
        <v>24.5</v>
      </c>
      <c r="W434" s="1426">
        <f t="shared" si="277"/>
        <v>24.5</v>
      </c>
      <c r="X434" s="1254">
        <f t="shared" si="278"/>
        <v>13.1</v>
      </c>
      <c r="Y434" s="1335">
        <f t="shared" si="279"/>
        <v>13.1</v>
      </c>
      <c r="Z434" s="1292">
        <f>P434+R434+T434</f>
        <v>26.1</v>
      </c>
      <c r="AA434" s="1300">
        <f>Q434+S434+U434</f>
        <v>26.1</v>
      </c>
      <c r="AC434" s="2480" t="s">
        <v>831</v>
      </c>
      <c r="AD434" s="2481">
        <f t="shared" ref="AD434:AI434" si="282">AD433+AD427</f>
        <v>96.89</v>
      </c>
      <c r="AE434" s="2481">
        <f t="shared" si="282"/>
        <v>79.040000000000006</v>
      </c>
      <c r="AF434" s="2513">
        <f t="shared" si="282"/>
        <v>217.87</v>
      </c>
      <c r="AG434" s="2519">
        <f t="shared" si="282"/>
        <v>175.14</v>
      </c>
      <c r="AH434" s="2481">
        <f t="shared" si="282"/>
        <v>0</v>
      </c>
      <c r="AI434" s="2481">
        <f t="shared" si="282"/>
        <v>0</v>
      </c>
      <c r="AJ434" s="2518">
        <f>AD434+AF434</f>
        <v>314.76</v>
      </c>
      <c r="AK434" s="2483">
        <f>AE434+AG434</f>
        <v>254.18</v>
      </c>
      <c r="AL434" s="2482">
        <f t="shared" ref="AL434" si="283">AF434+AH434</f>
        <v>217.87</v>
      </c>
      <c r="AM434" s="2484">
        <f t="shared" ref="AM434" si="284">AG434+AI434</f>
        <v>175.14</v>
      </c>
      <c r="AN434" s="2517">
        <f>AD434+AF434+AH434</f>
        <v>314.76</v>
      </c>
      <c r="AO434" s="3238">
        <f>AE434+AG434+AI434</f>
        <v>254.18</v>
      </c>
      <c r="AP434" s="216"/>
    </row>
    <row r="435" spans="1:49">
      <c r="B435" s="70"/>
      <c r="C435" s="357" t="s">
        <v>233</v>
      </c>
      <c r="D435" s="81"/>
      <c r="E435" s="1189" t="s">
        <v>45</v>
      </c>
      <c r="F435" s="1569">
        <v>88.23</v>
      </c>
      <c r="G435" s="2105">
        <v>67.17</v>
      </c>
      <c r="H435" s="1530" t="s">
        <v>80</v>
      </c>
      <c r="I435" s="1190">
        <v>20</v>
      </c>
      <c r="J435" s="1581">
        <v>20</v>
      </c>
      <c r="K435" s="2104" t="s">
        <v>692</v>
      </c>
      <c r="L435" s="1190">
        <v>208</v>
      </c>
      <c r="M435" s="1615">
        <v>200</v>
      </c>
      <c r="N435" s="100"/>
      <c r="O435" s="1291" t="s">
        <v>138</v>
      </c>
      <c r="P435" s="1254"/>
      <c r="Q435" s="1247"/>
      <c r="R435" s="1254">
        <f>D422</f>
        <v>50</v>
      </c>
      <c r="S435" s="1335">
        <f>D422</f>
        <v>50</v>
      </c>
      <c r="T435" s="1254"/>
      <c r="U435" s="1440"/>
      <c r="V435" s="1254">
        <f t="shared" si="276"/>
        <v>50</v>
      </c>
      <c r="W435" s="1426">
        <f t="shared" si="277"/>
        <v>50</v>
      </c>
      <c r="X435" s="1254">
        <f t="shared" si="278"/>
        <v>50</v>
      </c>
      <c r="Y435" s="1335">
        <f t="shared" si="279"/>
        <v>50</v>
      </c>
      <c r="Z435" s="1292">
        <f>P435+R435+T435</f>
        <v>50</v>
      </c>
      <c r="AA435" s="1300">
        <f>Q435+S435+U435</f>
        <v>50</v>
      </c>
      <c r="AC435" s="1329" t="s">
        <v>374</v>
      </c>
      <c r="AD435" s="1330"/>
      <c r="AE435" s="1331"/>
      <c r="AF435" s="1070"/>
      <c r="AG435" s="1332"/>
      <c r="AH435" s="1070"/>
      <c r="AI435" s="1333"/>
      <c r="AJ435" s="1278"/>
      <c r="AK435" s="1334"/>
      <c r="AL435" s="1278"/>
      <c r="AM435" s="1335"/>
      <c r="AN435" s="1311"/>
      <c r="AO435" s="11"/>
      <c r="AP435" s="134"/>
    </row>
    <row r="436" spans="1:49">
      <c r="A436" s="100"/>
      <c r="B436" s="449" t="s">
        <v>711</v>
      </c>
      <c r="C436" s="2674" t="s">
        <v>710</v>
      </c>
      <c r="D436" s="402" t="s">
        <v>927</v>
      </c>
      <c r="E436" s="261" t="s">
        <v>91</v>
      </c>
      <c r="F436" s="260">
        <v>44.716000000000001</v>
      </c>
      <c r="G436" s="1610">
        <v>43.4</v>
      </c>
      <c r="H436" s="264" t="s">
        <v>82</v>
      </c>
      <c r="I436" s="260">
        <v>0.9</v>
      </c>
      <c r="J436" s="1541">
        <v>0.9</v>
      </c>
      <c r="K436" s="70"/>
      <c r="L436" s="11"/>
      <c r="M436" s="81"/>
      <c r="N436" s="100"/>
      <c r="O436" s="1291" t="s">
        <v>401</v>
      </c>
      <c r="P436" s="1254"/>
      <c r="Q436" s="1247"/>
      <c r="R436" s="1254">
        <f>I426</f>
        <v>1</v>
      </c>
      <c r="S436" s="1335">
        <f>J426</f>
        <v>1</v>
      </c>
      <c r="T436" s="1254"/>
      <c r="U436" s="1440"/>
      <c r="V436" s="1254">
        <f t="shared" si="276"/>
        <v>1</v>
      </c>
      <c r="W436" s="1426">
        <f t="shared" si="277"/>
        <v>1</v>
      </c>
      <c r="X436" s="1254">
        <f t="shared" si="278"/>
        <v>1</v>
      </c>
      <c r="Y436" s="1335">
        <f t="shared" si="279"/>
        <v>1</v>
      </c>
      <c r="Z436" s="1292">
        <f>P436+R436+T436</f>
        <v>1</v>
      </c>
      <c r="AA436" s="1300">
        <f>Q436+S436+U436</f>
        <v>1</v>
      </c>
      <c r="AC436" s="1972" t="s">
        <v>497</v>
      </c>
      <c r="AD436" s="2479"/>
      <c r="AE436" s="2468"/>
      <c r="AF436" s="1070"/>
      <c r="AG436" s="1313"/>
      <c r="AH436" s="1070"/>
      <c r="AI436" s="2469"/>
      <c r="AJ436" s="1278">
        <f t="shared" ref="AJ436" si="285">AD436+AF436</f>
        <v>0</v>
      </c>
      <c r="AK436" s="1341">
        <f t="shared" ref="AK436" si="286">AE436+AG436</f>
        <v>0</v>
      </c>
      <c r="AL436" s="1278">
        <f t="shared" ref="AL436" si="287">AF436+AH436</f>
        <v>0</v>
      </c>
      <c r="AM436" s="1342">
        <f t="shared" ref="AM436" si="288">AG436+AI436</f>
        <v>0</v>
      </c>
      <c r="AN436" s="1312">
        <f>AD436+AF436+AH436</f>
        <v>0</v>
      </c>
      <c r="AO436" s="3234">
        <f>AE436+AG436+AI436</f>
        <v>0</v>
      </c>
      <c r="AP436" s="106"/>
    </row>
    <row r="437" spans="1:49">
      <c r="A437" s="100"/>
      <c r="B437" s="320" t="s">
        <v>876</v>
      </c>
      <c r="C437" s="2619" t="s">
        <v>744</v>
      </c>
      <c r="D437" s="2106"/>
      <c r="E437" s="1544" t="s">
        <v>446</v>
      </c>
      <c r="F437" s="1194">
        <v>4.4000000000000004</v>
      </c>
      <c r="G437" s="2141">
        <v>4.4000000000000004</v>
      </c>
      <c r="H437" s="455" t="s">
        <v>79</v>
      </c>
      <c r="I437" s="1574">
        <v>0.9</v>
      </c>
      <c r="J437" s="1575">
        <v>0.9</v>
      </c>
      <c r="K437" s="70"/>
      <c r="L437" s="11"/>
      <c r="M437" s="81"/>
      <c r="N437" s="100"/>
      <c r="O437" s="1291" t="s">
        <v>136</v>
      </c>
      <c r="P437" s="1254"/>
      <c r="Q437" s="1247"/>
      <c r="R437" s="1254"/>
      <c r="S437" s="1335"/>
      <c r="T437" s="1254"/>
      <c r="U437" s="1440"/>
      <c r="V437" s="1254">
        <f t="shared" si="276"/>
        <v>0</v>
      </c>
      <c r="W437" s="1426">
        <f t="shared" si="277"/>
        <v>0</v>
      </c>
      <c r="X437" s="1254">
        <f t="shared" si="278"/>
        <v>0</v>
      </c>
      <c r="Y437" s="1335">
        <f t="shared" si="279"/>
        <v>0</v>
      </c>
      <c r="Z437" s="1292">
        <f>P437+R437+T437</f>
        <v>0</v>
      </c>
      <c r="AA437" s="1300">
        <f>Q437+S437+U437</f>
        <v>0</v>
      </c>
      <c r="AC437" s="1336" t="s">
        <v>375</v>
      </c>
      <c r="AD437" s="1337"/>
      <c r="AE437" s="1338"/>
      <c r="AF437" s="1070"/>
      <c r="AG437" s="1339"/>
      <c r="AH437" s="1278"/>
      <c r="AI437" s="1340"/>
      <c r="AJ437" s="1278">
        <f t="shared" ref="AJ437:AM439" si="289">AD437+AF437</f>
        <v>0</v>
      </c>
      <c r="AK437" s="1341">
        <f t="shared" si="289"/>
        <v>0</v>
      </c>
      <c r="AL437" s="1278">
        <f t="shared" si="289"/>
        <v>0</v>
      </c>
      <c r="AM437" s="1342">
        <f t="shared" si="289"/>
        <v>0</v>
      </c>
      <c r="AN437" s="1312">
        <f>AD437+AF437+AH437</f>
        <v>0</v>
      </c>
      <c r="AO437" s="3234">
        <f>AE437+AG437+AI437</f>
        <v>0</v>
      </c>
      <c r="AP437" s="108"/>
    </row>
    <row r="438" spans="1:49">
      <c r="A438" s="100"/>
      <c r="B438" s="259" t="s">
        <v>9</v>
      </c>
      <c r="C438" s="266" t="s">
        <v>713</v>
      </c>
      <c r="D438" s="275">
        <v>20</v>
      </c>
      <c r="E438" s="261" t="s">
        <v>161</v>
      </c>
      <c r="F438" s="1574" t="s">
        <v>714</v>
      </c>
      <c r="G438" s="1575">
        <v>4</v>
      </c>
      <c r="H438" s="1542" t="s">
        <v>694</v>
      </c>
      <c r="I438" s="1197">
        <v>1E-3</v>
      </c>
      <c r="J438" s="1541">
        <v>1E-3</v>
      </c>
      <c r="K438" s="70"/>
      <c r="L438" s="11"/>
      <c r="M438" s="81"/>
      <c r="N438" s="100"/>
      <c r="O438" s="1291" t="s">
        <v>135</v>
      </c>
      <c r="P438" s="1254"/>
      <c r="Q438" s="1247"/>
      <c r="R438" s="1254"/>
      <c r="S438" s="1335"/>
      <c r="T438" s="1254"/>
      <c r="U438" s="1440"/>
      <c r="V438" s="1254">
        <f t="shared" si="276"/>
        <v>0</v>
      </c>
      <c r="W438" s="1426">
        <f t="shared" si="277"/>
        <v>0</v>
      </c>
      <c r="X438" s="1254">
        <f t="shared" si="278"/>
        <v>0</v>
      </c>
      <c r="Y438" s="1335">
        <f t="shared" si="279"/>
        <v>0</v>
      </c>
      <c r="Z438" s="1292">
        <f>P438+R438+T438</f>
        <v>0</v>
      </c>
      <c r="AA438" s="1300">
        <f>Q438+S438+U438</f>
        <v>0</v>
      </c>
      <c r="AC438" s="1343" t="s">
        <v>376</v>
      </c>
      <c r="AD438" s="1344"/>
      <c r="AE438" s="1345"/>
      <c r="AF438" s="1070">
        <f>L432</f>
        <v>143</v>
      </c>
      <c r="AG438" s="1346">
        <f>D425</f>
        <v>100</v>
      </c>
      <c r="AH438" s="1347"/>
      <c r="AI438" s="1348"/>
      <c r="AJ438" s="1278">
        <f t="shared" si="289"/>
        <v>143</v>
      </c>
      <c r="AK438" s="1341">
        <f t="shared" si="289"/>
        <v>100</v>
      </c>
      <c r="AL438" s="1278">
        <f t="shared" si="289"/>
        <v>143</v>
      </c>
      <c r="AM438" s="1342">
        <f t="shared" si="289"/>
        <v>100</v>
      </c>
      <c r="AN438" s="1292">
        <f>AD438+AF438+AH438</f>
        <v>143</v>
      </c>
      <c r="AO438" s="3234">
        <f>AE438+AG438+AI438</f>
        <v>100</v>
      </c>
      <c r="AP438" s="112"/>
    </row>
    <row r="439" spans="1:49">
      <c r="A439" s="100"/>
      <c r="B439" s="70"/>
      <c r="C439" s="1632"/>
      <c r="D439" s="81"/>
      <c r="E439" s="261" t="s">
        <v>82</v>
      </c>
      <c r="F439" s="260">
        <v>2.2000000000000002</v>
      </c>
      <c r="G439" s="1538">
        <v>2.2000000000000002</v>
      </c>
      <c r="H439" s="252" t="s">
        <v>83</v>
      </c>
      <c r="I439" s="2085">
        <v>0.16</v>
      </c>
      <c r="J439" s="1538">
        <v>0.16</v>
      </c>
      <c r="K439" s="70"/>
      <c r="L439" s="11"/>
      <c r="M439" s="81"/>
      <c r="N439" s="100"/>
      <c r="O439" s="1291" t="s">
        <v>77</v>
      </c>
      <c r="P439" s="1254"/>
      <c r="Q439" s="1247"/>
      <c r="R439" s="1254"/>
      <c r="S439" s="1335"/>
      <c r="T439" s="1254"/>
      <c r="U439" s="1440"/>
      <c r="V439" s="1254">
        <f t="shared" si="276"/>
        <v>0</v>
      </c>
      <c r="W439" s="1426">
        <f t="shared" si="277"/>
        <v>0</v>
      </c>
      <c r="X439" s="1254">
        <f t="shared" si="278"/>
        <v>0</v>
      </c>
      <c r="Y439" s="1335">
        <f t="shared" si="279"/>
        <v>0</v>
      </c>
      <c r="Z439" s="1292">
        <f>P439+R439+T439</f>
        <v>0</v>
      </c>
      <c r="AA439" s="1300">
        <f>Q439+S439+U439</f>
        <v>0</v>
      </c>
      <c r="AC439" s="1349" t="s">
        <v>377</v>
      </c>
      <c r="AD439" s="1344"/>
      <c r="AE439" s="1345"/>
      <c r="AF439" s="1070"/>
      <c r="AG439" s="1346"/>
      <c r="AH439" s="1278"/>
      <c r="AI439" s="1348"/>
      <c r="AJ439" s="1278">
        <f t="shared" si="289"/>
        <v>0</v>
      </c>
      <c r="AK439" s="1341">
        <f t="shared" si="289"/>
        <v>0</v>
      </c>
      <c r="AL439" s="1278">
        <f t="shared" si="289"/>
        <v>0</v>
      </c>
      <c r="AM439" s="1342">
        <f t="shared" si="289"/>
        <v>0</v>
      </c>
      <c r="AN439" s="1292">
        <f>AD439+AF439+AH439</f>
        <v>0</v>
      </c>
      <c r="AO439" s="3234">
        <f>AE439+AG439+AI439</f>
        <v>0</v>
      </c>
      <c r="AP439" s="112"/>
    </row>
    <row r="440" spans="1:49" ht="15.75" thickBot="1">
      <c r="A440" s="100"/>
      <c r="B440" s="70"/>
      <c r="C440" s="1632"/>
      <c r="D440" s="81"/>
      <c r="E440" s="261" t="s">
        <v>712</v>
      </c>
      <c r="F440" s="260">
        <v>4.4000000000000004</v>
      </c>
      <c r="G440" s="1541">
        <v>4.4000000000000004</v>
      </c>
      <c r="H440" s="252" t="s">
        <v>50</v>
      </c>
      <c r="I440" s="1574">
        <v>1.6</v>
      </c>
      <c r="J440" s="1575">
        <v>1.6</v>
      </c>
      <c r="K440" s="70"/>
      <c r="L440" s="11"/>
      <c r="M440" s="81"/>
      <c r="N440" s="100"/>
      <c r="O440" s="489" t="s">
        <v>402</v>
      </c>
      <c r="P440" s="1254">
        <f>L416+F412</f>
        <v>1.1499999999999999</v>
      </c>
      <c r="Q440" s="1247">
        <f>M416+G412</f>
        <v>1.1499999999999999</v>
      </c>
      <c r="R440" s="1254">
        <f>F429+I422+L426</f>
        <v>1.7090000000000001</v>
      </c>
      <c r="S440" s="1335">
        <f>G429+M426+J422</f>
        <v>1.7090000000000001</v>
      </c>
      <c r="T440" s="1257">
        <f>I439</f>
        <v>0.16</v>
      </c>
      <c r="U440" s="1440">
        <f>J439</f>
        <v>0.16</v>
      </c>
      <c r="V440" s="1254">
        <f t="shared" si="276"/>
        <v>2.859</v>
      </c>
      <c r="W440" s="1426">
        <f t="shared" si="277"/>
        <v>2.859</v>
      </c>
      <c r="X440" s="1254">
        <f t="shared" si="278"/>
        <v>1.869</v>
      </c>
      <c r="Y440" s="1335">
        <f t="shared" si="279"/>
        <v>1.869</v>
      </c>
      <c r="Z440" s="1292">
        <f>P440+R440+T440</f>
        <v>3.0190000000000001</v>
      </c>
      <c r="AA440" s="1300">
        <f>Q440+S440+U440</f>
        <v>3.0190000000000001</v>
      </c>
      <c r="AC440" s="1350" t="s">
        <v>378</v>
      </c>
      <c r="AD440" s="1351"/>
      <c r="AE440" s="1352"/>
      <c r="AF440" s="1276"/>
      <c r="AG440" s="1353"/>
      <c r="AH440" s="1279"/>
      <c r="AI440" s="1354"/>
      <c r="AJ440" s="1279">
        <f>AD440+AF440</f>
        <v>0</v>
      </c>
      <c r="AK440" s="1355"/>
      <c r="AL440" s="1279">
        <f t="shared" ref="AL440:AL452" si="290">AF440+AH440</f>
        <v>0</v>
      </c>
      <c r="AM440" s="1356"/>
      <c r="AN440" s="1301">
        <f>AD440+AF440+AH440</f>
        <v>0</v>
      </c>
      <c r="AO440" s="3235">
        <f>AE440+AG440+AI440</f>
        <v>0</v>
      </c>
      <c r="AP440" s="112"/>
    </row>
    <row r="441" spans="1:49" ht="15.75" thickBot="1">
      <c r="A441" s="100"/>
      <c r="B441" s="1472" t="s">
        <v>362</v>
      </c>
      <c r="C441" s="1473"/>
      <c r="D441" s="1753">
        <f>D434+D438+110+20</f>
        <v>350</v>
      </c>
      <c r="E441" s="271" t="s">
        <v>89</v>
      </c>
      <c r="F441" s="1558">
        <v>3.67</v>
      </c>
      <c r="G441" s="2188">
        <v>3.67</v>
      </c>
      <c r="H441" s="1114"/>
      <c r="I441" s="38"/>
      <c r="J441" s="38"/>
      <c r="K441" s="66"/>
      <c r="L441" s="38"/>
      <c r="M441" s="83"/>
      <c r="N441" s="100"/>
      <c r="O441" s="1291" t="s">
        <v>403</v>
      </c>
      <c r="P441" s="1254"/>
      <c r="Q441" s="1247"/>
      <c r="R441" s="1254"/>
      <c r="S441" s="1335"/>
      <c r="T441" s="1254"/>
      <c r="U441" s="1440"/>
      <c r="V441" s="1254">
        <f t="shared" si="276"/>
        <v>0</v>
      </c>
      <c r="W441" s="1426">
        <f t="shared" si="277"/>
        <v>0</v>
      </c>
      <c r="X441" s="1254">
        <f t="shared" si="278"/>
        <v>0</v>
      </c>
      <c r="Y441" s="1335">
        <f t="shared" si="279"/>
        <v>0</v>
      </c>
      <c r="Z441" s="1292">
        <f>P441+R441+T441</f>
        <v>0</v>
      </c>
      <c r="AA441" s="1300">
        <f>Q441+S441+U441</f>
        <v>0</v>
      </c>
      <c r="AC441" s="1357" t="s">
        <v>379</v>
      </c>
      <c r="AD441" s="1358">
        <f t="shared" ref="AD441:AI441" si="291">SUM(AD436:AD440)</f>
        <v>0</v>
      </c>
      <c r="AE441" s="1359">
        <f t="shared" si="291"/>
        <v>0</v>
      </c>
      <c r="AF441" s="1360">
        <f t="shared" si="291"/>
        <v>143</v>
      </c>
      <c r="AG441" s="1361">
        <f t="shared" si="291"/>
        <v>100</v>
      </c>
      <c r="AH441" s="1362">
        <f t="shared" si="291"/>
        <v>0</v>
      </c>
      <c r="AI441" s="1363">
        <f t="shared" si="291"/>
        <v>0</v>
      </c>
      <c r="AJ441" s="1362">
        <f>AD441+AF441</f>
        <v>143</v>
      </c>
      <c r="AK441" s="1364">
        <f>AE441+AG441</f>
        <v>100</v>
      </c>
      <c r="AL441" s="1362">
        <f t="shared" si="290"/>
        <v>143</v>
      </c>
      <c r="AM441" s="1365">
        <f>AG441+AI441</f>
        <v>100</v>
      </c>
      <c r="AN441" s="1314">
        <f>AD441+AF441+AH441</f>
        <v>143</v>
      </c>
      <c r="AO441" s="3239">
        <f>AE441+AG441+AI441</f>
        <v>100</v>
      </c>
      <c r="AP441" s="114"/>
    </row>
    <row r="442" spans="1:49">
      <c r="A442" s="100"/>
      <c r="N442" s="100"/>
      <c r="O442" s="1263" t="s">
        <v>164</v>
      </c>
      <c r="P442" s="1258">
        <f t="shared" ref="P442:U442" si="292">P443+P444+P445+P446</f>
        <v>1.3894000000000002</v>
      </c>
      <c r="Q442" s="1450">
        <f t="shared" si="292"/>
        <v>1.3894000000000002</v>
      </c>
      <c r="R442" s="1258">
        <f t="shared" si="292"/>
        <v>1.962</v>
      </c>
      <c r="S442" s="1451">
        <f t="shared" si="292"/>
        <v>1.962</v>
      </c>
      <c r="T442" s="1268">
        <f t="shared" si="292"/>
        <v>1E-3</v>
      </c>
      <c r="U442" s="1452">
        <f t="shared" si="292"/>
        <v>1E-3</v>
      </c>
      <c r="V442" s="1254">
        <f t="shared" si="276"/>
        <v>3.3513999999999999</v>
      </c>
      <c r="W442" s="1426">
        <f t="shared" si="277"/>
        <v>3.3513999999999999</v>
      </c>
      <c r="X442" s="1254">
        <f t="shared" si="278"/>
        <v>1.9629999999999999</v>
      </c>
      <c r="Y442" s="1335">
        <f t="shared" si="279"/>
        <v>1.9629999999999999</v>
      </c>
      <c r="Z442" s="1292">
        <f>P442+R442+T442</f>
        <v>3.3523999999999998</v>
      </c>
      <c r="AA442" s="1300">
        <f>Q442+S442+U442</f>
        <v>3.3523999999999998</v>
      </c>
      <c r="AC442" s="1489" t="s">
        <v>388</v>
      </c>
      <c r="AD442" s="1380">
        <f>I407</f>
        <v>20</v>
      </c>
      <c r="AE442" s="1478">
        <f>J407</f>
        <v>20</v>
      </c>
      <c r="AF442" s="1382"/>
      <c r="AG442" s="1481"/>
      <c r="AH442" s="1380"/>
      <c r="AI442" s="1478"/>
      <c r="AJ442" s="1277"/>
      <c r="AK442" s="1484"/>
      <c r="AL442" s="1277">
        <f t="shared" si="290"/>
        <v>0</v>
      </c>
      <c r="AM442" s="1487"/>
      <c r="AN442" s="1311">
        <f>AD442+AF442+AH442</f>
        <v>20</v>
      </c>
      <c r="AO442" s="3233">
        <f>AE442+AG442+AI442</f>
        <v>20</v>
      </c>
      <c r="AP442" s="207"/>
    </row>
    <row r="443" spans="1:49">
      <c r="E443" s="49"/>
      <c r="F443" s="11"/>
      <c r="G443" s="57"/>
      <c r="N443" s="100"/>
      <c r="O443" s="1264" t="s">
        <v>160</v>
      </c>
      <c r="P443" s="1259">
        <f>F411</f>
        <v>9.4000000000000004E-3</v>
      </c>
      <c r="Q443" s="1453">
        <f>G411</f>
        <v>9.4000000000000004E-3</v>
      </c>
      <c r="R443" s="1259">
        <f>F430</f>
        <v>0.01</v>
      </c>
      <c r="S443" s="1454">
        <f>G430</f>
        <v>0.01</v>
      </c>
      <c r="T443" s="1269"/>
      <c r="U443" s="1453"/>
      <c r="V443" s="1273">
        <f>P443+R443</f>
        <v>1.9400000000000001E-2</v>
      </c>
      <c r="W443" s="1454">
        <f t="shared" si="277"/>
        <v>1.9400000000000001E-2</v>
      </c>
      <c r="X443" s="1255">
        <f t="shared" si="278"/>
        <v>0.01</v>
      </c>
      <c r="Y443" s="1454">
        <f t="shared" si="279"/>
        <v>0.01</v>
      </c>
      <c r="Z443" s="1292">
        <f>P443+R443+T443</f>
        <v>1.9400000000000001E-2</v>
      </c>
      <c r="AA443" s="1300">
        <f>Q443+S443+U443</f>
        <v>1.9400000000000001E-2</v>
      </c>
      <c r="AC443" s="1474" t="s">
        <v>389</v>
      </c>
      <c r="AD443" s="1386"/>
      <c r="AE443" s="1479"/>
      <c r="AF443" s="1388"/>
      <c r="AG443" s="1482"/>
      <c r="AH443" s="1386"/>
      <c r="AI443" s="1479"/>
      <c r="AJ443" s="1278">
        <f t="shared" ref="AJ443:AK445" si="293">AD443+AF443</f>
        <v>0</v>
      </c>
      <c r="AK443" s="1485">
        <f t="shared" si="293"/>
        <v>0</v>
      </c>
      <c r="AL443" s="1278">
        <f t="shared" si="290"/>
        <v>0</v>
      </c>
      <c r="AM443" s="1438">
        <f t="shared" ref="AM443:AM448" si="294">AG443+AI443</f>
        <v>0</v>
      </c>
      <c r="AN443" s="1292">
        <f>AD443+AF443+AH443</f>
        <v>0</v>
      </c>
      <c r="AO443" s="3234">
        <f>AE443+AG443+AI443</f>
        <v>0</v>
      </c>
      <c r="AP443" s="3248"/>
      <c r="AV443" s="11"/>
      <c r="AW443" s="11"/>
    </row>
    <row r="444" spans="1:49" ht="15.75" thickBot="1">
      <c r="E444" s="49"/>
      <c r="F444" s="11"/>
      <c r="G444" s="11"/>
      <c r="N444" s="100"/>
      <c r="O444" s="1265" t="s">
        <v>369</v>
      </c>
      <c r="P444" s="1260">
        <f>G413</f>
        <v>1</v>
      </c>
      <c r="Q444" s="1455">
        <f>G413</f>
        <v>1</v>
      </c>
      <c r="R444" s="1260">
        <f>M428+G432</f>
        <v>1.952</v>
      </c>
      <c r="S444" s="1456">
        <f>M428+G432</f>
        <v>1.952</v>
      </c>
      <c r="T444" s="1270"/>
      <c r="U444" s="1455"/>
      <c r="V444" s="1273">
        <f>P444+R444</f>
        <v>2.952</v>
      </c>
      <c r="W444" s="1454">
        <f t="shared" si="277"/>
        <v>2.952</v>
      </c>
      <c r="X444" s="1255">
        <f t="shared" si="278"/>
        <v>1.952</v>
      </c>
      <c r="Y444" s="1454">
        <f t="shared" si="279"/>
        <v>1.952</v>
      </c>
      <c r="Z444" s="1292">
        <f>P444+R444+T444</f>
        <v>2.952</v>
      </c>
      <c r="AA444" s="1300">
        <f>Q444+S444+U444</f>
        <v>2.952</v>
      </c>
      <c r="AC444" s="1475" t="s">
        <v>453</v>
      </c>
      <c r="AD444" s="1392"/>
      <c r="AE444" s="1480"/>
      <c r="AF444" s="1394"/>
      <c r="AG444" s="1483"/>
      <c r="AH444" s="1392"/>
      <c r="AI444" s="1480"/>
      <c r="AJ444" s="1279">
        <f t="shared" si="293"/>
        <v>0</v>
      </c>
      <c r="AK444" s="1486">
        <f t="shared" si="293"/>
        <v>0</v>
      </c>
      <c r="AL444" s="1279">
        <f t="shared" si="290"/>
        <v>0</v>
      </c>
      <c r="AM444" s="1488">
        <f t="shared" si="294"/>
        <v>0</v>
      </c>
      <c r="AN444" s="1301">
        <f>AD444+AF444+AH444</f>
        <v>0</v>
      </c>
      <c r="AO444" s="3235">
        <f>AE444+AG444+AI444</f>
        <v>0</v>
      </c>
      <c r="AP444" s="112"/>
      <c r="AV444" s="11"/>
      <c r="AW444" s="11"/>
    </row>
    <row r="445" spans="1:49" ht="15.75" thickBot="1">
      <c r="E445" s="7"/>
      <c r="F445" s="14"/>
      <c r="G445" s="151"/>
      <c r="K445" s="11"/>
      <c r="L445" s="11"/>
      <c r="M445" s="11"/>
      <c r="N445" s="100"/>
      <c r="O445" s="1266" t="s">
        <v>134</v>
      </c>
      <c r="P445" s="1261">
        <f>I409+L412</f>
        <v>0.38</v>
      </c>
      <c r="Q445" s="1457">
        <f>J409+M412</f>
        <v>0.38</v>
      </c>
      <c r="R445" s="1261"/>
      <c r="S445" s="1458"/>
      <c r="T445" s="1271"/>
      <c r="U445" s="1457"/>
      <c r="V445" s="1273">
        <f>P445+R445</f>
        <v>0.38</v>
      </c>
      <c r="W445" s="1454">
        <f t="shared" si="277"/>
        <v>0.38</v>
      </c>
      <c r="X445" s="1255">
        <f t="shared" si="278"/>
        <v>0</v>
      </c>
      <c r="Y445" s="1454">
        <f t="shared" si="279"/>
        <v>0</v>
      </c>
      <c r="Z445" s="1301">
        <f>P445+R445+T445</f>
        <v>0.38</v>
      </c>
      <c r="AA445" s="1302">
        <f>Q445+S445+U445</f>
        <v>0.38</v>
      </c>
      <c r="AC445" s="1476" t="s">
        <v>390</v>
      </c>
      <c r="AD445" s="1496">
        <f t="shared" ref="AD445:AI445" si="295">AD442+AD443+AD444</f>
        <v>20</v>
      </c>
      <c r="AE445" s="1421">
        <f t="shared" si="295"/>
        <v>20</v>
      </c>
      <c r="AF445" s="1477">
        <f t="shared" si="295"/>
        <v>0</v>
      </c>
      <c r="AG445" s="1419">
        <f t="shared" si="295"/>
        <v>0</v>
      </c>
      <c r="AH445" s="1496">
        <f t="shared" si="295"/>
        <v>0</v>
      </c>
      <c r="AI445" s="1421">
        <f t="shared" si="295"/>
        <v>0</v>
      </c>
      <c r="AJ445" s="1327">
        <f t="shared" si="293"/>
        <v>20</v>
      </c>
      <c r="AK445" s="1420">
        <f t="shared" si="293"/>
        <v>20</v>
      </c>
      <c r="AL445" s="1327">
        <f t="shared" si="290"/>
        <v>0</v>
      </c>
      <c r="AM445" s="1421">
        <f t="shared" si="294"/>
        <v>0</v>
      </c>
      <c r="AN445" s="1327">
        <f>AD445+AF445+AH445</f>
        <v>20</v>
      </c>
      <c r="AO445" s="3236">
        <f>AE445+AG445+AI445</f>
        <v>20</v>
      </c>
      <c r="AP445" s="112"/>
      <c r="AV445" s="11"/>
      <c r="AW445" s="11"/>
    </row>
    <row r="446" spans="1:49">
      <c r="E446" s="94"/>
      <c r="F446" s="2508"/>
      <c r="G446" s="153"/>
      <c r="K446" s="11"/>
      <c r="L446" s="11"/>
      <c r="M446" s="11"/>
      <c r="N446" s="100"/>
      <c r="O446" s="1266" t="s">
        <v>417</v>
      </c>
      <c r="P446" s="1261"/>
      <c r="Q446" s="1457"/>
      <c r="R446" s="1261"/>
      <c r="S446" s="1458"/>
      <c r="T446" s="1271">
        <f>I438</f>
        <v>1E-3</v>
      </c>
      <c r="U446" s="1457">
        <f>J438</f>
        <v>1E-3</v>
      </c>
      <c r="V446" s="1273">
        <f>P446+R446</f>
        <v>0</v>
      </c>
      <c r="W446" s="1454">
        <f t="shared" si="277"/>
        <v>0</v>
      </c>
      <c r="X446" s="1255">
        <f>R446+T446</f>
        <v>1E-3</v>
      </c>
      <c r="Y446" s="1454">
        <f t="shared" si="279"/>
        <v>1E-3</v>
      </c>
      <c r="Z446" s="1301">
        <f>P446+R446+T446</f>
        <v>1E-3</v>
      </c>
      <c r="AA446" s="1302">
        <f>Q446+S446+U446</f>
        <v>1E-3</v>
      </c>
      <c r="AC446" s="1315" t="s">
        <v>383</v>
      </c>
      <c r="AD446" s="1366"/>
      <c r="AE446" s="1367"/>
      <c r="AF446" s="1277"/>
      <c r="AG446" s="1368"/>
      <c r="AH446" s="1366"/>
      <c r="AI446" s="1367"/>
      <c r="AJ446" s="1277"/>
      <c r="AK446" s="1369">
        <f>AE446+AG446</f>
        <v>0</v>
      </c>
      <c r="AL446" s="1277">
        <f t="shared" si="290"/>
        <v>0</v>
      </c>
      <c r="AM446" s="1370">
        <f t="shared" si="294"/>
        <v>0</v>
      </c>
      <c r="AN446" s="1311">
        <f>AD446+AF446+AH446</f>
        <v>0</v>
      </c>
      <c r="AO446" s="3233">
        <f>AE446+AG446+AI446</f>
        <v>0</v>
      </c>
      <c r="AP446" s="207"/>
      <c r="AU446" s="817"/>
      <c r="AV446" s="11"/>
      <c r="AW446" s="11"/>
    </row>
    <row r="447" spans="1:49" ht="15.75" thickBot="1">
      <c r="E447" s="7"/>
      <c r="F447" s="14"/>
      <c r="G447" s="153"/>
      <c r="K447" s="11"/>
      <c r="L447" s="11"/>
      <c r="M447" s="11"/>
      <c r="N447" s="100"/>
      <c r="O447" s="496" t="s">
        <v>98</v>
      </c>
      <c r="P447" s="1262"/>
      <c r="Q447" s="1459"/>
      <c r="R447" s="1262"/>
      <c r="S447" s="1460"/>
      <c r="T447" s="1272">
        <f>F440</f>
        <v>4.4000000000000004</v>
      </c>
      <c r="U447" s="1461">
        <f>G440</f>
        <v>4.4000000000000004</v>
      </c>
      <c r="V447" s="1274">
        <f>P447+R447</f>
        <v>0</v>
      </c>
      <c r="W447" s="1462">
        <f t="shared" si="277"/>
        <v>0</v>
      </c>
      <c r="X447" s="1274">
        <f>R447+T447</f>
        <v>4.4000000000000004</v>
      </c>
      <c r="Y447" s="1462">
        <f t="shared" si="279"/>
        <v>4.4000000000000004</v>
      </c>
      <c r="Z447" s="1303">
        <f>P447+R447+T447</f>
        <v>4.4000000000000004</v>
      </c>
      <c r="AA447" s="1304">
        <f>Q447+S447+U447</f>
        <v>4.4000000000000004</v>
      </c>
      <c r="AC447" s="1316" t="s">
        <v>384</v>
      </c>
      <c r="AD447" s="1351">
        <f>F406</f>
        <v>91.37</v>
      </c>
      <c r="AE447" s="1371">
        <f>G406</f>
        <v>79</v>
      </c>
      <c r="AF447" s="1279"/>
      <c r="AG447" s="1372"/>
      <c r="AH447" s="1351"/>
      <c r="AI447" s="1371"/>
      <c r="AJ447" s="1279">
        <f>AD447+AF447</f>
        <v>91.37</v>
      </c>
      <c r="AK447" s="1373">
        <f>AE447+AG447</f>
        <v>79</v>
      </c>
      <c r="AL447" s="1279">
        <f t="shared" si="290"/>
        <v>0</v>
      </c>
      <c r="AM447" s="1374">
        <f t="shared" si="294"/>
        <v>0</v>
      </c>
      <c r="AN447" s="1301">
        <f>AD447+AF447+AH447</f>
        <v>91.37</v>
      </c>
      <c r="AO447" s="3235">
        <f>AE447+AG447+AI447</f>
        <v>79</v>
      </c>
      <c r="AP447" s="112"/>
      <c r="AU447" s="817"/>
      <c r="AV447" s="11"/>
      <c r="AW447" s="11"/>
    </row>
    <row r="448" spans="1:49" ht="15.75" thickBot="1">
      <c r="H448" s="97"/>
      <c r="I448" s="91"/>
      <c r="J448" s="145"/>
      <c r="K448" s="11"/>
      <c r="L448" s="11"/>
      <c r="M448" s="11"/>
      <c r="N448" s="100"/>
      <c r="AC448" s="1317" t="s">
        <v>380</v>
      </c>
      <c r="AD448" s="1375">
        <f t="shared" ref="AD448:AI448" si="296">SUM(AD446:AD447)</f>
        <v>91.37</v>
      </c>
      <c r="AE448" s="1376">
        <f t="shared" si="296"/>
        <v>79</v>
      </c>
      <c r="AF448" s="1377">
        <f t="shared" si="296"/>
        <v>0</v>
      </c>
      <c r="AG448" s="1319">
        <f t="shared" si="296"/>
        <v>0</v>
      </c>
      <c r="AH448" s="1375">
        <f t="shared" si="296"/>
        <v>0</v>
      </c>
      <c r="AI448" s="1376">
        <f t="shared" si="296"/>
        <v>0</v>
      </c>
      <c r="AJ448" s="1318">
        <f>AD448+AF448</f>
        <v>91.37</v>
      </c>
      <c r="AK448" s="1378">
        <f>AE448+AG448</f>
        <v>79</v>
      </c>
      <c r="AL448" s="1318">
        <f t="shared" si="290"/>
        <v>0</v>
      </c>
      <c r="AM448" s="1379">
        <f t="shared" si="294"/>
        <v>0</v>
      </c>
      <c r="AN448" s="1318">
        <f>AD448+AF448+AH448</f>
        <v>91.37</v>
      </c>
      <c r="AO448" s="3240">
        <f>AE448+AG448+AI448</f>
        <v>79</v>
      </c>
      <c r="AP448" s="112"/>
      <c r="AU448" s="817"/>
      <c r="AV448" s="11"/>
      <c r="AW448" s="11"/>
    </row>
    <row r="449" spans="2:57">
      <c r="H449" s="7"/>
      <c r="I449" s="14"/>
      <c r="J449" s="392"/>
      <c r="K449" s="7"/>
      <c r="L449" s="14"/>
      <c r="M449" s="151"/>
      <c r="N449" s="100"/>
      <c r="AC449" s="1320" t="s">
        <v>249</v>
      </c>
      <c r="AD449" s="1380"/>
      <c r="AE449" s="1381"/>
      <c r="AF449" s="1382"/>
      <c r="AG449" s="1383"/>
      <c r="AH449" s="1380"/>
      <c r="AI449" s="1381"/>
      <c r="AJ449" s="1277"/>
      <c r="AK449" s="1384"/>
      <c r="AL449" s="1277">
        <f t="shared" si="290"/>
        <v>0</v>
      </c>
      <c r="AM449" s="1385"/>
      <c r="AN449" s="1289">
        <f>AD449+AF449+AH449</f>
        <v>0</v>
      </c>
      <c r="AO449" s="3245">
        <f>AE449+AG449+AI449</f>
        <v>0</v>
      </c>
      <c r="AP449" s="207"/>
      <c r="AU449" s="114"/>
      <c r="AV449" s="11"/>
      <c r="AW449" s="11"/>
    </row>
    <row r="450" spans="2:57">
      <c r="H450" s="7"/>
      <c r="I450" s="14"/>
      <c r="J450" s="392"/>
      <c r="K450" s="57"/>
      <c r="L450" s="14"/>
      <c r="M450" s="153"/>
      <c r="N450" s="100"/>
      <c r="S450" s="1241"/>
      <c r="U450" s="1241"/>
      <c r="W450" s="1244"/>
      <c r="Y450" s="1244"/>
      <c r="AC450" s="1321" t="s">
        <v>103</v>
      </c>
      <c r="AD450" s="1386"/>
      <c r="AE450" s="1387"/>
      <c r="AF450" s="1388"/>
      <c r="AG450" s="1389"/>
      <c r="AH450" s="1386"/>
      <c r="AI450" s="1387"/>
      <c r="AJ450" s="1278">
        <f t="shared" ref="AJ450:AK452" si="297">AD450+AF450</f>
        <v>0</v>
      </c>
      <c r="AK450" s="1390">
        <f t="shared" si="297"/>
        <v>0</v>
      </c>
      <c r="AL450" s="1278">
        <f t="shared" si="290"/>
        <v>0</v>
      </c>
      <c r="AM450" s="1391">
        <f>AG450+AI450</f>
        <v>0</v>
      </c>
      <c r="AN450" s="1292">
        <f>AD450+AF450+AH450</f>
        <v>0</v>
      </c>
      <c r="AO450" s="3234">
        <f>AE450+AG450+AI450</f>
        <v>0</v>
      </c>
      <c r="AP450" s="106"/>
      <c r="AU450" s="114"/>
      <c r="AV450" s="11"/>
      <c r="AW450" s="11"/>
    </row>
    <row r="451" spans="2:57" ht="15.75" thickBot="1">
      <c r="H451" s="7"/>
      <c r="I451" s="14"/>
      <c r="J451" s="392"/>
      <c r="K451" s="57"/>
      <c r="L451" s="14"/>
      <c r="M451" s="153"/>
      <c r="N451" s="100"/>
      <c r="Q451" s="1241"/>
      <c r="S451" s="1241"/>
      <c r="U451" s="1241"/>
      <c r="W451" s="1244"/>
      <c r="Y451" s="1244"/>
      <c r="AC451" s="1322" t="s">
        <v>250</v>
      </c>
      <c r="AD451" s="1392"/>
      <c r="AE451" s="1393"/>
      <c r="AF451" s="1394">
        <f>L419</f>
        <v>170.75</v>
      </c>
      <c r="AG451" s="1395">
        <f>M419</f>
        <v>135.5</v>
      </c>
      <c r="AH451" s="1392"/>
      <c r="AI451" s="1393"/>
      <c r="AJ451" s="1279">
        <f t="shared" si="297"/>
        <v>170.75</v>
      </c>
      <c r="AK451" s="1396">
        <f t="shared" si="297"/>
        <v>135.5</v>
      </c>
      <c r="AL451" s="1279">
        <f t="shared" si="290"/>
        <v>170.75</v>
      </c>
      <c r="AM451" s="1397">
        <f>AG451+AI451</f>
        <v>135.5</v>
      </c>
      <c r="AN451" s="1303">
        <f>AD451+AF451+AH451</f>
        <v>170.75</v>
      </c>
      <c r="AO451" s="3246">
        <f>AE451+AG451+AI451</f>
        <v>135.5</v>
      </c>
      <c r="AP451" s="112"/>
      <c r="AU451" s="114"/>
      <c r="AV451" s="11"/>
      <c r="AW451" s="11"/>
    </row>
    <row r="452" spans="2:57" ht="15.75" thickBot="1">
      <c r="B452" s="11"/>
      <c r="C452" s="7"/>
      <c r="D452" s="15"/>
      <c r="E452" s="7"/>
      <c r="F452" s="1946"/>
      <c r="G452" s="1947"/>
      <c r="H452" s="7"/>
      <c r="I452" s="14"/>
      <c r="J452" s="151"/>
      <c r="K452" s="7"/>
      <c r="L452" s="14"/>
      <c r="M452" s="151"/>
      <c r="N452" s="100"/>
      <c r="O452" s="114"/>
      <c r="Q452" s="1240"/>
      <c r="S452" s="1240"/>
      <c r="U452" s="1240"/>
      <c r="W452" s="306"/>
      <c r="Y452" s="306"/>
      <c r="AC452" s="1490" t="s">
        <v>381</v>
      </c>
      <c r="AD452" s="1491">
        <f t="shared" ref="AD452:AI452" si="298">AD449+AD450+AD451</f>
        <v>0</v>
      </c>
      <c r="AE452" s="1363">
        <f t="shared" si="298"/>
        <v>0</v>
      </c>
      <c r="AF452" s="1491">
        <f t="shared" si="298"/>
        <v>170.75</v>
      </c>
      <c r="AG452" s="1363">
        <f t="shared" si="298"/>
        <v>135.5</v>
      </c>
      <c r="AH452" s="1491">
        <f t="shared" si="298"/>
        <v>0</v>
      </c>
      <c r="AI452" s="1363">
        <f t="shared" si="298"/>
        <v>0</v>
      </c>
      <c r="AJ452" s="1362">
        <f t="shared" si="297"/>
        <v>170.75</v>
      </c>
      <c r="AK452" s="1364">
        <f t="shared" si="297"/>
        <v>135.5</v>
      </c>
      <c r="AL452" s="1362">
        <f t="shared" si="290"/>
        <v>170.75</v>
      </c>
      <c r="AM452" s="1365">
        <f>AG452+AI452</f>
        <v>135.5</v>
      </c>
      <c r="AN452" s="1303">
        <f>AD452+AF452+AH452</f>
        <v>170.75</v>
      </c>
      <c r="AO452" s="3246">
        <f>AE452+AG452+AI452</f>
        <v>135.5</v>
      </c>
      <c r="AP452" s="112"/>
      <c r="AU452" s="114"/>
      <c r="AV452" s="11"/>
      <c r="AW452" s="11"/>
    </row>
    <row r="453" spans="2:57">
      <c r="B453" s="11"/>
      <c r="C453" s="7"/>
      <c r="D453" s="15"/>
      <c r="E453" s="57"/>
      <c r="F453" s="56"/>
      <c r="G453" s="153"/>
      <c r="H453" s="7"/>
      <c r="I453" s="1946"/>
      <c r="J453" s="1947"/>
      <c r="K453" s="11"/>
      <c r="L453" s="11"/>
      <c r="M453" s="11"/>
      <c r="N453" s="100"/>
      <c r="AN453" s="114"/>
      <c r="AO453" s="11"/>
      <c r="AP453" s="146"/>
    </row>
    <row r="454" spans="2:57">
      <c r="B454" s="11"/>
      <c r="C454" s="7"/>
      <c r="D454" s="15"/>
      <c r="E454" s="11"/>
      <c r="F454" s="49"/>
      <c r="G454" s="11"/>
      <c r="H454" s="57"/>
      <c r="I454" s="56"/>
      <c r="J454" s="153"/>
      <c r="K454" s="11"/>
      <c r="L454" s="11"/>
      <c r="M454" s="11"/>
      <c r="N454" s="100"/>
      <c r="O454" s="3214" t="s">
        <v>1004</v>
      </c>
      <c r="AC454" t="s">
        <v>363</v>
      </c>
      <c r="AP454" s="114"/>
      <c r="AV454" s="56"/>
      <c r="AW454" s="797"/>
    </row>
    <row r="455" spans="2:57" ht="15.75" thickBot="1">
      <c r="F455" s="84"/>
      <c r="N455" s="100"/>
      <c r="O455" t="s">
        <v>363</v>
      </c>
      <c r="Z455" s="1305"/>
      <c r="AA455" s="321"/>
      <c r="AC455" s="107" t="str">
        <f>O456</f>
        <v>9- й   день</v>
      </c>
      <c r="AD455" s="2" t="s">
        <v>885</v>
      </c>
      <c r="AI455" s="141" t="str">
        <f>F458</f>
        <v>2 - я   неделя</v>
      </c>
      <c r="AK455" s="332" t="s">
        <v>364</v>
      </c>
      <c r="AL455" s="73"/>
      <c r="AP455" s="3224"/>
      <c r="AV455" s="366"/>
      <c r="AW455" s="366"/>
    </row>
    <row r="456" spans="2:57" ht="15.75" thickBot="1">
      <c r="C456" s="184" t="s">
        <v>1003</v>
      </c>
      <c r="G456" s="2"/>
      <c r="H456" s="2"/>
      <c r="I456" s="2"/>
      <c r="L456" s="2"/>
      <c r="N456" s="100"/>
      <c r="O456" s="107" t="str">
        <f>B462</f>
        <v>9- й   день</v>
      </c>
      <c r="P456" s="2" t="s">
        <v>885</v>
      </c>
      <c r="U456" s="141" t="str">
        <f>F458</f>
        <v>2 - я   неделя</v>
      </c>
      <c r="W456" s="332" t="s">
        <v>364</v>
      </c>
      <c r="X456" s="73"/>
      <c r="Y456" s="1431"/>
      <c r="Z456" s="1305"/>
      <c r="AA456" s="1429"/>
      <c r="AC456" s="1234" t="s">
        <v>289</v>
      </c>
      <c r="AD456" s="1235" t="s">
        <v>365</v>
      </c>
      <c r="AE456" s="1236"/>
      <c r="AF456" s="1235" t="s">
        <v>366</v>
      </c>
      <c r="AG456" s="1236"/>
      <c r="AH456" s="1235" t="s">
        <v>367</v>
      </c>
      <c r="AI456" s="1236"/>
      <c r="AJ456" s="1235" t="s">
        <v>370</v>
      </c>
      <c r="AK456" s="1236"/>
      <c r="AL456" s="1281" t="s">
        <v>371</v>
      </c>
      <c r="AM456" s="1236"/>
      <c r="AN456" s="3249" t="s">
        <v>372</v>
      </c>
      <c r="AO456" s="3231"/>
      <c r="AP456" s="114"/>
      <c r="AV456" s="366"/>
      <c r="AW456" s="366"/>
    </row>
    <row r="457" spans="2:57" ht="16.5" thickBot="1">
      <c r="D457" s="1684" t="s">
        <v>528</v>
      </c>
      <c r="L457" s="1949" t="s">
        <v>118</v>
      </c>
      <c r="N457" s="100"/>
      <c r="AC457" s="1497" t="s">
        <v>395</v>
      </c>
      <c r="AD457" s="1237" t="s">
        <v>101</v>
      </c>
      <c r="AE457" s="1239" t="s">
        <v>102</v>
      </c>
      <c r="AF457" s="1282" t="s">
        <v>101</v>
      </c>
      <c r="AG457" s="1283" t="s">
        <v>102</v>
      </c>
      <c r="AH457" s="1282" t="s">
        <v>101</v>
      </c>
      <c r="AI457" s="1283" t="s">
        <v>102</v>
      </c>
      <c r="AJ457" s="1237" t="s">
        <v>101</v>
      </c>
      <c r="AK457" s="1238" t="s">
        <v>102</v>
      </c>
      <c r="AL457" s="1284" t="s">
        <v>101</v>
      </c>
      <c r="AM457" s="1238" t="s">
        <v>102</v>
      </c>
      <c r="AN457" s="1500" t="s">
        <v>101</v>
      </c>
      <c r="AO457" s="3232" t="s">
        <v>102</v>
      </c>
      <c r="AP457" s="109"/>
      <c r="AV457" s="14"/>
      <c r="AW457" s="14"/>
    </row>
    <row r="458" spans="2:57">
      <c r="B458" s="2" t="s">
        <v>885</v>
      </c>
      <c r="C458" s="2"/>
      <c r="D458" s="87"/>
      <c r="F458" s="141" t="s">
        <v>140</v>
      </c>
      <c r="I458" s="88"/>
      <c r="J458" t="s">
        <v>527</v>
      </c>
      <c r="K458" s="695"/>
      <c r="N458" s="100"/>
      <c r="O458" s="1512" t="s">
        <v>398</v>
      </c>
      <c r="P458" s="198"/>
      <c r="Q458" s="198"/>
      <c r="R458" s="198"/>
      <c r="S458" s="198"/>
      <c r="T458" s="198"/>
      <c r="U458" s="198"/>
      <c r="V458" s="198"/>
      <c r="W458" s="198"/>
      <c r="X458" s="198"/>
      <c r="Y458" s="1232"/>
      <c r="AC458" s="1324" t="s">
        <v>69</v>
      </c>
      <c r="AD458" s="1366"/>
      <c r="AE458" s="1398"/>
      <c r="AF458" s="1366">
        <f>F475</f>
        <v>25</v>
      </c>
      <c r="AG458" s="1399">
        <f>G475</f>
        <v>25</v>
      </c>
      <c r="AH458" s="1366"/>
      <c r="AI458" s="1400"/>
      <c r="AJ458" s="1277">
        <f t="shared" ref="AJ458:AJ467" si="299">AD458+AF458</f>
        <v>25</v>
      </c>
      <c r="AK458" s="1401">
        <f t="shared" ref="AK458:AK467" si="300">AE458+AG458</f>
        <v>25</v>
      </c>
      <c r="AL458" s="1277">
        <f t="shared" ref="AL458:AL467" si="301">AF458+AH458</f>
        <v>25</v>
      </c>
      <c r="AM458" s="1402">
        <f t="shared" ref="AM458:AM467" si="302">AG458+AI458</f>
        <v>25</v>
      </c>
      <c r="AN458" s="1311">
        <f>AD458+AF458+AH458</f>
        <v>25</v>
      </c>
      <c r="AO458" s="3233">
        <f>AE458+AG458+AI458</f>
        <v>25</v>
      </c>
      <c r="AP458" s="109"/>
      <c r="AV458" s="14"/>
      <c r="AW458" s="14"/>
      <c r="AX458" s="11"/>
      <c r="AY458" s="11"/>
      <c r="AZ458" s="11"/>
      <c r="BA458" s="11"/>
      <c r="BB458" s="11"/>
      <c r="BC458" s="11"/>
      <c r="BE458" s="11"/>
    </row>
    <row r="459" spans="2:57" ht="16.5" thickBot="1">
      <c r="N459" s="100"/>
      <c r="O459" s="920"/>
      <c r="P459" s="17" t="s">
        <v>399</v>
      </c>
      <c r="Q459" s="17"/>
      <c r="R459" s="17"/>
      <c r="S459" s="17"/>
      <c r="T459" s="17"/>
      <c r="U459" s="17"/>
      <c r="V459" s="17"/>
      <c r="W459" s="17"/>
      <c r="X459" s="17"/>
      <c r="Y459" s="1233"/>
      <c r="AC459" s="1324" t="s">
        <v>71</v>
      </c>
      <c r="AD459" s="1879">
        <f>F465</f>
        <v>34.56</v>
      </c>
      <c r="AE459" s="1463">
        <f>G465</f>
        <v>34.56</v>
      </c>
      <c r="AF459" s="1344"/>
      <c r="AG459" s="1404"/>
      <c r="AH459" s="1344"/>
      <c r="AI459" s="1405"/>
      <c r="AJ459" s="1278">
        <f t="shared" si="299"/>
        <v>34.56</v>
      </c>
      <c r="AK459" s="1406">
        <f t="shared" si="300"/>
        <v>34.56</v>
      </c>
      <c r="AL459" s="1278">
        <f t="shared" si="301"/>
        <v>0</v>
      </c>
      <c r="AM459" s="1335">
        <f t="shared" si="302"/>
        <v>0</v>
      </c>
      <c r="AN459" s="1292">
        <f>AD459+AF459+AH459</f>
        <v>34.56</v>
      </c>
      <c r="AO459" s="3234">
        <f>AE459+AG459+AI459</f>
        <v>34.56</v>
      </c>
      <c r="AP459" s="109"/>
      <c r="AV459" s="11"/>
      <c r="AW459" s="1928"/>
      <c r="AX459" s="11"/>
      <c r="AY459" s="49"/>
      <c r="AZ459" s="27"/>
      <c r="BA459" s="11"/>
      <c r="BB459" s="11"/>
      <c r="BC459" s="11"/>
      <c r="BE459" s="11"/>
    </row>
    <row r="460" spans="2:57">
      <c r="B460" s="34" t="s">
        <v>2</v>
      </c>
      <c r="C460" s="89" t="s">
        <v>3</v>
      </c>
      <c r="D460" s="90" t="s">
        <v>4</v>
      </c>
      <c r="E460" s="92" t="s">
        <v>61</v>
      </c>
      <c r="F460" s="78"/>
      <c r="G460" s="78"/>
      <c r="H460" s="78"/>
      <c r="I460" s="78"/>
      <c r="J460" s="78"/>
      <c r="K460" s="78"/>
      <c r="L460" s="78"/>
      <c r="M460" s="63"/>
      <c r="N460" s="100"/>
      <c r="Z460" s="11"/>
      <c r="AA460" s="11"/>
      <c r="AC460" s="1324" t="s">
        <v>72</v>
      </c>
      <c r="AD460" s="1407"/>
      <c r="AE460" s="1463"/>
      <c r="AF460" s="1407"/>
      <c r="AG460" s="1409"/>
      <c r="AH460" s="1407"/>
      <c r="AI460" s="1410"/>
      <c r="AJ460" s="1278">
        <f t="shared" si="299"/>
        <v>0</v>
      </c>
      <c r="AK460" s="1406">
        <f t="shared" si="300"/>
        <v>0</v>
      </c>
      <c r="AL460" s="1278">
        <f t="shared" si="301"/>
        <v>0</v>
      </c>
      <c r="AM460" s="1335">
        <f t="shared" si="302"/>
        <v>0</v>
      </c>
      <c r="AN460" s="1292">
        <f>AD460+AF460+AH460</f>
        <v>0</v>
      </c>
      <c r="AO460" s="3234">
        <f>AE460+AG460+AI460</f>
        <v>0</v>
      </c>
      <c r="AP460" s="109"/>
      <c r="AV460" s="11"/>
      <c r="AW460" s="11"/>
      <c r="AX460" s="183"/>
      <c r="AY460" s="11"/>
      <c r="AZ460" s="389"/>
      <c r="BA460" s="91"/>
      <c r="BB460" s="145"/>
      <c r="BC460" s="389"/>
      <c r="BE460" s="91"/>
    </row>
    <row r="461" spans="2:57" ht="15.75" thickBot="1">
      <c r="B461" s="281" t="s">
        <v>5</v>
      </c>
      <c r="C461"/>
      <c r="D461" s="282" t="s">
        <v>62</v>
      </c>
      <c r="E461" s="1689"/>
      <c r="F461" s="38"/>
      <c r="G461" s="38"/>
      <c r="H461" s="38"/>
      <c r="I461" s="38"/>
      <c r="J461" s="38"/>
      <c r="K461" s="18"/>
      <c r="L461" s="11"/>
      <c r="M461" s="81"/>
      <c r="N461" s="100"/>
      <c r="AA461" s="38"/>
      <c r="AC461" s="1324" t="s">
        <v>73</v>
      </c>
      <c r="AD461" s="1344"/>
      <c r="AE461" s="1408"/>
      <c r="AF461" s="1344"/>
      <c r="AG461" s="1409"/>
      <c r="AH461" s="1344"/>
      <c r="AI461" s="1410"/>
      <c r="AJ461" s="1278">
        <f t="shared" si="299"/>
        <v>0</v>
      </c>
      <c r="AK461" s="1406">
        <f t="shared" si="300"/>
        <v>0</v>
      </c>
      <c r="AL461" s="1278">
        <f t="shared" si="301"/>
        <v>0</v>
      </c>
      <c r="AM461" s="1335">
        <f t="shared" si="302"/>
        <v>0</v>
      </c>
      <c r="AN461" s="1292">
        <f>AD461+AF461+AH461</f>
        <v>0</v>
      </c>
      <c r="AO461" s="3234">
        <f>AE461+AG461+AI461</f>
        <v>0</v>
      </c>
      <c r="AP461" s="109"/>
      <c r="AV461" s="11"/>
      <c r="AW461" s="41"/>
      <c r="AX461" s="7"/>
      <c r="AY461" s="15"/>
      <c r="AZ461" s="7"/>
      <c r="BA461" s="1941"/>
      <c r="BB461" s="151"/>
      <c r="BC461" s="11"/>
      <c r="BE461" s="11"/>
    </row>
    <row r="462" spans="2:57" ht="16.5" thickBot="1">
      <c r="B462" s="1709" t="s">
        <v>1024</v>
      </c>
      <c r="C462" s="96"/>
      <c r="D462" s="1690"/>
      <c r="E462" s="712" t="s">
        <v>481</v>
      </c>
      <c r="F462" s="1862"/>
      <c r="G462" s="1861"/>
      <c r="H462" s="1988" t="s">
        <v>227</v>
      </c>
      <c r="I462" s="47"/>
      <c r="J462" s="47"/>
      <c r="K462" s="712" t="s">
        <v>14</v>
      </c>
      <c r="L462" s="1655"/>
      <c r="M462" s="1562"/>
      <c r="N462" s="100"/>
      <c r="O462" s="1234" t="s">
        <v>289</v>
      </c>
      <c r="P462" s="1235" t="s">
        <v>365</v>
      </c>
      <c r="Q462" s="1236"/>
      <c r="R462" s="1235" t="s">
        <v>366</v>
      </c>
      <c r="S462" s="1236"/>
      <c r="T462" s="1235" t="s">
        <v>367</v>
      </c>
      <c r="U462" s="1236"/>
      <c r="V462" s="1235" t="s">
        <v>368</v>
      </c>
      <c r="W462" s="1236"/>
      <c r="X462" s="1281" t="s">
        <v>371</v>
      </c>
      <c r="Y462" s="1236"/>
      <c r="Z462" s="3223" t="s">
        <v>372</v>
      </c>
      <c r="AA462" s="1286"/>
      <c r="AC462" s="1324" t="s">
        <v>75</v>
      </c>
      <c r="AD462" s="1344"/>
      <c r="AE462" s="1403"/>
      <c r="AF462" s="1344"/>
      <c r="AG462" s="1404"/>
      <c r="AH462" s="1344"/>
      <c r="AI462" s="1405"/>
      <c r="AJ462" s="1278">
        <f t="shared" si="299"/>
        <v>0</v>
      </c>
      <c r="AK462" s="1406">
        <f t="shared" si="300"/>
        <v>0</v>
      </c>
      <c r="AL462" s="1278">
        <f t="shared" si="301"/>
        <v>0</v>
      </c>
      <c r="AM462" s="1335">
        <f t="shared" si="302"/>
        <v>0</v>
      </c>
      <c r="AN462" s="1292">
        <f>AD462+AF462+AH462</f>
        <v>0</v>
      </c>
      <c r="AO462" s="3234">
        <f>AE462+AG462+AI462</f>
        <v>0</v>
      </c>
      <c r="AP462" s="109"/>
      <c r="AV462" s="11"/>
      <c r="AW462" s="11"/>
      <c r="AX462" s="360"/>
      <c r="AY462" s="4"/>
      <c r="AZ462" s="7"/>
      <c r="BA462" s="14"/>
      <c r="BB462" s="151"/>
      <c r="BC462" s="7"/>
      <c r="BE462" s="14"/>
    </row>
    <row r="463" spans="2:57" ht="15.75" thickBot="1">
      <c r="B463" s="92"/>
      <c r="C463" s="177" t="s">
        <v>154</v>
      </c>
      <c r="D463" s="63"/>
      <c r="E463" s="914" t="s">
        <v>416</v>
      </c>
      <c r="F463" s="1863"/>
      <c r="G463" s="1864"/>
      <c r="H463" s="1534" t="s">
        <v>100</v>
      </c>
      <c r="I463" s="1535" t="s">
        <v>101</v>
      </c>
      <c r="J463" s="1634" t="s">
        <v>102</v>
      </c>
      <c r="K463" s="1527" t="s">
        <v>476</v>
      </c>
      <c r="L463" s="38"/>
      <c r="M463" s="83"/>
      <c r="N463" s="100"/>
      <c r="O463" s="933"/>
      <c r="P463" s="1237" t="s">
        <v>101</v>
      </c>
      <c r="Q463" s="1238" t="s">
        <v>102</v>
      </c>
      <c r="R463" s="1237" t="s">
        <v>101</v>
      </c>
      <c r="S463" s="1238" t="s">
        <v>102</v>
      </c>
      <c r="T463" s="1237" t="s">
        <v>101</v>
      </c>
      <c r="U463" s="1238" t="s">
        <v>102</v>
      </c>
      <c r="V463" s="1237" t="s">
        <v>101</v>
      </c>
      <c r="W463" s="1238" t="s">
        <v>102</v>
      </c>
      <c r="X463" s="1237" t="s">
        <v>101</v>
      </c>
      <c r="Y463" s="1239" t="s">
        <v>102</v>
      </c>
      <c r="Z463" s="1287" t="s">
        <v>101</v>
      </c>
      <c r="AA463" s="1288" t="s">
        <v>102</v>
      </c>
      <c r="AC463" s="1324" t="s">
        <v>76</v>
      </c>
      <c r="AD463" s="1344"/>
      <c r="AE463" s="1411"/>
      <c r="AF463" s="1344"/>
      <c r="AG463" s="1404"/>
      <c r="AH463" s="1344"/>
      <c r="AI463" s="1405"/>
      <c r="AJ463" s="1278">
        <f t="shared" si="299"/>
        <v>0</v>
      </c>
      <c r="AK463" s="1406">
        <f t="shared" si="300"/>
        <v>0</v>
      </c>
      <c r="AL463" s="1278">
        <f t="shared" si="301"/>
        <v>0</v>
      </c>
      <c r="AM463" s="1335">
        <f t="shared" si="302"/>
        <v>0</v>
      </c>
      <c r="AN463" s="1292">
        <f>AD463+AF463+AH463</f>
        <v>0</v>
      </c>
      <c r="AO463" s="3234">
        <f>AE463+AG463+AI463</f>
        <v>0</v>
      </c>
      <c r="AP463" s="109"/>
      <c r="AW463" s="41"/>
      <c r="AX463" s="7"/>
      <c r="AY463" s="15"/>
      <c r="AZ463" s="697"/>
      <c r="BA463" s="360"/>
      <c r="BB463" s="382"/>
      <c r="BC463" s="7"/>
      <c r="BE463" s="14"/>
    </row>
    <row r="464" spans="2:57" ht="15.75" thickBot="1">
      <c r="B464" s="385" t="s">
        <v>408</v>
      </c>
      <c r="C464" s="292" t="s">
        <v>481</v>
      </c>
      <c r="D464" s="277">
        <v>230</v>
      </c>
      <c r="E464" s="1571" t="s">
        <v>100</v>
      </c>
      <c r="F464" s="1523" t="s">
        <v>101</v>
      </c>
      <c r="G464" s="145" t="s">
        <v>102</v>
      </c>
      <c r="H464" s="1661" t="s">
        <v>82</v>
      </c>
      <c r="I464" s="1190">
        <v>15</v>
      </c>
      <c r="J464" s="1584">
        <v>15</v>
      </c>
      <c r="K464" s="1566" t="s">
        <v>100</v>
      </c>
      <c r="L464" s="1525" t="s">
        <v>101</v>
      </c>
      <c r="M464" s="1650" t="s">
        <v>102</v>
      </c>
      <c r="N464" s="100"/>
      <c r="O464" s="1513" t="s">
        <v>133</v>
      </c>
      <c r="P464" s="1253">
        <f>D469</f>
        <v>30</v>
      </c>
      <c r="Q464" s="1432">
        <f>D469</f>
        <v>30</v>
      </c>
      <c r="R464" s="1267">
        <f>D481</f>
        <v>40</v>
      </c>
      <c r="S464" s="1424">
        <f>D481</f>
        <v>40</v>
      </c>
      <c r="T464" s="1267">
        <f>D497</f>
        <v>30</v>
      </c>
      <c r="U464" s="1433">
        <f>D497</f>
        <v>30</v>
      </c>
      <c r="V464" s="1267">
        <f>P464+R464</f>
        <v>70</v>
      </c>
      <c r="W464" s="1423">
        <f>Q464+S464</f>
        <v>70</v>
      </c>
      <c r="X464" s="1267">
        <f>R464+T464</f>
        <v>70</v>
      </c>
      <c r="Y464" s="1424">
        <f>S464+U464</f>
        <v>70</v>
      </c>
      <c r="Z464" s="1289">
        <f>P464+R464+T464</f>
        <v>100</v>
      </c>
      <c r="AA464" s="1290">
        <f>Q464+S464+U464</f>
        <v>100</v>
      </c>
      <c r="AC464" s="1325" t="s">
        <v>397</v>
      </c>
      <c r="AD464" s="1344"/>
      <c r="AE464" s="1403"/>
      <c r="AF464" s="1344"/>
      <c r="AG464" s="1404"/>
      <c r="AH464" s="1344"/>
      <c r="AI464" s="1405"/>
      <c r="AJ464" s="1278">
        <f t="shared" si="299"/>
        <v>0</v>
      </c>
      <c r="AK464" s="1406">
        <f t="shared" si="300"/>
        <v>0</v>
      </c>
      <c r="AL464" s="1278">
        <f t="shared" si="301"/>
        <v>0</v>
      </c>
      <c r="AM464" s="1335">
        <f t="shared" si="302"/>
        <v>0</v>
      </c>
      <c r="AN464" s="1292">
        <f>AD464+AF464+AH464</f>
        <v>0</v>
      </c>
      <c r="AO464" s="3234">
        <f>AE464+AG464+AI464</f>
        <v>0</v>
      </c>
      <c r="AP464" s="109"/>
      <c r="AW464" s="11"/>
      <c r="AX464" s="360"/>
      <c r="AY464" s="4"/>
      <c r="AZ464" s="7"/>
      <c r="BA464" s="14"/>
      <c r="BB464" s="151"/>
      <c r="BC464" s="7"/>
      <c r="BE464" s="360"/>
    </row>
    <row r="465" spans="2:57" ht="15.75" thickBot="1">
      <c r="B465" s="182"/>
      <c r="C465" s="181" t="s">
        <v>496</v>
      </c>
      <c r="D465" s="298"/>
      <c r="E465" s="1661" t="s">
        <v>270</v>
      </c>
      <c r="F465" s="1616">
        <v>34.56</v>
      </c>
      <c r="G465" s="1825">
        <v>34.56</v>
      </c>
      <c r="H465" s="70"/>
      <c r="I465" s="11"/>
      <c r="J465" s="81"/>
      <c r="K465" s="140" t="s">
        <v>263</v>
      </c>
      <c r="L465" s="2814">
        <v>3.7</v>
      </c>
      <c r="M465" s="2155">
        <v>3.7</v>
      </c>
      <c r="N465" s="100"/>
      <c r="O465" s="1291" t="s">
        <v>132</v>
      </c>
      <c r="P465" s="1254">
        <f>D468</f>
        <v>50</v>
      </c>
      <c r="Q465" s="1434">
        <f>D468</f>
        <v>50</v>
      </c>
      <c r="R465" s="1257">
        <f>I478+D480</f>
        <v>82</v>
      </c>
      <c r="S465" s="2020">
        <f>J478+D480</f>
        <v>80.5</v>
      </c>
      <c r="T465" s="1254">
        <f>F497</f>
        <v>17.899999999999999</v>
      </c>
      <c r="U465" s="1434">
        <f>G497</f>
        <v>17.899999999999999</v>
      </c>
      <c r="V465" s="1254">
        <f t="shared" ref="V465:V469" si="303">P465+R465</f>
        <v>132</v>
      </c>
      <c r="W465" s="1426">
        <f t="shared" ref="W465:W469" si="304">Q465+S465</f>
        <v>130.5</v>
      </c>
      <c r="X465" s="1254">
        <f t="shared" ref="X465:X469" si="305">R465+T465</f>
        <v>99.9</v>
      </c>
      <c r="Y465" s="1335">
        <f t="shared" ref="Y465:Y469" si="306">S465+U465</f>
        <v>98.4</v>
      </c>
      <c r="Z465" s="1292">
        <f>P465+R465+T465</f>
        <v>149.9</v>
      </c>
      <c r="AA465" s="1293">
        <f>Q465+S465+U465</f>
        <v>148.4</v>
      </c>
      <c r="AC465" s="1498" t="s">
        <v>396</v>
      </c>
      <c r="AD465" s="1351"/>
      <c r="AE465" s="1412"/>
      <c r="AF465" s="1351"/>
      <c r="AG465" s="1413"/>
      <c r="AH465" s="1351"/>
      <c r="AI465" s="1414"/>
      <c r="AJ465" s="1279">
        <f t="shared" si="299"/>
        <v>0</v>
      </c>
      <c r="AK465" s="1415">
        <f t="shared" si="300"/>
        <v>0</v>
      </c>
      <c r="AL465" s="1279">
        <f t="shared" si="301"/>
        <v>0</v>
      </c>
      <c r="AM465" s="1243">
        <f t="shared" si="302"/>
        <v>0</v>
      </c>
      <c r="AN465" s="1301">
        <f>AD465+AF465+AH465</f>
        <v>0</v>
      </c>
      <c r="AO465" s="3235">
        <f>AE465+AG465+AI465</f>
        <v>0</v>
      </c>
      <c r="AP465" s="135"/>
      <c r="AW465" s="41"/>
      <c r="AX465" s="7"/>
      <c r="AY465" s="14"/>
      <c r="AZ465" s="7"/>
      <c r="BA465" s="41"/>
      <c r="BB465" s="151"/>
      <c r="BC465" s="7"/>
      <c r="BE465" s="14"/>
    </row>
    <row r="466" spans="2:57" ht="15.75" thickBot="1">
      <c r="B466" s="1735" t="s">
        <v>842</v>
      </c>
      <c r="C466" s="266" t="s">
        <v>845</v>
      </c>
      <c r="D466" s="275">
        <v>15</v>
      </c>
      <c r="E466" s="862" t="s">
        <v>80</v>
      </c>
      <c r="F466" s="818">
        <v>192.98</v>
      </c>
      <c r="G466" s="248">
        <v>192.98</v>
      </c>
      <c r="H466" s="1652" t="s">
        <v>526</v>
      </c>
      <c r="I466" s="47"/>
      <c r="J466" s="59"/>
      <c r="K466" s="1586" t="s">
        <v>60</v>
      </c>
      <c r="L466" s="260">
        <v>200</v>
      </c>
      <c r="M466" s="1548">
        <v>200</v>
      </c>
      <c r="N466" s="100"/>
      <c r="O466" s="1291" t="s">
        <v>79</v>
      </c>
      <c r="P466" s="1254"/>
      <c r="Q466" s="1755"/>
      <c r="R466" s="1254">
        <f>I486+L487</f>
        <v>7.8100000000000005</v>
      </c>
      <c r="S466" s="1426">
        <f>J486+M487</f>
        <v>7.8100000000000005</v>
      </c>
      <c r="T466" s="1254">
        <f>L496</f>
        <v>2.2000000000000002</v>
      </c>
      <c r="U466" s="1437">
        <f>M496</f>
        <v>2.2000000000000002</v>
      </c>
      <c r="V466" s="1254">
        <f t="shared" si="303"/>
        <v>7.8100000000000005</v>
      </c>
      <c r="W466" s="1426">
        <f t="shared" si="304"/>
        <v>7.8100000000000005</v>
      </c>
      <c r="X466" s="1254">
        <f t="shared" si="305"/>
        <v>10.010000000000002</v>
      </c>
      <c r="Y466" s="1335">
        <f t="shared" si="306"/>
        <v>10.010000000000002</v>
      </c>
      <c r="Z466" s="1292">
        <f>P466+R466+T466</f>
        <v>10.010000000000002</v>
      </c>
      <c r="AA466" s="1293">
        <f>Q466+S466+U466</f>
        <v>10.010000000000002</v>
      </c>
      <c r="AC466" s="1326" t="s">
        <v>382</v>
      </c>
      <c r="AD466" s="1416">
        <f t="shared" ref="AD466:AI466" si="307">SUM(AD458:AD465)</f>
        <v>34.56</v>
      </c>
      <c r="AE466" s="1417">
        <f t="shared" si="307"/>
        <v>34.56</v>
      </c>
      <c r="AF466" s="1418">
        <f t="shared" si="307"/>
        <v>25</v>
      </c>
      <c r="AG466" s="1328">
        <f t="shared" si="307"/>
        <v>25</v>
      </c>
      <c r="AH466" s="1416">
        <f t="shared" si="307"/>
        <v>0</v>
      </c>
      <c r="AI466" s="1419">
        <f t="shared" si="307"/>
        <v>0</v>
      </c>
      <c r="AJ466" s="1327">
        <f t="shared" si="299"/>
        <v>59.56</v>
      </c>
      <c r="AK466" s="1420">
        <f t="shared" si="300"/>
        <v>59.56</v>
      </c>
      <c r="AL466" s="1327">
        <f t="shared" si="301"/>
        <v>25</v>
      </c>
      <c r="AM466" s="1421">
        <f t="shared" si="302"/>
        <v>25</v>
      </c>
      <c r="AN466" s="1327">
        <f>AD466+AF466+AH466</f>
        <v>59.56</v>
      </c>
      <c r="AO466" s="3236">
        <f>AE466+AG466+AI466</f>
        <v>59.56</v>
      </c>
      <c r="AP466" s="114"/>
      <c r="AW466" s="98"/>
      <c r="AX466" s="800"/>
      <c r="AY466" s="4"/>
      <c r="AZ466" s="7"/>
      <c r="BA466" s="14"/>
      <c r="BB466" s="151"/>
      <c r="BC466" s="7"/>
      <c r="BE466" s="41"/>
    </row>
    <row r="467" spans="2:57" ht="15.75" thickBot="1">
      <c r="B467" s="257" t="s">
        <v>1027</v>
      </c>
      <c r="C467" s="292" t="s">
        <v>779</v>
      </c>
      <c r="D467" s="277">
        <v>200</v>
      </c>
      <c r="E467" s="199" t="s">
        <v>50</v>
      </c>
      <c r="F467" s="263">
        <v>7.81</v>
      </c>
      <c r="G467" s="273">
        <v>7.81</v>
      </c>
      <c r="H467" s="1551" t="s">
        <v>100</v>
      </c>
      <c r="I467" s="1552" t="s">
        <v>101</v>
      </c>
      <c r="J467" s="1553" t="s">
        <v>102</v>
      </c>
      <c r="K467" s="1547" t="s">
        <v>50</v>
      </c>
      <c r="L467" s="1194">
        <v>7</v>
      </c>
      <c r="M467" s="1592">
        <v>7</v>
      </c>
      <c r="N467" s="452"/>
      <c r="O467" s="1294" t="s">
        <v>373</v>
      </c>
      <c r="P467" s="1255">
        <f>AD466</f>
        <v>34.56</v>
      </c>
      <c r="Q467" s="1464">
        <f>AE466</f>
        <v>34.56</v>
      </c>
      <c r="R467" s="1255">
        <f>AF466</f>
        <v>25</v>
      </c>
      <c r="S467" s="1438">
        <f>AG466</f>
        <v>25</v>
      </c>
      <c r="T467" s="1255">
        <f>AH466</f>
        <v>0</v>
      </c>
      <c r="U467" s="1439">
        <f>AI466</f>
        <v>0</v>
      </c>
      <c r="V467" s="1255">
        <f t="shared" si="303"/>
        <v>59.56</v>
      </c>
      <c r="W467" s="1296">
        <f t="shared" si="304"/>
        <v>59.56</v>
      </c>
      <c r="X467" s="1255">
        <f t="shared" si="305"/>
        <v>25</v>
      </c>
      <c r="Y467" s="1438">
        <f t="shared" si="306"/>
        <v>25</v>
      </c>
      <c r="Z467" s="1295">
        <f>P467+R467+T467</f>
        <v>59.56</v>
      </c>
      <c r="AA467" s="1296">
        <f>Q467+S467+U467</f>
        <v>59.56</v>
      </c>
      <c r="AC467" s="2450" t="s">
        <v>828</v>
      </c>
      <c r="AD467" s="1275"/>
      <c r="AE467" s="1737"/>
      <c r="AF467" s="1277"/>
      <c r="AG467" s="1422"/>
      <c r="AH467" s="1280"/>
      <c r="AI467" s="1746"/>
      <c r="AJ467" s="1280">
        <f t="shared" si="299"/>
        <v>0</v>
      </c>
      <c r="AK467" s="1423">
        <f t="shared" si="300"/>
        <v>0</v>
      </c>
      <c r="AL467" s="1280">
        <f t="shared" si="301"/>
        <v>0</v>
      </c>
      <c r="AM467" s="1424">
        <f t="shared" si="302"/>
        <v>0</v>
      </c>
      <c r="AN467" s="1499"/>
      <c r="AO467" s="3237">
        <f>AE467+AG467+AI467</f>
        <v>0</v>
      </c>
      <c r="AP467" s="119"/>
      <c r="AW467" s="41"/>
      <c r="AX467" s="7"/>
      <c r="AY467" s="15"/>
      <c r="AZ467" s="7"/>
      <c r="BA467" s="14"/>
      <c r="BB467" s="151"/>
      <c r="BC467" s="11"/>
      <c r="BE467" s="11"/>
    </row>
    <row r="468" spans="2:57">
      <c r="B468" s="297" t="s">
        <v>9</v>
      </c>
      <c r="C468" s="266" t="s">
        <v>10</v>
      </c>
      <c r="D468" s="275">
        <v>50</v>
      </c>
      <c r="E468" s="1586" t="s">
        <v>54</v>
      </c>
      <c r="F468" s="1197">
        <v>0.33</v>
      </c>
      <c r="G468" s="1541">
        <v>0.33</v>
      </c>
      <c r="H468" s="1189" t="s">
        <v>293</v>
      </c>
      <c r="I468" s="1734">
        <v>150</v>
      </c>
      <c r="J468" s="1615">
        <v>100</v>
      </c>
      <c r="K468" s="1586" t="s">
        <v>81</v>
      </c>
      <c r="L468" s="260">
        <v>10</v>
      </c>
      <c r="M468" s="1548">
        <v>10</v>
      </c>
      <c r="N468" s="100"/>
      <c r="O468" s="1291" t="s">
        <v>105</v>
      </c>
      <c r="P468" s="1254"/>
      <c r="Q468" s="1247"/>
      <c r="R468" s="1254"/>
      <c r="S468" s="1335"/>
      <c r="T468" s="1254"/>
      <c r="U468" s="1440"/>
      <c r="V468" s="1254">
        <f t="shared" si="303"/>
        <v>0</v>
      </c>
      <c r="W468" s="1426">
        <f t="shared" si="304"/>
        <v>0</v>
      </c>
      <c r="X468" s="1254">
        <f t="shared" si="305"/>
        <v>0</v>
      </c>
      <c r="Y468" s="1335">
        <f t="shared" si="306"/>
        <v>0</v>
      </c>
      <c r="Z468" s="1292">
        <f>P468+R468+T468</f>
        <v>0</v>
      </c>
      <c r="AA468" s="1293">
        <f>Q468+S468+U468</f>
        <v>0</v>
      </c>
      <c r="AC468" s="1307" t="s">
        <v>394</v>
      </c>
      <c r="AD468" s="1070"/>
      <c r="AE468" s="1738"/>
      <c r="AF468" s="1278">
        <f>L480</f>
        <v>32.909999999999997</v>
      </c>
      <c r="AG468" s="1425">
        <f>M480</f>
        <v>21.4</v>
      </c>
      <c r="AH468" s="1278"/>
      <c r="AI468" s="1443"/>
      <c r="AJ468" s="1278">
        <f t="shared" ref="AJ468:AM471" si="308">AD468+AF468</f>
        <v>32.909999999999997</v>
      </c>
      <c r="AK468" s="1426">
        <f t="shared" si="308"/>
        <v>21.4</v>
      </c>
      <c r="AL468" s="1278">
        <f t="shared" si="308"/>
        <v>32.909999999999997</v>
      </c>
      <c r="AM468" s="1335">
        <f t="shared" si="308"/>
        <v>21.4</v>
      </c>
      <c r="AN468" s="1499">
        <f>AD468+AF468+AH468</f>
        <v>32.909999999999997</v>
      </c>
      <c r="AO468" s="3237">
        <f>AE468+AG468+AI468</f>
        <v>21.4</v>
      </c>
      <c r="AP468" s="119"/>
      <c r="AW468" s="55"/>
      <c r="AX468" s="7"/>
      <c r="AY468" s="15"/>
      <c r="AZ468" s="7"/>
      <c r="BA468" s="14"/>
      <c r="BB468" s="151"/>
      <c r="BC468" s="7"/>
      <c r="BE468" s="14"/>
    </row>
    <row r="469" spans="2:57">
      <c r="B469" s="297" t="s">
        <v>9</v>
      </c>
      <c r="C469" s="266" t="s">
        <v>387</v>
      </c>
      <c r="D469" s="275">
        <v>30</v>
      </c>
      <c r="E469" s="1586" t="s">
        <v>81</v>
      </c>
      <c r="F469" s="260">
        <v>4.49</v>
      </c>
      <c r="G469" s="1548">
        <v>4.49</v>
      </c>
      <c r="H469" s="70"/>
      <c r="I469" s="11"/>
      <c r="J469" s="81"/>
      <c r="K469" s="70"/>
      <c r="L469" s="108"/>
      <c r="M469" s="81"/>
      <c r="N469" s="100"/>
      <c r="O469" s="489" t="s">
        <v>45</v>
      </c>
      <c r="P469" s="1254"/>
      <c r="Q469" s="1444"/>
      <c r="R469" s="1257">
        <f>F474+L478</f>
        <v>95.551000000000002</v>
      </c>
      <c r="S469" s="1449">
        <f>G474+M478</f>
        <v>71.367000000000004</v>
      </c>
      <c r="T469" s="1254"/>
      <c r="U469" s="1440"/>
      <c r="V469" s="1254">
        <f t="shared" si="303"/>
        <v>95.551000000000002</v>
      </c>
      <c r="W469" s="1426">
        <f t="shared" si="304"/>
        <v>71.367000000000004</v>
      </c>
      <c r="X469" s="1254">
        <f t="shared" si="305"/>
        <v>95.551000000000002</v>
      </c>
      <c r="Y469" s="1335">
        <f t="shared" si="306"/>
        <v>71.367000000000004</v>
      </c>
      <c r="Z469" s="1292">
        <f>P469+R469+T469</f>
        <v>95.551000000000002</v>
      </c>
      <c r="AA469" s="1293">
        <f>Q469+S469+U469</f>
        <v>71.367000000000004</v>
      </c>
      <c r="AC469" s="1306" t="s">
        <v>272</v>
      </c>
      <c r="AD469" s="1070"/>
      <c r="AE469" s="1739"/>
      <c r="AF469" s="1278"/>
      <c r="AG469" s="1425"/>
      <c r="AH469" s="1278"/>
      <c r="AI469" s="1443"/>
      <c r="AJ469" s="1278">
        <f t="shared" si="308"/>
        <v>0</v>
      </c>
      <c r="AK469" s="1426">
        <f t="shared" si="308"/>
        <v>0</v>
      </c>
      <c r="AL469" s="1278">
        <f t="shared" si="308"/>
        <v>0</v>
      </c>
      <c r="AM469" s="1335">
        <f t="shared" si="308"/>
        <v>0</v>
      </c>
      <c r="AN469" s="1499">
        <f>AD469+AF469+AH469</f>
        <v>0</v>
      </c>
      <c r="AO469" s="3237">
        <f>AE469+AG469+AI469</f>
        <v>0</v>
      </c>
      <c r="AP469" s="223"/>
      <c r="AW469" s="55"/>
      <c r="AX469" s="7"/>
      <c r="AY469" s="15"/>
      <c r="AZ469" s="7"/>
      <c r="BA469" s="14"/>
      <c r="BB469" s="153"/>
      <c r="BC469" s="7"/>
      <c r="BE469" s="14"/>
    </row>
    <row r="470" spans="2:57">
      <c r="B470" s="270" t="s">
        <v>438</v>
      </c>
      <c r="C470" s="274" t="s">
        <v>292</v>
      </c>
      <c r="D470" s="277">
        <v>100</v>
      </c>
      <c r="E470" s="1586" t="s">
        <v>82</v>
      </c>
      <c r="F470" s="247">
        <v>7</v>
      </c>
      <c r="G470" s="2047">
        <v>7</v>
      </c>
      <c r="H470" s="1596"/>
      <c r="I470" s="56"/>
      <c r="J470" s="1597"/>
      <c r="K470" s="2791"/>
      <c r="L470" s="11"/>
      <c r="M470" s="81"/>
      <c r="N470" s="100"/>
      <c r="O470" s="2562" t="s">
        <v>839</v>
      </c>
      <c r="P470" s="1256">
        <f>AD481</f>
        <v>0</v>
      </c>
      <c r="Q470" s="1441">
        <f>AE481</f>
        <v>0</v>
      </c>
      <c r="R470" s="2564">
        <f>AF481</f>
        <v>268.13000000000005</v>
      </c>
      <c r="S470" s="2565">
        <f>AG481</f>
        <v>210.13199999999998</v>
      </c>
      <c r="T470" s="1256">
        <f>AH481</f>
        <v>0</v>
      </c>
      <c r="U470" s="1443">
        <f>AI481</f>
        <v>0</v>
      </c>
      <c r="V470" s="2564">
        <f t="shared" ref="V470:Y472" si="309">P470+R470</f>
        <v>268.13000000000005</v>
      </c>
      <c r="W470" s="1298">
        <f t="shared" si="309"/>
        <v>210.13199999999998</v>
      </c>
      <c r="X470" s="2564">
        <f t="shared" si="309"/>
        <v>268.13000000000005</v>
      </c>
      <c r="Y470" s="2565">
        <f t="shared" si="309"/>
        <v>210.13199999999998</v>
      </c>
      <c r="Z470" s="2566">
        <f>P470+R470+T470</f>
        <v>268.13000000000005</v>
      </c>
      <c r="AA470" s="1298">
        <f>Q470+S470+U470</f>
        <v>210.13199999999998</v>
      </c>
      <c r="AC470" s="1308" t="s">
        <v>449</v>
      </c>
      <c r="AD470" s="1070"/>
      <c r="AE470" s="1740"/>
      <c r="AF470" s="1278"/>
      <c r="AG470" s="1425"/>
      <c r="AH470" s="1279"/>
      <c r="AI470" s="1747"/>
      <c r="AJ470" s="1279">
        <f t="shared" si="308"/>
        <v>0</v>
      </c>
      <c r="AK470" s="1428">
        <f t="shared" si="308"/>
        <v>0</v>
      </c>
      <c r="AL470" s="1279">
        <f t="shared" si="308"/>
        <v>0</v>
      </c>
      <c r="AM470" s="1243">
        <f t="shared" si="308"/>
        <v>0</v>
      </c>
      <c r="AN470" s="1499">
        <f>AD470+AF470+AH470</f>
        <v>0</v>
      </c>
      <c r="AO470" s="3237">
        <f>AE470+AG470+AI470</f>
        <v>0</v>
      </c>
      <c r="AP470" s="112"/>
      <c r="AW470" s="11"/>
      <c r="AX470" s="49"/>
      <c r="AY470" s="11"/>
      <c r="AZ470" s="11"/>
      <c r="BA470" s="11"/>
      <c r="BB470" s="11"/>
      <c r="BC470" s="27"/>
      <c r="BE470" s="91"/>
    </row>
    <row r="471" spans="2:57" ht="15.75" thickBot="1">
      <c r="B471" s="1229" t="s">
        <v>360</v>
      </c>
      <c r="C471" s="1230"/>
      <c r="D471" s="1231">
        <f>SUM(D464:D470)</f>
        <v>625</v>
      </c>
      <c r="E471" s="70"/>
      <c r="F471" s="11"/>
      <c r="G471" s="11"/>
      <c r="H471" s="2791"/>
      <c r="I471" s="11"/>
      <c r="J471" s="81"/>
      <c r="K471" s="66"/>
      <c r="L471" s="38"/>
      <c r="M471" s="83"/>
      <c r="N471" s="100"/>
      <c r="O471" s="2563" t="s">
        <v>840</v>
      </c>
      <c r="P471" s="1256">
        <f>AD487</f>
        <v>0</v>
      </c>
      <c r="Q471" s="1441">
        <f>AE487</f>
        <v>0</v>
      </c>
      <c r="R471" s="1256">
        <f>AF487</f>
        <v>0</v>
      </c>
      <c r="S471" s="1442">
        <f>AG487</f>
        <v>0</v>
      </c>
      <c r="T471" s="1256">
        <f>AH487</f>
        <v>0</v>
      </c>
      <c r="U471" s="1443">
        <f>AI487</f>
        <v>0</v>
      </c>
      <c r="V471" s="1256">
        <f t="shared" si="309"/>
        <v>0</v>
      </c>
      <c r="W471" s="1298">
        <f t="shared" si="309"/>
        <v>0</v>
      </c>
      <c r="X471" s="1256">
        <f t="shared" si="309"/>
        <v>0</v>
      </c>
      <c r="Y471" s="1442">
        <f t="shared" si="309"/>
        <v>0</v>
      </c>
      <c r="Z471" s="2566">
        <f>P471+R471+T471</f>
        <v>0</v>
      </c>
      <c r="AA471" s="1298">
        <f>Q471+S471+U471</f>
        <v>0</v>
      </c>
      <c r="AC471" s="1958" t="s">
        <v>546</v>
      </c>
      <c r="AD471" s="1275"/>
      <c r="AE471" s="1737"/>
      <c r="AF471" s="1277">
        <f>F478</f>
        <v>3.125</v>
      </c>
      <c r="AG471" s="1422">
        <f>G478</f>
        <v>2.5</v>
      </c>
      <c r="AH471" s="1278"/>
      <c r="AI471" s="1443"/>
      <c r="AJ471" s="1278">
        <f t="shared" si="308"/>
        <v>3.125</v>
      </c>
      <c r="AK471" s="1426">
        <f t="shared" si="308"/>
        <v>2.5</v>
      </c>
      <c r="AL471" s="1278">
        <f t="shared" si="308"/>
        <v>3.125</v>
      </c>
      <c r="AM471" s="1335">
        <f t="shared" si="308"/>
        <v>2.5</v>
      </c>
      <c r="AN471" s="1499">
        <f>AD471+AF471+AH471</f>
        <v>3.125</v>
      </c>
      <c r="AO471" s="3237">
        <f>AE471+AG471+AI471</f>
        <v>2.5</v>
      </c>
      <c r="AP471" s="119"/>
      <c r="AW471" s="39"/>
      <c r="AX471" s="7"/>
      <c r="AY471" s="14"/>
      <c r="AZ471" s="11"/>
      <c r="BA471" s="11"/>
      <c r="BB471" s="11"/>
      <c r="BC471" s="1944"/>
      <c r="BE471" s="95"/>
    </row>
    <row r="472" spans="2:57" ht="15.75" thickBot="1">
      <c r="B472" s="387"/>
      <c r="C472" s="177" t="s">
        <v>123</v>
      </c>
      <c r="D472" s="63"/>
      <c r="E472" s="1560" t="s">
        <v>623</v>
      </c>
      <c r="F472" s="47"/>
      <c r="G472" s="59"/>
      <c r="H472" s="2006" t="s">
        <v>616</v>
      </c>
      <c r="I472" s="47"/>
      <c r="J472" s="59"/>
      <c r="K472" s="1953" t="s">
        <v>630</v>
      </c>
      <c r="L472" s="1285"/>
      <c r="M472" s="2013"/>
      <c r="N472" s="100"/>
      <c r="O472" s="1291" t="s">
        <v>70</v>
      </c>
      <c r="P472" s="1257">
        <f>AD495</f>
        <v>150</v>
      </c>
      <c r="Q472" s="1444">
        <f>AE495</f>
        <v>100</v>
      </c>
      <c r="R472" s="1257">
        <f>AF495</f>
        <v>2.84</v>
      </c>
      <c r="S472" s="1335">
        <f>AG495</f>
        <v>2.5</v>
      </c>
      <c r="T472" s="1257">
        <f>AH495</f>
        <v>0</v>
      </c>
      <c r="U472" s="1440">
        <f>AI495</f>
        <v>0</v>
      </c>
      <c r="V472" s="1257">
        <f t="shared" si="309"/>
        <v>152.84</v>
      </c>
      <c r="W472" s="1426">
        <f t="shared" si="309"/>
        <v>102.5</v>
      </c>
      <c r="X472" s="1257">
        <f t="shared" si="309"/>
        <v>2.84</v>
      </c>
      <c r="Y472" s="1335">
        <f t="shared" si="309"/>
        <v>2.5</v>
      </c>
      <c r="Z472" s="1292">
        <f>P472+R472+T472</f>
        <v>152.84</v>
      </c>
      <c r="AA472" s="1293">
        <f>Q472+S472+U472</f>
        <v>102.5</v>
      </c>
      <c r="AC472" s="1307" t="s">
        <v>391</v>
      </c>
      <c r="AD472" s="1070"/>
      <c r="AE472" s="1738"/>
      <c r="AF472" s="1278"/>
      <c r="AG472" s="1425"/>
      <c r="AH472" s="1278"/>
      <c r="AI472" s="1443"/>
      <c r="AJ472" s="1278">
        <f t="shared" ref="AJ472:AJ473" si="310">AD472+AF472</f>
        <v>0</v>
      </c>
      <c r="AK472" s="1426">
        <f t="shared" ref="AK472:AK473" si="311">AE472+AG472</f>
        <v>0</v>
      </c>
      <c r="AL472" s="1278">
        <f t="shared" ref="AL472:AL473" si="312">AF472+AH472</f>
        <v>0</v>
      </c>
      <c r="AM472" s="1335">
        <f t="shared" ref="AM472:AM473" si="313">AG472+AI472</f>
        <v>0</v>
      </c>
      <c r="AN472" s="1499">
        <f>AD472+AF472+AH472</f>
        <v>0</v>
      </c>
      <c r="AO472" s="3237">
        <f>AE472+AG472+AI472</f>
        <v>0</v>
      </c>
      <c r="AP472" s="119"/>
      <c r="AW472" s="11"/>
      <c r="AX472" s="49"/>
      <c r="AY472" s="11"/>
      <c r="AZ472" s="11"/>
      <c r="BA472" s="11"/>
      <c r="BB472" s="11"/>
      <c r="BC472" s="389"/>
      <c r="BE472" s="91"/>
    </row>
    <row r="473" spans="2:57" ht="15.75" thickBot="1">
      <c r="B473" s="2048" t="s">
        <v>621</v>
      </c>
      <c r="C473" s="266" t="s">
        <v>622</v>
      </c>
      <c r="D473" s="277">
        <v>60</v>
      </c>
      <c r="E473" s="1579" t="s">
        <v>100</v>
      </c>
      <c r="F473" s="1535" t="s">
        <v>101</v>
      </c>
      <c r="G473" s="1536" t="s">
        <v>102</v>
      </c>
      <c r="H473" s="1534" t="s">
        <v>100</v>
      </c>
      <c r="I473" s="1535" t="s">
        <v>101</v>
      </c>
      <c r="J473" s="1536" t="s">
        <v>102</v>
      </c>
      <c r="K473" s="1534" t="s">
        <v>100</v>
      </c>
      <c r="L473" s="1535" t="s">
        <v>101</v>
      </c>
      <c r="M473" s="1536" t="s">
        <v>102</v>
      </c>
      <c r="N473" s="100"/>
      <c r="O473" s="1299" t="s">
        <v>104</v>
      </c>
      <c r="P473" s="1932">
        <f>AD499</f>
        <v>0</v>
      </c>
      <c r="Q473" s="1247">
        <f>AE499</f>
        <v>0</v>
      </c>
      <c r="R473" s="1257">
        <f>AF499</f>
        <v>11.15</v>
      </c>
      <c r="S473" s="1426">
        <f>AG499</f>
        <v>11.25</v>
      </c>
      <c r="T473" s="1257">
        <f>AH499</f>
        <v>0</v>
      </c>
      <c r="U473" s="1440">
        <f>AI499</f>
        <v>0</v>
      </c>
      <c r="V473" s="1254">
        <f t="shared" ref="V473:V495" si="314">P473+R473</f>
        <v>11.15</v>
      </c>
      <c r="W473" s="1426">
        <f t="shared" ref="W473:W500" si="315">Q473+S473</f>
        <v>11.25</v>
      </c>
      <c r="X473" s="1254">
        <f t="shared" ref="X473:X498" si="316">R473+T473</f>
        <v>11.15</v>
      </c>
      <c r="Y473" s="1335">
        <f t="shared" ref="Y473:Y500" si="317">S473+U473</f>
        <v>11.25</v>
      </c>
      <c r="Z473" s="1292">
        <f>P473+R473+T473</f>
        <v>11.15</v>
      </c>
      <c r="AA473" s="1293">
        <f>Q473+S473+U473</f>
        <v>11.25</v>
      </c>
      <c r="AC473" s="1307" t="s">
        <v>393</v>
      </c>
      <c r="AD473" s="1070"/>
      <c r="AE473" s="1739"/>
      <c r="AF473" s="1278"/>
      <c r="AG473" s="1425"/>
      <c r="AH473" s="1278"/>
      <c r="AI473" s="1443"/>
      <c r="AJ473" s="1278">
        <f t="shared" si="310"/>
        <v>0</v>
      </c>
      <c r="AK473" s="1426">
        <f t="shared" si="311"/>
        <v>0</v>
      </c>
      <c r="AL473" s="1278">
        <f t="shared" si="312"/>
        <v>0</v>
      </c>
      <c r="AM473" s="1335">
        <f t="shared" si="313"/>
        <v>0</v>
      </c>
      <c r="AN473" s="1499">
        <f>AD473+AF473+AH473</f>
        <v>0</v>
      </c>
      <c r="AO473" s="3237">
        <f>AE473+AG473+AI473</f>
        <v>0</v>
      </c>
      <c r="AP473" s="223"/>
      <c r="AW473" s="11"/>
      <c r="AX473" s="49"/>
      <c r="AY473" s="11"/>
      <c r="AZ473" s="11"/>
      <c r="BA473" s="11"/>
      <c r="BB473" s="11"/>
      <c r="BC473" s="57"/>
      <c r="BE473" s="56"/>
    </row>
    <row r="474" spans="2:57">
      <c r="B474" s="2049" t="s">
        <v>625</v>
      </c>
      <c r="C474" s="266" t="s">
        <v>624</v>
      </c>
      <c r="D474" s="397">
        <v>250</v>
      </c>
      <c r="E474" s="2050" t="s">
        <v>45</v>
      </c>
      <c r="F474" s="2624">
        <v>53.4</v>
      </c>
      <c r="G474" s="2011">
        <v>40</v>
      </c>
      <c r="H474" s="2008" t="s">
        <v>600</v>
      </c>
      <c r="I474" s="1190">
        <v>45.82</v>
      </c>
      <c r="J474" s="1533">
        <v>45</v>
      </c>
      <c r="K474" s="1189" t="s">
        <v>94</v>
      </c>
      <c r="L474" s="1583">
        <v>66.86</v>
      </c>
      <c r="M474" s="1584">
        <v>53.488</v>
      </c>
      <c r="N474" s="100"/>
      <c r="O474" s="1291" t="s">
        <v>725</v>
      </c>
      <c r="P474" s="1254"/>
      <c r="Q474" s="1247"/>
      <c r="R474" s="1254">
        <f>F487</f>
        <v>100</v>
      </c>
      <c r="S474" s="1335">
        <f>G487</f>
        <v>100</v>
      </c>
      <c r="T474" s="1254">
        <f>D494</f>
        <v>200</v>
      </c>
      <c r="U474" s="1440">
        <f>D494</f>
        <v>200</v>
      </c>
      <c r="V474" s="1254">
        <f t="shared" si="314"/>
        <v>100</v>
      </c>
      <c r="W474" s="1426">
        <f t="shared" si="315"/>
        <v>100</v>
      </c>
      <c r="X474" s="1254">
        <f t="shared" si="316"/>
        <v>300</v>
      </c>
      <c r="Y474" s="1335">
        <f t="shared" si="317"/>
        <v>300</v>
      </c>
      <c r="Z474" s="1292">
        <f>P474+R474+T474</f>
        <v>300</v>
      </c>
      <c r="AA474" s="1293">
        <f>Q474+S474+U474</f>
        <v>300</v>
      </c>
      <c r="AC474" s="1308" t="s">
        <v>125</v>
      </c>
      <c r="AD474" s="1070"/>
      <c r="AE474" s="1739"/>
      <c r="AF474" s="1278">
        <f>L476</f>
        <v>51.43</v>
      </c>
      <c r="AG474" s="1425">
        <f>M476</f>
        <v>41.143999999999998</v>
      </c>
      <c r="AH474" s="1278"/>
      <c r="AI474" s="1443"/>
      <c r="AJ474" s="1278">
        <f t="shared" ref="AJ474:AJ488" si="318">AD474+AF474</f>
        <v>51.43</v>
      </c>
      <c r="AK474" s="1426">
        <f t="shared" ref="AK474:AK488" si="319">AE474+AG474</f>
        <v>41.143999999999998</v>
      </c>
      <c r="AL474" s="1278">
        <f t="shared" ref="AL474:AL488" si="320">AF474+AH474</f>
        <v>51.43</v>
      </c>
      <c r="AM474" s="1335">
        <f t="shared" ref="AM474:AM488" si="321">AG474+AI474</f>
        <v>41.143999999999998</v>
      </c>
      <c r="AN474" s="1499">
        <f>AD474+AF474+AH474</f>
        <v>51.43</v>
      </c>
      <c r="AO474" s="3237">
        <f>AE474+AG474+AI474</f>
        <v>41.143999999999998</v>
      </c>
      <c r="AP474" s="223"/>
      <c r="AW474" s="11"/>
      <c r="AX474" s="49"/>
      <c r="AY474" s="11"/>
      <c r="AZ474" s="11"/>
      <c r="BA474" s="11"/>
      <c r="BB474" s="11"/>
      <c r="BC474" s="57"/>
      <c r="BE474" s="56"/>
    </row>
    <row r="475" spans="2:57">
      <c r="B475" s="388" t="s">
        <v>617</v>
      </c>
      <c r="C475" s="2655" t="s">
        <v>875</v>
      </c>
      <c r="D475" s="277">
        <v>120</v>
      </c>
      <c r="E475" s="455" t="s">
        <v>626</v>
      </c>
      <c r="F475" s="418">
        <v>25</v>
      </c>
      <c r="G475" s="2010">
        <v>25</v>
      </c>
      <c r="H475" s="261" t="s">
        <v>121</v>
      </c>
      <c r="I475" s="260">
        <v>71.397000000000006</v>
      </c>
      <c r="J475" s="1538">
        <v>52</v>
      </c>
      <c r="K475" s="2839" t="s">
        <v>985</v>
      </c>
      <c r="L475" s="11"/>
      <c r="M475" s="81"/>
      <c r="N475" s="100"/>
      <c r="O475" s="489" t="s">
        <v>385</v>
      </c>
      <c r="P475" s="1254">
        <f>AD502</f>
        <v>0</v>
      </c>
      <c r="Q475" s="1247">
        <f>AE502</f>
        <v>0</v>
      </c>
      <c r="R475" s="1254">
        <f>AF502</f>
        <v>0</v>
      </c>
      <c r="S475" s="1335">
        <f>AG502</f>
        <v>0</v>
      </c>
      <c r="T475" s="1254">
        <f>AH502</f>
        <v>34.61</v>
      </c>
      <c r="U475" s="1440">
        <f>AI502</f>
        <v>29.9</v>
      </c>
      <c r="V475" s="1254">
        <f t="shared" si="314"/>
        <v>0</v>
      </c>
      <c r="W475" s="1426">
        <f t="shared" si="315"/>
        <v>0</v>
      </c>
      <c r="X475" s="1254">
        <f t="shared" si="316"/>
        <v>34.61</v>
      </c>
      <c r="Y475" s="1335">
        <f t="shared" si="317"/>
        <v>29.9</v>
      </c>
      <c r="Z475" s="1292">
        <f>P475+R475+T475</f>
        <v>34.61</v>
      </c>
      <c r="AA475" s="1293">
        <f>Q475+S475+U475</f>
        <v>29.9</v>
      </c>
      <c r="AC475" s="1308" t="s">
        <v>87</v>
      </c>
      <c r="AD475" s="1070"/>
      <c r="AE475" s="1742"/>
      <c r="AF475" s="2064">
        <f>F476+I476</f>
        <v>26.9</v>
      </c>
      <c r="AG475" s="1957">
        <f>G476+J476</f>
        <v>22</v>
      </c>
      <c r="AH475" s="1278"/>
      <c r="AI475" s="1443"/>
      <c r="AJ475" s="1278">
        <f t="shared" si="318"/>
        <v>26.9</v>
      </c>
      <c r="AK475" s="1426">
        <f t="shared" si="319"/>
        <v>22</v>
      </c>
      <c r="AL475" s="1278">
        <f t="shared" si="320"/>
        <v>26.9</v>
      </c>
      <c r="AM475" s="1335">
        <f t="shared" si="321"/>
        <v>22</v>
      </c>
      <c r="AN475" s="1499">
        <f>AD475+AF475+AH475</f>
        <v>26.9</v>
      </c>
      <c r="AO475" s="3237">
        <f>AE475+AG475+AI475</f>
        <v>22</v>
      </c>
      <c r="AP475" s="223"/>
      <c r="AW475" s="1922"/>
      <c r="AX475" s="49"/>
      <c r="AY475" s="1921"/>
      <c r="AZ475" s="11"/>
      <c r="BA475" s="11"/>
      <c r="BB475" s="11"/>
      <c r="BC475" s="11"/>
      <c r="BE475" s="11"/>
    </row>
    <row r="476" spans="2:57">
      <c r="B476" s="257" t="s">
        <v>627</v>
      </c>
      <c r="C476" s="2629" t="s">
        <v>628</v>
      </c>
      <c r="D476" s="277">
        <v>180</v>
      </c>
      <c r="E476" s="264" t="s">
        <v>607</v>
      </c>
      <c r="F476" s="260">
        <v>12.5</v>
      </c>
      <c r="G476" s="1548">
        <v>10</v>
      </c>
      <c r="H476" s="1693" t="s">
        <v>159</v>
      </c>
      <c r="I476" s="1950">
        <v>14.4</v>
      </c>
      <c r="J476" s="2000">
        <v>12</v>
      </c>
      <c r="K476" s="261" t="s">
        <v>139</v>
      </c>
      <c r="L476" s="260">
        <v>51.43</v>
      </c>
      <c r="M476" s="1192">
        <v>41.143999999999998</v>
      </c>
      <c r="N476" s="100"/>
      <c r="O476" s="1291" t="s">
        <v>386</v>
      </c>
      <c r="P476" s="1254">
        <f>AD506</f>
        <v>0</v>
      </c>
      <c r="Q476" s="1934">
        <f>AE506</f>
        <v>0</v>
      </c>
      <c r="R476" s="1254">
        <f>AF506</f>
        <v>0</v>
      </c>
      <c r="S476" s="1426">
        <f>AG506</f>
        <v>0</v>
      </c>
      <c r="T476" s="1254">
        <f>AH506</f>
        <v>59.6</v>
      </c>
      <c r="U476" s="1445">
        <f>AI506</f>
        <v>53</v>
      </c>
      <c r="V476" s="1254">
        <f t="shared" si="314"/>
        <v>0</v>
      </c>
      <c r="W476" s="1426">
        <f t="shared" si="315"/>
        <v>0</v>
      </c>
      <c r="X476" s="1254">
        <f t="shared" si="316"/>
        <v>59.6</v>
      </c>
      <c r="Y476" s="1335">
        <f t="shared" si="317"/>
        <v>53</v>
      </c>
      <c r="Z476" s="1292">
        <f>P476+R476+T476</f>
        <v>59.6</v>
      </c>
      <c r="AA476" s="1293">
        <f>Q476+S476+U476</f>
        <v>53</v>
      </c>
      <c r="AC476" s="1308" t="s">
        <v>68</v>
      </c>
      <c r="AD476" s="1070"/>
      <c r="AE476" s="1742"/>
      <c r="AF476" s="1278">
        <f>F477+L474</f>
        <v>82.484999999999999</v>
      </c>
      <c r="AG476" s="1425">
        <f>G477+M474</f>
        <v>65.988</v>
      </c>
      <c r="AH476" s="1278"/>
      <c r="AI476" s="1443"/>
      <c r="AJ476" s="1278">
        <f t="shared" si="318"/>
        <v>82.484999999999999</v>
      </c>
      <c r="AK476" s="1426">
        <f t="shared" si="319"/>
        <v>65.988</v>
      </c>
      <c r="AL476" s="1278">
        <f t="shared" si="320"/>
        <v>82.484999999999999</v>
      </c>
      <c r="AM476" s="1335">
        <f t="shared" si="321"/>
        <v>65.988</v>
      </c>
      <c r="AN476" s="1499">
        <f>AD476+AF476+AH476</f>
        <v>82.484999999999999</v>
      </c>
      <c r="AO476" s="3237">
        <f>AE476+AG476+AI476</f>
        <v>65.988</v>
      </c>
      <c r="AP476" s="223"/>
      <c r="AW476" s="11"/>
      <c r="AX476" s="11"/>
      <c r="AY476" s="11"/>
      <c r="AZ476" s="11"/>
      <c r="BA476" s="11"/>
      <c r="BB476" s="11"/>
      <c r="BC476" s="11"/>
      <c r="BE476" s="11"/>
    </row>
    <row r="477" spans="2:57">
      <c r="B477" s="709"/>
      <c r="C477" s="2670" t="s">
        <v>629</v>
      </c>
      <c r="D477" s="81"/>
      <c r="E477" s="264" t="s">
        <v>94</v>
      </c>
      <c r="F477" s="260">
        <v>15.625</v>
      </c>
      <c r="G477" s="1548">
        <v>12.5</v>
      </c>
      <c r="H477" s="2839" t="s">
        <v>984</v>
      </c>
      <c r="K477" s="2876" t="s">
        <v>986</v>
      </c>
      <c r="L477" s="11"/>
      <c r="M477" s="81"/>
      <c r="N477" s="100"/>
      <c r="O477" s="1291" t="s">
        <v>121</v>
      </c>
      <c r="P477" s="1257"/>
      <c r="Q477" s="1446"/>
      <c r="R477" s="1254">
        <f>I475</f>
        <v>71.397000000000006</v>
      </c>
      <c r="S477" s="1335">
        <f>J475</f>
        <v>52</v>
      </c>
      <c r="T477" s="1254"/>
      <c r="U477" s="1440"/>
      <c r="V477" s="1254">
        <f t="shared" si="314"/>
        <v>71.397000000000006</v>
      </c>
      <c r="W477" s="1426">
        <f t="shared" si="315"/>
        <v>52</v>
      </c>
      <c r="X477" s="1254">
        <f t="shared" si="316"/>
        <v>71.397000000000006</v>
      </c>
      <c r="Y477" s="1335">
        <f t="shared" si="317"/>
        <v>52</v>
      </c>
      <c r="Z477" s="1292">
        <f>P477+R477+T477</f>
        <v>71.397000000000006</v>
      </c>
      <c r="AA477" s="1293">
        <f>Q477+S477+U477</f>
        <v>52</v>
      </c>
      <c r="AC477" s="1308" t="s">
        <v>74</v>
      </c>
      <c r="AD477" s="1070"/>
      <c r="AE477" s="1739"/>
      <c r="AF477" s="1278">
        <f>I490</f>
        <v>71.180000000000007</v>
      </c>
      <c r="AG477" s="1425">
        <f>J490</f>
        <v>57</v>
      </c>
      <c r="AH477" s="1278"/>
      <c r="AI477" s="1443"/>
      <c r="AJ477" s="1278">
        <f t="shared" si="318"/>
        <v>71.180000000000007</v>
      </c>
      <c r="AK477" s="1426">
        <f t="shared" si="319"/>
        <v>57</v>
      </c>
      <c r="AL477" s="1278">
        <f t="shared" si="320"/>
        <v>71.180000000000007</v>
      </c>
      <c r="AM477" s="1335">
        <f t="shared" si="321"/>
        <v>57</v>
      </c>
      <c r="AN477" s="1499">
        <f>AD477+AF477+AH477</f>
        <v>71.180000000000007</v>
      </c>
      <c r="AO477" s="3237">
        <f>AE477+AG477+AI477</f>
        <v>57</v>
      </c>
      <c r="AP477" s="223"/>
      <c r="AW477" s="11"/>
      <c r="AX477" s="11"/>
      <c r="AY477" s="11"/>
      <c r="AZ477" s="11"/>
      <c r="BA477" s="11"/>
      <c r="BB477" s="11"/>
      <c r="BC477" s="11"/>
      <c r="BE477" s="11"/>
    </row>
    <row r="478" spans="2:57">
      <c r="B478" s="2671" t="s">
        <v>881</v>
      </c>
      <c r="C478" s="292" t="s">
        <v>797</v>
      </c>
      <c r="D478" s="277">
        <v>200</v>
      </c>
      <c r="E478" s="264" t="s">
        <v>567</v>
      </c>
      <c r="F478" s="260">
        <v>3.125</v>
      </c>
      <c r="G478" s="1548">
        <v>2.5</v>
      </c>
      <c r="H478" s="1693" t="s">
        <v>78</v>
      </c>
      <c r="I478" s="1950">
        <v>12</v>
      </c>
      <c r="J478" s="2000">
        <v>10.5</v>
      </c>
      <c r="K478" s="1555" t="s">
        <v>168</v>
      </c>
      <c r="L478" s="260">
        <v>42.151000000000003</v>
      </c>
      <c r="M478" s="1192">
        <v>31.367000000000001</v>
      </c>
      <c r="N478" s="100"/>
      <c r="O478" s="1291" t="s">
        <v>65</v>
      </c>
      <c r="P478" s="1254"/>
      <c r="Q478" s="1247"/>
      <c r="R478" s="1254"/>
      <c r="S478" s="1335"/>
      <c r="T478" s="1254"/>
      <c r="U478" s="1440"/>
      <c r="V478" s="1254">
        <f t="shared" si="314"/>
        <v>0</v>
      </c>
      <c r="W478" s="1426">
        <f t="shared" si="315"/>
        <v>0</v>
      </c>
      <c r="X478" s="1254">
        <f t="shared" si="316"/>
        <v>0</v>
      </c>
      <c r="Y478" s="1335">
        <f t="shared" si="317"/>
        <v>0</v>
      </c>
      <c r="Z478" s="1292">
        <f>P478+R478+T478</f>
        <v>0</v>
      </c>
      <c r="AA478" s="1293">
        <f>Q478+S478+U478</f>
        <v>0</v>
      </c>
      <c r="AC478" s="1308" t="s">
        <v>129</v>
      </c>
      <c r="AD478" s="1070"/>
      <c r="AE478" s="1743"/>
      <c r="AF478" s="1278"/>
      <c r="AG478" s="1425"/>
      <c r="AH478" s="1278"/>
      <c r="AI478" s="1443"/>
      <c r="AJ478" s="1278">
        <f t="shared" si="318"/>
        <v>0</v>
      </c>
      <c r="AK478" s="1426">
        <f t="shared" si="319"/>
        <v>0</v>
      </c>
      <c r="AL478" s="1278">
        <f t="shared" si="320"/>
        <v>0</v>
      </c>
      <c r="AM478" s="1335">
        <f t="shared" si="321"/>
        <v>0</v>
      </c>
      <c r="AN478" s="1499">
        <f>AD478+AF478+AH478</f>
        <v>0</v>
      </c>
      <c r="AO478" s="3237">
        <f>AE478+AG478+AI478</f>
        <v>0</v>
      </c>
      <c r="AP478" s="223"/>
      <c r="AW478" s="11"/>
      <c r="AX478" s="11"/>
      <c r="AY478" s="11"/>
      <c r="AZ478" s="11"/>
      <c r="BA478" s="11"/>
      <c r="BB478" s="11"/>
      <c r="BC478" s="11"/>
      <c r="BE478" s="11"/>
    </row>
    <row r="479" spans="2:57">
      <c r="B479" s="70"/>
      <c r="C479" s="2657" t="s">
        <v>798</v>
      </c>
      <c r="D479" s="81"/>
      <c r="E479" s="1572" t="s">
        <v>89</v>
      </c>
      <c r="F479" s="1574">
        <v>2.5</v>
      </c>
      <c r="G479" s="1198">
        <v>2.5</v>
      </c>
      <c r="H479" s="1693" t="s">
        <v>618</v>
      </c>
      <c r="I479" s="2009" t="s">
        <v>683</v>
      </c>
      <c r="J479" s="2880">
        <v>7.4</v>
      </c>
      <c r="K479" s="2876" t="s">
        <v>987</v>
      </c>
      <c r="L479" s="11"/>
      <c r="M479" s="81"/>
      <c r="N479" s="100"/>
      <c r="O479" s="1291" t="s">
        <v>60</v>
      </c>
      <c r="P479" s="1254">
        <f>F466+L466</f>
        <v>392.98</v>
      </c>
      <c r="Q479" s="1446">
        <f>G466+M466</f>
        <v>392.98</v>
      </c>
      <c r="R479" s="1254">
        <f>I484+L485</f>
        <v>97.6</v>
      </c>
      <c r="S479" s="1447">
        <f>J484+M485</f>
        <v>97.6</v>
      </c>
      <c r="T479" s="1254">
        <f>F498+L495</f>
        <v>41</v>
      </c>
      <c r="U479" s="1445">
        <f>G498+M495</f>
        <v>41</v>
      </c>
      <c r="V479" s="1254">
        <f t="shared" si="314"/>
        <v>490.58000000000004</v>
      </c>
      <c r="W479" s="1426">
        <f t="shared" si="315"/>
        <v>490.58000000000004</v>
      </c>
      <c r="X479" s="1254">
        <f t="shared" si="316"/>
        <v>138.6</v>
      </c>
      <c r="Y479" s="1335">
        <f t="shared" si="317"/>
        <v>138.6</v>
      </c>
      <c r="Z479" s="1292">
        <f>P479+R479+T479</f>
        <v>531.58000000000004</v>
      </c>
      <c r="AA479" s="1293">
        <f>Q479+S479+U479</f>
        <v>531.58000000000004</v>
      </c>
      <c r="AC479" s="2522" t="s">
        <v>130</v>
      </c>
      <c r="AD479" s="1070"/>
      <c r="AE479" s="1744"/>
      <c r="AF479" s="1278">
        <f>L489</f>
        <v>0.1</v>
      </c>
      <c r="AG479" s="1425">
        <f>M489</f>
        <v>0.1</v>
      </c>
      <c r="AH479" s="1278"/>
      <c r="AI479" s="1443"/>
      <c r="AJ479" s="1278">
        <f t="shared" si="318"/>
        <v>0.1</v>
      </c>
      <c r="AK479" s="1426">
        <f t="shared" si="319"/>
        <v>0.1</v>
      </c>
      <c r="AL479" s="1278">
        <f t="shared" si="320"/>
        <v>0.1</v>
      </c>
      <c r="AM479" s="1335">
        <f t="shared" si="321"/>
        <v>0.1</v>
      </c>
      <c r="AN479" s="1499">
        <f>AD479+AF479+AH479</f>
        <v>0.1</v>
      </c>
      <c r="AO479" s="3237">
        <f>AE479+AG479+AI479</f>
        <v>0.1</v>
      </c>
      <c r="AP479" s="2621"/>
    </row>
    <row r="480" spans="2:57" ht="15.75" thickBot="1">
      <c r="B480" s="855" t="s">
        <v>9</v>
      </c>
      <c r="C480" s="266" t="s">
        <v>10</v>
      </c>
      <c r="D480" s="275">
        <v>70</v>
      </c>
      <c r="E480" s="1572" t="s">
        <v>160</v>
      </c>
      <c r="F480" s="260">
        <v>0.05</v>
      </c>
      <c r="G480" s="1540">
        <v>0.05</v>
      </c>
      <c r="H480" s="2879" t="s">
        <v>620</v>
      </c>
      <c r="I480" s="2009"/>
      <c r="J480" s="2000"/>
      <c r="K480" s="261" t="s">
        <v>167</v>
      </c>
      <c r="L480" s="260">
        <v>32.909999999999997</v>
      </c>
      <c r="M480" s="1192">
        <v>21.4</v>
      </c>
      <c r="N480" s="100"/>
      <c r="O480" s="1291" t="s">
        <v>137</v>
      </c>
      <c r="P480" s="1254"/>
      <c r="Q480" s="1247"/>
      <c r="R480" s="1254"/>
      <c r="S480" s="1335"/>
      <c r="T480" s="1254"/>
      <c r="U480" s="1440"/>
      <c r="V480" s="1254">
        <f t="shared" si="314"/>
        <v>0</v>
      </c>
      <c r="W480" s="1426">
        <f t="shared" si="315"/>
        <v>0</v>
      </c>
      <c r="X480" s="1254">
        <f t="shared" si="316"/>
        <v>0</v>
      </c>
      <c r="Y480" s="1335">
        <f t="shared" si="317"/>
        <v>0</v>
      </c>
      <c r="Z480" s="1292">
        <f>P480+R480+T480</f>
        <v>0</v>
      </c>
      <c r="AA480" s="1300">
        <f>Q480+S480+U480</f>
        <v>0</v>
      </c>
      <c r="AC480" s="2521" t="s">
        <v>156</v>
      </c>
      <c r="AD480" s="1276"/>
      <c r="AE480" s="1745"/>
      <c r="AF480" s="1279"/>
      <c r="AG480" s="1427"/>
      <c r="AH480" s="1279"/>
      <c r="AI480" s="1747"/>
      <c r="AJ480" s="1279">
        <f t="shared" si="318"/>
        <v>0</v>
      </c>
      <c r="AK480" s="1428">
        <f t="shared" si="319"/>
        <v>0</v>
      </c>
      <c r="AL480" s="1279">
        <f t="shared" si="320"/>
        <v>0</v>
      </c>
      <c r="AM480" s="1243">
        <f t="shared" si="321"/>
        <v>0</v>
      </c>
      <c r="AN480" s="2520">
        <f>AD480+AF480+AH480</f>
        <v>0</v>
      </c>
      <c r="AO480" s="3242">
        <f>AE480+AG480+AI480</f>
        <v>0</v>
      </c>
      <c r="AP480" s="216"/>
    </row>
    <row r="481" spans="2:49" ht="15.75" thickBot="1">
      <c r="B481" s="855" t="s">
        <v>9</v>
      </c>
      <c r="C481" s="266" t="s">
        <v>387</v>
      </c>
      <c r="D481" s="364">
        <v>40</v>
      </c>
      <c r="E481" s="264" t="s">
        <v>543</v>
      </c>
      <c r="F481" s="1194">
        <v>1</v>
      </c>
      <c r="G481" s="1592">
        <v>1</v>
      </c>
      <c r="H481" s="1547" t="s">
        <v>89</v>
      </c>
      <c r="I481" s="1545">
        <v>2.4</v>
      </c>
      <c r="J481" s="2881">
        <v>2.4</v>
      </c>
      <c r="K481" s="261" t="s">
        <v>82</v>
      </c>
      <c r="L481" s="260">
        <v>5.76</v>
      </c>
      <c r="M481" s="1192">
        <v>5.76</v>
      </c>
      <c r="N481" s="100"/>
      <c r="O481" s="1291" t="s">
        <v>64</v>
      </c>
      <c r="P481" s="1254"/>
      <c r="Q481" s="1247"/>
      <c r="R481" s="1254">
        <f>I474</f>
        <v>45.82</v>
      </c>
      <c r="S481" s="1335">
        <f>J474</f>
        <v>45</v>
      </c>
      <c r="T481" s="1254"/>
      <c r="U481" s="1440"/>
      <c r="V481" s="1254">
        <f t="shared" si="314"/>
        <v>45.82</v>
      </c>
      <c r="W481" s="1426">
        <f t="shared" si="315"/>
        <v>45</v>
      </c>
      <c r="X481" s="1254">
        <f t="shared" si="316"/>
        <v>45.82</v>
      </c>
      <c r="Y481" s="1335">
        <f t="shared" si="317"/>
        <v>45</v>
      </c>
      <c r="Z481" s="1292">
        <f>P481+R481+T481</f>
        <v>45.82</v>
      </c>
      <c r="AA481" s="1300">
        <f>Q481+S481+U481</f>
        <v>45</v>
      </c>
      <c r="AC481" s="2485" t="s">
        <v>829</v>
      </c>
      <c r="AD481" s="2526">
        <f t="shared" ref="AD481:AI481" si="322">SUM(AD468:AD480)</f>
        <v>0</v>
      </c>
      <c r="AE481" s="2527">
        <f t="shared" si="322"/>
        <v>0</v>
      </c>
      <c r="AF481" s="2528">
        <f t="shared" si="322"/>
        <v>268.13000000000005</v>
      </c>
      <c r="AG481" s="2529">
        <f t="shared" si="322"/>
        <v>210.13199999999998</v>
      </c>
      <c r="AH481" s="2530">
        <f t="shared" si="322"/>
        <v>0</v>
      </c>
      <c r="AI481" s="2491">
        <f t="shared" si="322"/>
        <v>0</v>
      </c>
      <c r="AJ481" s="2493">
        <f t="shared" si="318"/>
        <v>268.13000000000005</v>
      </c>
      <c r="AK481" s="2494">
        <f t="shared" si="319"/>
        <v>210.13199999999998</v>
      </c>
      <c r="AL481" s="2493">
        <f t="shared" si="320"/>
        <v>268.13000000000005</v>
      </c>
      <c r="AM481" s="2495">
        <f t="shared" si="321"/>
        <v>210.13199999999998</v>
      </c>
      <c r="AN481" s="2517">
        <f>AD481+AF481+AH481</f>
        <v>268.13000000000005</v>
      </c>
      <c r="AO481" s="3238">
        <f>AE481+AG481+AI481</f>
        <v>210.13199999999998</v>
      </c>
      <c r="AP481" s="114"/>
    </row>
    <row r="482" spans="2:49">
      <c r="B482" s="70"/>
      <c r="C482" s="1632"/>
      <c r="D482" s="81"/>
      <c r="E482" s="264" t="s">
        <v>532</v>
      </c>
      <c r="F482" s="260">
        <v>162.5</v>
      </c>
      <c r="G482" s="1540">
        <v>162.5</v>
      </c>
      <c r="H482" s="1964" t="s">
        <v>543</v>
      </c>
      <c r="I482" s="1545">
        <v>0.8</v>
      </c>
      <c r="J482" s="2881">
        <v>0.8</v>
      </c>
      <c r="K482" s="261" t="s">
        <v>88</v>
      </c>
      <c r="L482" s="260">
        <v>0.82</v>
      </c>
      <c r="M482" s="1192">
        <v>0.82</v>
      </c>
      <c r="N482" s="100"/>
      <c r="O482" s="1291" t="s">
        <v>404</v>
      </c>
      <c r="P482" s="1254"/>
      <c r="Q482" s="1247"/>
      <c r="R482" s="1254"/>
      <c r="S482" s="1335"/>
      <c r="T482" s="1254"/>
      <c r="U482" s="1440"/>
      <c r="V482" s="1254">
        <f t="shared" si="314"/>
        <v>0</v>
      </c>
      <c r="W482" s="1426">
        <f t="shared" si="315"/>
        <v>0</v>
      </c>
      <c r="X482" s="1254">
        <f t="shared" si="316"/>
        <v>0</v>
      </c>
      <c r="Y482" s="1335">
        <f t="shared" si="317"/>
        <v>0</v>
      </c>
      <c r="Z482" s="1292">
        <f>P482+R482+T482</f>
        <v>0</v>
      </c>
      <c r="AA482" s="1300">
        <f>Q482+S482+U482</f>
        <v>0</v>
      </c>
      <c r="AC482" s="2450" t="s">
        <v>940</v>
      </c>
      <c r="AD482" s="1275"/>
      <c r="AE482" s="2523"/>
      <c r="AF482" s="1277"/>
      <c r="AG482" s="1422"/>
      <c r="AH482" s="1277"/>
      <c r="AI482" s="2524"/>
      <c r="AJ482" s="1277">
        <f t="shared" si="318"/>
        <v>0</v>
      </c>
      <c r="AK482" s="2525">
        <f t="shared" si="319"/>
        <v>0</v>
      </c>
      <c r="AL482" s="1277">
        <f t="shared" si="320"/>
        <v>0</v>
      </c>
      <c r="AM482" s="1402">
        <f t="shared" si="321"/>
        <v>0</v>
      </c>
      <c r="AN482" s="1499">
        <f>AD482+AF482+AH482</f>
        <v>0</v>
      </c>
      <c r="AO482" s="3237">
        <f>AE482+AG482+AI482</f>
        <v>0</v>
      </c>
      <c r="AP482" s="223"/>
    </row>
    <row r="483" spans="2:49" ht="15.75" thickBot="1">
      <c r="B483" s="70"/>
      <c r="C483" s="1632"/>
      <c r="D483" s="81"/>
      <c r="E483" s="2240" t="s">
        <v>405</v>
      </c>
      <c r="F483" s="1194"/>
      <c r="G483" s="1966">
        <v>1</v>
      </c>
      <c r="H483" s="261" t="s">
        <v>544</v>
      </c>
      <c r="I483" s="1545"/>
      <c r="J483" s="2881"/>
      <c r="K483" s="261" t="s">
        <v>543</v>
      </c>
      <c r="L483" s="1197">
        <v>0.21</v>
      </c>
      <c r="M483" s="1192">
        <v>0.21</v>
      </c>
      <c r="N483" s="100"/>
      <c r="O483" s="1291" t="s">
        <v>67</v>
      </c>
      <c r="P483" s="1254"/>
      <c r="Q483" s="1247"/>
      <c r="R483" s="1254"/>
      <c r="S483" s="1335"/>
      <c r="T483" s="1254"/>
      <c r="U483" s="1440"/>
      <c r="V483" s="1254">
        <f t="shared" si="314"/>
        <v>0</v>
      </c>
      <c r="W483" s="1426">
        <f t="shared" si="315"/>
        <v>0</v>
      </c>
      <c r="X483" s="1254">
        <f t="shared" si="316"/>
        <v>0</v>
      </c>
      <c r="Y483" s="1335">
        <f t="shared" si="317"/>
        <v>0</v>
      </c>
      <c r="Z483" s="1292">
        <f>P483+R483+T483</f>
        <v>0</v>
      </c>
      <c r="AA483" s="1300">
        <f>Q483+S483+U483</f>
        <v>0</v>
      </c>
      <c r="AC483" s="1308" t="s">
        <v>128</v>
      </c>
      <c r="AD483" s="1070"/>
      <c r="AE483" s="1739"/>
      <c r="AF483" s="1278"/>
      <c r="AG483" s="1425"/>
      <c r="AH483" s="1278"/>
      <c r="AI483" s="1443"/>
      <c r="AJ483" s="1278">
        <f t="shared" si="318"/>
        <v>0</v>
      </c>
      <c r="AK483" s="1426">
        <f t="shared" si="319"/>
        <v>0</v>
      </c>
      <c r="AL483" s="1278">
        <f t="shared" si="320"/>
        <v>0</v>
      </c>
      <c r="AM483" s="1335">
        <f t="shared" si="321"/>
        <v>0</v>
      </c>
      <c r="AN483" s="1499">
        <f>AD483+AF483+AH483</f>
        <v>0</v>
      </c>
      <c r="AO483" s="3237">
        <f>AE483+AG483+AI483</f>
        <v>0</v>
      </c>
      <c r="AP483" s="223"/>
    </row>
    <row r="484" spans="2:49">
      <c r="B484" s="70"/>
      <c r="C484" s="1632"/>
      <c r="D484" s="81"/>
      <c r="E484" s="3210" t="s">
        <v>797</v>
      </c>
      <c r="F484" s="3211"/>
      <c r="G484" s="3212"/>
      <c r="H484" s="261" t="s">
        <v>619</v>
      </c>
      <c r="I484" s="1197">
        <v>40</v>
      </c>
      <c r="J484" s="1541">
        <v>40</v>
      </c>
      <c r="K484" s="2014" t="s">
        <v>921</v>
      </c>
      <c r="L484" s="1545"/>
      <c r="M484" s="1195"/>
      <c r="N484" s="100"/>
      <c r="O484" s="1291" t="s">
        <v>82</v>
      </c>
      <c r="P484" s="1826">
        <f>F470+I464</f>
        <v>22</v>
      </c>
      <c r="Q484" s="1444">
        <f>G470+J464</f>
        <v>22</v>
      </c>
      <c r="R484" s="1254">
        <f>I485+L481+L486</f>
        <v>13.57</v>
      </c>
      <c r="S484" s="1426">
        <f>J485+M481+M486</f>
        <v>13.57</v>
      </c>
      <c r="T484" s="1254"/>
      <c r="U484" s="1445"/>
      <c r="V484" s="1254">
        <f t="shared" si="314"/>
        <v>35.57</v>
      </c>
      <c r="W484" s="1426">
        <f t="shared" si="315"/>
        <v>35.57</v>
      </c>
      <c r="X484" s="1254">
        <f t="shared" si="316"/>
        <v>13.57</v>
      </c>
      <c r="Y484" s="1335">
        <f t="shared" si="317"/>
        <v>13.57</v>
      </c>
      <c r="Z484" s="1292">
        <f>P484+R484+T484</f>
        <v>35.57</v>
      </c>
      <c r="AA484" s="1300">
        <f>Q484+S484+U484</f>
        <v>35.57</v>
      </c>
      <c r="AC484" s="1308" t="s">
        <v>126</v>
      </c>
      <c r="AD484" s="1070"/>
      <c r="AE484" s="1743"/>
      <c r="AF484" s="1278"/>
      <c r="AG484" s="1425"/>
      <c r="AH484" s="1278"/>
      <c r="AI484" s="1443"/>
      <c r="AJ484" s="1278">
        <f t="shared" si="318"/>
        <v>0</v>
      </c>
      <c r="AK484" s="1426">
        <f t="shared" si="319"/>
        <v>0</v>
      </c>
      <c r="AL484" s="1278">
        <f t="shared" si="320"/>
        <v>0</v>
      </c>
      <c r="AM484" s="1335">
        <f t="shared" si="321"/>
        <v>0</v>
      </c>
      <c r="AN484" s="1499">
        <f>AD484+AF484+AH484</f>
        <v>0</v>
      </c>
      <c r="AO484" s="3237">
        <f>AE484+AG484+AI484</f>
        <v>0</v>
      </c>
      <c r="AP484" s="223"/>
    </row>
    <row r="485" spans="2:49" ht="15.75" thickBot="1">
      <c r="B485" s="70"/>
      <c r="C485" s="1632"/>
      <c r="D485" s="81"/>
      <c r="E485" s="3213" t="s">
        <v>798</v>
      </c>
      <c r="F485" s="2132"/>
      <c r="G485" s="2131"/>
      <c r="H485" s="261" t="s">
        <v>82</v>
      </c>
      <c r="I485" s="260">
        <v>3.2</v>
      </c>
      <c r="J485" s="1537">
        <v>3.2</v>
      </c>
      <c r="K485" s="261" t="s">
        <v>80</v>
      </c>
      <c r="L485" s="1197">
        <v>57.6</v>
      </c>
      <c r="M485" s="1540">
        <v>57.6</v>
      </c>
      <c r="N485" s="100"/>
      <c r="O485" s="1291" t="s">
        <v>89</v>
      </c>
      <c r="P485" s="1254"/>
      <c r="Q485" s="1247"/>
      <c r="R485" s="1254">
        <f>F479+I481+I491</f>
        <v>7.9</v>
      </c>
      <c r="S485" s="1426">
        <f>G479+J481+J491</f>
        <v>7.9</v>
      </c>
      <c r="T485" s="1254">
        <f>I497</f>
        <v>4.2</v>
      </c>
      <c r="U485" s="1440">
        <f>J497</f>
        <v>4.2</v>
      </c>
      <c r="V485" s="1254">
        <f t="shared" si="314"/>
        <v>7.9</v>
      </c>
      <c r="W485" s="1426">
        <f t="shared" si="315"/>
        <v>7.9</v>
      </c>
      <c r="X485" s="1254">
        <f t="shared" si="316"/>
        <v>12.100000000000001</v>
      </c>
      <c r="Y485" s="1335">
        <f t="shared" si="317"/>
        <v>12.100000000000001</v>
      </c>
      <c r="Z485" s="1292">
        <f>P485+R485+T485</f>
        <v>12.100000000000001</v>
      </c>
      <c r="AA485" s="1300">
        <f>Q485+S485+U485</f>
        <v>12.100000000000001</v>
      </c>
      <c r="AC485" s="1308" t="s">
        <v>392</v>
      </c>
      <c r="AD485" s="1070"/>
      <c r="AE485" s="1744"/>
      <c r="AF485" s="1278"/>
      <c r="AG485" s="1425"/>
      <c r="AH485" s="1278"/>
      <c r="AI485" s="1443"/>
      <c r="AJ485" s="1278">
        <f t="shared" si="318"/>
        <v>0</v>
      </c>
      <c r="AK485" s="1426">
        <f t="shared" si="319"/>
        <v>0</v>
      </c>
      <c r="AL485" s="1278">
        <f t="shared" si="320"/>
        <v>0</v>
      </c>
      <c r="AM485" s="1335">
        <f t="shared" si="321"/>
        <v>0</v>
      </c>
      <c r="AN485" s="1499">
        <f>AD485+AF485+AH485</f>
        <v>0</v>
      </c>
      <c r="AO485" s="3237">
        <f>AE485+AG485+AI485</f>
        <v>0</v>
      </c>
      <c r="AP485" s="223"/>
    </row>
    <row r="486" spans="2:49" ht="15.75" thickBot="1">
      <c r="B486" s="70"/>
      <c r="C486" s="1632"/>
      <c r="D486" s="81"/>
      <c r="E486" s="1869" t="s">
        <v>100</v>
      </c>
      <c r="F486" s="171" t="s">
        <v>101</v>
      </c>
      <c r="G486" s="172" t="s">
        <v>102</v>
      </c>
      <c r="H486" s="261" t="s">
        <v>446</v>
      </c>
      <c r="I486" s="260">
        <v>3.2</v>
      </c>
      <c r="J486" s="1537">
        <v>3.2</v>
      </c>
      <c r="K486" s="261" t="s">
        <v>82</v>
      </c>
      <c r="L486" s="260">
        <v>4.6100000000000003</v>
      </c>
      <c r="M486" s="1192">
        <v>4.6100000000000003</v>
      </c>
      <c r="N486" s="100"/>
      <c r="O486" s="821" t="s">
        <v>142</v>
      </c>
      <c r="P486" s="1257"/>
      <c r="Q486" s="1444"/>
      <c r="R486" s="2067">
        <f>S486/1000/0.04</f>
        <v>0.185</v>
      </c>
      <c r="S486" s="2066">
        <f>J479</f>
        <v>7.4</v>
      </c>
      <c r="T486" s="1254"/>
      <c r="U486" s="1445"/>
      <c r="V486" s="1254">
        <f t="shared" si="314"/>
        <v>0.185</v>
      </c>
      <c r="W486" s="1426">
        <f t="shared" si="315"/>
        <v>7.4</v>
      </c>
      <c r="X486" s="1254">
        <f t="shared" si="316"/>
        <v>0.185</v>
      </c>
      <c r="Y486" s="1335">
        <f t="shared" si="317"/>
        <v>7.4</v>
      </c>
      <c r="Z486" s="1292">
        <f>P486+R486+T486</f>
        <v>0.185</v>
      </c>
      <c r="AA486" s="1300">
        <f>Q486+S486+U486</f>
        <v>7.4</v>
      </c>
      <c r="AC486" s="1307" t="s">
        <v>96</v>
      </c>
      <c r="AD486" s="1070"/>
      <c r="AE486" s="1740"/>
      <c r="AF486" s="1278"/>
      <c r="AG486" s="1425"/>
      <c r="AH486" s="1278"/>
      <c r="AI486" s="1443"/>
      <c r="AJ486" s="1278">
        <f t="shared" si="318"/>
        <v>0</v>
      </c>
      <c r="AK486" s="1426">
        <f t="shared" si="319"/>
        <v>0</v>
      </c>
      <c r="AL486" s="1278">
        <f t="shared" si="320"/>
        <v>0</v>
      </c>
      <c r="AM486" s="1335">
        <f t="shared" si="321"/>
        <v>0</v>
      </c>
      <c r="AN486" s="2520">
        <f>AD486+AF486+AH486</f>
        <v>0</v>
      </c>
      <c r="AO486" s="3242">
        <f>AE486+AG486+AI486</f>
        <v>0</v>
      </c>
      <c r="AP486" s="119"/>
    </row>
    <row r="487" spans="2:49" ht="15.75" thickBot="1">
      <c r="B487" s="70"/>
      <c r="C487" s="1632"/>
      <c r="D487" s="81"/>
      <c r="E487" s="2865" t="s">
        <v>679</v>
      </c>
      <c r="F487" s="137">
        <v>100</v>
      </c>
      <c r="G487" s="2123">
        <v>100</v>
      </c>
      <c r="H487" s="1700" t="s">
        <v>543</v>
      </c>
      <c r="I487" s="1558">
        <v>0.24</v>
      </c>
      <c r="J487" s="2882">
        <v>0.24</v>
      </c>
      <c r="K487" s="261" t="s">
        <v>446</v>
      </c>
      <c r="L487" s="260">
        <v>4.6100000000000003</v>
      </c>
      <c r="M487" s="1192">
        <v>4.6100000000000003</v>
      </c>
      <c r="N487" s="100"/>
      <c r="O487" s="1291" t="s">
        <v>50</v>
      </c>
      <c r="P487" s="1254">
        <f>F467+L467</f>
        <v>14.809999999999999</v>
      </c>
      <c r="Q487" s="1446">
        <f>G467+M467</f>
        <v>14.809999999999999</v>
      </c>
      <c r="R487" s="1254">
        <f>F488+L482</f>
        <v>20.82</v>
      </c>
      <c r="S487" s="1426">
        <f>G488+M482</f>
        <v>20.82</v>
      </c>
      <c r="T487" s="1254"/>
      <c r="U487" s="1437"/>
      <c r="V487" s="1254">
        <f t="shared" si="314"/>
        <v>35.629999999999995</v>
      </c>
      <c r="W487" s="1426">
        <f t="shared" si="315"/>
        <v>35.629999999999995</v>
      </c>
      <c r="X487" s="1254">
        <f t="shared" si="316"/>
        <v>20.82</v>
      </c>
      <c r="Y487" s="1335">
        <f t="shared" si="317"/>
        <v>20.82</v>
      </c>
      <c r="Z487" s="1292">
        <f>P487+R487+T487</f>
        <v>35.629999999999995</v>
      </c>
      <c r="AA487" s="1300">
        <f>Q487+S487+U487</f>
        <v>35.629999999999995</v>
      </c>
      <c r="AC487" s="2485" t="s">
        <v>830</v>
      </c>
      <c r="AD487" s="2490">
        <f t="shared" ref="AD487:AI487" si="323">SUM(AD482:AD486)</f>
        <v>0</v>
      </c>
      <c r="AE487" s="2491">
        <f t="shared" si="323"/>
        <v>0</v>
      </c>
      <c r="AF487" s="2492">
        <f t="shared" si="323"/>
        <v>0</v>
      </c>
      <c r="AG487" s="2491">
        <f t="shared" si="323"/>
        <v>0</v>
      </c>
      <c r="AH487" s="2492">
        <f t="shared" si="323"/>
        <v>0</v>
      </c>
      <c r="AI487" s="2491">
        <f t="shared" si="323"/>
        <v>0</v>
      </c>
      <c r="AJ487" s="2493">
        <f t="shared" si="318"/>
        <v>0</v>
      </c>
      <c r="AK487" s="2494">
        <f t="shared" si="319"/>
        <v>0</v>
      </c>
      <c r="AL487" s="2493">
        <f t="shared" si="320"/>
        <v>0</v>
      </c>
      <c r="AM487" s="2495">
        <f t="shared" si="321"/>
        <v>0</v>
      </c>
      <c r="AN487" s="2532">
        <f>AD487+AF487+AH487</f>
        <v>0</v>
      </c>
      <c r="AO487" s="3238">
        <f>AE487+AG487+AI487</f>
        <v>0</v>
      </c>
      <c r="AP487" s="216"/>
    </row>
    <row r="488" spans="2:49" ht="15.75" thickBot="1">
      <c r="B488" s="70"/>
      <c r="C488" s="1632"/>
      <c r="D488" s="81"/>
      <c r="E488" s="2234" t="s">
        <v>50</v>
      </c>
      <c r="F488" s="263">
        <v>20</v>
      </c>
      <c r="G488" s="1872">
        <v>20</v>
      </c>
      <c r="H488" s="1652" t="s">
        <v>622</v>
      </c>
      <c r="I488" s="47"/>
      <c r="J488" s="47"/>
      <c r="K488" s="261" t="s">
        <v>543</v>
      </c>
      <c r="L488" s="260">
        <v>0.35</v>
      </c>
      <c r="M488" s="1192">
        <v>0.35</v>
      </c>
      <c r="N488" s="100"/>
      <c r="O488" s="1291" t="s">
        <v>138</v>
      </c>
      <c r="P488" s="1254"/>
      <c r="Q488" s="1247"/>
      <c r="R488" s="1254"/>
      <c r="S488" s="1335"/>
      <c r="T488" s="1254"/>
      <c r="U488" s="1440"/>
      <c r="V488" s="1254">
        <f t="shared" si="314"/>
        <v>0</v>
      </c>
      <c r="W488" s="1426">
        <f t="shared" si="315"/>
        <v>0</v>
      </c>
      <c r="X488" s="1254">
        <f t="shared" si="316"/>
        <v>0</v>
      </c>
      <c r="Y488" s="1335">
        <f t="shared" si="317"/>
        <v>0</v>
      </c>
      <c r="Z488" s="1292">
        <f>P488+R488+T488</f>
        <v>0</v>
      </c>
      <c r="AA488" s="1300">
        <f>Q488+S488+U488</f>
        <v>0</v>
      </c>
      <c r="AC488" s="2480" t="s">
        <v>831</v>
      </c>
      <c r="AD488" s="2481">
        <f t="shared" ref="AD488:AI488" si="324">AD487+AD481</f>
        <v>0</v>
      </c>
      <c r="AE488" s="2481">
        <f t="shared" si="324"/>
        <v>0</v>
      </c>
      <c r="AF488" s="2513">
        <f t="shared" si="324"/>
        <v>268.13000000000005</v>
      </c>
      <c r="AG488" s="2519">
        <f t="shared" si="324"/>
        <v>210.13199999999998</v>
      </c>
      <c r="AH488" s="2481">
        <f t="shared" si="324"/>
        <v>0</v>
      </c>
      <c r="AI488" s="2481">
        <f t="shared" si="324"/>
        <v>0</v>
      </c>
      <c r="AJ488" s="2518">
        <f t="shared" si="318"/>
        <v>268.13000000000005</v>
      </c>
      <c r="AK488" s="2483">
        <f t="shared" si="319"/>
        <v>210.13199999999998</v>
      </c>
      <c r="AL488" s="2518">
        <f t="shared" si="320"/>
        <v>268.13000000000005</v>
      </c>
      <c r="AM488" s="2531">
        <f t="shared" si="321"/>
        <v>210.13199999999998</v>
      </c>
      <c r="AN488" s="2533">
        <f>AD488+AF488+AH488</f>
        <v>268.13000000000005</v>
      </c>
      <c r="AO488" s="3238">
        <f>AE488+AG488+AI488</f>
        <v>210.13199999999998</v>
      </c>
      <c r="AP488" s="134"/>
    </row>
    <row r="489" spans="2:49" ht="15.75" thickBot="1">
      <c r="B489" s="70"/>
      <c r="C489" s="1632"/>
      <c r="D489" s="81"/>
      <c r="E489" s="2235" t="s">
        <v>737</v>
      </c>
      <c r="F489" s="246">
        <v>2.84</v>
      </c>
      <c r="G489" s="2126">
        <v>2.5</v>
      </c>
      <c r="H489" s="1554" t="s">
        <v>100</v>
      </c>
      <c r="I489" s="1535" t="s">
        <v>101</v>
      </c>
      <c r="J489" s="1634" t="s">
        <v>102</v>
      </c>
      <c r="K489" s="1586" t="s">
        <v>130</v>
      </c>
      <c r="L489" s="260">
        <v>0.1</v>
      </c>
      <c r="M489" s="1192">
        <v>0.1</v>
      </c>
      <c r="N489" s="100"/>
      <c r="O489" s="1291" t="s">
        <v>401</v>
      </c>
      <c r="P489" s="1254"/>
      <c r="Q489" s="1247"/>
      <c r="R489" s="1254"/>
      <c r="S489" s="1335"/>
      <c r="T489" s="1254"/>
      <c r="U489" s="1440"/>
      <c r="V489" s="1254">
        <f t="shared" si="314"/>
        <v>0</v>
      </c>
      <c r="W489" s="1426">
        <f t="shared" si="315"/>
        <v>0</v>
      </c>
      <c r="X489" s="1254">
        <f t="shared" si="316"/>
        <v>0</v>
      </c>
      <c r="Y489" s="1335">
        <f t="shared" si="317"/>
        <v>0</v>
      </c>
      <c r="Z489" s="1292">
        <f>P489+R489+T489</f>
        <v>0</v>
      </c>
      <c r="AA489" s="1300">
        <f>Q489+S489+U489</f>
        <v>0</v>
      </c>
      <c r="AC489" s="1329" t="s">
        <v>374</v>
      </c>
      <c r="AD489" s="1330"/>
      <c r="AE489" s="1331"/>
      <c r="AF489" s="1070"/>
      <c r="AG489" s="1332"/>
      <c r="AH489" s="1070"/>
      <c r="AI489" s="1333"/>
      <c r="AJ489" s="1278"/>
      <c r="AK489" s="1334"/>
      <c r="AL489" s="1278"/>
      <c r="AM489" s="1335"/>
      <c r="AN489" s="1311"/>
      <c r="AO489" s="11"/>
      <c r="AP489" s="106"/>
    </row>
    <row r="490" spans="2:49">
      <c r="B490" s="70"/>
      <c r="C490" s="1632"/>
      <c r="D490" s="81"/>
      <c r="E490" s="2235" t="s">
        <v>86</v>
      </c>
      <c r="F490" s="246">
        <v>11.15</v>
      </c>
      <c r="G490" s="2126">
        <v>11.25</v>
      </c>
      <c r="H490" s="1661" t="s">
        <v>74</v>
      </c>
      <c r="I490" s="1190">
        <v>71.180000000000007</v>
      </c>
      <c r="J490" s="1682">
        <v>57</v>
      </c>
      <c r="K490" s="70"/>
      <c r="L490" s="11"/>
      <c r="M490" s="81"/>
      <c r="N490" s="100"/>
      <c r="O490" s="1291" t="s">
        <v>136</v>
      </c>
      <c r="P490" s="1254">
        <f>L465</f>
        <v>3.7</v>
      </c>
      <c r="Q490" s="1247">
        <f>M465</f>
        <v>3.7</v>
      </c>
      <c r="R490" s="1254"/>
      <c r="S490" s="1335"/>
      <c r="T490" s="1254"/>
      <c r="U490" s="1440"/>
      <c r="V490" s="1254">
        <f t="shared" si="314"/>
        <v>3.7</v>
      </c>
      <c r="W490" s="1426">
        <f t="shared" si="315"/>
        <v>3.7</v>
      </c>
      <c r="X490" s="1254">
        <f t="shared" si="316"/>
        <v>0</v>
      </c>
      <c r="Y490" s="1335">
        <f t="shared" si="317"/>
        <v>0</v>
      </c>
      <c r="Z490" s="1292">
        <f>P490+R490+T490</f>
        <v>3.7</v>
      </c>
      <c r="AA490" s="1300">
        <f>Q490+S490+U490</f>
        <v>3.7</v>
      </c>
      <c r="AC490" s="1972" t="s">
        <v>497</v>
      </c>
      <c r="AD490" s="2479"/>
      <c r="AE490" s="2468"/>
      <c r="AF490" s="1070"/>
      <c r="AG490" s="1313"/>
      <c r="AH490" s="1070"/>
      <c r="AI490" s="2469"/>
      <c r="AJ490" s="1278">
        <f t="shared" ref="AJ490" si="325">AD490+AF490</f>
        <v>0</v>
      </c>
      <c r="AK490" s="1341">
        <f t="shared" ref="AK490" si="326">AE490+AG490</f>
        <v>0</v>
      </c>
      <c r="AL490" s="1278">
        <f t="shared" ref="AL490" si="327">AF490+AH490</f>
        <v>0</v>
      </c>
      <c r="AM490" s="1342">
        <f t="shared" ref="AM490" si="328">AG490+AI490</f>
        <v>0</v>
      </c>
      <c r="AN490" s="1312">
        <f>AD490+AF490+AH490</f>
        <v>0</v>
      </c>
      <c r="AO490" s="3234">
        <f>AE490+AG490+AI490</f>
        <v>0</v>
      </c>
      <c r="AP490" s="108"/>
    </row>
    <row r="491" spans="2:49">
      <c r="B491" s="388"/>
      <c r="C491" s="2062"/>
      <c r="D491" s="900"/>
      <c r="E491" s="3216" t="s">
        <v>143</v>
      </c>
      <c r="F491" s="3217">
        <v>10</v>
      </c>
      <c r="G491" s="3218">
        <v>10</v>
      </c>
      <c r="H491" s="1589" t="s">
        <v>89</v>
      </c>
      <c r="I491" s="260">
        <v>3</v>
      </c>
      <c r="J491" s="1537">
        <v>3</v>
      </c>
      <c r="K491" s="70"/>
      <c r="L491" s="11"/>
      <c r="M491" s="81"/>
      <c r="N491" s="100"/>
      <c r="O491" s="1291" t="s">
        <v>135</v>
      </c>
      <c r="P491" s="1254"/>
      <c r="Q491" s="1247"/>
      <c r="R491" s="1254"/>
      <c r="S491" s="1335"/>
      <c r="T491" s="1254"/>
      <c r="U491" s="1440"/>
      <c r="V491" s="1254">
        <f t="shared" si="314"/>
        <v>0</v>
      </c>
      <c r="W491" s="1426">
        <f t="shared" si="315"/>
        <v>0</v>
      </c>
      <c r="X491" s="1254">
        <f t="shared" si="316"/>
        <v>0</v>
      </c>
      <c r="Y491" s="1335">
        <f t="shared" si="317"/>
        <v>0</v>
      </c>
      <c r="Z491" s="1292">
        <f>P491+R491+T491</f>
        <v>0</v>
      </c>
      <c r="AA491" s="1300">
        <f>Q491+S491+U491</f>
        <v>0</v>
      </c>
      <c r="AC491" s="1336" t="s">
        <v>375</v>
      </c>
      <c r="AD491" s="1337"/>
      <c r="AE491" s="1338"/>
      <c r="AF491" s="1070">
        <f>F489</f>
        <v>2.84</v>
      </c>
      <c r="AG491" s="1339">
        <f>G489</f>
        <v>2.5</v>
      </c>
      <c r="AH491" s="1278"/>
      <c r="AI491" s="1340"/>
      <c r="AJ491" s="1278">
        <f t="shared" ref="AJ491:AM493" si="329">AD491+AF491</f>
        <v>2.84</v>
      </c>
      <c r="AK491" s="1341">
        <f t="shared" si="329"/>
        <v>2.5</v>
      </c>
      <c r="AL491" s="1278">
        <f t="shared" si="329"/>
        <v>2.84</v>
      </c>
      <c r="AM491" s="1342">
        <f t="shared" si="329"/>
        <v>2.5</v>
      </c>
      <c r="AN491" s="1312">
        <f>AD491+AF491+AH491</f>
        <v>2.84</v>
      </c>
      <c r="AO491" s="3234">
        <f>AE491+AG491+AI491</f>
        <v>2.5</v>
      </c>
      <c r="AP491" s="112"/>
    </row>
    <row r="492" spans="2:49" ht="15.75" thickBot="1">
      <c r="B492" s="1472" t="s">
        <v>361</v>
      </c>
      <c r="C492" s="1635"/>
      <c r="D492" s="2209">
        <f>SUM(D473:D490)</f>
        <v>920</v>
      </c>
      <c r="E492" s="3216" t="s">
        <v>81</v>
      </c>
      <c r="F492" s="246">
        <v>104</v>
      </c>
      <c r="G492" s="2126"/>
      <c r="H492" s="1586" t="s">
        <v>54</v>
      </c>
      <c r="I492" s="260">
        <v>0.1</v>
      </c>
      <c r="J492" s="1537">
        <v>0.1</v>
      </c>
      <c r="K492" s="66"/>
      <c r="L492" s="38"/>
      <c r="M492" s="83"/>
      <c r="N492" s="100"/>
      <c r="O492" s="1291" t="s">
        <v>77</v>
      </c>
      <c r="P492" s="1254"/>
      <c r="Q492" s="1247"/>
      <c r="R492" s="1254"/>
      <c r="S492" s="1335"/>
      <c r="T492" s="1254"/>
      <c r="U492" s="1440"/>
      <c r="V492" s="1254">
        <f t="shared" si="314"/>
        <v>0</v>
      </c>
      <c r="W492" s="1426">
        <f t="shared" si="315"/>
        <v>0</v>
      </c>
      <c r="X492" s="1254">
        <f t="shared" si="316"/>
        <v>0</v>
      </c>
      <c r="Y492" s="1335">
        <f t="shared" si="317"/>
        <v>0</v>
      </c>
      <c r="Z492" s="1292">
        <f>P492+R492+T492</f>
        <v>0</v>
      </c>
      <c r="AA492" s="1300">
        <f>Q492+S492+U492</f>
        <v>0</v>
      </c>
      <c r="AC492" s="1343" t="s">
        <v>376</v>
      </c>
      <c r="AD492" s="1344"/>
      <c r="AE492" s="1345"/>
      <c r="AF492" s="1070"/>
      <c r="AG492" s="1346"/>
      <c r="AH492" s="1347"/>
      <c r="AI492" s="1348"/>
      <c r="AJ492" s="1278">
        <f t="shared" si="329"/>
        <v>0</v>
      </c>
      <c r="AK492" s="1341">
        <f t="shared" si="329"/>
        <v>0</v>
      </c>
      <c r="AL492" s="1278">
        <f t="shared" si="329"/>
        <v>0</v>
      </c>
      <c r="AM492" s="1342">
        <f t="shared" si="329"/>
        <v>0</v>
      </c>
      <c r="AN492" s="1292">
        <f>AD492+AF492+AH492</f>
        <v>0</v>
      </c>
      <c r="AO492" s="3234">
        <f>AE492+AG492+AI492</f>
        <v>0</v>
      </c>
      <c r="AP492" s="112"/>
    </row>
    <row r="493" spans="2:49" ht="15.75" thickBot="1">
      <c r="B493" s="807"/>
      <c r="C493" s="386" t="s">
        <v>232</v>
      </c>
      <c r="D493" s="913"/>
      <c r="E493" s="2056"/>
      <c r="F493" s="2056"/>
      <c r="G493" s="2111" t="s">
        <v>724</v>
      </c>
      <c r="H493" s="2112"/>
      <c r="I493" s="2112"/>
      <c r="J493" s="2056"/>
      <c r="K493" s="2113" t="s">
        <v>794</v>
      </c>
      <c r="L493" s="2114"/>
      <c r="M493" s="2057"/>
      <c r="N493" s="100"/>
      <c r="O493" s="489" t="s">
        <v>402</v>
      </c>
      <c r="P493" s="1254">
        <f>F468</f>
        <v>0.33</v>
      </c>
      <c r="Q493" s="1247">
        <f>G468</f>
        <v>0.33</v>
      </c>
      <c r="R493" s="1254">
        <f>F481+I487+I482+L483+L488+I492</f>
        <v>2.7</v>
      </c>
      <c r="S493" s="1426">
        <f>G481+J482+J487+J492+M488+M483</f>
        <v>2.7</v>
      </c>
      <c r="T493" s="1254">
        <f>I495+L498</f>
        <v>0.62</v>
      </c>
      <c r="U493" s="1440">
        <f>J495+M498</f>
        <v>0.62</v>
      </c>
      <c r="V493" s="1254">
        <f t="shared" si="314"/>
        <v>3.0300000000000002</v>
      </c>
      <c r="W493" s="1426">
        <f t="shared" si="315"/>
        <v>3.0300000000000002</v>
      </c>
      <c r="X493" s="1254">
        <f t="shared" si="316"/>
        <v>3.3200000000000003</v>
      </c>
      <c r="Y493" s="1335">
        <f t="shared" si="317"/>
        <v>3.3200000000000003</v>
      </c>
      <c r="Z493" s="1292">
        <f>P493+R493+T493</f>
        <v>3.6500000000000004</v>
      </c>
      <c r="AA493" s="1300">
        <f>Q493+S493+U493</f>
        <v>3.6500000000000004</v>
      </c>
      <c r="AC493" s="1349" t="s">
        <v>377</v>
      </c>
      <c r="AD493" s="1936">
        <f>I468</f>
        <v>150</v>
      </c>
      <c r="AE493" s="1345">
        <f>D470</f>
        <v>100</v>
      </c>
      <c r="AF493" s="1070"/>
      <c r="AG493" s="1346"/>
      <c r="AH493" s="1278"/>
      <c r="AI493" s="1348"/>
      <c r="AJ493" s="1278">
        <f t="shared" si="329"/>
        <v>150</v>
      </c>
      <c r="AK493" s="1341">
        <f t="shared" si="329"/>
        <v>100</v>
      </c>
      <c r="AL493" s="1278">
        <f t="shared" si="329"/>
        <v>0</v>
      </c>
      <c r="AM493" s="1342">
        <f t="shared" si="329"/>
        <v>0</v>
      </c>
      <c r="AN493" s="1292">
        <f>AD493+AF493+AH493</f>
        <v>150</v>
      </c>
      <c r="AO493" s="3234">
        <f>AE493+AG493+AI493</f>
        <v>100</v>
      </c>
      <c r="AP493" s="112"/>
    </row>
    <row r="494" spans="2:49" ht="15.75" thickBot="1">
      <c r="B494" s="202" t="s">
        <v>522</v>
      </c>
      <c r="C494" s="266" t="s">
        <v>122</v>
      </c>
      <c r="D494" s="251">
        <v>200</v>
      </c>
      <c r="E494" s="1863" t="s">
        <v>100</v>
      </c>
      <c r="F494" s="2115" t="s">
        <v>101</v>
      </c>
      <c r="G494" s="2116" t="s">
        <v>102</v>
      </c>
      <c r="H494" s="2117" t="s">
        <v>100</v>
      </c>
      <c r="I494" s="2115" t="s">
        <v>101</v>
      </c>
      <c r="J494" s="2118" t="s">
        <v>102</v>
      </c>
      <c r="K494" s="2117" t="s">
        <v>100</v>
      </c>
      <c r="L494" s="2115" t="s">
        <v>101</v>
      </c>
      <c r="M494" s="2118" t="s">
        <v>102</v>
      </c>
      <c r="N494" s="100"/>
      <c r="O494" s="1291" t="s">
        <v>403</v>
      </c>
      <c r="P494" s="1254"/>
      <c r="Q494" s="1247"/>
      <c r="R494" s="1254">
        <f>F491</f>
        <v>10</v>
      </c>
      <c r="S494" s="1335">
        <f>G491</f>
        <v>10</v>
      </c>
      <c r="T494" s="1254"/>
      <c r="U494" s="1440"/>
      <c r="V494" s="1254">
        <f t="shared" si="314"/>
        <v>10</v>
      </c>
      <c r="W494" s="1426">
        <f t="shared" si="315"/>
        <v>10</v>
      </c>
      <c r="X494" s="1254">
        <f t="shared" si="316"/>
        <v>10</v>
      </c>
      <c r="Y494" s="1335">
        <f t="shared" si="317"/>
        <v>10</v>
      </c>
      <c r="Z494" s="1292">
        <f>P494+R494+T494</f>
        <v>10</v>
      </c>
      <c r="AA494" s="1300">
        <f>Q494+S494+U494</f>
        <v>10</v>
      </c>
      <c r="AC494" s="1350" t="s">
        <v>378</v>
      </c>
      <c r="AD494" s="1351"/>
      <c r="AE494" s="1352"/>
      <c r="AF494" s="1276"/>
      <c r="AG494" s="1353"/>
      <c r="AH494" s="1279"/>
      <c r="AI494" s="1354"/>
      <c r="AJ494" s="1279">
        <f>AD494+AF494</f>
        <v>0</v>
      </c>
      <c r="AK494" s="1355"/>
      <c r="AL494" s="1279">
        <f t="shared" ref="AL494:AL506" si="330">AF494+AH494</f>
        <v>0</v>
      </c>
      <c r="AM494" s="1356"/>
      <c r="AN494" s="1301">
        <f>AD494+AF494+AH494</f>
        <v>0</v>
      </c>
      <c r="AO494" s="3235">
        <f>AE494+AG494+AI494</f>
        <v>0</v>
      </c>
      <c r="AP494" s="114"/>
    </row>
    <row r="495" spans="2:49" ht="15.75" thickBot="1">
      <c r="B495" s="175" t="s">
        <v>412</v>
      </c>
      <c r="C495" s="2119" t="s">
        <v>718</v>
      </c>
      <c r="D495" s="911" t="s">
        <v>931</v>
      </c>
      <c r="E495" s="2216" t="s">
        <v>85</v>
      </c>
      <c r="F495" s="137">
        <v>34.61</v>
      </c>
      <c r="G495" s="2120">
        <v>29.9</v>
      </c>
      <c r="H495" s="266" t="s">
        <v>54</v>
      </c>
      <c r="I495" s="246">
        <v>0.42</v>
      </c>
      <c r="J495" s="2121">
        <v>0.42</v>
      </c>
      <c r="K495" s="2122" t="s">
        <v>80</v>
      </c>
      <c r="L495" s="137">
        <v>21</v>
      </c>
      <c r="M495" s="2123">
        <v>21</v>
      </c>
      <c r="N495" s="100"/>
      <c r="O495" s="1263" t="s">
        <v>164</v>
      </c>
      <c r="P495" s="1935">
        <f t="shared" ref="P495:U495" si="331">P496+P497+P498+P499</f>
        <v>0</v>
      </c>
      <c r="Q495" s="1827">
        <f t="shared" si="331"/>
        <v>0</v>
      </c>
      <c r="R495" s="1258">
        <f t="shared" si="331"/>
        <v>1.05</v>
      </c>
      <c r="S495" s="1451">
        <f t="shared" si="331"/>
        <v>1.05</v>
      </c>
      <c r="T495" s="1268">
        <f t="shared" si="331"/>
        <v>4.0000000000000001E-3</v>
      </c>
      <c r="U495" s="1452">
        <f t="shared" si="331"/>
        <v>4.0000000000000001E-3</v>
      </c>
      <c r="V495" s="1254">
        <f t="shared" si="314"/>
        <v>1.05</v>
      </c>
      <c r="W495" s="1426">
        <f t="shared" si="315"/>
        <v>1.05</v>
      </c>
      <c r="X495" s="1254">
        <f t="shared" si="316"/>
        <v>1.054</v>
      </c>
      <c r="Y495" s="1335">
        <f t="shared" si="317"/>
        <v>1.054</v>
      </c>
      <c r="Z495" s="1292">
        <f>P495+R495+T495</f>
        <v>1.054</v>
      </c>
      <c r="AA495" s="1300">
        <f>Q495+S495+U495</f>
        <v>1.054</v>
      </c>
      <c r="AC495" s="1357" t="s">
        <v>379</v>
      </c>
      <c r="AD495" s="1358">
        <f t="shared" ref="AD495:AI495" si="332">SUM(AD490:AD494)</f>
        <v>150</v>
      </c>
      <c r="AE495" s="1359">
        <f t="shared" si="332"/>
        <v>100</v>
      </c>
      <c r="AF495" s="1360">
        <f t="shared" si="332"/>
        <v>2.84</v>
      </c>
      <c r="AG495" s="1361">
        <f t="shared" si="332"/>
        <v>2.5</v>
      </c>
      <c r="AH495" s="1362">
        <f t="shared" si="332"/>
        <v>0</v>
      </c>
      <c r="AI495" s="1363">
        <f t="shared" si="332"/>
        <v>0</v>
      </c>
      <c r="AJ495" s="1362">
        <f>AD495+AF495</f>
        <v>152.84</v>
      </c>
      <c r="AK495" s="1364">
        <f>AE495+AG495</f>
        <v>102.5</v>
      </c>
      <c r="AL495" s="1362">
        <f t="shared" si="330"/>
        <v>2.84</v>
      </c>
      <c r="AM495" s="1365">
        <f>AG495+AI495</f>
        <v>2.5</v>
      </c>
      <c r="AN495" s="1314">
        <f>AD495+AF495+AH495</f>
        <v>152.84</v>
      </c>
      <c r="AO495" s="3239">
        <f>AE495+AG495+AI495</f>
        <v>102.5</v>
      </c>
      <c r="AP495" s="207"/>
    </row>
    <row r="496" spans="2:49">
      <c r="B496" s="70"/>
      <c r="C496" s="2657" t="s">
        <v>795</v>
      </c>
      <c r="D496" s="81"/>
      <c r="E496" s="2233" t="s">
        <v>715</v>
      </c>
      <c r="F496" s="246">
        <v>59.6</v>
      </c>
      <c r="G496" s="2121">
        <v>53</v>
      </c>
      <c r="H496" s="266" t="s">
        <v>695</v>
      </c>
      <c r="I496" s="246">
        <v>10.5</v>
      </c>
      <c r="J496" s="2124">
        <v>10.5</v>
      </c>
      <c r="K496" s="181" t="s">
        <v>79</v>
      </c>
      <c r="L496" s="246">
        <v>2.2000000000000002</v>
      </c>
      <c r="M496" s="248">
        <v>2.2000000000000002</v>
      </c>
      <c r="N496" s="100"/>
      <c r="O496" s="1264" t="s">
        <v>160</v>
      </c>
      <c r="P496" s="1259"/>
      <c r="Q496" s="1453"/>
      <c r="R496" s="1259">
        <f>F480</f>
        <v>0.05</v>
      </c>
      <c r="S496" s="1454">
        <f>G480</f>
        <v>0.05</v>
      </c>
      <c r="T496" s="1269">
        <f>L497</f>
        <v>4.0000000000000001E-3</v>
      </c>
      <c r="U496" s="1453">
        <f>M497</f>
        <v>4.0000000000000001E-3</v>
      </c>
      <c r="V496" s="1273">
        <f>P496+R496</f>
        <v>0.05</v>
      </c>
      <c r="W496" s="1454">
        <f t="shared" si="315"/>
        <v>0.05</v>
      </c>
      <c r="X496" s="1255">
        <f t="shared" si="316"/>
        <v>5.4000000000000006E-2</v>
      </c>
      <c r="Y496" s="1454">
        <f t="shared" si="317"/>
        <v>5.4000000000000006E-2</v>
      </c>
      <c r="Z496" s="1292">
        <f>P496+R496+T496</f>
        <v>5.4000000000000006E-2</v>
      </c>
      <c r="AA496" s="1300">
        <f>Q496+S496+U496</f>
        <v>5.4000000000000006E-2</v>
      </c>
      <c r="AC496" s="1489" t="s">
        <v>388</v>
      </c>
      <c r="AD496" s="1380"/>
      <c r="AE496" s="1478"/>
      <c r="AF496" s="1382">
        <f>F490</f>
        <v>11.15</v>
      </c>
      <c r="AG496" s="1481">
        <f>G490</f>
        <v>11.25</v>
      </c>
      <c r="AH496" s="1380"/>
      <c r="AI496" s="1478"/>
      <c r="AJ496" s="1277"/>
      <c r="AK496" s="1484"/>
      <c r="AL496" s="1277">
        <f t="shared" si="330"/>
        <v>11.15</v>
      </c>
      <c r="AM496" s="1487"/>
      <c r="AN496" s="1311">
        <f>AD496+AF496+AH496</f>
        <v>11.15</v>
      </c>
      <c r="AO496" s="3233">
        <f>AE496+AG496+AI496</f>
        <v>11.25</v>
      </c>
      <c r="AP496" s="3248"/>
      <c r="AV496" s="11"/>
      <c r="AW496" s="11"/>
    </row>
    <row r="497" spans="2:49">
      <c r="B497" s="202" t="s">
        <v>9</v>
      </c>
      <c r="C497" s="266" t="s">
        <v>387</v>
      </c>
      <c r="D497" s="2231">
        <v>30</v>
      </c>
      <c r="E497" s="2234" t="s">
        <v>78</v>
      </c>
      <c r="F497" s="246">
        <v>17.899999999999999</v>
      </c>
      <c r="G497" s="2121">
        <v>17.899999999999999</v>
      </c>
      <c r="H497" s="266" t="s">
        <v>89</v>
      </c>
      <c r="I497" s="246">
        <v>4.2</v>
      </c>
      <c r="J497" s="2124">
        <v>4.2</v>
      </c>
      <c r="K497" s="2125" t="s">
        <v>84</v>
      </c>
      <c r="L497" s="246">
        <v>4.0000000000000001E-3</v>
      </c>
      <c r="M497" s="2126">
        <v>4.0000000000000001E-3</v>
      </c>
      <c r="N497" s="100"/>
      <c r="O497" s="1265" t="s">
        <v>369</v>
      </c>
      <c r="P497" s="1260"/>
      <c r="Q497" s="1455"/>
      <c r="R497" s="1260">
        <f>G483</f>
        <v>1</v>
      </c>
      <c r="S497" s="1456">
        <f>G483</f>
        <v>1</v>
      </c>
      <c r="T497" s="1270"/>
      <c r="U497" s="1455"/>
      <c r="V497" s="1273">
        <f>P497+R497</f>
        <v>1</v>
      </c>
      <c r="W497" s="1454">
        <f t="shared" si="315"/>
        <v>1</v>
      </c>
      <c r="X497" s="1255">
        <f t="shared" si="316"/>
        <v>1</v>
      </c>
      <c r="Y497" s="1454">
        <f t="shared" si="317"/>
        <v>1</v>
      </c>
      <c r="Z497" s="1292">
        <f>P497+R497+T497</f>
        <v>1</v>
      </c>
      <c r="AA497" s="1300">
        <f>Q497+S497+U497</f>
        <v>1</v>
      </c>
      <c r="AC497" s="1474" t="s">
        <v>389</v>
      </c>
      <c r="AD497" s="1386"/>
      <c r="AE497" s="1479"/>
      <c r="AF497" s="1388"/>
      <c r="AG497" s="1482"/>
      <c r="AH497" s="1386"/>
      <c r="AI497" s="1479"/>
      <c r="AJ497" s="1278">
        <f t="shared" ref="AJ497:AK499" si="333">AD497+AF497</f>
        <v>0</v>
      </c>
      <c r="AK497" s="1485">
        <f t="shared" si="333"/>
        <v>0</v>
      </c>
      <c r="AL497" s="1278">
        <f t="shared" si="330"/>
        <v>0</v>
      </c>
      <c r="AM497" s="1438">
        <f t="shared" ref="AM497:AM502" si="334">AG497+AI497</f>
        <v>0</v>
      </c>
      <c r="AN497" s="1292">
        <f>AD497+AF497+AH497</f>
        <v>0</v>
      </c>
      <c r="AO497" s="3234">
        <f>AE497+AG497+AI497</f>
        <v>0</v>
      </c>
      <c r="AP497" s="112"/>
      <c r="AV497" s="11"/>
      <c r="AW497" s="11"/>
    </row>
    <row r="498" spans="2:49" ht="15.75" thickBot="1">
      <c r="B498" s="111"/>
      <c r="C498" s="2127"/>
      <c r="D498" s="110"/>
      <c r="E498" s="2235" t="s">
        <v>60</v>
      </c>
      <c r="F498" s="246">
        <v>20</v>
      </c>
      <c r="G498" s="2128">
        <v>20</v>
      </c>
      <c r="H498" s="114"/>
      <c r="I498" s="114"/>
      <c r="J498" s="114"/>
      <c r="K498" s="292" t="s">
        <v>83</v>
      </c>
      <c r="L498" s="263">
        <v>0.2</v>
      </c>
      <c r="M498" s="1872">
        <v>0.2</v>
      </c>
      <c r="N498" s="100"/>
      <c r="O498" s="1266" t="s">
        <v>134</v>
      </c>
      <c r="P498" s="1261"/>
      <c r="Q498" s="1457"/>
      <c r="R498" s="1261"/>
      <c r="S498" s="1458"/>
      <c r="T498" s="1271"/>
      <c r="U498" s="1457"/>
      <c r="V498" s="1273">
        <f>P498+R498</f>
        <v>0</v>
      </c>
      <c r="W498" s="1454">
        <f t="shared" si="315"/>
        <v>0</v>
      </c>
      <c r="X498" s="1255">
        <f t="shared" si="316"/>
        <v>0</v>
      </c>
      <c r="Y498" s="1454">
        <f t="shared" si="317"/>
        <v>0</v>
      </c>
      <c r="Z498" s="1301">
        <f>P498+R498+T498</f>
        <v>0</v>
      </c>
      <c r="AA498" s="1302">
        <f>Q498+S498+U498</f>
        <v>0</v>
      </c>
      <c r="AC498" s="1475" t="s">
        <v>453</v>
      </c>
      <c r="AD498" s="1392"/>
      <c r="AE498" s="1480"/>
      <c r="AF498" s="1394"/>
      <c r="AG498" s="1483"/>
      <c r="AH498" s="1392"/>
      <c r="AI498" s="1480"/>
      <c r="AJ498" s="1279">
        <f t="shared" si="333"/>
        <v>0</v>
      </c>
      <c r="AK498" s="1486">
        <f t="shared" si="333"/>
        <v>0</v>
      </c>
      <c r="AL498" s="1279">
        <f t="shared" si="330"/>
        <v>0</v>
      </c>
      <c r="AM498" s="1488">
        <f t="shared" si="334"/>
        <v>0</v>
      </c>
      <c r="AN498" s="1301">
        <f>AD498+AF498+AH498</f>
        <v>0</v>
      </c>
      <c r="AO498" s="3235">
        <f>AE498+AG498+AI498</f>
        <v>0</v>
      </c>
      <c r="AP498" s="112"/>
      <c r="AV498" s="11"/>
      <c r="AW498" s="11"/>
    </row>
    <row r="499" spans="2:49" ht="15.75" thickBot="1">
      <c r="B499" s="1472" t="s">
        <v>362</v>
      </c>
      <c r="C499" s="2130"/>
      <c r="D499" s="2239">
        <f>D494+D497+105+20</f>
        <v>355</v>
      </c>
      <c r="E499" s="2132"/>
      <c r="F499" s="2132"/>
      <c r="G499" s="2132"/>
      <c r="H499" s="2132"/>
      <c r="I499" s="2132"/>
      <c r="J499" s="2132"/>
      <c r="K499" s="2133" t="s">
        <v>81</v>
      </c>
      <c r="L499" s="2134">
        <v>1.2</v>
      </c>
      <c r="M499" s="2135">
        <v>1.2</v>
      </c>
      <c r="N499" s="100"/>
      <c r="O499" s="1266" t="s">
        <v>417</v>
      </c>
      <c r="P499" s="1261"/>
      <c r="Q499" s="1457"/>
      <c r="R499" s="1261"/>
      <c r="S499" s="1458"/>
      <c r="T499" s="1271"/>
      <c r="U499" s="1457"/>
      <c r="V499" s="1273">
        <f>P499+R499</f>
        <v>0</v>
      </c>
      <c r="W499" s="1454">
        <f t="shared" si="315"/>
        <v>0</v>
      </c>
      <c r="X499" s="1255">
        <f>R499+T499</f>
        <v>0</v>
      </c>
      <c r="Y499" s="1454">
        <f t="shared" si="317"/>
        <v>0</v>
      </c>
      <c r="Z499" s="1301">
        <f>P499+R499+T499</f>
        <v>0</v>
      </c>
      <c r="AA499" s="1302">
        <f>Q499+S499+U499</f>
        <v>0</v>
      </c>
      <c r="AC499" s="1476" t="s">
        <v>390</v>
      </c>
      <c r="AD499" s="1496">
        <f t="shared" ref="AD499:AI499" si="335">AD496+AD497+AD498</f>
        <v>0</v>
      </c>
      <c r="AE499" s="1421">
        <f t="shared" si="335"/>
        <v>0</v>
      </c>
      <c r="AF499" s="1477">
        <f t="shared" si="335"/>
        <v>11.15</v>
      </c>
      <c r="AG499" s="1419">
        <f t="shared" si="335"/>
        <v>11.25</v>
      </c>
      <c r="AH499" s="1496">
        <f t="shared" si="335"/>
        <v>0</v>
      </c>
      <c r="AI499" s="1421">
        <f t="shared" si="335"/>
        <v>0</v>
      </c>
      <c r="AJ499" s="1327">
        <f t="shared" si="333"/>
        <v>11.15</v>
      </c>
      <c r="AK499" s="1420">
        <f t="shared" si="333"/>
        <v>11.25</v>
      </c>
      <c r="AL499" s="1327">
        <f t="shared" si="330"/>
        <v>11.15</v>
      </c>
      <c r="AM499" s="1421">
        <f t="shared" si="334"/>
        <v>11.25</v>
      </c>
      <c r="AN499" s="1327">
        <f>AD499+AF499+AH499</f>
        <v>11.15</v>
      </c>
      <c r="AO499" s="3236">
        <f>AE499+AG499+AI499</f>
        <v>11.25</v>
      </c>
      <c r="AP499" s="207"/>
      <c r="AU499" s="817"/>
      <c r="AV499" s="11"/>
      <c r="AW499" s="11"/>
    </row>
    <row r="500" spans="2:49" ht="15.75" thickBot="1">
      <c r="H500" s="11"/>
      <c r="I500" s="11"/>
      <c r="J500" s="11"/>
      <c r="K500" s="11"/>
      <c r="L500" s="11"/>
      <c r="M500" s="11"/>
      <c r="N500" s="100"/>
      <c r="O500" s="496" t="s">
        <v>98</v>
      </c>
      <c r="P500" s="1262"/>
      <c r="Q500" s="1993"/>
      <c r="R500" s="1262"/>
      <c r="S500" s="1460"/>
      <c r="T500" s="1272">
        <f>I496</f>
        <v>10.5</v>
      </c>
      <c r="U500" s="1461">
        <f>J496</f>
        <v>10.5</v>
      </c>
      <c r="V500" s="1274">
        <f>P500+R500</f>
        <v>0</v>
      </c>
      <c r="W500" s="1462">
        <f t="shared" si="315"/>
        <v>0</v>
      </c>
      <c r="X500" s="1274">
        <f>R500+T500</f>
        <v>10.5</v>
      </c>
      <c r="Y500" s="1462">
        <f t="shared" si="317"/>
        <v>10.5</v>
      </c>
      <c r="Z500" s="1303">
        <f>P500+R500+T500</f>
        <v>10.5</v>
      </c>
      <c r="AA500" s="1304">
        <f>Q500+S500+U500</f>
        <v>10.5</v>
      </c>
      <c r="AC500" s="1315" t="s">
        <v>383</v>
      </c>
      <c r="AD500" s="1366"/>
      <c r="AE500" s="1367"/>
      <c r="AF500" s="1277"/>
      <c r="AG500" s="1368"/>
      <c r="AH500" s="1366">
        <f>F495</f>
        <v>34.61</v>
      </c>
      <c r="AI500" s="1367">
        <f>G495</f>
        <v>29.9</v>
      </c>
      <c r="AJ500" s="1277"/>
      <c r="AK500" s="1369">
        <f>AE500+AG500</f>
        <v>0</v>
      </c>
      <c r="AL500" s="1277">
        <f t="shared" si="330"/>
        <v>34.61</v>
      </c>
      <c r="AM500" s="1370">
        <f t="shared" si="334"/>
        <v>29.9</v>
      </c>
      <c r="AN500" s="1311">
        <f>AD500+AF500+AH500</f>
        <v>34.61</v>
      </c>
      <c r="AO500" s="3233">
        <f>AE500+AG500+AI500</f>
        <v>29.9</v>
      </c>
      <c r="AP500" s="112"/>
      <c r="AU500" s="817"/>
      <c r="AV500" s="11"/>
      <c r="AW500" s="11"/>
    </row>
    <row r="501" spans="2:49" ht="15.75" thickBot="1">
      <c r="C501" s="122"/>
      <c r="D501" s="114"/>
      <c r="E501" s="114"/>
      <c r="F501" s="114"/>
      <c r="G501" s="114"/>
      <c r="H501" s="224"/>
      <c r="I501" s="114"/>
      <c r="J501" s="114"/>
      <c r="K501" s="114"/>
      <c r="L501" s="114"/>
      <c r="M501" s="114"/>
      <c r="N501" s="100"/>
      <c r="AC501" s="1316" t="s">
        <v>384</v>
      </c>
      <c r="AD501" s="1351"/>
      <c r="AE501" s="1371"/>
      <c r="AF501" s="1279"/>
      <c r="AG501" s="1372"/>
      <c r="AH501" s="1351"/>
      <c r="AI501" s="1371"/>
      <c r="AJ501" s="1279">
        <f>AD501+AF501</f>
        <v>0</v>
      </c>
      <c r="AK501" s="1373">
        <f>AE501+AG501</f>
        <v>0</v>
      </c>
      <c r="AL501" s="1279">
        <f t="shared" si="330"/>
        <v>0</v>
      </c>
      <c r="AM501" s="1374">
        <f t="shared" si="334"/>
        <v>0</v>
      </c>
      <c r="AN501" s="1301">
        <f>AD501+AF501+AH501</f>
        <v>0</v>
      </c>
      <c r="AO501" s="3235">
        <f>AE501+AG501+AI501</f>
        <v>0</v>
      </c>
      <c r="AP501" s="112"/>
      <c r="AU501" s="817"/>
      <c r="AV501" s="11"/>
      <c r="AW501" s="11"/>
    </row>
    <row r="502" spans="2:49" ht="15.75" thickBot="1">
      <c r="C502" s="109"/>
      <c r="D502" s="114"/>
      <c r="E502" s="109"/>
      <c r="F502" s="108"/>
      <c r="G502" s="146"/>
      <c r="H502" s="114"/>
      <c r="I502" s="114"/>
      <c r="J502" s="114"/>
      <c r="K502" s="109"/>
      <c r="L502" s="108"/>
      <c r="M502" s="146"/>
      <c r="N502" s="100"/>
      <c r="AC502" s="1317" t="s">
        <v>380</v>
      </c>
      <c r="AD502" s="1375">
        <f t="shared" ref="AD502:AI502" si="336">SUM(AD500:AD501)</f>
        <v>0</v>
      </c>
      <c r="AE502" s="1376">
        <f t="shared" si="336"/>
        <v>0</v>
      </c>
      <c r="AF502" s="1377">
        <f t="shared" si="336"/>
        <v>0</v>
      </c>
      <c r="AG502" s="1319">
        <f t="shared" si="336"/>
        <v>0</v>
      </c>
      <c r="AH502" s="1375">
        <f t="shared" si="336"/>
        <v>34.61</v>
      </c>
      <c r="AI502" s="1376">
        <f t="shared" si="336"/>
        <v>29.9</v>
      </c>
      <c r="AJ502" s="1318">
        <f>AD502+AF502</f>
        <v>0</v>
      </c>
      <c r="AK502" s="1378">
        <f>AE502+AG502</f>
        <v>0</v>
      </c>
      <c r="AL502" s="1318">
        <f t="shared" si="330"/>
        <v>34.61</v>
      </c>
      <c r="AM502" s="1379">
        <f t="shared" si="334"/>
        <v>29.9</v>
      </c>
      <c r="AN502" s="1318">
        <f>AD502+AF502+AH502</f>
        <v>34.61</v>
      </c>
      <c r="AO502" s="3240">
        <f>AE502+AG502+AI502</f>
        <v>29.9</v>
      </c>
      <c r="AP502" s="207"/>
      <c r="AU502" s="114"/>
      <c r="AV502" s="11"/>
      <c r="AW502" s="11"/>
    </row>
    <row r="503" spans="2:49">
      <c r="C503" s="125"/>
      <c r="D503" s="114"/>
      <c r="E503" s="109"/>
      <c r="F503" s="108"/>
      <c r="G503" s="149"/>
      <c r="H503" s="114"/>
      <c r="I503" s="114"/>
      <c r="J503" s="114"/>
      <c r="K503" s="109"/>
      <c r="L503" s="108"/>
      <c r="M503" s="149"/>
      <c r="N503" s="100"/>
      <c r="Q503" s="1241"/>
      <c r="S503" s="1241"/>
      <c r="U503" s="1241"/>
      <c r="W503" s="1244"/>
      <c r="Y503" s="1244"/>
      <c r="AC503" s="1320" t="s">
        <v>249</v>
      </c>
      <c r="AD503" s="1380"/>
      <c r="AE503" s="1381"/>
      <c r="AF503" s="1382"/>
      <c r="AG503" s="1383"/>
      <c r="AH503" s="1380"/>
      <c r="AI503" s="1381"/>
      <c r="AJ503" s="1277"/>
      <c r="AK503" s="1384"/>
      <c r="AL503" s="1277">
        <f t="shared" si="330"/>
        <v>0</v>
      </c>
      <c r="AM503" s="1385"/>
      <c r="AN503" s="1311">
        <f>AD503+AF503+AH503</f>
        <v>0</v>
      </c>
      <c r="AO503" s="3233">
        <f>AE503+AG503+AI503</f>
        <v>0</v>
      </c>
      <c r="AP503" s="106"/>
      <c r="AU503" s="114"/>
      <c r="AV503" s="11"/>
      <c r="AW503" s="11"/>
    </row>
    <row r="504" spans="2:49">
      <c r="C504" s="114"/>
      <c r="D504" s="114"/>
      <c r="E504" s="109"/>
      <c r="F504" s="108"/>
      <c r="G504" s="152"/>
      <c r="H504" s="114"/>
      <c r="I504" s="114"/>
      <c r="J504" s="114"/>
      <c r="K504" s="109"/>
      <c r="L504" s="108"/>
      <c r="M504" s="152"/>
      <c r="N504" s="100"/>
      <c r="Q504" s="1241"/>
      <c r="S504" s="1241"/>
      <c r="U504" s="1241"/>
      <c r="W504" s="1244"/>
      <c r="Y504" s="1244"/>
      <c r="AC504" s="1321" t="s">
        <v>103</v>
      </c>
      <c r="AD504" s="1386"/>
      <c r="AE504" s="1387"/>
      <c r="AF504" s="1388"/>
      <c r="AG504" s="1389"/>
      <c r="AH504" s="1386">
        <f>F496</f>
        <v>59.6</v>
      </c>
      <c r="AI504" s="1387">
        <f>G496</f>
        <v>53</v>
      </c>
      <c r="AJ504" s="1278">
        <f t="shared" ref="AJ504:AK506" si="337">AD504+AF504</f>
        <v>0</v>
      </c>
      <c r="AK504" s="1390">
        <f t="shared" si="337"/>
        <v>0</v>
      </c>
      <c r="AL504" s="1278">
        <f t="shared" si="330"/>
        <v>59.6</v>
      </c>
      <c r="AM504" s="1391">
        <f>AG504+AI504</f>
        <v>53</v>
      </c>
      <c r="AN504" s="1292">
        <f>AD504+AF504+AH504</f>
        <v>59.6</v>
      </c>
      <c r="AO504" s="3234">
        <f>AE504+AG504+AI504</f>
        <v>53</v>
      </c>
      <c r="AP504" s="112"/>
      <c r="AU504" s="114"/>
      <c r="AV504" s="11"/>
      <c r="AW504" s="11"/>
    </row>
    <row r="505" spans="2:49" ht="15.75" thickBot="1">
      <c r="C505" s="114"/>
      <c r="D505" s="114"/>
      <c r="E505" s="115"/>
      <c r="F505" s="108"/>
      <c r="G505" s="139"/>
      <c r="H505" s="114"/>
      <c r="I505" s="114"/>
      <c r="J505" s="114"/>
      <c r="K505" s="115"/>
      <c r="L505" s="108"/>
      <c r="M505" s="139"/>
      <c r="N505" s="100"/>
      <c r="O505" s="114"/>
      <c r="Q505" s="1240"/>
      <c r="S505" s="1240"/>
      <c r="U505" s="1240"/>
      <c r="W505" s="306"/>
      <c r="Y505" s="306"/>
      <c r="AC505" s="1322" t="s">
        <v>250</v>
      </c>
      <c r="AD505" s="1392"/>
      <c r="AE505" s="1393"/>
      <c r="AF505" s="1394"/>
      <c r="AG505" s="1395"/>
      <c r="AH505" s="1392"/>
      <c r="AI505" s="1393"/>
      <c r="AJ505" s="1279">
        <f t="shared" si="337"/>
        <v>0</v>
      </c>
      <c r="AK505" s="1396">
        <f t="shared" si="337"/>
        <v>0</v>
      </c>
      <c r="AL505" s="1279">
        <f t="shared" si="330"/>
        <v>0</v>
      </c>
      <c r="AM505" s="1397">
        <f>AG505+AI505</f>
        <v>0</v>
      </c>
      <c r="AN505" s="1301">
        <f>AD505+AF505+AH505</f>
        <v>0</v>
      </c>
      <c r="AO505" s="3235">
        <f>AE505+AG505+AI505</f>
        <v>0</v>
      </c>
      <c r="AP505" s="112"/>
      <c r="AU505" s="114"/>
      <c r="AV505" s="11"/>
      <c r="AW505" s="11"/>
    </row>
    <row r="506" spans="2:49" ht="15.75" thickBot="1">
      <c r="C506" s="114"/>
      <c r="D506" s="114"/>
      <c r="E506" s="109"/>
      <c r="F506" s="108"/>
      <c r="G506" s="139"/>
      <c r="H506" s="229"/>
      <c r="I506" s="207"/>
      <c r="J506" s="208"/>
      <c r="K506" s="109"/>
      <c r="L506" s="108"/>
      <c r="M506" s="139"/>
      <c r="N506" s="100"/>
      <c r="O506" s="114"/>
      <c r="Q506" s="643"/>
      <c r="S506" s="643"/>
      <c r="U506" s="643"/>
      <c r="W506" s="1240"/>
      <c r="Y506" s="1240"/>
      <c r="AC506" s="1490" t="s">
        <v>381</v>
      </c>
      <c r="AD506" s="1491">
        <f t="shared" ref="AD506:AI506" si="338">AD503+AD504+AD505</f>
        <v>0</v>
      </c>
      <c r="AE506" s="1363">
        <f t="shared" si="338"/>
        <v>0</v>
      </c>
      <c r="AF506" s="1491">
        <f t="shared" si="338"/>
        <v>0</v>
      </c>
      <c r="AG506" s="1363">
        <f t="shared" si="338"/>
        <v>0</v>
      </c>
      <c r="AH506" s="1491">
        <f t="shared" si="338"/>
        <v>59.6</v>
      </c>
      <c r="AI506" s="1363">
        <f t="shared" si="338"/>
        <v>53</v>
      </c>
      <c r="AJ506" s="1362">
        <f t="shared" si="337"/>
        <v>0</v>
      </c>
      <c r="AK506" s="1364">
        <f t="shared" si="337"/>
        <v>0</v>
      </c>
      <c r="AL506" s="1362">
        <f t="shared" si="330"/>
        <v>59.6</v>
      </c>
      <c r="AM506" s="1365">
        <f>AG506+AI506</f>
        <v>53</v>
      </c>
      <c r="AN506" s="1323">
        <f>AD506+AF506+AH506</f>
        <v>59.6</v>
      </c>
      <c r="AO506" s="3241">
        <f>AE506+AG506+AI506</f>
        <v>53</v>
      </c>
      <c r="AP506" s="207"/>
      <c r="AU506" s="114"/>
      <c r="AV506" s="11"/>
      <c r="AW506" s="11"/>
    </row>
    <row r="507" spans="2:49">
      <c r="C507" s="114"/>
      <c r="D507" s="114"/>
      <c r="E507" s="109"/>
      <c r="F507" s="108"/>
      <c r="G507" s="139"/>
      <c r="H507" s="112"/>
      <c r="I507" s="108"/>
      <c r="J507" s="139"/>
      <c r="K507" s="109"/>
      <c r="L507" s="108"/>
      <c r="M507" s="139"/>
      <c r="N507" s="100"/>
      <c r="AN507" s="114"/>
      <c r="AO507" s="11"/>
      <c r="AP507" s="146"/>
    </row>
    <row r="508" spans="2:49">
      <c r="C508" s="122"/>
      <c r="D508" s="114"/>
      <c r="E508" s="109"/>
      <c r="F508" s="123"/>
      <c r="G508" s="152"/>
      <c r="H508" s="114"/>
      <c r="I508" s="114"/>
      <c r="J508" s="114"/>
      <c r="K508" s="109"/>
      <c r="L508" s="123"/>
      <c r="M508" s="152"/>
      <c r="N508" s="100"/>
      <c r="O508" s="3214" t="s">
        <v>1004</v>
      </c>
      <c r="Z508" s="1305"/>
      <c r="AA508" s="321"/>
      <c r="AC508" t="s">
        <v>363</v>
      </c>
      <c r="AP508" s="114"/>
      <c r="AV508" s="56"/>
      <c r="AW508" s="797"/>
    </row>
    <row r="509" spans="2:49" ht="15.75" thickBot="1">
      <c r="N509" s="100"/>
      <c r="O509" t="s">
        <v>363</v>
      </c>
      <c r="Z509" s="1305"/>
      <c r="AA509" s="1429"/>
      <c r="AC509" s="107" t="str">
        <f>O510</f>
        <v xml:space="preserve"> 10 - й день</v>
      </c>
      <c r="AD509" s="2" t="s">
        <v>885</v>
      </c>
      <c r="AI509" s="141" t="s">
        <v>140</v>
      </c>
      <c r="AK509" s="332" t="s">
        <v>364</v>
      </c>
      <c r="AL509" s="73"/>
      <c r="AP509" s="114"/>
      <c r="AV509" s="366"/>
      <c r="AW509" s="366"/>
    </row>
    <row r="510" spans="2:49" ht="15.75" thickBot="1">
      <c r="C510" s="184" t="s">
        <v>1003</v>
      </c>
      <c r="G510" s="2"/>
      <c r="H510" s="2"/>
      <c r="I510" s="2"/>
      <c r="L510" s="2"/>
      <c r="N510" s="100"/>
      <c r="O510" s="107" t="str">
        <f>B515</f>
        <v xml:space="preserve"> 10 - й день</v>
      </c>
      <c r="P510" s="2" t="s">
        <v>885</v>
      </c>
      <c r="U510" s="141" t="str">
        <f>F512</f>
        <v>2 - я   неделя</v>
      </c>
      <c r="W510" s="332" t="s">
        <v>364</v>
      </c>
      <c r="X510" s="73"/>
      <c r="Y510" s="1431"/>
      <c r="Z510" s="1430"/>
      <c r="AA510" s="86"/>
      <c r="AC510" s="1234" t="s">
        <v>289</v>
      </c>
      <c r="AD510" s="1235" t="s">
        <v>365</v>
      </c>
      <c r="AE510" s="1236"/>
      <c r="AF510" s="1235" t="s">
        <v>366</v>
      </c>
      <c r="AG510" s="1236"/>
      <c r="AH510" s="1235" t="s">
        <v>367</v>
      </c>
      <c r="AI510" s="1236"/>
      <c r="AJ510" s="1235" t="s">
        <v>370</v>
      </c>
      <c r="AK510" s="1236"/>
      <c r="AL510" s="1281" t="s">
        <v>371</v>
      </c>
      <c r="AM510" s="1236"/>
      <c r="AN510" s="3249" t="s">
        <v>372</v>
      </c>
      <c r="AO510" s="3231"/>
      <c r="AP510" s="3224"/>
      <c r="AV510" s="366"/>
      <c r="AW510" s="366"/>
    </row>
    <row r="511" spans="2:49" ht="16.5" thickBot="1">
      <c r="D511" s="1684" t="s">
        <v>528</v>
      </c>
      <c r="L511" s="1949" t="s">
        <v>118</v>
      </c>
      <c r="N511" s="100"/>
      <c r="AC511" s="1497" t="s">
        <v>395</v>
      </c>
      <c r="AD511" s="1237" t="s">
        <v>101</v>
      </c>
      <c r="AE511" s="1239" t="s">
        <v>102</v>
      </c>
      <c r="AF511" s="1282" t="s">
        <v>101</v>
      </c>
      <c r="AG511" s="1283" t="s">
        <v>102</v>
      </c>
      <c r="AH511" s="1282" t="s">
        <v>101</v>
      </c>
      <c r="AI511" s="1283" t="s">
        <v>102</v>
      </c>
      <c r="AJ511" s="1237" t="s">
        <v>101</v>
      </c>
      <c r="AK511" s="1238" t="s">
        <v>102</v>
      </c>
      <c r="AL511" s="1284" t="s">
        <v>101</v>
      </c>
      <c r="AM511" s="1238" t="s">
        <v>102</v>
      </c>
      <c r="AN511" s="1500" t="s">
        <v>101</v>
      </c>
      <c r="AO511" s="3232" t="s">
        <v>102</v>
      </c>
      <c r="AP511" s="114"/>
      <c r="AV511" s="14"/>
      <c r="AW511" s="14"/>
    </row>
    <row r="512" spans="2:49" ht="15.75" thickBot="1">
      <c r="B512" s="2" t="s">
        <v>885</v>
      </c>
      <c r="C512" s="2"/>
      <c r="D512" s="87"/>
      <c r="F512" s="141" t="s">
        <v>140</v>
      </c>
      <c r="I512" s="88"/>
      <c r="J512" t="s">
        <v>527</v>
      </c>
      <c r="K512" s="695"/>
      <c r="N512" s="100"/>
      <c r="O512" s="1512" t="s">
        <v>398</v>
      </c>
      <c r="P512" s="198"/>
      <c r="Q512" s="198"/>
      <c r="R512" s="198"/>
      <c r="S512" s="198"/>
      <c r="T512" s="198"/>
      <c r="U512" s="198"/>
      <c r="V512" s="198"/>
      <c r="W512" s="198"/>
      <c r="X512" s="198"/>
      <c r="Y512" s="1232"/>
      <c r="AC512" s="1324" t="s">
        <v>69</v>
      </c>
      <c r="AD512" s="1366"/>
      <c r="AE512" s="1398"/>
      <c r="AF512" s="1366"/>
      <c r="AG512" s="1399"/>
      <c r="AH512" s="1366"/>
      <c r="AI512" s="1400"/>
      <c r="AJ512" s="1277">
        <f t="shared" ref="AJ512:AJ521" si="339">AD512+AF512</f>
        <v>0</v>
      </c>
      <c r="AK512" s="1401">
        <f t="shared" ref="AK512:AK521" si="340">AE512+AG512</f>
        <v>0</v>
      </c>
      <c r="AL512" s="1277">
        <f t="shared" ref="AL512:AL521" si="341">AF512+AH512</f>
        <v>0</v>
      </c>
      <c r="AM512" s="1402">
        <f t="shared" ref="AM512:AM521" si="342">AG512+AI512</f>
        <v>0</v>
      </c>
      <c r="AN512" s="1311">
        <f>AD512+AF512+AH512</f>
        <v>0</v>
      </c>
      <c r="AO512" s="3233">
        <f>AE512+AG512+AI512</f>
        <v>0</v>
      </c>
      <c r="AP512" s="109"/>
      <c r="AV512" s="14"/>
      <c r="AW512" s="14"/>
    </row>
    <row r="513" spans="2:49">
      <c r="B513" s="34" t="s">
        <v>2</v>
      </c>
      <c r="C513" s="89" t="s">
        <v>3</v>
      </c>
      <c r="D513" s="268" t="s">
        <v>4</v>
      </c>
      <c r="E513" s="92" t="s">
        <v>61</v>
      </c>
      <c r="F513" s="78"/>
      <c r="G513" s="78"/>
      <c r="H513" s="78"/>
      <c r="I513" s="78"/>
      <c r="J513" s="78"/>
      <c r="K513" s="78"/>
      <c r="L513" s="78"/>
      <c r="M513" s="63"/>
      <c r="N513" s="100"/>
      <c r="O513" s="920"/>
      <c r="P513" s="17" t="s">
        <v>399</v>
      </c>
      <c r="Q513" s="17"/>
      <c r="R513" s="17"/>
      <c r="S513" s="17"/>
      <c r="T513" s="17"/>
      <c r="U513" s="17"/>
      <c r="V513" s="17"/>
      <c r="W513" s="17"/>
      <c r="X513" s="17"/>
      <c r="Y513" s="1233"/>
      <c r="AC513" s="1324" t="s">
        <v>71</v>
      </c>
      <c r="AD513" s="1879"/>
      <c r="AE513" s="1463"/>
      <c r="AF513" s="1344"/>
      <c r="AG513" s="1404"/>
      <c r="AH513" s="1344"/>
      <c r="AI513" s="1405"/>
      <c r="AJ513" s="1278">
        <f t="shared" si="339"/>
        <v>0</v>
      </c>
      <c r="AK513" s="1406">
        <f t="shared" si="340"/>
        <v>0</v>
      </c>
      <c r="AL513" s="1278">
        <f t="shared" si="341"/>
        <v>0</v>
      </c>
      <c r="AM513" s="1335">
        <f t="shared" si="342"/>
        <v>0</v>
      </c>
      <c r="AN513" s="1292">
        <f>AD513+AF513+AH513</f>
        <v>0</v>
      </c>
      <c r="AO513" s="3234">
        <f>AE513+AG513+AI513</f>
        <v>0</v>
      </c>
      <c r="AP513" s="109"/>
      <c r="AV513" s="11"/>
      <c r="AW513" s="11"/>
    </row>
    <row r="514" spans="2:49" ht="15.75" thickBot="1">
      <c r="B514" s="281" t="s">
        <v>5</v>
      </c>
      <c r="C514" s="26"/>
      <c r="D514" s="296" t="s">
        <v>62</v>
      </c>
      <c r="E514" s="70"/>
      <c r="K514" s="38"/>
      <c r="L514" s="38"/>
      <c r="M514" s="83"/>
      <c r="N514" s="100"/>
      <c r="AA514" s="11"/>
      <c r="AC514" s="1324" t="s">
        <v>72</v>
      </c>
      <c r="AD514" s="1407"/>
      <c r="AE514" s="1463"/>
      <c r="AF514" s="1407"/>
      <c r="AG514" s="1409"/>
      <c r="AH514" s="1407"/>
      <c r="AI514" s="1410"/>
      <c r="AJ514" s="1278">
        <f t="shared" si="339"/>
        <v>0</v>
      </c>
      <c r="AK514" s="1406">
        <f t="shared" si="340"/>
        <v>0</v>
      </c>
      <c r="AL514" s="1278">
        <f t="shared" si="341"/>
        <v>0</v>
      </c>
      <c r="AM514" s="1335">
        <f t="shared" si="342"/>
        <v>0</v>
      </c>
      <c r="AN514" s="1292">
        <f>AD514+AF514+AH514</f>
        <v>0</v>
      </c>
      <c r="AO514" s="3234">
        <f>AE514+AG514+AI514</f>
        <v>0</v>
      </c>
      <c r="AP514" s="109"/>
      <c r="AV514" s="11"/>
      <c r="AW514" s="11"/>
    </row>
    <row r="515" spans="2:49" ht="16.5" thickBot="1">
      <c r="B515" s="815" t="s">
        <v>1025</v>
      </c>
      <c r="C515" s="1690"/>
      <c r="D515" s="444"/>
      <c r="E515" s="2012" t="s">
        <v>432</v>
      </c>
      <c r="F515" s="47"/>
      <c r="G515" s="59"/>
      <c r="H515" s="1757" t="s">
        <v>468</v>
      </c>
      <c r="I515" s="78"/>
      <c r="J515" s="63"/>
      <c r="K515" s="712" t="s">
        <v>591</v>
      </c>
      <c r="L515" s="1520"/>
      <c r="M515" s="1521"/>
      <c r="N515" s="100"/>
      <c r="AA515" s="38"/>
      <c r="AC515" s="1324" t="s">
        <v>73</v>
      </c>
      <c r="AD515" s="1344"/>
      <c r="AE515" s="1408"/>
      <c r="AF515" s="1344"/>
      <c r="AG515" s="1409"/>
      <c r="AH515" s="1344"/>
      <c r="AI515" s="1410"/>
      <c r="AJ515" s="1278">
        <f t="shared" si="339"/>
        <v>0</v>
      </c>
      <c r="AK515" s="1406">
        <f t="shared" si="340"/>
        <v>0</v>
      </c>
      <c r="AL515" s="1278">
        <f t="shared" si="341"/>
        <v>0</v>
      </c>
      <c r="AM515" s="1335">
        <f t="shared" si="342"/>
        <v>0</v>
      </c>
      <c r="AN515" s="1292">
        <f>AD515+AF515+AH515</f>
        <v>0</v>
      </c>
      <c r="AO515" s="3234">
        <f>AE515+AG515+AI515</f>
        <v>0</v>
      </c>
      <c r="AP515" s="109"/>
      <c r="AV515" s="11"/>
      <c r="AW515" s="11"/>
    </row>
    <row r="516" spans="2:49" ht="15.75" thickBot="1">
      <c r="B516" s="92"/>
      <c r="C516" s="177" t="s">
        <v>154</v>
      </c>
      <c r="D516" s="63"/>
      <c r="E516" s="1522" t="s">
        <v>100</v>
      </c>
      <c r="F516" s="1523" t="s">
        <v>101</v>
      </c>
      <c r="G516" s="1524" t="s">
        <v>102</v>
      </c>
      <c r="H516" s="1706" t="s">
        <v>470</v>
      </c>
      <c r="I516" s="1637"/>
      <c r="J516" s="1711"/>
      <c r="K516" s="1534" t="s">
        <v>100</v>
      </c>
      <c r="L516" s="1535" t="s">
        <v>101</v>
      </c>
      <c r="M516" s="1536" t="s">
        <v>102</v>
      </c>
      <c r="N516" s="100"/>
      <c r="O516" s="1234" t="s">
        <v>289</v>
      </c>
      <c r="P516" s="1235" t="s">
        <v>365</v>
      </c>
      <c r="Q516" s="1236"/>
      <c r="R516" s="1235" t="s">
        <v>366</v>
      </c>
      <c r="S516" s="1236"/>
      <c r="T516" s="1235" t="s">
        <v>367</v>
      </c>
      <c r="U516" s="1236"/>
      <c r="V516" s="1235" t="s">
        <v>368</v>
      </c>
      <c r="W516" s="1236"/>
      <c r="X516" s="1281" t="s">
        <v>371</v>
      </c>
      <c r="Y516" s="1236"/>
      <c r="Z516" s="3223" t="s">
        <v>372</v>
      </c>
      <c r="AA516" s="1286"/>
      <c r="AC516" s="1324" t="s">
        <v>75</v>
      </c>
      <c r="AD516" s="1344"/>
      <c r="AE516" s="1403"/>
      <c r="AF516" s="1344"/>
      <c r="AG516" s="1404"/>
      <c r="AH516" s="1344"/>
      <c r="AI516" s="1405"/>
      <c r="AJ516" s="1278">
        <f t="shared" si="339"/>
        <v>0</v>
      </c>
      <c r="AK516" s="1406">
        <f t="shared" si="340"/>
        <v>0</v>
      </c>
      <c r="AL516" s="1278">
        <f t="shared" si="341"/>
        <v>0</v>
      </c>
      <c r="AM516" s="1335">
        <f t="shared" si="342"/>
        <v>0</v>
      </c>
      <c r="AN516" s="1292">
        <f>AD516+AF516+AH516</f>
        <v>0</v>
      </c>
      <c r="AO516" s="3234">
        <f>AE516+AG516+AI516</f>
        <v>0</v>
      </c>
      <c r="AP516" s="109"/>
      <c r="AV516" s="11"/>
      <c r="AW516" s="11"/>
    </row>
    <row r="517" spans="2:49" ht="15.75" thickBot="1">
      <c r="B517" s="362" t="s">
        <v>467</v>
      </c>
      <c r="C517" s="292" t="s">
        <v>468</v>
      </c>
      <c r="D517" s="277">
        <v>60</v>
      </c>
      <c r="E517" s="1189" t="s">
        <v>65</v>
      </c>
      <c r="F517" s="1531">
        <v>121</v>
      </c>
      <c r="G517" s="1580">
        <v>100</v>
      </c>
      <c r="H517" s="1579" t="s">
        <v>100</v>
      </c>
      <c r="I517" s="1535" t="s">
        <v>101</v>
      </c>
      <c r="J517" s="1634" t="s">
        <v>102</v>
      </c>
      <c r="K517" s="1189" t="s">
        <v>66</v>
      </c>
      <c r="L517" s="1190">
        <v>50</v>
      </c>
      <c r="M517" s="1191">
        <v>50</v>
      </c>
      <c r="N517" s="100"/>
      <c r="O517" s="933"/>
      <c r="P517" s="1237" t="s">
        <v>101</v>
      </c>
      <c r="Q517" s="1238" t="s">
        <v>102</v>
      </c>
      <c r="R517" s="1237" t="s">
        <v>101</v>
      </c>
      <c r="S517" s="1238" t="s">
        <v>102</v>
      </c>
      <c r="T517" s="1237" t="s">
        <v>101</v>
      </c>
      <c r="U517" s="1238" t="s">
        <v>102</v>
      </c>
      <c r="V517" s="1237" t="s">
        <v>101</v>
      </c>
      <c r="W517" s="1238" t="s">
        <v>102</v>
      </c>
      <c r="X517" s="1237" t="s">
        <v>101</v>
      </c>
      <c r="Y517" s="1239" t="s">
        <v>102</v>
      </c>
      <c r="Z517" s="1287" t="s">
        <v>101</v>
      </c>
      <c r="AA517" s="1288" t="s">
        <v>102</v>
      </c>
      <c r="AC517" s="1324" t="s">
        <v>76</v>
      </c>
      <c r="AD517" s="1344"/>
      <c r="AE517" s="1411"/>
      <c r="AF517" s="1344"/>
      <c r="AG517" s="1404"/>
      <c r="AH517" s="1344"/>
      <c r="AI517" s="1405"/>
      <c r="AJ517" s="1278">
        <f t="shared" si="339"/>
        <v>0</v>
      </c>
      <c r="AK517" s="1406">
        <f t="shared" si="340"/>
        <v>0</v>
      </c>
      <c r="AL517" s="1278">
        <f t="shared" si="341"/>
        <v>0</v>
      </c>
      <c r="AM517" s="1335">
        <f t="shared" si="342"/>
        <v>0</v>
      </c>
      <c r="AN517" s="1292">
        <f>AD517+AF517+AH517</f>
        <v>0</v>
      </c>
      <c r="AO517" s="3234">
        <f>AE517+AG517+AI517</f>
        <v>0</v>
      </c>
      <c r="AP517" s="109"/>
    </row>
    <row r="518" spans="2:49">
      <c r="B518" s="709"/>
      <c r="C518" s="181" t="s">
        <v>469</v>
      </c>
      <c r="D518" s="1818"/>
      <c r="E518" s="261" t="s">
        <v>89</v>
      </c>
      <c r="F518" s="1543">
        <v>8</v>
      </c>
      <c r="G518" s="1548">
        <v>8</v>
      </c>
      <c r="H518" s="814" t="s">
        <v>468</v>
      </c>
      <c r="I518" s="1604">
        <v>60</v>
      </c>
      <c r="J518" s="1605">
        <v>60</v>
      </c>
      <c r="K518" s="261" t="s">
        <v>81</v>
      </c>
      <c r="L518" s="265">
        <v>300</v>
      </c>
      <c r="M518" s="1585">
        <v>300</v>
      </c>
      <c r="N518" s="100"/>
      <c r="O518" s="1513" t="s">
        <v>133</v>
      </c>
      <c r="P518" s="1253">
        <f>D524</f>
        <v>30</v>
      </c>
      <c r="Q518" s="1432">
        <f>D524</f>
        <v>30</v>
      </c>
      <c r="R518" s="1267">
        <f>D537</f>
        <v>40</v>
      </c>
      <c r="S518" s="1424">
        <f>D537</f>
        <v>40</v>
      </c>
      <c r="T518" s="1267"/>
      <c r="U518" s="1433"/>
      <c r="V518" s="1267">
        <f>P518+R518</f>
        <v>70</v>
      </c>
      <c r="W518" s="1423">
        <f>Q518+S518</f>
        <v>70</v>
      </c>
      <c r="X518" s="1267">
        <f>R518+T518</f>
        <v>40</v>
      </c>
      <c r="Y518" s="1424">
        <f>S518+U518</f>
        <v>40</v>
      </c>
      <c r="Z518" s="1289">
        <f>P518+R518+T518</f>
        <v>70</v>
      </c>
      <c r="AA518" s="1290">
        <f>Q518+S518+U518</f>
        <v>70</v>
      </c>
      <c r="AC518" s="1325" t="s">
        <v>397</v>
      </c>
      <c r="AD518" s="1879"/>
      <c r="AE518" s="1463"/>
      <c r="AF518" s="1344"/>
      <c r="AG518" s="1404"/>
      <c r="AH518" s="1344">
        <f>I549</f>
        <v>26</v>
      </c>
      <c r="AI518" s="1405">
        <f>J549</f>
        <v>26</v>
      </c>
      <c r="AJ518" s="1278">
        <f t="shared" si="339"/>
        <v>0</v>
      </c>
      <c r="AK518" s="1406">
        <f t="shared" si="340"/>
        <v>0</v>
      </c>
      <c r="AL518" s="1278">
        <f t="shared" si="341"/>
        <v>26</v>
      </c>
      <c r="AM518" s="1335">
        <f t="shared" si="342"/>
        <v>26</v>
      </c>
      <c r="AN518" s="1292">
        <f>AD518+AF518+AH518</f>
        <v>26</v>
      </c>
      <c r="AO518" s="3234">
        <f>AE518+AG518+AI518</f>
        <v>26</v>
      </c>
      <c r="AP518" s="109"/>
    </row>
    <row r="519" spans="2:49" ht="15.75" thickBot="1">
      <c r="B519" s="1841" t="s">
        <v>836</v>
      </c>
      <c r="C519" s="1105" t="s">
        <v>44</v>
      </c>
      <c r="D519" s="295" t="s">
        <v>908</v>
      </c>
      <c r="E519" s="70" t="s">
        <v>95</v>
      </c>
      <c r="F519" s="11"/>
      <c r="G519" s="81"/>
      <c r="H519" s="249"/>
      <c r="I519" s="245"/>
      <c r="J519" s="1884"/>
      <c r="K519" s="1544" t="s">
        <v>82</v>
      </c>
      <c r="L519" s="1620">
        <v>7.2</v>
      </c>
      <c r="M519" s="1592">
        <v>7.2</v>
      </c>
      <c r="N519" s="100"/>
      <c r="O519" s="1291" t="s">
        <v>132</v>
      </c>
      <c r="P519" s="1254">
        <f>D523</f>
        <v>40</v>
      </c>
      <c r="Q519" s="1434">
        <f>D523</f>
        <v>40</v>
      </c>
      <c r="R519" s="1254">
        <f>I535+D536</f>
        <v>76.3</v>
      </c>
      <c r="S519" s="1435">
        <f>D536+J535</f>
        <v>76.3</v>
      </c>
      <c r="T519" s="1254">
        <f>D552</f>
        <v>30</v>
      </c>
      <c r="U519" s="1434">
        <f>D552</f>
        <v>30</v>
      </c>
      <c r="V519" s="1254">
        <f t="shared" ref="V519:V523" si="343">P519+R519</f>
        <v>116.3</v>
      </c>
      <c r="W519" s="1426">
        <f t="shared" ref="W519:W523" si="344">Q519+S519</f>
        <v>116.3</v>
      </c>
      <c r="X519" s="1254">
        <f t="shared" ref="X519:X523" si="345">R519+T519</f>
        <v>106.3</v>
      </c>
      <c r="Y519" s="1335">
        <f t="shared" ref="Y519:Y523" si="346">S519+U519</f>
        <v>106.3</v>
      </c>
      <c r="Z519" s="1292">
        <f>P519+R519+T519</f>
        <v>146.30000000000001</v>
      </c>
      <c r="AA519" s="1293">
        <f>Q519+S519+U519</f>
        <v>146.30000000000001</v>
      </c>
      <c r="AC519" s="1498" t="s">
        <v>396</v>
      </c>
      <c r="AD519" s="1351"/>
      <c r="AE519" s="1412"/>
      <c r="AF519" s="1351"/>
      <c r="AG519" s="1413"/>
      <c r="AH519" s="1351"/>
      <c r="AI519" s="1414"/>
      <c r="AJ519" s="1279">
        <f t="shared" si="339"/>
        <v>0</v>
      </c>
      <c r="AK519" s="1415">
        <f t="shared" si="340"/>
        <v>0</v>
      </c>
      <c r="AL519" s="1279">
        <f t="shared" si="341"/>
        <v>0</v>
      </c>
      <c r="AM519" s="1243">
        <f t="shared" si="342"/>
        <v>0</v>
      </c>
      <c r="AN519" s="1301">
        <f>AD519+AF519+AH519</f>
        <v>0</v>
      </c>
      <c r="AO519" s="3235">
        <f>AE519+AG519+AI519</f>
        <v>0</v>
      </c>
      <c r="AP519" s="109"/>
    </row>
    <row r="520" spans="2:49" ht="15.75" thickBot="1">
      <c r="B520" s="1465" t="s">
        <v>421</v>
      </c>
      <c r="C520" s="181" t="s">
        <v>835</v>
      </c>
      <c r="D520" s="81"/>
      <c r="E520" s="261" t="s">
        <v>93</v>
      </c>
      <c r="F520" s="260">
        <v>10.5</v>
      </c>
      <c r="G520" s="1192">
        <v>10.5</v>
      </c>
      <c r="H520" s="1971" t="s">
        <v>478</v>
      </c>
      <c r="I520" s="47"/>
      <c r="J520" s="47"/>
      <c r="K520" s="1544" t="s">
        <v>54</v>
      </c>
      <c r="L520" s="1194">
        <v>1.4</v>
      </c>
      <c r="M520" s="1546">
        <v>1.4</v>
      </c>
      <c r="N520" s="100"/>
      <c r="O520" s="1291" t="s">
        <v>79</v>
      </c>
      <c r="P520" s="1254">
        <f>F521</f>
        <v>3.62</v>
      </c>
      <c r="Q520" s="1755">
        <f>G521</f>
        <v>3.62</v>
      </c>
      <c r="R520" s="1254"/>
      <c r="S520" s="1426"/>
      <c r="T520" s="1254">
        <f>L551</f>
        <v>0.9</v>
      </c>
      <c r="U520" s="1437">
        <f>M551</f>
        <v>0.9</v>
      </c>
      <c r="V520" s="1254">
        <f t="shared" si="343"/>
        <v>3.62</v>
      </c>
      <c r="W520" s="1426">
        <f t="shared" si="344"/>
        <v>3.62</v>
      </c>
      <c r="X520" s="1254">
        <f t="shared" si="345"/>
        <v>0.9</v>
      </c>
      <c r="Y520" s="1335">
        <f t="shared" si="346"/>
        <v>0.9</v>
      </c>
      <c r="Z520" s="1292">
        <f>P520+R520+T520</f>
        <v>4.5200000000000005</v>
      </c>
      <c r="AA520" s="1293">
        <f>Q520+S520+U520</f>
        <v>4.5200000000000005</v>
      </c>
      <c r="AC520" s="1326" t="s">
        <v>382</v>
      </c>
      <c r="AD520" s="1416">
        <f t="shared" ref="AD520:AI520" si="347">SUM(AD512:AD519)</f>
        <v>0</v>
      </c>
      <c r="AE520" s="1417">
        <f t="shared" si="347"/>
        <v>0</v>
      </c>
      <c r="AF520" s="1418">
        <f t="shared" si="347"/>
        <v>0</v>
      </c>
      <c r="AG520" s="1328">
        <f t="shared" si="347"/>
        <v>0</v>
      </c>
      <c r="AH520" s="1416">
        <f t="shared" si="347"/>
        <v>26</v>
      </c>
      <c r="AI520" s="1419">
        <f t="shared" si="347"/>
        <v>26</v>
      </c>
      <c r="AJ520" s="1327">
        <f t="shared" si="339"/>
        <v>0</v>
      </c>
      <c r="AK520" s="1420">
        <f t="shared" si="340"/>
        <v>0</v>
      </c>
      <c r="AL520" s="1327">
        <f t="shared" si="341"/>
        <v>26</v>
      </c>
      <c r="AM520" s="1421">
        <f t="shared" si="342"/>
        <v>26</v>
      </c>
      <c r="AN520" s="1327">
        <f>AD520+AF520+AH520</f>
        <v>26</v>
      </c>
      <c r="AO520" s="3236">
        <f>AE520+AG520+AI520</f>
        <v>26</v>
      </c>
      <c r="AP520" s="135"/>
    </row>
    <row r="521" spans="2:49" ht="15.75" thickBot="1">
      <c r="B521" s="270" t="s">
        <v>576</v>
      </c>
      <c r="C521" s="2656" t="s">
        <v>432</v>
      </c>
      <c r="D521" s="421">
        <v>120</v>
      </c>
      <c r="E521" s="1555" t="s">
        <v>79</v>
      </c>
      <c r="F521" s="1556">
        <v>3.62</v>
      </c>
      <c r="G521" s="1585">
        <v>3.62</v>
      </c>
      <c r="H521" s="1565" t="s">
        <v>100</v>
      </c>
      <c r="I521" s="1525" t="s">
        <v>101</v>
      </c>
      <c r="J521" s="1526" t="s">
        <v>102</v>
      </c>
      <c r="K521" s="1907" t="s">
        <v>510</v>
      </c>
      <c r="L521" s="1908"/>
      <c r="M521" s="1909"/>
      <c r="N521" s="100"/>
      <c r="O521" s="1294" t="s">
        <v>373</v>
      </c>
      <c r="P521" s="1255">
        <f>AD520</f>
        <v>0</v>
      </c>
      <c r="Q521" s="1464">
        <f>AE520</f>
        <v>0</v>
      </c>
      <c r="R521" s="1255">
        <f>AF520</f>
        <v>0</v>
      </c>
      <c r="S521" s="1438">
        <f>AG520</f>
        <v>0</v>
      </c>
      <c r="T521" s="1255">
        <f>AH520</f>
        <v>26</v>
      </c>
      <c r="U521" s="1439">
        <f>AI520</f>
        <v>26</v>
      </c>
      <c r="V521" s="1255">
        <f t="shared" si="343"/>
        <v>0</v>
      </c>
      <c r="W521" s="1296">
        <f t="shared" si="344"/>
        <v>0</v>
      </c>
      <c r="X521" s="1255">
        <f t="shared" si="345"/>
        <v>26</v>
      </c>
      <c r="Y521" s="1438">
        <f t="shared" si="346"/>
        <v>26</v>
      </c>
      <c r="Z521" s="1295">
        <f>P521+R521+T521</f>
        <v>26</v>
      </c>
      <c r="AA521" s="1296">
        <f>Q521+S521+U521</f>
        <v>26</v>
      </c>
      <c r="AC521" s="2450" t="s">
        <v>828</v>
      </c>
      <c r="AD521" s="1275"/>
      <c r="AE521" s="1504"/>
      <c r="AF521" s="1277"/>
      <c r="AG521" s="1422"/>
      <c r="AH521" s="1280"/>
      <c r="AI521" s="1501"/>
      <c r="AJ521" s="1280">
        <f t="shared" si="339"/>
        <v>0</v>
      </c>
      <c r="AK521" s="1423">
        <f t="shared" si="340"/>
        <v>0</v>
      </c>
      <c r="AL521" s="1280">
        <f t="shared" si="341"/>
        <v>0</v>
      </c>
      <c r="AM521" s="1424">
        <f t="shared" si="342"/>
        <v>0</v>
      </c>
      <c r="AN521" s="1499">
        <f>AD521+AF521+AH521</f>
        <v>0</v>
      </c>
      <c r="AO521" s="3237">
        <f>AE521+AG521+AI521</f>
        <v>0</v>
      </c>
      <c r="AP521" s="114"/>
    </row>
    <row r="522" spans="2:49">
      <c r="B522" s="1731" t="s">
        <v>477</v>
      </c>
      <c r="C522" s="266" t="s">
        <v>478</v>
      </c>
      <c r="D522" s="278">
        <v>200</v>
      </c>
      <c r="E522" s="1555" t="s">
        <v>81</v>
      </c>
      <c r="F522" s="260">
        <v>27.56</v>
      </c>
      <c r="G522" s="1592">
        <v>27.56</v>
      </c>
      <c r="H522" s="1636" t="s">
        <v>92</v>
      </c>
      <c r="I522" s="1604">
        <v>1</v>
      </c>
      <c r="J522" s="1626">
        <v>1</v>
      </c>
      <c r="K522" s="1555" t="s">
        <v>68</v>
      </c>
      <c r="L522" s="1724">
        <v>54.4</v>
      </c>
      <c r="M522" s="1848">
        <v>43.6</v>
      </c>
      <c r="N522" s="100"/>
      <c r="O522" s="1291" t="s">
        <v>105</v>
      </c>
      <c r="P522" s="1254">
        <f>L517</f>
        <v>50</v>
      </c>
      <c r="Q522" s="1247">
        <f>M517</f>
        <v>50</v>
      </c>
      <c r="R522" s="1254"/>
      <c r="S522" s="1335"/>
      <c r="T522" s="1254"/>
      <c r="U522" s="1440"/>
      <c r="V522" s="1254">
        <f t="shared" si="343"/>
        <v>50</v>
      </c>
      <c r="W522" s="1426">
        <f t="shared" si="344"/>
        <v>50</v>
      </c>
      <c r="X522" s="1254">
        <f t="shared" si="345"/>
        <v>0</v>
      </c>
      <c r="Y522" s="1335">
        <f t="shared" si="346"/>
        <v>0</v>
      </c>
      <c r="Z522" s="1292">
        <f>P522+R522+T522</f>
        <v>50</v>
      </c>
      <c r="AA522" s="1293">
        <f>Q522+S522+U522</f>
        <v>50</v>
      </c>
      <c r="AC522" s="1307" t="s">
        <v>394</v>
      </c>
      <c r="AD522" s="1070"/>
      <c r="AE522" s="1505"/>
      <c r="AF522" s="1278">
        <f>F536</f>
        <v>26.84</v>
      </c>
      <c r="AG522" s="1425">
        <f>G536</f>
        <v>17.5</v>
      </c>
      <c r="AH522" s="1278"/>
      <c r="AI522" s="1502"/>
      <c r="AJ522" s="1278">
        <f t="shared" ref="AJ522:AM525" si="348">AD522+AF522</f>
        <v>26.84</v>
      </c>
      <c r="AK522" s="1426">
        <f t="shared" si="348"/>
        <v>17.5</v>
      </c>
      <c r="AL522" s="1278">
        <f t="shared" si="348"/>
        <v>26.84</v>
      </c>
      <c r="AM522" s="1335">
        <f t="shared" si="348"/>
        <v>17.5</v>
      </c>
      <c r="AN522" s="1499">
        <f>AD522+AF522+AH522</f>
        <v>26.84</v>
      </c>
      <c r="AO522" s="3237">
        <f>AE522+AG522+AI522</f>
        <v>17.5</v>
      </c>
      <c r="AP522" s="119"/>
    </row>
    <row r="523" spans="2:49">
      <c r="B523" s="289" t="s">
        <v>9</v>
      </c>
      <c r="C523" s="181" t="s">
        <v>10</v>
      </c>
      <c r="D523" s="400">
        <v>40</v>
      </c>
      <c r="E523" s="261" t="s">
        <v>80</v>
      </c>
      <c r="F523" s="108">
        <v>10</v>
      </c>
      <c r="G523" s="1592">
        <v>10</v>
      </c>
      <c r="H523" s="1586" t="s">
        <v>81</v>
      </c>
      <c r="I523" s="1600">
        <v>66</v>
      </c>
      <c r="J523" s="1541"/>
      <c r="K523" s="261" t="s">
        <v>82</v>
      </c>
      <c r="L523" s="1543">
        <v>1.6</v>
      </c>
      <c r="M523" s="1548">
        <v>1.6</v>
      </c>
      <c r="N523" s="100"/>
      <c r="O523" s="489" t="s">
        <v>45</v>
      </c>
      <c r="P523" s="1254"/>
      <c r="Q523" s="1247"/>
      <c r="R523" s="1254">
        <f>F531+I541</f>
        <v>167.09</v>
      </c>
      <c r="S523" s="1335">
        <f>J541+G531</f>
        <v>124.86</v>
      </c>
      <c r="T523" s="1254"/>
      <c r="U523" s="1440"/>
      <c r="V523" s="1254">
        <f t="shared" si="343"/>
        <v>167.09</v>
      </c>
      <c r="W523" s="1426">
        <f t="shared" si="344"/>
        <v>124.86</v>
      </c>
      <c r="X523" s="1254">
        <f t="shared" si="345"/>
        <v>167.09</v>
      </c>
      <c r="Y523" s="1335">
        <f t="shared" si="346"/>
        <v>124.86</v>
      </c>
      <c r="Z523" s="1292">
        <f>P523+R523+T523</f>
        <v>167.09</v>
      </c>
      <c r="AA523" s="1293">
        <f>Q523+S523+U523</f>
        <v>124.86</v>
      </c>
      <c r="AC523" s="1306" t="s">
        <v>272</v>
      </c>
      <c r="AD523" s="1070"/>
      <c r="AE523" s="1506"/>
      <c r="AF523" s="1278"/>
      <c r="AG523" s="1425"/>
      <c r="AH523" s="1278"/>
      <c r="AI523" s="1502"/>
      <c r="AJ523" s="1278">
        <f t="shared" si="348"/>
        <v>0</v>
      </c>
      <c r="AK523" s="1426">
        <f t="shared" si="348"/>
        <v>0</v>
      </c>
      <c r="AL523" s="1278">
        <f t="shared" si="348"/>
        <v>0</v>
      </c>
      <c r="AM523" s="1335">
        <f t="shared" si="348"/>
        <v>0</v>
      </c>
      <c r="AN523" s="1499">
        <f>AD523+AF523+AH523</f>
        <v>0</v>
      </c>
      <c r="AO523" s="3237">
        <f>AE523+AG523+AI523</f>
        <v>0</v>
      </c>
      <c r="AP523" s="119"/>
    </row>
    <row r="524" spans="2:49">
      <c r="B524" s="259" t="s">
        <v>9</v>
      </c>
      <c r="C524" s="266" t="s">
        <v>387</v>
      </c>
      <c r="D524" s="275">
        <v>30</v>
      </c>
      <c r="E524" s="1193" t="s">
        <v>84</v>
      </c>
      <c r="F524" s="260">
        <v>1E-3</v>
      </c>
      <c r="G524" s="1546">
        <v>1E-3</v>
      </c>
      <c r="H524" s="261" t="s">
        <v>50</v>
      </c>
      <c r="I524" s="260">
        <v>7</v>
      </c>
      <c r="J524" s="1537">
        <v>7</v>
      </c>
      <c r="K524" s="70"/>
      <c r="L524" s="11"/>
      <c r="M524" s="81"/>
      <c r="N524" s="100"/>
      <c r="O524" s="2562" t="s">
        <v>839</v>
      </c>
      <c r="P524" s="1256">
        <f>AD535</f>
        <v>126.9</v>
      </c>
      <c r="Q524" s="1441">
        <f>AE535</f>
        <v>114.1</v>
      </c>
      <c r="R524" s="2564">
        <f>AF535</f>
        <v>153.37</v>
      </c>
      <c r="S524" s="2565">
        <f>AG535</f>
        <v>121.3</v>
      </c>
      <c r="T524" s="1256">
        <f>AH535</f>
        <v>26.4</v>
      </c>
      <c r="U524" s="1443">
        <f>AI535</f>
        <v>20.9</v>
      </c>
      <c r="V524" s="2564">
        <f t="shared" ref="V524:Y526" si="349">P524+R524</f>
        <v>280.27</v>
      </c>
      <c r="W524" s="1298">
        <f t="shared" si="349"/>
        <v>235.39999999999998</v>
      </c>
      <c r="X524" s="2564">
        <f t="shared" si="349"/>
        <v>179.77</v>
      </c>
      <c r="Y524" s="2565">
        <f t="shared" si="349"/>
        <v>142.19999999999999</v>
      </c>
      <c r="Z524" s="2566">
        <f>P524+R524+T524</f>
        <v>306.66999999999996</v>
      </c>
      <c r="AA524" s="1298">
        <f>Q524+S524+U524</f>
        <v>256.29999999999995</v>
      </c>
      <c r="AC524" s="1308" t="s">
        <v>449</v>
      </c>
      <c r="AD524" s="1070">
        <f>I518</f>
        <v>60</v>
      </c>
      <c r="AE524" s="1507">
        <f>J518</f>
        <v>60</v>
      </c>
      <c r="AF524" s="1278"/>
      <c r="AG524" s="1425"/>
      <c r="AH524" s="1279"/>
      <c r="AI524" s="1503"/>
      <c r="AJ524" s="1279">
        <f t="shared" si="348"/>
        <v>60</v>
      </c>
      <c r="AK524" s="1428">
        <f t="shared" si="348"/>
        <v>60</v>
      </c>
      <c r="AL524" s="1279">
        <f t="shared" si="348"/>
        <v>0</v>
      </c>
      <c r="AM524" s="1243">
        <f t="shared" si="348"/>
        <v>0</v>
      </c>
      <c r="AN524" s="1499">
        <f>AD524+AF524+AH524</f>
        <v>60</v>
      </c>
      <c r="AO524" s="3237">
        <f>AE524+AG524+AI524</f>
        <v>60</v>
      </c>
      <c r="AP524" s="223"/>
    </row>
    <row r="525" spans="2:49">
      <c r="B525" s="70"/>
      <c r="C525" s="49"/>
      <c r="D525" s="81"/>
      <c r="E525" s="261" t="s">
        <v>54</v>
      </c>
      <c r="F525" s="260">
        <v>0.7</v>
      </c>
      <c r="G525" s="1540">
        <v>0.7</v>
      </c>
      <c r="H525" s="1586" t="s">
        <v>81</v>
      </c>
      <c r="I525" s="1723">
        <v>145</v>
      </c>
      <c r="J525" s="1541"/>
      <c r="K525" s="2791"/>
      <c r="L525" s="11"/>
      <c r="M525" s="81"/>
      <c r="N525" s="100"/>
      <c r="O525" s="2563" t="s">
        <v>840</v>
      </c>
      <c r="P525" s="1256">
        <f>AD541</f>
        <v>0</v>
      </c>
      <c r="Q525" s="1441">
        <f>AE541</f>
        <v>0</v>
      </c>
      <c r="R525" s="1256">
        <f>AF541</f>
        <v>0</v>
      </c>
      <c r="S525" s="1442">
        <f>AG541</f>
        <v>0</v>
      </c>
      <c r="T525" s="1256">
        <f>AH541</f>
        <v>0</v>
      </c>
      <c r="U525" s="1443">
        <f>AI541</f>
        <v>0</v>
      </c>
      <c r="V525" s="1256">
        <f t="shared" si="349"/>
        <v>0</v>
      </c>
      <c r="W525" s="1298">
        <f t="shared" si="349"/>
        <v>0</v>
      </c>
      <c r="X525" s="1256">
        <f t="shared" si="349"/>
        <v>0</v>
      </c>
      <c r="Y525" s="1442">
        <f t="shared" si="349"/>
        <v>0</v>
      </c>
      <c r="Z525" s="2566">
        <f>P525+R525+T525</f>
        <v>0</v>
      </c>
      <c r="AA525" s="1298">
        <f>Q525+S525+U525</f>
        <v>0</v>
      </c>
      <c r="AC525" s="1308" t="s">
        <v>63</v>
      </c>
      <c r="AD525" s="1275"/>
      <c r="AE525" s="1504"/>
      <c r="AF525" s="1277"/>
      <c r="AG525" s="1422"/>
      <c r="AH525" s="1278"/>
      <c r="AI525" s="1502"/>
      <c r="AJ525" s="1278">
        <f t="shared" si="348"/>
        <v>0</v>
      </c>
      <c r="AK525" s="1426">
        <f t="shared" si="348"/>
        <v>0</v>
      </c>
      <c r="AL525" s="1278">
        <f t="shared" si="348"/>
        <v>0</v>
      </c>
      <c r="AM525" s="1335">
        <f t="shared" si="348"/>
        <v>0</v>
      </c>
      <c r="AN525" s="1499">
        <f>AD525+AF525+AH525</f>
        <v>0</v>
      </c>
      <c r="AO525" s="3237">
        <f>AE525+AG525+AI525</f>
        <v>0</v>
      </c>
      <c r="AP525" s="223"/>
    </row>
    <row r="526" spans="2:49">
      <c r="B526" s="70"/>
      <c r="C526" s="49"/>
      <c r="D526" s="81">
        <f>G520+G521+G522+G523+G526+G527</f>
        <v>63.48</v>
      </c>
      <c r="E526" s="261" t="s">
        <v>159</v>
      </c>
      <c r="F526" s="260">
        <v>12.5</v>
      </c>
      <c r="G526" s="1540">
        <v>10.5</v>
      </c>
      <c r="H526" s="1547" t="s">
        <v>294</v>
      </c>
      <c r="I526" s="1194">
        <v>7.5</v>
      </c>
      <c r="J526" s="1576">
        <v>7</v>
      </c>
      <c r="K526" s="2791"/>
      <c r="L526" s="11"/>
      <c r="M526" s="81"/>
      <c r="N526" s="100"/>
      <c r="O526" s="1291" t="s">
        <v>70</v>
      </c>
      <c r="P526" s="1826">
        <f>AD548</f>
        <v>7.5</v>
      </c>
      <c r="Q526" s="1934">
        <f>AE548</f>
        <v>7</v>
      </c>
      <c r="R526" s="1257">
        <f>AF548</f>
        <v>120</v>
      </c>
      <c r="S526" s="1335">
        <f>AG548</f>
        <v>120</v>
      </c>
      <c r="T526" s="1257">
        <f>AH548</f>
        <v>0</v>
      </c>
      <c r="U526" s="1440">
        <f>AI548</f>
        <v>0</v>
      </c>
      <c r="V526" s="1257">
        <f t="shared" si="349"/>
        <v>127.5</v>
      </c>
      <c r="W526" s="1426">
        <f t="shared" si="349"/>
        <v>127</v>
      </c>
      <c r="X526" s="1257">
        <f t="shared" si="349"/>
        <v>120</v>
      </c>
      <c r="Y526" s="1335">
        <f t="shared" si="349"/>
        <v>120</v>
      </c>
      <c r="Z526" s="1312">
        <f>P526+R526+T526</f>
        <v>127.5</v>
      </c>
      <c r="AA526" s="1293">
        <f>Q526+S526+U526</f>
        <v>127</v>
      </c>
      <c r="AC526" s="1958" t="s">
        <v>546</v>
      </c>
      <c r="AD526" s="1070"/>
      <c r="AE526" s="1505"/>
      <c r="AF526" s="1278"/>
      <c r="AG526" s="1425"/>
      <c r="AH526" s="1278"/>
      <c r="AI526" s="1502"/>
      <c r="AJ526" s="1278">
        <f t="shared" ref="AJ526:AJ527" si="350">AD526+AF526</f>
        <v>0</v>
      </c>
      <c r="AK526" s="1426">
        <f t="shared" ref="AK526:AK527" si="351">AE526+AG526</f>
        <v>0</v>
      </c>
      <c r="AL526" s="1278">
        <f t="shared" ref="AL526:AL527" si="352">AF526+AH526</f>
        <v>0</v>
      </c>
      <c r="AM526" s="1335">
        <f t="shared" ref="AM526:AM527" si="353">AG526+AI526</f>
        <v>0</v>
      </c>
      <c r="AN526" s="1499">
        <f>AD526+AF526+AH526</f>
        <v>0</v>
      </c>
      <c r="AO526" s="3237">
        <f>AE526+AG526+AI526</f>
        <v>0</v>
      </c>
      <c r="AP526" s="112"/>
    </row>
    <row r="527" spans="2:49" ht="15.75" thickBot="1">
      <c r="B527" s="1472" t="s">
        <v>360</v>
      </c>
      <c r="C527" s="1473"/>
      <c r="D527" s="1753">
        <f>D517+D521+D522+D523+D524+150+40</f>
        <v>640</v>
      </c>
      <c r="E527" s="1544" t="s">
        <v>82</v>
      </c>
      <c r="F527" s="1620">
        <v>1.3</v>
      </c>
      <c r="G527" s="1592">
        <v>1.3</v>
      </c>
      <c r="H527" s="249"/>
      <c r="I527" s="245"/>
      <c r="J527" s="245"/>
      <c r="K527" s="66"/>
      <c r="L527" s="38"/>
      <c r="M527" s="83"/>
      <c r="N527" s="100"/>
      <c r="O527" s="1299" t="s">
        <v>104</v>
      </c>
      <c r="P527" s="1257">
        <f>AD552</f>
        <v>0</v>
      </c>
      <c r="Q527" s="1247">
        <f>AE552</f>
        <v>0</v>
      </c>
      <c r="R527" s="1257">
        <f>AF552</f>
        <v>26.8</v>
      </c>
      <c r="S527" s="1426">
        <f>AG552</f>
        <v>25</v>
      </c>
      <c r="T527" s="1257">
        <f>AH552</f>
        <v>0</v>
      </c>
      <c r="U527" s="1440">
        <f>AI552</f>
        <v>0</v>
      </c>
      <c r="V527" s="1254">
        <f t="shared" ref="V527:V549" si="354">P527+R527</f>
        <v>26.8</v>
      </c>
      <c r="W527" s="1426">
        <f t="shared" ref="W527:W554" si="355">Q527+S527</f>
        <v>25</v>
      </c>
      <c r="X527" s="1254">
        <f t="shared" ref="X527:X552" si="356">R527+T527</f>
        <v>26.8</v>
      </c>
      <c r="Y527" s="1335">
        <f t="shared" ref="Y527:Y554" si="357">S527+U527</f>
        <v>25</v>
      </c>
      <c r="Z527" s="1292">
        <f>P527+R527+T527</f>
        <v>26.8</v>
      </c>
      <c r="AA527" s="1293">
        <f>Q527+S527+U527</f>
        <v>25</v>
      </c>
      <c r="AC527" s="1307" t="s">
        <v>393</v>
      </c>
      <c r="AD527" s="1070"/>
      <c r="AE527" s="1506"/>
      <c r="AF527" s="1278"/>
      <c r="AG527" s="1425"/>
      <c r="AH527" s="1278"/>
      <c r="AI527" s="1502"/>
      <c r="AJ527" s="1278">
        <f t="shared" si="350"/>
        <v>0</v>
      </c>
      <c r="AK527" s="1426">
        <f t="shared" si="351"/>
        <v>0</v>
      </c>
      <c r="AL527" s="1278">
        <f t="shared" si="352"/>
        <v>0</v>
      </c>
      <c r="AM527" s="1335">
        <f t="shared" si="353"/>
        <v>0</v>
      </c>
      <c r="AN527" s="1499">
        <f>AD527+AF527+AH527</f>
        <v>0</v>
      </c>
      <c r="AO527" s="3237">
        <f>AE527+AG527+AI527</f>
        <v>0</v>
      </c>
      <c r="AP527" s="119"/>
    </row>
    <row r="528" spans="2:49" ht="15.75" thickBot="1">
      <c r="B528" s="387"/>
      <c r="C528" s="177" t="s">
        <v>123</v>
      </c>
      <c r="D528" s="63"/>
      <c r="E528" s="1623" t="s">
        <v>149</v>
      </c>
      <c r="F528" s="1624"/>
      <c r="G528" s="1549"/>
      <c r="H528" s="2031" t="s">
        <v>652</v>
      </c>
      <c r="I528" s="1855"/>
      <c r="J528" s="1819"/>
      <c r="K528" s="1748" t="s">
        <v>332</v>
      </c>
      <c r="L528" s="1749"/>
      <c r="M528" s="83"/>
      <c r="N528" s="100"/>
      <c r="O528" s="1291" t="s">
        <v>131</v>
      </c>
      <c r="P528" s="1254"/>
      <c r="Q528" s="1247"/>
      <c r="R528" s="1254"/>
      <c r="S528" s="1335"/>
      <c r="T528" s="1254"/>
      <c r="U528" s="1440"/>
      <c r="V528" s="1254">
        <f t="shared" si="354"/>
        <v>0</v>
      </c>
      <c r="W528" s="1426">
        <f t="shared" si="355"/>
        <v>0</v>
      </c>
      <c r="X528" s="1254">
        <f t="shared" si="356"/>
        <v>0</v>
      </c>
      <c r="Y528" s="1335">
        <f t="shared" si="357"/>
        <v>0</v>
      </c>
      <c r="Z528" s="1292">
        <f>P528+R528+T528</f>
        <v>0</v>
      </c>
      <c r="AA528" s="1293">
        <f>Q528+S528+U528</f>
        <v>0</v>
      </c>
      <c r="AC528" s="1308" t="s">
        <v>125</v>
      </c>
      <c r="AD528" s="1070"/>
      <c r="AE528" s="1506"/>
      <c r="AF528" s="1278">
        <f>F530</f>
        <v>25</v>
      </c>
      <c r="AG528" s="1425">
        <f>G530</f>
        <v>20</v>
      </c>
      <c r="AH528" s="1278"/>
      <c r="AI528" s="1502"/>
      <c r="AJ528" s="1278">
        <f t="shared" ref="AJ528:AJ542" si="358">AD528+AF528</f>
        <v>25</v>
      </c>
      <c r="AK528" s="1426">
        <f t="shared" ref="AK528:AK542" si="359">AE528+AG528</f>
        <v>20</v>
      </c>
      <c r="AL528" s="1278">
        <f t="shared" ref="AL528:AL542" si="360">AF528+AH528</f>
        <v>25</v>
      </c>
      <c r="AM528" s="1335">
        <f t="shared" ref="AM528:AM542" si="361">AG528+AI528</f>
        <v>20</v>
      </c>
      <c r="AN528" s="1499">
        <f>AD528+AF528+AH528</f>
        <v>25</v>
      </c>
      <c r="AO528" s="3237">
        <f>AE528+AG528+AI528</f>
        <v>20</v>
      </c>
      <c r="AP528" s="223"/>
    </row>
    <row r="529" spans="2:42" ht="15.75" thickBot="1">
      <c r="B529" s="1924" t="s">
        <v>659</v>
      </c>
      <c r="C529" s="292" t="s">
        <v>332</v>
      </c>
      <c r="D529" s="277">
        <v>60</v>
      </c>
      <c r="E529" s="1554" t="s">
        <v>100</v>
      </c>
      <c r="F529" s="1535" t="s">
        <v>101</v>
      </c>
      <c r="G529" s="1536" t="s">
        <v>102</v>
      </c>
      <c r="H529" s="1579" t="s">
        <v>100</v>
      </c>
      <c r="I529" s="1535" t="s">
        <v>101</v>
      </c>
      <c r="J529" s="1536" t="s">
        <v>102</v>
      </c>
      <c r="K529" s="1561" t="s">
        <v>100</v>
      </c>
      <c r="L529" s="1552" t="s">
        <v>101</v>
      </c>
      <c r="M529" s="1553" t="s">
        <v>102</v>
      </c>
      <c r="N529" s="100"/>
      <c r="O529" s="489" t="s">
        <v>385</v>
      </c>
      <c r="P529" s="1254">
        <f>AD555</f>
        <v>0</v>
      </c>
      <c r="Q529" s="1247">
        <f>AE555</f>
        <v>0</v>
      </c>
      <c r="R529" s="1254">
        <f>AF555</f>
        <v>95.93</v>
      </c>
      <c r="S529" s="1335">
        <f>AG555</f>
        <v>74.66</v>
      </c>
      <c r="T529" s="1254">
        <f>AH555</f>
        <v>0</v>
      </c>
      <c r="U529" s="1440">
        <f>AI555</f>
        <v>0</v>
      </c>
      <c r="V529" s="1254">
        <f t="shared" si="354"/>
        <v>95.93</v>
      </c>
      <c r="W529" s="1426">
        <f t="shared" si="355"/>
        <v>74.66</v>
      </c>
      <c r="X529" s="1254">
        <f t="shared" si="356"/>
        <v>95.93</v>
      </c>
      <c r="Y529" s="1335">
        <f t="shared" si="357"/>
        <v>74.66</v>
      </c>
      <c r="Z529" s="1292">
        <f>P529+R529+T529</f>
        <v>95.93</v>
      </c>
      <c r="AA529" s="1293">
        <f>Q529+S529+U529</f>
        <v>74.66</v>
      </c>
      <c r="AC529" s="1308" t="s">
        <v>87</v>
      </c>
      <c r="AD529" s="1070">
        <f>F526</f>
        <v>12.5</v>
      </c>
      <c r="AE529" s="1508">
        <f>G526</f>
        <v>10.5</v>
      </c>
      <c r="AF529" s="1278">
        <f>F534+I532+L534</f>
        <v>27.229999999999997</v>
      </c>
      <c r="AG529" s="1425">
        <f>G534+J532+M534</f>
        <v>22.799999999999997</v>
      </c>
      <c r="AH529" s="1278"/>
      <c r="AI529" s="1502"/>
      <c r="AJ529" s="1278">
        <f t="shared" si="358"/>
        <v>39.729999999999997</v>
      </c>
      <c r="AK529" s="1426">
        <f t="shared" si="359"/>
        <v>33.299999999999997</v>
      </c>
      <c r="AL529" s="1278">
        <f t="shared" si="360"/>
        <v>27.229999999999997</v>
      </c>
      <c r="AM529" s="1335">
        <f t="shared" si="361"/>
        <v>22.799999999999997</v>
      </c>
      <c r="AN529" s="1499">
        <f>AD529+AF529+AH529</f>
        <v>39.729999999999997</v>
      </c>
      <c r="AO529" s="3237">
        <f>AE529+AG529+AI529</f>
        <v>33.299999999999997</v>
      </c>
      <c r="AP529" s="223"/>
    </row>
    <row r="530" spans="2:42">
      <c r="B530" s="449" t="s">
        <v>864</v>
      </c>
      <c r="C530" s="2628" t="s">
        <v>150</v>
      </c>
      <c r="D530" s="275">
        <v>250</v>
      </c>
      <c r="E530" s="1636" t="s">
        <v>139</v>
      </c>
      <c r="F530" s="1604">
        <v>25</v>
      </c>
      <c r="G530" s="1719">
        <v>20</v>
      </c>
      <c r="H530" s="1189" t="s">
        <v>85</v>
      </c>
      <c r="I530" s="1190">
        <v>63.41</v>
      </c>
      <c r="J530" s="1581">
        <v>47.56</v>
      </c>
      <c r="K530" s="1582" t="s">
        <v>68</v>
      </c>
      <c r="L530" s="1583">
        <v>48</v>
      </c>
      <c r="M530" s="1584">
        <v>37.200000000000003</v>
      </c>
      <c r="N530" s="100"/>
      <c r="O530" s="1291" t="s">
        <v>386</v>
      </c>
      <c r="P530" s="1254">
        <f>AD559</f>
        <v>0</v>
      </c>
      <c r="Q530" s="1444">
        <f>AE559</f>
        <v>0</v>
      </c>
      <c r="R530" s="1254">
        <f>AF559</f>
        <v>0</v>
      </c>
      <c r="S530" s="1426">
        <f>AG559</f>
        <v>0</v>
      </c>
      <c r="T530" s="1254">
        <f>AH559</f>
        <v>0</v>
      </c>
      <c r="U530" s="1445">
        <f>AI559</f>
        <v>0</v>
      </c>
      <c r="V530" s="1254">
        <f t="shared" si="354"/>
        <v>0</v>
      </c>
      <c r="W530" s="1426">
        <f t="shared" si="355"/>
        <v>0</v>
      </c>
      <c r="X530" s="1254">
        <f t="shared" si="356"/>
        <v>0</v>
      </c>
      <c r="Y530" s="1335">
        <f t="shared" si="357"/>
        <v>0</v>
      </c>
      <c r="Z530" s="1292">
        <f>P530+R530+T530</f>
        <v>0</v>
      </c>
      <c r="AA530" s="1293">
        <f>Q530+S530+U530</f>
        <v>0</v>
      </c>
      <c r="AC530" s="1308" t="s">
        <v>68</v>
      </c>
      <c r="AD530" s="1070">
        <f>L522</f>
        <v>54.4</v>
      </c>
      <c r="AE530" s="1508">
        <f>M522</f>
        <v>43.6</v>
      </c>
      <c r="AF530" s="1278">
        <f>F532+L530</f>
        <v>60.5</v>
      </c>
      <c r="AG530" s="1425">
        <f>G532+M530</f>
        <v>47.2</v>
      </c>
      <c r="AH530" s="1278">
        <f>I551</f>
        <v>26.4</v>
      </c>
      <c r="AI530" s="1502">
        <f>J551</f>
        <v>20.9</v>
      </c>
      <c r="AJ530" s="1278">
        <f t="shared" si="358"/>
        <v>114.9</v>
      </c>
      <c r="AK530" s="1426">
        <f t="shared" si="359"/>
        <v>90.800000000000011</v>
      </c>
      <c r="AL530" s="1278">
        <f t="shared" si="360"/>
        <v>86.9</v>
      </c>
      <c r="AM530" s="1335">
        <f t="shared" si="361"/>
        <v>68.099999999999994</v>
      </c>
      <c r="AN530" s="1499">
        <f>AD530+AF530+AH530</f>
        <v>141.30000000000001</v>
      </c>
      <c r="AO530" s="3237">
        <f>AE530+AG530+AI530</f>
        <v>111.70000000000002</v>
      </c>
      <c r="AP530" s="223"/>
    </row>
    <row r="531" spans="2:42">
      <c r="B531" s="2087" t="s">
        <v>868</v>
      </c>
      <c r="C531" s="181" t="s">
        <v>652</v>
      </c>
      <c r="D531" s="2030">
        <v>100</v>
      </c>
      <c r="E531" s="261" t="s">
        <v>45</v>
      </c>
      <c r="F531" s="265">
        <v>53.4</v>
      </c>
      <c r="G531" s="1539">
        <v>40</v>
      </c>
      <c r="H531" s="1589" t="s">
        <v>148</v>
      </c>
      <c r="I531" s="260">
        <v>32.520000000000003</v>
      </c>
      <c r="J531" s="1538">
        <v>27.1</v>
      </c>
      <c r="K531" s="2883" t="s">
        <v>988</v>
      </c>
      <c r="L531" s="11"/>
      <c r="M531" s="81"/>
      <c r="N531" s="100"/>
      <c r="O531" s="1291" t="s">
        <v>121</v>
      </c>
      <c r="P531" s="1254"/>
      <c r="Q531" s="1247"/>
      <c r="R531" s="1254"/>
      <c r="S531" s="1335"/>
      <c r="T531" s="1254"/>
      <c r="U531" s="1440"/>
      <c r="V531" s="1254">
        <f t="shared" si="354"/>
        <v>0</v>
      </c>
      <c r="W531" s="1426">
        <f t="shared" si="355"/>
        <v>0</v>
      </c>
      <c r="X531" s="1254">
        <f t="shared" si="356"/>
        <v>0</v>
      </c>
      <c r="Y531" s="1335">
        <f t="shared" si="357"/>
        <v>0</v>
      </c>
      <c r="Z531" s="1292">
        <f>P531+R531+T531</f>
        <v>0</v>
      </c>
      <c r="AA531" s="1293">
        <f>Q531+S531+U531</f>
        <v>0</v>
      </c>
      <c r="AC531" s="1308" t="s">
        <v>74</v>
      </c>
      <c r="AD531" s="1070"/>
      <c r="AE531" s="1506"/>
      <c r="AF531" s="1278"/>
      <c r="AG531" s="1425"/>
      <c r="AH531" s="1278"/>
      <c r="AI531" s="1502"/>
      <c r="AJ531" s="1278">
        <f t="shared" si="358"/>
        <v>0</v>
      </c>
      <c r="AK531" s="1426">
        <f t="shared" si="359"/>
        <v>0</v>
      </c>
      <c r="AL531" s="1278">
        <f t="shared" si="360"/>
        <v>0</v>
      </c>
      <c r="AM531" s="1335">
        <f t="shared" si="361"/>
        <v>0</v>
      </c>
      <c r="AN531" s="1499">
        <f>AD531+AF531+AH531</f>
        <v>0</v>
      </c>
      <c r="AO531" s="3237">
        <f>AE531+AG531+AI531</f>
        <v>0</v>
      </c>
      <c r="AP531" s="223"/>
    </row>
    <row r="532" spans="2:42">
      <c r="B532" s="257" t="s">
        <v>643</v>
      </c>
      <c r="C532" s="2617" t="s">
        <v>645</v>
      </c>
      <c r="D532" s="402">
        <v>180</v>
      </c>
      <c r="E532" s="261" t="s">
        <v>94</v>
      </c>
      <c r="F532" s="260">
        <v>12.5</v>
      </c>
      <c r="G532" s="1548">
        <v>10</v>
      </c>
      <c r="H532" s="1589" t="s">
        <v>159</v>
      </c>
      <c r="I532" s="260">
        <v>2.63</v>
      </c>
      <c r="J532" s="1538">
        <v>2.2000000000000002</v>
      </c>
      <c r="K532" s="1586" t="s">
        <v>96</v>
      </c>
      <c r="L532" s="1587">
        <v>13.8</v>
      </c>
      <c r="M532" s="1540">
        <v>13.8</v>
      </c>
      <c r="N532" s="100"/>
      <c r="O532" s="1291" t="s">
        <v>65</v>
      </c>
      <c r="P532" s="1254">
        <f>F517</f>
        <v>121</v>
      </c>
      <c r="Q532" s="1247">
        <f>G517</f>
        <v>100</v>
      </c>
      <c r="R532" s="1254"/>
      <c r="S532" s="1335"/>
      <c r="T532" s="1254"/>
      <c r="U532" s="1440"/>
      <c r="V532" s="1254">
        <f t="shared" si="354"/>
        <v>121</v>
      </c>
      <c r="W532" s="1426">
        <f t="shared" si="355"/>
        <v>100</v>
      </c>
      <c r="X532" s="1254">
        <f t="shared" si="356"/>
        <v>0</v>
      </c>
      <c r="Y532" s="1335">
        <f t="shared" si="357"/>
        <v>0</v>
      </c>
      <c r="Z532" s="1292">
        <f>P532+R532+T532</f>
        <v>121</v>
      </c>
      <c r="AA532" s="1293">
        <f>Q532+S532+U532</f>
        <v>100</v>
      </c>
      <c r="AC532" s="1308" t="s">
        <v>129</v>
      </c>
      <c r="AD532" s="1070"/>
      <c r="AE532" s="1509"/>
      <c r="AF532" s="1278"/>
      <c r="AG532" s="1425"/>
      <c r="AH532" s="1278"/>
      <c r="AI532" s="1502"/>
      <c r="AJ532" s="1278">
        <f t="shared" si="358"/>
        <v>0</v>
      </c>
      <c r="AK532" s="1426">
        <f t="shared" si="359"/>
        <v>0</v>
      </c>
      <c r="AL532" s="1278">
        <f t="shared" si="360"/>
        <v>0</v>
      </c>
      <c r="AM532" s="1335">
        <f t="shared" si="361"/>
        <v>0</v>
      </c>
      <c r="AN532" s="1499">
        <f>AD532+AF532+AH532</f>
        <v>0</v>
      </c>
      <c r="AO532" s="3237">
        <f>AE532+AG532+AI532</f>
        <v>0</v>
      </c>
      <c r="AP532" s="223"/>
    </row>
    <row r="533" spans="2:42">
      <c r="B533" s="70"/>
      <c r="C533" s="2657" t="s">
        <v>634</v>
      </c>
      <c r="D533" s="81"/>
      <c r="E533" s="2839" t="s">
        <v>963</v>
      </c>
      <c r="G533" s="81"/>
      <c r="H533" s="261" t="s">
        <v>582</v>
      </c>
      <c r="I533" s="2027">
        <v>4.88</v>
      </c>
      <c r="J533" s="2884">
        <v>4.88</v>
      </c>
      <c r="K533" s="2839" t="s">
        <v>960</v>
      </c>
      <c r="L533" s="11"/>
      <c r="M533" s="81"/>
      <c r="N533" s="100"/>
      <c r="O533" s="1291" t="s">
        <v>60</v>
      </c>
      <c r="P533" s="1254">
        <f>F523</f>
        <v>10</v>
      </c>
      <c r="Q533" s="1444">
        <f>G523</f>
        <v>10</v>
      </c>
      <c r="R533" s="1751">
        <f>I536+I544</f>
        <v>67.84</v>
      </c>
      <c r="S533" s="2066">
        <f>J544+J536</f>
        <v>67.84</v>
      </c>
      <c r="T533" s="1254">
        <f>L549</f>
        <v>20</v>
      </c>
      <c r="U533" s="1448">
        <f>M549</f>
        <v>20</v>
      </c>
      <c r="V533" s="1254">
        <f t="shared" si="354"/>
        <v>77.84</v>
      </c>
      <c r="W533" s="1426">
        <f t="shared" si="355"/>
        <v>77.84</v>
      </c>
      <c r="X533" s="1254">
        <f t="shared" si="356"/>
        <v>87.84</v>
      </c>
      <c r="Y533" s="1335">
        <f t="shared" si="357"/>
        <v>87.84</v>
      </c>
      <c r="Z533" s="1292">
        <f>P533+R533+T533</f>
        <v>97.84</v>
      </c>
      <c r="AA533" s="1293">
        <f>Q533+S533+U533</f>
        <v>97.84</v>
      </c>
      <c r="AC533" s="1308" t="s">
        <v>127</v>
      </c>
      <c r="AD533" s="1070"/>
      <c r="AE533" s="1510"/>
      <c r="AF533" s="1278"/>
      <c r="AG533" s="1425"/>
      <c r="AH533" s="1278"/>
      <c r="AI533" s="1502"/>
      <c r="AJ533" s="1278">
        <f t="shared" si="358"/>
        <v>0</v>
      </c>
      <c r="AK533" s="1426">
        <f t="shared" si="359"/>
        <v>0</v>
      </c>
      <c r="AL533" s="1278">
        <f t="shared" si="360"/>
        <v>0</v>
      </c>
      <c r="AM533" s="1335">
        <f t="shared" si="361"/>
        <v>0</v>
      </c>
      <c r="AN533" s="1499">
        <f>AD533+AF533+AH533</f>
        <v>0</v>
      </c>
      <c r="AO533" s="3237">
        <f>AE533+AG533+AI533</f>
        <v>0</v>
      </c>
      <c r="AP533" s="223"/>
    </row>
    <row r="534" spans="2:42" ht="15.75" thickBot="1">
      <c r="B534" s="1968" t="s">
        <v>352</v>
      </c>
      <c r="C534" s="2234" t="s">
        <v>165</v>
      </c>
      <c r="D534" s="402">
        <v>200</v>
      </c>
      <c r="E534" s="261" t="s">
        <v>169</v>
      </c>
      <c r="F534" s="260">
        <v>12</v>
      </c>
      <c r="G534" s="1548">
        <v>10</v>
      </c>
      <c r="H534" s="261" t="s">
        <v>161</v>
      </c>
      <c r="I534" s="1619" t="s">
        <v>328</v>
      </c>
      <c r="J534" s="2885">
        <v>1</v>
      </c>
      <c r="K534" s="261" t="s">
        <v>159</v>
      </c>
      <c r="L534" s="1197">
        <v>12.6</v>
      </c>
      <c r="M534" s="1540">
        <v>10.6</v>
      </c>
      <c r="N534" s="100"/>
      <c r="O534" s="1291" t="s">
        <v>137</v>
      </c>
      <c r="P534" s="1254"/>
      <c r="Q534" s="1247"/>
      <c r="R534" s="1254"/>
      <c r="S534" s="1335"/>
      <c r="T534" s="1254">
        <f>F549</f>
        <v>208</v>
      </c>
      <c r="U534" s="1440">
        <f>G549</f>
        <v>200</v>
      </c>
      <c r="V534" s="1254">
        <f t="shared" si="354"/>
        <v>0</v>
      </c>
      <c r="W534" s="1426">
        <f t="shared" si="355"/>
        <v>0</v>
      </c>
      <c r="X534" s="1254">
        <f t="shared" si="356"/>
        <v>208</v>
      </c>
      <c r="Y534" s="1335">
        <f t="shared" si="357"/>
        <v>200</v>
      </c>
      <c r="Z534" s="1292">
        <f>P534+R534+T534</f>
        <v>208</v>
      </c>
      <c r="AA534" s="1300">
        <f>Q534+S534+U534</f>
        <v>200</v>
      </c>
      <c r="AC534" s="1307" t="s">
        <v>96</v>
      </c>
      <c r="AD534" s="1276"/>
      <c r="AE534" s="1511"/>
      <c r="AF534" s="2489">
        <f>L532</f>
        <v>13.8</v>
      </c>
      <c r="AG534" s="1427">
        <f>M532</f>
        <v>13.8</v>
      </c>
      <c r="AH534" s="1279"/>
      <c r="AI534" s="1503"/>
      <c r="AJ534" s="1279">
        <f t="shared" si="358"/>
        <v>13.8</v>
      </c>
      <c r="AK534" s="1428">
        <f t="shared" si="359"/>
        <v>13.8</v>
      </c>
      <c r="AL534" s="1279">
        <f t="shared" si="360"/>
        <v>13.8</v>
      </c>
      <c r="AM534" s="1243">
        <f t="shared" si="361"/>
        <v>13.8</v>
      </c>
      <c r="AN534" s="2520">
        <f>AD534+AF534+AH534</f>
        <v>13.8</v>
      </c>
      <c r="AO534" s="3242">
        <f>AE534+AG534+AI534</f>
        <v>13.8</v>
      </c>
      <c r="AP534" s="2621"/>
    </row>
    <row r="535" spans="2:42" ht="15.75" thickBot="1">
      <c r="B535" s="709"/>
      <c r="C535" s="2666" t="s">
        <v>229</v>
      </c>
      <c r="D535" s="2023"/>
      <c r="E535" s="2839" t="s">
        <v>942</v>
      </c>
      <c r="G535" s="81"/>
      <c r="H535" s="1596" t="s">
        <v>78</v>
      </c>
      <c r="I535" s="260">
        <v>16.3</v>
      </c>
      <c r="J535" s="1538">
        <v>16.3</v>
      </c>
      <c r="K535" s="2839" t="s">
        <v>961</v>
      </c>
      <c r="L535" s="11"/>
      <c r="M535" s="81"/>
      <c r="N535" s="100"/>
      <c r="O535" s="1291" t="s">
        <v>64</v>
      </c>
      <c r="P535" s="1254"/>
      <c r="Q535" s="1247"/>
      <c r="R535" s="1254"/>
      <c r="S535" s="1335"/>
      <c r="T535" s="1254"/>
      <c r="U535" s="1440"/>
      <c r="V535" s="1254">
        <f t="shared" si="354"/>
        <v>0</v>
      </c>
      <c r="W535" s="1426">
        <f t="shared" si="355"/>
        <v>0</v>
      </c>
      <c r="X535" s="1254">
        <f t="shared" si="356"/>
        <v>0</v>
      </c>
      <c r="Y535" s="1335">
        <f t="shared" si="357"/>
        <v>0</v>
      </c>
      <c r="Z535" s="1292">
        <f>P535+R535+T535</f>
        <v>0</v>
      </c>
      <c r="AA535" s="1300">
        <f>Q535+S535+U535</f>
        <v>0</v>
      </c>
      <c r="AC535" s="2485" t="s">
        <v>829</v>
      </c>
      <c r="AD535" s="2526">
        <f t="shared" ref="AD535:AI535" si="362">SUM(AD522:AD534)</f>
        <v>126.9</v>
      </c>
      <c r="AE535" s="2527">
        <f t="shared" si="362"/>
        <v>114.1</v>
      </c>
      <c r="AF535" s="2528">
        <f t="shared" si="362"/>
        <v>153.37</v>
      </c>
      <c r="AG535" s="2529">
        <f t="shared" si="362"/>
        <v>121.3</v>
      </c>
      <c r="AH535" s="2530">
        <f t="shared" si="362"/>
        <v>26.4</v>
      </c>
      <c r="AI535" s="2491">
        <f t="shared" si="362"/>
        <v>20.9</v>
      </c>
      <c r="AJ535" s="2493">
        <f t="shared" si="358"/>
        <v>280.27</v>
      </c>
      <c r="AK535" s="2494">
        <f t="shared" si="359"/>
        <v>235.39999999999998</v>
      </c>
      <c r="AL535" s="2493">
        <f t="shared" si="360"/>
        <v>179.77</v>
      </c>
      <c r="AM535" s="2495">
        <f t="shared" si="361"/>
        <v>142.19999999999999</v>
      </c>
      <c r="AN535" s="2504">
        <f>AD535+AF535+AH535</f>
        <v>306.66999999999996</v>
      </c>
      <c r="AO535" s="3238">
        <f>AE535+AG535+AI535</f>
        <v>256.29999999999995</v>
      </c>
      <c r="AP535" s="216"/>
    </row>
    <row r="536" spans="2:42">
      <c r="B536" s="257" t="s">
        <v>9</v>
      </c>
      <c r="C536" s="292" t="s">
        <v>10</v>
      </c>
      <c r="D536" s="277">
        <v>60</v>
      </c>
      <c r="E536" s="261" t="s">
        <v>575</v>
      </c>
      <c r="F536" s="260">
        <v>26.84</v>
      </c>
      <c r="G536" s="1585">
        <v>17.5</v>
      </c>
      <c r="H536" s="261" t="s">
        <v>80</v>
      </c>
      <c r="I536" s="2027">
        <v>20.47</v>
      </c>
      <c r="J536" s="2884">
        <v>20.47</v>
      </c>
      <c r="K536" s="1589" t="s">
        <v>89</v>
      </c>
      <c r="L536" s="1574">
        <v>3</v>
      </c>
      <c r="M536" s="1198">
        <v>3</v>
      </c>
      <c r="N536" s="100"/>
      <c r="O536" s="1291" t="s">
        <v>404</v>
      </c>
      <c r="P536" s="1751"/>
      <c r="Q536" s="1247"/>
      <c r="R536" s="1254"/>
      <c r="S536" s="1335"/>
      <c r="T536" s="1254"/>
      <c r="U536" s="1440"/>
      <c r="V536" s="1254">
        <f t="shared" si="354"/>
        <v>0</v>
      </c>
      <c r="W536" s="1426">
        <f t="shared" si="355"/>
        <v>0</v>
      </c>
      <c r="X536" s="1254">
        <f t="shared" si="356"/>
        <v>0</v>
      </c>
      <c r="Y536" s="1335">
        <f t="shared" si="357"/>
        <v>0</v>
      </c>
      <c r="Z536" s="1292">
        <f>P536+R536+T536</f>
        <v>0</v>
      </c>
      <c r="AA536" s="1300">
        <f>Q536+S536+U536</f>
        <v>0</v>
      </c>
      <c r="AC536" s="2450" t="s">
        <v>940</v>
      </c>
      <c r="AD536" s="1070"/>
      <c r="AE536" s="1506"/>
      <c r="AF536" s="1278"/>
      <c r="AG536" s="1425"/>
      <c r="AH536" s="1278"/>
      <c r="AI536" s="1502"/>
      <c r="AJ536" s="1278">
        <f t="shared" si="358"/>
        <v>0</v>
      </c>
      <c r="AK536" s="1426">
        <f t="shared" si="359"/>
        <v>0</v>
      </c>
      <c r="AL536" s="1278">
        <f t="shared" si="360"/>
        <v>0</v>
      </c>
      <c r="AM536" s="1335">
        <f t="shared" si="361"/>
        <v>0</v>
      </c>
      <c r="AN536" s="1499">
        <f>AD536+AF536+AH536</f>
        <v>0</v>
      </c>
      <c r="AO536" s="3237">
        <f>AE536+AG536+AI536</f>
        <v>0</v>
      </c>
      <c r="AP536" s="114"/>
    </row>
    <row r="537" spans="2:42">
      <c r="B537" s="259" t="s">
        <v>9</v>
      </c>
      <c r="C537" s="266" t="s">
        <v>387</v>
      </c>
      <c r="D537" s="275">
        <v>40</v>
      </c>
      <c r="E537" s="1544" t="s">
        <v>82</v>
      </c>
      <c r="F537" s="1197">
        <v>5</v>
      </c>
      <c r="G537" s="1585">
        <v>5</v>
      </c>
      <c r="H537" s="261" t="s">
        <v>54</v>
      </c>
      <c r="I537" s="1574">
        <v>0.2</v>
      </c>
      <c r="J537" s="1575">
        <v>0.2</v>
      </c>
      <c r="K537" s="1590" t="s">
        <v>333</v>
      </c>
      <c r="L537" s="14">
        <v>0.72</v>
      </c>
      <c r="M537" s="1591">
        <v>0.72</v>
      </c>
      <c r="N537" s="100"/>
      <c r="O537" s="1291" t="s">
        <v>67</v>
      </c>
      <c r="P537" s="1254">
        <f>F520</f>
        <v>10.5</v>
      </c>
      <c r="Q537" s="1247">
        <f>G520</f>
        <v>10.5</v>
      </c>
      <c r="R537" s="1254"/>
      <c r="S537" s="1335"/>
      <c r="T537" s="1254"/>
      <c r="U537" s="1440"/>
      <c r="V537" s="1254">
        <f t="shared" si="354"/>
        <v>10.5</v>
      </c>
      <c r="W537" s="1426">
        <f t="shared" si="355"/>
        <v>10.5</v>
      </c>
      <c r="X537" s="1254">
        <f t="shared" si="356"/>
        <v>0</v>
      </c>
      <c r="Y537" s="1335">
        <f t="shared" si="357"/>
        <v>0</v>
      </c>
      <c r="Z537" s="1292">
        <f>P537+R537+T537</f>
        <v>10.5</v>
      </c>
      <c r="AA537" s="1300">
        <f>Q537+S537+U537</f>
        <v>10.5</v>
      </c>
      <c r="AC537" s="1308" t="s">
        <v>128</v>
      </c>
      <c r="AD537" s="1070"/>
      <c r="AE537" s="1506"/>
      <c r="AF537" s="1278"/>
      <c r="AG537" s="1425"/>
      <c r="AH537" s="1278"/>
      <c r="AI537" s="1502"/>
      <c r="AJ537" s="1278">
        <f t="shared" si="358"/>
        <v>0</v>
      </c>
      <c r="AK537" s="1426">
        <f t="shared" si="359"/>
        <v>0</v>
      </c>
      <c r="AL537" s="1278">
        <f t="shared" si="360"/>
        <v>0</v>
      </c>
      <c r="AM537" s="1335">
        <f t="shared" si="361"/>
        <v>0</v>
      </c>
      <c r="AN537" s="1499">
        <f>AD537+AF537+AH537</f>
        <v>0</v>
      </c>
      <c r="AO537" s="3237">
        <f>AE537+AG537+AI537</f>
        <v>0</v>
      </c>
      <c r="AP537" s="223"/>
    </row>
    <row r="538" spans="2:42" ht="15.75" thickBot="1">
      <c r="B538" s="2054" t="s">
        <v>678</v>
      </c>
      <c r="C538" s="252" t="s">
        <v>442</v>
      </c>
      <c r="D538" s="275">
        <v>120</v>
      </c>
      <c r="E538" s="261" t="s">
        <v>54</v>
      </c>
      <c r="F538" s="1574">
        <v>1</v>
      </c>
      <c r="G538" s="1575">
        <v>1</v>
      </c>
      <c r="H538" s="262" t="s">
        <v>82</v>
      </c>
      <c r="I538" s="1543">
        <v>5</v>
      </c>
      <c r="J538" s="1538">
        <v>5</v>
      </c>
      <c r="K538" s="1589" t="s">
        <v>841</v>
      </c>
      <c r="L538" s="1574">
        <v>0.15</v>
      </c>
      <c r="M538" s="1198">
        <v>0.15</v>
      </c>
      <c r="N538" s="100"/>
      <c r="O538" s="1291" t="s">
        <v>82</v>
      </c>
      <c r="P538" s="1254">
        <f>F527+L519+L523</f>
        <v>10.1</v>
      </c>
      <c r="Q538" s="1444">
        <f>G527+M519+M523</f>
        <v>10.1</v>
      </c>
      <c r="R538" s="1254">
        <f>F537+I538+I545</f>
        <v>11.9</v>
      </c>
      <c r="S538" s="1426">
        <f>G537+J538+J545</f>
        <v>11.9</v>
      </c>
      <c r="T538" s="1254">
        <f>I552+I555+L550</f>
        <v>8.1</v>
      </c>
      <c r="U538" s="1445">
        <f>J552+M550+J555</f>
        <v>8.1</v>
      </c>
      <c r="V538" s="1254">
        <f t="shared" si="354"/>
        <v>22</v>
      </c>
      <c r="W538" s="1426">
        <f t="shared" si="355"/>
        <v>22</v>
      </c>
      <c r="X538" s="1254">
        <f t="shared" si="356"/>
        <v>20</v>
      </c>
      <c r="Y538" s="1335">
        <f t="shared" si="357"/>
        <v>20</v>
      </c>
      <c r="Z538" s="1292">
        <f>P538+R538+T538</f>
        <v>30.1</v>
      </c>
      <c r="AA538" s="1300">
        <f>Q538+S538+U538</f>
        <v>30.1</v>
      </c>
      <c r="AC538" s="1308" t="s">
        <v>126</v>
      </c>
      <c r="AD538" s="1070"/>
      <c r="AE538" s="1509"/>
      <c r="AF538" s="1278"/>
      <c r="AG538" s="1425"/>
      <c r="AH538" s="1278"/>
      <c r="AI538" s="1502"/>
      <c r="AJ538" s="1278">
        <f t="shared" si="358"/>
        <v>0</v>
      </c>
      <c r="AK538" s="1426">
        <f t="shared" si="359"/>
        <v>0</v>
      </c>
      <c r="AL538" s="1278">
        <f t="shared" si="360"/>
        <v>0</v>
      </c>
      <c r="AM538" s="1335">
        <f t="shared" si="361"/>
        <v>0</v>
      </c>
      <c r="AN538" s="1499">
        <f>AD538+AF538+AH538</f>
        <v>0</v>
      </c>
      <c r="AO538" s="3237">
        <f>AE538+AG538+AI538</f>
        <v>0</v>
      </c>
      <c r="AP538" s="223"/>
    </row>
    <row r="539" spans="2:42" ht="15.75" thickBot="1">
      <c r="B539" s="388"/>
      <c r="C539" s="806"/>
      <c r="D539" s="295"/>
      <c r="E539" s="261" t="s">
        <v>160</v>
      </c>
      <c r="F539" s="260">
        <v>0.01</v>
      </c>
      <c r="G539" s="1540">
        <v>0.01</v>
      </c>
      <c r="H539" s="2028" t="s">
        <v>644</v>
      </c>
      <c r="I539" s="1285"/>
      <c r="J539" s="2013"/>
      <c r="K539" s="1627" t="s">
        <v>532</v>
      </c>
      <c r="L539" s="1574">
        <v>7.05</v>
      </c>
      <c r="M539" s="1198">
        <v>7.05</v>
      </c>
      <c r="N539" s="100"/>
      <c r="O539" s="1291" t="s">
        <v>89</v>
      </c>
      <c r="P539" s="1254">
        <f>F518</f>
        <v>8</v>
      </c>
      <c r="Q539" s="1247">
        <f>G518</f>
        <v>8</v>
      </c>
      <c r="R539" s="1254">
        <f>L536</f>
        <v>3</v>
      </c>
      <c r="S539" s="1335">
        <f>M536</f>
        <v>3</v>
      </c>
      <c r="T539" s="1254"/>
      <c r="U539" s="1440"/>
      <c r="V539" s="1254">
        <f t="shared" si="354"/>
        <v>11</v>
      </c>
      <c r="W539" s="1426">
        <f t="shared" si="355"/>
        <v>11</v>
      </c>
      <c r="X539" s="1254">
        <f t="shared" si="356"/>
        <v>3</v>
      </c>
      <c r="Y539" s="1335">
        <f t="shared" si="357"/>
        <v>3</v>
      </c>
      <c r="Z539" s="1292">
        <f>P539+R539+T539</f>
        <v>11</v>
      </c>
      <c r="AA539" s="1300">
        <f>Q539+S539+U539</f>
        <v>11</v>
      </c>
      <c r="AC539" s="1308" t="s">
        <v>392</v>
      </c>
      <c r="AD539" s="1070"/>
      <c r="AE539" s="1510"/>
      <c r="AF539" s="1278"/>
      <c r="AG539" s="1425"/>
      <c r="AH539" s="1278"/>
      <c r="AI539" s="1502"/>
      <c r="AJ539" s="1278">
        <f t="shared" si="358"/>
        <v>0</v>
      </c>
      <c r="AK539" s="1426">
        <f t="shared" si="359"/>
        <v>0</v>
      </c>
      <c r="AL539" s="1278">
        <f t="shared" si="360"/>
        <v>0</v>
      </c>
      <c r="AM539" s="1335">
        <f t="shared" si="361"/>
        <v>0</v>
      </c>
      <c r="AN539" s="1499">
        <f>AD539+AF539+AH539</f>
        <v>0</v>
      </c>
      <c r="AO539" s="3237">
        <f>AE539+AG539+AI539</f>
        <v>0</v>
      </c>
      <c r="AP539" s="223"/>
    </row>
    <row r="540" spans="2:42" ht="15.75" thickBot="1">
      <c r="B540" s="388"/>
      <c r="C540" s="806"/>
      <c r="D540" s="295"/>
      <c r="E540" s="1627" t="s">
        <v>532</v>
      </c>
      <c r="F540" s="260">
        <v>187.5</v>
      </c>
      <c r="G540" s="1585">
        <v>187.5</v>
      </c>
      <c r="H540" s="1554" t="s">
        <v>100</v>
      </c>
      <c r="I540" s="1535" t="s">
        <v>101</v>
      </c>
      <c r="J540" s="1536" t="s">
        <v>102</v>
      </c>
      <c r="K540" s="2839" t="s">
        <v>989</v>
      </c>
      <c r="L540" s="11"/>
      <c r="M540" s="81"/>
      <c r="N540" s="100"/>
      <c r="O540" s="821" t="s">
        <v>142</v>
      </c>
      <c r="P540" s="1254"/>
      <c r="Q540" s="1444"/>
      <c r="R540" s="1933">
        <f>S540/1000/0.04</f>
        <v>1.9199999999999997</v>
      </c>
      <c r="S540" s="1426">
        <f>J543+J534</f>
        <v>76.8</v>
      </c>
      <c r="T540" s="1257">
        <f>U540/1000/0.04</f>
        <v>0.05</v>
      </c>
      <c r="U540" s="1445">
        <f>J553</f>
        <v>2</v>
      </c>
      <c r="V540" s="1254">
        <f t="shared" si="354"/>
        <v>1.9199999999999997</v>
      </c>
      <c r="W540" s="1426">
        <f t="shared" si="355"/>
        <v>76.8</v>
      </c>
      <c r="X540" s="1254">
        <f t="shared" si="356"/>
        <v>1.9699999999999998</v>
      </c>
      <c r="Y540" s="1335">
        <f t="shared" si="357"/>
        <v>78.8</v>
      </c>
      <c r="Z540" s="1292">
        <f>P540+R540+T540</f>
        <v>1.9699999999999998</v>
      </c>
      <c r="AA540" s="1300">
        <f>Q540+S540+U540</f>
        <v>78.8</v>
      </c>
      <c r="AC540" s="1307"/>
      <c r="AD540" s="1070"/>
      <c r="AE540" s="1507"/>
      <c r="AF540" s="2063"/>
      <c r="AG540" s="1425"/>
      <c r="AH540" s="1278"/>
      <c r="AI540" s="1502"/>
      <c r="AJ540" s="1278">
        <f t="shared" si="358"/>
        <v>0</v>
      </c>
      <c r="AK540" s="1426">
        <f t="shared" si="359"/>
        <v>0</v>
      </c>
      <c r="AL540" s="1278">
        <f t="shared" si="360"/>
        <v>0</v>
      </c>
      <c r="AM540" s="1335">
        <f t="shared" si="361"/>
        <v>0</v>
      </c>
      <c r="AN540" s="2520">
        <f>AD540+AF540+AH540</f>
        <v>0</v>
      </c>
      <c r="AO540" s="3242">
        <f>AE540+AG540+AI540</f>
        <v>0</v>
      </c>
      <c r="AP540" s="223"/>
    </row>
    <row r="541" spans="2:42" ht="15.75" thickBot="1">
      <c r="B541" s="70"/>
      <c r="C541" s="1632"/>
      <c r="D541" s="81"/>
      <c r="E541" s="380" t="s">
        <v>405</v>
      </c>
      <c r="F541" s="260"/>
      <c r="G541" s="1660">
        <v>1</v>
      </c>
      <c r="H541" s="1189" t="s">
        <v>45</v>
      </c>
      <c r="I541" s="1190">
        <v>113.69</v>
      </c>
      <c r="J541" s="1682">
        <v>84.86</v>
      </c>
      <c r="K541" s="271" t="s">
        <v>543</v>
      </c>
      <c r="L541" s="1558">
        <v>0.1</v>
      </c>
      <c r="M541" s="1594">
        <v>0.1</v>
      </c>
      <c r="N541" s="100"/>
      <c r="O541" s="1291" t="s">
        <v>50</v>
      </c>
      <c r="P541" s="1254">
        <f>I524</f>
        <v>7</v>
      </c>
      <c r="Q541" s="1446">
        <f>J524</f>
        <v>7</v>
      </c>
      <c r="R541" s="1254">
        <f>L545+L537</f>
        <v>7.72</v>
      </c>
      <c r="S541" s="1426">
        <f>M537+M545</f>
        <v>7.72</v>
      </c>
      <c r="T541" s="1254">
        <f>L554</f>
        <v>1.6</v>
      </c>
      <c r="U541" s="1437">
        <f>M554</f>
        <v>1.6</v>
      </c>
      <c r="V541" s="1254">
        <f t="shared" si="354"/>
        <v>14.719999999999999</v>
      </c>
      <c r="W541" s="1426">
        <f t="shared" si="355"/>
        <v>14.719999999999999</v>
      </c>
      <c r="X541" s="1254">
        <f t="shared" si="356"/>
        <v>9.32</v>
      </c>
      <c r="Y541" s="1335">
        <f t="shared" si="357"/>
        <v>9.32</v>
      </c>
      <c r="Z541" s="1292">
        <f>P541+R541+T541</f>
        <v>16.32</v>
      </c>
      <c r="AA541" s="1300">
        <f>Q541+S541+U541</f>
        <v>16.32</v>
      </c>
      <c r="AC541" s="2485" t="s">
        <v>830</v>
      </c>
      <c r="AD541" s="2490">
        <f t="shared" ref="AD541:AI541" si="363">SUM(AD536:AD540)</f>
        <v>0</v>
      </c>
      <c r="AE541" s="2491">
        <f t="shared" si="363"/>
        <v>0</v>
      </c>
      <c r="AF541" s="2492">
        <f t="shared" si="363"/>
        <v>0</v>
      </c>
      <c r="AG541" s="2491">
        <f t="shared" si="363"/>
        <v>0</v>
      </c>
      <c r="AH541" s="2492">
        <f t="shared" si="363"/>
        <v>0</v>
      </c>
      <c r="AI541" s="2491">
        <f t="shared" si="363"/>
        <v>0</v>
      </c>
      <c r="AJ541" s="2493">
        <f t="shared" si="358"/>
        <v>0</v>
      </c>
      <c r="AK541" s="2494">
        <f t="shared" si="359"/>
        <v>0</v>
      </c>
      <c r="AL541" s="2493">
        <f t="shared" si="360"/>
        <v>0</v>
      </c>
      <c r="AM541" s="2495">
        <f t="shared" si="361"/>
        <v>0</v>
      </c>
      <c r="AN541" s="2532">
        <f>AD541+AF541+AH541</f>
        <v>0</v>
      </c>
      <c r="AO541" s="3238">
        <f>AE541+AG541+AI541</f>
        <v>0</v>
      </c>
      <c r="AP541" s="119"/>
    </row>
    <row r="542" spans="2:42" ht="15.75" thickBot="1">
      <c r="B542" s="70"/>
      <c r="C542" s="1632"/>
      <c r="D542" s="81"/>
      <c r="H542" s="2839" t="s">
        <v>990</v>
      </c>
      <c r="K542" s="1181" t="s">
        <v>261</v>
      </c>
      <c r="L542" s="47"/>
      <c r="M542" s="1549"/>
      <c r="N542" s="100"/>
      <c r="O542" s="1291" t="s">
        <v>138</v>
      </c>
      <c r="P542" s="1254"/>
      <c r="Q542" s="1247"/>
      <c r="R542" s="1254"/>
      <c r="S542" s="1335"/>
      <c r="T542" s="1254"/>
      <c r="U542" s="1440"/>
      <c r="V542" s="1254">
        <f t="shared" si="354"/>
        <v>0</v>
      </c>
      <c r="W542" s="1426">
        <f t="shared" si="355"/>
        <v>0</v>
      </c>
      <c r="X542" s="1254">
        <f t="shared" si="356"/>
        <v>0</v>
      </c>
      <c r="Y542" s="1335">
        <f t="shared" si="357"/>
        <v>0</v>
      </c>
      <c r="Z542" s="1292">
        <f>P542+R542+T542</f>
        <v>0</v>
      </c>
      <c r="AA542" s="1300">
        <f>Q542+S542+U542</f>
        <v>0</v>
      </c>
      <c r="AC542" s="2480" t="s">
        <v>831</v>
      </c>
      <c r="AD542" s="2481">
        <f t="shared" ref="AD542:AI542" si="364">AD541+AD535</f>
        <v>126.9</v>
      </c>
      <c r="AE542" s="2481">
        <f t="shared" si="364"/>
        <v>114.1</v>
      </c>
      <c r="AF542" s="2513">
        <f t="shared" si="364"/>
        <v>153.37</v>
      </c>
      <c r="AG542" s="2519">
        <f t="shared" si="364"/>
        <v>121.3</v>
      </c>
      <c r="AH542" s="2481">
        <f t="shared" si="364"/>
        <v>26.4</v>
      </c>
      <c r="AI542" s="2481">
        <f t="shared" si="364"/>
        <v>20.9</v>
      </c>
      <c r="AJ542" s="2518">
        <f t="shared" si="358"/>
        <v>280.27</v>
      </c>
      <c r="AK542" s="2483">
        <f t="shared" si="359"/>
        <v>235.39999999999998</v>
      </c>
      <c r="AL542" s="2518">
        <f t="shared" si="360"/>
        <v>179.77</v>
      </c>
      <c r="AM542" s="2531">
        <f t="shared" si="361"/>
        <v>142.19999999999999</v>
      </c>
      <c r="AN542" s="2533">
        <f>AD542+AF542+AH542</f>
        <v>306.66999999999996</v>
      </c>
      <c r="AO542" s="3238">
        <f>AE542+AG542+AI542</f>
        <v>256.29999999999995</v>
      </c>
      <c r="AP542" s="216"/>
    </row>
    <row r="543" spans="2:42" ht="15.75" thickBot="1">
      <c r="B543" s="388"/>
      <c r="C543" s="806"/>
      <c r="D543" s="295"/>
      <c r="H543" s="261" t="s">
        <v>646</v>
      </c>
      <c r="I543" s="1556" t="s">
        <v>671</v>
      </c>
      <c r="J543" s="1680">
        <v>75.8</v>
      </c>
      <c r="K543" s="1551" t="s">
        <v>100</v>
      </c>
      <c r="L543" s="1552" t="s">
        <v>101</v>
      </c>
      <c r="M543" s="1553" t="s">
        <v>102</v>
      </c>
      <c r="N543" s="100"/>
      <c r="O543" s="1291" t="s">
        <v>401</v>
      </c>
      <c r="P543" s="1254">
        <f>I522</f>
        <v>1</v>
      </c>
      <c r="Q543" s="1247">
        <f>J522</f>
        <v>1</v>
      </c>
      <c r="R543" s="1254"/>
      <c r="S543" s="1335"/>
      <c r="T543" s="1254"/>
      <c r="U543" s="1440"/>
      <c r="V543" s="1254">
        <f t="shared" si="354"/>
        <v>1</v>
      </c>
      <c r="W543" s="1426">
        <f t="shared" si="355"/>
        <v>1</v>
      </c>
      <c r="X543" s="1254">
        <f t="shared" si="356"/>
        <v>0</v>
      </c>
      <c r="Y543" s="1335">
        <f t="shared" si="357"/>
        <v>0</v>
      </c>
      <c r="Z543" s="1292">
        <f>P543+R543+T543</f>
        <v>1</v>
      </c>
      <c r="AA543" s="1300">
        <f>Q543+S543+U543</f>
        <v>1</v>
      </c>
      <c r="AC543" s="1329" t="s">
        <v>374</v>
      </c>
      <c r="AD543" s="1330"/>
      <c r="AE543" s="1331"/>
      <c r="AF543" s="1070"/>
      <c r="AG543" s="1332"/>
      <c r="AH543" s="1070"/>
      <c r="AI543" s="1333"/>
      <c r="AJ543" s="1278"/>
      <c r="AK543" s="1334"/>
      <c r="AL543" s="1278"/>
      <c r="AM543" s="1335"/>
      <c r="AN543" s="1311"/>
      <c r="AO543" s="11"/>
      <c r="AP543" s="134"/>
    </row>
    <row r="544" spans="2:42" ht="15.75" thickBot="1">
      <c r="B544" s="70"/>
      <c r="C544" s="1632"/>
      <c r="D544" s="81"/>
      <c r="E544" s="1652" t="s">
        <v>442</v>
      </c>
      <c r="F544" s="47"/>
      <c r="G544" s="59"/>
      <c r="H544" s="261" t="s">
        <v>80</v>
      </c>
      <c r="I544" s="1556">
        <v>47.37</v>
      </c>
      <c r="J544" s="1680">
        <v>47.37</v>
      </c>
      <c r="K544" s="1189" t="s">
        <v>86</v>
      </c>
      <c r="L544" s="1190">
        <v>26.8</v>
      </c>
      <c r="M544" s="1191">
        <v>25</v>
      </c>
      <c r="N544" s="100"/>
      <c r="O544" s="1291" t="s">
        <v>136</v>
      </c>
      <c r="P544" s="1254"/>
      <c r="Q544" s="1247"/>
      <c r="R544" s="1254"/>
      <c r="S544" s="1335"/>
      <c r="T544" s="1254"/>
      <c r="U544" s="1440"/>
      <c r="V544" s="1254">
        <f t="shared" si="354"/>
        <v>0</v>
      </c>
      <c r="W544" s="1426">
        <f t="shared" si="355"/>
        <v>0</v>
      </c>
      <c r="X544" s="1254">
        <f t="shared" si="356"/>
        <v>0</v>
      </c>
      <c r="Y544" s="1335">
        <f t="shared" si="357"/>
        <v>0</v>
      </c>
      <c r="Z544" s="1292">
        <f>P544+R544+T544</f>
        <v>0</v>
      </c>
      <c r="AA544" s="1300">
        <f>Q544+S544+U544</f>
        <v>0</v>
      </c>
      <c r="AC544" s="1336" t="s">
        <v>375</v>
      </c>
      <c r="AD544" s="1337"/>
      <c r="AE544" s="1338"/>
      <c r="AF544" s="1070">
        <f>F546</f>
        <v>120</v>
      </c>
      <c r="AG544" s="1339">
        <f>G546</f>
        <v>120</v>
      </c>
      <c r="AH544" s="1278"/>
      <c r="AI544" s="1340"/>
      <c r="AJ544" s="1278">
        <f t="shared" ref="AJ544:AM546" si="365">AD544+AF544</f>
        <v>120</v>
      </c>
      <c r="AK544" s="1341">
        <f t="shared" si="365"/>
        <v>120</v>
      </c>
      <c r="AL544" s="1278">
        <f t="shared" si="365"/>
        <v>120</v>
      </c>
      <c r="AM544" s="1342">
        <f t="shared" si="365"/>
        <v>120</v>
      </c>
      <c r="AN544" s="1312">
        <f>AD544+AF544+AH544</f>
        <v>120</v>
      </c>
      <c r="AO544" s="3234">
        <f>AE544+AG544+AI544</f>
        <v>120</v>
      </c>
      <c r="AP544" s="106"/>
    </row>
    <row r="545" spans="2:49" ht="15.75" thickBot="1">
      <c r="B545" s="70"/>
      <c r="C545" s="1632"/>
      <c r="D545" s="81"/>
      <c r="E545" s="1551" t="s">
        <v>100</v>
      </c>
      <c r="F545" s="1552" t="s">
        <v>101</v>
      </c>
      <c r="G545" s="1553" t="s">
        <v>102</v>
      </c>
      <c r="H545" s="262" t="s">
        <v>82</v>
      </c>
      <c r="I545" s="260">
        <v>1.9</v>
      </c>
      <c r="J545" s="1192">
        <v>1.9</v>
      </c>
      <c r="K545" s="261" t="s">
        <v>50</v>
      </c>
      <c r="L545" s="260">
        <v>7</v>
      </c>
      <c r="M545" s="1192">
        <v>7</v>
      </c>
      <c r="N545" s="100"/>
      <c r="O545" s="1291" t="s">
        <v>135</v>
      </c>
      <c r="P545" s="1254"/>
      <c r="Q545" s="1247"/>
      <c r="R545" s="1254"/>
      <c r="S545" s="1335"/>
      <c r="T545" s="1254"/>
      <c r="U545" s="1440"/>
      <c r="V545" s="1254">
        <f t="shared" si="354"/>
        <v>0</v>
      </c>
      <c r="W545" s="1426">
        <f t="shared" si="355"/>
        <v>0</v>
      </c>
      <c r="X545" s="1254">
        <f t="shared" si="356"/>
        <v>0</v>
      </c>
      <c r="Y545" s="1335">
        <f t="shared" si="357"/>
        <v>0</v>
      </c>
      <c r="Z545" s="1292">
        <f>P545+R545+T545</f>
        <v>0</v>
      </c>
      <c r="AA545" s="1300">
        <f>Q545+S545+U545</f>
        <v>0</v>
      </c>
      <c r="AC545" s="1343" t="s">
        <v>376</v>
      </c>
      <c r="AD545" s="1344"/>
      <c r="AE545" s="1345"/>
      <c r="AF545" s="1070"/>
      <c r="AG545" s="1346"/>
      <c r="AH545" s="1347"/>
      <c r="AI545" s="1348"/>
      <c r="AJ545" s="1278">
        <f t="shared" si="365"/>
        <v>0</v>
      </c>
      <c r="AK545" s="1341">
        <f t="shared" si="365"/>
        <v>0</v>
      </c>
      <c r="AL545" s="1278">
        <f t="shared" si="365"/>
        <v>0</v>
      </c>
      <c r="AM545" s="1342">
        <f t="shared" si="365"/>
        <v>0</v>
      </c>
      <c r="AN545" s="1292">
        <f>AD545+AF545+AH545</f>
        <v>0</v>
      </c>
      <c r="AO545" s="3234">
        <f>AE545+AG545+AI545</f>
        <v>0</v>
      </c>
      <c r="AP545" s="112"/>
    </row>
    <row r="546" spans="2:49" ht="15.75" thickBot="1">
      <c r="B546" s="1472" t="s">
        <v>361</v>
      </c>
      <c r="C546" s="1473"/>
      <c r="D546" s="1679">
        <f>SUM(D529:D542)</f>
        <v>1010</v>
      </c>
      <c r="E546" s="1967" t="s">
        <v>234</v>
      </c>
      <c r="F546" s="2060">
        <v>120</v>
      </c>
      <c r="G546" s="2061">
        <v>120</v>
      </c>
      <c r="H546" s="271" t="s">
        <v>54</v>
      </c>
      <c r="I546" s="2022">
        <v>0.25</v>
      </c>
      <c r="J546" s="1559">
        <v>0.25</v>
      </c>
      <c r="K546" s="271" t="s">
        <v>81</v>
      </c>
      <c r="L546" s="1558">
        <v>190</v>
      </c>
      <c r="M546" s="1559">
        <v>190</v>
      </c>
      <c r="N546" s="100"/>
      <c r="O546" s="1291" t="s">
        <v>77</v>
      </c>
      <c r="P546" s="1254"/>
      <c r="Q546" s="1247"/>
      <c r="R546" s="1254"/>
      <c r="S546" s="1335"/>
      <c r="T546" s="1254"/>
      <c r="U546" s="1440"/>
      <c r="V546" s="1254">
        <f t="shared" si="354"/>
        <v>0</v>
      </c>
      <c r="W546" s="1426">
        <f t="shared" si="355"/>
        <v>0</v>
      </c>
      <c r="X546" s="1254">
        <f t="shared" si="356"/>
        <v>0</v>
      </c>
      <c r="Y546" s="1335">
        <f t="shared" si="357"/>
        <v>0</v>
      </c>
      <c r="Z546" s="1292">
        <f>P546+R546+T546</f>
        <v>0</v>
      </c>
      <c r="AA546" s="1300">
        <f>Q546+S546+U546</f>
        <v>0</v>
      </c>
      <c r="AC546" s="1349" t="s">
        <v>377</v>
      </c>
      <c r="AD546" s="1936"/>
      <c r="AE546" s="1345"/>
      <c r="AF546" s="1070"/>
      <c r="AG546" s="1346"/>
      <c r="AH546" s="1278"/>
      <c r="AI546" s="1348"/>
      <c r="AJ546" s="1278">
        <f t="shared" si="365"/>
        <v>0</v>
      </c>
      <c r="AK546" s="1341">
        <f t="shared" si="365"/>
        <v>0</v>
      </c>
      <c r="AL546" s="1278">
        <f t="shared" si="365"/>
        <v>0</v>
      </c>
      <c r="AM546" s="1342">
        <f t="shared" si="365"/>
        <v>0</v>
      </c>
      <c r="AN546" s="1292">
        <f>AD546+AF546+AH546</f>
        <v>0</v>
      </c>
      <c r="AO546" s="3234">
        <f>AE546+AG546+AI546</f>
        <v>0</v>
      </c>
      <c r="AP546" s="112"/>
    </row>
    <row r="547" spans="2:49" ht="15.75" thickBot="1">
      <c r="B547" s="861"/>
      <c r="C547" s="2144" t="s">
        <v>232</v>
      </c>
      <c r="D547" s="1044"/>
      <c r="E547" s="2673" t="s">
        <v>883</v>
      </c>
      <c r="F547" s="2145"/>
      <c r="G547" s="2146"/>
      <c r="H547" s="2147" t="s">
        <v>800</v>
      </c>
      <c r="I547" s="2056"/>
      <c r="J547" s="2056"/>
      <c r="K547" s="2113"/>
      <c r="L547" s="2114"/>
      <c r="M547" s="2057"/>
      <c r="N547" s="100"/>
      <c r="O547" s="489" t="s">
        <v>402</v>
      </c>
      <c r="P547" s="1254">
        <f>F525+L520</f>
        <v>2.0999999999999996</v>
      </c>
      <c r="Q547" s="1247">
        <f>G525+M520</f>
        <v>2.0999999999999996</v>
      </c>
      <c r="R547" s="1257">
        <f>F538+I537+L541+I546</f>
        <v>1.55</v>
      </c>
      <c r="S547" s="1335">
        <f>G538+M541+J546+J537</f>
        <v>1.55</v>
      </c>
      <c r="T547" s="1257">
        <f>L553</f>
        <v>0.16</v>
      </c>
      <c r="U547" s="1440">
        <f>M553</f>
        <v>0.16</v>
      </c>
      <c r="V547" s="1254">
        <f t="shared" si="354"/>
        <v>3.6499999999999995</v>
      </c>
      <c r="W547" s="1426">
        <f t="shared" si="355"/>
        <v>3.6499999999999995</v>
      </c>
      <c r="X547" s="1254">
        <f t="shared" si="356"/>
        <v>1.71</v>
      </c>
      <c r="Y547" s="1335">
        <f t="shared" si="357"/>
        <v>1.71</v>
      </c>
      <c r="Z547" s="1292">
        <f>P547+R547+T547</f>
        <v>3.8099999999999996</v>
      </c>
      <c r="AA547" s="1300">
        <f>Q547+S547+U547</f>
        <v>3.8099999999999996</v>
      </c>
      <c r="AC547" s="1350" t="s">
        <v>378</v>
      </c>
      <c r="AD547" s="1351">
        <f>I526</f>
        <v>7.5</v>
      </c>
      <c r="AE547" s="1352">
        <f>J526</f>
        <v>7</v>
      </c>
      <c r="AF547" s="1276"/>
      <c r="AG547" s="1353"/>
      <c r="AH547" s="1279"/>
      <c r="AI547" s="1354"/>
      <c r="AJ547" s="1279">
        <f>AD547+AF547</f>
        <v>7.5</v>
      </c>
      <c r="AK547" s="1355"/>
      <c r="AL547" s="1279">
        <f t="shared" ref="AL547:AL559" si="366">AF547+AH547</f>
        <v>0</v>
      </c>
      <c r="AM547" s="1356"/>
      <c r="AN547" s="1301">
        <f>AD547+AF547+AH547</f>
        <v>7.5</v>
      </c>
      <c r="AO547" s="3235">
        <f>AE547+AG547+AI547</f>
        <v>7</v>
      </c>
      <c r="AP547" s="112"/>
    </row>
    <row r="548" spans="2:49" ht="15.75" thickBot="1">
      <c r="B548" s="257" t="s">
        <v>690</v>
      </c>
      <c r="C548" s="274" t="s">
        <v>883</v>
      </c>
      <c r="D548" s="402">
        <v>200</v>
      </c>
      <c r="E548" s="2148" t="s">
        <v>100</v>
      </c>
      <c r="F548" s="909" t="s">
        <v>101</v>
      </c>
      <c r="G548" s="2149" t="s">
        <v>102</v>
      </c>
      <c r="H548" s="2150" t="s">
        <v>100</v>
      </c>
      <c r="I548" s="173" t="s">
        <v>101</v>
      </c>
      <c r="J548" s="2151" t="s">
        <v>102</v>
      </c>
      <c r="K548" s="2152" t="s">
        <v>100</v>
      </c>
      <c r="L548" s="171" t="s">
        <v>101</v>
      </c>
      <c r="M548" s="172" t="s">
        <v>102</v>
      </c>
      <c r="N548" s="100"/>
      <c r="O548" s="1291" t="s">
        <v>403</v>
      </c>
      <c r="P548" s="1254"/>
      <c r="Q548" s="1247"/>
      <c r="R548" s="1254"/>
      <c r="S548" s="1335"/>
      <c r="T548" s="1254"/>
      <c r="U548" s="1440"/>
      <c r="V548" s="1254">
        <f t="shared" si="354"/>
        <v>0</v>
      </c>
      <c r="W548" s="1426">
        <f t="shared" si="355"/>
        <v>0</v>
      </c>
      <c r="X548" s="1254">
        <f t="shared" si="356"/>
        <v>0</v>
      </c>
      <c r="Y548" s="1335">
        <f t="shared" si="357"/>
        <v>0</v>
      </c>
      <c r="Z548" s="1292">
        <f>P548+R548+T548</f>
        <v>0</v>
      </c>
      <c r="AA548" s="1300">
        <f>Q548+S548+U548</f>
        <v>0</v>
      </c>
      <c r="AC548" s="1357" t="s">
        <v>379</v>
      </c>
      <c r="AD548" s="1358">
        <f>SUM(AD544:AD547)</f>
        <v>7.5</v>
      </c>
      <c r="AE548" s="1359">
        <f>AE544+AE545+AE546+AE547</f>
        <v>7</v>
      </c>
      <c r="AF548" s="1360">
        <f>AF544+AF545+AF546+AF547</f>
        <v>120</v>
      </c>
      <c r="AG548" s="1361">
        <f>AG544+AG545+AG546+AG547</f>
        <v>120</v>
      </c>
      <c r="AH548" s="1362">
        <f>SUM(AH544:AH547)</f>
        <v>0</v>
      </c>
      <c r="AI548" s="1363">
        <f>SUM(AI544:AI547)</f>
        <v>0</v>
      </c>
      <c r="AJ548" s="1362">
        <f>AD548+AF548</f>
        <v>127.5</v>
      </c>
      <c r="AK548" s="1364">
        <f>AE548+AG548</f>
        <v>127</v>
      </c>
      <c r="AL548" s="1362">
        <f t="shared" si="366"/>
        <v>120</v>
      </c>
      <c r="AM548" s="1365">
        <f>AG548+AI548</f>
        <v>120</v>
      </c>
      <c r="AN548" s="1314">
        <f>AD548+AF548+AH548</f>
        <v>127.5</v>
      </c>
      <c r="AO548" s="3239">
        <f>AE548+AG548+AI548</f>
        <v>127</v>
      </c>
      <c r="AP548" s="114"/>
    </row>
    <row r="549" spans="2:49">
      <c r="B549" s="70"/>
      <c r="C549" s="357" t="s">
        <v>233</v>
      </c>
      <c r="D549" s="81"/>
      <c r="E549" s="2675" t="s">
        <v>692</v>
      </c>
      <c r="F549" s="2137">
        <v>208</v>
      </c>
      <c r="G549" s="2138">
        <v>200</v>
      </c>
      <c r="H549" s="138" t="s">
        <v>693</v>
      </c>
      <c r="I549" s="2137">
        <v>26</v>
      </c>
      <c r="J549" s="2154">
        <v>26</v>
      </c>
      <c r="K549" s="2122" t="s">
        <v>80</v>
      </c>
      <c r="L549" s="137">
        <v>20</v>
      </c>
      <c r="M549" s="2155">
        <v>20</v>
      </c>
      <c r="N549" s="100"/>
      <c r="O549" s="1263" t="s">
        <v>164</v>
      </c>
      <c r="P549" s="1828">
        <f t="shared" ref="P549:U549" si="367">P550+P551+P552+P553</f>
        <v>1E-3</v>
      </c>
      <c r="Q549" s="1452">
        <f t="shared" si="367"/>
        <v>1E-3</v>
      </c>
      <c r="R549" s="1258">
        <f t="shared" si="367"/>
        <v>1.1599999999999999</v>
      </c>
      <c r="S549" s="1451">
        <f t="shared" si="367"/>
        <v>1.1599999999999999</v>
      </c>
      <c r="T549" s="1268">
        <f t="shared" si="367"/>
        <v>1E-3</v>
      </c>
      <c r="U549" s="1452">
        <f t="shared" si="367"/>
        <v>1E-3</v>
      </c>
      <c r="V549" s="1254">
        <f t="shared" si="354"/>
        <v>1.1609999999999998</v>
      </c>
      <c r="W549" s="1426">
        <f t="shared" si="355"/>
        <v>1.1609999999999998</v>
      </c>
      <c r="X549" s="1254">
        <f t="shared" si="356"/>
        <v>1.1609999999999998</v>
      </c>
      <c r="Y549" s="1335">
        <f t="shared" si="357"/>
        <v>1.1609999999999998</v>
      </c>
      <c r="Z549" s="1292">
        <f>P549+R549+T549</f>
        <v>1.1619999999999997</v>
      </c>
      <c r="AA549" s="1300">
        <f>Q549+S549+U549</f>
        <v>1.1619999999999997</v>
      </c>
      <c r="AC549" s="1489" t="s">
        <v>388</v>
      </c>
      <c r="AD549" s="1380"/>
      <c r="AE549" s="1478"/>
      <c r="AF549" s="1382">
        <f>L544</f>
        <v>26.8</v>
      </c>
      <c r="AG549" s="1481">
        <f>M544</f>
        <v>25</v>
      </c>
      <c r="AH549" s="1380"/>
      <c r="AI549" s="1478"/>
      <c r="AJ549" s="1277"/>
      <c r="AK549" s="1484"/>
      <c r="AL549" s="1277">
        <f t="shared" si="366"/>
        <v>26.8</v>
      </c>
      <c r="AM549" s="1487"/>
      <c r="AN549" s="1311">
        <f>AD549+AF549+AH549</f>
        <v>26.8</v>
      </c>
      <c r="AO549" s="3233">
        <f>AE549+AG549+AI549</f>
        <v>25</v>
      </c>
      <c r="AP549" s="207"/>
    </row>
    <row r="550" spans="2:49">
      <c r="B550" s="175" t="s">
        <v>691</v>
      </c>
      <c r="C550" s="292" t="s">
        <v>269</v>
      </c>
      <c r="D550" s="2153" t="s">
        <v>912</v>
      </c>
      <c r="E550" s="2156"/>
      <c r="F550" s="2140"/>
      <c r="G550" s="2157"/>
      <c r="H550" s="200" t="s">
        <v>81</v>
      </c>
      <c r="I550" s="246">
        <v>85.91</v>
      </c>
      <c r="J550" s="2047">
        <v>85.91</v>
      </c>
      <c r="K550" s="266" t="s">
        <v>82</v>
      </c>
      <c r="L550" s="246">
        <v>0.9</v>
      </c>
      <c r="M550" s="2158">
        <v>0.9</v>
      </c>
      <c r="N550" s="1471"/>
      <c r="O550" s="1264" t="s">
        <v>160</v>
      </c>
      <c r="P550" s="1259">
        <f>F524</f>
        <v>1E-3</v>
      </c>
      <c r="Q550" s="1453">
        <f>G524</f>
        <v>1E-3</v>
      </c>
      <c r="R550" s="1259">
        <f>F539</f>
        <v>0.01</v>
      </c>
      <c r="S550" s="1454">
        <f>G539</f>
        <v>0.01</v>
      </c>
      <c r="T550" s="1269"/>
      <c r="U550" s="1453"/>
      <c r="V550" s="1273">
        <f>P550+R550</f>
        <v>1.0999999999999999E-2</v>
      </c>
      <c r="W550" s="1454">
        <f t="shared" si="355"/>
        <v>1.0999999999999999E-2</v>
      </c>
      <c r="X550" s="1255">
        <f t="shared" si="356"/>
        <v>0.01</v>
      </c>
      <c r="Y550" s="1454">
        <f t="shared" si="357"/>
        <v>0.01</v>
      </c>
      <c r="Z550" s="1292">
        <f>P550+R550+T550</f>
        <v>1.0999999999999999E-2</v>
      </c>
      <c r="AA550" s="1300">
        <f>Q550+S550+U550</f>
        <v>1.0999999999999999E-2</v>
      </c>
      <c r="AC550" s="1474" t="s">
        <v>389</v>
      </c>
      <c r="AD550" s="1386"/>
      <c r="AE550" s="1479"/>
      <c r="AF550" s="1388"/>
      <c r="AG550" s="1482"/>
      <c r="AH550" s="1386"/>
      <c r="AI550" s="1479"/>
      <c r="AJ550" s="1278">
        <f t="shared" ref="AJ550:AK552" si="368">AD550+AF550</f>
        <v>0</v>
      </c>
      <c r="AK550" s="1485">
        <f t="shared" si="368"/>
        <v>0</v>
      </c>
      <c r="AL550" s="1278">
        <f t="shared" si="366"/>
        <v>0</v>
      </c>
      <c r="AM550" s="1438">
        <f t="shared" ref="AM550:AM555" si="369">AG550+AI550</f>
        <v>0</v>
      </c>
      <c r="AN550" s="1292">
        <f>AD550+AF550+AH550</f>
        <v>0</v>
      </c>
      <c r="AO550" s="3234">
        <f>AE550+AG550+AI550</f>
        <v>0</v>
      </c>
      <c r="AP550" s="3248"/>
      <c r="AV550" s="11"/>
      <c r="AW550" s="11"/>
    </row>
    <row r="551" spans="2:49" ht="15.75" thickBot="1">
      <c r="B551" s="713"/>
      <c r="C551" s="1105" t="s">
        <v>801</v>
      </c>
      <c r="D551" s="100"/>
      <c r="E551" s="2159"/>
      <c r="F551" s="123"/>
      <c r="G551" s="2160"/>
      <c r="H551" s="2161" t="s">
        <v>68</v>
      </c>
      <c r="I551" s="2162">
        <v>26.4</v>
      </c>
      <c r="J551" s="2163">
        <v>20.9</v>
      </c>
      <c r="K551" s="181" t="s">
        <v>79</v>
      </c>
      <c r="L551" s="2162">
        <v>0.9</v>
      </c>
      <c r="M551" s="2034">
        <v>0.9</v>
      </c>
      <c r="N551" s="114"/>
      <c r="O551" s="1265" t="s">
        <v>369</v>
      </c>
      <c r="P551" s="1260"/>
      <c r="Q551" s="1455"/>
      <c r="R551" s="1260">
        <f>G541</f>
        <v>1</v>
      </c>
      <c r="S551" s="1456">
        <f>G541</f>
        <v>1</v>
      </c>
      <c r="T551" s="1270"/>
      <c r="U551" s="1455"/>
      <c r="V551" s="1273">
        <f>P551+R551</f>
        <v>1</v>
      </c>
      <c r="W551" s="1454">
        <f t="shared" si="355"/>
        <v>1</v>
      </c>
      <c r="X551" s="1255">
        <f t="shared" si="356"/>
        <v>1</v>
      </c>
      <c r="Y551" s="1454">
        <f t="shared" si="357"/>
        <v>1</v>
      </c>
      <c r="Z551" s="1292">
        <f>P551+R551+T551</f>
        <v>1</v>
      </c>
      <c r="AA551" s="1300">
        <f>Q551+S551+U551</f>
        <v>1</v>
      </c>
      <c r="AC551" s="1475" t="s">
        <v>453</v>
      </c>
      <c r="AD551" s="1392"/>
      <c r="AE551" s="1480"/>
      <c r="AF551" s="1394"/>
      <c r="AG551" s="1483"/>
      <c r="AH551" s="1392"/>
      <c r="AI551" s="1480"/>
      <c r="AJ551" s="1279">
        <f t="shared" si="368"/>
        <v>0</v>
      </c>
      <c r="AK551" s="1486">
        <f t="shared" si="368"/>
        <v>0</v>
      </c>
      <c r="AL551" s="1279">
        <f t="shared" si="366"/>
        <v>0</v>
      </c>
      <c r="AM551" s="1488">
        <f t="shared" si="369"/>
        <v>0</v>
      </c>
      <c r="AN551" s="1301">
        <f>AD551+AF551+AH551</f>
        <v>0</v>
      </c>
      <c r="AO551" s="3235">
        <f>AE551+AG551+AI551</f>
        <v>0</v>
      </c>
      <c r="AP551" s="112"/>
      <c r="AV551" s="11"/>
      <c r="AW551" s="11"/>
    </row>
    <row r="552" spans="2:49" ht="15.75" thickBot="1">
      <c r="B552" s="202" t="s">
        <v>9</v>
      </c>
      <c r="C552" s="266" t="s">
        <v>723</v>
      </c>
      <c r="D552" s="279">
        <v>30</v>
      </c>
      <c r="E552" s="2164"/>
      <c r="F552" s="108"/>
      <c r="G552" s="2165"/>
      <c r="H552" s="199" t="s">
        <v>82</v>
      </c>
      <c r="I552" s="280">
        <v>2.2000000000000002</v>
      </c>
      <c r="J552" s="2166">
        <v>2.2000000000000002</v>
      </c>
      <c r="K552" s="2167" t="s">
        <v>694</v>
      </c>
      <c r="L552" s="247">
        <v>1E-3</v>
      </c>
      <c r="M552" s="2158">
        <v>1E-3</v>
      </c>
      <c r="N552" s="114"/>
      <c r="O552" s="1266" t="s">
        <v>134</v>
      </c>
      <c r="P552" s="1261"/>
      <c r="Q552" s="1457"/>
      <c r="R552" s="1261">
        <f>L538</f>
        <v>0.15</v>
      </c>
      <c r="S552" s="1458">
        <f>M538</f>
        <v>0.15</v>
      </c>
      <c r="T552" s="1271"/>
      <c r="U552" s="1457"/>
      <c r="V552" s="1273">
        <f>P552+R552</f>
        <v>0.15</v>
      </c>
      <c r="W552" s="1454">
        <f t="shared" si="355"/>
        <v>0.15</v>
      </c>
      <c r="X552" s="1255">
        <f t="shared" si="356"/>
        <v>0.15</v>
      </c>
      <c r="Y552" s="1454">
        <f t="shared" si="357"/>
        <v>0.15</v>
      </c>
      <c r="Z552" s="1301">
        <f>P552+R552+T552</f>
        <v>0.15</v>
      </c>
      <c r="AA552" s="1302">
        <f>Q552+S552+U552</f>
        <v>0.15</v>
      </c>
      <c r="AC552" s="1476" t="s">
        <v>390</v>
      </c>
      <c r="AD552" s="1496">
        <f t="shared" ref="AD552:AI552" si="370">AD549+AD550+AD551</f>
        <v>0</v>
      </c>
      <c r="AE552" s="1421">
        <f t="shared" si="370"/>
        <v>0</v>
      </c>
      <c r="AF552" s="1477">
        <f t="shared" si="370"/>
        <v>26.8</v>
      </c>
      <c r="AG552" s="1419">
        <f t="shared" si="370"/>
        <v>25</v>
      </c>
      <c r="AH552" s="1496">
        <f t="shared" si="370"/>
        <v>0</v>
      </c>
      <c r="AI552" s="1421">
        <f t="shared" si="370"/>
        <v>0</v>
      </c>
      <c r="AJ552" s="1327">
        <f t="shared" si="368"/>
        <v>26.8</v>
      </c>
      <c r="AK552" s="1420">
        <f t="shared" si="368"/>
        <v>25</v>
      </c>
      <c r="AL552" s="1327">
        <f t="shared" si="366"/>
        <v>26.8</v>
      </c>
      <c r="AM552" s="1421">
        <f t="shared" si="369"/>
        <v>25</v>
      </c>
      <c r="AN552" s="1327">
        <f>AD552+AF552+AH552</f>
        <v>26.8</v>
      </c>
      <c r="AO552" s="3236">
        <f>AE552+AG552+AI552</f>
        <v>25</v>
      </c>
      <c r="AP552" s="112"/>
      <c r="AV552" s="11"/>
      <c r="AW552" s="11"/>
    </row>
    <row r="553" spans="2:49">
      <c r="B553" s="111"/>
      <c r="C553" s="2127"/>
      <c r="D553" s="100"/>
      <c r="E553" s="111"/>
      <c r="F553" s="114"/>
      <c r="G553" s="110"/>
      <c r="H553" s="199" t="s">
        <v>161</v>
      </c>
      <c r="I553" s="2168" t="s">
        <v>594</v>
      </c>
      <c r="J553" s="2124">
        <v>2</v>
      </c>
      <c r="K553" s="266" t="s">
        <v>83</v>
      </c>
      <c r="L553" s="2168">
        <v>0.16</v>
      </c>
      <c r="M553" s="248">
        <v>0.16</v>
      </c>
      <c r="N553" s="114"/>
      <c r="O553" s="1266" t="s">
        <v>417</v>
      </c>
      <c r="P553" s="1261"/>
      <c r="Q553" s="1457"/>
      <c r="R553" s="1261"/>
      <c r="S553" s="1458"/>
      <c r="T553" s="1271">
        <f>L552</f>
        <v>1E-3</v>
      </c>
      <c r="U553" s="1457">
        <f>M552</f>
        <v>1E-3</v>
      </c>
      <c r="V553" s="1273">
        <f>P553+R553</f>
        <v>0</v>
      </c>
      <c r="W553" s="1454">
        <f t="shared" si="355"/>
        <v>0</v>
      </c>
      <c r="X553" s="1255">
        <f>R553+T553</f>
        <v>1E-3</v>
      </c>
      <c r="Y553" s="1454">
        <f t="shared" si="357"/>
        <v>1E-3</v>
      </c>
      <c r="Z553" s="1301">
        <f>P553+R553+T553</f>
        <v>1E-3</v>
      </c>
      <c r="AA553" s="1302">
        <f>Q553+S553+U553</f>
        <v>1E-3</v>
      </c>
      <c r="AC553" s="1315" t="s">
        <v>383</v>
      </c>
      <c r="AD553" s="1366"/>
      <c r="AE553" s="1367"/>
      <c r="AF553" s="1277">
        <f>I530</f>
        <v>63.41</v>
      </c>
      <c r="AG553" s="1368">
        <f>J530</f>
        <v>47.56</v>
      </c>
      <c r="AH553" s="1366"/>
      <c r="AI553" s="1367"/>
      <c r="AJ553" s="1277"/>
      <c r="AK553" s="1369">
        <f>AE553+AG553</f>
        <v>47.56</v>
      </c>
      <c r="AL553" s="1277">
        <f t="shared" si="366"/>
        <v>63.41</v>
      </c>
      <c r="AM553" s="1370">
        <f t="shared" si="369"/>
        <v>47.56</v>
      </c>
      <c r="AN553" s="1311">
        <f>AD553+AF553+AH553</f>
        <v>63.41</v>
      </c>
      <c r="AO553" s="3233">
        <f>AE553+AG553+AI553</f>
        <v>47.56</v>
      </c>
      <c r="AP553" s="207"/>
      <c r="AU553" s="817"/>
      <c r="AV553" s="11"/>
      <c r="AW553" s="11"/>
    </row>
    <row r="554" spans="2:49" ht="15.75" thickBot="1">
      <c r="B554" s="111"/>
      <c r="C554" s="2127"/>
      <c r="D554" s="100"/>
      <c r="E554" s="111"/>
      <c r="F554" s="114"/>
      <c r="G554" s="110"/>
      <c r="H554" s="2161" t="s">
        <v>695</v>
      </c>
      <c r="I554" s="2162">
        <v>3.3</v>
      </c>
      <c r="J554" s="2163">
        <v>3.3</v>
      </c>
      <c r="K554" s="266" t="s">
        <v>50</v>
      </c>
      <c r="L554" s="2162">
        <v>1.6</v>
      </c>
      <c r="M554" s="2034">
        <v>1.6</v>
      </c>
      <c r="N554" s="114"/>
      <c r="O554" s="496" t="s">
        <v>98</v>
      </c>
      <c r="P554" s="1262"/>
      <c r="Q554" s="1459"/>
      <c r="R554" s="2068">
        <f>I533</f>
        <v>4.88</v>
      </c>
      <c r="S554" s="1460">
        <f>J533</f>
        <v>4.88</v>
      </c>
      <c r="T554" s="1272">
        <f>I554</f>
        <v>3.3</v>
      </c>
      <c r="U554" s="1461">
        <f>J554</f>
        <v>3.3</v>
      </c>
      <c r="V554" s="1274">
        <f>P554+R554</f>
        <v>4.88</v>
      </c>
      <c r="W554" s="1462">
        <f t="shared" si="355"/>
        <v>4.88</v>
      </c>
      <c r="X554" s="1274">
        <f>R554+T554</f>
        <v>8.18</v>
      </c>
      <c r="Y554" s="1462">
        <f t="shared" si="357"/>
        <v>8.18</v>
      </c>
      <c r="Z554" s="1303">
        <f>P554+R554+T554</f>
        <v>8.18</v>
      </c>
      <c r="AA554" s="1304">
        <f>Q554+S554+U554</f>
        <v>8.18</v>
      </c>
      <c r="AC554" s="1316" t="s">
        <v>384</v>
      </c>
      <c r="AD554" s="1351"/>
      <c r="AE554" s="1371"/>
      <c r="AF554" s="1279">
        <f>I531</f>
        <v>32.520000000000003</v>
      </c>
      <c r="AG554" s="1372">
        <f>J531</f>
        <v>27.1</v>
      </c>
      <c r="AH554" s="1351"/>
      <c r="AI554" s="1371"/>
      <c r="AJ554" s="1279">
        <f>AD554+AF554</f>
        <v>32.520000000000003</v>
      </c>
      <c r="AK554" s="1373">
        <f>AE554+AG554</f>
        <v>27.1</v>
      </c>
      <c r="AL554" s="1279">
        <f t="shared" si="366"/>
        <v>32.520000000000003</v>
      </c>
      <c r="AM554" s="1374">
        <f t="shared" si="369"/>
        <v>27.1</v>
      </c>
      <c r="AN554" s="1301">
        <f>AD554+AF554+AH554</f>
        <v>32.520000000000003</v>
      </c>
      <c r="AO554" s="3235">
        <f>AE554+AG554+AI554</f>
        <v>27.1</v>
      </c>
      <c r="AP554" s="112"/>
      <c r="AU554" s="817"/>
      <c r="AV554" s="11"/>
      <c r="AW554" s="11"/>
    </row>
    <row r="555" spans="2:49" ht="15.75" thickBot="1">
      <c r="B555" s="2169" t="s">
        <v>362</v>
      </c>
      <c r="C555" s="2170"/>
      <c r="D555" s="2171">
        <f>D548+D552+110+20</f>
        <v>360</v>
      </c>
      <c r="E555" s="2129"/>
      <c r="F555" s="2132"/>
      <c r="G555" s="2131"/>
      <c r="H555" s="2174" t="s">
        <v>82</v>
      </c>
      <c r="I555" s="2172">
        <v>5</v>
      </c>
      <c r="J555" s="2173">
        <v>5</v>
      </c>
      <c r="K555" s="2132"/>
      <c r="L555" s="2132"/>
      <c r="M555" s="2131"/>
      <c r="N555" s="114"/>
      <c r="AC555" s="1317" t="s">
        <v>380</v>
      </c>
      <c r="AD555" s="1375">
        <f t="shared" ref="AD555:AI555" si="371">SUM(AD553:AD554)</f>
        <v>0</v>
      </c>
      <c r="AE555" s="1376">
        <f t="shared" si="371"/>
        <v>0</v>
      </c>
      <c r="AF555" s="1377">
        <f t="shared" si="371"/>
        <v>95.93</v>
      </c>
      <c r="AG555" s="1319">
        <f t="shared" si="371"/>
        <v>74.66</v>
      </c>
      <c r="AH555" s="1375">
        <f t="shared" si="371"/>
        <v>0</v>
      </c>
      <c r="AI555" s="1376">
        <f t="shared" si="371"/>
        <v>0</v>
      </c>
      <c r="AJ555" s="1318">
        <f>AD555+AF555</f>
        <v>95.93</v>
      </c>
      <c r="AK555" s="1378">
        <f>AE555+AG555</f>
        <v>74.66</v>
      </c>
      <c r="AL555" s="1318">
        <f t="shared" si="366"/>
        <v>95.93</v>
      </c>
      <c r="AM555" s="1379">
        <f t="shared" si="369"/>
        <v>74.66</v>
      </c>
      <c r="AN555" s="1318">
        <f>AD555+AF555+AH555</f>
        <v>95.93</v>
      </c>
      <c r="AO555" s="3240">
        <f>AE555+AG555+AI555</f>
        <v>74.66</v>
      </c>
      <c r="AP555" s="112"/>
      <c r="AU555" s="817"/>
      <c r="AV555" s="11"/>
      <c r="AW555" s="11"/>
    </row>
    <row r="556" spans="2:49">
      <c r="N556" s="114"/>
      <c r="AC556" s="1320" t="s">
        <v>249</v>
      </c>
      <c r="AD556" s="1380"/>
      <c r="AE556" s="1381"/>
      <c r="AF556" s="1382"/>
      <c r="AG556" s="1383"/>
      <c r="AH556" s="1380"/>
      <c r="AI556" s="1381"/>
      <c r="AJ556" s="1277"/>
      <c r="AK556" s="1384"/>
      <c r="AL556" s="1277">
        <f t="shared" si="366"/>
        <v>0</v>
      </c>
      <c r="AM556" s="1385"/>
      <c r="AN556" s="1289">
        <f>AD556+AF556+AH556</f>
        <v>0</v>
      </c>
      <c r="AO556" s="3245">
        <f>AE556+AG556+AI556</f>
        <v>0</v>
      </c>
      <c r="AP556" s="207"/>
      <c r="AU556" s="114"/>
      <c r="AV556" s="11"/>
      <c r="AW556" s="11"/>
    </row>
    <row r="557" spans="2:49">
      <c r="B557" s="11"/>
      <c r="C557" s="7"/>
      <c r="D557" s="11"/>
      <c r="E557" s="2506"/>
      <c r="F557" s="11"/>
      <c r="G557" s="11"/>
      <c r="H557" s="7"/>
      <c r="I557" s="360"/>
      <c r="J557" s="382"/>
      <c r="K557" s="360"/>
      <c r="L557" s="15"/>
      <c r="M557" s="11"/>
      <c r="N557" s="114"/>
      <c r="Q557" s="1241"/>
      <c r="S557" s="1241"/>
      <c r="U557" s="1241"/>
      <c r="W557" s="1244"/>
      <c r="Y557" s="1244"/>
      <c r="AC557" s="1321" t="s">
        <v>103</v>
      </c>
      <c r="AD557" s="1386"/>
      <c r="AE557" s="1387"/>
      <c r="AF557" s="1388"/>
      <c r="AG557" s="1389"/>
      <c r="AH557" s="1386"/>
      <c r="AI557" s="1387"/>
      <c r="AJ557" s="1278">
        <f t="shared" ref="AJ557:AK559" si="372">AD557+AF557</f>
        <v>0</v>
      </c>
      <c r="AK557" s="1390">
        <f t="shared" si="372"/>
        <v>0</v>
      </c>
      <c r="AL557" s="1278">
        <f t="shared" si="366"/>
        <v>0</v>
      </c>
      <c r="AM557" s="1391">
        <f>AG557+AI557</f>
        <v>0</v>
      </c>
      <c r="AN557" s="1292">
        <f>AD557+AF557+AH557</f>
        <v>0</v>
      </c>
      <c r="AO557" s="3234">
        <f>AE557+AG557+AI557</f>
        <v>0</v>
      </c>
      <c r="AP557" s="106"/>
      <c r="AU557" s="114"/>
      <c r="AV557" s="11"/>
      <c r="AW557" s="11"/>
    </row>
    <row r="558" spans="2:49" ht="15.75" thickBot="1">
      <c r="B558" s="41"/>
      <c r="C558" s="7"/>
      <c r="D558" s="15"/>
      <c r="E558" s="2506"/>
      <c r="F558" s="11"/>
      <c r="G558" s="11"/>
      <c r="H558" s="94"/>
      <c r="I558" s="1821"/>
      <c r="J558" s="390"/>
      <c r="N558" s="114"/>
      <c r="Q558" s="1241"/>
      <c r="S558" s="1241"/>
      <c r="U558" s="1241"/>
      <c r="W558" s="1244"/>
      <c r="Y558" s="1244"/>
      <c r="AC558" s="1322" t="s">
        <v>250</v>
      </c>
      <c r="AD558" s="1392"/>
      <c r="AE558" s="1393"/>
      <c r="AF558" s="1394"/>
      <c r="AG558" s="1395"/>
      <c r="AH558" s="1392"/>
      <c r="AI558" s="1393"/>
      <c r="AJ558" s="1279">
        <f t="shared" si="372"/>
        <v>0</v>
      </c>
      <c r="AK558" s="1396">
        <f t="shared" si="372"/>
        <v>0</v>
      </c>
      <c r="AL558" s="1279">
        <f t="shared" si="366"/>
        <v>0</v>
      </c>
      <c r="AM558" s="1397">
        <f>AG558+AI558</f>
        <v>0</v>
      </c>
      <c r="AN558" s="1303">
        <f>AD558+AF558+AH558</f>
        <v>0</v>
      </c>
      <c r="AO558" s="3246">
        <f>AE558+AG558+AI558</f>
        <v>0</v>
      </c>
      <c r="AP558" s="112"/>
      <c r="AU558" s="114"/>
      <c r="AV558" s="11"/>
      <c r="AW558" s="11"/>
    </row>
    <row r="559" spans="2:49" ht="15.75" thickBot="1">
      <c r="B559" s="41"/>
      <c r="C559" s="7"/>
      <c r="D559" s="15"/>
      <c r="E559" s="2506"/>
      <c r="F559" s="11"/>
      <c r="G559" s="11"/>
      <c r="H559" s="94"/>
      <c r="I559" s="14"/>
      <c r="J559" s="153"/>
      <c r="N559" s="114"/>
      <c r="O559" s="114"/>
      <c r="Q559" s="1240"/>
      <c r="S559" s="1240"/>
      <c r="U559" s="1240"/>
      <c r="W559" s="306"/>
      <c r="Y559" s="306"/>
      <c r="AC559" s="1490" t="s">
        <v>381</v>
      </c>
      <c r="AD559" s="1491">
        <f t="shared" ref="AD559:AI559" si="373">AD556+AD557+AD558</f>
        <v>0</v>
      </c>
      <c r="AE559" s="1363">
        <f t="shared" si="373"/>
        <v>0</v>
      </c>
      <c r="AF559" s="1491">
        <f t="shared" si="373"/>
        <v>0</v>
      </c>
      <c r="AG559" s="1363">
        <f t="shared" si="373"/>
        <v>0</v>
      </c>
      <c r="AH559" s="1491">
        <f t="shared" si="373"/>
        <v>0</v>
      </c>
      <c r="AI559" s="1363">
        <f t="shared" si="373"/>
        <v>0</v>
      </c>
      <c r="AJ559" s="1362">
        <f t="shared" si="372"/>
        <v>0</v>
      </c>
      <c r="AK559" s="1364">
        <f t="shared" si="372"/>
        <v>0</v>
      </c>
      <c r="AL559" s="1362">
        <f t="shared" si="366"/>
        <v>0</v>
      </c>
      <c r="AM559" s="1365">
        <f>AG559+AI559</f>
        <v>0</v>
      </c>
      <c r="AN559" s="1303">
        <f>AD559+AF559+AH559</f>
        <v>0</v>
      </c>
      <c r="AO559" s="3246">
        <f>AE559+AG559+AI559</f>
        <v>0</v>
      </c>
      <c r="AP559" s="112"/>
      <c r="AU559" s="114"/>
      <c r="AV559" s="11"/>
      <c r="AW559" s="11"/>
    </row>
    <row r="560" spans="2:49">
      <c r="B560" s="11"/>
      <c r="C560" s="49"/>
      <c r="D560" s="11"/>
      <c r="E560" s="2506"/>
      <c r="F560" s="11"/>
      <c r="G560" s="11"/>
      <c r="H560" s="94"/>
      <c r="I560" s="1821"/>
      <c r="J560" s="390"/>
      <c r="N560" s="144"/>
      <c r="AC560" t="s">
        <v>363</v>
      </c>
      <c r="AN560" s="114"/>
      <c r="AO560" s="11"/>
      <c r="AP560" s="146"/>
    </row>
    <row r="561" spans="2:49">
      <c r="C561" s="184" t="s">
        <v>1003</v>
      </c>
      <c r="G561" s="2"/>
      <c r="H561" s="2"/>
      <c r="I561" s="2"/>
      <c r="L561" s="2"/>
      <c r="N561" s="100"/>
      <c r="O561" s="3214" t="s">
        <v>1004</v>
      </c>
      <c r="AC561" s="107" t="str">
        <f>B569</f>
        <v xml:space="preserve">  11- й день</v>
      </c>
      <c r="AD561" s="2" t="s">
        <v>885</v>
      </c>
      <c r="AI561" s="141" t="s">
        <v>140</v>
      </c>
      <c r="AK561" s="332" t="s">
        <v>364</v>
      </c>
      <c r="AL561" s="73"/>
      <c r="AN561" s="11"/>
      <c r="AO561" s="11"/>
      <c r="AP561" s="114"/>
      <c r="AV561" s="56"/>
      <c r="AW561" s="797"/>
    </row>
    <row r="562" spans="2:49" ht="16.5" thickBot="1">
      <c r="D562" s="1684" t="s">
        <v>528</v>
      </c>
      <c r="L562" s="1949" t="s">
        <v>118</v>
      </c>
      <c r="N562" s="114"/>
      <c r="O562" t="s">
        <v>363</v>
      </c>
      <c r="Z562" s="1305"/>
      <c r="AA562" s="321"/>
      <c r="AP562" s="3224"/>
      <c r="AU562" s="11"/>
      <c r="AV562" s="366"/>
      <c r="AW562" s="366"/>
    </row>
    <row r="563" spans="2:49" ht="15.75" thickBot="1">
      <c r="B563" s="2" t="s">
        <v>885</v>
      </c>
      <c r="C563" s="2"/>
      <c r="D563" s="87"/>
      <c r="F563" s="141" t="s">
        <v>140</v>
      </c>
      <c r="I563" s="88"/>
      <c r="J563" t="s">
        <v>527</v>
      </c>
      <c r="K563" s="695"/>
      <c r="N563" s="114"/>
      <c r="O563" s="107" t="str">
        <f>B569</f>
        <v xml:space="preserve">  11- й день</v>
      </c>
      <c r="P563" s="2" t="s">
        <v>885</v>
      </c>
      <c r="U563" s="141" t="s">
        <v>140</v>
      </c>
      <c r="W563" s="332" t="s">
        <v>364</v>
      </c>
      <c r="X563" s="73"/>
      <c r="Y563" s="1431"/>
      <c r="Z563" s="1305"/>
      <c r="AA563" s="1429"/>
      <c r="AC563" s="1234" t="s">
        <v>289</v>
      </c>
      <c r="AD563" s="1235" t="s">
        <v>365</v>
      </c>
      <c r="AE563" s="1236"/>
      <c r="AF563" s="1235" t="s">
        <v>366</v>
      </c>
      <c r="AG563" s="1236"/>
      <c r="AH563" s="1235" t="s">
        <v>367</v>
      </c>
      <c r="AI563" s="1236"/>
      <c r="AJ563" s="1235" t="s">
        <v>370</v>
      </c>
      <c r="AK563" s="1236"/>
      <c r="AL563" s="1281" t="s">
        <v>371</v>
      </c>
      <c r="AM563" s="1236"/>
      <c r="AN563" s="3249" t="s">
        <v>372</v>
      </c>
      <c r="AO563" s="3231"/>
      <c r="AP563" s="114"/>
      <c r="AV563" s="366"/>
      <c r="AW563" s="366"/>
    </row>
    <row r="564" spans="2:49" ht="15.75" thickBot="1">
      <c r="N564" s="114"/>
      <c r="AC564" s="1497" t="s">
        <v>395</v>
      </c>
      <c r="AD564" s="1237" t="s">
        <v>101</v>
      </c>
      <c r="AE564" s="1239" t="s">
        <v>102</v>
      </c>
      <c r="AF564" s="1282" t="s">
        <v>101</v>
      </c>
      <c r="AG564" s="1283" t="s">
        <v>102</v>
      </c>
      <c r="AH564" s="1282" t="s">
        <v>101</v>
      </c>
      <c r="AI564" s="1283" t="s">
        <v>102</v>
      </c>
      <c r="AJ564" s="1237" t="s">
        <v>101</v>
      </c>
      <c r="AK564" s="1238" t="s">
        <v>102</v>
      </c>
      <c r="AL564" s="1284" t="s">
        <v>101</v>
      </c>
      <c r="AM564" s="1238" t="s">
        <v>102</v>
      </c>
      <c r="AN564" s="1500" t="s">
        <v>101</v>
      </c>
      <c r="AO564" s="3232" t="s">
        <v>102</v>
      </c>
      <c r="AP564" s="109"/>
      <c r="AV564" s="14"/>
      <c r="AW564" s="14"/>
    </row>
    <row r="565" spans="2:49">
      <c r="B565" s="2"/>
      <c r="C565" s="2"/>
      <c r="D565" s="87"/>
      <c r="F565" s="141"/>
      <c r="I565" s="88"/>
      <c r="K565" s="695"/>
      <c r="N565" s="100"/>
      <c r="O565" s="1512" t="s">
        <v>398</v>
      </c>
      <c r="P565" s="198"/>
      <c r="Q565" s="198"/>
      <c r="R565" s="198"/>
      <c r="S565" s="198"/>
      <c r="T565" s="198"/>
      <c r="U565" s="198"/>
      <c r="V565" s="198"/>
      <c r="W565" s="198"/>
      <c r="X565" s="198"/>
      <c r="Y565" s="1232"/>
      <c r="AC565" s="1324" t="s">
        <v>69</v>
      </c>
      <c r="AD565" s="1366"/>
      <c r="AE565" s="1398"/>
      <c r="AF565" s="1366"/>
      <c r="AG565" s="1399"/>
      <c r="AH565" s="1366"/>
      <c r="AI565" s="1400"/>
      <c r="AJ565" s="1277">
        <f t="shared" ref="AJ565:AJ574" si="374">AD565+AF565</f>
        <v>0</v>
      </c>
      <c r="AK565" s="1401">
        <f t="shared" ref="AK565:AK574" si="375">AE565+AG565</f>
        <v>0</v>
      </c>
      <c r="AL565" s="1277">
        <f t="shared" ref="AL565:AL574" si="376">AF565+AH565</f>
        <v>0</v>
      </c>
      <c r="AM565" s="1402">
        <f t="shared" ref="AM565:AM574" si="377">AG565+AI565</f>
        <v>0</v>
      </c>
      <c r="AN565" s="1311">
        <f>AD565+AF565+AH565</f>
        <v>0</v>
      </c>
      <c r="AO565" s="3233">
        <f>AE565+AG565+AI565</f>
        <v>0</v>
      </c>
      <c r="AP565" s="109"/>
      <c r="AV565" s="14"/>
      <c r="AW565" s="14"/>
    </row>
    <row r="566" spans="2:49" ht="15.75" thickBot="1">
      <c r="B566" s="184"/>
      <c r="C566" s="184"/>
      <c r="G566" s="2"/>
      <c r="H566" s="2"/>
      <c r="I566" s="2"/>
      <c r="J566" s="1721"/>
      <c r="L566" s="2"/>
      <c r="N566" s="100"/>
      <c r="O566" s="920"/>
      <c r="P566" s="17" t="s">
        <v>399</v>
      </c>
      <c r="Q566" s="17"/>
      <c r="R566" s="17"/>
      <c r="S566" s="17"/>
      <c r="T566" s="17"/>
      <c r="U566" s="17"/>
      <c r="V566" s="17"/>
      <c r="W566" s="17"/>
      <c r="X566" s="17"/>
      <c r="Y566" s="1233"/>
      <c r="AC566" s="1324" t="s">
        <v>71</v>
      </c>
      <c r="AD566" s="1344"/>
      <c r="AE566" s="1403"/>
      <c r="AF566" s="1344"/>
      <c r="AG566" s="1404"/>
      <c r="AH566" s="1344">
        <f>F606</f>
        <v>4</v>
      </c>
      <c r="AI566" s="1405">
        <f>G606</f>
        <v>4</v>
      </c>
      <c r="AJ566" s="1278">
        <f t="shared" si="374"/>
        <v>0</v>
      </c>
      <c r="AK566" s="1406">
        <f t="shared" si="375"/>
        <v>0</v>
      </c>
      <c r="AL566" s="1278">
        <f t="shared" si="376"/>
        <v>4</v>
      </c>
      <c r="AM566" s="1335">
        <f t="shared" si="377"/>
        <v>4</v>
      </c>
      <c r="AN566" s="1292">
        <f>AD566+AF566+AH566</f>
        <v>4</v>
      </c>
      <c r="AO566" s="3234">
        <f>AE566+AG566+AI566</f>
        <v>4</v>
      </c>
      <c r="AP566" s="109"/>
      <c r="AV566" s="11"/>
      <c r="AW566" s="11"/>
    </row>
    <row r="567" spans="2:49">
      <c r="B567" s="34" t="s">
        <v>2</v>
      </c>
      <c r="C567" s="89" t="s">
        <v>3</v>
      </c>
      <c r="D567" s="90" t="s">
        <v>4</v>
      </c>
      <c r="E567" s="92" t="s">
        <v>61</v>
      </c>
      <c r="F567" s="78"/>
      <c r="G567" s="78"/>
      <c r="H567" s="78"/>
      <c r="I567" s="78"/>
      <c r="J567" s="78"/>
      <c r="K567" s="78"/>
      <c r="L567" s="78"/>
      <c r="M567" s="63"/>
      <c r="N567" s="100"/>
      <c r="AA567" s="11"/>
      <c r="AC567" s="1324" t="s">
        <v>72</v>
      </c>
      <c r="AD567" s="1407"/>
      <c r="AE567" s="1463"/>
      <c r="AF567" s="1407"/>
      <c r="AG567" s="1409"/>
      <c r="AH567" s="1407"/>
      <c r="AI567" s="1410"/>
      <c r="AJ567" s="1278">
        <f t="shared" si="374"/>
        <v>0</v>
      </c>
      <c r="AK567" s="1406">
        <f t="shared" si="375"/>
        <v>0</v>
      </c>
      <c r="AL567" s="1278">
        <f t="shared" si="376"/>
        <v>0</v>
      </c>
      <c r="AM567" s="1335">
        <f t="shared" si="377"/>
        <v>0</v>
      </c>
      <c r="AN567" s="1292">
        <f>AD567+AF567+AH567</f>
        <v>0</v>
      </c>
      <c r="AO567" s="3234">
        <f>AE567+AG567+AI567</f>
        <v>0</v>
      </c>
      <c r="AP567" s="109"/>
      <c r="AV567" s="11"/>
      <c r="AW567" s="11"/>
    </row>
    <row r="568" spans="2:49" ht="15.75" thickBot="1">
      <c r="B568" s="281" t="s">
        <v>5</v>
      </c>
      <c r="C568"/>
      <c r="D568" s="282" t="s">
        <v>62</v>
      </c>
      <c r="E568" s="70"/>
      <c r="F568" s="11"/>
      <c r="G568" s="11"/>
      <c r="H568" s="11"/>
      <c r="I568" s="11"/>
      <c r="J568" s="11"/>
      <c r="K568" s="11"/>
      <c r="L568" s="11"/>
      <c r="M568" s="81"/>
      <c r="N568" s="100"/>
      <c r="AA568" s="38"/>
      <c r="AC568" s="1324" t="s">
        <v>73</v>
      </c>
      <c r="AD568" s="1344"/>
      <c r="AE568" s="1408"/>
      <c r="AF568" s="1344"/>
      <c r="AG568" s="1409"/>
      <c r="AH568" s="1344"/>
      <c r="AI568" s="1410"/>
      <c r="AJ568" s="1278">
        <f t="shared" si="374"/>
        <v>0</v>
      </c>
      <c r="AK568" s="1406">
        <f t="shared" si="375"/>
        <v>0</v>
      </c>
      <c r="AL568" s="1278">
        <f t="shared" si="376"/>
        <v>0</v>
      </c>
      <c r="AM568" s="1335">
        <f t="shared" si="377"/>
        <v>0</v>
      </c>
      <c r="AN568" s="1292">
        <f>AD568+AF568+AH568</f>
        <v>0</v>
      </c>
      <c r="AO568" s="3234">
        <f>AE568+AG568+AI568</f>
        <v>0</v>
      </c>
      <c r="AP568" s="109"/>
      <c r="AV568" s="11"/>
      <c r="AW568" s="11"/>
    </row>
    <row r="569" spans="2:49" ht="16.5" thickBot="1">
      <c r="B569" s="815" t="s">
        <v>1026</v>
      </c>
      <c r="C569" s="78"/>
      <c r="D569" s="1690"/>
      <c r="E569" s="46"/>
      <c r="F569" s="1714" t="s">
        <v>911</v>
      </c>
      <c r="G569" s="1285"/>
      <c r="H569" s="47"/>
      <c r="I569" s="47"/>
      <c r="J569" s="59"/>
      <c r="K569" s="1603" t="s">
        <v>335</v>
      </c>
      <c r="L569" s="1577"/>
      <c r="M569" s="59"/>
      <c r="N569" s="100"/>
      <c r="O569" s="1234" t="s">
        <v>289</v>
      </c>
      <c r="P569" s="1235" t="s">
        <v>365</v>
      </c>
      <c r="Q569" s="1236"/>
      <c r="R569" s="1235" t="s">
        <v>366</v>
      </c>
      <c r="S569" s="1236"/>
      <c r="T569" s="1235" t="s">
        <v>367</v>
      </c>
      <c r="U569" s="1236"/>
      <c r="V569" s="1235" t="s">
        <v>368</v>
      </c>
      <c r="W569" s="1236"/>
      <c r="X569" s="1281" t="s">
        <v>371</v>
      </c>
      <c r="Y569" s="1236"/>
      <c r="Z569" s="3223" t="s">
        <v>372</v>
      </c>
      <c r="AA569" s="1286"/>
      <c r="AC569" s="1324" t="s">
        <v>75</v>
      </c>
      <c r="AD569" s="1344"/>
      <c r="AE569" s="1403"/>
      <c r="AF569" s="1344">
        <f>I594</f>
        <v>44.1</v>
      </c>
      <c r="AG569" s="1404">
        <f>J594</f>
        <v>44.1</v>
      </c>
      <c r="AH569" s="1344"/>
      <c r="AI569" s="1405"/>
      <c r="AJ569" s="1278">
        <f t="shared" si="374"/>
        <v>44.1</v>
      </c>
      <c r="AK569" s="1406">
        <f t="shared" si="375"/>
        <v>44.1</v>
      </c>
      <c r="AL569" s="1278">
        <f t="shared" si="376"/>
        <v>44.1</v>
      </c>
      <c r="AM569" s="1335">
        <f t="shared" si="377"/>
        <v>44.1</v>
      </c>
      <c r="AN569" s="1292">
        <f>AD569+AF569+AH569</f>
        <v>44.1</v>
      </c>
      <c r="AO569" s="3234">
        <f>AE569+AG569+AI569</f>
        <v>44.1</v>
      </c>
      <c r="AP569" s="109"/>
      <c r="AV569" s="11"/>
      <c r="AW569" s="11"/>
    </row>
    <row r="570" spans="2:49" ht="15.75" thickBot="1">
      <c r="B570" s="92"/>
      <c r="C570" s="177" t="s">
        <v>154</v>
      </c>
      <c r="D570" s="63"/>
      <c r="E570" s="1901" t="s">
        <v>100</v>
      </c>
      <c r="F570" s="1899" t="s">
        <v>101</v>
      </c>
      <c r="G570" s="1900" t="s">
        <v>102</v>
      </c>
      <c r="H570" s="2886" t="s">
        <v>100</v>
      </c>
      <c r="I570" s="1899" t="s">
        <v>101</v>
      </c>
      <c r="J570" s="1900" t="s">
        <v>102</v>
      </c>
      <c r="K570" s="1534" t="s">
        <v>100</v>
      </c>
      <c r="L570" s="1552" t="s">
        <v>101</v>
      </c>
      <c r="M570" s="1553" t="s">
        <v>102</v>
      </c>
      <c r="N570" s="100"/>
      <c r="O570" s="933"/>
      <c r="P570" s="1237" t="s">
        <v>101</v>
      </c>
      <c r="Q570" s="1238" t="s">
        <v>102</v>
      </c>
      <c r="R570" s="1237" t="s">
        <v>101</v>
      </c>
      <c r="S570" s="1238" t="s">
        <v>102</v>
      </c>
      <c r="T570" s="1237" t="s">
        <v>101</v>
      </c>
      <c r="U570" s="1238" t="s">
        <v>102</v>
      </c>
      <c r="V570" s="1237" t="s">
        <v>101</v>
      </c>
      <c r="W570" s="1238" t="s">
        <v>102</v>
      </c>
      <c r="X570" s="1237" t="s">
        <v>101</v>
      </c>
      <c r="Y570" s="1239" t="s">
        <v>102</v>
      </c>
      <c r="Z570" s="1287" t="s">
        <v>101</v>
      </c>
      <c r="AA570" s="1288" t="s">
        <v>102</v>
      </c>
      <c r="AC570" s="1324" t="s">
        <v>76</v>
      </c>
      <c r="AD570" s="1344"/>
      <c r="AE570" s="1411"/>
      <c r="AF570" s="1344"/>
      <c r="AG570" s="1404"/>
      <c r="AH570" s="1344"/>
      <c r="AI570" s="1405"/>
      <c r="AJ570" s="1278">
        <f t="shared" si="374"/>
        <v>0</v>
      </c>
      <c r="AK570" s="1406">
        <f t="shared" si="375"/>
        <v>0</v>
      </c>
      <c r="AL570" s="1278">
        <f t="shared" si="376"/>
        <v>0</v>
      </c>
      <c r="AM570" s="1335">
        <f t="shared" si="377"/>
        <v>0</v>
      </c>
      <c r="AN570" s="1292">
        <f>AD570+AF570+AH570</f>
        <v>0</v>
      </c>
      <c r="AO570" s="3234">
        <f>AE570+AG570+AI570</f>
        <v>0</v>
      </c>
      <c r="AP570" s="109"/>
    </row>
    <row r="571" spans="2:49">
      <c r="B571" s="1625" t="s">
        <v>345</v>
      </c>
      <c r="C571" s="280" t="s">
        <v>335</v>
      </c>
      <c r="D571" s="1653">
        <v>60</v>
      </c>
      <c r="E571" s="1189" t="s">
        <v>228</v>
      </c>
      <c r="F571" s="1190">
        <v>186.73</v>
      </c>
      <c r="G571" s="1847">
        <v>132.5</v>
      </c>
      <c r="H571" s="1532" t="s">
        <v>451</v>
      </c>
      <c r="I571" s="1190">
        <v>8.3800000000000008</v>
      </c>
      <c r="J571" s="1533">
        <v>8.3800000000000008</v>
      </c>
      <c r="K571" s="1582" t="s">
        <v>74</v>
      </c>
      <c r="L571" s="1583">
        <v>56.174999999999997</v>
      </c>
      <c r="M571" s="1584">
        <v>45</v>
      </c>
      <c r="N571" s="100"/>
      <c r="O571" s="1513" t="s">
        <v>133</v>
      </c>
      <c r="P571" s="1253">
        <f>D575</f>
        <v>40</v>
      </c>
      <c r="Q571" s="1432">
        <f>D575</f>
        <v>40</v>
      </c>
      <c r="R571" s="1267">
        <f>D588</f>
        <v>40</v>
      </c>
      <c r="S571" s="1424">
        <f>D588</f>
        <v>40</v>
      </c>
      <c r="T571" s="1267">
        <f>D606</f>
        <v>30</v>
      </c>
      <c r="U571" s="1433">
        <f>D606</f>
        <v>30</v>
      </c>
      <c r="V571" s="1267">
        <f>P571+R571</f>
        <v>80</v>
      </c>
      <c r="W571" s="1423">
        <f>Q571+S571</f>
        <v>80</v>
      </c>
      <c r="X571" s="1267">
        <f>R571+T571</f>
        <v>70</v>
      </c>
      <c r="Y571" s="1424">
        <f>S571+U571</f>
        <v>70</v>
      </c>
      <c r="Z571" s="1289">
        <f>P571+R571+T571</f>
        <v>110</v>
      </c>
      <c r="AA571" s="1290">
        <f>Q571+S571+U571</f>
        <v>110</v>
      </c>
      <c r="AC571" s="1325" t="s">
        <v>397</v>
      </c>
      <c r="AD571" s="1344"/>
      <c r="AE571" s="1403"/>
      <c r="AF571" s="1344"/>
      <c r="AG571" s="1404"/>
      <c r="AH571" s="1344"/>
      <c r="AI571" s="1405"/>
      <c r="AJ571" s="1278">
        <f t="shared" si="374"/>
        <v>0</v>
      </c>
      <c r="AK571" s="1406">
        <f t="shared" si="375"/>
        <v>0</v>
      </c>
      <c r="AL571" s="1278">
        <f t="shared" si="376"/>
        <v>0</v>
      </c>
      <c r="AM571" s="1335">
        <f t="shared" si="377"/>
        <v>0</v>
      </c>
      <c r="AN571" s="1292">
        <f>AD571+AF571+AH571</f>
        <v>0</v>
      </c>
      <c r="AO571" s="3234">
        <f>AE571+AG571+AI571</f>
        <v>0</v>
      </c>
      <c r="AP571" s="109"/>
    </row>
    <row r="572" spans="2:49" ht="15.75" thickBot="1">
      <c r="B572" s="257" t="s">
        <v>871</v>
      </c>
      <c r="C572" s="2674" t="s">
        <v>450</v>
      </c>
      <c r="D572" s="15">
        <v>235</v>
      </c>
      <c r="E572" s="2842" t="s">
        <v>991</v>
      </c>
      <c r="F572" s="1514"/>
      <c r="G572" s="1514"/>
      <c r="H572" s="2868" t="s">
        <v>993</v>
      </c>
      <c r="I572" s="1514"/>
      <c r="J572" s="1681"/>
      <c r="K572" s="1586" t="s">
        <v>96</v>
      </c>
      <c r="L572" s="1587">
        <v>16.8</v>
      </c>
      <c r="M572" s="1540">
        <v>16.8</v>
      </c>
      <c r="N572" s="100"/>
      <c r="O572" s="1291" t="s">
        <v>132</v>
      </c>
      <c r="P572" s="1254">
        <f>D574</f>
        <v>60</v>
      </c>
      <c r="Q572" s="1434">
        <f>D574</f>
        <v>60</v>
      </c>
      <c r="R572" s="1254">
        <f>D587</f>
        <v>70</v>
      </c>
      <c r="S572" s="1435">
        <f>D587</f>
        <v>70</v>
      </c>
      <c r="T572" s="1254"/>
      <c r="U572" s="1434"/>
      <c r="V572" s="1254">
        <f t="shared" ref="V572:V576" si="378">P572+R572</f>
        <v>130</v>
      </c>
      <c r="W572" s="1426">
        <f t="shared" ref="W572:W576" si="379">Q572+S572</f>
        <v>130</v>
      </c>
      <c r="X572" s="1254">
        <f t="shared" ref="X572:X576" si="380">R572+T572</f>
        <v>70</v>
      </c>
      <c r="Y572" s="1335">
        <f t="shared" ref="Y572:Y576" si="381">S572+U572</f>
        <v>70</v>
      </c>
      <c r="Z572" s="1292">
        <f>P572+R572+T572</f>
        <v>130</v>
      </c>
      <c r="AA572" s="1293">
        <f>Q572+S572+U572</f>
        <v>130</v>
      </c>
      <c r="AC572" s="1498" t="s">
        <v>396</v>
      </c>
      <c r="AD572" s="1351"/>
      <c r="AE572" s="1412"/>
      <c r="AF572" s="1351"/>
      <c r="AG572" s="1413"/>
      <c r="AH572" s="1351"/>
      <c r="AI572" s="1414"/>
      <c r="AJ572" s="1279">
        <f t="shared" si="374"/>
        <v>0</v>
      </c>
      <c r="AK572" s="1415">
        <f t="shared" si="375"/>
        <v>0</v>
      </c>
      <c r="AL572" s="1279">
        <f t="shared" si="376"/>
        <v>0</v>
      </c>
      <c r="AM572" s="1243">
        <f t="shared" si="377"/>
        <v>0</v>
      </c>
      <c r="AN572" s="1301">
        <f>AD572+AF572+AH572</f>
        <v>0</v>
      </c>
      <c r="AO572" s="3235">
        <f>AE572+AG572+AI572</f>
        <v>0</v>
      </c>
      <c r="AP572" s="135"/>
    </row>
    <row r="573" spans="2:49" ht="15.75" thickBot="1">
      <c r="B573" s="259" t="s">
        <v>419</v>
      </c>
      <c r="C573" s="266" t="s">
        <v>122</v>
      </c>
      <c r="D573" s="1644">
        <v>200</v>
      </c>
      <c r="E573" s="1589" t="s">
        <v>89</v>
      </c>
      <c r="F573" s="260">
        <v>3.6</v>
      </c>
      <c r="G573" s="1639">
        <v>3.6</v>
      </c>
      <c r="H573" s="252" t="s">
        <v>82</v>
      </c>
      <c r="I573" s="2887">
        <v>2.31</v>
      </c>
      <c r="J573" s="2889">
        <v>2.31</v>
      </c>
      <c r="K573" s="261" t="s">
        <v>159</v>
      </c>
      <c r="L573" s="265">
        <v>13.5</v>
      </c>
      <c r="M573" s="1585">
        <v>10.8</v>
      </c>
      <c r="N573" s="100"/>
      <c r="O573" s="1291" t="s">
        <v>79</v>
      </c>
      <c r="P573" s="1254">
        <f>I574</f>
        <v>1.57</v>
      </c>
      <c r="Q573" s="1755">
        <f>J574</f>
        <v>1.57</v>
      </c>
      <c r="R573" s="1254">
        <f>I588</f>
        <v>2.88</v>
      </c>
      <c r="S573" s="1426">
        <f>J588</f>
        <v>2.88</v>
      </c>
      <c r="T573" s="1254">
        <f>F605+I605</f>
        <v>14.6</v>
      </c>
      <c r="U573" s="1437">
        <f>G605+J605</f>
        <v>14.6</v>
      </c>
      <c r="V573" s="1254">
        <f t="shared" si="378"/>
        <v>4.45</v>
      </c>
      <c r="W573" s="1426">
        <f t="shared" si="379"/>
        <v>4.45</v>
      </c>
      <c r="X573" s="1254">
        <f t="shared" si="380"/>
        <v>17.48</v>
      </c>
      <c r="Y573" s="1335">
        <f t="shared" si="381"/>
        <v>17.48</v>
      </c>
      <c r="Z573" s="1292">
        <f>P573+R573+T573</f>
        <v>19.05</v>
      </c>
      <c r="AA573" s="1293">
        <f>Q573+S573+U573</f>
        <v>19.05</v>
      </c>
      <c r="AC573" s="1326" t="s">
        <v>382</v>
      </c>
      <c r="AD573" s="1416">
        <f t="shared" ref="AD573:AI573" si="382">SUM(AD565:AD572)</f>
        <v>0</v>
      </c>
      <c r="AE573" s="1417">
        <f t="shared" si="382"/>
        <v>0</v>
      </c>
      <c r="AF573" s="1418">
        <f t="shared" si="382"/>
        <v>44.1</v>
      </c>
      <c r="AG573" s="1328">
        <f t="shared" si="382"/>
        <v>44.1</v>
      </c>
      <c r="AH573" s="1416">
        <f t="shared" si="382"/>
        <v>4</v>
      </c>
      <c r="AI573" s="1419">
        <f t="shared" si="382"/>
        <v>4</v>
      </c>
      <c r="AJ573" s="1327">
        <f t="shared" si="374"/>
        <v>44.1</v>
      </c>
      <c r="AK573" s="1420">
        <f t="shared" si="375"/>
        <v>44.1</v>
      </c>
      <c r="AL573" s="1327">
        <f t="shared" si="376"/>
        <v>48.1</v>
      </c>
      <c r="AM573" s="1421">
        <f t="shared" si="377"/>
        <v>48.1</v>
      </c>
      <c r="AN573" s="1327">
        <f>AD573+AF573+AH573</f>
        <v>48.1</v>
      </c>
      <c r="AO573" s="3236">
        <f>AE573+AG573+AI573</f>
        <v>48.1</v>
      </c>
      <c r="AP573" s="114"/>
    </row>
    <row r="574" spans="2:49">
      <c r="B574" s="259" t="s">
        <v>9</v>
      </c>
      <c r="C574" s="266" t="s">
        <v>10</v>
      </c>
      <c r="D574" s="1644">
        <v>60</v>
      </c>
      <c r="E574" s="261" t="s">
        <v>170</v>
      </c>
      <c r="F574" s="260">
        <v>129.94999999999999</v>
      </c>
      <c r="G574" s="1639">
        <v>97.46</v>
      </c>
      <c r="H574" s="252" t="s">
        <v>446</v>
      </c>
      <c r="I574" s="1197">
        <v>1.57</v>
      </c>
      <c r="J574" s="1541">
        <v>1.57</v>
      </c>
      <c r="K574" s="1589" t="s">
        <v>89</v>
      </c>
      <c r="L574" s="1574">
        <v>4.8</v>
      </c>
      <c r="M574" s="1198">
        <v>4.8</v>
      </c>
      <c r="N574" s="100"/>
      <c r="O574" s="1294" t="s">
        <v>373</v>
      </c>
      <c r="P574" s="1255">
        <f>AD573</f>
        <v>0</v>
      </c>
      <c r="Q574" s="1464">
        <f>AE573</f>
        <v>0</v>
      </c>
      <c r="R574" s="1255">
        <f>AF573</f>
        <v>44.1</v>
      </c>
      <c r="S574" s="1438">
        <f>AG573</f>
        <v>44.1</v>
      </c>
      <c r="T574" s="1255">
        <f>AH573</f>
        <v>4</v>
      </c>
      <c r="U574" s="1439">
        <f>AI573</f>
        <v>4</v>
      </c>
      <c r="V574" s="1255">
        <f t="shared" si="378"/>
        <v>44.1</v>
      </c>
      <c r="W574" s="1296">
        <f t="shared" si="379"/>
        <v>44.1</v>
      </c>
      <c r="X574" s="1255">
        <f t="shared" si="380"/>
        <v>48.1</v>
      </c>
      <c r="Y574" s="1438">
        <f t="shared" si="381"/>
        <v>48.1</v>
      </c>
      <c r="Z574" s="1295">
        <f>P574+R574+T574</f>
        <v>48.1</v>
      </c>
      <c r="AA574" s="1296">
        <f>Q574+S574+U574</f>
        <v>48.1</v>
      </c>
      <c r="AC574" s="2450" t="s">
        <v>828</v>
      </c>
      <c r="AD574" s="1275"/>
      <c r="AE574" s="1737"/>
      <c r="AF574" s="1277"/>
      <c r="AG574" s="1422"/>
      <c r="AH574" s="1280"/>
      <c r="AI574" s="1746"/>
      <c r="AJ574" s="1280">
        <f t="shared" si="374"/>
        <v>0</v>
      </c>
      <c r="AK574" s="1423">
        <f t="shared" si="375"/>
        <v>0</v>
      </c>
      <c r="AL574" s="1280">
        <f t="shared" si="376"/>
        <v>0</v>
      </c>
      <c r="AM574" s="1424">
        <f t="shared" si="377"/>
        <v>0</v>
      </c>
      <c r="AN574" s="1499">
        <f>AD574+AF574+AH574</f>
        <v>0</v>
      </c>
      <c r="AO574" s="3237">
        <f>AE574+AG574+AI574</f>
        <v>0</v>
      </c>
      <c r="AP574" s="119"/>
    </row>
    <row r="575" spans="2:49">
      <c r="B575" s="259" t="s">
        <v>9</v>
      </c>
      <c r="C575" s="266" t="s">
        <v>387</v>
      </c>
      <c r="D575" s="275">
        <v>40</v>
      </c>
      <c r="E575" s="261" t="s">
        <v>68</v>
      </c>
      <c r="F575" s="260">
        <v>25.341999999999999</v>
      </c>
      <c r="G575" s="1639">
        <v>20.52</v>
      </c>
      <c r="H575" s="252" t="s">
        <v>83</v>
      </c>
      <c r="I575" s="1197">
        <v>1.1499999999999999</v>
      </c>
      <c r="J575" s="1541">
        <v>1.1499999999999999</v>
      </c>
      <c r="K575" s="1590" t="s">
        <v>333</v>
      </c>
      <c r="L575" s="260">
        <v>0.7</v>
      </c>
      <c r="M575" s="1591">
        <v>0.7</v>
      </c>
      <c r="N575" s="100"/>
      <c r="O575" s="1291" t="s">
        <v>105</v>
      </c>
      <c r="P575" s="1254"/>
      <c r="Q575" s="1247"/>
      <c r="R575" s="1254"/>
      <c r="S575" s="1335"/>
      <c r="T575" s="1254"/>
      <c r="U575" s="1440"/>
      <c r="V575" s="1254">
        <f t="shared" si="378"/>
        <v>0</v>
      </c>
      <c r="W575" s="1426">
        <f t="shared" si="379"/>
        <v>0</v>
      </c>
      <c r="X575" s="1254">
        <f t="shared" si="380"/>
        <v>0</v>
      </c>
      <c r="Y575" s="1335">
        <f t="shared" si="381"/>
        <v>0</v>
      </c>
      <c r="Z575" s="1292">
        <f>P575+R575+T575</f>
        <v>0</v>
      </c>
      <c r="AA575" s="1293">
        <f>Q575+S575+U575</f>
        <v>0</v>
      </c>
      <c r="AC575" s="1307" t="s">
        <v>394</v>
      </c>
      <c r="AD575" s="1070"/>
      <c r="AE575" s="1738"/>
      <c r="AF575" s="1278"/>
      <c r="AG575" s="1425"/>
      <c r="AH575" s="1278"/>
      <c r="AI575" s="1443"/>
      <c r="AJ575" s="1278">
        <f t="shared" ref="AJ575:AM578" si="383">AD575+AF575</f>
        <v>0</v>
      </c>
      <c r="AK575" s="1426">
        <f t="shared" si="383"/>
        <v>0</v>
      </c>
      <c r="AL575" s="1278">
        <f t="shared" si="383"/>
        <v>0</v>
      </c>
      <c r="AM575" s="1335">
        <f t="shared" si="383"/>
        <v>0</v>
      </c>
      <c r="AN575" s="1499">
        <f>AD575+AF575+AH575</f>
        <v>0</v>
      </c>
      <c r="AO575" s="3237">
        <f>AE575+AG575+AI575</f>
        <v>0</v>
      </c>
      <c r="AP575" s="119"/>
    </row>
    <row r="576" spans="2:49">
      <c r="B576" s="70"/>
      <c r="C576" s="1632"/>
      <c r="D576" s="81"/>
      <c r="E576" s="2842" t="s">
        <v>992</v>
      </c>
      <c r="F576" s="1514"/>
      <c r="G576" s="1514"/>
      <c r="H576" s="252" t="s">
        <v>475</v>
      </c>
      <c r="I576" s="1197">
        <v>2.3E-3</v>
      </c>
      <c r="J576" s="1541">
        <v>2.3E-3</v>
      </c>
      <c r="K576" s="1589" t="s">
        <v>334</v>
      </c>
      <c r="L576" s="1574">
        <v>0.3</v>
      </c>
      <c r="M576" s="1198">
        <v>0.3</v>
      </c>
      <c r="N576" s="100"/>
      <c r="O576" s="489" t="s">
        <v>45</v>
      </c>
      <c r="P576" s="1751">
        <f>F574</f>
        <v>129.94999999999999</v>
      </c>
      <c r="Q576" s="1446">
        <f>G574</f>
        <v>97.46</v>
      </c>
      <c r="R576" s="1254">
        <f>F583</f>
        <v>21.4</v>
      </c>
      <c r="S576" s="1335">
        <f>G583</f>
        <v>16</v>
      </c>
      <c r="T576" s="1254"/>
      <c r="U576" s="1440"/>
      <c r="V576" s="1254">
        <f t="shared" si="378"/>
        <v>151.35</v>
      </c>
      <c r="W576" s="1426">
        <f t="shared" si="379"/>
        <v>113.46</v>
      </c>
      <c r="X576" s="1254">
        <f t="shared" si="380"/>
        <v>21.4</v>
      </c>
      <c r="Y576" s="1335">
        <f t="shared" si="381"/>
        <v>16</v>
      </c>
      <c r="Z576" s="1292">
        <f>P576+R576+T576</f>
        <v>151.35</v>
      </c>
      <c r="AA576" s="1293">
        <f>Q576+S576+U576</f>
        <v>113.46</v>
      </c>
      <c r="AC576" s="1306" t="s">
        <v>272</v>
      </c>
      <c r="AD576" s="1070"/>
      <c r="AE576" s="1739"/>
      <c r="AF576" s="1278">
        <f>L588</f>
        <v>75.834000000000003</v>
      </c>
      <c r="AG576" s="1425">
        <f>M588</f>
        <v>45.5</v>
      </c>
      <c r="AH576" s="1278"/>
      <c r="AI576" s="1443"/>
      <c r="AJ576" s="1278">
        <f t="shared" si="383"/>
        <v>75.834000000000003</v>
      </c>
      <c r="AK576" s="1426">
        <f t="shared" si="383"/>
        <v>45.5</v>
      </c>
      <c r="AL576" s="1278">
        <f t="shared" si="383"/>
        <v>75.834000000000003</v>
      </c>
      <c r="AM576" s="1335">
        <f t="shared" si="383"/>
        <v>45.5</v>
      </c>
      <c r="AN576" s="1499">
        <f>AD576+AF576+AH576</f>
        <v>75.834000000000003</v>
      </c>
      <c r="AO576" s="3237">
        <f>AE576+AG576+AI576</f>
        <v>45.5</v>
      </c>
      <c r="AP576" s="223"/>
    </row>
    <row r="577" spans="2:42">
      <c r="B577" s="70"/>
      <c r="C577" s="1632"/>
      <c r="D577" s="81"/>
      <c r="E577" s="261" t="s">
        <v>159</v>
      </c>
      <c r="F577" s="260">
        <v>12.58</v>
      </c>
      <c r="G577" s="1639">
        <v>10.48</v>
      </c>
      <c r="H577" s="1515" t="s">
        <v>413</v>
      </c>
      <c r="I577" s="1197"/>
      <c r="J577" s="1541">
        <v>1.06</v>
      </c>
      <c r="K577" s="261" t="s">
        <v>54</v>
      </c>
      <c r="L577" s="260">
        <v>0.2</v>
      </c>
      <c r="M577" s="1540">
        <v>0.2</v>
      </c>
      <c r="N577" s="100"/>
      <c r="O577" s="2562" t="s">
        <v>839</v>
      </c>
      <c r="P577" s="1256">
        <f>AD588</f>
        <v>132.77699999999999</v>
      </c>
      <c r="Q577" s="1441">
        <f>AE588</f>
        <v>111.97999999999999</v>
      </c>
      <c r="R577" s="2564">
        <f>AF588</f>
        <v>202.78400000000002</v>
      </c>
      <c r="S577" s="2565">
        <f>AG588</f>
        <v>148.94499999999999</v>
      </c>
      <c r="T577" s="1256">
        <f>AH588</f>
        <v>61.07</v>
      </c>
      <c r="U577" s="1443">
        <f>AI588</f>
        <v>48.86</v>
      </c>
      <c r="V577" s="2564">
        <f t="shared" ref="V577:Y579" si="384">P577+R577</f>
        <v>335.56100000000004</v>
      </c>
      <c r="W577" s="1298">
        <f t="shared" si="384"/>
        <v>260.92499999999995</v>
      </c>
      <c r="X577" s="2564">
        <f t="shared" si="384"/>
        <v>263.85400000000004</v>
      </c>
      <c r="Y577" s="2565">
        <f t="shared" si="384"/>
        <v>197.80500000000001</v>
      </c>
      <c r="Z577" s="2566">
        <f>P577+R577+T577</f>
        <v>396.63100000000003</v>
      </c>
      <c r="AA577" s="1298">
        <f>Q577+S577+U577</f>
        <v>309.78499999999997</v>
      </c>
      <c r="AC577" s="1308" t="s">
        <v>449</v>
      </c>
      <c r="AD577" s="1070"/>
      <c r="AE577" s="1740"/>
      <c r="AF577" s="1278"/>
      <c r="AG577" s="1425"/>
      <c r="AH577" s="1279"/>
      <c r="AI577" s="1747"/>
      <c r="AJ577" s="1279">
        <f t="shared" si="383"/>
        <v>0</v>
      </c>
      <c r="AK577" s="1428">
        <f t="shared" si="383"/>
        <v>0</v>
      </c>
      <c r="AL577" s="1279">
        <f t="shared" si="383"/>
        <v>0</v>
      </c>
      <c r="AM577" s="1243">
        <f t="shared" si="383"/>
        <v>0</v>
      </c>
      <c r="AN577" s="1499">
        <f>AD577+AF577+AH577</f>
        <v>0</v>
      </c>
      <c r="AO577" s="3237">
        <f>AE577+AG577+AI577</f>
        <v>0</v>
      </c>
      <c r="AP577" s="223"/>
    </row>
    <row r="578" spans="2:42" ht="15.75" thickBot="1">
      <c r="B578" s="1472" t="s">
        <v>360</v>
      </c>
      <c r="C578" s="1473"/>
      <c r="D578" s="1830">
        <f>SUM(D571:D576)</f>
        <v>595</v>
      </c>
      <c r="E578" s="1262"/>
      <c r="F578" s="2888" t="s">
        <v>994</v>
      </c>
      <c r="G578" s="2024"/>
      <c r="H578" s="2024"/>
      <c r="I578" s="2024"/>
      <c r="J578" s="2026"/>
      <c r="K578" s="66"/>
      <c r="L578" s="38"/>
      <c r="M578" s="83"/>
      <c r="N578" s="100"/>
      <c r="O578" s="2563" t="s">
        <v>840</v>
      </c>
      <c r="P578" s="2564">
        <f>AD595</f>
        <v>0</v>
      </c>
      <c r="Q578" s="1441">
        <f>AE595</f>
        <v>0</v>
      </c>
      <c r="R578" s="1256">
        <f>AF595</f>
        <v>0</v>
      </c>
      <c r="S578" s="1442">
        <f>AG595</f>
        <v>0</v>
      </c>
      <c r="T578" s="1256">
        <f>AH595</f>
        <v>0</v>
      </c>
      <c r="U578" s="1443">
        <f>AI595</f>
        <v>0</v>
      </c>
      <c r="V578" s="1256">
        <f t="shared" si="384"/>
        <v>0</v>
      </c>
      <c r="W578" s="1298">
        <f t="shared" si="384"/>
        <v>0</v>
      </c>
      <c r="X578" s="1256">
        <f t="shared" si="384"/>
        <v>0</v>
      </c>
      <c r="Y578" s="1442">
        <f t="shared" si="384"/>
        <v>0</v>
      </c>
      <c r="Z578" s="2566">
        <f>P578+R578+T578</f>
        <v>0</v>
      </c>
      <c r="AA578" s="1298">
        <f>Q578+S578+U578</f>
        <v>0</v>
      </c>
      <c r="AC578" s="1308" t="s">
        <v>63</v>
      </c>
      <c r="AD578" s="1275"/>
      <c r="AE578" s="1737"/>
      <c r="AF578" s="1277"/>
      <c r="AG578" s="1422"/>
      <c r="AH578" s="1278"/>
      <c r="AI578" s="1443"/>
      <c r="AJ578" s="1278">
        <f t="shared" si="383"/>
        <v>0</v>
      </c>
      <c r="AK578" s="1426">
        <f t="shared" si="383"/>
        <v>0</v>
      </c>
      <c r="AL578" s="1278">
        <f t="shared" si="383"/>
        <v>0</v>
      </c>
      <c r="AM578" s="1335">
        <f t="shared" si="383"/>
        <v>0</v>
      </c>
      <c r="AN578" s="1499">
        <f>AD578+AF578+AH578</f>
        <v>0</v>
      </c>
      <c r="AO578" s="3237">
        <f>AE578+AG578+AI578</f>
        <v>0</v>
      </c>
      <c r="AP578" s="112"/>
    </row>
    <row r="579" spans="2:42" ht="15.75" thickBot="1">
      <c r="B579" s="387"/>
      <c r="C579" s="177" t="s">
        <v>123</v>
      </c>
      <c r="D579" s="63"/>
      <c r="E579" s="1732" t="s">
        <v>631</v>
      </c>
      <c r="F579" s="78"/>
      <c r="G579" s="78"/>
      <c r="H579" s="1953" t="s">
        <v>641</v>
      </c>
      <c r="I579" s="47"/>
      <c r="J579" s="59"/>
      <c r="K579" s="1153" t="s">
        <v>235</v>
      </c>
      <c r="L579" s="47"/>
      <c r="M579" s="59"/>
      <c r="N579" s="100"/>
      <c r="O579" s="1291" t="s">
        <v>70</v>
      </c>
      <c r="P579" s="1257">
        <f>AD603</f>
        <v>0</v>
      </c>
      <c r="Q579" s="1444">
        <f>AE603</f>
        <v>0</v>
      </c>
      <c r="R579" s="1257">
        <f>AF603</f>
        <v>143</v>
      </c>
      <c r="S579" s="1335">
        <f>AG603</f>
        <v>100</v>
      </c>
      <c r="T579" s="1257">
        <f>AH603</f>
        <v>26.04</v>
      </c>
      <c r="U579" s="1440">
        <f>AI603</f>
        <v>20</v>
      </c>
      <c r="V579" s="1257">
        <f t="shared" si="384"/>
        <v>143</v>
      </c>
      <c r="W579" s="1426">
        <f t="shared" si="384"/>
        <v>100</v>
      </c>
      <c r="X579" s="1257">
        <f t="shared" si="384"/>
        <v>169.04</v>
      </c>
      <c r="Y579" s="1335">
        <f t="shared" si="384"/>
        <v>120</v>
      </c>
      <c r="Z579" s="1312">
        <f>P579+R579+T579</f>
        <v>169.04</v>
      </c>
      <c r="AA579" s="1293">
        <f>Q579+S579+U579</f>
        <v>120</v>
      </c>
      <c r="AC579" s="1958" t="s">
        <v>546</v>
      </c>
      <c r="AD579" s="1070"/>
      <c r="AE579" s="1738"/>
      <c r="AF579" s="1278">
        <f>F592</f>
        <v>3.25</v>
      </c>
      <c r="AG579" s="1425">
        <f>G592</f>
        <v>2.5</v>
      </c>
      <c r="AH579" s="1278"/>
      <c r="AI579" s="1443"/>
      <c r="AJ579" s="1278">
        <f t="shared" ref="AJ579:AJ580" si="385">AD579+AF579</f>
        <v>3.25</v>
      </c>
      <c r="AK579" s="1426">
        <f t="shared" ref="AK579:AK580" si="386">AE579+AG579</f>
        <v>2.5</v>
      </c>
      <c r="AL579" s="1278">
        <f t="shared" ref="AL579:AL580" si="387">AF579+AH579</f>
        <v>3.25</v>
      </c>
      <c r="AM579" s="1335">
        <f t="shared" ref="AM579:AM580" si="388">AG579+AI579</f>
        <v>2.5</v>
      </c>
      <c r="AN579" s="1499">
        <f>AD579+AF579+AH579</f>
        <v>3.25</v>
      </c>
      <c r="AO579" s="3237">
        <f>AE579+AG579+AI579</f>
        <v>2.5</v>
      </c>
      <c r="AP579" s="119"/>
    </row>
    <row r="580" spans="2:42" ht="15.75" thickBot="1">
      <c r="B580" s="1625" t="s">
        <v>555</v>
      </c>
      <c r="C580" s="266" t="s">
        <v>556</v>
      </c>
      <c r="D580" s="275">
        <v>60</v>
      </c>
      <c r="E580" s="1712" t="s">
        <v>632</v>
      </c>
      <c r="F580" s="38"/>
      <c r="G580" s="38"/>
      <c r="H580" s="1554" t="s">
        <v>100</v>
      </c>
      <c r="I580" s="1535" t="s">
        <v>101</v>
      </c>
      <c r="J580" s="1536" t="s">
        <v>102</v>
      </c>
      <c r="K580" s="1579" t="s">
        <v>100</v>
      </c>
      <c r="L580" s="1535" t="s">
        <v>101</v>
      </c>
      <c r="M580" s="1536" t="s">
        <v>102</v>
      </c>
      <c r="N580" s="100"/>
      <c r="O580" s="1299" t="s">
        <v>104</v>
      </c>
      <c r="P580" s="1257">
        <f>AD607</f>
        <v>0</v>
      </c>
      <c r="Q580" s="1247">
        <f>AE607</f>
        <v>0</v>
      </c>
      <c r="R580" s="1257">
        <f>AF607</f>
        <v>0</v>
      </c>
      <c r="S580" s="1426">
        <f>AG607</f>
        <v>0</v>
      </c>
      <c r="T580" s="1257">
        <f>AH607</f>
        <v>0</v>
      </c>
      <c r="U580" s="1440">
        <f>AI607</f>
        <v>0</v>
      </c>
      <c r="V580" s="1254">
        <f t="shared" ref="V580:V602" si="389">P580+R580</f>
        <v>0</v>
      </c>
      <c r="W580" s="1426">
        <f t="shared" ref="W580:W607" si="390">Q580+S580</f>
        <v>0</v>
      </c>
      <c r="X580" s="1254">
        <f t="shared" ref="X580:X605" si="391">R580+T580</f>
        <v>0</v>
      </c>
      <c r="Y580" s="1335">
        <f t="shared" ref="Y580:Y607" si="392">S580+U580</f>
        <v>0</v>
      </c>
      <c r="Z580" s="1292">
        <f>P580+R580+T580</f>
        <v>0</v>
      </c>
      <c r="AA580" s="1293">
        <f>Q580+S580+U580</f>
        <v>0</v>
      </c>
      <c r="AC580" s="1307" t="s">
        <v>393</v>
      </c>
      <c r="AD580" s="1070"/>
      <c r="AE580" s="1739"/>
      <c r="AF580" s="1278"/>
      <c r="AG580" s="1425"/>
      <c r="AH580" s="1278"/>
      <c r="AI580" s="1443"/>
      <c r="AJ580" s="1278">
        <f t="shared" si="385"/>
        <v>0</v>
      </c>
      <c r="AK580" s="1426">
        <f t="shared" si="386"/>
        <v>0</v>
      </c>
      <c r="AL580" s="1278">
        <f t="shared" si="387"/>
        <v>0</v>
      </c>
      <c r="AM580" s="1335">
        <f t="shared" si="388"/>
        <v>0</v>
      </c>
      <c r="AN580" s="1499">
        <f>AD580+AF580+AH580</f>
        <v>0</v>
      </c>
      <c r="AO580" s="3237">
        <f>AE580+AG580+AI580</f>
        <v>0</v>
      </c>
      <c r="AP580" s="223"/>
    </row>
    <row r="581" spans="2:42" ht="15.75" thickBot="1">
      <c r="B581" s="2015" t="s">
        <v>636</v>
      </c>
      <c r="C581" s="2234" t="s">
        <v>633</v>
      </c>
      <c r="D581" s="402">
        <v>250</v>
      </c>
      <c r="E581" s="1554" t="s">
        <v>100</v>
      </c>
      <c r="F581" s="1535" t="s">
        <v>101</v>
      </c>
      <c r="G581" s="1536" t="s">
        <v>102</v>
      </c>
      <c r="H581" s="1189" t="s">
        <v>121</v>
      </c>
      <c r="I581" s="1190">
        <v>97.2</v>
      </c>
      <c r="J581" s="1533">
        <v>70.8</v>
      </c>
      <c r="K581" s="1599" t="s">
        <v>107</v>
      </c>
      <c r="L581" s="1583">
        <v>3</v>
      </c>
      <c r="M581" s="1584">
        <v>3</v>
      </c>
      <c r="N581" s="100"/>
      <c r="O581" s="1291" t="s">
        <v>131</v>
      </c>
      <c r="P581" s="1254">
        <f>D573</f>
        <v>200</v>
      </c>
      <c r="Q581" s="1247">
        <f>D573</f>
        <v>200</v>
      </c>
      <c r="R581" s="1254"/>
      <c r="S581" s="1335"/>
      <c r="T581" s="1254"/>
      <c r="U581" s="1440"/>
      <c r="V581" s="1254">
        <f t="shared" si="389"/>
        <v>200</v>
      </c>
      <c r="W581" s="1426">
        <f t="shared" si="390"/>
        <v>200</v>
      </c>
      <c r="X581" s="1254">
        <f t="shared" si="391"/>
        <v>0</v>
      </c>
      <c r="Y581" s="1335">
        <f t="shared" si="392"/>
        <v>0</v>
      </c>
      <c r="Z581" s="1292">
        <f>P581+R581+T581</f>
        <v>200</v>
      </c>
      <c r="AA581" s="1293">
        <f>Q581+S581+U581</f>
        <v>200</v>
      </c>
      <c r="AC581" s="1308" t="s">
        <v>125</v>
      </c>
      <c r="AD581" s="1070"/>
      <c r="AE581" s="1739"/>
      <c r="AF581" s="1278">
        <f>F584</f>
        <v>31.25</v>
      </c>
      <c r="AG581" s="1425">
        <f>G584</f>
        <v>25</v>
      </c>
      <c r="AH581" s="1278"/>
      <c r="AI581" s="1443"/>
      <c r="AJ581" s="1278">
        <f t="shared" ref="AJ581:AM588" si="393">AD581+AF581</f>
        <v>31.25</v>
      </c>
      <c r="AK581" s="1426">
        <f t="shared" si="393"/>
        <v>25</v>
      </c>
      <c r="AL581" s="1278">
        <f t="shared" si="393"/>
        <v>31.25</v>
      </c>
      <c r="AM581" s="1335">
        <f t="shared" si="393"/>
        <v>25</v>
      </c>
      <c r="AN581" s="1499">
        <f>AD581+AF581+AH581</f>
        <v>31.25</v>
      </c>
      <c r="AO581" s="3237">
        <f>AE581+AG581+AI581</f>
        <v>25</v>
      </c>
      <c r="AP581" s="223"/>
    </row>
    <row r="582" spans="2:42">
      <c r="B582" s="388"/>
      <c r="C582" s="2657" t="s">
        <v>634</v>
      </c>
      <c r="D582" s="1818"/>
      <c r="E582" s="1189" t="s">
        <v>74</v>
      </c>
      <c r="F582" s="1190">
        <v>50</v>
      </c>
      <c r="G582" s="1584">
        <v>40</v>
      </c>
      <c r="H582" s="2890" t="s">
        <v>600</v>
      </c>
      <c r="I582" s="2009">
        <v>28.8</v>
      </c>
      <c r="J582" s="2000">
        <v>28.56</v>
      </c>
      <c r="K582" s="1544" t="s">
        <v>50</v>
      </c>
      <c r="L582" s="1194">
        <v>10</v>
      </c>
      <c r="M582" s="1592">
        <v>10</v>
      </c>
      <c r="N582" s="100"/>
      <c r="O582" s="489" t="s">
        <v>385</v>
      </c>
      <c r="P582" s="1254">
        <f>AD610</f>
        <v>0</v>
      </c>
      <c r="Q582" s="1247">
        <f>AE610</f>
        <v>0</v>
      </c>
      <c r="R582" s="1254">
        <f>AF610</f>
        <v>0</v>
      </c>
      <c r="S582" s="1335">
        <f>AG610</f>
        <v>0</v>
      </c>
      <c r="T582" s="1254">
        <f>AH610</f>
        <v>0</v>
      </c>
      <c r="U582" s="1440">
        <f>AI610</f>
        <v>0</v>
      </c>
      <c r="V582" s="1254">
        <f t="shared" si="389"/>
        <v>0</v>
      </c>
      <c r="W582" s="1426">
        <f t="shared" si="390"/>
        <v>0</v>
      </c>
      <c r="X582" s="1254">
        <f t="shared" si="391"/>
        <v>0</v>
      </c>
      <c r="Y582" s="1335">
        <f t="shared" si="392"/>
        <v>0</v>
      </c>
      <c r="Z582" s="1292">
        <f>P582+R582+T582</f>
        <v>0</v>
      </c>
      <c r="AA582" s="1293">
        <f>Q582+S582+U582</f>
        <v>0</v>
      </c>
      <c r="AC582" s="1308" t="s">
        <v>87</v>
      </c>
      <c r="AD582" s="1070">
        <f>F577+L573</f>
        <v>26.08</v>
      </c>
      <c r="AE582" s="1742">
        <f>G577+M573</f>
        <v>21.28</v>
      </c>
      <c r="AF582" s="1278">
        <f>F587+L590</f>
        <v>17.399999999999999</v>
      </c>
      <c r="AG582" s="1425">
        <f>G587+M590</f>
        <v>14.5</v>
      </c>
      <c r="AH582" s="1278"/>
      <c r="AI582" s="1443"/>
      <c r="AJ582" s="1278">
        <f t="shared" si="393"/>
        <v>43.48</v>
      </c>
      <c r="AK582" s="1426">
        <f t="shared" si="393"/>
        <v>35.78</v>
      </c>
      <c r="AL582" s="1278">
        <f t="shared" si="393"/>
        <v>17.399999999999999</v>
      </c>
      <c r="AM582" s="1335">
        <f t="shared" si="393"/>
        <v>14.5</v>
      </c>
      <c r="AN582" s="1499">
        <f>AD582+AF582+AH582</f>
        <v>43.48</v>
      </c>
      <c r="AO582" s="3237">
        <f>AE582+AG582+AI582</f>
        <v>35.78</v>
      </c>
      <c r="AP582" s="223"/>
    </row>
    <row r="583" spans="2:42">
      <c r="B583" s="259" t="s">
        <v>642</v>
      </c>
      <c r="C583" s="2655" t="s">
        <v>641</v>
      </c>
      <c r="D583" s="295">
        <v>120</v>
      </c>
      <c r="E583" s="261" t="s">
        <v>45</v>
      </c>
      <c r="F583" s="260">
        <v>21.4</v>
      </c>
      <c r="G583" s="1540">
        <v>16</v>
      </c>
      <c r="H583" s="2890" t="s">
        <v>618</v>
      </c>
      <c r="I583" s="2069" t="s">
        <v>922</v>
      </c>
      <c r="J583" s="2000">
        <v>18.84</v>
      </c>
      <c r="K583" s="1544" t="s">
        <v>60</v>
      </c>
      <c r="L583" s="1600">
        <v>200</v>
      </c>
      <c r="M583" s="1601">
        <v>200</v>
      </c>
      <c r="N583" s="100"/>
      <c r="O583" s="1291" t="s">
        <v>386</v>
      </c>
      <c r="P583" s="1254">
        <f>AD614</f>
        <v>186.73</v>
      </c>
      <c r="Q583" s="1444">
        <f>AE614</f>
        <v>132.5</v>
      </c>
      <c r="R583" s="1254">
        <f>AF614</f>
        <v>0</v>
      </c>
      <c r="S583" s="1426">
        <f>AG614</f>
        <v>0</v>
      </c>
      <c r="T583" s="1254">
        <f>AH614</f>
        <v>0</v>
      </c>
      <c r="U583" s="1445">
        <f>AI614</f>
        <v>0</v>
      </c>
      <c r="V583" s="1254">
        <f t="shared" si="389"/>
        <v>186.73</v>
      </c>
      <c r="W583" s="1426">
        <f t="shared" si="390"/>
        <v>132.5</v>
      </c>
      <c r="X583" s="1254">
        <f t="shared" si="391"/>
        <v>0</v>
      </c>
      <c r="Y583" s="1335">
        <f t="shared" si="392"/>
        <v>0</v>
      </c>
      <c r="Z583" s="1292">
        <f>P583+R583+T583</f>
        <v>186.73</v>
      </c>
      <c r="AA583" s="1293">
        <f>Q583+S583+U583</f>
        <v>132.5</v>
      </c>
      <c r="AC583" s="1308" t="s">
        <v>68</v>
      </c>
      <c r="AD583" s="1070">
        <f>F575</f>
        <v>25.341999999999999</v>
      </c>
      <c r="AE583" s="1742">
        <f>G575</f>
        <v>20.52</v>
      </c>
      <c r="AF583" s="1278">
        <f>F585</f>
        <v>15.75</v>
      </c>
      <c r="AG583" s="1425">
        <f>G585</f>
        <v>12.625</v>
      </c>
      <c r="AH583" s="1278">
        <f>F608</f>
        <v>61.07</v>
      </c>
      <c r="AI583" s="1443">
        <f>G608</f>
        <v>48.86</v>
      </c>
      <c r="AJ583" s="1278">
        <f t="shared" si="393"/>
        <v>41.091999999999999</v>
      </c>
      <c r="AK583" s="1426">
        <f t="shared" si="393"/>
        <v>33.144999999999996</v>
      </c>
      <c r="AL583" s="1278">
        <f t="shared" si="393"/>
        <v>76.819999999999993</v>
      </c>
      <c r="AM583" s="1335">
        <f t="shared" si="393"/>
        <v>61.484999999999999</v>
      </c>
      <c r="AN583" s="1499">
        <f>AD583+AF583+AH583</f>
        <v>102.16200000000001</v>
      </c>
      <c r="AO583" s="3237">
        <f>AE583+AG583+AI583</f>
        <v>82.004999999999995</v>
      </c>
      <c r="AP583" s="223"/>
    </row>
    <row r="584" spans="2:42">
      <c r="B584" s="257" t="s">
        <v>570</v>
      </c>
      <c r="C584" s="2680" t="s">
        <v>637</v>
      </c>
      <c r="D584" s="402">
        <v>180</v>
      </c>
      <c r="E584" s="261" t="s">
        <v>99</v>
      </c>
      <c r="F584" s="260">
        <v>31.25</v>
      </c>
      <c r="G584" s="1540">
        <v>25</v>
      </c>
      <c r="H584" s="2891" t="s">
        <v>543</v>
      </c>
      <c r="I584" s="1545">
        <v>0.48</v>
      </c>
      <c r="J584" s="2881">
        <v>0.48</v>
      </c>
      <c r="K584" s="261" t="s">
        <v>81</v>
      </c>
      <c r="L584" s="260">
        <v>10</v>
      </c>
      <c r="M584" s="1548">
        <v>10</v>
      </c>
      <c r="N584" s="100"/>
      <c r="O584" s="1291" t="s">
        <v>121</v>
      </c>
      <c r="P584" s="1254"/>
      <c r="Q584" s="1247"/>
      <c r="R584" s="1254">
        <f>I581</f>
        <v>97.2</v>
      </c>
      <c r="S584" s="1335">
        <f>J581</f>
        <v>70.8</v>
      </c>
      <c r="T584" s="1254"/>
      <c r="U584" s="1440"/>
      <c r="V584" s="1254">
        <f t="shared" si="389"/>
        <v>97.2</v>
      </c>
      <c r="W584" s="1426">
        <f t="shared" si="390"/>
        <v>70.8</v>
      </c>
      <c r="X584" s="1254">
        <f t="shared" si="391"/>
        <v>97.2</v>
      </c>
      <c r="Y584" s="1335">
        <f t="shared" si="392"/>
        <v>70.8</v>
      </c>
      <c r="Z584" s="1292">
        <f>P584+R584+T584</f>
        <v>97.2</v>
      </c>
      <c r="AA584" s="1293">
        <f>Q584+S584+U584</f>
        <v>70.8</v>
      </c>
      <c r="AC584" s="1308" t="s">
        <v>74</v>
      </c>
      <c r="AD584" s="1070">
        <f>L571</f>
        <v>56.174999999999997</v>
      </c>
      <c r="AE584" s="1739">
        <f>M571</f>
        <v>45</v>
      </c>
      <c r="AF584" s="1278">
        <f>F582</f>
        <v>50</v>
      </c>
      <c r="AG584" s="1425">
        <f>G582</f>
        <v>40</v>
      </c>
      <c r="AH584" s="1278"/>
      <c r="AI584" s="1443"/>
      <c r="AJ584" s="1278">
        <f t="shared" si="393"/>
        <v>106.175</v>
      </c>
      <c r="AK584" s="1426">
        <f t="shared" si="393"/>
        <v>85</v>
      </c>
      <c r="AL584" s="1278">
        <f t="shared" si="393"/>
        <v>50</v>
      </c>
      <c r="AM584" s="1335">
        <f t="shared" si="393"/>
        <v>40</v>
      </c>
      <c r="AN584" s="1499">
        <f>AD584+AF584+AH584</f>
        <v>106.175</v>
      </c>
      <c r="AO584" s="3237">
        <f>AE584+AG584+AI584</f>
        <v>85</v>
      </c>
      <c r="AP584" s="223"/>
    </row>
    <row r="585" spans="2:42" ht="15.75" thickBot="1">
      <c r="B585" s="1962" t="s">
        <v>554</v>
      </c>
      <c r="C585" s="292" t="s">
        <v>107</v>
      </c>
      <c r="D585" s="277">
        <v>200</v>
      </c>
      <c r="E585" s="261" t="s">
        <v>68</v>
      </c>
      <c r="F585" s="260">
        <v>15.75</v>
      </c>
      <c r="G585" s="1540">
        <v>12.625</v>
      </c>
      <c r="H585" s="264" t="s">
        <v>544</v>
      </c>
      <c r="I585" s="1723" t="s">
        <v>923</v>
      </c>
      <c r="J585" s="2885"/>
      <c r="K585" s="66"/>
      <c r="L585" s="38"/>
      <c r="M585" s="83"/>
      <c r="N585" s="100"/>
      <c r="O585" s="1291" t="s">
        <v>65</v>
      </c>
      <c r="P585" s="1254"/>
      <c r="Q585" s="1247"/>
      <c r="R585" s="1254"/>
      <c r="S585" s="1335"/>
      <c r="T585" s="1826">
        <f>F604</f>
        <v>60.03</v>
      </c>
      <c r="U585" s="1445">
        <f>G604</f>
        <v>55.2</v>
      </c>
      <c r="V585" s="1254">
        <f t="shared" si="389"/>
        <v>0</v>
      </c>
      <c r="W585" s="1426">
        <f t="shared" si="390"/>
        <v>0</v>
      </c>
      <c r="X585" s="1254">
        <f t="shared" si="391"/>
        <v>60.03</v>
      </c>
      <c r="Y585" s="1335">
        <f t="shared" si="392"/>
        <v>55.2</v>
      </c>
      <c r="Z585" s="1292">
        <f>P585+R585+T585</f>
        <v>60.03</v>
      </c>
      <c r="AA585" s="1293">
        <f>Q585+S585+U585</f>
        <v>55.2</v>
      </c>
      <c r="AC585" s="1308" t="s">
        <v>129</v>
      </c>
      <c r="AD585" s="1070"/>
      <c r="AE585" s="1743"/>
      <c r="AF585" s="1278"/>
      <c r="AG585" s="1425"/>
      <c r="AH585" s="1278"/>
      <c r="AI585" s="1443"/>
      <c r="AJ585" s="1278">
        <f t="shared" si="393"/>
        <v>0</v>
      </c>
      <c r="AK585" s="1426">
        <f t="shared" si="393"/>
        <v>0</v>
      </c>
      <c r="AL585" s="1278">
        <f t="shared" si="393"/>
        <v>0</v>
      </c>
      <c r="AM585" s="1335">
        <f t="shared" si="393"/>
        <v>0</v>
      </c>
      <c r="AN585" s="1499">
        <f>AD585+AF585+AH585</f>
        <v>0</v>
      </c>
      <c r="AO585" s="3237">
        <f>AE585+AG585+AI585</f>
        <v>0</v>
      </c>
      <c r="AP585" s="223"/>
    </row>
    <row r="586" spans="2:42" ht="15.75" thickBot="1">
      <c r="B586" s="182"/>
      <c r="C586" s="181" t="s">
        <v>236</v>
      </c>
      <c r="D586" s="298"/>
      <c r="E586" s="2842" t="s">
        <v>995</v>
      </c>
      <c r="F586" s="1514"/>
      <c r="G586" s="1670"/>
      <c r="H586" s="264" t="s">
        <v>619</v>
      </c>
      <c r="I586" s="1197">
        <v>36</v>
      </c>
      <c r="J586" s="1540">
        <v>36</v>
      </c>
      <c r="K586" s="1638" t="s">
        <v>557</v>
      </c>
      <c r="L586" s="1960"/>
      <c r="M586" s="1961"/>
      <c r="N586" s="100"/>
      <c r="O586" s="1291" t="s">
        <v>60</v>
      </c>
      <c r="P586" s="1254"/>
      <c r="Q586" s="1446"/>
      <c r="R586" s="1932">
        <f>I586+L583</f>
        <v>236</v>
      </c>
      <c r="S586" s="1447">
        <f>J586+M583</f>
        <v>236</v>
      </c>
      <c r="T586" s="1254"/>
      <c r="U586" s="1448"/>
      <c r="V586" s="1254">
        <f t="shared" si="389"/>
        <v>236</v>
      </c>
      <c r="W586" s="1426">
        <f t="shared" si="390"/>
        <v>236</v>
      </c>
      <c r="X586" s="1254">
        <f t="shared" si="391"/>
        <v>236</v>
      </c>
      <c r="Y586" s="1335">
        <f t="shared" si="392"/>
        <v>236</v>
      </c>
      <c r="Z586" s="1292">
        <f>P586+R586+T586</f>
        <v>236</v>
      </c>
      <c r="AA586" s="1293">
        <f>Q586+S586+U586</f>
        <v>236</v>
      </c>
      <c r="AC586" s="1308" t="s">
        <v>130</v>
      </c>
      <c r="AD586" s="1070"/>
      <c r="AE586" s="1744"/>
      <c r="AF586" s="1278">
        <f>L593</f>
        <v>1.8</v>
      </c>
      <c r="AG586" s="1425">
        <f>M593</f>
        <v>1.32</v>
      </c>
      <c r="AH586" s="1278"/>
      <c r="AI586" s="1443"/>
      <c r="AJ586" s="1278">
        <f t="shared" si="393"/>
        <v>1.8</v>
      </c>
      <c r="AK586" s="1426">
        <f t="shared" si="393"/>
        <v>1.32</v>
      </c>
      <c r="AL586" s="1278">
        <f t="shared" si="393"/>
        <v>1.8</v>
      </c>
      <c r="AM586" s="1335">
        <f t="shared" si="393"/>
        <v>1.32</v>
      </c>
      <c r="AN586" s="1499">
        <f>AD586+AF586+AH586</f>
        <v>1.8</v>
      </c>
      <c r="AO586" s="3237">
        <f>AE586+AG586+AI586</f>
        <v>1.32</v>
      </c>
      <c r="AP586" s="2621"/>
    </row>
    <row r="587" spans="2:42" ht="15.75" thickBot="1">
      <c r="B587" s="259" t="s">
        <v>9</v>
      </c>
      <c r="C587" s="266" t="s">
        <v>10</v>
      </c>
      <c r="D587" s="275">
        <v>70</v>
      </c>
      <c r="E587" s="261" t="s">
        <v>169</v>
      </c>
      <c r="F587" s="260">
        <v>12</v>
      </c>
      <c r="G587" s="1548">
        <v>10</v>
      </c>
      <c r="H587" s="264" t="s">
        <v>82</v>
      </c>
      <c r="I587" s="260">
        <v>2.88</v>
      </c>
      <c r="J587" s="1192">
        <v>2.88</v>
      </c>
      <c r="K587" s="1534" t="s">
        <v>100</v>
      </c>
      <c r="L587" s="1535" t="s">
        <v>101</v>
      </c>
      <c r="M587" s="1536" t="s">
        <v>102</v>
      </c>
      <c r="N587" s="100"/>
      <c r="O587" s="1291" t="s">
        <v>137</v>
      </c>
      <c r="P587" s="1254"/>
      <c r="Q587" s="1247"/>
      <c r="R587" s="1254"/>
      <c r="S587" s="1335"/>
      <c r="T587" s="1254"/>
      <c r="U587" s="1440"/>
      <c r="V587" s="1254">
        <f t="shared" si="389"/>
        <v>0</v>
      </c>
      <c r="W587" s="1426">
        <f t="shared" si="390"/>
        <v>0</v>
      </c>
      <c r="X587" s="1254">
        <f t="shared" si="391"/>
        <v>0</v>
      </c>
      <c r="Y587" s="1335">
        <f t="shared" si="392"/>
        <v>0</v>
      </c>
      <c r="Z587" s="1292">
        <f>P587+R587+T587</f>
        <v>0</v>
      </c>
      <c r="AA587" s="1300">
        <f>Q587+S587+U587</f>
        <v>0</v>
      </c>
      <c r="AC587" s="2502" t="s">
        <v>96</v>
      </c>
      <c r="AD587" s="2837">
        <f>I571+L572</f>
        <v>25.18</v>
      </c>
      <c r="AE587" s="1745">
        <f>J571+M572</f>
        <v>25.18</v>
      </c>
      <c r="AF587" s="1279">
        <f>F589</f>
        <v>7.5</v>
      </c>
      <c r="AG587" s="1427">
        <f>G589</f>
        <v>7.5</v>
      </c>
      <c r="AH587" s="1279"/>
      <c r="AI587" s="1747"/>
      <c r="AJ587" s="1279">
        <f t="shared" si="393"/>
        <v>32.68</v>
      </c>
      <c r="AK587" s="1428">
        <f t="shared" si="393"/>
        <v>32.68</v>
      </c>
      <c r="AL587" s="1279">
        <f t="shared" si="393"/>
        <v>7.5</v>
      </c>
      <c r="AM587" s="1243">
        <f t="shared" si="393"/>
        <v>7.5</v>
      </c>
      <c r="AN587" s="2520">
        <f>AD587+AF587+AH587</f>
        <v>32.68</v>
      </c>
      <c r="AO587" s="3242">
        <f>AE587+AG587+AI587</f>
        <v>32.68</v>
      </c>
      <c r="AP587" s="216"/>
    </row>
    <row r="588" spans="2:42" ht="15.75" thickBot="1">
      <c r="B588" s="259" t="s">
        <v>9</v>
      </c>
      <c r="C588" s="266" t="s">
        <v>387</v>
      </c>
      <c r="D588" s="275">
        <v>40</v>
      </c>
      <c r="E588" s="2842" t="s">
        <v>942</v>
      </c>
      <c r="F588" s="1514"/>
      <c r="G588" s="1670"/>
      <c r="H588" s="264" t="s">
        <v>446</v>
      </c>
      <c r="I588" s="260">
        <v>2.88</v>
      </c>
      <c r="J588" s="1537">
        <v>2.88</v>
      </c>
      <c r="K588" s="1189" t="s">
        <v>558</v>
      </c>
      <c r="L588" s="1190">
        <v>75.834000000000003</v>
      </c>
      <c r="M588" s="1584">
        <v>45.5</v>
      </c>
      <c r="N588" s="100"/>
      <c r="O588" s="1291" t="s">
        <v>64</v>
      </c>
      <c r="P588" s="1254"/>
      <c r="Q588" s="1247"/>
      <c r="R588" s="1257">
        <f>I582</f>
        <v>28.8</v>
      </c>
      <c r="S588" s="1449">
        <f>J582</f>
        <v>28.56</v>
      </c>
      <c r="T588" s="1254"/>
      <c r="U588" s="1440"/>
      <c r="V588" s="1254">
        <f t="shared" si="389"/>
        <v>28.8</v>
      </c>
      <c r="W588" s="1426">
        <f t="shared" si="390"/>
        <v>28.56</v>
      </c>
      <c r="X588" s="1254">
        <f t="shared" si="391"/>
        <v>28.8</v>
      </c>
      <c r="Y588" s="1335">
        <f t="shared" si="392"/>
        <v>28.56</v>
      </c>
      <c r="Z588" s="1292">
        <f>P588+R588+T588</f>
        <v>28.8</v>
      </c>
      <c r="AA588" s="1300">
        <f>Q588+S588+U588</f>
        <v>28.56</v>
      </c>
      <c r="AC588" s="2485" t="s">
        <v>829</v>
      </c>
      <c r="AD588" s="2526">
        <f t="shared" ref="AD588:AI588" si="394">SUM(AD575:AD587)</f>
        <v>132.77699999999999</v>
      </c>
      <c r="AE588" s="2527">
        <f t="shared" si="394"/>
        <v>111.97999999999999</v>
      </c>
      <c r="AF588" s="2528">
        <f t="shared" si="394"/>
        <v>202.78400000000002</v>
      </c>
      <c r="AG588" s="2529">
        <f t="shared" si="394"/>
        <v>148.94499999999999</v>
      </c>
      <c r="AH588" s="2530">
        <f t="shared" si="394"/>
        <v>61.07</v>
      </c>
      <c r="AI588" s="2491">
        <f t="shared" si="394"/>
        <v>48.86</v>
      </c>
      <c r="AJ588" s="2493">
        <f t="shared" si="393"/>
        <v>335.56100000000004</v>
      </c>
      <c r="AK588" s="2494">
        <f t="shared" si="393"/>
        <v>260.92499999999995</v>
      </c>
      <c r="AL588" s="2493">
        <f t="shared" si="393"/>
        <v>263.85400000000004</v>
      </c>
      <c r="AM588" s="2495">
        <f t="shared" si="393"/>
        <v>197.80500000000001</v>
      </c>
      <c r="AN588" s="2504">
        <f>AD588+AF588+AH588</f>
        <v>396.63100000000003</v>
      </c>
      <c r="AO588" s="3238">
        <f>AE588+AG588+AI588</f>
        <v>309.78499999999997</v>
      </c>
      <c r="AP588" s="114"/>
    </row>
    <row r="589" spans="2:42">
      <c r="B589" s="270" t="s">
        <v>439</v>
      </c>
      <c r="C589" s="252" t="s">
        <v>290</v>
      </c>
      <c r="D589" s="275">
        <v>100</v>
      </c>
      <c r="E589" s="261" t="s">
        <v>96</v>
      </c>
      <c r="F589" s="1197">
        <v>7.5</v>
      </c>
      <c r="G589" s="1540">
        <v>7.5</v>
      </c>
      <c r="H589" s="264" t="s">
        <v>543</v>
      </c>
      <c r="I589" s="260">
        <v>0.216</v>
      </c>
      <c r="J589" s="1537">
        <v>0.216</v>
      </c>
      <c r="K589" s="261" t="s">
        <v>562</v>
      </c>
      <c r="L589" s="260">
        <v>0.15</v>
      </c>
      <c r="M589" s="1540">
        <v>6</v>
      </c>
      <c r="N589" s="100"/>
      <c r="O589" s="1291" t="s">
        <v>404</v>
      </c>
      <c r="P589" s="1254"/>
      <c r="Q589" s="1247"/>
      <c r="R589" s="1254"/>
      <c r="S589" s="1335"/>
      <c r="T589" s="1254"/>
      <c r="U589" s="1440"/>
      <c r="V589" s="1254">
        <f t="shared" si="389"/>
        <v>0</v>
      </c>
      <c r="W589" s="1426">
        <f t="shared" si="390"/>
        <v>0</v>
      </c>
      <c r="X589" s="1254">
        <f t="shared" si="391"/>
        <v>0</v>
      </c>
      <c r="Y589" s="1335">
        <f t="shared" si="392"/>
        <v>0</v>
      </c>
      <c r="Z589" s="1292">
        <f>P589+R589+T589</f>
        <v>0</v>
      </c>
      <c r="AA589" s="1300">
        <f>Q589+S589+U589</f>
        <v>0</v>
      </c>
      <c r="AC589" s="2450" t="s">
        <v>940</v>
      </c>
      <c r="AD589" s="2446"/>
      <c r="AE589" s="2451"/>
      <c r="AF589" s="2452"/>
      <c r="AG589" s="2453"/>
      <c r="AH589" s="2452"/>
      <c r="AI589" s="2454"/>
      <c r="AP589" s="223"/>
    </row>
    <row r="590" spans="2:42">
      <c r="B590" s="70"/>
      <c r="C590" s="1632"/>
      <c r="D590" s="81"/>
      <c r="E590" s="2842" t="s">
        <v>958</v>
      </c>
      <c r="F590" s="1514"/>
      <c r="G590" s="1670"/>
      <c r="H590" s="2842" t="s">
        <v>997</v>
      </c>
      <c r="I590" s="294"/>
      <c r="J590" s="1037"/>
      <c r="K590" s="261" t="s">
        <v>159</v>
      </c>
      <c r="L590" s="260">
        <v>5.4</v>
      </c>
      <c r="M590" s="1192">
        <v>4.5</v>
      </c>
      <c r="N590" s="100"/>
      <c r="O590" s="1291" t="s">
        <v>67</v>
      </c>
      <c r="P590" s="1254"/>
      <c r="Q590" s="1247"/>
      <c r="R590" s="1254"/>
      <c r="S590" s="1335"/>
      <c r="T590" s="1254">
        <f>I604</f>
        <v>5</v>
      </c>
      <c r="U590" s="1440">
        <f>J604</f>
        <v>5</v>
      </c>
      <c r="V590" s="1254">
        <f t="shared" si="389"/>
        <v>0</v>
      </c>
      <c r="W590" s="1426">
        <f t="shared" si="390"/>
        <v>0</v>
      </c>
      <c r="X590" s="1254">
        <f t="shared" si="391"/>
        <v>5</v>
      </c>
      <c r="Y590" s="1335">
        <f t="shared" si="392"/>
        <v>5</v>
      </c>
      <c r="Z590" s="1292">
        <f>P590+R590+T590</f>
        <v>5</v>
      </c>
      <c r="AA590" s="1300">
        <f>Q590+S590+U590</f>
        <v>5</v>
      </c>
      <c r="AC590" s="1308"/>
      <c r="AD590" s="1070"/>
      <c r="AE590" s="1739"/>
      <c r="AF590" s="1278"/>
      <c r="AG590" s="1425"/>
      <c r="AH590" s="1278"/>
      <c r="AI590" s="1443"/>
      <c r="AJ590" s="1278">
        <f t="shared" ref="AJ590:AM596" si="395">AD590+AF590</f>
        <v>0</v>
      </c>
      <c r="AK590" s="1426">
        <f t="shared" si="395"/>
        <v>0</v>
      </c>
      <c r="AL590" s="1278">
        <f t="shared" si="395"/>
        <v>0</v>
      </c>
      <c r="AM590" s="1335">
        <f t="shared" si="395"/>
        <v>0</v>
      </c>
      <c r="AN590" s="3230">
        <f>AD590+AF590+AH590</f>
        <v>0</v>
      </c>
      <c r="AO590" s="3247">
        <f>AE590+AG590+AI590</f>
        <v>0</v>
      </c>
      <c r="AP590" s="223"/>
    </row>
    <row r="591" spans="2:42" ht="15.75" thickBot="1">
      <c r="B591" s="70"/>
      <c r="C591" s="1632"/>
      <c r="D591" s="81"/>
      <c r="E591" s="1589" t="s">
        <v>89</v>
      </c>
      <c r="F591" s="1194">
        <v>5</v>
      </c>
      <c r="G591" s="1546">
        <v>5</v>
      </c>
      <c r="K591" s="261" t="s">
        <v>561</v>
      </c>
      <c r="L591" s="260">
        <v>0.06</v>
      </c>
      <c r="M591" s="1192">
        <v>0.06</v>
      </c>
      <c r="N591" s="100"/>
      <c r="O591" s="1291" t="s">
        <v>82</v>
      </c>
      <c r="P591" s="1751">
        <f>I573</f>
        <v>2.31</v>
      </c>
      <c r="Q591" s="1444">
        <f>J573</f>
        <v>2.31</v>
      </c>
      <c r="R591" s="1254">
        <f>I587+I596</f>
        <v>10.879999999999999</v>
      </c>
      <c r="S591" s="1426">
        <f>J587+J596</f>
        <v>10.879999999999999</v>
      </c>
      <c r="T591" s="1254">
        <f>F609</f>
        <v>7.6</v>
      </c>
      <c r="U591" s="1445">
        <f>G609</f>
        <v>7.6</v>
      </c>
      <c r="V591" s="1254">
        <f t="shared" si="389"/>
        <v>13.19</v>
      </c>
      <c r="W591" s="1426">
        <f t="shared" si="390"/>
        <v>13.19</v>
      </c>
      <c r="X591" s="1254">
        <f t="shared" si="391"/>
        <v>18.479999999999997</v>
      </c>
      <c r="Y591" s="1335">
        <f t="shared" si="392"/>
        <v>18.479999999999997</v>
      </c>
      <c r="Z591" s="1292">
        <f>P591+R591+T591</f>
        <v>20.79</v>
      </c>
      <c r="AA591" s="1300">
        <f>Q591+S591+U591</f>
        <v>20.79</v>
      </c>
      <c r="AC591" s="1308" t="s">
        <v>128</v>
      </c>
      <c r="AD591" s="1070"/>
      <c r="AE591" s="1739"/>
      <c r="AF591" s="1278"/>
      <c r="AG591" s="1425"/>
      <c r="AH591" s="1278"/>
      <c r="AI591" s="1443"/>
      <c r="AJ591" s="1278">
        <f t="shared" si="395"/>
        <v>0</v>
      </c>
      <c r="AK591" s="1426">
        <f t="shared" si="395"/>
        <v>0</v>
      </c>
      <c r="AL591" s="1278">
        <f t="shared" si="395"/>
        <v>0</v>
      </c>
      <c r="AM591" s="1335">
        <f t="shared" si="395"/>
        <v>0</v>
      </c>
      <c r="AN591" s="1499">
        <f>AD591+AF591+AH591</f>
        <v>0</v>
      </c>
      <c r="AO591" s="3237">
        <f>AE591+AG591+AI591</f>
        <v>0</v>
      </c>
      <c r="AP591" s="223"/>
    </row>
    <row r="592" spans="2:42" ht="15.75" thickBot="1">
      <c r="B592" s="70"/>
      <c r="C592" s="1632"/>
      <c r="D592" s="81"/>
      <c r="E592" s="261" t="s">
        <v>567</v>
      </c>
      <c r="F592" s="260">
        <v>3.25</v>
      </c>
      <c r="G592" s="1538">
        <v>2.5</v>
      </c>
      <c r="H592" s="2016" t="s">
        <v>637</v>
      </c>
      <c r="I592" s="47"/>
      <c r="J592" s="59"/>
      <c r="K592" s="264" t="s">
        <v>559</v>
      </c>
      <c r="L592" s="260">
        <v>3</v>
      </c>
      <c r="M592" s="1192">
        <v>3</v>
      </c>
      <c r="N592" s="100"/>
      <c r="O592" s="1291" t="s">
        <v>89</v>
      </c>
      <c r="P592" s="1254">
        <f>L574+F573</f>
        <v>8.4</v>
      </c>
      <c r="Q592" s="1247">
        <f>M574+G573</f>
        <v>8.4</v>
      </c>
      <c r="R592" s="1254">
        <f>F591+L592</f>
        <v>8</v>
      </c>
      <c r="S592" s="1335">
        <f>G591+M592</f>
        <v>8</v>
      </c>
      <c r="T592" s="1254">
        <f>F610</f>
        <v>2</v>
      </c>
      <c r="U592" s="1440">
        <f>G610</f>
        <v>2</v>
      </c>
      <c r="V592" s="1254">
        <f t="shared" si="389"/>
        <v>16.399999999999999</v>
      </c>
      <c r="W592" s="1426">
        <f t="shared" si="390"/>
        <v>16.399999999999999</v>
      </c>
      <c r="X592" s="1254">
        <f t="shared" si="391"/>
        <v>10</v>
      </c>
      <c r="Y592" s="1335">
        <f t="shared" si="392"/>
        <v>10</v>
      </c>
      <c r="Z592" s="1292">
        <f>P592+R592+T592</f>
        <v>18.399999999999999</v>
      </c>
      <c r="AA592" s="1300">
        <f>Q592+S592+U592</f>
        <v>18.399999999999999</v>
      </c>
      <c r="AC592" s="1308" t="s">
        <v>126</v>
      </c>
      <c r="AD592" s="1070"/>
      <c r="AE592" s="1744"/>
      <c r="AF592" s="1278"/>
      <c r="AG592" s="1425"/>
      <c r="AH592" s="1278"/>
      <c r="AI592" s="1443"/>
      <c r="AJ592" s="1278">
        <f t="shared" si="395"/>
        <v>0</v>
      </c>
      <c r="AK592" s="1426">
        <f t="shared" si="395"/>
        <v>0</v>
      </c>
      <c r="AL592" s="1278">
        <f t="shared" si="395"/>
        <v>0</v>
      </c>
      <c r="AM592" s="1335">
        <f t="shared" si="395"/>
        <v>0</v>
      </c>
      <c r="AN592" s="1499">
        <f>AD592+AF592+AH592</f>
        <v>0</v>
      </c>
      <c r="AO592" s="3237">
        <f>AE592+AG592+AI592</f>
        <v>0</v>
      </c>
      <c r="AP592" s="223"/>
    </row>
    <row r="593" spans="2:49" ht="15.75" thickBot="1">
      <c r="B593" s="70"/>
      <c r="C593" s="1632"/>
      <c r="D593" s="81"/>
      <c r="E593" s="2842" t="s">
        <v>959</v>
      </c>
      <c r="F593" s="1514"/>
      <c r="G593" s="1681"/>
      <c r="H593" s="1649" t="s">
        <v>100</v>
      </c>
      <c r="I593" s="1525" t="s">
        <v>101</v>
      </c>
      <c r="J593" s="1631" t="s">
        <v>102</v>
      </c>
      <c r="K593" s="264" t="s">
        <v>355</v>
      </c>
      <c r="L593" s="260">
        <v>1.8</v>
      </c>
      <c r="M593" s="1192">
        <v>1.32</v>
      </c>
      <c r="N593" s="100"/>
      <c r="O593" s="821" t="s">
        <v>142</v>
      </c>
      <c r="P593" s="1254"/>
      <c r="Q593" s="1444"/>
      <c r="R593" s="1254">
        <f>S593/1000/0.04</f>
        <v>0.621</v>
      </c>
      <c r="S593" s="1426">
        <f>J583+M589</f>
        <v>24.84</v>
      </c>
      <c r="T593" s="2178">
        <f>U593/1000/0.04</f>
        <v>0.18714999999999998</v>
      </c>
      <c r="U593" s="1445">
        <f>G607</f>
        <v>7.4859999999999998</v>
      </c>
      <c r="V593" s="1254">
        <f t="shared" si="389"/>
        <v>0.621</v>
      </c>
      <c r="W593" s="1426">
        <f t="shared" si="390"/>
        <v>24.84</v>
      </c>
      <c r="X593" s="1254">
        <f t="shared" si="391"/>
        <v>0.80814999999999992</v>
      </c>
      <c r="Y593" s="1335">
        <f t="shared" si="392"/>
        <v>32.326000000000001</v>
      </c>
      <c r="Z593" s="1292">
        <f>P593+R593+T593</f>
        <v>0.80814999999999992</v>
      </c>
      <c r="AA593" s="1300">
        <f>Q593+S593+U593</f>
        <v>32.326000000000001</v>
      </c>
      <c r="AC593" s="1308" t="s">
        <v>392</v>
      </c>
      <c r="AD593" s="1070"/>
      <c r="AE593" s="1744"/>
      <c r="AF593" s="1278"/>
      <c r="AG593" s="1425"/>
      <c r="AH593" s="1278"/>
      <c r="AI593" s="1443"/>
      <c r="AJ593" s="1278">
        <f t="shared" si="395"/>
        <v>0</v>
      </c>
      <c r="AK593" s="1426">
        <f t="shared" si="395"/>
        <v>0</v>
      </c>
      <c r="AL593" s="1278">
        <f t="shared" si="395"/>
        <v>0</v>
      </c>
      <c r="AM593" s="1335">
        <f t="shared" si="395"/>
        <v>0</v>
      </c>
      <c r="AN593" s="1499">
        <f>AD593+AF593+AH593</f>
        <v>0</v>
      </c>
      <c r="AO593" s="3237">
        <f>AE593+AG593+AI593</f>
        <v>0</v>
      </c>
      <c r="AP593" s="119"/>
    </row>
    <row r="594" spans="2:49" ht="15.75" thickBot="1">
      <c r="B594" s="70"/>
      <c r="C594" s="1632"/>
      <c r="D594" s="81"/>
      <c r="E594" s="1589" t="s">
        <v>334</v>
      </c>
      <c r="F594" s="1574">
        <v>7.4999999999999997E-2</v>
      </c>
      <c r="G594" s="1575">
        <v>7.4999999999999997E-2</v>
      </c>
      <c r="H594" s="1189" t="s">
        <v>640</v>
      </c>
      <c r="I594" s="1190">
        <v>44.1</v>
      </c>
      <c r="J594" s="1615">
        <v>44.1</v>
      </c>
      <c r="K594" s="264" t="s">
        <v>560</v>
      </c>
      <c r="L594" s="260">
        <v>0.24</v>
      </c>
      <c r="M594" s="1192">
        <v>0.24</v>
      </c>
      <c r="N594" s="100"/>
      <c r="O594" s="1291" t="s">
        <v>50</v>
      </c>
      <c r="P594" s="1254">
        <f>L575</f>
        <v>0.7</v>
      </c>
      <c r="Q594" s="1446">
        <f>M575</f>
        <v>0.7</v>
      </c>
      <c r="R594" s="1254">
        <f>F597+L582+L594</f>
        <v>12.74</v>
      </c>
      <c r="S594" s="1426">
        <f>M582+G597+M594</f>
        <v>12.74</v>
      </c>
      <c r="T594" s="1254"/>
      <c r="U594" s="1437"/>
      <c r="V594" s="1254">
        <f t="shared" si="389"/>
        <v>13.44</v>
      </c>
      <c r="W594" s="1426">
        <f t="shared" si="390"/>
        <v>13.44</v>
      </c>
      <c r="X594" s="1254">
        <f t="shared" si="391"/>
        <v>12.74</v>
      </c>
      <c r="Y594" s="1335">
        <f t="shared" si="392"/>
        <v>12.74</v>
      </c>
      <c r="Z594" s="1292">
        <f>P594+R594+T594</f>
        <v>13.44</v>
      </c>
      <c r="AA594" s="1300">
        <f>Q594+S594+U594</f>
        <v>13.44</v>
      </c>
      <c r="AC594" s="1307"/>
      <c r="AD594" s="1750"/>
      <c r="AE594" s="1756"/>
      <c r="AF594" s="1278"/>
      <c r="AG594" s="1425"/>
      <c r="AH594" s="1278"/>
      <c r="AI594" s="1443"/>
      <c r="AJ594" s="1278">
        <f t="shared" si="395"/>
        <v>0</v>
      </c>
      <c r="AK594" s="1426">
        <f t="shared" si="395"/>
        <v>0</v>
      </c>
      <c r="AL594" s="1278">
        <f t="shared" si="395"/>
        <v>0</v>
      </c>
      <c r="AM594" s="1335">
        <f t="shared" si="395"/>
        <v>0</v>
      </c>
      <c r="AN594" s="2520">
        <f>AD594+AF594+AH594</f>
        <v>0</v>
      </c>
      <c r="AO594" s="3242">
        <f>AE594+AG594+AI594</f>
        <v>0</v>
      </c>
      <c r="AP594" s="216"/>
    </row>
    <row r="595" spans="2:49" ht="15.75" thickBot="1">
      <c r="B595" s="70"/>
      <c r="C595" s="1632"/>
      <c r="D595" s="81"/>
      <c r="E595" s="1627" t="s">
        <v>635</v>
      </c>
      <c r="F595" s="260">
        <v>3.6749999999999998</v>
      </c>
      <c r="G595" s="1541"/>
      <c r="H595" s="261" t="s">
        <v>81</v>
      </c>
      <c r="I595" s="260">
        <v>136.6</v>
      </c>
      <c r="J595" s="1548">
        <v>136.6</v>
      </c>
      <c r="K595" s="264" t="s">
        <v>543</v>
      </c>
      <c r="L595" s="260">
        <v>0.15</v>
      </c>
      <c r="M595" s="1192">
        <v>0.15</v>
      </c>
      <c r="N595" s="100"/>
      <c r="O595" s="1291" t="s">
        <v>138</v>
      </c>
      <c r="P595" s="1254"/>
      <c r="Q595" s="1247"/>
      <c r="R595" s="1254"/>
      <c r="S595" s="1335"/>
      <c r="T595" s="1254"/>
      <c r="U595" s="1440"/>
      <c r="V595" s="1254">
        <f t="shared" si="389"/>
        <v>0</v>
      </c>
      <c r="W595" s="1426">
        <f t="shared" si="390"/>
        <v>0</v>
      </c>
      <c r="X595" s="1254">
        <f t="shared" si="391"/>
        <v>0</v>
      </c>
      <c r="Y595" s="1335">
        <f t="shared" si="392"/>
        <v>0</v>
      </c>
      <c r="Z595" s="1292">
        <f>P595+R595+T595</f>
        <v>0</v>
      </c>
      <c r="AA595" s="1300">
        <f>Q595+S595+U595</f>
        <v>0</v>
      </c>
      <c r="AC595" s="2485" t="s">
        <v>830</v>
      </c>
      <c r="AD595" s="2490">
        <f t="shared" ref="AD595:AI595" si="396">SUM(AD590:AD594)</f>
        <v>0</v>
      </c>
      <c r="AE595" s="2491">
        <f t="shared" si="396"/>
        <v>0</v>
      </c>
      <c r="AF595" s="2492">
        <f t="shared" si="396"/>
        <v>0</v>
      </c>
      <c r="AG595" s="2491">
        <f t="shared" si="396"/>
        <v>0</v>
      </c>
      <c r="AH595" s="2492">
        <f t="shared" si="396"/>
        <v>0</v>
      </c>
      <c r="AI595" s="2491">
        <f t="shared" si="396"/>
        <v>0</v>
      </c>
      <c r="AJ595" s="2493">
        <f t="shared" si="395"/>
        <v>0</v>
      </c>
      <c r="AK595" s="2494">
        <f t="shared" si="395"/>
        <v>0</v>
      </c>
      <c r="AL595" s="2493">
        <f t="shared" si="395"/>
        <v>0</v>
      </c>
      <c r="AM595" s="2494">
        <f t="shared" si="395"/>
        <v>0</v>
      </c>
      <c r="AN595" s="2532">
        <f>AD595+AF595+AH595</f>
        <v>0</v>
      </c>
      <c r="AO595" s="3238">
        <f>AE595+AG595+AI595</f>
        <v>0</v>
      </c>
      <c r="AP595" s="134"/>
    </row>
    <row r="596" spans="2:49" ht="15.75" thickBot="1">
      <c r="B596" s="70"/>
      <c r="C596" s="1632"/>
      <c r="D596" s="81"/>
      <c r="E596" s="2842" t="s">
        <v>996</v>
      </c>
      <c r="F596" s="1514"/>
      <c r="G596" s="1681"/>
      <c r="H596" s="261" t="s">
        <v>82</v>
      </c>
      <c r="I596" s="1197">
        <v>8</v>
      </c>
      <c r="J596" s="1198">
        <v>8</v>
      </c>
      <c r="K596" s="11"/>
      <c r="L596" s="11"/>
      <c r="M596" s="81"/>
      <c r="N596" s="100"/>
      <c r="O596" s="1291" t="s">
        <v>401</v>
      </c>
      <c r="P596" s="1254"/>
      <c r="Q596" s="1247"/>
      <c r="R596" s="1254"/>
      <c r="S596" s="1335"/>
      <c r="T596" s="1254">
        <f>L607</f>
        <v>1</v>
      </c>
      <c r="U596" s="1440">
        <f>M607</f>
        <v>1</v>
      </c>
      <c r="V596" s="1254">
        <f t="shared" si="389"/>
        <v>0</v>
      </c>
      <c r="W596" s="1426">
        <f t="shared" si="390"/>
        <v>0</v>
      </c>
      <c r="X596" s="1254">
        <f t="shared" si="391"/>
        <v>1</v>
      </c>
      <c r="Y596" s="1335">
        <f t="shared" si="392"/>
        <v>1</v>
      </c>
      <c r="Z596" s="1292">
        <f>P596+R596+T596</f>
        <v>1</v>
      </c>
      <c r="AA596" s="1300">
        <f>Q596+S596+U596</f>
        <v>1</v>
      </c>
      <c r="AC596" s="2480" t="s">
        <v>831</v>
      </c>
      <c r="AD596" s="2481">
        <f t="shared" ref="AD596:AI596" si="397">AD588+AD595</f>
        <v>132.77699999999999</v>
      </c>
      <c r="AE596" s="2501">
        <f t="shared" si="397"/>
        <v>111.97999999999999</v>
      </c>
      <c r="AF596" s="2513">
        <f t="shared" si="397"/>
        <v>202.78400000000002</v>
      </c>
      <c r="AG596" s="2512">
        <f t="shared" si="397"/>
        <v>148.94499999999999</v>
      </c>
      <c r="AH596" s="2481">
        <f t="shared" si="397"/>
        <v>61.07</v>
      </c>
      <c r="AI596" s="2500">
        <f t="shared" si="397"/>
        <v>48.86</v>
      </c>
      <c r="AJ596" s="2518">
        <f t="shared" si="395"/>
        <v>335.56100000000004</v>
      </c>
      <c r="AK596" s="2483">
        <f t="shared" si="395"/>
        <v>260.92499999999995</v>
      </c>
      <c r="AL596" s="2518">
        <f t="shared" si="395"/>
        <v>263.85400000000004</v>
      </c>
      <c r="AM596" s="2531">
        <f t="shared" si="395"/>
        <v>197.80500000000001</v>
      </c>
      <c r="AN596" s="2533">
        <f>AD596+AF596+AH596</f>
        <v>396.63100000000003</v>
      </c>
      <c r="AO596" s="3238">
        <f>AE596+AG596+AI596</f>
        <v>309.78499999999997</v>
      </c>
      <c r="AP596" s="106"/>
    </row>
    <row r="597" spans="2:49" ht="15.75" thickBot="1">
      <c r="B597" s="70"/>
      <c r="C597" s="1632"/>
      <c r="D597" s="81"/>
      <c r="E597" s="261" t="s">
        <v>50</v>
      </c>
      <c r="F597" s="260">
        <v>2.5</v>
      </c>
      <c r="G597" s="1541">
        <v>2.5</v>
      </c>
      <c r="H597" s="70"/>
      <c r="I597" s="11"/>
      <c r="J597" s="81"/>
      <c r="K597" s="1652" t="s">
        <v>290</v>
      </c>
      <c r="L597" s="47"/>
      <c r="M597" s="59"/>
      <c r="N597" s="100"/>
      <c r="O597" s="1291" t="s">
        <v>136</v>
      </c>
      <c r="P597" s="1254"/>
      <c r="Q597" s="1247"/>
      <c r="R597" s="1254"/>
      <c r="S597" s="1335"/>
      <c r="T597" s="1254"/>
      <c r="U597" s="1440"/>
      <c r="V597" s="1254">
        <f t="shared" si="389"/>
        <v>0</v>
      </c>
      <c r="W597" s="1426">
        <f t="shared" si="390"/>
        <v>0</v>
      </c>
      <c r="X597" s="1254">
        <f t="shared" si="391"/>
        <v>0</v>
      </c>
      <c r="Y597" s="1335">
        <f t="shared" si="392"/>
        <v>0</v>
      </c>
      <c r="Z597" s="1292">
        <f>P597+R597+T597</f>
        <v>0</v>
      </c>
      <c r="AA597" s="1300">
        <f>Q597+S597+U597</f>
        <v>0</v>
      </c>
      <c r="AC597" s="1329" t="s">
        <v>374</v>
      </c>
      <c r="AD597" s="1330"/>
      <c r="AE597" s="1331"/>
      <c r="AF597" s="1070"/>
      <c r="AG597" s="1332"/>
      <c r="AH597" s="1070"/>
      <c r="AI597" s="1333"/>
      <c r="AJ597" s="1278"/>
      <c r="AK597" s="1334"/>
      <c r="AL597" s="1278"/>
      <c r="AM597" s="1335"/>
      <c r="AN597" s="1311"/>
      <c r="AO597" s="11"/>
      <c r="AP597" s="108"/>
    </row>
    <row r="598" spans="2:49" ht="15.75" thickBot="1">
      <c r="B598" s="70"/>
      <c r="C598" s="1632"/>
      <c r="D598" s="81"/>
      <c r="E598" s="261" t="s">
        <v>54</v>
      </c>
      <c r="F598" s="1574">
        <v>1</v>
      </c>
      <c r="G598" s="1575">
        <v>1</v>
      </c>
      <c r="H598" s="70"/>
      <c r="I598" s="11"/>
      <c r="J598" s="81"/>
      <c r="K598" s="1534" t="s">
        <v>100</v>
      </c>
      <c r="L598" s="1535" t="s">
        <v>101</v>
      </c>
      <c r="M598" s="1536" t="s">
        <v>102</v>
      </c>
      <c r="N598" s="100"/>
      <c r="O598" s="1291" t="s">
        <v>135</v>
      </c>
      <c r="P598" s="1254"/>
      <c r="Q598" s="1247"/>
      <c r="R598" s="1254">
        <f>L581</f>
        <v>3</v>
      </c>
      <c r="S598" s="1335">
        <f>M581</f>
        <v>3</v>
      </c>
      <c r="T598" s="1254"/>
      <c r="U598" s="1440"/>
      <c r="V598" s="1254">
        <f t="shared" si="389"/>
        <v>3</v>
      </c>
      <c r="W598" s="1426">
        <f t="shared" si="390"/>
        <v>3</v>
      </c>
      <c r="X598" s="1254">
        <f t="shared" si="391"/>
        <v>3</v>
      </c>
      <c r="Y598" s="1335">
        <f t="shared" si="392"/>
        <v>3</v>
      </c>
      <c r="Z598" s="1292">
        <f>P598+R598+T598</f>
        <v>3</v>
      </c>
      <c r="AA598" s="1300">
        <f>Q598+S598+U598</f>
        <v>3</v>
      </c>
      <c r="AC598" s="1972" t="s">
        <v>497</v>
      </c>
      <c r="AD598" s="2479"/>
      <c r="AE598" s="2468"/>
      <c r="AF598" s="1070"/>
      <c r="AG598" s="1313"/>
      <c r="AH598" s="1070"/>
      <c r="AI598" s="2469"/>
      <c r="AJ598" s="1278">
        <f t="shared" ref="AJ598" si="398">AD598+AF598</f>
        <v>0</v>
      </c>
      <c r="AK598" s="1341">
        <f t="shared" ref="AK598" si="399">AE598+AG598</f>
        <v>0</v>
      </c>
      <c r="AL598" s="1278">
        <f t="shared" ref="AL598" si="400">AF598+AH598</f>
        <v>0</v>
      </c>
      <c r="AM598" s="1342">
        <f t="shared" ref="AM598" si="401">AG598+AI598</f>
        <v>0</v>
      </c>
      <c r="AN598" s="1312">
        <f>AD598+AF598+AH598</f>
        <v>0</v>
      </c>
      <c r="AO598" s="3234">
        <f>AE598+AG598+AI598</f>
        <v>0</v>
      </c>
      <c r="AP598" s="112"/>
    </row>
    <row r="599" spans="2:49">
      <c r="B599" s="70"/>
      <c r="C599" s="1632"/>
      <c r="D599" s="81"/>
      <c r="E599" s="1589" t="s">
        <v>160</v>
      </c>
      <c r="F599" s="260">
        <v>0.01</v>
      </c>
      <c r="G599" s="1541">
        <v>0.01</v>
      </c>
      <c r="H599" s="70"/>
      <c r="I599" s="11"/>
      <c r="J599" s="81"/>
      <c r="K599" s="1189" t="s">
        <v>676</v>
      </c>
      <c r="L599" s="1190">
        <v>143</v>
      </c>
      <c r="M599" s="1191">
        <f>D589</f>
        <v>100</v>
      </c>
      <c r="N599" s="100"/>
      <c r="O599" s="1291" t="s">
        <v>77</v>
      </c>
      <c r="P599" s="1254"/>
      <c r="Q599" s="1247"/>
      <c r="R599" s="1254"/>
      <c r="S599" s="1335"/>
      <c r="T599" s="1254"/>
      <c r="U599" s="1440"/>
      <c r="V599" s="1254">
        <f t="shared" si="389"/>
        <v>0</v>
      </c>
      <c r="W599" s="1426">
        <f t="shared" si="390"/>
        <v>0</v>
      </c>
      <c r="X599" s="1254">
        <f t="shared" si="391"/>
        <v>0</v>
      </c>
      <c r="Y599" s="1335">
        <f t="shared" si="392"/>
        <v>0</v>
      </c>
      <c r="Z599" s="1292">
        <f>P599+R599+T599</f>
        <v>0</v>
      </c>
      <c r="AA599" s="1300">
        <f>Q599+S599+U599</f>
        <v>0</v>
      </c>
      <c r="AC599" s="1336" t="s">
        <v>375</v>
      </c>
      <c r="AD599" s="1337"/>
      <c r="AE599" s="1338"/>
      <c r="AF599" s="1070"/>
      <c r="AG599" s="1339"/>
      <c r="AH599" s="1278">
        <f>L606</f>
        <v>11.34</v>
      </c>
      <c r="AI599" s="1340">
        <f>M606</f>
        <v>10</v>
      </c>
      <c r="AJ599" s="1278">
        <f t="shared" ref="AJ599:AM601" si="402">AD599+AF599</f>
        <v>0</v>
      </c>
      <c r="AK599" s="1341">
        <f t="shared" si="402"/>
        <v>0</v>
      </c>
      <c r="AL599" s="1278">
        <f t="shared" si="402"/>
        <v>11.34</v>
      </c>
      <c r="AM599" s="1342">
        <f t="shared" si="402"/>
        <v>10</v>
      </c>
      <c r="AN599" s="1312">
        <f>AD599+AF599+AH599</f>
        <v>11.34</v>
      </c>
      <c r="AO599" s="3234">
        <f>AE599+AG599+AI599</f>
        <v>10</v>
      </c>
      <c r="AP599" s="112"/>
    </row>
    <row r="600" spans="2:49">
      <c r="B600" s="2051"/>
      <c r="C600" s="1632"/>
      <c r="D600" s="81"/>
      <c r="E600" s="1728" t="s">
        <v>81</v>
      </c>
      <c r="F600" s="1194">
        <v>200</v>
      </c>
      <c r="G600" s="1550">
        <v>200</v>
      </c>
      <c r="H600" s="70"/>
      <c r="I600" s="11"/>
      <c r="J600" s="81"/>
      <c r="K600" s="70"/>
      <c r="L600" s="11"/>
      <c r="M600" s="81"/>
      <c r="N600" s="100"/>
      <c r="O600" s="489" t="s">
        <v>402</v>
      </c>
      <c r="P600" s="1254">
        <f>I575+L577</f>
        <v>1.3499999999999999</v>
      </c>
      <c r="Q600" s="1247">
        <f>J575+M577</f>
        <v>1.3499999999999999</v>
      </c>
      <c r="R600" s="1254">
        <f>F598+I584+I589+L595</f>
        <v>1.8459999999999999</v>
      </c>
      <c r="S600" s="1426">
        <f>G598+J584+J589+M595</f>
        <v>1.8459999999999999</v>
      </c>
      <c r="T600" s="1254">
        <f>F611+I608</f>
        <v>0.6</v>
      </c>
      <c r="U600" s="1440">
        <f>G611+J608</f>
        <v>0.6</v>
      </c>
      <c r="V600" s="1254">
        <f t="shared" si="389"/>
        <v>3.1959999999999997</v>
      </c>
      <c r="W600" s="1426">
        <f t="shared" si="390"/>
        <v>3.1959999999999997</v>
      </c>
      <c r="X600" s="1254">
        <f t="shared" si="391"/>
        <v>2.4459999999999997</v>
      </c>
      <c r="Y600" s="1335">
        <f t="shared" si="392"/>
        <v>2.4459999999999997</v>
      </c>
      <c r="Z600" s="1292">
        <f>P600+R600+T600</f>
        <v>3.7959999999999998</v>
      </c>
      <c r="AA600" s="1300">
        <f>Q600+S600+U600</f>
        <v>3.7959999999999998</v>
      </c>
      <c r="AC600" s="1343" t="s">
        <v>376</v>
      </c>
      <c r="AD600" s="1344"/>
      <c r="AE600" s="1345"/>
      <c r="AF600" s="1070">
        <f>L599</f>
        <v>143</v>
      </c>
      <c r="AG600" s="1346">
        <f>D589</f>
        <v>100</v>
      </c>
      <c r="AH600" s="1347"/>
      <c r="AI600" s="1348"/>
      <c r="AJ600" s="1278">
        <f t="shared" si="402"/>
        <v>143</v>
      </c>
      <c r="AK600" s="1341">
        <f t="shared" si="402"/>
        <v>100</v>
      </c>
      <c r="AL600" s="1278">
        <f t="shared" si="402"/>
        <v>143</v>
      </c>
      <c r="AM600" s="1342">
        <f t="shared" si="402"/>
        <v>100</v>
      </c>
      <c r="AN600" s="1292">
        <f>AD600+AF600+AH600</f>
        <v>143</v>
      </c>
      <c r="AO600" s="3234">
        <f>AE600+AG600+AI600</f>
        <v>100</v>
      </c>
      <c r="AP600" s="112"/>
    </row>
    <row r="601" spans="2:49" ht="15.75" thickBot="1">
      <c r="B601" s="1920" t="s">
        <v>361</v>
      </c>
      <c r="C601" s="49"/>
      <c r="D601" s="2099">
        <f>SUM(D580:D600)</f>
        <v>1020</v>
      </c>
      <c r="E601" s="1687" t="s">
        <v>405</v>
      </c>
      <c r="F601" s="1558"/>
      <c r="G601" s="1665">
        <v>1</v>
      </c>
      <c r="H601" s="66"/>
      <c r="I601" s="38"/>
      <c r="J601" s="83"/>
      <c r="K601" s="66"/>
      <c r="L601" s="38"/>
      <c r="M601" s="83"/>
      <c r="N601" s="100"/>
      <c r="O601" s="1291" t="s">
        <v>403</v>
      </c>
      <c r="P601" s="1254"/>
      <c r="Q601" s="1247"/>
      <c r="R601" s="1254"/>
      <c r="S601" s="1335"/>
      <c r="T601" s="1254"/>
      <c r="U601" s="1440"/>
      <c r="V601" s="1254">
        <f t="shared" si="389"/>
        <v>0</v>
      </c>
      <c r="W601" s="1426">
        <f t="shared" si="390"/>
        <v>0</v>
      </c>
      <c r="X601" s="1254">
        <f t="shared" si="391"/>
        <v>0</v>
      </c>
      <c r="Y601" s="1335">
        <f t="shared" si="392"/>
        <v>0</v>
      </c>
      <c r="Z601" s="1292">
        <f>P601+R601+T601</f>
        <v>0</v>
      </c>
      <c r="AA601" s="1300">
        <f>Q601+S601+U601</f>
        <v>0</v>
      </c>
      <c r="AC601" s="1349" t="s">
        <v>377</v>
      </c>
      <c r="AD601" s="1344"/>
      <c r="AE601" s="1345"/>
      <c r="AF601" s="1070"/>
      <c r="AG601" s="1346"/>
      <c r="AH601" s="1278">
        <f>L605</f>
        <v>14.7</v>
      </c>
      <c r="AI601" s="1348">
        <f>M605</f>
        <v>10</v>
      </c>
      <c r="AJ601" s="1278">
        <f t="shared" si="402"/>
        <v>0</v>
      </c>
      <c r="AK601" s="1341">
        <f t="shared" si="402"/>
        <v>0</v>
      </c>
      <c r="AL601" s="1278">
        <f t="shared" si="402"/>
        <v>14.7</v>
      </c>
      <c r="AM601" s="1342">
        <f t="shared" si="402"/>
        <v>10</v>
      </c>
      <c r="AN601" s="1292">
        <f>AD601+AF601+AH601</f>
        <v>14.7</v>
      </c>
      <c r="AO601" s="3234">
        <f>AE601+AG601+AI601</f>
        <v>10</v>
      </c>
      <c r="AP601" s="114"/>
    </row>
    <row r="602" spans="2:49" ht="15.75" thickBot="1">
      <c r="B602" s="799"/>
      <c r="C602" s="178" t="s">
        <v>232</v>
      </c>
      <c r="D602" s="2103"/>
      <c r="E602" s="2098" t="s">
        <v>703</v>
      </c>
      <c r="F602" s="1613"/>
      <c r="G602" s="1285"/>
      <c r="H602" s="2094"/>
      <c r="I602" s="2094"/>
      <c r="J602" s="47"/>
      <c r="K602" s="2181" t="s">
        <v>733</v>
      </c>
      <c r="L602" s="1667"/>
      <c r="M602" s="1668"/>
      <c r="N602" s="100"/>
      <c r="O602" s="1263" t="s">
        <v>164</v>
      </c>
      <c r="P602" s="1258">
        <f t="shared" ref="P602:U602" si="403">P603+P604+P605+P606</f>
        <v>1.3623000000000001</v>
      </c>
      <c r="Q602" s="1450">
        <f t="shared" si="403"/>
        <v>1.3623000000000001</v>
      </c>
      <c r="R602" s="1258">
        <f t="shared" si="403"/>
        <v>1.145</v>
      </c>
      <c r="S602" s="1451">
        <f t="shared" si="403"/>
        <v>1.145</v>
      </c>
      <c r="T602" s="1268">
        <f t="shared" si="403"/>
        <v>4.0000000000000002E-4</v>
      </c>
      <c r="U602" s="1452">
        <f t="shared" si="403"/>
        <v>4.0000000000000002E-4</v>
      </c>
      <c r="V602" s="1254">
        <f t="shared" si="389"/>
        <v>2.5072999999999999</v>
      </c>
      <c r="W602" s="1426">
        <f t="shared" si="390"/>
        <v>2.5072999999999999</v>
      </c>
      <c r="X602" s="1254">
        <f t="shared" si="391"/>
        <v>1.1454</v>
      </c>
      <c r="Y602" s="1335">
        <f t="shared" si="392"/>
        <v>1.1454</v>
      </c>
      <c r="Z602" s="1292">
        <f>P602+R602+T602</f>
        <v>2.5076999999999998</v>
      </c>
      <c r="AA602" s="1300">
        <f>Q602+S602+U602</f>
        <v>2.5076999999999998</v>
      </c>
      <c r="AC602" s="1350" t="s">
        <v>378</v>
      </c>
      <c r="AD602" s="1351"/>
      <c r="AE602" s="1352"/>
      <c r="AF602" s="1276"/>
      <c r="AG602" s="1353"/>
      <c r="AH602" s="1279"/>
      <c r="AI602" s="1354"/>
      <c r="AJ602" s="1279">
        <f>AD602+AF602</f>
        <v>0</v>
      </c>
      <c r="AK602" s="1355"/>
      <c r="AL602" s="1279">
        <f t="shared" ref="AL602:AL614" si="404">AF602+AH602</f>
        <v>0</v>
      </c>
      <c r="AM602" s="1356"/>
      <c r="AN602" s="1301">
        <f>AD602+AF602+AH602</f>
        <v>0</v>
      </c>
      <c r="AO602" s="3235">
        <f>AE602+AG602+AI602</f>
        <v>0</v>
      </c>
      <c r="AP602" s="207"/>
    </row>
    <row r="603" spans="2:49" ht="15.75" thickBot="1">
      <c r="B603" s="2660" t="s">
        <v>880</v>
      </c>
      <c r="C603" s="2101" t="s">
        <v>696</v>
      </c>
      <c r="D603" s="2102">
        <v>200</v>
      </c>
      <c r="E603" s="1578" t="s">
        <v>100</v>
      </c>
      <c r="F603" s="1535" t="s">
        <v>101</v>
      </c>
      <c r="G603" s="1536" t="s">
        <v>102</v>
      </c>
      <c r="H603" s="2097" t="s">
        <v>100</v>
      </c>
      <c r="I603" s="1525" t="s">
        <v>101</v>
      </c>
      <c r="J603" s="1526" t="s">
        <v>102</v>
      </c>
      <c r="K603" s="2182" t="s">
        <v>734</v>
      </c>
      <c r="L603" s="1678"/>
      <c r="M603" s="1679"/>
      <c r="N603" s="114"/>
      <c r="O603" s="1264" t="s">
        <v>160</v>
      </c>
      <c r="P603" s="1259">
        <f>I576</f>
        <v>2.3E-3</v>
      </c>
      <c r="Q603" s="1453">
        <f>J576</f>
        <v>2.3E-3</v>
      </c>
      <c r="R603" s="1259">
        <f>F599</f>
        <v>0.01</v>
      </c>
      <c r="S603" s="1454">
        <f>G599</f>
        <v>0.01</v>
      </c>
      <c r="T603" s="1269">
        <f>I607</f>
        <v>4.0000000000000002E-4</v>
      </c>
      <c r="U603" s="1453">
        <f>J607</f>
        <v>4.0000000000000002E-4</v>
      </c>
      <c r="V603" s="1273">
        <f>P603+R603</f>
        <v>1.23E-2</v>
      </c>
      <c r="W603" s="1454">
        <f t="shared" si="390"/>
        <v>1.23E-2</v>
      </c>
      <c r="X603" s="1255">
        <f t="shared" si="391"/>
        <v>1.04E-2</v>
      </c>
      <c r="Y603" s="1454">
        <f t="shared" si="392"/>
        <v>1.04E-2</v>
      </c>
      <c r="Z603" s="1292">
        <f>P603+R603+T603</f>
        <v>1.2699999999999999E-2</v>
      </c>
      <c r="AA603" s="1300">
        <f>Q603+S603+U603</f>
        <v>1.2699999999999999E-2</v>
      </c>
      <c r="AC603" s="1357" t="s">
        <v>379</v>
      </c>
      <c r="AD603" s="1358">
        <f t="shared" ref="AD603:AI603" si="405">SUM(AD598:AD602)</f>
        <v>0</v>
      </c>
      <c r="AE603" s="1359">
        <f t="shared" si="405"/>
        <v>0</v>
      </c>
      <c r="AF603" s="1360">
        <f t="shared" si="405"/>
        <v>143</v>
      </c>
      <c r="AG603" s="1361">
        <f t="shared" si="405"/>
        <v>100</v>
      </c>
      <c r="AH603" s="1362">
        <f t="shared" si="405"/>
        <v>26.04</v>
      </c>
      <c r="AI603" s="1363">
        <f t="shared" si="405"/>
        <v>20</v>
      </c>
      <c r="AJ603" s="1362">
        <f>AD603+AF603</f>
        <v>143</v>
      </c>
      <c r="AK603" s="1364">
        <f>AE603+AG603</f>
        <v>100</v>
      </c>
      <c r="AL603" s="1362">
        <f>AF603+AH603</f>
        <v>169.04</v>
      </c>
      <c r="AM603" s="1365">
        <f>AG603+AI603</f>
        <v>120</v>
      </c>
      <c r="AN603" s="1314">
        <f>AD603+AF603+AH603</f>
        <v>169.04</v>
      </c>
      <c r="AO603" s="3239">
        <f>AE603+AG603+AI603</f>
        <v>120</v>
      </c>
      <c r="AP603" s="3248"/>
      <c r="AV603" s="11"/>
      <c r="AW603" s="11"/>
    </row>
    <row r="604" spans="2:49" ht="15.75" thickBot="1">
      <c r="B604" s="1923" t="s">
        <v>837</v>
      </c>
      <c r="C604" s="292" t="s">
        <v>701</v>
      </c>
      <c r="D604" s="2096" t="s">
        <v>926</v>
      </c>
      <c r="E604" s="1661" t="s">
        <v>65</v>
      </c>
      <c r="F604" s="3080">
        <v>60.03</v>
      </c>
      <c r="G604" s="3081">
        <v>55.2</v>
      </c>
      <c r="H604" s="1532" t="s">
        <v>93</v>
      </c>
      <c r="I604" s="1190">
        <v>5</v>
      </c>
      <c r="J604" s="1615">
        <v>5</v>
      </c>
      <c r="K604" s="2097" t="s">
        <v>100</v>
      </c>
      <c r="L604" s="1523" t="s">
        <v>101</v>
      </c>
      <c r="M604" s="1564" t="s">
        <v>102</v>
      </c>
      <c r="N604" s="114"/>
      <c r="O604" s="1265" t="s">
        <v>369</v>
      </c>
      <c r="P604" s="1260">
        <f>J577</f>
        <v>1.06</v>
      </c>
      <c r="Q604" s="1455">
        <f>J577</f>
        <v>1.06</v>
      </c>
      <c r="R604" s="1260">
        <f>G601</f>
        <v>1</v>
      </c>
      <c r="S604" s="1456">
        <f>G601</f>
        <v>1</v>
      </c>
      <c r="T604" s="1270"/>
      <c r="U604" s="1455"/>
      <c r="V604" s="1273">
        <f>P604+R604</f>
        <v>2.06</v>
      </c>
      <c r="W604" s="1454">
        <f t="shared" si="390"/>
        <v>2.06</v>
      </c>
      <c r="X604" s="1255">
        <f t="shared" si="391"/>
        <v>1</v>
      </c>
      <c r="Y604" s="1454">
        <f t="shared" si="392"/>
        <v>1</v>
      </c>
      <c r="Z604" s="1292">
        <f>P604+R604+T604</f>
        <v>2.06</v>
      </c>
      <c r="AA604" s="1300">
        <f>Q604+S604+U604</f>
        <v>2.06</v>
      </c>
      <c r="AC604" s="1489" t="s">
        <v>388</v>
      </c>
      <c r="AD604" s="1380"/>
      <c r="AE604" s="1478"/>
      <c r="AF604" s="1382"/>
      <c r="AG604" s="1481"/>
      <c r="AH604" s="1380"/>
      <c r="AI604" s="1478"/>
      <c r="AJ604" s="1277"/>
      <c r="AK604" s="1484"/>
      <c r="AL604" s="1277">
        <f t="shared" si="404"/>
        <v>0</v>
      </c>
      <c r="AM604" s="1487"/>
      <c r="AN604" s="1311">
        <f>AD604+AF604+AH604</f>
        <v>0</v>
      </c>
      <c r="AO604" s="3233">
        <f>AE604+AG604+AI604</f>
        <v>0</v>
      </c>
      <c r="AP604" s="112"/>
      <c r="AV604" s="11"/>
      <c r="AW604" s="11"/>
    </row>
    <row r="605" spans="2:49">
      <c r="B605" s="70"/>
      <c r="C605" s="2659" t="s">
        <v>704</v>
      </c>
      <c r="D605" s="81"/>
      <c r="E605" s="199" t="s">
        <v>79</v>
      </c>
      <c r="F605" s="3082">
        <v>13.1</v>
      </c>
      <c r="G605" s="3083">
        <v>13.1</v>
      </c>
      <c r="H605" s="252" t="s">
        <v>79</v>
      </c>
      <c r="I605" s="260">
        <v>1.5</v>
      </c>
      <c r="J605" s="1548">
        <v>1.5</v>
      </c>
      <c r="K605" s="1661" t="s">
        <v>293</v>
      </c>
      <c r="L605" s="1604">
        <v>14.7</v>
      </c>
      <c r="M605" s="1598">
        <v>10</v>
      </c>
      <c r="N605" s="114"/>
      <c r="O605" s="1266" t="s">
        <v>134</v>
      </c>
      <c r="P605" s="1261">
        <f>L576</f>
        <v>0.3</v>
      </c>
      <c r="Q605" s="1457">
        <f>M576</f>
        <v>0.3</v>
      </c>
      <c r="R605" s="1261">
        <f>F594+L591</f>
        <v>0.13500000000000001</v>
      </c>
      <c r="S605" s="1458">
        <f>G594+M591</f>
        <v>0.13500000000000001</v>
      </c>
      <c r="T605" s="1271"/>
      <c r="U605" s="1457"/>
      <c r="V605" s="1273">
        <f>P605+R605</f>
        <v>0.435</v>
      </c>
      <c r="W605" s="1454">
        <f t="shared" si="390"/>
        <v>0.435</v>
      </c>
      <c r="X605" s="1255">
        <f t="shared" si="391"/>
        <v>0.13500000000000001</v>
      </c>
      <c r="Y605" s="1454">
        <f t="shared" si="392"/>
        <v>0.13500000000000001</v>
      </c>
      <c r="Z605" s="1301">
        <f>P605+R605+T605</f>
        <v>0.435</v>
      </c>
      <c r="AA605" s="1302">
        <f>Q605+S605+U605</f>
        <v>0.435</v>
      </c>
      <c r="AC605" s="1474" t="s">
        <v>389</v>
      </c>
      <c r="AD605" s="1386"/>
      <c r="AE605" s="1479"/>
      <c r="AF605" s="1388"/>
      <c r="AG605" s="1482"/>
      <c r="AH605" s="1386"/>
      <c r="AI605" s="1479"/>
      <c r="AJ605" s="1278">
        <f t="shared" ref="AJ605:AK607" si="406">AD605+AF605</f>
        <v>0</v>
      </c>
      <c r="AK605" s="1485">
        <f t="shared" si="406"/>
        <v>0</v>
      </c>
      <c r="AL605" s="1278">
        <f t="shared" si="404"/>
        <v>0</v>
      </c>
      <c r="AM605" s="1438">
        <f t="shared" ref="AM605:AM610" si="407">AG605+AI605</f>
        <v>0</v>
      </c>
      <c r="AN605" s="1292">
        <f>AD605+AF605+AH605</f>
        <v>0</v>
      </c>
      <c r="AO605" s="3234">
        <f>AE605+AG605+AI605</f>
        <v>0</v>
      </c>
      <c r="AP605" s="112"/>
      <c r="AV605" s="11"/>
      <c r="AW605" s="11"/>
    </row>
    <row r="606" spans="2:49" ht="15.75" thickBot="1">
      <c r="B606" s="259" t="s">
        <v>9</v>
      </c>
      <c r="C606" s="266" t="s">
        <v>387</v>
      </c>
      <c r="D606" s="275">
        <v>30</v>
      </c>
      <c r="E606" s="199" t="s">
        <v>270</v>
      </c>
      <c r="F606" s="3082">
        <v>4</v>
      </c>
      <c r="G606" s="3083">
        <v>4</v>
      </c>
      <c r="H606" s="252" t="s">
        <v>81</v>
      </c>
      <c r="I606" s="265">
        <v>15</v>
      </c>
      <c r="J606" s="1585">
        <v>15</v>
      </c>
      <c r="K606" s="1193" t="s">
        <v>234</v>
      </c>
      <c r="L606" s="1607">
        <v>11.34</v>
      </c>
      <c r="M606" s="1548">
        <v>10</v>
      </c>
      <c r="N606" s="586"/>
      <c r="O606" s="1266" t="s">
        <v>417</v>
      </c>
      <c r="P606" s="1261"/>
      <c r="Q606" s="1457"/>
      <c r="R606" s="1261"/>
      <c r="S606" s="1458"/>
      <c r="T606" s="1271"/>
      <c r="U606" s="1457"/>
      <c r="V606" s="1273">
        <f>P606+R606</f>
        <v>0</v>
      </c>
      <c r="W606" s="1454">
        <f t="shared" si="390"/>
        <v>0</v>
      </c>
      <c r="X606" s="1255">
        <f>R606+T606</f>
        <v>0</v>
      </c>
      <c r="Y606" s="1454">
        <f t="shared" si="392"/>
        <v>0</v>
      </c>
      <c r="Z606" s="1301">
        <f>P606+R606+T606</f>
        <v>0</v>
      </c>
      <c r="AA606" s="1302">
        <f>Q606+S606+U606</f>
        <v>0</v>
      </c>
      <c r="AC606" s="1475" t="s">
        <v>453</v>
      </c>
      <c r="AD606" s="1392"/>
      <c r="AE606" s="1480"/>
      <c r="AF606" s="1394"/>
      <c r="AG606" s="1483"/>
      <c r="AH606" s="1392"/>
      <c r="AI606" s="1480"/>
      <c r="AJ606" s="1279">
        <f t="shared" si="406"/>
        <v>0</v>
      </c>
      <c r="AK606" s="1486">
        <f t="shared" si="406"/>
        <v>0</v>
      </c>
      <c r="AL606" s="1279">
        <f t="shared" si="404"/>
        <v>0</v>
      </c>
      <c r="AM606" s="1488">
        <f t="shared" si="407"/>
        <v>0</v>
      </c>
      <c r="AN606" s="1301">
        <f>AD606+AF606+AH606</f>
        <v>0</v>
      </c>
      <c r="AO606" s="3235">
        <f>AE606+AG606+AI606</f>
        <v>0</v>
      </c>
      <c r="AP606" s="207"/>
      <c r="AU606" s="817"/>
      <c r="AV606" s="11"/>
      <c r="AW606" s="11"/>
    </row>
    <row r="607" spans="2:49" ht="15.75" thickBot="1">
      <c r="B607" s="70"/>
      <c r="C607" s="1630"/>
      <c r="D607" s="81"/>
      <c r="E607" s="261" t="s">
        <v>562</v>
      </c>
      <c r="F607" s="3084" t="s">
        <v>930</v>
      </c>
      <c r="G607" s="3085">
        <v>7.4859999999999998</v>
      </c>
      <c r="H607" s="1542" t="s">
        <v>160</v>
      </c>
      <c r="I607" s="260">
        <v>4.0000000000000002E-4</v>
      </c>
      <c r="J607" s="1548">
        <v>4.0000000000000002E-4</v>
      </c>
      <c r="K607" s="261" t="s">
        <v>92</v>
      </c>
      <c r="L607" s="260">
        <v>1</v>
      </c>
      <c r="M607" s="1548">
        <v>1</v>
      </c>
      <c r="N607" s="114"/>
      <c r="O607" s="496" t="s">
        <v>98</v>
      </c>
      <c r="P607" s="1262"/>
      <c r="Q607" s="1459"/>
      <c r="R607" s="1262"/>
      <c r="S607" s="1460"/>
      <c r="T607" s="1272"/>
      <c r="U607" s="1461"/>
      <c r="V607" s="1274">
        <f>P607+R607</f>
        <v>0</v>
      </c>
      <c r="W607" s="1462">
        <f t="shared" si="390"/>
        <v>0</v>
      </c>
      <c r="X607" s="1274">
        <f>R607+T607</f>
        <v>0</v>
      </c>
      <c r="Y607" s="1462">
        <f t="shared" si="392"/>
        <v>0</v>
      </c>
      <c r="Z607" s="1303">
        <f>P607+R607+T607</f>
        <v>0</v>
      </c>
      <c r="AA607" s="1304">
        <f>Q607+S607+U607</f>
        <v>0</v>
      </c>
      <c r="AC607" s="1476" t="s">
        <v>390</v>
      </c>
      <c r="AD607" s="1496">
        <f t="shared" ref="AD607:AI607" si="408">AD604+AD605+AD606</f>
        <v>0</v>
      </c>
      <c r="AE607" s="1421">
        <f t="shared" si="408"/>
        <v>0</v>
      </c>
      <c r="AF607" s="1477">
        <f t="shared" si="408"/>
        <v>0</v>
      </c>
      <c r="AG607" s="1419">
        <f t="shared" si="408"/>
        <v>0</v>
      </c>
      <c r="AH607" s="1496">
        <f t="shared" si="408"/>
        <v>0</v>
      </c>
      <c r="AI607" s="1421">
        <f t="shared" si="408"/>
        <v>0</v>
      </c>
      <c r="AJ607" s="1327">
        <f t="shared" si="406"/>
        <v>0</v>
      </c>
      <c r="AK607" s="1420">
        <f t="shared" si="406"/>
        <v>0</v>
      </c>
      <c r="AL607" s="1327">
        <f t="shared" si="404"/>
        <v>0</v>
      </c>
      <c r="AM607" s="1421">
        <f t="shared" si="407"/>
        <v>0</v>
      </c>
      <c r="AN607" s="1327">
        <f>AD607+AF607+AH607</f>
        <v>0</v>
      </c>
      <c r="AO607" s="3236">
        <f>AE607+AG607+AI607</f>
        <v>0</v>
      </c>
      <c r="AP607" s="112"/>
      <c r="AU607" s="817"/>
      <c r="AV607" s="11"/>
      <c r="AW607" s="11"/>
    </row>
    <row r="608" spans="2:49">
      <c r="B608" s="70"/>
      <c r="C608" s="1632"/>
      <c r="D608" s="81"/>
      <c r="E608" s="261" t="s">
        <v>68</v>
      </c>
      <c r="F608" s="3086">
        <v>61.07</v>
      </c>
      <c r="G608" s="3087">
        <v>48.86</v>
      </c>
      <c r="H608" s="252" t="s">
        <v>83</v>
      </c>
      <c r="I608" s="1543">
        <v>0.1</v>
      </c>
      <c r="J608" s="1548">
        <v>0.1</v>
      </c>
      <c r="K608" s="1586" t="s">
        <v>81</v>
      </c>
      <c r="L608" s="1723">
        <v>180</v>
      </c>
      <c r="M608" s="1540"/>
      <c r="N608" s="114"/>
      <c r="AC608" s="1315" t="s">
        <v>383</v>
      </c>
      <c r="AD608" s="1366"/>
      <c r="AE608" s="1367"/>
      <c r="AF608" s="1277"/>
      <c r="AG608" s="1368"/>
      <c r="AH608" s="1366"/>
      <c r="AI608" s="1367"/>
      <c r="AJ608" s="1277"/>
      <c r="AK608" s="1369">
        <f>AE608+AG608</f>
        <v>0</v>
      </c>
      <c r="AL608" s="1277">
        <f t="shared" si="404"/>
        <v>0</v>
      </c>
      <c r="AM608" s="1370">
        <f t="shared" si="407"/>
        <v>0</v>
      </c>
      <c r="AN608" s="1311">
        <f>AD608+AF608+AH608</f>
        <v>0</v>
      </c>
      <c r="AO608" s="3233">
        <f>AE608+AG608+AI608</f>
        <v>0</v>
      </c>
      <c r="AP608" s="112"/>
      <c r="AU608" s="817"/>
      <c r="AV608" s="11"/>
      <c r="AW608" s="11"/>
    </row>
    <row r="609" spans="1:49" ht="15.75" thickBot="1">
      <c r="B609" s="70"/>
      <c r="C609" s="1632"/>
      <c r="D609" s="81"/>
      <c r="E609" s="261" t="s">
        <v>273</v>
      </c>
      <c r="F609" s="3086">
        <v>7.6</v>
      </c>
      <c r="G609" s="3085">
        <v>7.6</v>
      </c>
      <c r="H609" s="1786"/>
      <c r="I609" s="41"/>
      <c r="J609" s="2095"/>
      <c r="K609" s="1608"/>
      <c r="L609" s="41"/>
      <c r="M609" s="2095"/>
      <c r="N609" s="114"/>
      <c r="AC609" s="1316" t="s">
        <v>384</v>
      </c>
      <c r="AD609" s="1351"/>
      <c r="AE609" s="1371"/>
      <c r="AF609" s="1279"/>
      <c r="AG609" s="1372"/>
      <c r="AH609" s="1351"/>
      <c r="AI609" s="1371"/>
      <c r="AJ609" s="1279">
        <f>AD609+AF609</f>
        <v>0</v>
      </c>
      <c r="AK609" s="1373">
        <f>AE609+AG609</f>
        <v>0</v>
      </c>
      <c r="AL609" s="1279">
        <f t="shared" si="404"/>
        <v>0</v>
      </c>
      <c r="AM609" s="1374">
        <f t="shared" si="407"/>
        <v>0</v>
      </c>
      <c r="AN609" s="1301">
        <f>AD609+AF609+AH609</f>
        <v>0</v>
      </c>
      <c r="AO609" s="3235">
        <f>AE609+AG609+AI609</f>
        <v>0</v>
      </c>
      <c r="AP609" s="207"/>
      <c r="AU609" s="114"/>
      <c r="AV609" s="11"/>
      <c r="AW609" s="11"/>
    </row>
    <row r="610" spans="1:49" ht="15.75" thickBot="1">
      <c r="B610" s="70"/>
      <c r="C610" s="1632"/>
      <c r="D610" s="81"/>
      <c r="E610" s="261" t="s">
        <v>702</v>
      </c>
      <c r="F610" s="3086">
        <v>2</v>
      </c>
      <c r="G610" s="3085">
        <v>2</v>
      </c>
      <c r="H610" s="2180"/>
      <c r="I610" s="91"/>
      <c r="J610" s="1564"/>
      <c r="K610" s="1571"/>
      <c r="L610" s="91"/>
      <c r="M610" s="1564"/>
      <c r="N610" s="100"/>
      <c r="O610" s="3140"/>
      <c r="P610" s="11"/>
      <c r="Q610" s="11"/>
      <c r="S610" s="1241"/>
      <c r="U610" s="1241"/>
      <c r="W610" s="1244"/>
      <c r="Y610" s="1244"/>
      <c r="AC610" s="1317" t="s">
        <v>380</v>
      </c>
      <c r="AD610" s="1375">
        <f t="shared" ref="AD610:AI610" si="409">SUM(AD608:AD609)</f>
        <v>0</v>
      </c>
      <c r="AE610" s="1376">
        <f t="shared" si="409"/>
        <v>0</v>
      </c>
      <c r="AF610" s="1377">
        <f t="shared" si="409"/>
        <v>0</v>
      </c>
      <c r="AG610" s="1319">
        <f t="shared" si="409"/>
        <v>0</v>
      </c>
      <c r="AH610" s="1375">
        <f t="shared" si="409"/>
        <v>0</v>
      </c>
      <c r="AI610" s="1376">
        <f t="shared" si="409"/>
        <v>0</v>
      </c>
      <c r="AJ610" s="1318">
        <f>AD610+AF610</f>
        <v>0</v>
      </c>
      <c r="AK610" s="1378">
        <f>AE610+AG610</f>
        <v>0</v>
      </c>
      <c r="AL610" s="1318">
        <f t="shared" si="404"/>
        <v>0</v>
      </c>
      <c r="AM610" s="1379">
        <f t="shared" si="407"/>
        <v>0</v>
      </c>
      <c r="AN610" s="1318">
        <f>AD610+AF610+AH610</f>
        <v>0</v>
      </c>
      <c r="AO610" s="3240">
        <f>AE610+AG610+AI610</f>
        <v>0</v>
      </c>
      <c r="AP610" s="106"/>
      <c r="AU610" s="114"/>
      <c r="AV610" s="11"/>
      <c r="AW610" s="11"/>
    </row>
    <row r="611" spans="1:49" ht="15.75" thickBot="1">
      <c r="B611" s="1472" t="s">
        <v>362</v>
      </c>
      <c r="C611" s="1473"/>
      <c r="D611" s="1753">
        <f>D603+D606+100+20</f>
        <v>350</v>
      </c>
      <c r="E611" s="271" t="s">
        <v>543</v>
      </c>
      <c r="F611" s="3088">
        <v>0.5</v>
      </c>
      <c r="G611" s="3089">
        <v>0.5</v>
      </c>
      <c r="H611" s="1114"/>
      <c r="I611" s="38"/>
      <c r="J611" s="83"/>
      <c r="K611" s="66"/>
      <c r="L611" s="38"/>
      <c r="M611" s="83"/>
      <c r="N611" s="100"/>
      <c r="O611" s="389"/>
      <c r="P611" s="91"/>
      <c r="Q611" s="145"/>
      <c r="S611" s="1241"/>
      <c r="U611" s="1241"/>
      <c r="W611" s="1244"/>
      <c r="Y611" s="1244"/>
      <c r="AC611" s="1320" t="s">
        <v>249</v>
      </c>
      <c r="AD611" s="1380"/>
      <c r="AE611" s="1381"/>
      <c r="AF611" s="1382"/>
      <c r="AG611" s="1383"/>
      <c r="AH611" s="1380"/>
      <c r="AI611" s="1381"/>
      <c r="AJ611" s="1277"/>
      <c r="AK611" s="1384"/>
      <c r="AL611" s="1277">
        <f t="shared" si="404"/>
        <v>0</v>
      </c>
      <c r="AM611" s="1385"/>
      <c r="AN611" s="1311">
        <f>AD611+AF611+AH611</f>
        <v>0</v>
      </c>
      <c r="AO611" s="3233">
        <f>AE611+AG611+AI611</f>
        <v>0</v>
      </c>
      <c r="AP611" s="112"/>
      <c r="AU611" s="114"/>
      <c r="AV611" s="11"/>
      <c r="AW611" s="11"/>
    </row>
    <row r="612" spans="1:49">
      <c r="N612" s="100"/>
      <c r="O612" s="109"/>
      <c r="P612" s="1937"/>
      <c r="Q612" s="1943"/>
      <c r="S612" s="1240"/>
      <c r="U612" s="1240"/>
      <c r="W612" s="306"/>
      <c r="Y612" s="306"/>
      <c r="AC612" s="1321" t="s">
        <v>103</v>
      </c>
      <c r="AD612" s="1386"/>
      <c r="AE612" s="1387"/>
      <c r="AF612" s="1388"/>
      <c r="AG612" s="1389"/>
      <c r="AH612" s="1386"/>
      <c r="AI612" s="1387"/>
      <c r="AJ612" s="1278">
        <f t="shared" ref="AJ612:AK614" si="410">AD612+AF612</f>
        <v>0</v>
      </c>
      <c r="AK612" s="1390">
        <f t="shared" si="410"/>
        <v>0</v>
      </c>
      <c r="AL612" s="1278">
        <f t="shared" si="404"/>
        <v>0</v>
      </c>
      <c r="AM612" s="1391">
        <f>AG612+AI612</f>
        <v>0</v>
      </c>
      <c r="AN612" s="1292">
        <f>AD612+AF612+AH612</f>
        <v>0</v>
      </c>
      <c r="AO612" s="3234">
        <f>AE612+AG612+AI612</f>
        <v>0</v>
      </c>
      <c r="AP612" s="112"/>
      <c r="AU612" s="114"/>
      <c r="AV612" s="11"/>
      <c r="AW612" s="11"/>
    </row>
    <row r="613" spans="1:49" ht="15.75" thickBot="1">
      <c r="N613" s="100"/>
      <c r="O613" s="1942"/>
      <c r="P613" s="56"/>
      <c r="Q613" s="153"/>
      <c r="S613" s="643"/>
      <c r="U613" s="643"/>
      <c r="W613" s="1240"/>
      <c r="Y613" s="1240"/>
      <c r="AC613" s="1322" t="s">
        <v>250</v>
      </c>
      <c r="AD613" s="1392">
        <f>F571</f>
        <v>186.73</v>
      </c>
      <c r="AE613" s="1393">
        <f>G571</f>
        <v>132.5</v>
      </c>
      <c r="AF613" s="1394"/>
      <c r="AG613" s="1395"/>
      <c r="AH613" s="1392"/>
      <c r="AI613" s="1393"/>
      <c r="AJ613" s="1279">
        <f t="shared" si="410"/>
        <v>186.73</v>
      </c>
      <c r="AK613" s="1396">
        <f t="shared" si="410"/>
        <v>132.5</v>
      </c>
      <c r="AL613" s="1279">
        <f t="shared" si="404"/>
        <v>0</v>
      </c>
      <c r="AM613" s="1397">
        <f>AG613+AI613</f>
        <v>0</v>
      </c>
      <c r="AN613" s="1301">
        <f>AD613+AF613+AH613</f>
        <v>186.73</v>
      </c>
      <c r="AO613" s="3235">
        <f>AE613+AG613+AI613</f>
        <v>132.5</v>
      </c>
      <c r="AP613" s="207"/>
      <c r="AU613" s="114"/>
      <c r="AV613" s="11"/>
      <c r="AW613" s="11"/>
    </row>
    <row r="614" spans="1:49" ht="15.75" thickBot="1">
      <c r="A614" s="11"/>
      <c r="B614" s="98"/>
      <c r="C614" s="109"/>
      <c r="D614" s="54"/>
      <c r="K614" s="11"/>
      <c r="L614" s="11"/>
      <c r="M614" s="11"/>
      <c r="N614" s="100"/>
      <c r="O614" s="57"/>
      <c r="P614" s="56"/>
      <c r="Q614" s="153"/>
      <c r="S614" s="1240"/>
      <c r="U614" s="1240"/>
      <c r="W614" s="306"/>
      <c r="Y614" s="1240"/>
      <c r="AC614" s="1490" t="s">
        <v>381</v>
      </c>
      <c r="AD614" s="1491">
        <f t="shared" ref="AD614:AI614" si="411">AD611+AD612+AD613</f>
        <v>186.73</v>
      </c>
      <c r="AE614" s="1363">
        <f t="shared" si="411"/>
        <v>132.5</v>
      </c>
      <c r="AF614" s="1491">
        <f t="shared" si="411"/>
        <v>0</v>
      </c>
      <c r="AG614" s="1363">
        <f t="shared" si="411"/>
        <v>0</v>
      </c>
      <c r="AH614" s="1491">
        <f t="shared" si="411"/>
        <v>0</v>
      </c>
      <c r="AI614" s="1363">
        <f t="shared" si="411"/>
        <v>0</v>
      </c>
      <c r="AJ614" s="1362">
        <f t="shared" si="410"/>
        <v>186.73</v>
      </c>
      <c r="AK614" s="1364">
        <f t="shared" si="410"/>
        <v>132.5</v>
      </c>
      <c r="AL614" s="1362">
        <f t="shared" si="404"/>
        <v>0</v>
      </c>
      <c r="AM614" s="1365">
        <f>AG614+AI614</f>
        <v>0</v>
      </c>
      <c r="AN614" s="1323">
        <f>AD614+AF614+AH614</f>
        <v>186.73</v>
      </c>
      <c r="AO614" s="3241">
        <f>AE614+AG614+AI614</f>
        <v>132.5</v>
      </c>
      <c r="AP614" s="114"/>
      <c r="AU614" s="114"/>
      <c r="AV614" s="11"/>
      <c r="AW614" s="11"/>
    </row>
    <row r="615" spans="1:49">
      <c r="A615" s="11"/>
      <c r="B615" s="98"/>
      <c r="C615" s="236"/>
      <c r="D615" s="11"/>
      <c r="N615" s="100"/>
      <c r="O615" s="57"/>
      <c r="P615" s="56"/>
      <c r="Q615" s="153"/>
      <c r="S615" s="1241"/>
      <c r="U615" s="1241"/>
      <c r="W615" s="1244"/>
      <c r="Y615" s="1244"/>
      <c r="Z615" s="1305"/>
      <c r="AA615" s="321"/>
      <c r="AE615" s="1241"/>
      <c r="AG615" s="1241"/>
      <c r="AK615" s="1248"/>
      <c r="AM615" s="1248"/>
      <c r="AP615" s="114"/>
    </row>
    <row r="616" spans="1:49">
      <c r="N616" s="100"/>
      <c r="O616" s="57"/>
      <c r="P616" s="14"/>
      <c r="Q616" s="151"/>
      <c r="R616" s="1046"/>
      <c r="W616" s="1244"/>
      <c r="Y616" s="1244"/>
      <c r="Z616" s="1305"/>
      <c r="AA616" s="1429"/>
      <c r="AE616" s="1241"/>
      <c r="AG616" s="1241"/>
      <c r="AK616" s="1248"/>
      <c r="AM616" s="1248"/>
      <c r="AP616" s="114"/>
    </row>
    <row r="617" spans="1:49">
      <c r="N617" s="100"/>
      <c r="Q617" s="11"/>
      <c r="R617" s="11"/>
      <c r="Z617" s="1430"/>
      <c r="AA617" s="86"/>
      <c r="AC617" t="s">
        <v>363</v>
      </c>
      <c r="AN617" s="114"/>
      <c r="AO617" s="11"/>
      <c r="AP617" s="146"/>
    </row>
    <row r="618" spans="1:49" ht="15.75" thickBot="1">
      <c r="C618" s="184" t="s">
        <v>1003</v>
      </c>
      <c r="G618" s="2"/>
      <c r="H618" s="2"/>
      <c r="I618" s="2"/>
      <c r="L618" s="2"/>
      <c r="N618" s="100"/>
      <c r="O618" s="3214" t="s">
        <v>1004</v>
      </c>
      <c r="AC618" s="107" t="str">
        <f>B624</f>
        <v>12- й   день</v>
      </c>
      <c r="AD618" s="2" t="s">
        <v>885</v>
      </c>
      <c r="AI618" s="141" t="str">
        <f>U620</f>
        <v>2 - я   неделя</v>
      </c>
      <c r="AK618" s="332" t="s">
        <v>364</v>
      </c>
      <c r="AL618" s="73"/>
      <c r="AP618" s="114"/>
    </row>
    <row r="619" spans="1:49" ht="15.75" thickBot="1">
      <c r="C619"/>
      <c r="D619" s="107" t="s">
        <v>528</v>
      </c>
      <c r="F619" s="85"/>
      <c r="L619" s="1948" t="s">
        <v>118</v>
      </c>
      <c r="N619" s="100"/>
      <c r="O619" t="s">
        <v>363</v>
      </c>
      <c r="AC619" s="184" t="s">
        <v>1004</v>
      </c>
      <c r="AN619" s="47"/>
      <c r="AO619" s="47"/>
      <c r="AP619" s="114"/>
    </row>
    <row r="620" spans="1:49" ht="15.75" thickBot="1">
      <c r="B620" s="2" t="s">
        <v>885</v>
      </c>
      <c r="C620" s="2"/>
      <c r="D620" s="87"/>
      <c r="F620" s="141" t="s">
        <v>140</v>
      </c>
      <c r="I620" s="88"/>
      <c r="J620" s="1931" t="s">
        <v>527</v>
      </c>
      <c r="K620" s="695"/>
      <c r="N620" s="100"/>
      <c r="O620" s="107" t="str">
        <f>B624</f>
        <v>12- й   день</v>
      </c>
      <c r="P620" s="2" t="s">
        <v>885</v>
      </c>
      <c r="U620" s="141" t="s">
        <v>140</v>
      </c>
      <c r="W620" s="332" t="s">
        <v>364</v>
      </c>
      <c r="X620" s="73"/>
      <c r="Y620" s="1431"/>
      <c r="AC620" s="1234" t="s">
        <v>289</v>
      </c>
      <c r="AD620" s="1235" t="s">
        <v>365</v>
      </c>
      <c r="AE620" s="1236"/>
      <c r="AF620" s="1235" t="s">
        <v>366</v>
      </c>
      <c r="AG620" s="1236"/>
      <c r="AH620" s="1235" t="s">
        <v>367</v>
      </c>
      <c r="AI620" s="1236"/>
      <c r="AJ620" s="1235" t="s">
        <v>370</v>
      </c>
      <c r="AK620" s="1236"/>
      <c r="AL620" s="1281" t="s">
        <v>371</v>
      </c>
      <c r="AM620" s="1236"/>
      <c r="AN620" s="3249" t="s">
        <v>372</v>
      </c>
      <c r="AO620" s="3231"/>
      <c r="AP620" s="3224"/>
    </row>
    <row r="621" spans="1:49" ht="15.75" thickBot="1">
      <c r="N621" s="100"/>
      <c r="AC621" s="1497" t="s">
        <v>395</v>
      </c>
      <c r="AD621" s="1237" t="s">
        <v>101</v>
      </c>
      <c r="AE621" s="1239" t="s">
        <v>102</v>
      </c>
      <c r="AF621" s="1282" t="s">
        <v>101</v>
      </c>
      <c r="AG621" s="1283" t="s">
        <v>102</v>
      </c>
      <c r="AH621" s="1282" t="s">
        <v>101</v>
      </c>
      <c r="AI621" s="1283" t="s">
        <v>102</v>
      </c>
      <c r="AJ621" s="1237" t="s">
        <v>101</v>
      </c>
      <c r="AK621" s="1238" t="s">
        <v>102</v>
      </c>
      <c r="AL621" s="1284" t="s">
        <v>101</v>
      </c>
      <c r="AM621" s="1238" t="s">
        <v>102</v>
      </c>
      <c r="AN621" s="1500" t="s">
        <v>101</v>
      </c>
      <c r="AO621" s="3232" t="s">
        <v>102</v>
      </c>
      <c r="AP621" s="114"/>
    </row>
    <row r="622" spans="1:49">
      <c r="B622" s="34" t="s">
        <v>2</v>
      </c>
      <c r="C622" s="89" t="s">
        <v>3</v>
      </c>
      <c r="D622" s="90" t="s">
        <v>4</v>
      </c>
      <c r="E622" s="92" t="s">
        <v>61</v>
      </c>
      <c r="F622" s="78"/>
      <c r="G622" s="78"/>
      <c r="H622" s="78"/>
      <c r="I622" s="78"/>
      <c r="J622" s="78"/>
      <c r="K622" s="78"/>
      <c r="L622" s="78"/>
      <c r="M622" s="63"/>
      <c r="N622" s="100"/>
      <c r="O622" s="1512" t="s">
        <v>398</v>
      </c>
      <c r="P622" s="198"/>
      <c r="Q622" s="198"/>
      <c r="R622" s="198"/>
      <c r="S622" s="198"/>
      <c r="T622" s="198"/>
      <c r="U622" s="198"/>
      <c r="V622" s="198"/>
      <c r="W622" s="198"/>
      <c r="X622" s="198"/>
      <c r="Y622" s="1232"/>
      <c r="AC622" s="1324" t="s">
        <v>69</v>
      </c>
      <c r="AD622" s="1366"/>
      <c r="AE622" s="1398"/>
      <c r="AF622" s="1366"/>
      <c r="AG622" s="1399"/>
      <c r="AH622" s="1366"/>
      <c r="AI622" s="1400"/>
      <c r="AJ622" s="1277">
        <f t="shared" ref="AJ622:AJ645" si="412">AD622+AF622</f>
        <v>0</v>
      </c>
      <c r="AK622" s="1401">
        <f t="shared" ref="AK622:AK645" si="413">AE622+AG622</f>
        <v>0</v>
      </c>
      <c r="AL622" s="1277">
        <f t="shared" ref="AL622:AL645" si="414">AF622+AH622</f>
        <v>0</v>
      </c>
      <c r="AM622" s="1402">
        <f t="shared" ref="AM622:AM645" si="415">AG622+AI622</f>
        <v>0</v>
      </c>
      <c r="AN622" s="1311">
        <f>AD622+AF622+AH622</f>
        <v>0</v>
      </c>
      <c r="AO622" s="3233">
        <f>AE622+AG622+AI622</f>
        <v>0</v>
      </c>
      <c r="AP622" s="109"/>
    </row>
    <row r="623" spans="1:49" ht="15.75" thickBot="1">
      <c r="B623" s="281" t="s">
        <v>5</v>
      </c>
      <c r="C623"/>
      <c r="D623" s="282" t="s">
        <v>62</v>
      </c>
      <c r="E623" s="70"/>
      <c r="F623" s="11"/>
      <c r="G623" s="11"/>
      <c r="H623" s="11"/>
      <c r="I623" s="11"/>
      <c r="J623" s="11"/>
      <c r="M623" s="81"/>
      <c r="N623" s="100"/>
      <c r="O623" s="920"/>
      <c r="P623" s="17" t="s">
        <v>399</v>
      </c>
      <c r="Q623" s="17"/>
      <c r="R623" s="17"/>
      <c r="S623" s="17"/>
      <c r="T623" s="17"/>
      <c r="U623" s="17"/>
      <c r="V623" s="17"/>
      <c r="W623" s="17"/>
      <c r="X623" s="17"/>
      <c r="Y623" s="1233"/>
      <c r="AC623" s="1324" t="s">
        <v>71</v>
      </c>
      <c r="AD623" s="1344"/>
      <c r="AE623" s="1403"/>
      <c r="AF623" s="1344"/>
      <c r="AG623" s="1404"/>
      <c r="AH623" s="1344"/>
      <c r="AI623" s="1405"/>
      <c r="AJ623" s="1278">
        <f t="shared" si="412"/>
        <v>0</v>
      </c>
      <c r="AK623" s="1406">
        <f t="shared" si="413"/>
        <v>0</v>
      </c>
      <c r="AL623" s="1278">
        <f t="shared" si="414"/>
        <v>0</v>
      </c>
      <c r="AM623" s="1335">
        <f t="shared" si="415"/>
        <v>0</v>
      </c>
      <c r="AN623" s="1292">
        <f>AD623+AF623+AH623</f>
        <v>0</v>
      </c>
      <c r="AO623" s="3234">
        <f>AE623+AG623+AI623</f>
        <v>0</v>
      </c>
      <c r="AP623" s="109"/>
    </row>
    <row r="624" spans="1:49" ht="16.5" thickBot="1">
      <c r="B624" s="813" t="s">
        <v>1005</v>
      </c>
      <c r="C624" s="78"/>
      <c r="D624" s="1690"/>
      <c r="E624" s="3033" t="s">
        <v>1124</v>
      </c>
      <c r="F624" s="1675"/>
      <c r="G624" s="1675"/>
      <c r="H624" s="3023" t="s">
        <v>1045</v>
      </c>
      <c r="I624" s="1624"/>
      <c r="J624" s="1549"/>
      <c r="K624" s="1153" t="s">
        <v>235</v>
      </c>
      <c r="L624" s="47"/>
      <c r="M624" s="59"/>
      <c r="N624" s="100"/>
      <c r="Z624" s="11"/>
      <c r="AA624" s="11"/>
      <c r="AC624" s="1324" t="s">
        <v>72</v>
      </c>
      <c r="AD624" s="1407">
        <f>F627</f>
        <v>19.3</v>
      </c>
      <c r="AE624" s="1463">
        <f>G627</f>
        <v>19.3</v>
      </c>
      <c r="AF624" s="1407"/>
      <c r="AG624" s="1409"/>
      <c r="AH624" s="1407"/>
      <c r="AI624" s="1410"/>
      <c r="AJ624" s="1278">
        <f t="shared" si="412"/>
        <v>19.3</v>
      </c>
      <c r="AK624" s="1406">
        <f t="shared" si="413"/>
        <v>19.3</v>
      </c>
      <c r="AL624" s="1278">
        <f t="shared" si="414"/>
        <v>0</v>
      </c>
      <c r="AM624" s="1335">
        <f t="shared" si="415"/>
        <v>0</v>
      </c>
      <c r="AN624" s="1292">
        <f>AD624+AF624+AH624</f>
        <v>19.3</v>
      </c>
      <c r="AO624" s="3234">
        <f>AE624+AG624+AI624</f>
        <v>19.3</v>
      </c>
      <c r="AP624" s="109"/>
    </row>
    <row r="625" spans="2:42" ht="15.75" thickBot="1">
      <c r="B625" s="1563"/>
      <c r="C625" s="178" t="s">
        <v>154</v>
      </c>
      <c r="D625" s="143"/>
      <c r="E625" s="1579" t="s">
        <v>100</v>
      </c>
      <c r="F625" s="1535" t="s">
        <v>101</v>
      </c>
      <c r="G625" s="1536" t="s">
        <v>102</v>
      </c>
      <c r="H625" s="1649" t="s">
        <v>100</v>
      </c>
      <c r="I625" s="1525" t="s">
        <v>101</v>
      </c>
      <c r="J625" s="1650" t="s">
        <v>102</v>
      </c>
      <c r="K625" s="1554" t="s">
        <v>100</v>
      </c>
      <c r="L625" s="1535" t="s">
        <v>101</v>
      </c>
      <c r="M625" s="1536" t="s">
        <v>102</v>
      </c>
      <c r="N625" s="100"/>
      <c r="AA625" s="38"/>
      <c r="AC625" s="1324" t="s">
        <v>73</v>
      </c>
      <c r="AD625" s="1344"/>
      <c r="AE625" s="1408"/>
      <c r="AF625" s="1344"/>
      <c r="AG625" s="1409"/>
      <c r="AH625" s="1344"/>
      <c r="AI625" s="1410"/>
      <c r="AJ625" s="1278">
        <f t="shared" si="412"/>
        <v>0</v>
      </c>
      <c r="AK625" s="1406">
        <f t="shared" si="413"/>
        <v>0</v>
      </c>
      <c r="AL625" s="1278">
        <f t="shared" si="414"/>
        <v>0</v>
      </c>
      <c r="AM625" s="1335">
        <f t="shared" si="415"/>
        <v>0</v>
      </c>
      <c r="AN625" s="1292">
        <f>AD625+AF625+AH625</f>
        <v>0</v>
      </c>
      <c r="AO625" s="3234">
        <f>AE625+AG625+AI625</f>
        <v>0</v>
      </c>
      <c r="AP625" s="109"/>
    </row>
    <row r="626" spans="2:42">
      <c r="B626" s="449" t="s">
        <v>1125</v>
      </c>
      <c r="C626" s="2664" t="s">
        <v>1123</v>
      </c>
      <c r="D626" s="395">
        <v>250</v>
      </c>
      <c r="E626" s="1530" t="s">
        <v>80</v>
      </c>
      <c r="F626" s="3153">
        <v>175.374</v>
      </c>
      <c r="G626" s="3154">
        <v>175.374</v>
      </c>
      <c r="H626" s="1189" t="s">
        <v>1043</v>
      </c>
      <c r="I626" s="1583">
        <v>10.4</v>
      </c>
      <c r="J626" s="1584">
        <v>10</v>
      </c>
      <c r="K626" s="2672" t="s">
        <v>60</v>
      </c>
      <c r="L626" s="1685">
        <v>200</v>
      </c>
      <c r="M626" s="1686">
        <v>200</v>
      </c>
      <c r="N626" s="100"/>
      <c r="O626" s="1234" t="s">
        <v>289</v>
      </c>
      <c r="P626" s="1235" t="s">
        <v>365</v>
      </c>
      <c r="Q626" s="1236"/>
      <c r="R626" s="1235" t="s">
        <v>366</v>
      </c>
      <c r="S626" s="1236"/>
      <c r="T626" s="1235" t="s">
        <v>367</v>
      </c>
      <c r="U626" s="1236"/>
      <c r="V626" s="1235" t="s">
        <v>368</v>
      </c>
      <c r="W626" s="1236"/>
      <c r="X626" s="1281" t="s">
        <v>371</v>
      </c>
      <c r="Y626" s="1236"/>
      <c r="Z626" s="3223" t="s">
        <v>372</v>
      </c>
      <c r="AA626" s="1286"/>
      <c r="AC626" s="1324" t="s">
        <v>75</v>
      </c>
      <c r="AD626" s="1344"/>
      <c r="AE626" s="1403"/>
      <c r="AF626" s="1344"/>
      <c r="AG626" s="1404"/>
      <c r="AH626" s="1344"/>
      <c r="AI626" s="1405"/>
      <c r="AJ626" s="1278">
        <f t="shared" si="412"/>
        <v>0</v>
      </c>
      <c r="AK626" s="1406">
        <f t="shared" si="413"/>
        <v>0</v>
      </c>
      <c r="AL626" s="1278">
        <f t="shared" si="414"/>
        <v>0</v>
      </c>
      <c r="AM626" s="1335">
        <f t="shared" si="415"/>
        <v>0</v>
      </c>
      <c r="AN626" s="1292">
        <f>AD626+AF626+AH626</f>
        <v>0</v>
      </c>
      <c r="AO626" s="3234">
        <f>AE626+AG626+AI626</f>
        <v>0</v>
      </c>
      <c r="AP626" s="109"/>
    </row>
    <row r="627" spans="2:42" ht="15.75" thickBot="1">
      <c r="B627" s="1567" t="s">
        <v>347</v>
      </c>
      <c r="C627" s="2679" t="s">
        <v>346</v>
      </c>
      <c r="D627" s="364">
        <v>10</v>
      </c>
      <c r="E627" s="264" t="s">
        <v>1132</v>
      </c>
      <c r="F627" s="260">
        <v>19.3</v>
      </c>
      <c r="G627" s="1192">
        <v>19.3</v>
      </c>
      <c r="H627" s="70"/>
      <c r="I627" s="11"/>
      <c r="J627" s="81"/>
      <c r="K627" s="1888" t="s">
        <v>107</v>
      </c>
      <c r="L627" s="1545">
        <v>2.8</v>
      </c>
      <c r="M627" s="1546">
        <v>2.8</v>
      </c>
      <c r="N627" s="100"/>
      <c r="O627" s="933"/>
      <c r="P627" s="1237" t="s">
        <v>101</v>
      </c>
      <c r="Q627" s="1238" t="s">
        <v>102</v>
      </c>
      <c r="R627" s="1237" t="s">
        <v>101</v>
      </c>
      <c r="S627" s="1238" t="s">
        <v>102</v>
      </c>
      <c r="T627" s="1237" t="s">
        <v>101</v>
      </c>
      <c r="U627" s="1238" t="s">
        <v>102</v>
      </c>
      <c r="V627" s="1237" t="s">
        <v>101</v>
      </c>
      <c r="W627" s="1238" t="s">
        <v>102</v>
      </c>
      <c r="X627" s="1237" t="s">
        <v>101</v>
      </c>
      <c r="Y627" s="1239" t="s">
        <v>102</v>
      </c>
      <c r="Z627" s="1287" t="s">
        <v>101</v>
      </c>
      <c r="AA627" s="1288" t="s">
        <v>102</v>
      </c>
      <c r="AC627" s="1324" t="s">
        <v>76</v>
      </c>
      <c r="AD627" s="1344"/>
      <c r="AE627" s="1411"/>
      <c r="AF627" s="1344"/>
      <c r="AG627" s="1404"/>
      <c r="AH627" s="1344"/>
      <c r="AI627" s="1405"/>
      <c r="AJ627" s="1278">
        <f t="shared" si="412"/>
        <v>0</v>
      </c>
      <c r="AK627" s="1406">
        <f t="shared" si="413"/>
        <v>0</v>
      </c>
      <c r="AL627" s="1278">
        <f t="shared" si="414"/>
        <v>0</v>
      </c>
      <c r="AM627" s="1335">
        <f t="shared" si="415"/>
        <v>0</v>
      </c>
      <c r="AN627" s="1292">
        <f>AD627+AF627+AH627</f>
        <v>0</v>
      </c>
      <c r="AO627" s="3234">
        <f>AE627+AG627+AI627</f>
        <v>0</v>
      </c>
      <c r="AP627" s="109"/>
    </row>
    <row r="628" spans="2:42" ht="15.75" thickBot="1">
      <c r="B628" s="449" t="s">
        <v>1057</v>
      </c>
      <c r="C628" s="292" t="s">
        <v>296</v>
      </c>
      <c r="D628" s="819">
        <v>200</v>
      </c>
      <c r="E628" s="264" t="s">
        <v>82</v>
      </c>
      <c r="F628" s="260">
        <v>2.5</v>
      </c>
      <c r="G628" s="1548">
        <v>2.5</v>
      </c>
      <c r="H628" s="1829" t="s">
        <v>442</v>
      </c>
      <c r="I628" s="47"/>
      <c r="J628" s="59"/>
      <c r="K628" s="1586" t="s">
        <v>50</v>
      </c>
      <c r="L628" s="1197">
        <v>10</v>
      </c>
      <c r="M628" s="1540">
        <v>10</v>
      </c>
      <c r="N628" s="100"/>
      <c r="O628" s="1513" t="s">
        <v>133</v>
      </c>
      <c r="P628" s="1253">
        <f>D631</f>
        <v>40</v>
      </c>
      <c r="Q628" s="1432">
        <f>D631</f>
        <v>40</v>
      </c>
      <c r="R628" s="1267">
        <f>D640</f>
        <v>54</v>
      </c>
      <c r="S628" s="1424">
        <f>D640</f>
        <v>54</v>
      </c>
      <c r="T628" s="1267"/>
      <c r="U628" s="1433"/>
      <c r="V628" s="1267">
        <f>P628+R628</f>
        <v>94</v>
      </c>
      <c r="W628" s="1423">
        <f>Q628+S628</f>
        <v>94</v>
      </c>
      <c r="X628" s="1267">
        <f>R628+T628</f>
        <v>54</v>
      </c>
      <c r="Y628" s="1424">
        <f>S628+U628</f>
        <v>54</v>
      </c>
      <c r="Z628" s="1289">
        <f>P628+R628+T628</f>
        <v>94</v>
      </c>
      <c r="AA628" s="1290">
        <f>Q628+S628+U628</f>
        <v>94</v>
      </c>
      <c r="AC628" s="1325" t="s">
        <v>397</v>
      </c>
      <c r="AD628" s="1344"/>
      <c r="AE628" s="1403"/>
      <c r="AF628" s="1344">
        <f>F641</f>
        <v>5.7</v>
      </c>
      <c r="AG628" s="1404">
        <f>G641</f>
        <v>5.7</v>
      </c>
      <c r="AH628" s="1344"/>
      <c r="AI628" s="1405"/>
      <c r="AJ628" s="1278">
        <f t="shared" si="412"/>
        <v>5.7</v>
      </c>
      <c r="AK628" s="1406">
        <f t="shared" si="413"/>
        <v>5.7</v>
      </c>
      <c r="AL628" s="1278">
        <f t="shared" si="414"/>
        <v>5.7</v>
      </c>
      <c r="AM628" s="1335">
        <f t="shared" si="415"/>
        <v>5.7</v>
      </c>
      <c r="AN628" s="1292">
        <f>AD628+AF628+AH628</f>
        <v>5.7</v>
      </c>
      <c r="AO628" s="3234">
        <f>AE628+AG628+AI628</f>
        <v>5.7</v>
      </c>
      <c r="AP628" s="109"/>
    </row>
    <row r="629" spans="2:42" ht="15.75" thickBot="1">
      <c r="B629" s="320"/>
      <c r="C629" s="2678" t="s">
        <v>297</v>
      </c>
      <c r="D629" s="298"/>
      <c r="E629" s="264" t="s">
        <v>560</v>
      </c>
      <c r="F629" s="1574">
        <v>2</v>
      </c>
      <c r="G629" s="1198">
        <v>2</v>
      </c>
      <c r="H629" s="1554" t="s">
        <v>100</v>
      </c>
      <c r="I629" s="1535" t="s">
        <v>101</v>
      </c>
      <c r="J629" s="1536" t="s">
        <v>102</v>
      </c>
      <c r="K629" s="1547" t="s">
        <v>81</v>
      </c>
      <c r="L629" s="1545">
        <v>20</v>
      </c>
      <c r="M629" s="1546">
        <v>20</v>
      </c>
      <c r="N629" s="100"/>
      <c r="O629" s="1291" t="s">
        <v>132</v>
      </c>
      <c r="P629" s="1254">
        <f>D630</f>
        <v>60</v>
      </c>
      <c r="Q629" s="1434">
        <f>D630</f>
        <v>60</v>
      </c>
      <c r="R629" s="1254">
        <f>D639</f>
        <v>70</v>
      </c>
      <c r="S629" s="1435">
        <f>D639</f>
        <v>70</v>
      </c>
      <c r="T629" s="1254"/>
      <c r="U629" s="1434"/>
      <c r="V629" s="1254">
        <f t="shared" ref="V629:V664" si="416">P629+R629</f>
        <v>130</v>
      </c>
      <c r="W629" s="1426">
        <f t="shared" ref="W629:W664" si="417">Q629+S629</f>
        <v>130</v>
      </c>
      <c r="X629" s="1254">
        <f t="shared" ref="X629:X662" si="418">R629+T629</f>
        <v>70</v>
      </c>
      <c r="Y629" s="1335">
        <f t="shared" ref="Y629:Y664" si="419">S629+U629</f>
        <v>70</v>
      </c>
      <c r="Z629" s="1292">
        <f>P629+R629+T629</f>
        <v>130</v>
      </c>
      <c r="AA629" s="1293">
        <f>Q629+S629+U629</f>
        <v>130</v>
      </c>
      <c r="AC629" s="1498" t="s">
        <v>396</v>
      </c>
      <c r="AD629" s="1351"/>
      <c r="AE629" s="1412"/>
      <c r="AF629" s="1351"/>
      <c r="AG629" s="1413"/>
      <c r="AH629" s="1351"/>
      <c r="AI629" s="1414"/>
      <c r="AJ629" s="1279">
        <f t="shared" si="412"/>
        <v>0</v>
      </c>
      <c r="AK629" s="1415">
        <f t="shared" si="413"/>
        <v>0</v>
      </c>
      <c r="AL629" s="1279">
        <f t="shared" si="414"/>
        <v>0</v>
      </c>
      <c r="AM629" s="1243">
        <f t="shared" si="415"/>
        <v>0</v>
      </c>
      <c r="AN629" s="1301">
        <f>AD629+AF629+AH629</f>
        <v>0</v>
      </c>
      <c r="AO629" s="3235">
        <f>AE629+AG629+AI629</f>
        <v>0</v>
      </c>
      <c r="AP629" s="109"/>
    </row>
    <row r="630" spans="2:42" ht="15.75" thickBot="1">
      <c r="B630" s="259" t="s">
        <v>9</v>
      </c>
      <c r="C630" s="266" t="s">
        <v>10</v>
      </c>
      <c r="D630" s="275">
        <v>60</v>
      </c>
      <c r="E630" s="264" t="s">
        <v>543</v>
      </c>
      <c r="F630" s="260">
        <v>1.2</v>
      </c>
      <c r="G630" s="1540">
        <v>1.2</v>
      </c>
      <c r="H630" s="1636" t="s">
        <v>234</v>
      </c>
      <c r="I630" s="3063">
        <v>124.85</v>
      </c>
      <c r="J630" s="1598">
        <v>110</v>
      </c>
      <c r="K630" s="3059"/>
      <c r="L630" s="1607"/>
      <c r="M630" s="3060"/>
      <c r="N630" s="100"/>
      <c r="O630" s="1291" t="s">
        <v>79</v>
      </c>
      <c r="P630" s="1254"/>
      <c r="Q630" s="1755"/>
      <c r="R630" s="1254"/>
      <c r="S630" s="1426"/>
      <c r="T630" s="1254"/>
      <c r="U630" s="1437"/>
      <c r="V630" s="1254">
        <f t="shared" si="416"/>
        <v>0</v>
      </c>
      <c r="W630" s="1426">
        <f t="shared" si="417"/>
        <v>0</v>
      </c>
      <c r="X630" s="1254">
        <f t="shared" si="418"/>
        <v>0</v>
      </c>
      <c r="Y630" s="1335">
        <f t="shared" si="419"/>
        <v>0</v>
      </c>
      <c r="Z630" s="1292">
        <f>P630+R630+T630</f>
        <v>0</v>
      </c>
      <c r="AA630" s="1293">
        <f>Q630+S630+U630</f>
        <v>0</v>
      </c>
      <c r="AC630" s="1326" t="s">
        <v>382</v>
      </c>
      <c r="AD630" s="1416">
        <f t="shared" ref="AD630:AI630" si="420">SUM(AD622:AD629)</f>
        <v>19.3</v>
      </c>
      <c r="AE630" s="1417">
        <f t="shared" si="420"/>
        <v>19.3</v>
      </c>
      <c r="AF630" s="1418">
        <f t="shared" si="420"/>
        <v>5.7</v>
      </c>
      <c r="AG630" s="1328">
        <f t="shared" si="420"/>
        <v>5.7</v>
      </c>
      <c r="AH630" s="1416">
        <f t="shared" si="420"/>
        <v>0</v>
      </c>
      <c r="AI630" s="1419">
        <f t="shared" si="420"/>
        <v>0</v>
      </c>
      <c r="AJ630" s="1327">
        <f t="shared" si="412"/>
        <v>25</v>
      </c>
      <c r="AK630" s="1420">
        <f t="shared" si="413"/>
        <v>25</v>
      </c>
      <c r="AL630" s="1327">
        <f t="shared" si="414"/>
        <v>5.7</v>
      </c>
      <c r="AM630" s="1421">
        <f t="shared" si="415"/>
        <v>5.7</v>
      </c>
      <c r="AN630" s="1327">
        <f>AD630+AF630+AH630</f>
        <v>25</v>
      </c>
      <c r="AO630" s="3236">
        <f>AE630+AG630+AI630</f>
        <v>25</v>
      </c>
      <c r="AP630" s="135"/>
    </row>
    <row r="631" spans="2:42">
      <c r="B631" s="259" t="s">
        <v>9</v>
      </c>
      <c r="C631" s="266" t="s">
        <v>387</v>
      </c>
      <c r="D631" s="275">
        <v>40</v>
      </c>
      <c r="E631" s="264" t="s">
        <v>532</v>
      </c>
      <c r="F631" s="260">
        <v>74.63</v>
      </c>
      <c r="G631" s="1540">
        <v>74.63</v>
      </c>
      <c r="H631" s="456"/>
      <c r="I631" s="198"/>
      <c r="J631" s="179"/>
      <c r="K631" s="70"/>
      <c r="L631" s="11"/>
      <c r="M631" s="81"/>
      <c r="N631" s="100"/>
      <c r="O631" s="1294" t="s">
        <v>373</v>
      </c>
      <c r="P631" s="1255">
        <f>AD630</f>
        <v>19.3</v>
      </c>
      <c r="Q631" s="1464">
        <f>AE630</f>
        <v>19.3</v>
      </c>
      <c r="R631" s="1255">
        <f>AF630</f>
        <v>5.7</v>
      </c>
      <c r="S631" s="1438">
        <f>AG630</f>
        <v>5.7</v>
      </c>
      <c r="T631" s="1255">
        <f>AH630</f>
        <v>0</v>
      </c>
      <c r="U631" s="1439">
        <f>AI630</f>
        <v>0</v>
      </c>
      <c r="V631" s="1255">
        <f t="shared" si="416"/>
        <v>25</v>
      </c>
      <c r="W631" s="1296">
        <f t="shared" si="417"/>
        <v>25</v>
      </c>
      <c r="X631" s="1255">
        <f t="shared" si="418"/>
        <v>5.7</v>
      </c>
      <c r="Y631" s="1438">
        <f t="shared" si="419"/>
        <v>5.7</v>
      </c>
      <c r="Z631" s="1295">
        <f>P631+R631+T631</f>
        <v>25</v>
      </c>
      <c r="AA631" s="1296">
        <f>Q631+S631+U631</f>
        <v>25</v>
      </c>
      <c r="AC631" s="2450" t="s">
        <v>828</v>
      </c>
      <c r="AD631" s="1275"/>
      <c r="AE631" s="1737"/>
      <c r="AF631" s="1277"/>
      <c r="AG631" s="1422"/>
      <c r="AH631" s="1280"/>
      <c r="AI631" s="1746"/>
      <c r="AJ631" s="1280">
        <f t="shared" si="412"/>
        <v>0</v>
      </c>
      <c r="AK631" s="1423">
        <f t="shared" si="413"/>
        <v>0</v>
      </c>
      <c r="AL631" s="1280">
        <f t="shared" si="414"/>
        <v>0</v>
      </c>
      <c r="AM631" s="1424">
        <f t="shared" si="415"/>
        <v>0</v>
      </c>
      <c r="AN631" s="1499"/>
      <c r="AO631" s="3237">
        <f>AE631+AG631+AI631</f>
        <v>0</v>
      </c>
      <c r="AP631" s="114"/>
    </row>
    <row r="632" spans="2:42">
      <c r="B632" s="2054" t="s">
        <v>678</v>
      </c>
      <c r="C632" s="252" t="s">
        <v>442</v>
      </c>
      <c r="D632" s="421">
        <v>110</v>
      </c>
      <c r="H632" s="70"/>
      <c r="I632" s="11"/>
      <c r="J632" s="81"/>
      <c r="K632" s="3054"/>
      <c r="L632" s="11"/>
      <c r="M632" s="81"/>
      <c r="N632" s="100"/>
      <c r="O632" s="1291" t="s">
        <v>105</v>
      </c>
      <c r="P632" s="1254"/>
      <c r="Q632" s="1247"/>
      <c r="R632" s="1254"/>
      <c r="S632" s="1335"/>
      <c r="T632" s="1254">
        <f>F654</f>
        <v>28</v>
      </c>
      <c r="U632" s="1440">
        <f>G654</f>
        <v>28</v>
      </c>
      <c r="V632" s="1254">
        <f t="shared" si="416"/>
        <v>0</v>
      </c>
      <c r="W632" s="1426">
        <f t="shared" si="417"/>
        <v>0</v>
      </c>
      <c r="X632" s="1254">
        <f t="shared" si="418"/>
        <v>28</v>
      </c>
      <c r="Y632" s="1335">
        <f t="shared" si="419"/>
        <v>28</v>
      </c>
      <c r="Z632" s="1292">
        <f>P632+R632+T632</f>
        <v>28</v>
      </c>
      <c r="AA632" s="1293">
        <f>Q632+S632+U632</f>
        <v>28</v>
      </c>
      <c r="AC632" s="1307" t="s">
        <v>394</v>
      </c>
      <c r="AD632" s="1070"/>
      <c r="AE632" s="1738"/>
      <c r="AF632" s="1278"/>
      <c r="AG632" s="1425"/>
      <c r="AH632" s="1278"/>
      <c r="AI632" s="1443"/>
      <c r="AJ632" s="1278">
        <f t="shared" si="412"/>
        <v>0</v>
      </c>
      <c r="AK632" s="1426">
        <f t="shared" si="413"/>
        <v>0</v>
      </c>
      <c r="AL632" s="1278">
        <f t="shared" si="414"/>
        <v>0</v>
      </c>
      <c r="AM632" s="1335">
        <f t="shared" si="415"/>
        <v>0</v>
      </c>
      <c r="AN632" s="1499">
        <f>AD632+AF632+AH632</f>
        <v>0</v>
      </c>
      <c r="AO632" s="3237">
        <f>AE632+AG632+AI632</f>
        <v>0</v>
      </c>
      <c r="AP632" s="119"/>
    </row>
    <row r="633" spans="2:42" ht="15.75" thickBot="1">
      <c r="B633" s="1472" t="s">
        <v>360</v>
      </c>
      <c r="C633" s="1473"/>
      <c r="D633" s="1753">
        <f>SUM(D626:D632)</f>
        <v>670</v>
      </c>
      <c r="H633" s="70"/>
      <c r="I633" s="11"/>
      <c r="J633" s="81"/>
      <c r="K633" s="70"/>
      <c r="L633" s="11"/>
      <c r="M633" s="81"/>
      <c r="N633" s="100"/>
      <c r="O633" s="489" t="s">
        <v>45</v>
      </c>
      <c r="P633" s="1254"/>
      <c r="Q633" s="1247"/>
      <c r="R633" s="1751">
        <f>F636+I638</f>
        <v>163.38</v>
      </c>
      <c r="S633" s="1426">
        <f>G636+J638</f>
        <v>121.73</v>
      </c>
      <c r="T633" s="1254"/>
      <c r="U633" s="1440"/>
      <c r="V633" s="1254">
        <f t="shared" si="416"/>
        <v>163.38</v>
      </c>
      <c r="W633" s="1426">
        <f t="shared" si="417"/>
        <v>121.73</v>
      </c>
      <c r="X633" s="1254">
        <f t="shared" si="418"/>
        <v>163.38</v>
      </c>
      <c r="Y633" s="1335">
        <f t="shared" si="419"/>
        <v>121.73</v>
      </c>
      <c r="Z633" s="1292">
        <f>P633+R633+T633</f>
        <v>163.38</v>
      </c>
      <c r="AA633" s="1293">
        <f>Q633+S633+U633</f>
        <v>121.73</v>
      </c>
      <c r="AC633" s="1306" t="s">
        <v>272</v>
      </c>
      <c r="AD633" s="1070"/>
      <c r="AE633" s="1739"/>
      <c r="AF633" s="1278"/>
      <c r="AG633" s="1425"/>
      <c r="AH633" s="1278"/>
      <c r="AI633" s="1443"/>
      <c r="AJ633" s="1278">
        <f t="shared" si="412"/>
        <v>0</v>
      </c>
      <c r="AK633" s="1426">
        <f t="shared" si="413"/>
        <v>0</v>
      </c>
      <c r="AL633" s="1278">
        <f t="shared" si="414"/>
        <v>0</v>
      </c>
      <c r="AM633" s="1335">
        <f t="shared" si="415"/>
        <v>0</v>
      </c>
      <c r="AN633" s="1499">
        <f>AD633+AF633+AH633</f>
        <v>0</v>
      </c>
      <c r="AO633" s="3237">
        <f>AE633+AG633+AI633</f>
        <v>0</v>
      </c>
      <c r="AP633" s="119"/>
    </row>
    <row r="634" spans="2:42" ht="15.75" thickBot="1">
      <c r="B634" s="387"/>
      <c r="C634" s="177" t="s">
        <v>123</v>
      </c>
      <c r="D634" s="63"/>
      <c r="E634" s="1672" t="s">
        <v>1076</v>
      </c>
      <c r="F634" s="3043"/>
      <c r="G634" s="3044"/>
      <c r="H634" s="3047" t="s">
        <v>237</v>
      </c>
      <c r="I634" s="47"/>
      <c r="J634" s="59"/>
      <c r="K634" s="1829" t="s">
        <v>1102</v>
      </c>
      <c r="L634" s="3156"/>
      <c r="M634" s="1955"/>
      <c r="N634" s="100"/>
      <c r="O634" s="2562" t="s">
        <v>839</v>
      </c>
      <c r="P634" s="1256">
        <f>AD645</f>
        <v>0</v>
      </c>
      <c r="Q634" s="1441">
        <f>AE645</f>
        <v>0</v>
      </c>
      <c r="R634" s="2564">
        <f>AF645</f>
        <v>96.22</v>
      </c>
      <c r="S634" s="2565">
        <f>AG645</f>
        <v>77.34</v>
      </c>
      <c r="T634" s="1256">
        <f>AH645</f>
        <v>0</v>
      </c>
      <c r="U634" s="1443">
        <f>AI645</f>
        <v>0</v>
      </c>
      <c r="V634" s="2564">
        <f t="shared" si="416"/>
        <v>96.22</v>
      </c>
      <c r="W634" s="1298">
        <f t="shared" si="417"/>
        <v>77.34</v>
      </c>
      <c r="X634" s="2564">
        <f t="shared" si="418"/>
        <v>96.22</v>
      </c>
      <c r="Y634" s="2565">
        <f t="shared" si="419"/>
        <v>77.34</v>
      </c>
      <c r="Z634" s="2566">
        <f>P634+R634+T634</f>
        <v>96.22</v>
      </c>
      <c r="AA634" s="1298">
        <f>Q634+S634+U634</f>
        <v>77.34</v>
      </c>
      <c r="AC634" s="1308" t="s">
        <v>449</v>
      </c>
      <c r="AD634" s="1070"/>
      <c r="AE634" s="1740"/>
      <c r="AF634" s="1278"/>
      <c r="AG634" s="1425"/>
      <c r="AH634" s="1279"/>
      <c r="AI634" s="1747"/>
      <c r="AJ634" s="1279">
        <f t="shared" si="412"/>
        <v>0</v>
      </c>
      <c r="AK634" s="1428">
        <f t="shared" si="413"/>
        <v>0</v>
      </c>
      <c r="AL634" s="1279">
        <f t="shared" si="414"/>
        <v>0</v>
      </c>
      <c r="AM634" s="1243">
        <f t="shared" si="415"/>
        <v>0</v>
      </c>
      <c r="AN634" s="1499">
        <f>AD634+AF634+AH634</f>
        <v>0</v>
      </c>
      <c r="AO634" s="3237">
        <f>AE634+AG634+AI634</f>
        <v>0</v>
      </c>
      <c r="AP634" s="223"/>
    </row>
    <row r="635" spans="2:42" ht="15.75" thickBot="1">
      <c r="B635" s="257" t="s">
        <v>1101</v>
      </c>
      <c r="C635" s="292" t="s">
        <v>1102</v>
      </c>
      <c r="D635" s="395">
        <v>60</v>
      </c>
      <c r="E635" s="1554" t="s">
        <v>100</v>
      </c>
      <c r="F635" s="1535" t="s">
        <v>101</v>
      </c>
      <c r="G635" s="1536" t="s">
        <v>102</v>
      </c>
      <c r="H635" s="1579" t="s">
        <v>100</v>
      </c>
      <c r="I635" s="1535" t="s">
        <v>101</v>
      </c>
      <c r="J635" s="1634" t="s">
        <v>102</v>
      </c>
      <c r="K635" s="1534" t="s">
        <v>100</v>
      </c>
      <c r="L635" s="1535" t="s">
        <v>101</v>
      </c>
      <c r="M635" s="1536" t="s">
        <v>102</v>
      </c>
      <c r="N635" s="100"/>
      <c r="O635" s="2563" t="s">
        <v>840</v>
      </c>
      <c r="P635" s="1256">
        <f>AD652</f>
        <v>0</v>
      </c>
      <c r="Q635" s="1441">
        <f>AE652</f>
        <v>0</v>
      </c>
      <c r="R635" s="1256">
        <f>AF652</f>
        <v>25</v>
      </c>
      <c r="S635" s="1442">
        <f>AG652</f>
        <v>22.39</v>
      </c>
      <c r="T635" s="1256">
        <f>AH652</f>
        <v>0</v>
      </c>
      <c r="U635" s="1443">
        <f>AI652</f>
        <v>0</v>
      </c>
      <c r="V635" s="1256">
        <f t="shared" si="416"/>
        <v>25</v>
      </c>
      <c r="W635" s="1298">
        <f t="shared" si="417"/>
        <v>22.39</v>
      </c>
      <c r="X635" s="1256">
        <f t="shared" si="418"/>
        <v>25</v>
      </c>
      <c r="Y635" s="1442">
        <f t="shared" si="419"/>
        <v>22.39</v>
      </c>
      <c r="Z635" s="1297">
        <f>P635+R635+T635</f>
        <v>25</v>
      </c>
      <c r="AA635" s="1298">
        <f>Q635+S635+U635</f>
        <v>22.39</v>
      </c>
      <c r="AC635" s="1308" t="s">
        <v>63</v>
      </c>
      <c r="AD635" s="1275"/>
      <c r="AE635" s="1737"/>
      <c r="AF635" s="1277"/>
      <c r="AG635" s="1422"/>
      <c r="AH635" s="1278"/>
      <c r="AI635" s="1443"/>
      <c r="AJ635" s="1278">
        <f t="shared" si="412"/>
        <v>0</v>
      </c>
      <c r="AK635" s="1426">
        <f t="shared" si="413"/>
        <v>0</v>
      </c>
      <c r="AL635" s="1278">
        <f t="shared" si="414"/>
        <v>0</v>
      </c>
      <c r="AM635" s="1335">
        <f t="shared" si="415"/>
        <v>0</v>
      </c>
      <c r="AN635" s="1499">
        <f>AD635+AF635+AH635</f>
        <v>0</v>
      </c>
      <c r="AO635" s="3237">
        <f>AE635+AG635+AI635</f>
        <v>0</v>
      </c>
      <c r="AP635" s="223"/>
    </row>
    <row r="636" spans="2:42">
      <c r="B636" s="2246" t="s">
        <v>1133</v>
      </c>
      <c r="C636" s="292" t="s">
        <v>1076</v>
      </c>
      <c r="D636" s="1688">
        <v>250</v>
      </c>
      <c r="E636" s="1636" t="s">
        <v>45</v>
      </c>
      <c r="F636" s="1604">
        <v>34.979999999999997</v>
      </c>
      <c r="G636" s="3171">
        <v>25.73</v>
      </c>
      <c r="H636" s="1530" t="s">
        <v>85</v>
      </c>
      <c r="I636" s="1190">
        <v>96.39</v>
      </c>
      <c r="J636" s="1191">
        <v>83.34</v>
      </c>
      <c r="K636" s="3090" t="s">
        <v>68</v>
      </c>
      <c r="L636" s="1616">
        <v>37.42</v>
      </c>
      <c r="M636" s="1617">
        <v>29.94</v>
      </c>
      <c r="N636" s="100"/>
      <c r="O636" s="1291" t="s">
        <v>70</v>
      </c>
      <c r="P636" s="1257">
        <f>AD660</f>
        <v>124.85</v>
      </c>
      <c r="Q636" s="1444">
        <f>AE660</f>
        <v>110</v>
      </c>
      <c r="R636" s="1257">
        <f>AF660</f>
        <v>41.688000000000002</v>
      </c>
      <c r="S636" s="1335">
        <f>AG660</f>
        <v>29</v>
      </c>
      <c r="T636" s="1257">
        <f>AH660</f>
        <v>0</v>
      </c>
      <c r="U636" s="1440">
        <f>AI660</f>
        <v>0</v>
      </c>
      <c r="V636" s="1257">
        <f t="shared" si="416"/>
        <v>166.53800000000001</v>
      </c>
      <c r="W636" s="1426">
        <f t="shared" si="417"/>
        <v>139</v>
      </c>
      <c r="X636" s="1257">
        <f t="shared" si="418"/>
        <v>41.688000000000002</v>
      </c>
      <c r="Y636" s="1335">
        <f t="shared" si="419"/>
        <v>29</v>
      </c>
      <c r="Z636" s="1292">
        <f>P636+R636+T636</f>
        <v>166.53800000000001</v>
      </c>
      <c r="AA636" s="1293">
        <f>Q636+S636+U636</f>
        <v>139</v>
      </c>
      <c r="AC636" s="1958" t="s">
        <v>546</v>
      </c>
      <c r="AD636" s="1070"/>
      <c r="AE636" s="1738"/>
      <c r="AF636" s="1278"/>
      <c r="AG636" s="1425"/>
      <c r="AH636" s="1278"/>
      <c r="AI636" s="1443"/>
      <c r="AJ636" s="1278">
        <f t="shared" si="412"/>
        <v>0</v>
      </c>
      <c r="AK636" s="1426">
        <f t="shared" si="413"/>
        <v>0</v>
      </c>
      <c r="AL636" s="1278">
        <f t="shared" si="414"/>
        <v>0</v>
      </c>
      <c r="AM636" s="1335">
        <f t="shared" si="415"/>
        <v>0</v>
      </c>
      <c r="AN636" s="1499">
        <f>AD636+AF636+AH636</f>
        <v>0</v>
      </c>
      <c r="AO636" s="3237">
        <f>AE636+AG636+AI636</f>
        <v>0</v>
      </c>
      <c r="AP636" s="112"/>
    </row>
    <row r="637" spans="2:42">
      <c r="B637" s="257" t="s">
        <v>1079</v>
      </c>
      <c r="C637" s="1854" t="s">
        <v>237</v>
      </c>
      <c r="D637" s="293">
        <v>200</v>
      </c>
      <c r="E637" s="451" t="s">
        <v>1078</v>
      </c>
      <c r="F637" s="3172">
        <v>25</v>
      </c>
      <c r="G637" s="1592">
        <v>22.39</v>
      </c>
      <c r="H637" s="2843" t="s">
        <v>1080</v>
      </c>
      <c r="I637" s="2027"/>
      <c r="J637" s="1660"/>
      <c r="K637" s="3037" t="s">
        <v>1104</v>
      </c>
      <c r="L637" s="260"/>
      <c r="M637" s="1548"/>
      <c r="N637" s="100"/>
      <c r="O637" s="1299" t="s">
        <v>104</v>
      </c>
      <c r="P637" s="1257">
        <f>AD664</f>
        <v>0</v>
      </c>
      <c r="Q637" s="1247">
        <f>AE664</f>
        <v>0</v>
      </c>
      <c r="R637" s="1257">
        <f>AF664</f>
        <v>20.5</v>
      </c>
      <c r="S637" s="1426">
        <f>AG664</f>
        <v>20.5</v>
      </c>
      <c r="T637" s="1257">
        <f>AH664</f>
        <v>0</v>
      </c>
      <c r="U637" s="1440">
        <f>AI664</f>
        <v>0</v>
      </c>
      <c r="V637" s="1254">
        <f t="shared" si="416"/>
        <v>20.5</v>
      </c>
      <c r="W637" s="1426">
        <f t="shared" si="417"/>
        <v>20.5</v>
      </c>
      <c r="X637" s="1254">
        <f t="shared" si="418"/>
        <v>20.5</v>
      </c>
      <c r="Y637" s="1335">
        <f t="shared" si="419"/>
        <v>20.5</v>
      </c>
      <c r="Z637" s="1292">
        <f>P637+R637+T637</f>
        <v>20.5</v>
      </c>
      <c r="AA637" s="1293">
        <f>Q637+S637+U637</f>
        <v>20.5</v>
      </c>
      <c r="AC637" s="1307" t="s">
        <v>547</v>
      </c>
      <c r="AD637" s="1070"/>
      <c r="AE637" s="1739"/>
      <c r="AF637" s="1278"/>
      <c r="AG637" s="1425"/>
      <c r="AH637" s="1278"/>
      <c r="AI637" s="1443"/>
      <c r="AJ637" s="1278">
        <f t="shared" si="412"/>
        <v>0</v>
      </c>
      <c r="AK637" s="1426">
        <f t="shared" si="413"/>
        <v>0</v>
      </c>
      <c r="AL637" s="1278">
        <f t="shared" si="414"/>
        <v>0</v>
      </c>
      <c r="AM637" s="1335">
        <f t="shared" si="415"/>
        <v>0</v>
      </c>
      <c r="AN637" s="1499">
        <f>AD637+AF637+AH637</f>
        <v>0</v>
      </c>
      <c r="AO637" s="3237">
        <f>AE637+AG637+AI637</f>
        <v>0</v>
      </c>
      <c r="AP637" s="119"/>
    </row>
    <row r="638" spans="2:42">
      <c r="B638" s="257" t="s">
        <v>1085</v>
      </c>
      <c r="C638" s="292" t="s">
        <v>1084</v>
      </c>
      <c r="D638" s="1688">
        <v>200</v>
      </c>
      <c r="E638" s="3173" t="s">
        <v>1134</v>
      </c>
      <c r="F638" s="17"/>
      <c r="G638" s="298"/>
      <c r="H638" s="264" t="s">
        <v>45</v>
      </c>
      <c r="I638" s="2027">
        <v>128.4</v>
      </c>
      <c r="J638" s="1660">
        <v>96</v>
      </c>
      <c r="K638" s="264" t="s">
        <v>1103</v>
      </c>
      <c r="L638" s="260">
        <v>41.688000000000002</v>
      </c>
      <c r="M638" s="1548">
        <v>29</v>
      </c>
      <c r="N638" s="100"/>
      <c r="O638" s="357" t="s">
        <v>609</v>
      </c>
      <c r="P638" s="1254"/>
      <c r="Q638" s="1247"/>
      <c r="R638" s="1254">
        <f>L647</f>
        <v>80</v>
      </c>
      <c r="S638" s="1335">
        <f>M647</f>
        <v>80</v>
      </c>
      <c r="T638" s="1254"/>
      <c r="U638" s="1440"/>
      <c r="V638" s="1254">
        <f t="shared" si="416"/>
        <v>80</v>
      </c>
      <c r="W638" s="1426">
        <f t="shared" si="417"/>
        <v>80</v>
      </c>
      <c r="X638" s="1254">
        <f t="shared" si="418"/>
        <v>80</v>
      </c>
      <c r="Y638" s="1335">
        <f t="shared" si="419"/>
        <v>80</v>
      </c>
      <c r="Z638" s="1292">
        <f>P638+R638+T638</f>
        <v>80</v>
      </c>
      <c r="AA638" s="1293">
        <f>Q638+S638+U638</f>
        <v>80</v>
      </c>
      <c r="AC638" s="1308" t="s">
        <v>125</v>
      </c>
      <c r="AD638" s="1070"/>
      <c r="AE638" s="1739"/>
      <c r="AF638" s="1278"/>
      <c r="AG638" s="1425"/>
      <c r="AH638" s="1278"/>
      <c r="AI638" s="1443"/>
      <c r="AJ638" s="1278">
        <f t="shared" si="412"/>
        <v>0</v>
      </c>
      <c r="AK638" s="1426">
        <f t="shared" si="413"/>
        <v>0</v>
      </c>
      <c r="AL638" s="1278">
        <f t="shared" si="414"/>
        <v>0</v>
      </c>
      <c r="AM638" s="1335">
        <f t="shared" si="415"/>
        <v>0</v>
      </c>
      <c r="AN638" s="1499">
        <f>AD638+AF638+AH638</f>
        <v>0</v>
      </c>
      <c r="AO638" s="3237">
        <f>AE638+AG638+AI638</f>
        <v>0</v>
      </c>
      <c r="AP638" s="223"/>
    </row>
    <row r="639" spans="2:42">
      <c r="B639" s="259" t="s">
        <v>9</v>
      </c>
      <c r="C639" s="266" t="s">
        <v>10</v>
      </c>
      <c r="D639" s="1644">
        <v>70</v>
      </c>
      <c r="E639" s="1008" t="s">
        <v>94</v>
      </c>
      <c r="F639" s="1903">
        <v>12</v>
      </c>
      <c r="G639" s="2074">
        <v>10</v>
      </c>
      <c r="H639" s="264" t="s">
        <v>68</v>
      </c>
      <c r="I639" s="260">
        <v>26.4</v>
      </c>
      <c r="J639" s="1548">
        <v>20.399999999999999</v>
      </c>
      <c r="K639" s="1905" t="s">
        <v>89</v>
      </c>
      <c r="L639" s="260">
        <v>3.2</v>
      </c>
      <c r="M639" s="1548">
        <v>3.2</v>
      </c>
      <c r="N639" s="100"/>
      <c r="O639" s="489" t="s">
        <v>385</v>
      </c>
      <c r="P639" s="1254">
        <f>AD667</f>
        <v>0</v>
      </c>
      <c r="Q639" s="1247">
        <f>AE667</f>
        <v>0</v>
      </c>
      <c r="R639" s="1254">
        <f>AF667</f>
        <v>96.39</v>
      </c>
      <c r="S639" s="1335">
        <f>AG667</f>
        <v>83.34</v>
      </c>
      <c r="T639" s="1254">
        <f>AH667</f>
        <v>0</v>
      </c>
      <c r="U639" s="1440">
        <f>AI667</f>
        <v>0</v>
      </c>
      <c r="V639" s="1254">
        <f t="shared" si="416"/>
        <v>96.39</v>
      </c>
      <c r="W639" s="1426">
        <f t="shared" si="417"/>
        <v>83.34</v>
      </c>
      <c r="X639" s="1254">
        <f t="shared" si="418"/>
        <v>96.39</v>
      </c>
      <c r="Y639" s="1335">
        <f t="shared" si="419"/>
        <v>83.34</v>
      </c>
      <c r="Z639" s="1292">
        <f>P639+R639+T639</f>
        <v>96.39</v>
      </c>
      <c r="AA639" s="1293">
        <f>Q639+S639+U639</f>
        <v>83.34</v>
      </c>
      <c r="AC639" s="1308" t="s">
        <v>87</v>
      </c>
      <c r="AD639" s="1070"/>
      <c r="AE639" s="1742"/>
      <c r="AF639" s="1278">
        <f>F642+I640</f>
        <v>20.399999999999999</v>
      </c>
      <c r="AG639" s="1957">
        <f>G642+J640</f>
        <v>17</v>
      </c>
      <c r="AH639" s="1278"/>
      <c r="AI639" s="1443"/>
      <c r="AJ639" s="1278">
        <f t="shared" si="412"/>
        <v>20.399999999999999</v>
      </c>
      <c r="AK639" s="1426">
        <f t="shared" si="413"/>
        <v>17</v>
      </c>
      <c r="AL639" s="1278">
        <f t="shared" si="414"/>
        <v>20.399999999999999</v>
      </c>
      <c r="AM639" s="1335">
        <f t="shared" si="415"/>
        <v>17</v>
      </c>
      <c r="AN639" s="1499">
        <f>AD639+AF639+AH639</f>
        <v>20.399999999999999</v>
      </c>
      <c r="AO639" s="3237">
        <f>AE639+AG639+AI639</f>
        <v>17</v>
      </c>
      <c r="AP639" s="223"/>
    </row>
    <row r="640" spans="2:42" ht="15.75" thickBot="1">
      <c r="B640" s="259" t="s">
        <v>9</v>
      </c>
      <c r="C640" s="266" t="s">
        <v>387</v>
      </c>
      <c r="D640" s="1588">
        <v>54</v>
      </c>
      <c r="E640" s="2839" t="s">
        <v>1135</v>
      </c>
      <c r="F640" s="11"/>
      <c r="G640" s="81"/>
      <c r="H640" s="264" t="s">
        <v>607</v>
      </c>
      <c r="I640" s="260">
        <v>14.4</v>
      </c>
      <c r="J640" s="1548">
        <v>12</v>
      </c>
      <c r="K640" s="38"/>
      <c r="L640" s="38"/>
      <c r="M640" s="83"/>
      <c r="N640" s="100"/>
      <c r="O640" s="1291" t="s">
        <v>386</v>
      </c>
      <c r="P640" s="1254">
        <f>AD671</f>
        <v>0</v>
      </c>
      <c r="Q640" s="1444">
        <f>AE671</f>
        <v>0</v>
      </c>
      <c r="R640" s="1254">
        <f>AF671</f>
        <v>20.079999999999998</v>
      </c>
      <c r="S640" s="1426">
        <f>AG671</f>
        <v>17.760000000000002</v>
      </c>
      <c r="T640" s="1254">
        <f>AH671</f>
        <v>0</v>
      </c>
      <c r="U640" s="1445">
        <f>AI671</f>
        <v>0</v>
      </c>
      <c r="V640" s="1254">
        <f t="shared" si="416"/>
        <v>20.079999999999998</v>
      </c>
      <c r="W640" s="1426">
        <f t="shared" si="417"/>
        <v>17.760000000000002</v>
      </c>
      <c r="X640" s="1254">
        <f t="shared" si="418"/>
        <v>20.079999999999998</v>
      </c>
      <c r="Y640" s="1335">
        <f t="shared" si="419"/>
        <v>17.760000000000002</v>
      </c>
      <c r="Z640" s="1292">
        <f>P640+R640+T640</f>
        <v>20.079999999999998</v>
      </c>
      <c r="AA640" s="1293">
        <f>Q640+S640+U640</f>
        <v>17.760000000000002</v>
      </c>
      <c r="AC640" s="1308" t="s">
        <v>68</v>
      </c>
      <c r="AD640" s="1070"/>
      <c r="AE640" s="1742"/>
      <c r="AF640" s="2063">
        <f>F639+I639+L636</f>
        <v>75.819999999999993</v>
      </c>
      <c r="AG640" s="3091">
        <f>G639+J639+M636</f>
        <v>60.34</v>
      </c>
      <c r="AH640" s="1278"/>
      <c r="AI640" s="1443"/>
      <c r="AJ640" s="1278">
        <f t="shared" si="412"/>
        <v>75.819999999999993</v>
      </c>
      <c r="AK640" s="1426">
        <f t="shared" si="413"/>
        <v>60.34</v>
      </c>
      <c r="AL640" s="1278">
        <f t="shared" si="414"/>
        <v>75.819999999999993</v>
      </c>
      <c r="AM640" s="1335">
        <f t="shared" si="415"/>
        <v>60.34</v>
      </c>
      <c r="AN640" s="1499">
        <f>AD640+AF640+AH640</f>
        <v>75.819999999999993</v>
      </c>
      <c r="AO640" s="3237">
        <f>AE640+AG640+AI640</f>
        <v>60.34</v>
      </c>
      <c r="AP640" s="223"/>
    </row>
    <row r="641" spans="2:42" ht="15.75" thickBot="1">
      <c r="B641" s="70"/>
      <c r="C641" s="1632"/>
      <c r="D641" s="11"/>
      <c r="E641" s="1544" t="s">
        <v>97</v>
      </c>
      <c r="F641" s="384">
        <v>5.7</v>
      </c>
      <c r="G641" s="1628">
        <v>5.7</v>
      </c>
      <c r="H641" s="264" t="s">
        <v>728</v>
      </c>
      <c r="I641" s="260">
        <v>7.2</v>
      </c>
      <c r="J641" s="1548">
        <v>7.2</v>
      </c>
      <c r="K641" s="3047" t="s">
        <v>1084</v>
      </c>
      <c r="L641" s="2094"/>
      <c r="M641" s="1536"/>
      <c r="N641" s="100"/>
      <c r="O641" s="1291" t="s">
        <v>121</v>
      </c>
      <c r="P641" s="1254"/>
      <c r="Q641" s="1247"/>
      <c r="R641" s="1257"/>
      <c r="S641" s="1335"/>
      <c r="T641" s="1254"/>
      <c r="U641" s="1440"/>
      <c r="V641" s="1254">
        <f t="shared" si="416"/>
        <v>0</v>
      </c>
      <c r="W641" s="1426">
        <f t="shared" si="417"/>
        <v>0</v>
      </c>
      <c r="X641" s="1254">
        <f t="shared" si="418"/>
        <v>0</v>
      </c>
      <c r="Y641" s="1335">
        <f t="shared" si="419"/>
        <v>0</v>
      </c>
      <c r="Z641" s="1292">
        <f>P641+R641+T641</f>
        <v>0</v>
      </c>
      <c r="AA641" s="1293">
        <f>Q641+S641+U641</f>
        <v>0</v>
      </c>
      <c r="AC641" s="1308" t="s">
        <v>74</v>
      </c>
      <c r="AD641" s="1070"/>
      <c r="AE641" s="1739"/>
      <c r="AF641" s="1278"/>
      <c r="AG641" s="1425"/>
      <c r="AH641" s="1278"/>
      <c r="AI641" s="1443"/>
      <c r="AJ641" s="1278">
        <f t="shared" si="412"/>
        <v>0</v>
      </c>
      <c r="AK641" s="1426">
        <f t="shared" si="413"/>
        <v>0</v>
      </c>
      <c r="AL641" s="1278">
        <f t="shared" si="414"/>
        <v>0</v>
      </c>
      <c r="AM641" s="1335">
        <f t="shared" si="415"/>
        <v>0</v>
      </c>
      <c r="AN641" s="1499">
        <f>AD641+AF641+AH641</f>
        <v>0</v>
      </c>
      <c r="AO641" s="3237">
        <f>AE641+AG641+AI641</f>
        <v>0</v>
      </c>
      <c r="AP641" s="223"/>
    </row>
    <row r="642" spans="2:42" ht="15.75" thickBot="1">
      <c r="B642" s="70"/>
      <c r="C642" s="1632"/>
      <c r="D642" s="11"/>
      <c r="E642" s="451" t="s">
        <v>169</v>
      </c>
      <c r="F642" s="1194">
        <v>6</v>
      </c>
      <c r="G642" s="1592">
        <v>5</v>
      </c>
      <c r="H642" s="264" t="s">
        <v>143</v>
      </c>
      <c r="I642" s="260">
        <v>2.6</v>
      </c>
      <c r="J642" s="1548">
        <v>2.6</v>
      </c>
      <c r="K642" s="1566" t="s">
        <v>100</v>
      </c>
      <c r="L642" s="1535" t="s">
        <v>101</v>
      </c>
      <c r="M642" s="1536" t="s">
        <v>102</v>
      </c>
      <c r="N642" s="100"/>
      <c r="O642" s="1291" t="s">
        <v>65</v>
      </c>
      <c r="P642" s="1254"/>
      <c r="Q642" s="1247"/>
      <c r="R642" s="1254"/>
      <c r="S642" s="1335"/>
      <c r="T642" s="1254"/>
      <c r="U642" s="1440"/>
      <c r="V642" s="1254">
        <f t="shared" si="416"/>
        <v>0</v>
      </c>
      <c r="W642" s="1426">
        <f t="shared" si="417"/>
        <v>0</v>
      </c>
      <c r="X642" s="1254">
        <f t="shared" si="418"/>
        <v>0</v>
      </c>
      <c r="Y642" s="1335">
        <f t="shared" si="419"/>
        <v>0</v>
      </c>
      <c r="Z642" s="1292">
        <f>P642+R642+T642</f>
        <v>0</v>
      </c>
      <c r="AA642" s="1293">
        <f>Q642+S642+U642</f>
        <v>0</v>
      </c>
      <c r="AC642" s="1308" t="s">
        <v>129</v>
      </c>
      <c r="AD642" s="1070"/>
      <c r="AE642" s="1743"/>
      <c r="AF642" s="1278"/>
      <c r="AG642" s="1425"/>
      <c r="AH642" s="1278"/>
      <c r="AI642" s="1443"/>
      <c r="AJ642" s="1278">
        <f t="shared" si="412"/>
        <v>0</v>
      </c>
      <c r="AK642" s="1426">
        <f t="shared" si="413"/>
        <v>0</v>
      </c>
      <c r="AL642" s="1278">
        <f t="shared" si="414"/>
        <v>0</v>
      </c>
      <c r="AM642" s="1335">
        <f t="shared" si="415"/>
        <v>0</v>
      </c>
      <c r="AN642" s="1499">
        <f>AD642+AF642+AH642</f>
        <v>0</v>
      </c>
      <c r="AO642" s="3237">
        <f>AE642+AG642+AI642</f>
        <v>0</v>
      </c>
      <c r="AP642" s="223"/>
    </row>
    <row r="643" spans="2:42">
      <c r="B643" s="70"/>
      <c r="C643" s="1632"/>
      <c r="D643" s="11"/>
      <c r="E643" s="3173" t="s">
        <v>1136</v>
      </c>
      <c r="F643" s="17"/>
      <c r="G643" s="298"/>
      <c r="H643" s="1572" t="s">
        <v>160</v>
      </c>
      <c r="I643" s="260">
        <v>0.08</v>
      </c>
      <c r="J643" s="1540">
        <v>0.08</v>
      </c>
      <c r="K643" s="3159" t="s">
        <v>1081</v>
      </c>
      <c r="L643" s="1616">
        <v>20.5</v>
      </c>
      <c r="M643" s="1617">
        <v>20.5</v>
      </c>
      <c r="N643" s="100"/>
      <c r="O643" s="1291" t="s">
        <v>60</v>
      </c>
      <c r="P643" s="1826">
        <f>F626+L626</f>
        <v>375.37400000000002</v>
      </c>
      <c r="Q643" s="1446">
        <f>G626+M626</f>
        <v>375.37400000000002</v>
      </c>
      <c r="R643" s="1254"/>
      <c r="S643" s="1426"/>
      <c r="T643" s="1254">
        <f>F657+L655</f>
        <v>163</v>
      </c>
      <c r="U643" s="1448">
        <f>G657+M655</f>
        <v>163</v>
      </c>
      <c r="V643" s="1254">
        <f t="shared" si="416"/>
        <v>375.37400000000002</v>
      </c>
      <c r="W643" s="1426">
        <f t="shared" si="417"/>
        <v>375.37400000000002</v>
      </c>
      <c r="X643" s="1254">
        <f t="shared" si="418"/>
        <v>163</v>
      </c>
      <c r="Y643" s="1335">
        <f t="shared" si="419"/>
        <v>163</v>
      </c>
      <c r="Z643" s="1292">
        <f>P643+R643+T643</f>
        <v>538.37400000000002</v>
      </c>
      <c r="AA643" s="1293">
        <f>Q643+S643+U643</f>
        <v>538.37400000000002</v>
      </c>
      <c r="AC643" s="1308" t="s">
        <v>130</v>
      </c>
      <c r="AD643" s="1070"/>
      <c r="AE643" s="1744"/>
      <c r="AF643" s="1278"/>
      <c r="AG643" s="1425"/>
      <c r="AH643" s="1278"/>
      <c r="AI643" s="1443"/>
      <c r="AJ643" s="1278">
        <f t="shared" si="412"/>
        <v>0</v>
      </c>
      <c r="AK643" s="1426">
        <f t="shared" si="413"/>
        <v>0</v>
      </c>
      <c r="AL643" s="1278">
        <f t="shared" si="414"/>
        <v>0</v>
      </c>
      <c r="AM643" s="1335">
        <f t="shared" si="415"/>
        <v>0</v>
      </c>
      <c r="AN643" s="1499">
        <f>AD643+AF643+AH643</f>
        <v>0</v>
      </c>
      <c r="AO643" s="3237">
        <f>AE643+AG643+AI643</f>
        <v>0</v>
      </c>
      <c r="AP643" s="223"/>
    </row>
    <row r="644" spans="2:42" ht="15.75" thickBot="1">
      <c r="B644" s="70"/>
      <c r="C644" s="1632"/>
      <c r="D644" s="11"/>
      <c r="E644" s="1555" t="s">
        <v>89</v>
      </c>
      <c r="F644" s="3045">
        <v>1.8</v>
      </c>
      <c r="G644" s="3169">
        <v>1.8</v>
      </c>
      <c r="H644" s="264" t="s">
        <v>543</v>
      </c>
      <c r="I644" s="1574">
        <v>0.63</v>
      </c>
      <c r="J644" s="1198">
        <v>0.63</v>
      </c>
      <c r="K644" s="261" t="s">
        <v>1082</v>
      </c>
      <c r="L644" s="260">
        <v>10.5</v>
      </c>
      <c r="M644" s="1548">
        <v>10.5</v>
      </c>
      <c r="N644" s="100"/>
      <c r="O644" s="1291" t="s">
        <v>137</v>
      </c>
      <c r="P644" s="1254"/>
      <c r="Q644" s="1247"/>
      <c r="R644" s="1254"/>
      <c r="S644" s="1335"/>
      <c r="T644" s="1254"/>
      <c r="U644" s="1440"/>
      <c r="V644" s="1254">
        <f t="shared" si="416"/>
        <v>0</v>
      </c>
      <c r="W644" s="1426">
        <f t="shared" si="417"/>
        <v>0</v>
      </c>
      <c r="X644" s="1254">
        <f t="shared" si="418"/>
        <v>0</v>
      </c>
      <c r="Y644" s="1335">
        <f t="shared" si="419"/>
        <v>0</v>
      </c>
      <c r="Z644" s="1292">
        <f>P644+R644+T644</f>
        <v>0</v>
      </c>
      <c r="AA644" s="1300">
        <f>Q644+S644+U644</f>
        <v>0</v>
      </c>
      <c r="AC644" s="2502" t="s">
        <v>96</v>
      </c>
      <c r="AD644" s="1276"/>
      <c r="AE644" s="1745"/>
      <c r="AF644" s="2489"/>
      <c r="AG644" s="1427"/>
      <c r="AH644" s="1279"/>
      <c r="AI644" s="1747"/>
      <c r="AJ644" s="1279">
        <f t="shared" si="412"/>
        <v>0</v>
      </c>
      <c r="AK644" s="1428">
        <f t="shared" si="413"/>
        <v>0</v>
      </c>
      <c r="AL644" s="1279">
        <f t="shared" si="414"/>
        <v>0</v>
      </c>
      <c r="AM644" s="1243">
        <f t="shared" si="415"/>
        <v>0</v>
      </c>
      <c r="AN644" s="2520">
        <f>AD644+AF644+AH644</f>
        <v>0</v>
      </c>
      <c r="AO644" s="3242">
        <f>AE644+AG644+AI644</f>
        <v>0</v>
      </c>
      <c r="AP644" s="2621"/>
    </row>
    <row r="645" spans="2:42" ht="15.75" thickBot="1">
      <c r="B645" s="70"/>
      <c r="C645" s="1632"/>
      <c r="D645" s="11"/>
      <c r="E645" s="261" t="s">
        <v>82</v>
      </c>
      <c r="F645" s="260">
        <v>3.2</v>
      </c>
      <c r="G645" s="1548">
        <v>3.2</v>
      </c>
      <c r="H645" s="3037" t="s">
        <v>1100</v>
      </c>
      <c r="I645" s="1514"/>
      <c r="J645" s="1670"/>
      <c r="K645" s="261" t="s">
        <v>143</v>
      </c>
      <c r="L645" s="260">
        <v>10</v>
      </c>
      <c r="M645" s="1548">
        <v>10</v>
      </c>
      <c r="N645" s="100"/>
      <c r="O645" s="1291" t="s">
        <v>64</v>
      </c>
      <c r="P645" s="1254"/>
      <c r="Q645" s="1247"/>
      <c r="R645" s="1254"/>
      <c r="S645" s="1335"/>
      <c r="T645" s="1254">
        <f>F658</f>
        <v>84.64</v>
      </c>
      <c r="U645" s="1440">
        <f>G658</f>
        <v>84</v>
      </c>
      <c r="V645" s="1254">
        <f t="shared" si="416"/>
        <v>0</v>
      </c>
      <c r="W645" s="1426">
        <f t="shared" si="417"/>
        <v>0</v>
      </c>
      <c r="X645" s="1254">
        <f t="shared" si="418"/>
        <v>84.64</v>
      </c>
      <c r="Y645" s="1335">
        <f t="shared" si="419"/>
        <v>84</v>
      </c>
      <c r="Z645" s="1292">
        <f>P645+R645+T645</f>
        <v>84.64</v>
      </c>
      <c r="AA645" s="1300">
        <f>Q645+S645+U645</f>
        <v>84</v>
      </c>
      <c r="AC645" s="2485" t="s">
        <v>829</v>
      </c>
      <c r="AD645" s="2526">
        <f t="shared" ref="AD645:AI645" si="421">SUM(AD632:AD644)</f>
        <v>0</v>
      </c>
      <c r="AE645" s="2527">
        <f t="shared" si="421"/>
        <v>0</v>
      </c>
      <c r="AF645" s="2528">
        <f t="shared" si="421"/>
        <v>96.22</v>
      </c>
      <c r="AG645" s="2529">
        <f t="shared" si="421"/>
        <v>77.34</v>
      </c>
      <c r="AH645" s="2530">
        <f t="shared" si="421"/>
        <v>0</v>
      </c>
      <c r="AI645" s="2491">
        <f t="shared" si="421"/>
        <v>0</v>
      </c>
      <c r="AJ645" s="2493">
        <f t="shared" si="412"/>
        <v>96.22</v>
      </c>
      <c r="AK645" s="2494">
        <f t="shared" si="413"/>
        <v>77.34</v>
      </c>
      <c r="AL645" s="2493">
        <f t="shared" si="414"/>
        <v>96.22</v>
      </c>
      <c r="AM645" s="2495">
        <f t="shared" si="415"/>
        <v>77.34</v>
      </c>
      <c r="AN645" s="2504">
        <f>AD645+AF645+AH645</f>
        <v>96.22</v>
      </c>
      <c r="AO645" s="3238">
        <f>AE645+AG645+AI645</f>
        <v>77.34</v>
      </c>
      <c r="AP645" s="216"/>
    </row>
    <row r="646" spans="2:42">
      <c r="B646" s="70"/>
      <c r="C646" s="1632"/>
      <c r="D646" s="11"/>
      <c r="E646" s="261" t="s">
        <v>543</v>
      </c>
      <c r="F646" s="1574">
        <v>0.38</v>
      </c>
      <c r="G646" s="1198">
        <v>0.38</v>
      </c>
      <c r="H646" s="11"/>
      <c r="I646" s="11"/>
      <c r="J646" s="81"/>
      <c r="K646" s="1627" t="s">
        <v>1083</v>
      </c>
      <c r="L646" s="260">
        <v>0.2</v>
      </c>
      <c r="M646" s="1548">
        <v>0.2</v>
      </c>
      <c r="N646" s="100"/>
      <c r="O646" s="1291" t="s">
        <v>404</v>
      </c>
      <c r="P646" s="1254">
        <f>I626</f>
        <v>10.4</v>
      </c>
      <c r="Q646" s="1247">
        <f>J626</f>
        <v>10</v>
      </c>
      <c r="R646" s="1254"/>
      <c r="S646" s="1335"/>
      <c r="T646" s="1254"/>
      <c r="U646" s="1440"/>
      <c r="V646" s="1254">
        <f t="shared" si="416"/>
        <v>10.4</v>
      </c>
      <c r="W646" s="1426">
        <f t="shared" si="417"/>
        <v>10</v>
      </c>
      <c r="X646" s="1254">
        <f t="shared" si="418"/>
        <v>0</v>
      </c>
      <c r="Y646" s="1335">
        <f t="shared" si="419"/>
        <v>0</v>
      </c>
      <c r="Z646" s="1292">
        <f>P646+R646+T646</f>
        <v>10.4</v>
      </c>
      <c r="AA646" s="1300">
        <f>Q646+S646+U646</f>
        <v>10</v>
      </c>
      <c r="AC646" s="2450" t="s">
        <v>940</v>
      </c>
      <c r="AD646" s="2446"/>
      <c r="AE646" s="2451"/>
      <c r="AF646" s="2452"/>
      <c r="AG646" s="2453"/>
      <c r="AH646" s="2452"/>
      <c r="AI646" s="2454"/>
      <c r="AP646" s="114"/>
    </row>
    <row r="647" spans="2:42">
      <c r="B647" s="70"/>
      <c r="C647" s="1632"/>
      <c r="D647" s="11"/>
      <c r="E647" s="1589" t="s">
        <v>160</v>
      </c>
      <c r="F647" s="260">
        <v>0.01</v>
      </c>
      <c r="G647" s="1540">
        <v>0.01</v>
      </c>
      <c r="H647" s="11"/>
      <c r="I647" s="11"/>
      <c r="J647" s="81"/>
      <c r="K647" s="1589" t="s">
        <v>679</v>
      </c>
      <c r="L647" s="260">
        <v>80</v>
      </c>
      <c r="M647" s="1540">
        <v>80</v>
      </c>
      <c r="N647" s="100"/>
      <c r="O647" s="1291" t="s">
        <v>67</v>
      </c>
      <c r="P647" s="1254"/>
      <c r="Q647" s="1247"/>
      <c r="R647" s="1254"/>
      <c r="S647" s="1335"/>
      <c r="T647" s="1254"/>
      <c r="U647" s="1440"/>
      <c r="V647" s="1254">
        <f t="shared" si="416"/>
        <v>0</v>
      </c>
      <c r="W647" s="1426">
        <f t="shared" si="417"/>
        <v>0</v>
      </c>
      <c r="X647" s="1254">
        <f t="shared" si="418"/>
        <v>0</v>
      </c>
      <c r="Y647" s="1335">
        <f t="shared" si="419"/>
        <v>0</v>
      </c>
      <c r="Z647" s="1292">
        <f>P647+R647+T647</f>
        <v>0</v>
      </c>
      <c r="AA647" s="1300">
        <f>Q647+S647+U647</f>
        <v>0</v>
      </c>
      <c r="AC647" s="1308"/>
      <c r="AD647" s="1070"/>
      <c r="AE647" s="1739"/>
      <c r="AF647" s="1278"/>
      <c r="AG647" s="1425"/>
      <c r="AH647" s="1278"/>
      <c r="AI647" s="1443"/>
      <c r="AJ647" s="1278">
        <f t="shared" ref="AJ647:AJ652" si="422">AD647+AF647</f>
        <v>0</v>
      </c>
      <c r="AK647" s="1426">
        <f t="shared" ref="AK647:AK652" si="423">AE647+AG647</f>
        <v>0</v>
      </c>
      <c r="AL647" s="1278">
        <f t="shared" ref="AL647:AL653" si="424">AF647+AH647</f>
        <v>0</v>
      </c>
      <c r="AM647" s="1335">
        <f t="shared" ref="AM647:AM653" si="425">AG647+AI647</f>
        <v>0</v>
      </c>
      <c r="AN647" s="1499">
        <f>AD647+AF647+AH647</f>
        <v>0</v>
      </c>
      <c r="AO647" s="3237">
        <f>AE647+AG647+AI647</f>
        <v>0</v>
      </c>
      <c r="AP647" s="223"/>
    </row>
    <row r="648" spans="2:42">
      <c r="B648" s="70"/>
      <c r="C648" s="1632"/>
      <c r="D648" s="11"/>
      <c r="E648" s="261" t="s">
        <v>532</v>
      </c>
      <c r="F648" s="260">
        <v>225</v>
      </c>
      <c r="G648" s="1540">
        <v>225</v>
      </c>
      <c r="H648" s="11"/>
      <c r="I648" s="11"/>
      <c r="J648" s="81"/>
      <c r="K648" s="1544" t="s">
        <v>532</v>
      </c>
      <c r="L648" s="1194">
        <v>138</v>
      </c>
      <c r="M648" s="1592">
        <v>138</v>
      </c>
      <c r="N648" s="1471"/>
      <c r="O648" s="1291" t="s">
        <v>82</v>
      </c>
      <c r="P648" s="1254">
        <f>F628</f>
        <v>2.5</v>
      </c>
      <c r="Q648" s="1444">
        <f>G628</f>
        <v>2.5</v>
      </c>
      <c r="R648" s="1254">
        <f>F645</f>
        <v>3.2</v>
      </c>
      <c r="S648" s="1426">
        <f>G645</f>
        <v>3.2</v>
      </c>
      <c r="T648" s="1254">
        <f>I658+I660</f>
        <v>5.8</v>
      </c>
      <c r="U648" s="1445">
        <f>J658+J660</f>
        <v>5.8</v>
      </c>
      <c r="V648" s="1254">
        <f t="shared" si="416"/>
        <v>5.7</v>
      </c>
      <c r="W648" s="1426">
        <f t="shared" si="417"/>
        <v>5.7</v>
      </c>
      <c r="X648" s="1254">
        <f t="shared" si="418"/>
        <v>9</v>
      </c>
      <c r="Y648" s="1335">
        <f t="shared" si="419"/>
        <v>9</v>
      </c>
      <c r="Z648" s="1292">
        <f>P648+R648+T648</f>
        <v>11.5</v>
      </c>
      <c r="AA648" s="1300">
        <f>Q648+S648+U648</f>
        <v>11.5</v>
      </c>
      <c r="AC648" s="1308" t="s">
        <v>128</v>
      </c>
      <c r="AD648" s="1070"/>
      <c r="AE648" s="1739"/>
      <c r="AF648" s="1278"/>
      <c r="AG648" s="1425"/>
      <c r="AH648" s="1278"/>
      <c r="AI648" s="1443"/>
      <c r="AJ648" s="1278">
        <f t="shared" si="422"/>
        <v>0</v>
      </c>
      <c r="AK648" s="1426">
        <f t="shared" si="423"/>
        <v>0</v>
      </c>
      <c r="AL648" s="1278">
        <f t="shared" si="424"/>
        <v>0</v>
      </c>
      <c r="AM648" s="1335">
        <f t="shared" si="425"/>
        <v>0</v>
      </c>
      <c r="AN648" s="1499">
        <f>AD648+AF648+AH648</f>
        <v>0</v>
      </c>
      <c r="AO648" s="3237">
        <f>AE648+AG648+AI648</f>
        <v>0</v>
      </c>
      <c r="AP648" s="223"/>
    </row>
    <row r="649" spans="2:42">
      <c r="B649" s="70"/>
      <c r="C649" s="1632"/>
      <c r="D649" s="11"/>
      <c r="E649" s="1728" t="s">
        <v>413</v>
      </c>
      <c r="F649" s="1194"/>
      <c r="G649" s="1592">
        <v>1.3</v>
      </c>
      <c r="H649" s="11"/>
      <c r="I649" s="11"/>
      <c r="J649" s="81"/>
      <c r="K649" s="456"/>
      <c r="L649" s="198"/>
      <c r="M649" s="179"/>
      <c r="N649" s="100"/>
      <c r="O649" s="1291" t="s">
        <v>89</v>
      </c>
      <c r="P649" s="1254"/>
      <c r="Q649" s="1247"/>
      <c r="R649" s="1751">
        <f>F644+I641+L639</f>
        <v>12.2</v>
      </c>
      <c r="S649" s="1426">
        <f>G644+J641+M639</f>
        <v>12.2</v>
      </c>
      <c r="T649" s="1254"/>
      <c r="U649" s="1440"/>
      <c r="V649" s="1254">
        <f t="shared" si="416"/>
        <v>12.2</v>
      </c>
      <c r="W649" s="1426">
        <f t="shared" si="417"/>
        <v>12.2</v>
      </c>
      <c r="X649" s="1254">
        <f t="shared" si="418"/>
        <v>12.2</v>
      </c>
      <c r="Y649" s="1335">
        <f t="shared" si="419"/>
        <v>12.2</v>
      </c>
      <c r="Z649" s="1292">
        <f>P649+R649+T649</f>
        <v>12.2</v>
      </c>
      <c r="AA649" s="1300">
        <f>Q649+S649+U649</f>
        <v>12.2</v>
      </c>
      <c r="AC649" s="1308" t="s">
        <v>126</v>
      </c>
      <c r="AD649" s="1070"/>
      <c r="AE649" s="1743"/>
      <c r="AF649" s="1278">
        <f>F637</f>
        <v>25</v>
      </c>
      <c r="AG649" s="1425">
        <f>G637</f>
        <v>22.39</v>
      </c>
      <c r="AH649" s="1278"/>
      <c r="AI649" s="1443"/>
      <c r="AJ649" s="1278">
        <f t="shared" si="422"/>
        <v>25</v>
      </c>
      <c r="AK649" s="1426">
        <f t="shared" si="423"/>
        <v>22.39</v>
      </c>
      <c r="AL649" s="1278">
        <f t="shared" si="424"/>
        <v>25</v>
      </c>
      <c r="AM649" s="1335">
        <f t="shared" si="425"/>
        <v>22.39</v>
      </c>
      <c r="AN649" s="1499">
        <f>AD649+AF649+AH649</f>
        <v>25</v>
      </c>
      <c r="AO649" s="3237">
        <f>AE649+AG649+AI649</f>
        <v>22.39</v>
      </c>
      <c r="AP649" s="223"/>
    </row>
    <row r="650" spans="2:42">
      <c r="B650" s="70"/>
      <c r="C650" s="1632"/>
      <c r="D650" s="11"/>
      <c r="E650" s="451" t="s">
        <v>228</v>
      </c>
      <c r="F650" s="3172">
        <v>20.079999999999998</v>
      </c>
      <c r="G650" s="1592">
        <v>17.760000000000002</v>
      </c>
      <c r="H650" s="11"/>
      <c r="I650" s="11"/>
      <c r="J650" s="81"/>
      <c r="K650" s="70"/>
      <c r="L650" s="11"/>
      <c r="M650" s="81"/>
      <c r="N650" s="100"/>
      <c r="O650" s="821" t="s">
        <v>142</v>
      </c>
      <c r="P650" s="1933"/>
      <c r="Q650" s="1444"/>
      <c r="R650" s="1254"/>
      <c r="S650" s="1426"/>
      <c r="T650" s="1933">
        <f>U650/1000/0.04</f>
        <v>0.2</v>
      </c>
      <c r="U650" s="1445">
        <f>G659</f>
        <v>8</v>
      </c>
      <c r="V650" s="1254">
        <f t="shared" si="416"/>
        <v>0</v>
      </c>
      <c r="W650" s="1426">
        <f t="shared" si="417"/>
        <v>0</v>
      </c>
      <c r="X650" s="1254">
        <f t="shared" si="418"/>
        <v>0.2</v>
      </c>
      <c r="Y650" s="1335">
        <f t="shared" si="419"/>
        <v>8</v>
      </c>
      <c r="Z650" s="1292">
        <f>P650+R650+T650</f>
        <v>0.2</v>
      </c>
      <c r="AA650" s="1300">
        <f>Q650+S650+U650</f>
        <v>8</v>
      </c>
      <c r="AC650" s="1308" t="s">
        <v>392</v>
      </c>
      <c r="AD650" s="1070"/>
      <c r="AE650" s="1744"/>
      <c r="AF650" s="1278"/>
      <c r="AG650" s="1425"/>
      <c r="AH650" s="1278"/>
      <c r="AI650" s="1443"/>
      <c r="AJ650" s="1278">
        <f t="shared" si="422"/>
        <v>0</v>
      </c>
      <c r="AK650" s="1426">
        <f t="shared" si="423"/>
        <v>0</v>
      </c>
      <c r="AL650" s="1278">
        <f t="shared" si="424"/>
        <v>0</v>
      </c>
      <c r="AM650" s="1335">
        <f t="shared" si="425"/>
        <v>0</v>
      </c>
      <c r="AN650" s="1499">
        <f>AD650+AF650+AH650</f>
        <v>0</v>
      </c>
      <c r="AO650" s="3237">
        <f>AE650+AG650+AI650</f>
        <v>0</v>
      </c>
      <c r="AP650" s="223"/>
    </row>
    <row r="651" spans="2:42" ht="15.75" thickBot="1">
      <c r="B651" s="1472" t="s">
        <v>361</v>
      </c>
      <c r="C651" s="1635"/>
      <c r="D651" s="38">
        <f>SUM(D635:D640)</f>
        <v>834</v>
      </c>
      <c r="E651" s="3170" t="s">
        <v>1131</v>
      </c>
      <c r="F651" s="38"/>
      <c r="G651" s="83"/>
      <c r="H651" s="38"/>
      <c r="I651" s="38"/>
      <c r="J651" s="83"/>
      <c r="K651" s="66"/>
      <c r="L651" s="38"/>
      <c r="M651" s="83"/>
      <c r="N651" s="100"/>
      <c r="O651" s="1291" t="s">
        <v>50</v>
      </c>
      <c r="P651" s="1254">
        <f>F629+L628</f>
        <v>12</v>
      </c>
      <c r="Q651" s="1446">
        <f>G629+M628</f>
        <v>12</v>
      </c>
      <c r="R651" s="1254">
        <f>L644</f>
        <v>10.5</v>
      </c>
      <c r="S651" s="1449">
        <f>M644</f>
        <v>10.5</v>
      </c>
      <c r="T651" s="1254">
        <f>I654+L656</f>
        <v>18</v>
      </c>
      <c r="U651" s="1445">
        <f>J654+M656</f>
        <v>18</v>
      </c>
      <c r="V651" s="1254">
        <f t="shared" si="416"/>
        <v>22.5</v>
      </c>
      <c r="W651" s="1426">
        <f t="shared" si="417"/>
        <v>22.5</v>
      </c>
      <c r="X651" s="1254">
        <f t="shared" si="418"/>
        <v>28.5</v>
      </c>
      <c r="Y651" s="1335">
        <f t="shared" si="419"/>
        <v>28.5</v>
      </c>
      <c r="Z651" s="1292">
        <f>P651+R651+T651</f>
        <v>40.5</v>
      </c>
      <c r="AA651" s="1300">
        <f>Q651+S651+U651</f>
        <v>40.5</v>
      </c>
      <c r="AC651" s="2502"/>
      <c r="AD651" s="1276"/>
      <c r="AE651" s="2488"/>
      <c r="AF651" s="2489"/>
      <c r="AG651" s="1427"/>
      <c r="AH651" s="1279"/>
      <c r="AI651" s="1747"/>
      <c r="AJ651" s="1279">
        <f t="shared" si="422"/>
        <v>0</v>
      </c>
      <c r="AK651" s="1428">
        <f t="shared" si="423"/>
        <v>0</v>
      </c>
      <c r="AL651" s="1279">
        <f t="shared" si="424"/>
        <v>0</v>
      </c>
      <c r="AM651" s="1243">
        <f t="shared" si="425"/>
        <v>0</v>
      </c>
      <c r="AN651" s="2520">
        <f>AD651+AF651+AH651</f>
        <v>0</v>
      </c>
      <c r="AO651" s="3242">
        <f>AE651+AG651+AI651</f>
        <v>0</v>
      </c>
      <c r="AP651" s="119"/>
    </row>
    <row r="652" spans="2:42" ht="15.75" thickBot="1">
      <c r="B652" s="387"/>
      <c r="C652" s="177" t="s">
        <v>232</v>
      </c>
      <c r="D652" s="707"/>
      <c r="E652" s="2031" t="s">
        <v>1068</v>
      </c>
      <c r="F652" s="47"/>
      <c r="G652" s="47"/>
      <c r="H652" s="1285"/>
      <c r="I652" s="47"/>
      <c r="J652" s="59"/>
      <c r="K652" s="3034" t="s">
        <v>14</v>
      </c>
      <c r="L652" s="1938"/>
      <c r="M652" s="1522"/>
      <c r="N652" s="100"/>
      <c r="O652" s="1291" t="s">
        <v>138</v>
      </c>
      <c r="P652" s="1254"/>
      <c r="Q652" s="1247"/>
      <c r="R652" s="1254"/>
      <c r="S652" s="1335"/>
      <c r="T652" s="1254"/>
      <c r="U652" s="1440"/>
      <c r="V652" s="1254">
        <f t="shared" si="416"/>
        <v>0</v>
      </c>
      <c r="W652" s="1426">
        <f t="shared" si="417"/>
        <v>0</v>
      </c>
      <c r="X652" s="1254">
        <f t="shared" si="418"/>
        <v>0</v>
      </c>
      <c r="Y652" s="1335">
        <f t="shared" si="419"/>
        <v>0</v>
      </c>
      <c r="Z652" s="1292">
        <f>P652+R652+T652</f>
        <v>0</v>
      </c>
      <c r="AA652" s="1300">
        <f>Q652+S652+U652</f>
        <v>0</v>
      </c>
      <c r="AC652" s="2485" t="s">
        <v>830</v>
      </c>
      <c r="AD652" s="2490">
        <f t="shared" ref="AD652:AI652" si="426">SUM(AD647:AD651)</f>
        <v>0</v>
      </c>
      <c r="AE652" s="2491">
        <f t="shared" si="426"/>
        <v>0</v>
      </c>
      <c r="AF652" s="2492">
        <f t="shared" si="426"/>
        <v>25</v>
      </c>
      <c r="AG652" s="2491">
        <f t="shared" si="426"/>
        <v>22.39</v>
      </c>
      <c r="AH652" s="2492">
        <f t="shared" si="426"/>
        <v>0</v>
      </c>
      <c r="AI652" s="2491">
        <f t="shared" si="426"/>
        <v>0</v>
      </c>
      <c r="AJ652" s="2493">
        <f t="shared" si="422"/>
        <v>25</v>
      </c>
      <c r="AK652" s="2494">
        <f t="shared" si="423"/>
        <v>22.39</v>
      </c>
      <c r="AL652" s="2493">
        <f t="shared" si="424"/>
        <v>25</v>
      </c>
      <c r="AM652" s="2495">
        <f t="shared" si="425"/>
        <v>22.39</v>
      </c>
      <c r="AN652" s="2504">
        <f>AD652+AF652+AH652</f>
        <v>25</v>
      </c>
      <c r="AO652" s="3238">
        <f>AE652+AG652+AI652</f>
        <v>22.39</v>
      </c>
      <c r="AP652" s="216"/>
    </row>
    <row r="653" spans="2:42" ht="15.75" thickBot="1">
      <c r="B653" s="257" t="s">
        <v>882</v>
      </c>
      <c r="C653" s="292" t="s">
        <v>14</v>
      </c>
      <c r="D653" s="277">
        <v>200</v>
      </c>
      <c r="E653" s="1579" t="s">
        <v>100</v>
      </c>
      <c r="F653" s="1535" t="s">
        <v>101</v>
      </c>
      <c r="G653" s="1634" t="s">
        <v>102</v>
      </c>
      <c r="H653" s="1534" t="s">
        <v>100</v>
      </c>
      <c r="I653" s="1535" t="s">
        <v>101</v>
      </c>
      <c r="J653" s="1536" t="s">
        <v>102</v>
      </c>
      <c r="K653" s="1534" t="s">
        <v>100</v>
      </c>
      <c r="L653" s="1535" t="s">
        <v>101</v>
      </c>
      <c r="M653" s="1536" t="s">
        <v>102</v>
      </c>
      <c r="N653" s="100"/>
      <c r="O653" s="1291" t="s">
        <v>401</v>
      </c>
      <c r="P653" s="1254"/>
      <c r="Q653" s="1247"/>
      <c r="R653" s="1254"/>
      <c r="S653" s="1335"/>
      <c r="T653" s="1254"/>
      <c r="U653" s="1440"/>
      <c r="V653" s="1254">
        <f t="shared" si="416"/>
        <v>0</v>
      </c>
      <c r="W653" s="1426">
        <f t="shared" si="417"/>
        <v>0</v>
      </c>
      <c r="X653" s="1254">
        <f t="shared" si="418"/>
        <v>0</v>
      </c>
      <c r="Y653" s="1335">
        <f t="shared" si="419"/>
        <v>0</v>
      </c>
      <c r="Z653" s="1292">
        <f>P653+R653+T653</f>
        <v>0</v>
      </c>
      <c r="AA653" s="1300">
        <f>Q653+S653+U653</f>
        <v>0</v>
      </c>
      <c r="AC653" s="2480" t="s">
        <v>831</v>
      </c>
      <c r="AD653" s="2481">
        <f t="shared" ref="AD653:AI653" si="427">AD645+AD652</f>
        <v>0</v>
      </c>
      <c r="AE653" s="2501">
        <f t="shared" si="427"/>
        <v>0</v>
      </c>
      <c r="AF653" s="2513">
        <f t="shared" si="427"/>
        <v>121.22</v>
      </c>
      <c r="AG653" s="2512">
        <f t="shared" si="427"/>
        <v>99.73</v>
      </c>
      <c r="AH653" s="2481">
        <f t="shared" si="427"/>
        <v>0</v>
      </c>
      <c r="AI653" s="2500">
        <f t="shared" si="427"/>
        <v>0</v>
      </c>
      <c r="AJ653" s="2518">
        <f>AD653+AF653</f>
        <v>121.22</v>
      </c>
      <c r="AK653" s="2483">
        <f>AE653+AG653</f>
        <v>99.73</v>
      </c>
      <c r="AL653" s="2482">
        <f t="shared" si="424"/>
        <v>121.22</v>
      </c>
      <c r="AM653" s="2484">
        <f t="shared" si="425"/>
        <v>99.73</v>
      </c>
      <c r="AN653" s="2517">
        <f>AD653+AF653+AH653</f>
        <v>121.22</v>
      </c>
      <c r="AO653" s="3243">
        <f>AE653+AG653+AI653</f>
        <v>99.73</v>
      </c>
      <c r="AP653" s="134"/>
    </row>
    <row r="654" spans="2:42">
      <c r="B654" s="257" t="s">
        <v>1071</v>
      </c>
      <c r="C654" s="292" t="s">
        <v>1070</v>
      </c>
      <c r="D654" s="293">
        <v>200</v>
      </c>
      <c r="E654" s="1189" t="s">
        <v>105</v>
      </c>
      <c r="F654" s="1190">
        <v>28</v>
      </c>
      <c r="G654" s="1682">
        <v>28</v>
      </c>
      <c r="H654" s="3042" t="s">
        <v>1073</v>
      </c>
      <c r="I654" s="1190">
        <v>8</v>
      </c>
      <c r="J654" s="1615">
        <v>8</v>
      </c>
      <c r="K654" s="140" t="s">
        <v>263</v>
      </c>
      <c r="L654" s="2814">
        <v>2.38</v>
      </c>
      <c r="M654" s="2155">
        <v>2.38</v>
      </c>
      <c r="N654" s="100"/>
      <c r="O654" s="1291" t="s">
        <v>136</v>
      </c>
      <c r="P654" s="1254"/>
      <c r="Q654" s="1247"/>
      <c r="R654" s="1254"/>
      <c r="S654" s="1335"/>
      <c r="T654" s="1254">
        <f>L654</f>
        <v>2.38</v>
      </c>
      <c r="U654" s="1440">
        <f>M654</f>
        <v>2.38</v>
      </c>
      <c r="V654" s="1254">
        <f t="shared" si="416"/>
        <v>0</v>
      </c>
      <c r="W654" s="1426">
        <f t="shared" si="417"/>
        <v>0</v>
      </c>
      <c r="X654" s="1254">
        <f t="shared" si="418"/>
        <v>2.38</v>
      </c>
      <c r="Y654" s="1335">
        <f t="shared" si="419"/>
        <v>2.38</v>
      </c>
      <c r="Z654" s="1292">
        <f>P654+R654+T654</f>
        <v>2.38</v>
      </c>
      <c r="AA654" s="1300">
        <f>Q654+S654+U654</f>
        <v>2.38</v>
      </c>
      <c r="AC654" s="1329" t="s">
        <v>374</v>
      </c>
      <c r="AD654" s="1330"/>
      <c r="AE654" s="1331"/>
      <c r="AF654" s="1070"/>
      <c r="AG654" s="1332"/>
      <c r="AH654" s="1070"/>
      <c r="AI654" s="1333"/>
      <c r="AJ654" s="1278"/>
      <c r="AK654" s="1334"/>
      <c r="AL654" s="1278"/>
      <c r="AM654" s="1335"/>
      <c r="AN654" s="1292"/>
      <c r="AO654" s="11"/>
      <c r="AP654" s="106"/>
    </row>
    <row r="655" spans="2:42">
      <c r="B655" s="388"/>
      <c r="C655" s="710" t="s">
        <v>1069</v>
      </c>
      <c r="D655" s="11"/>
      <c r="E655" s="1589" t="s">
        <v>599</v>
      </c>
      <c r="F655" s="1543"/>
      <c r="G655" s="1610">
        <v>168</v>
      </c>
      <c r="H655" s="252" t="s">
        <v>54</v>
      </c>
      <c r="I655" s="1556">
        <v>0.5</v>
      </c>
      <c r="J655" s="1680">
        <v>0.5</v>
      </c>
      <c r="K655" s="1586" t="s">
        <v>60</v>
      </c>
      <c r="L655" s="260">
        <v>110</v>
      </c>
      <c r="M655" s="1548">
        <v>110</v>
      </c>
      <c r="N655" s="100"/>
      <c r="O655" s="1291" t="s">
        <v>135</v>
      </c>
      <c r="P655" s="1254">
        <f>L627</f>
        <v>2.8</v>
      </c>
      <c r="Q655" s="1247">
        <f>M627</f>
        <v>2.8</v>
      </c>
      <c r="R655" s="1254"/>
      <c r="S655" s="1335"/>
      <c r="T655" s="1254"/>
      <c r="U655" s="1440"/>
      <c r="V655" s="1254">
        <f t="shared" si="416"/>
        <v>2.8</v>
      </c>
      <c r="W655" s="1426">
        <f t="shared" si="417"/>
        <v>2.8</v>
      </c>
      <c r="X655" s="1254">
        <f t="shared" si="418"/>
        <v>0</v>
      </c>
      <c r="Y655" s="1335">
        <f t="shared" si="419"/>
        <v>0</v>
      </c>
      <c r="Z655" s="1292">
        <f>P655+R655+T655</f>
        <v>2.8</v>
      </c>
      <c r="AA655" s="1300">
        <f>Q655+S655+U655</f>
        <v>2.8</v>
      </c>
      <c r="AC655" s="1972" t="s">
        <v>497</v>
      </c>
      <c r="AD655" s="2479"/>
      <c r="AE655" s="2468"/>
      <c r="AF655" s="1070"/>
      <c r="AG655" s="1313"/>
      <c r="AH655" s="1070"/>
      <c r="AI655" s="2469"/>
      <c r="AJ655" s="1278">
        <f t="shared" ref="AJ655:AJ658" si="428">AD655+AF655</f>
        <v>0</v>
      </c>
      <c r="AK655" s="1341">
        <f t="shared" ref="AK655:AK658" si="429">AE655+AG655</f>
        <v>0</v>
      </c>
      <c r="AL655" s="1278">
        <f t="shared" ref="AL655:AL671" si="430">AF655+AH655</f>
        <v>0</v>
      </c>
      <c r="AM655" s="1342">
        <f t="shared" ref="AM655:AM658" si="431">AG655+AI655</f>
        <v>0</v>
      </c>
      <c r="AN655" s="1312">
        <f>AD655+AF655+AH655</f>
        <v>0</v>
      </c>
      <c r="AO655" s="3234">
        <f>AE655+AG655+AI655</f>
        <v>0</v>
      </c>
      <c r="AP655" s="108"/>
    </row>
    <row r="656" spans="2:42">
      <c r="B656" s="456"/>
      <c r="C656" s="1630"/>
      <c r="D656" s="198"/>
      <c r="E656" s="2839" t="s">
        <v>1072</v>
      </c>
      <c r="F656" s="1543"/>
      <c r="G656" s="1610"/>
      <c r="H656" s="252" t="s">
        <v>582</v>
      </c>
      <c r="I656" s="260">
        <v>4</v>
      </c>
      <c r="J656" s="1192">
        <v>4</v>
      </c>
      <c r="K656" s="1547" t="s">
        <v>50</v>
      </c>
      <c r="L656" s="1194">
        <v>10</v>
      </c>
      <c r="M656" s="1592">
        <v>10</v>
      </c>
      <c r="N656" s="100"/>
      <c r="O656" s="1291" t="s">
        <v>77</v>
      </c>
      <c r="P656" s="1254"/>
      <c r="Q656" s="1247"/>
      <c r="R656" s="1254"/>
      <c r="S656" s="1335"/>
      <c r="T656" s="1254"/>
      <c r="U656" s="1440"/>
      <c r="V656" s="1254">
        <f t="shared" si="416"/>
        <v>0</v>
      </c>
      <c r="W656" s="1426">
        <f t="shared" si="417"/>
        <v>0</v>
      </c>
      <c r="X656" s="1254">
        <f t="shared" si="418"/>
        <v>0</v>
      </c>
      <c r="Y656" s="1335">
        <f t="shared" si="419"/>
        <v>0</v>
      </c>
      <c r="Z656" s="1292">
        <f>P656+R656+T656</f>
        <v>0</v>
      </c>
      <c r="AA656" s="1300">
        <f>Q656+S656+U656</f>
        <v>0</v>
      </c>
      <c r="AC656" s="1336" t="s">
        <v>375</v>
      </c>
      <c r="AD656" s="1407">
        <f>I630</f>
        <v>124.85</v>
      </c>
      <c r="AE656" s="1338">
        <f>J630</f>
        <v>110</v>
      </c>
      <c r="AF656" s="1070">
        <f>L638</f>
        <v>41.688000000000002</v>
      </c>
      <c r="AG656" s="1339">
        <f>M638</f>
        <v>29</v>
      </c>
      <c r="AH656" s="1278"/>
      <c r="AI656" s="1340"/>
      <c r="AJ656" s="1278">
        <f t="shared" si="428"/>
        <v>166.53800000000001</v>
      </c>
      <c r="AK656" s="1341">
        <f t="shared" si="429"/>
        <v>139</v>
      </c>
      <c r="AL656" s="1278">
        <f t="shared" si="430"/>
        <v>41.688000000000002</v>
      </c>
      <c r="AM656" s="1342">
        <f t="shared" si="431"/>
        <v>29</v>
      </c>
      <c r="AN656" s="1312">
        <f>AD656+AF656+AH656</f>
        <v>166.53800000000001</v>
      </c>
      <c r="AO656" s="3234">
        <f>AE656+AG656+AI656</f>
        <v>139</v>
      </c>
      <c r="AP656" s="112"/>
    </row>
    <row r="657" spans="2:42">
      <c r="B657" s="70"/>
      <c r="C657" s="1632"/>
      <c r="D657" s="11"/>
      <c r="E657" s="1589" t="s">
        <v>80</v>
      </c>
      <c r="F657" s="1543">
        <v>53</v>
      </c>
      <c r="G657" s="1610">
        <v>53</v>
      </c>
      <c r="H657" s="1658" t="s">
        <v>1105</v>
      </c>
      <c r="I657" s="260"/>
      <c r="J657" s="1548"/>
      <c r="K657" s="1586" t="s">
        <v>81</v>
      </c>
      <c r="L657" s="260">
        <v>95</v>
      </c>
      <c r="M657" s="1548">
        <v>95</v>
      </c>
      <c r="N657" s="100"/>
      <c r="O657" s="489" t="s">
        <v>402</v>
      </c>
      <c r="P657" s="1254">
        <f>F630</f>
        <v>1.2</v>
      </c>
      <c r="Q657" s="1247">
        <f>G630</f>
        <v>1.2</v>
      </c>
      <c r="R657" s="1751">
        <f>F646+I644</f>
        <v>1.01</v>
      </c>
      <c r="S657" s="1426">
        <f>G646+J644</f>
        <v>1.01</v>
      </c>
      <c r="T657" s="1254">
        <f>I655</f>
        <v>0.5</v>
      </c>
      <c r="U657" s="1440">
        <f>J655</f>
        <v>0.5</v>
      </c>
      <c r="V657" s="1254">
        <f t="shared" si="416"/>
        <v>2.21</v>
      </c>
      <c r="W657" s="1426">
        <f t="shared" si="417"/>
        <v>2.21</v>
      </c>
      <c r="X657" s="1254">
        <f t="shared" si="418"/>
        <v>1.51</v>
      </c>
      <c r="Y657" s="1335">
        <f t="shared" si="419"/>
        <v>1.51</v>
      </c>
      <c r="Z657" s="1292">
        <f>P657+R657+T657</f>
        <v>2.71</v>
      </c>
      <c r="AA657" s="1300">
        <f>Q657+S657+U657</f>
        <v>2.71</v>
      </c>
      <c r="AC657" s="1343" t="s">
        <v>376</v>
      </c>
      <c r="AD657" s="1344"/>
      <c r="AE657" s="1345"/>
      <c r="AF657" s="1070"/>
      <c r="AG657" s="1346"/>
      <c r="AH657" s="1347"/>
      <c r="AI657" s="1348"/>
      <c r="AJ657" s="1278">
        <f t="shared" si="428"/>
        <v>0</v>
      </c>
      <c r="AK657" s="1341">
        <f t="shared" si="429"/>
        <v>0</v>
      </c>
      <c r="AL657" s="1278">
        <f t="shared" si="430"/>
        <v>0</v>
      </c>
      <c r="AM657" s="1342">
        <f t="shared" si="431"/>
        <v>0</v>
      </c>
      <c r="AN657" s="1292">
        <f>AD657+AF657+AH657</f>
        <v>0</v>
      </c>
      <c r="AO657" s="3234">
        <f>AE657+AG657+AI657</f>
        <v>0</v>
      </c>
      <c r="AP657" s="112"/>
    </row>
    <row r="658" spans="2:42">
      <c r="B658" s="70"/>
      <c r="C658" s="1632"/>
      <c r="D658" s="11"/>
      <c r="E658" s="1589" t="s">
        <v>91</v>
      </c>
      <c r="F658" s="260">
        <v>84.64</v>
      </c>
      <c r="G658" s="1610">
        <v>84</v>
      </c>
      <c r="H658" s="1658" t="s">
        <v>1075</v>
      </c>
      <c r="I658" s="260">
        <v>2</v>
      </c>
      <c r="J658" s="1192">
        <v>2</v>
      </c>
      <c r="K658" s="70"/>
      <c r="L658" s="11"/>
      <c r="M658" s="81"/>
      <c r="N658" s="100"/>
      <c r="O658" s="1291" t="s">
        <v>403</v>
      </c>
      <c r="P658" s="1254"/>
      <c r="Q658" s="1247"/>
      <c r="R658" s="1254">
        <f>I642+L645</f>
        <v>12.6</v>
      </c>
      <c r="S658" s="1335">
        <f>J642+M645</f>
        <v>12.6</v>
      </c>
      <c r="T658" s="1254"/>
      <c r="U658" s="1440"/>
      <c r="V658" s="1254">
        <f t="shared" si="416"/>
        <v>12.6</v>
      </c>
      <c r="W658" s="1426">
        <f t="shared" si="417"/>
        <v>12.6</v>
      </c>
      <c r="X658" s="1254">
        <f t="shared" si="418"/>
        <v>12.6</v>
      </c>
      <c r="Y658" s="1335">
        <f t="shared" si="419"/>
        <v>12.6</v>
      </c>
      <c r="Z658" s="1292">
        <f>P658+R658+T658</f>
        <v>12.6</v>
      </c>
      <c r="AA658" s="1300">
        <f>Q658+S658+U658</f>
        <v>12.6</v>
      </c>
      <c r="AC658" s="1349" t="s">
        <v>377</v>
      </c>
      <c r="AD658" s="1344"/>
      <c r="AE658" s="1345"/>
      <c r="AF658" s="1070"/>
      <c r="AG658" s="1346"/>
      <c r="AH658" s="1278"/>
      <c r="AI658" s="1348"/>
      <c r="AJ658" s="1278">
        <f t="shared" si="428"/>
        <v>0</v>
      </c>
      <c r="AK658" s="1341">
        <f t="shared" si="429"/>
        <v>0</v>
      </c>
      <c r="AL658" s="1278">
        <f t="shared" si="430"/>
        <v>0</v>
      </c>
      <c r="AM658" s="1342">
        <f t="shared" si="431"/>
        <v>0</v>
      </c>
      <c r="AN658" s="1292">
        <f>AD658+AF658+AH658</f>
        <v>0</v>
      </c>
      <c r="AO658" s="3234">
        <f>AE658+AG658+AI658</f>
        <v>0</v>
      </c>
      <c r="AP658" s="112"/>
    </row>
    <row r="659" spans="2:42" ht="15.75" thickBot="1">
      <c r="B659" s="70"/>
      <c r="C659" s="1632"/>
      <c r="D659" s="11"/>
      <c r="E659" s="1193" t="s">
        <v>618</v>
      </c>
      <c r="F659" s="1194">
        <v>0.2</v>
      </c>
      <c r="G659" s="3158">
        <v>8</v>
      </c>
      <c r="H659" s="3157" t="s">
        <v>1074</v>
      </c>
      <c r="I659" s="14"/>
      <c r="J659" s="2194">
        <v>236</v>
      </c>
      <c r="K659" s="70"/>
      <c r="L659" s="14"/>
      <c r="M659" s="2194"/>
      <c r="N659" s="100"/>
      <c r="O659" s="1263" t="s">
        <v>164</v>
      </c>
      <c r="P659" s="1258">
        <f t="shared" ref="P659:U659" si="432">P660+P661+P662+P663</f>
        <v>0</v>
      </c>
      <c r="Q659" s="1450">
        <f t="shared" si="432"/>
        <v>0</v>
      </c>
      <c r="R659" s="1258">
        <f t="shared" si="432"/>
        <v>1.59</v>
      </c>
      <c r="S659" s="1451">
        <f t="shared" si="432"/>
        <v>1.59</v>
      </c>
      <c r="T659" s="1268">
        <f t="shared" si="432"/>
        <v>0</v>
      </c>
      <c r="U659" s="1452">
        <f t="shared" si="432"/>
        <v>0</v>
      </c>
      <c r="V659" s="1758">
        <f t="shared" si="416"/>
        <v>1.59</v>
      </c>
      <c r="W659" s="1426">
        <f t="shared" si="417"/>
        <v>1.59</v>
      </c>
      <c r="X659" s="1254">
        <f t="shared" si="418"/>
        <v>1.59</v>
      </c>
      <c r="Y659" s="1335">
        <f t="shared" si="419"/>
        <v>1.59</v>
      </c>
      <c r="Z659" s="1292">
        <f>P659+R659+T659</f>
        <v>1.59</v>
      </c>
      <c r="AA659" s="1300">
        <f>Q659+S659+U659</f>
        <v>1.59</v>
      </c>
      <c r="AC659" s="1350" t="s">
        <v>378</v>
      </c>
      <c r="AD659" s="1351"/>
      <c r="AE659" s="1352"/>
      <c r="AF659" s="1276"/>
      <c r="AG659" s="1353"/>
      <c r="AH659" s="1279"/>
      <c r="AI659" s="1354"/>
      <c r="AJ659" s="1279">
        <f>AD659+AF659</f>
        <v>0</v>
      </c>
      <c r="AK659" s="1355"/>
      <c r="AL659" s="1279">
        <f t="shared" si="430"/>
        <v>0</v>
      </c>
      <c r="AM659" s="1356"/>
      <c r="AN659" s="1301">
        <f>AD659+AF659+AH659</f>
        <v>0</v>
      </c>
      <c r="AO659" s="3235">
        <f>AE659+AG659+AI659</f>
        <v>0</v>
      </c>
      <c r="AP659" s="114"/>
    </row>
    <row r="660" spans="2:42" ht="15.75" thickBot="1">
      <c r="B660" s="1472" t="s">
        <v>362</v>
      </c>
      <c r="C660" s="1473"/>
      <c r="D660" s="38">
        <f>SUM(D653:D656)</f>
        <v>400</v>
      </c>
      <c r="E660" s="249"/>
      <c r="F660" s="245"/>
      <c r="G660" s="3040"/>
      <c r="H660" s="2736" t="s">
        <v>1127</v>
      </c>
      <c r="I660" s="1558">
        <v>3.8</v>
      </c>
      <c r="J660" s="1697">
        <v>3.8</v>
      </c>
      <c r="K660" s="66"/>
      <c r="L660" s="38"/>
      <c r="M660" s="83"/>
      <c r="N660" s="100"/>
      <c r="O660" s="1264" t="s">
        <v>160</v>
      </c>
      <c r="P660" s="1259"/>
      <c r="Q660" s="1453"/>
      <c r="R660" s="1259">
        <f>F647+I643</f>
        <v>0.09</v>
      </c>
      <c r="S660" s="1454">
        <f>G647+J643</f>
        <v>0.09</v>
      </c>
      <c r="T660" s="1269"/>
      <c r="U660" s="1453"/>
      <c r="V660" s="1273">
        <f t="shared" si="416"/>
        <v>0.09</v>
      </c>
      <c r="W660" s="1454">
        <f t="shared" si="417"/>
        <v>0.09</v>
      </c>
      <c r="X660" s="1255">
        <f t="shared" si="418"/>
        <v>0.09</v>
      </c>
      <c r="Y660" s="1454">
        <f t="shared" si="419"/>
        <v>0.09</v>
      </c>
      <c r="Z660" s="1292">
        <f>P660+R660+T660</f>
        <v>0.09</v>
      </c>
      <c r="AA660" s="1300">
        <f>Q660+S660+U660</f>
        <v>0.09</v>
      </c>
      <c r="AC660" s="1357" t="s">
        <v>379</v>
      </c>
      <c r="AD660" s="1358">
        <f>SUM(AD656:AD659)</f>
        <v>124.85</v>
      </c>
      <c r="AE660" s="1359">
        <f>AE656+AE657+AE658+AE659</f>
        <v>110</v>
      </c>
      <c r="AF660" s="1360">
        <f>AF656+AF657+AF658+AF659</f>
        <v>41.688000000000002</v>
      </c>
      <c r="AG660" s="1361">
        <f>AG656+AG657+AG658+AG659</f>
        <v>29</v>
      </c>
      <c r="AH660" s="1362">
        <f>SUM(AH656:AH659)</f>
        <v>0</v>
      </c>
      <c r="AI660" s="1363">
        <f>SUM(AI656:AI659)</f>
        <v>0</v>
      </c>
      <c r="AJ660" s="1362">
        <f>AD660+AF660</f>
        <v>166.53800000000001</v>
      </c>
      <c r="AK660" s="1364">
        <f>AE660+AG660</f>
        <v>139</v>
      </c>
      <c r="AL660" s="1362">
        <f t="shared" si="430"/>
        <v>41.688000000000002</v>
      </c>
      <c r="AM660" s="1365">
        <f>AG660+AI660</f>
        <v>29</v>
      </c>
      <c r="AN660" s="1314">
        <f>AD660+AF660+AH660</f>
        <v>166.53800000000001</v>
      </c>
      <c r="AO660" s="3239">
        <f>AE660+AG660+AI660</f>
        <v>139</v>
      </c>
      <c r="AP660" s="207"/>
    </row>
    <row r="661" spans="2:42">
      <c r="N661" s="100"/>
      <c r="O661" s="1265" t="s">
        <v>369</v>
      </c>
      <c r="P661" s="1260"/>
      <c r="Q661" s="1455"/>
      <c r="R661" s="1260">
        <f>G649</f>
        <v>1.3</v>
      </c>
      <c r="S661" s="1456">
        <f>G649</f>
        <v>1.3</v>
      </c>
      <c r="T661" s="1270"/>
      <c r="U661" s="1455"/>
      <c r="V661" s="1273">
        <f t="shared" si="416"/>
        <v>1.3</v>
      </c>
      <c r="W661" s="1454">
        <f t="shared" si="417"/>
        <v>1.3</v>
      </c>
      <c r="X661" s="1255">
        <f t="shared" si="418"/>
        <v>1.3</v>
      </c>
      <c r="Y661" s="1454">
        <f t="shared" si="419"/>
        <v>1.3</v>
      </c>
      <c r="Z661" s="1292">
        <f>P661+R661+T661</f>
        <v>1.3</v>
      </c>
      <c r="AA661" s="1300">
        <f>Q661+S661+U661</f>
        <v>1.3</v>
      </c>
      <c r="AC661" s="1489" t="s">
        <v>388</v>
      </c>
      <c r="AD661" s="1380"/>
      <c r="AE661" s="1478"/>
      <c r="AF661" s="1382"/>
      <c r="AG661" s="1481"/>
      <c r="AH661" s="1380"/>
      <c r="AI661" s="1478"/>
      <c r="AJ661" s="1277"/>
      <c r="AK661" s="1484"/>
      <c r="AL661" s="1277">
        <f t="shared" si="430"/>
        <v>0</v>
      </c>
      <c r="AM661" s="1487"/>
      <c r="AN661" s="1311">
        <f>AD661+AF661+AH661</f>
        <v>0</v>
      </c>
      <c r="AO661" s="3233">
        <f>AE661+AG661+AI661</f>
        <v>0</v>
      </c>
      <c r="AP661" s="3248"/>
    </row>
    <row r="662" spans="2:42">
      <c r="N662" s="100"/>
      <c r="O662" s="1266" t="s">
        <v>134</v>
      </c>
      <c r="P662" s="1261"/>
      <c r="Q662" s="1457"/>
      <c r="R662" s="1261">
        <f>L646</f>
        <v>0.2</v>
      </c>
      <c r="S662" s="1458">
        <f>M646</f>
        <v>0.2</v>
      </c>
      <c r="T662" s="1271"/>
      <c r="U662" s="1457"/>
      <c r="V662" s="1273">
        <f t="shared" si="416"/>
        <v>0.2</v>
      </c>
      <c r="W662" s="1454">
        <f t="shared" si="417"/>
        <v>0.2</v>
      </c>
      <c r="X662" s="1255">
        <f t="shared" si="418"/>
        <v>0.2</v>
      </c>
      <c r="Y662" s="1454">
        <f t="shared" si="419"/>
        <v>0.2</v>
      </c>
      <c r="Z662" s="1301">
        <f>P662+R662+T662</f>
        <v>0.2</v>
      </c>
      <c r="AA662" s="1302">
        <f>Q662+S662+U662</f>
        <v>0.2</v>
      </c>
      <c r="AC662" s="1474" t="s">
        <v>389</v>
      </c>
      <c r="AD662" s="1386"/>
      <c r="AE662" s="1479"/>
      <c r="AF662" s="1388"/>
      <c r="AG662" s="1482"/>
      <c r="AH662" s="1386"/>
      <c r="AI662" s="1479"/>
      <c r="AJ662" s="1278">
        <f t="shared" ref="AJ662:AJ664" si="433">AD662+AF662</f>
        <v>0</v>
      </c>
      <c r="AK662" s="1485">
        <f t="shared" ref="AK662:AK664" si="434">AE662+AG662</f>
        <v>0</v>
      </c>
      <c r="AL662" s="1278">
        <f t="shared" si="430"/>
        <v>0</v>
      </c>
      <c r="AM662" s="1438">
        <f t="shared" ref="AM662:AM667" si="435">AG662+AI662</f>
        <v>0</v>
      </c>
      <c r="AN662" s="1292">
        <f>AD662+AF662+AH662</f>
        <v>0</v>
      </c>
      <c r="AO662" s="3234">
        <f>AE662+AG662+AI662</f>
        <v>0</v>
      </c>
      <c r="AP662" s="112"/>
    </row>
    <row r="663" spans="2:42" ht="15.75" thickBot="1">
      <c r="N663" s="100"/>
      <c r="O663" s="1266" t="s">
        <v>417</v>
      </c>
      <c r="P663" s="1261"/>
      <c r="Q663" s="1457"/>
      <c r="R663" s="1261"/>
      <c r="S663" s="1458"/>
      <c r="T663" s="1271"/>
      <c r="U663" s="1457"/>
      <c r="V663" s="1273">
        <f t="shared" si="416"/>
        <v>0</v>
      </c>
      <c r="W663" s="1454">
        <f t="shared" si="417"/>
        <v>0</v>
      </c>
      <c r="X663" s="1255">
        <f>R663+T663</f>
        <v>0</v>
      </c>
      <c r="Y663" s="1454">
        <f t="shared" si="419"/>
        <v>0</v>
      </c>
      <c r="Z663" s="1301">
        <f>P663+R663+T663</f>
        <v>0</v>
      </c>
      <c r="AA663" s="1302">
        <f>Q663+S663+U663</f>
        <v>0</v>
      </c>
      <c r="AC663" s="1475" t="s">
        <v>453</v>
      </c>
      <c r="AD663" s="1392"/>
      <c r="AE663" s="1480"/>
      <c r="AF663" s="3064">
        <f>L643</f>
        <v>20.5</v>
      </c>
      <c r="AG663" s="3048">
        <f>M643</f>
        <v>20.5</v>
      </c>
      <c r="AH663" s="1392"/>
      <c r="AI663" s="1480"/>
      <c r="AJ663" s="1279">
        <f t="shared" si="433"/>
        <v>20.5</v>
      </c>
      <c r="AK663" s="1486">
        <f t="shared" si="434"/>
        <v>20.5</v>
      </c>
      <c r="AL663" s="1279">
        <f t="shared" si="430"/>
        <v>20.5</v>
      </c>
      <c r="AM663" s="1488">
        <f t="shared" si="435"/>
        <v>20.5</v>
      </c>
      <c r="AN663" s="1301">
        <f>AD663+AF663+AH663</f>
        <v>20.5</v>
      </c>
      <c r="AO663" s="3235">
        <f>AE663+AG663+AI663</f>
        <v>20.5</v>
      </c>
      <c r="AP663" s="112"/>
    </row>
    <row r="664" spans="2:42" ht="15.75" thickBot="1">
      <c r="N664" s="100"/>
      <c r="O664" s="496" t="s">
        <v>98</v>
      </c>
      <c r="P664" s="1262"/>
      <c r="Q664" s="1459"/>
      <c r="R664" s="1262"/>
      <c r="S664" s="1460"/>
      <c r="T664" s="1272">
        <f>I656</f>
        <v>4</v>
      </c>
      <c r="U664" s="1461">
        <f>J656</f>
        <v>4</v>
      </c>
      <c r="V664" s="1274">
        <f t="shared" si="416"/>
        <v>0</v>
      </c>
      <c r="W664" s="1462">
        <f t="shared" si="417"/>
        <v>0</v>
      </c>
      <c r="X664" s="1274">
        <f>R664+T664</f>
        <v>4</v>
      </c>
      <c r="Y664" s="1462">
        <f t="shared" si="419"/>
        <v>4</v>
      </c>
      <c r="Z664" s="1303">
        <f>P664+R664+T664</f>
        <v>4</v>
      </c>
      <c r="AA664" s="1304">
        <f>Q664+S664+U664</f>
        <v>4</v>
      </c>
      <c r="AC664" s="1476" t="s">
        <v>390</v>
      </c>
      <c r="AD664" s="1496">
        <f t="shared" ref="AD664:AI664" si="436">AD661+AD662+AD663</f>
        <v>0</v>
      </c>
      <c r="AE664" s="1421">
        <f t="shared" si="436"/>
        <v>0</v>
      </c>
      <c r="AF664" s="1477">
        <f t="shared" si="436"/>
        <v>20.5</v>
      </c>
      <c r="AG664" s="1419">
        <f t="shared" si="436"/>
        <v>20.5</v>
      </c>
      <c r="AH664" s="1496">
        <f t="shared" si="436"/>
        <v>0</v>
      </c>
      <c r="AI664" s="1421">
        <f t="shared" si="436"/>
        <v>0</v>
      </c>
      <c r="AJ664" s="1327">
        <f t="shared" si="433"/>
        <v>20.5</v>
      </c>
      <c r="AK664" s="1420">
        <f t="shared" si="434"/>
        <v>20.5</v>
      </c>
      <c r="AL664" s="1327">
        <f t="shared" si="430"/>
        <v>20.5</v>
      </c>
      <c r="AM664" s="1421">
        <f t="shared" si="435"/>
        <v>20.5</v>
      </c>
      <c r="AN664" s="1327">
        <f>AD664+AF664+AH664</f>
        <v>20.5</v>
      </c>
      <c r="AO664" s="3236">
        <f>AE664+AG664+AI664</f>
        <v>20.5</v>
      </c>
      <c r="AP664" s="207"/>
    </row>
    <row r="665" spans="2:42">
      <c r="N665" s="100"/>
      <c r="AC665" s="1315" t="s">
        <v>383</v>
      </c>
      <c r="AD665" s="1366"/>
      <c r="AE665" s="1367"/>
      <c r="AF665" s="1277">
        <f>I636</f>
        <v>96.39</v>
      </c>
      <c r="AG665" s="1368">
        <f>J636</f>
        <v>83.34</v>
      </c>
      <c r="AH665" s="1366"/>
      <c r="AI665" s="1367"/>
      <c r="AJ665" s="1277"/>
      <c r="AK665" s="1369">
        <f>AE665+AG665</f>
        <v>83.34</v>
      </c>
      <c r="AL665" s="1277">
        <f t="shared" si="430"/>
        <v>96.39</v>
      </c>
      <c r="AM665" s="1370">
        <f t="shared" si="435"/>
        <v>83.34</v>
      </c>
      <c r="AN665" s="1311">
        <f>AD665+AF665+AH665</f>
        <v>96.39</v>
      </c>
      <c r="AO665" s="3233">
        <f>AE665+AG665+AI665</f>
        <v>83.34</v>
      </c>
      <c r="AP665" s="112"/>
    </row>
    <row r="666" spans="2:42" ht="15.75" thickBot="1">
      <c r="N666" s="100"/>
      <c r="V666" s="11"/>
      <c r="W666" s="11"/>
      <c r="AC666" s="1316" t="s">
        <v>384</v>
      </c>
      <c r="AD666" s="1351"/>
      <c r="AE666" s="1371"/>
      <c r="AF666" s="1279"/>
      <c r="AG666" s="2001"/>
      <c r="AH666" s="1351"/>
      <c r="AI666" s="1371"/>
      <c r="AJ666" s="1279">
        <f>AD666+AF666</f>
        <v>0</v>
      </c>
      <c r="AK666" s="1373">
        <f>AE666+AG666</f>
        <v>0</v>
      </c>
      <c r="AL666" s="1279">
        <f t="shared" si="430"/>
        <v>0</v>
      </c>
      <c r="AM666" s="1374">
        <f t="shared" si="435"/>
        <v>0</v>
      </c>
      <c r="AN666" s="1301">
        <f>AD666+AF666+AH666</f>
        <v>0</v>
      </c>
      <c r="AO666" s="3235">
        <f>AE666+AG666+AI666</f>
        <v>0</v>
      </c>
      <c r="AP666" s="112"/>
    </row>
    <row r="667" spans="2:42" ht="15.75" thickBot="1">
      <c r="B667" s="7"/>
      <c r="C667" s="360"/>
      <c r="D667" s="382"/>
      <c r="E667" s="2506"/>
      <c r="F667" s="2038"/>
      <c r="G667" s="2039"/>
      <c r="H667" s="7"/>
      <c r="I667" s="14"/>
      <c r="J667" s="151"/>
      <c r="K667" s="11"/>
      <c r="L667" s="14"/>
      <c r="M667" s="151"/>
      <c r="N667" s="100"/>
      <c r="V667" s="11"/>
      <c r="W667" s="11"/>
      <c r="Y667" s="1244"/>
      <c r="AC667" s="1317" t="s">
        <v>380</v>
      </c>
      <c r="AD667" s="1375">
        <f t="shared" ref="AD667:AI667" si="437">SUM(AD665:AD666)</f>
        <v>0</v>
      </c>
      <c r="AE667" s="1376">
        <f t="shared" si="437"/>
        <v>0</v>
      </c>
      <c r="AF667" s="1377">
        <f t="shared" si="437"/>
        <v>96.39</v>
      </c>
      <c r="AG667" s="1319">
        <f t="shared" si="437"/>
        <v>83.34</v>
      </c>
      <c r="AH667" s="1375">
        <f t="shared" si="437"/>
        <v>0</v>
      </c>
      <c r="AI667" s="1376">
        <f t="shared" si="437"/>
        <v>0</v>
      </c>
      <c r="AJ667" s="1318">
        <f>AD667+AF667</f>
        <v>96.39</v>
      </c>
      <c r="AK667" s="1378">
        <f>AE667+AG667</f>
        <v>83.34</v>
      </c>
      <c r="AL667" s="1318">
        <f t="shared" si="430"/>
        <v>96.39</v>
      </c>
      <c r="AM667" s="1379">
        <f t="shared" si="435"/>
        <v>83.34</v>
      </c>
      <c r="AN667" s="1318">
        <f>AD667+AF667+AH667</f>
        <v>96.39</v>
      </c>
      <c r="AO667" s="3240">
        <f>AE667+AG667+AI667</f>
        <v>83.34</v>
      </c>
      <c r="AP667" s="207"/>
    </row>
    <row r="668" spans="2:42">
      <c r="B668" s="57"/>
      <c r="C668" s="14"/>
      <c r="D668" s="392"/>
      <c r="E668" s="2506"/>
      <c r="F668" s="41"/>
      <c r="G668" s="392"/>
      <c r="H668" s="7"/>
      <c r="I668" s="14"/>
      <c r="J668" s="392"/>
      <c r="K668" s="11"/>
      <c r="L668" s="14"/>
      <c r="M668" s="392"/>
      <c r="N668" s="100"/>
      <c r="V668" s="11"/>
      <c r="W668" s="11"/>
      <c r="Y668" s="1244"/>
      <c r="AC668" s="1320" t="s">
        <v>249</v>
      </c>
      <c r="AD668" s="1380"/>
      <c r="AE668" s="1381"/>
      <c r="AF668" s="1382"/>
      <c r="AG668" s="1383"/>
      <c r="AH668" s="1380"/>
      <c r="AI668" s="1381"/>
      <c r="AJ668" s="1277"/>
      <c r="AK668" s="1384"/>
      <c r="AL668" s="1277">
        <f t="shared" si="430"/>
        <v>0</v>
      </c>
      <c r="AM668" s="1385"/>
      <c r="AN668" s="1311">
        <f>AD668+AF668+AH668</f>
        <v>0</v>
      </c>
      <c r="AO668" s="3233">
        <f>AE668+AG668+AI668</f>
        <v>0</v>
      </c>
      <c r="AP668" s="106"/>
    </row>
    <row r="669" spans="2:42">
      <c r="B669" s="94"/>
      <c r="C669" s="14"/>
      <c r="D669" s="392"/>
      <c r="E669" s="2506"/>
      <c r="F669" s="41"/>
      <c r="G669" s="392"/>
      <c r="H669" s="57"/>
      <c r="I669" s="14"/>
      <c r="J669" s="392"/>
      <c r="K669" s="11"/>
      <c r="L669" s="11"/>
      <c r="M669" s="11"/>
      <c r="N669" s="100"/>
      <c r="V669" s="11"/>
      <c r="W669" s="11"/>
      <c r="Y669" s="306"/>
      <c r="AC669" s="1321" t="s">
        <v>103</v>
      </c>
      <c r="AD669" s="1386"/>
      <c r="AE669" s="1387"/>
      <c r="AF669" s="1388"/>
      <c r="AG669" s="1389"/>
      <c r="AH669" s="1386"/>
      <c r="AI669" s="1387"/>
      <c r="AJ669" s="1278">
        <f t="shared" ref="AJ669:AJ671" si="438">AD669+AF669</f>
        <v>0</v>
      </c>
      <c r="AK669" s="1390">
        <f t="shared" ref="AK669:AK671" si="439">AE669+AG669</f>
        <v>0</v>
      </c>
      <c r="AL669" s="1278">
        <f t="shared" si="430"/>
        <v>0</v>
      </c>
      <c r="AM669" s="1391">
        <f>AG669+AI669</f>
        <v>0</v>
      </c>
      <c r="AN669" s="1292">
        <f>AD669+AF669+AH669</f>
        <v>0</v>
      </c>
      <c r="AO669" s="3234">
        <f>AE669+AG669+AI669</f>
        <v>0</v>
      </c>
      <c r="AP669" s="112"/>
    </row>
    <row r="670" spans="2:42" ht="15.75" thickBot="1">
      <c r="B670" s="7"/>
      <c r="C670" s="14"/>
      <c r="D670" s="151"/>
      <c r="E670" s="11"/>
      <c r="F670" s="11"/>
      <c r="G670" s="11"/>
      <c r="H670" s="7"/>
      <c r="I670" s="14"/>
      <c r="J670" s="151"/>
      <c r="K670" s="11"/>
      <c r="L670" s="11"/>
      <c r="M670" s="11"/>
      <c r="N670" s="100"/>
      <c r="V670" s="11"/>
      <c r="W670" s="11"/>
      <c r="Y670" s="1240"/>
      <c r="AC670" s="1322" t="s">
        <v>250</v>
      </c>
      <c r="AD670" s="1392"/>
      <c r="AE670" s="1393"/>
      <c r="AF670" s="1394">
        <f>F650</f>
        <v>20.079999999999998</v>
      </c>
      <c r="AG670" s="1395">
        <f>G650</f>
        <v>17.760000000000002</v>
      </c>
      <c r="AH670" s="1392"/>
      <c r="AI670" s="1393"/>
      <c r="AJ670" s="1279">
        <f t="shared" si="438"/>
        <v>20.079999999999998</v>
      </c>
      <c r="AK670" s="1396">
        <f t="shared" si="439"/>
        <v>17.760000000000002</v>
      </c>
      <c r="AL670" s="1279">
        <f t="shared" si="430"/>
        <v>20.079999999999998</v>
      </c>
      <c r="AM670" s="1397">
        <f>AG670+AI670</f>
        <v>17.760000000000002</v>
      </c>
      <c r="AN670" s="1301">
        <f>AD670+AF670+AH670</f>
        <v>20.079999999999998</v>
      </c>
      <c r="AO670" s="3235">
        <f>AE670+AG670+AI670</f>
        <v>17.760000000000002</v>
      </c>
      <c r="AP670" s="112"/>
    </row>
    <row r="671" spans="2:42" ht="15.75" thickBot="1">
      <c r="B671" s="213"/>
      <c r="C671" s="135"/>
      <c r="D671" s="195"/>
      <c r="E671" s="27"/>
      <c r="F671" s="229"/>
      <c r="G671" s="229"/>
      <c r="H671" s="98"/>
      <c r="I671" s="121"/>
      <c r="J671" s="11"/>
      <c r="K671" s="11"/>
      <c r="L671" s="11"/>
      <c r="M671" s="11"/>
      <c r="N671" s="11"/>
      <c r="V671" s="14"/>
      <c r="W671" s="151"/>
      <c r="Y671" s="1240"/>
      <c r="AC671" s="1490" t="s">
        <v>381</v>
      </c>
      <c r="AD671" s="1491">
        <f t="shared" ref="AD671:AI671" si="440">AD668+AD669+AD670</f>
        <v>0</v>
      </c>
      <c r="AE671" s="1363">
        <f t="shared" si="440"/>
        <v>0</v>
      </c>
      <c r="AF671" s="1491">
        <f t="shared" si="440"/>
        <v>20.079999999999998</v>
      </c>
      <c r="AG671" s="1363">
        <f t="shared" si="440"/>
        <v>17.760000000000002</v>
      </c>
      <c r="AH671" s="1491">
        <f t="shared" si="440"/>
        <v>0</v>
      </c>
      <c r="AI671" s="1363">
        <f t="shared" si="440"/>
        <v>0</v>
      </c>
      <c r="AJ671" s="1362">
        <f t="shared" si="438"/>
        <v>20.079999999999998</v>
      </c>
      <c r="AK671" s="1364">
        <f t="shared" si="439"/>
        <v>17.760000000000002</v>
      </c>
      <c r="AL671" s="1362">
        <f t="shared" si="430"/>
        <v>20.079999999999998</v>
      </c>
      <c r="AM671" s="1365">
        <f>AG671+AI671</f>
        <v>17.760000000000002</v>
      </c>
      <c r="AN671" s="1323">
        <f>AD671+AF671+AH671</f>
        <v>20.079999999999998</v>
      </c>
      <c r="AO671" s="3241">
        <f>AE671+AG671+AI671</f>
        <v>17.760000000000002</v>
      </c>
      <c r="AP671" s="207"/>
    </row>
    <row r="672" spans="2:42">
      <c r="B672" s="114"/>
      <c r="C672" s="188"/>
      <c r="D672" s="114"/>
      <c r="E672" s="218"/>
      <c r="F672" s="229"/>
      <c r="G672" s="229"/>
      <c r="H672" s="389"/>
      <c r="I672" s="91"/>
      <c r="J672" s="145"/>
      <c r="K672" s="11"/>
      <c r="L672" s="11"/>
      <c r="M672" s="11"/>
      <c r="N672" s="11"/>
      <c r="Z672" s="1305"/>
      <c r="AA672" s="321"/>
    </row>
    <row r="673" spans="2:41">
      <c r="B673" s="239"/>
      <c r="C673" s="109"/>
      <c r="D673" s="15"/>
      <c r="E673" s="229"/>
      <c r="F673" s="207"/>
      <c r="G673" s="208"/>
      <c r="H673" s="7"/>
      <c r="I673" s="56"/>
      <c r="J673" s="153"/>
      <c r="K673" s="11"/>
      <c r="L673" s="11"/>
      <c r="M673" s="11"/>
      <c r="N673" s="11"/>
      <c r="W673" s="1244"/>
      <c r="Y673" s="1244"/>
      <c r="Z673" s="1305"/>
      <c r="AA673" s="1429"/>
      <c r="AE673" s="1241"/>
      <c r="AG673" s="1241"/>
      <c r="AK673" s="1248"/>
      <c r="AM673" s="1248"/>
    </row>
    <row r="674" spans="2:41">
      <c r="B674" s="11"/>
      <c r="C674" s="109"/>
      <c r="D674" s="11"/>
      <c r="E674" s="112"/>
      <c r="F674" s="794"/>
      <c r="G674" s="795"/>
      <c r="H674" s="2843"/>
      <c r="I674" s="11"/>
      <c r="J674" s="11"/>
      <c r="K674" s="11"/>
      <c r="L674" s="11"/>
      <c r="M674" s="11"/>
      <c r="N674" s="11"/>
      <c r="W674" s="1244"/>
      <c r="Y674" s="1244"/>
      <c r="Z674" s="1430"/>
      <c r="AA674" s="86"/>
      <c r="AE674" s="1241"/>
      <c r="AG674" s="1241"/>
      <c r="AK674" s="1248"/>
      <c r="AM674" s="1248"/>
    </row>
    <row r="675" spans="2:41">
      <c r="B675" s="749"/>
      <c r="C675" s="125"/>
      <c r="D675" s="15"/>
      <c r="E675" s="7"/>
      <c r="F675" s="56"/>
      <c r="G675" s="153"/>
      <c r="H675" s="7"/>
      <c r="I675" s="14"/>
      <c r="J675" s="392"/>
      <c r="K675" s="11"/>
      <c r="L675" s="11"/>
      <c r="M675" s="11"/>
      <c r="N675" s="11"/>
      <c r="W675" s="1244"/>
      <c r="Y675" s="1244"/>
      <c r="AE675" s="1241"/>
      <c r="AG675" s="1241"/>
      <c r="AK675" s="1248"/>
      <c r="AM675" s="1248"/>
    </row>
    <row r="676" spans="2:41">
      <c r="B676" s="2222"/>
      <c r="C676" s="109"/>
      <c r="D676" s="104"/>
      <c r="E676" s="7"/>
      <c r="F676" s="56"/>
      <c r="G676" s="153"/>
      <c r="H676" s="7"/>
      <c r="I676" s="14"/>
      <c r="J676" s="153"/>
      <c r="K676" s="11"/>
      <c r="L676" s="11"/>
      <c r="M676" s="11"/>
      <c r="N676" s="57"/>
      <c r="W676" s="1244"/>
      <c r="Y676" s="1244"/>
      <c r="AE676" s="1241"/>
      <c r="AG676" s="1241"/>
      <c r="AK676" s="1248"/>
      <c r="AL676" s="1248"/>
    </row>
    <row r="677" spans="2:41">
      <c r="B677" s="3038"/>
      <c r="C677" s="585"/>
      <c r="D677" s="106"/>
      <c r="E677" s="112"/>
      <c r="F677" s="56"/>
      <c r="G677" s="153"/>
      <c r="H677" s="7"/>
      <c r="I677" s="41"/>
      <c r="J677" s="153"/>
      <c r="K677" s="11"/>
      <c r="L677" s="11"/>
      <c r="M677" s="11"/>
      <c r="W677" s="1244"/>
      <c r="Y677" s="1244"/>
      <c r="AE677" s="1241"/>
      <c r="AF677" s="1241"/>
      <c r="AI677" s="1248"/>
      <c r="AK677" s="1248"/>
    </row>
    <row r="678" spans="2:41">
      <c r="B678" s="3038"/>
      <c r="C678" s="109"/>
      <c r="D678" s="106"/>
      <c r="E678" s="7"/>
      <c r="F678" s="113"/>
      <c r="G678" s="139"/>
      <c r="H678" s="3041"/>
      <c r="I678" s="14"/>
      <c r="J678" s="392"/>
      <c r="K678" s="11"/>
      <c r="L678" s="11"/>
      <c r="M678" s="11"/>
      <c r="N678" s="1241"/>
      <c r="W678" s="1244"/>
      <c r="Y678" s="1244"/>
      <c r="AE678" s="1241"/>
      <c r="AF678" s="1241"/>
      <c r="AI678" s="1248"/>
      <c r="AK678" s="1248"/>
    </row>
    <row r="679" spans="2:41">
      <c r="B679" s="3038"/>
      <c r="C679" s="109"/>
      <c r="D679" s="106"/>
      <c r="E679" s="109"/>
      <c r="F679" s="14"/>
      <c r="G679" s="151"/>
      <c r="H679" s="7"/>
      <c r="I679" s="14"/>
      <c r="J679" s="392"/>
      <c r="K679" s="11"/>
      <c r="L679" s="11"/>
      <c r="M679" s="11"/>
      <c r="N679" s="1241"/>
      <c r="Q679" s="1241"/>
      <c r="U679" s="1241"/>
      <c r="W679" s="1244"/>
      <c r="Y679" s="1244"/>
      <c r="AE679" s="1241"/>
      <c r="AF679" s="1241"/>
      <c r="AI679" s="1248"/>
      <c r="AK679" s="1248"/>
    </row>
    <row r="680" spans="2:41">
      <c r="B680" s="749"/>
      <c r="C680" s="109"/>
      <c r="D680" s="106"/>
      <c r="E680" s="11"/>
      <c r="F680" s="2792"/>
      <c r="G680" s="11"/>
      <c r="H680" s="7"/>
      <c r="I680" s="14"/>
      <c r="J680" s="392"/>
      <c r="K680" s="11"/>
      <c r="L680" s="11"/>
      <c r="M680" s="11"/>
      <c r="N680" s="1241"/>
      <c r="Q680" s="1241"/>
      <c r="U680" s="1241"/>
      <c r="W680" s="1244"/>
      <c r="Y680" s="1244"/>
      <c r="AE680" s="1241"/>
      <c r="AF680" s="1241"/>
      <c r="AI680" s="1248"/>
      <c r="AK680" s="1248"/>
    </row>
    <row r="681" spans="2:41">
      <c r="B681" s="1922"/>
      <c r="C681" s="49"/>
      <c r="D681" s="1921"/>
      <c r="E681" s="11"/>
      <c r="F681" s="11"/>
      <c r="G681" s="11"/>
      <c r="H681" s="7"/>
      <c r="I681" s="14"/>
      <c r="J681" s="153"/>
      <c r="K681" s="11"/>
      <c r="L681" s="11"/>
      <c r="M681" s="11"/>
      <c r="N681" s="1241"/>
      <c r="W681" s="1244"/>
      <c r="Y681" s="1244"/>
      <c r="AE681" s="1241"/>
      <c r="AH681" s="1248"/>
      <c r="AI681" s="1248"/>
    </row>
    <row r="682" spans="2:41">
      <c r="B682" s="11"/>
      <c r="C682" s="49"/>
      <c r="D682" s="11"/>
      <c r="E682" s="11"/>
      <c r="F682" s="11"/>
      <c r="G682" s="11"/>
      <c r="H682" s="2843"/>
      <c r="I682" s="14"/>
      <c r="J682" s="392"/>
      <c r="K682" s="11"/>
      <c r="L682" s="11"/>
      <c r="M682" s="11"/>
      <c r="N682" s="1241"/>
      <c r="W682" s="1244"/>
      <c r="Y682" s="1244"/>
      <c r="AE682" s="1241"/>
      <c r="AH682" s="1248"/>
      <c r="AI682" s="1248"/>
    </row>
    <row r="683" spans="2:41">
      <c r="B683" s="114"/>
      <c r="C683" s="122"/>
      <c r="D683" s="114"/>
      <c r="E683" s="114"/>
      <c r="F683" s="114"/>
      <c r="G683" s="114"/>
      <c r="J683" s="1241"/>
      <c r="N683" s="1241"/>
      <c r="W683" s="1244"/>
      <c r="Y683" s="1244"/>
    </row>
    <row r="684" spans="2:41" ht="15.75">
      <c r="B684" s="131"/>
      <c r="C684" s="109"/>
      <c r="D684" s="108"/>
      <c r="E684" s="216"/>
      <c r="F684" s="114"/>
      <c r="G684" s="114"/>
      <c r="H684" s="148"/>
      <c r="I684" s="148"/>
      <c r="J684" s="114"/>
      <c r="K684" s="114"/>
      <c r="L684" s="114"/>
      <c r="M684" s="114"/>
      <c r="N684" s="114"/>
      <c r="W684" s="1244"/>
      <c r="Y684" s="1246"/>
      <c r="AD684" s="11"/>
      <c r="AE684" s="11"/>
      <c r="AO684" s="11"/>
    </row>
    <row r="685" spans="2:41">
      <c r="B685" s="114"/>
      <c r="C685" s="188"/>
      <c r="D685" s="114"/>
      <c r="E685" s="215"/>
      <c r="F685" s="114"/>
      <c r="G685" s="114"/>
      <c r="H685" s="174"/>
      <c r="I685" s="207"/>
      <c r="J685" s="208"/>
      <c r="K685" s="174"/>
      <c r="L685" s="207"/>
      <c r="M685" s="208"/>
      <c r="N685" s="114"/>
      <c r="V685" s="11"/>
      <c r="W685" s="1246"/>
      <c r="X685" s="11"/>
      <c r="Y685" s="11"/>
    </row>
  </sheetData>
  <phoneticPr fontId="53" type="noConversion"/>
  <pageMargins left="0.196527777777778" right="0.118055555555556" top="0.15763888888888899" bottom="0.15763888888888899" header="0.51180555555555496" footer="0.51180555555555496"/>
  <pageSetup paperSize="9" firstPageNumber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554106-4089-498B-911F-3C9B0DB95184}">
  <dimension ref="B1:BB741"/>
  <sheetViews>
    <sheetView zoomScaleNormal="100" workbookViewId="0">
      <pane xSplit="1" topLeftCell="B1" activePane="topRight" state="frozen"/>
      <selection pane="topRight" activeCell="Z21" sqref="Z21"/>
    </sheetView>
  </sheetViews>
  <sheetFormatPr defaultRowHeight="15"/>
  <cols>
    <col min="1" max="1" width="0.85546875" customWidth="1"/>
    <col min="2" max="2" width="4" customWidth="1"/>
    <col min="3" max="3" width="29.85546875" customWidth="1"/>
    <col min="4" max="4" width="7.5703125" customWidth="1"/>
    <col min="5" max="5" width="6.42578125" customWidth="1"/>
    <col min="6" max="6" width="5.5703125" customWidth="1"/>
    <col min="7" max="7" width="6.85546875" customWidth="1"/>
    <col min="8" max="8" width="6.140625" customWidth="1"/>
    <col min="9" max="9" width="5.7109375" customWidth="1"/>
    <col min="10" max="10" width="6.28515625" customWidth="1"/>
    <col min="11" max="11" width="6.42578125" customWidth="1"/>
    <col min="12" max="12" width="6.140625" customWidth="1"/>
    <col min="13" max="13" width="5.85546875" customWidth="1"/>
    <col min="14" max="14" width="6" customWidth="1"/>
    <col min="15" max="15" width="6.5703125" customWidth="1"/>
    <col min="16" max="16" width="6.7109375" customWidth="1"/>
    <col min="17" max="17" width="6.85546875" customWidth="1"/>
    <col min="18" max="18" width="6.7109375" customWidth="1"/>
    <col min="19" max="19" width="7" customWidth="1"/>
    <col min="20" max="20" width="6.85546875" customWidth="1"/>
    <col min="21" max="21" width="2.85546875" customWidth="1"/>
    <col min="23" max="23" width="7.140625" customWidth="1"/>
    <col min="24" max="24" width="7.5703125" customWidth="1"/>
    <col min="25" max="25" width="6.85546875" customWidth="1"/>
    <col min="26" max="26" width="7.28515625" customWidth="1"/>
    <col min="27" max="27" width="7.5703125" customWidth="1"/>
    <col min="28" max="28" width="8.140625" customWidth="1"/>
    <col min="29" max="29" width="8.7109375" customWidth="1"/>
    <col min="30" max="30" width="19.7109375" customWidth="1"/>
    <col min="31" max="31" width="7" customWidth="1"/>
    <col min="32" max="32" width="9.140625" customWidth="1"/>
    <col min="33" max="33" width="9.42578125" customWidth="1"/>
    <col min="34" max="34" width="8.5703125" customWidth="1"/>
    <col min="35" max="35" width="8.140625" customWidth="1"/>
    <col min="38" max="38" width="9.42578125" customWidth="1"/>
    <col min="39" max="39" width="7.28515625" customWidth="1"/>
  </cols>
  <sheetData>
    <row r="1" spans="2:43" ht="10.5" customHeight="1"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4"/>
      <c r="AA1" s="114"/>
      <c r="AB1" s="114"/>
      <c r="AC1" s="114"/>
      <c r="AD1" s="114"/>
      <c r="AE1" s="114"/>
      <c r="AF1" s="114"/>
      <c r="AG1" s="114"/>
      <c r="AH1" s="114"/>
      <c r="AI1" s="114"/>
      <c r="AJ1" s="114"/>
    </row>
    <row r="2" spans="2:43" ht="15.75" thickBot="1">
      <c r="B2" s="107" t="s">
        <v>886</v>
      </c>
      <c r="E2" s="107" t="s">
        <v>19</v>
      </c>
      <c r="K2" t="s">
        <v>239</v>
      </c>
      <c r="V2" s="114"/>
      <c r="W2" s="114"/>
      <c r="X2" s="114"/>
      <c r="Y2" s="114"/>
      <c r="Z2" s="114"/>
      <c r="AA2" s="114"/>
      <c r="AB2" s="114"/>
      <c r="AC2" s="114"/>
      <c r="AD2" s="114"/>
      <c r="AE2" s="114"/>
      <c r="AF2" s="114"/>
      <c r="AG2" s="114"/>
      <c r="AH2" s="114"/>
      <c r="AI2" s="114"/>
      <c r="AJ2" s="114"/>
      <c r="AK2" s="114"/>
      <c r="AL2" s="114"/>
      <c r="AM2" s="114"/>
      <c r="AN2" s="114"/>
    </row>
    <row r="3" spans="2:43" ht="13.5" customHeight="1">
      <c r="B3" s="92"/>
      <c r="C3" s="569"/>
      <c r="D3" s="186" t="s">
        <v>20</v>
      </c>
      <c r="E3" s="541" t="s">
        <v>240</v>
      </c>
      <c r="F3" s="77"/>
      <c r="G3" s="77"/>
      <c r="H3" s="77"/>
      <c r="I3" s="77"/>
      <c r="J3" s="77"/>
      <c r="K3" s="77"/>
      <c r="L3" s="77"/>
      <c r="M3" s="60"/>
      <c r="N3" s="60"/>
      <c r="O3" s="78"/>
      <c r="P3" s="63"/>
      <c r="Q3" s="186" t="s">
        <v>21</v>
      </c>
      <c r="R3" s="186" t="s">
        <v>22</v>
      </c>
      <c r="S3" s="1209" t="s">
        <v>357</v>
      </c>
      <c r="T3" s="1224" t="s">
        <v>357</v>
      </c>
      <c r="V3" s="106"/>
      <c r="W3" s="106"/>
      <c r="X3" s="134"/>
      <c r="Y3" s="414"/>
      <c r="Z3" s="414"/>
      <c r="AA3" s="134"/>
      <c r="AB3" s="114"/>
      <c r="AC3" s="114"/>
      <c r="AD3" s="114"/>
      <c r="AE3" s="114"/>
      <c r="AF3" s="114"/>
      <c r="AG3" s="114"/>
      <c r="AH3" s="106"/>
      <c r="AI3" s="106"/>
      <c r="AJ3" s="104"/>
      <c r="AK3" s="104"/>
      <c r="AL3" s="106"/>
      <c r="AM3" s="106"/>
      <c r="AN3" s="114"/>
      <c r="AQ3" s="114"/>
    </row>
    <row r="4" spans="2:43" ht="13.5" customHeight="1">
      <c r="B4" s="70"/>
      <c r="C4" s="570"/>
      <c r="D4" s="2918" t="s">
        <v>207</v>
      </c>
      <c r="E4" s="2892" t="s">
        <v>248</v>
      </c>
      <c r="F4" s="20"/>
      <c r="G4" s="20"/>
      <c r="H4" s="20"/>
      <c r="I4" s="20"/>
      <c r="J4" s="20"/>
      <c r="K4" s="20"/>
      <c r="L4" s="20"/>
      <c r="M4" s="19"/>
      <c r="N4" s="19"/>
      <c r="O4" s="11"/>
      <c r="P4" s="81"/>
      <c r="Q4" s="571" t="s">
        <v>221</v>
      </c>
      <c r="R4" s="571" t="s">
        <v>23</v>
      </c>
      <c r="S4" s="1208" t="s">
        <v>108</v>
      </c>
      <c r="T4" s="1225" t="s">
        <v>108</v>
      </c>
      <c r="V4" s="106"/>
      <c r="W4" s="106"/>
      <c r="X4" s="134"/>
      <c r="Y4" s="114"/>
      <c r="Z4" s="414"/>
      <c r="AA4" s="134"/>
      <c r="AB4" s="114"/>
      <c r="AC4" s="114"/>
      <c r="AD4" s="114"/>
      <c r="AE4" s="168"/>
      <c r="AF4" s="114"/>
      <c r="AG4" s="114"/>
      <c r="AH4" s="106"/>
      <c r="AI4" s="106"/>
      <c r="AJ4" s="104"/>
      <c r="AK4" s="104"/>
      <c r="AL4" s="106"/>
      <c r="AM4" s="106"/>
      <c r="AN4" s="114"/>
      <c r="AQ4" s="114"/>
    </row>
    <row r="5" spans="2:43" ht="12.75" customHeight="1" thickBot="1">
      <c r="B5" s="70"/>
      <c r="C5" s="572" t="s">
        <v>24</v>
      </c>
      <c r="D5" s="571" t="s">
        <v>21</v>
      </c>
      <c r="E5" s="2893" t="s">
        <v>220</v>
      </c>
      <c r="F5" s="82"/>
      <c r="G5" s="82"/>
      <c r="H5" s="82"/>
      <c r="I5" s="38" t="s">
        <v>999</v>
      </c>
      <c r="J5" s="38"/>
      <c r="K5" s="82"/>
      <c r="L5" s="38"/>
      <c r="M5" s="1749" t="s">
        <v>118</v>
      </c>
      <c r="N5" s="61"/>
      <c r="O5" s="38"/>
      <c r="P5" s="83"/>
      <c r="Q5" s="571" t="s">
        <v>26</v>
      </c>
      <c r="R5" s="571" t="s">
        <v>25</v>
      </c>
      <c r="S5" s="1200" t="s">
        <v>358</v>
      </c>
      <c r="T5" s="1225" t="s">
        <v>358</v>
      </c>
      <c r="V5" s="106"/>
      <c r="W5" s="106"/>
      <c r="X5" s="414"/>
      <c r="Y5" s="414"/>
      <c r="Z5" s="414"/>
      <c r="AA5" s="134"/>
      <c r="AB5" s="114"/>
      <c r="AC5" s="114"/>
      <c r="AD5" s="114"/>
      <c r="AE5" s="114"/>
      <c r="AF5" s="114"/>
      <c r="AG5" s="822"/>
      <c r="AH5" s="106"/>
      <c r="AI5" s="106"/>
      <c r="AJ5" s="112"/>
      <c r="AK5" s="104"/>
      <c r="AL5" s="106"/>
      <c r="AM5" s="106"/>
      <c r="AN5" s="114"/>
      <c r="AQ5" s="114"/>
    </row>
    <row r="6" spans="2:43">
      <c r="B6" s="70" t="s">
        <v>208</v>
      </c>
      <c r="C6" s="570"/>
      <c r="D6" s="571" t="s">
        <v>38</v>
      </c>
      <c r="E6" s="36" t="s">
        <v>27</v>
      </c>
      <c r="F6" s="36" t="s">
        <v>28</v>
      </c>
      <c r="G6" s="36" t="s">
        <v>29</v>
      </c>
      <c r="H6" s="36" t="s">
        <v>30</v>
      </c>
      <c r="I6" s="35" t="s">
        <v>31</v>
      </c>
      <c r="J6" s="36" t="s">
        <v>32</v>
      </c>
      <c r="K6" s="35" t="s">
        <v>33</v>
      </c>
      <c r="L6" s="36" t="s">
        <v>34</v>
      </c>
      <c r="M6" s="35" t="s">
        <v>35</v>
      </c>
      <c r="N6" s="36" t="s">
        <v>36</v>
      </c>
      <c r="O6" s="1218" t="s">
        <v>998</v>
      </c>
      <c r="P6" s="36" t="s">
        <v>1000</v>
      </c>
      <c r="Q6" s="571">
        <v>12</v>
      </c>
      <c r="R6" s="571" t="s">
        <v>37</v>
      </c>
      <c r="S6" s="571" t="s">
        <v>26</v>
      </c>
      <c r="T6" s="1226" t="s">
        <v>359</v>
      </c>
      <c r="V6" s="106"/>
      <c r="W6" s="106"/>
      <c r="X6" s="414"/>
      <c r="Y6" s="414"/>
      <c r="Z6" s="414"/>
      <c r="AA6" s="134"/>
      <c r="AB6" s="114"/>
      <c r="AC6" s="114"/>
      <c r="AD6" s="114"/>
      <c r="AE6" s="375"/>
      <c r="AF6" s="114"/>
      <c r="AG6" s="822"/>
      <c r="AH6" s="106"/>
      <c r="AI6" s="106"/>
      <c r="AJ6" s="106"/>
      <c r="AK6" s="124"/>
      <c r="AL6" s="106"/>
      <c r="AM6" s="106"/>
      <c r="AN6" s="114"/>
      <c r="AQ6" s="114"/>
    </row>
    <row r="7" spans="2:43" ht="12" customHeight="1">
      <c r="B7" s="70"/>
      <c r="C7" s="572" t="s">
        <v>209</v>
      </c>
      <c r="D7" s="571" t="s">
        <v>210</v>
      </c>
      <c r="E7" s="80" t="s">
        <v>39</v>
      </c>
      <c r="F7" s="80" t="s">
        <v>39</v>
      </c>
      <c r="G7" s="80" t="s">
        <v>39</v>
      </c>
      <c r="H7" s="80" t="s">
        <v>39</v>
      </c>
      <c r="I7" s="31" t="s">
        <v>39</v>
      </c>
      <c r="J7" s="80" t="s">
        <v>39</v>
      </c>
      <c r="K7" s="80" t="s">
        <v>39</v>
      </c>
      <c r="L7" s="31" t="s">
        <v>39</v>
      </c>
      <c r="M7" s="80" t="s">
        <v>39</v>
      </c>
      <c r="N7" s="80" t="s">
        <v>39</v>
      </c>
      <c r="O7" s="545" t="s">
        <v>39</v>
      </c>
      <c r="P7" s="80" t="s">
        <v>39</v>
      </c>
      <c r="Q7" s="571" t="s">
        <v>356</v>
      </c>
      <c r="R7" s="571" t="s">
        <v>201</v>
      </c>
      <c r="S7" s="571">
        <v>12</v>
      </c>
      <c r="T7" s="1226"/>
      <c r="V7" s="106"/>
      <c r="W7" s="106"/>
      <c r="X7" s="134"/>
      <c r="Y7" s="114"/>
      <c r="Z7" s="414"/>
      <c r="AA7" s="134"/>
      <c r="AB7" s="114"/>
      <c r="AC7" s="114"/>
      <c r="AD7" s="114"/>
      <c r="AE7" s="375"/>
      <c r="AF7" s="114"/>
      <c r="AG7" s="823"/>
      <c r="AH7" s="106"/>
      <c r="AI7" s="106"/>
      <c r="AJ7" s="106"/>
      <c r="AK7" s="124"/>
      <c r="AL7" s="106"/>
      <c r="AM7" s="106"/>
      <c r="AN7" s="114"/>
      <c r="AQ7" s="114"/>
    </row>
    <row r="8" spans="2:43" ht="14.25" customHeight="1" thickBot="1">
      <c r="B8" s="70"/>
      <c r="C8" s="570"/>
      <c r="D8" s="2695">
        <v>0.7</v>
      </c>
      <c r="E8" s="61"/>
      <c r="F8" s="62"/>
      <c r="G8" s="61"/>
      <c r="H8" s="62"/>
      <c r="I8" s="99"/>
      <c r="J8" s="933"/>
      <c r="K8" s="62"/>
      <c r="L8" s="62"/>
      <c r="M8" s="61"/>
      <c r="N8" s="62"/>
      <c r="O8" s="99"/>
      <c r="P8" s="858"/>
      <c r="Q8" s="571"/>
      <c r="R8" s="571" t="s">
        <v>202</v>
      </c>
      <c r="S8" s="571" t="s">
        <v>356</v>
      </c>
      <c r="T8" s="1227">
        <v>1</v>
      </c>
      <c r="V8" s="106"/>
      <c r="W8" s="106"/>
      <c r="X8" s="217"/>
      <c r="Y8" s="134"/>
      <c r="Z8" s="414"/>
      <c r="AA8" s="134"/>
      <c r="AB8" s="114"/>
      <c r="AC8" s="304"/>
      <c r="AD8" s="414"/>
      <c r="AE8" s="824"/>
      <c r="AF8" s="114"/>
      <c r="AG8" s="823"/>
      <c r="AH8" s="106"/>
      <c r="AI8" s="106"/>
      <c r="AJ8" s="106"/>
      <c r="AK8" s="663"/>
      <c r="AL8" s="106"/>
      <c r="AM8" s="106"/>
      <c r="AN8" s="114"/>
      <c r="AQ8" s="114"/>
    </row>
    <row r="9" spans="2:43">
      <c r="B9" s="574">
        <v>1</v>
      </c>
      <c r="C9" s="575" t="s">
        <v>211</v>
      </c>
      <c r="D9" s="2696">
        <f t="shared" ref="D9:D44" si="0">(T9/100)*70</f>
        <v>84</v>
      </c>
      <c r="E9" s="2951">
        <f>'12 л. РАСКЛАДКА'!AA13</f>
        <v>70</v>
      </c>
      <c r="F9" s="2952">
        <f>'12 л. РАСКЛАДКА'!AA71</f>
        <v>80</v>
      </c>
      <c r="G9" s="2952">
        <f>'12 л. РАСКЛАДКА'!AA130</f>
        <v>80</v>
      </c>
      <c r="H9" s="2952">
        <f>'12 л. РАСКЛАДКА'!AA186</f>
        <v>110</v>
      </c>
      <c r="I9" s="2952">
        <f>'12 л. РАСКЛАДКА'!AA243</f>
        <v>50</v>
      </c>
      <c r="J9" s="2954">
        <f>'12 л. РАСКЛАДКА'!AA299</f>
        <v>74</v>
      </c>
      <c r="K9" s="2967">
        <f>'12 л. РАСКЛАДКА'!AA355</f>
        <v>90</v>
      </c>
      <c r="L9" s="2952">
        <f>'12 л. РАСКЛАДКА'!AA411</f>
        <v>80</v>
      </c>
      <c r="M9" s="2952">
        <f>'12 л. РАСКЛАДКА'!AA464</f>
        <v>100</v>
      </c>
      <c r="N9" s="2952">
        <f>'12 л. РАСКЛАДКА'!AA518</f>
        <v>70</v>
      </c>
      <c r="O9" s="2953">
        <f>'12 л. РАСКЛАДКА'!AA571</f>
        <v>110</v>
      </c>
      <c r="P9" s="2968">
        <f>'12 л. РАСКЛАДКА'!AA628</f>
        <v>94</v>
      </c>
      <c r="Q9" s="1228">
        <f>E9+F9+G9+H9+I9+J9+K9+L9+M9+N9+O9+P9</f>
        <v>1008</v>
      </c>
      <c r="R9" s="2255">
        <f>(Q9*100/S9)-100</f>
        <v>0</v>
      </c>
      <c r="S9" s="2996">
        <f>(T9*70/100)*12</f>
        <v>1008</v>
      </c>
      <c r="T9" s="2690">
        <v>120</v>
      </c>
      <c r="V9" s="825"/>
      <c r="W9" s="414"/>
      <c r="X9" s="414"/>
      <c r="Y9" s="639"/>
      <c r="Z9" s="114"/>
      <c r="AA9" s="114"/>
      <c r="AB9" s="114"/>
      <c r="AC9" s="827"/>
      <c r="AD9" s="134"/>
      <c r="AE9" s="828"/>
      <c r="AF9" s="114"/>
      <c r="AG9" s="829"/>
      <c r="AH9" s="114"/>
      <c r="AI9" s="114"/>
      <c r="AJ9" s="114"/>
      <c r="AK9" s="114"/>
      <c r="AL9" s="114"/>
      <c r="AM9" s="114"/>
      <c r="AN9" s="114"/>
      <c r="AQ9" s="114"/>
    </row>
    <row r="10" spans="2:43">
      <c r="B10" s="533">
        <v>2</v>
      </c>
      <c r="C10" s="250" t="s">
        <v>41</v>
      </c>
      <c r="D10" s="2697">
        <f t="shared" si="0"/>
        <v>140</v>
      </c>
      <c r="E10" s="2957">
        <f>'12 л. РАСКЛАДКА'!AA14</f>
        <v>125</v>
      </c>
      <c r="F10" s="2579">
        <f>'12 л. РАСКЛАДКА'!AA72</f>
        <v>120.1</v>
      </c>
      <c r="G10" s="2579">
        <f>'12 л. РАСКЛАДКА'!AA131</f>
        <v>167</v>
      </c>
      <c r="H10" s="2579">
        <f>'12 л. РАСКЛАДКА'!AA187</f>
        <v>122</v>
      </c>
      <c r="I10" s="2579">
        <f>'12 л. РАСКЛАДКА'!AA244</f>
        <v>105</v>
      </c>
      <c r="J10" s="2909">
        <f>'12 л. РАСКЛАДКА'!AA300</f>
        <v>150</v>
      </c>
      <c r="K10" s="812">
        <f>'12 л. РАСКЛАДКА'!AA356</f>
        <v>186.2</v>
      </c>
      <c r="L10" s="2579">
        <f>'12 л. РАСКЛАДКА'!AA412</f>
        <v>150</v>
      </c>
      <c r="M10" s="2579">
        <f>'12 л. РАСКЛАДКА'!AA465</f>
        <v>148.4</v>
      </c>
      <c r="N10" s="2579">
        <f>'12 л. РАСКЛАДКА'!AA519</f>
        <v>146.30000000000001</v>
      </c>
      <c r="O10" s="1220">
        <f>'12 л. РАСКЛАДКА'!AA572</f>
        <v>130</v>
      </c>
      <c r="P10" s="2947">
        <f>'12 л. РАСКЛАДКА'!AA629</f>
        <v>130</v>
      </c>
      <c r="Q10" s="2919">
        <f t="shared" ref="Q10:Q43" si="1">E10+F10+G10+H10+I10+J10+K10+L10+M10+N10+O10+P10</f>
        <v>1680</v>
      </c>
      <c r="R10" s="2070">
        <f t="shared" ref="R10:R44" si="2">(Q10*100/S10)-100</f>
        <v>0</v>
      </c>
      <c r="S10" s="1222">
        <f t="shared" ref="S10:S44" si="3">(T10*70/100)*12</f>
        <v>1680</v>
      </c>
      <c r="T10" s="2691">
        <v>200</v>
      </c>
      <c r="V10" s="833"/>
      <c r="W10" s="831"/>
      <c r="X10" s="414"/>
      <c r="Y10" s="114"/>
      <c r="Z10" s="114"/>
      <c r="AA10" s="114"/>
      <c r="AB10" s="114"/>
      <c r="AC10" s="827"/>
      <c r="AD10" s="134"/>
      <c r="AE10" s="828"/>
      <c r="AF10" s="114"/>
      <c r="AG10" s="829"/>
      <c r="AH10" s="114"/>
      <c r="AI10" s="114"/>
      <c r="AJ10" s="114"/>
      <c r="AK10" s="114"/>
      <c r="AL10" s="114"/>
      <c r="AM10" s="114"/>
      <c r="AN10" s="114"/>
      <c r="AQ10" s="114"/>
    </row>
    <row r="11" spans="2:43">
      <c r="B11" s="533">
        <v>3</v>
      </c>
      <c r="C11" s="250" t="s">
        <v>42</v>
      </c>
      <c r="D11" s="2697">
        <f t="shared" si="0"/>
        <v>14</v>
      </c>
      <c r="E11" s="2957">
        <f>'12 л. РАСКЛАДКА'!AA15</f>
        <v>4.05</v>
      </c>
      <c r="F11" s="2579">
        <f>'12 л. РАСКЛАДКА'!AA73</f>
        <v>12</v>
      </c>
      <c r="G11" s="2579">
        <f>'12 л. РАСКЛАДКА'!AA132</f>
        <v>12.3</v>
      </c>
      <c r="H11" s="2579">
        <f>'12 л. РАСКЛАДКА'!AA188</f>
        <v>30.759999999999998</v>
      </c>
      <c r="I11" s="2579">
        <f>'12 л. РАСКЛАДКА'!AA245</f>
        <v>24.51</v>
      </c>
      <c r="J11" s="2909">
        <f>'12 л. РАСКЛАДКА'!AA301</f>
        <v>39.4</v>
      </c>
      <c r="K11" s="812">
        <f>'12 л. РАСКЛАДКА'!AA357</f>
        <v>3.6</v>
      </c>
      <c r="L11" s="2579">
        <f>'12 л. РАСКЛАДКА'!AA413</f>
        <v>7.8000000000000007</v>
      </c>
      <c r="M11" s="2579">
        <f>'12 л. РАСКЛАДКА'!AA466</f>
        <v>10.010000000000002</v>
      </c>
      <c r="N11" s="2579">
        <f>'12 л. РАСКЛАДКА'!AA520</f>
        <v>4.5200000000000005</v>
      </c>
      <c r="O11" s="1220">
        <f>'12 л. РАСКЛАДКА'!AA573</f>
        <v>19.05</v>
      </c>
      <c r="P11" s="2947">
        <f>'12 л. РАСКЛАДКА'!AA630</f>
        <v>0</v>
      </c>
      <c r="Q11" s="2919">
        <f t="shared" si="1"/>
        <v>168.00000000000003</v>
      </c>
      <c r="R11" s="2070">
        <f t="shared" si="2"/>
        <v>0</v>
      </c>
      <c r="S11" s="1222">
        <f t="shared" si="3"/>
        <v>168</v>
      </c>
      <c r="T11" s="2691">
        <v>20</v>
      </c>
      <c r="V11" s="833"/>
      <c r="W11" s="831"/>
      <c r="X11" s="414"/>
      <c r="Y11" s="114"/>
      <c r="Z11" s="114"/>
      <c r="AA11" s="114"/>
      <c r="AB11" s="114"/>
      <c r="AC11" s="827"/>
      <c r="AD11" s="134"/>
      <c r="AE11" s="828"/>
      <c r="AF11" s="114"/>
      <c r="AG11" s="832"/>
      <c r="AH11" s="114"/>
      <c r="AI11" s="114"/>
      <c r="AJ11" s="114"/>
      <c r="AK11" s="114"/>
      <c r="AL11" s="114"/>
      <c r="AM11" s="114"/>
      <c r="AN11" s="114"/>
      <c r="AQ11" s="114"/>
    </row>
    <row r="12" spans="2:43">
      <c r="B12" s="533">
        <v>4</v>
      </c>
      <c r="C12" s="250" t="s">
        <v>43</v>
      </c>
      <c r="D12" s="2697">
        <f t="shared" si="0"/>
        <v>35</v>
      </c>
      <c r="E12" s="2957">
        <f>'12 л. РАСКЛАДКА'!AA16</f>
        <v>31.47</v>
      </c>
      <c r="F12" s="2579">
        <f>'12 л. РАСКЛАДКА'!AA74</f>
        <v>9.6</v>
      </c>
      <c r="G12" s="2579">
        <f>'12 л. РАСКЛАДКА'!AA133</f>
        <v>50.72</v>
      </c>
      <c r="H12" s="2579">
        <f>'12 л. РАСКЛАДКА'!AA189</f>
        <v>50.9</v>
      </c>
      <c r="I12" s="2579">
        <f>'12 л. РАСКЛАДКА'!AA246</f>
        <v>14.75</v>
      </c>
      <c r="J12" s="2909">
        <f>'12 л. РАСКЛАДКА'!AA302</f>
        <v>45</v>
      </c>
      <c r="K12" s="812">
        <f>'12 л. РАСКЛАДКА'!AA358</f>
        <v>13.4</v>
      </c>
      <c r="L12" s="2579">
        <f>'12 л. РАСКЛАДКА'!AA414</f>
        <v>45.5</v>
      </c>
      <c r="M12" s="2579">
        <f>'12 л. РАСКЛАДКА'!AA467</f>
        <v>59.56</v>
      </c>
      <c r="N12" s="2579">
        <f>'12 л. РАСКЛАДКА'!AA521</f>
        <v>26</v>
      </c>
      <c r="O12" s="1220">
        <f>'12 л. РАСКЛАДКА'!AA574</f>
        <v>48.1</v>
      </c>
      <c r="P12" s="2947">
        <f>'12 л. РАСКЛАДКА'!AA631</f>
        <v>25</v>
      </c>
      <c r="Q12" s="2919">
        <f t="shared" si="1"/>
        <v>420.00000000000006</v>
      </c>
      <c r="R12" s="2070">
        <f t="shared" si="2"/>
        <v>0</v>
      </c>
      <c r="S12" s="1222">
        <f t="shared" si="3"/>
        <v>420</v>
      </c>
      <c r="T12" s="2691">
        <v>50</v>
      </c>
      <c r="V12" s="833"/>
      <c r="W12" s="831"/>
      <c r="X12" s="414"/>
      <c r="Y12" s="114"/>
      <c r="Z12" s="114"/>
      <c r="AA12" s="114"/>
      <c r="AB12" s="114"/>
      <c r="AC12" s="827"/>
      <c r="AD12" s="134"/>
      <c r="AE12" s="828"/>
      <c r="AF12" s="114"/>
      <c r="AG12" s="829"/>
      <c r="AH12" s="114"/>
      <c r="AI12" s="114"/>
      <c r="AJ12" s="114"/>
      <c r="AK12" s="114"/>
      <c r="AL12" s="114"/>
      <c r="AM12" s="114"/>
      <c r="AN12" s="114"/>
      <c r="AQ12" s="114"/>
    </row>
    <row r="13" spans="2:43">
      <c r="B13" s="533">
        <v>5</v>
      </c>
      <c r="C13" s="250" t="s">
        <v>44</v>
      </c>
      <c r="D13" s="2697">
        <f t="shared" si="0"/>
        <v>14</v>
      </c>
      <c r="E13" s="2957">
        <f>'12 л. РАСКЛАДКА'!AA17</f>
        <v>0</v>
      </c>
      <c r="F13" s="2579">
        <f>'12 л. РАСКЛАДКА'!AA75</f>
        <v>16.82</v>
      </c>
      <c r="G13" s="2579">
        <f>'12 л. РАСКЛАДКА'!AA134</f>
        <v>0</v>
      </c>
      <c r="H13" s="2579">
        <f>'12 л. РАСКЛАДКА'!AA190</f>
        <v>0</v>
      </c>
      <c r="I13" s="2579">
        <f>'12 л. РАСКЛАДКА'!AA247</f>
        <v>54.87</v>
      </c>
      <c r="J13" s="2909">
        <f>'12 л. РАСКЛАДКА'!AA303</f>
        <v>0</v>
      </c>
      <c r="K13" s="812">
        <f>'12 л. РАСКЛАДКА'!AA359</f>
        <v>18.309999999999999</v>
      </c>
      <c r="L13" s="2579">
        <f>'12 л. РАСКЛАДКА'!AA415</f>
        <v>0</v>
      </c>
      <c r="M13" s="2579">
        <f>'12 л. РАСКЛАДКА'!AA468</f>
        <v>0</v>
      </c>
      <c r="N13" s="2579">
        <f>'12 л. РАСКЛАДКА'!AA522</f>
        <v>50</v>
      </c>
      <c r="O13" s="1220">
        <f>'12 л. РАСКЛАДКА'!AA575</f>
        <v>0</v>
      </c>
      <c r="P13" s="2947">
        <f>'12 л. РАСКЛАДКА'!AA632</f>
        <v>28</v>
      </c>
      <c r="Q13" s="2919">
        <f t="shared" si="1"/>
        <v>168</v>
      </c>
      <c r="R13" s="2070">
        <f t="shared" si="2"/>
        <v>0</v>
      </c>
      <c r="S13" s="1222">
        <f t="shared" si="3"/>
        <v>168</v>
      </c>
      <c r="T13" s="2691">
        <v>20</v>
      </c>
      <c r="V13" s="833"/>
      <c r="W13" s="831"/>
      <c r="X13" s="414"/>
      <c r="Y13" s="114"/>
      <c r="Z13" s="114"/>
      <c r="AA13" s="114"/>
      <c r="AB13" s="114"/>
      <c r="AC13" s="827"/>
      <c r="AD13" s="134"/>
      <c r="AE13" s="828"/>
      <c r="AF13" s="114"/>
      <c r="AG13" s="832"/>
      <c r="AH13" s="114"/>
      <c r="AI13" s="114"/>
      <c r="AJ13" s="114"/>
      <c r="AK13" s="114"/>
      <c r="AL13" s="114"/>
      <c r="AM13" s="114"/>
      <c r="AN13" s="114"/>
      <c r="AQ13" s="114"/>
    </row>
    <row r="14" spans="2:43">
      <c r="B14" s="533">
        <v>6</v>
      </c>
      <c r="C14" s="250" t="s">
        <v>45</v>
      </c>
      <c r="D14" s="2706">
        <f t="shared" si="0"/>
        <v>130.9</v>
      </c>
      <c r="E14" s="2959">
        <f>'12 л. РАСКЛАДКА'!AA18</f>
        <v>88</v>
      </c>
      <c r="F14" s="2581">
        <f>'12 л. РАСКЛАДКА'!AA76</f>
        <v>130</v>
      </c>
      <c r="G14" s="2581">
        <f>'12 л. РАСКЛАДКА'!AA135</f>
        <v>125.68</v>
      </c>
      <c r="H14" s="2581">
        <f>'12 л. РАСКЛАДКА'!AA191</f>
        <v>135</v>
      </c>
      <c r="I14" s="2581">
        <f>'12 л. РАСКЛАДКА'!AA248</f>
        <v>212.36</v>
      </c>
      <c r="J14" s="2910">
        <f>'12 л. РАСКЛАДКА'!AA304</f>
        <v>120.98</v>
      </c>
      <c r="K14" s="2580">
        <f>'12 л. РАСКЛАДКА'!AA360</f>
        <v>136.19200000000001</v>
      </c>
      <c r="L14" s="2581">
        <f>'12 л. РАСКЛАДКА'!AA416</f>
        <v>191.17000000000002</v>
      </c>
      <c r="M14" s="2581">
        <f>'12 л. РАСКЛАДКА'!AA469</f>
        <v>71.367000000000004</v>
      </c>
      <c r="N14" s="2581">
        <f>'12 л. РАСКЛАДКА'!AA523</f>
        <v>124.86</v>
      </c>
      <c r="O14" s="2582">
        <f>'12 л. РАСКЛАДКА'!AA576</f>
        <v>113.46</v>
      </c>
      <c r="P14" s="2969">
        <f>'12 л. РАСКЛАДКА'!AA633</f>
        <v>121.73</v>
      </c>
      <c r="Q14" s="2920">
        <f t="shared" si="1"/>
        <v>1570.799</v>
      </c>
      <c r="R14" s="2583">
        <f t="shared" si="2"/>
        <v>-6.3661828377803431E-5</v>
      </c>
      <c r="S14" s="2997">
        <f t="shared" si="3"/>
        <v>1570.8000000000002</v>
      </c>
      <c r="T14" s="2692">
        <v>187</v>
      </c>
      <c r="V14" s="833"/>
      <c r="W14" s="831"/>
      <c r="X14" s="414"/>
      <c r="Y14" s="114"/>
      <c r="Z14" s="114"/>
      <c r="AA14" s="114"/>
      <c r="AB14" s="114"/>
      <c r="AC14" s="827"/>
      <c r="AD14" s="134"/>
      <c r="AE14" s="828"/>
      <c r="AF14" s="114"/>
      <c r="AG14" s="829"/>
      <c r="AH14" s="114"/>
      <c r="AI14" s="114"/>
      <c r="AJ14" s="114"/>
      <c r="AK14" s="114"/>
      <c r="AL14" s="114"/>
      <c r="AM14" s="114"/>
      <c r="AN14" s="114"/>
      <c r="AQ14" s="114"/>
    </row>
    <row r="15" spans="2:43" ht="14.25" customHeight="1">
      <c r="B15" s="2560">
        <v>7</v>
      </c>
      <c r="C15" s="2369" t="s">
        <v>838</v>
      </c>
      <c r="D15" s="2706">
        <f t="shared" si="0"/>
        <v>201.6</v>
      </c>
      <c r="E15" s="2970">
        <f>'12 л. РАСКЛАДКА'!AA19</f>
        <v>211.99</v>
      </c>
      <c r="F15" s="2585">
        <f>'12 л. РАСКЛАДКА'!AA77</f>
        <v>251.35</v>
      </c>
      <c r="G15" s="2587">
        <f>'12 л. РАСКЛАДКА'!AA136</f>
        <v>362.12700000000007</v>
      </c>
      <c r="H15" s="2585">
        <f>'12 л. РАСКЛАДКА'!AA192</f>
        <v>228.42000000000002</v>
      </c>
      <c r="I15" s="2590">
        <f>'12 л. РАСКЛАДКА'!AA249</f>
        <v>197.04499999999999</v>
      </c>
      <c r="J15" s="2910">
        <f>'12 л. РАСКЛАДКА'!AA305</f>
        <v>295.93799999999999</v>
      </c>
      <c r="K15" s="2585">
        <f>'12 л. РАСКЛАДКА'!AA361</f>
        <v>394.88</v>
      </c>
      <c r="L15" s="2587">
        <f>'12 л. РАСКЛАДКА'!AA417</f>
        <v>254.18</v>
      </c>
      <c r="M15" s="2585">
        <f>'12 л. РАСКЛАДКА'!AA470</f>
        <v>210.13199999999998</v>
      </c>
      <c r="N15" s="2587">
        <f>'12 л. РАСКЛАДКА'!AA524</f>
        <v>256.29999999999995</v>
      </c>
      <c r="O15" s="2585">
        <f>'12 л. РАСКЛАДКА'!AA577</f>
        <v>309.78499999999997</v>
      </c>
      <c r="P15" s="2969">
        <f>'12 л. РАСКЛАДКА'!AA634</f>
        <v>77.34</v>
      </c>
      <c r="Q15" s="2920">
        <f t="shared" si="1"/>
        <v>3049.4870000000001</v>
      </c>
      <c r="R15" s="2993">
        <f>(Q15*100/S15)-100</f>
        <v>26.053530092592609</v>
      </c>
      <c r="S15" s="2997">
        <f t="shared" si="3"/>
        <v>2419.1999999999998</v>
      </c>
      <c r="T15" s="2692">
        <v>288</v>
      </c>
      <c r="V15" s="833"/>
      <c r="W15" s="831"/>
      <c r="X15" s="414"/>
      <c r="Y15" s="114"/>
      <c r="Z15" s="114"/>
      <c r="AA15" s="114"/>
      <c r="AB15" s="114"/>
      <c r="AC15" s="827"/>
      <c r="AD15" s="134"/>
      <c r="AE15" s="828"/>
      <c r="AF15" s="114"/>
      <c r="AG15" s="829"/>
      <c r="AH15" s="3253"/>
      <c r="AI15" s="3254"/>
      <c r="AJ15" s="168"/>
      <c r="AK15" s="168"/>
      <c r="AL15" s="193"/>
      <c r="AM15" s="114"/>
      <c r="AN15" s="114"/>
    </row>
    <row r="16" spans="2:43" ht="11.25" customHeight="1">
      <c r="B16" s="2561"/>
      <c r="C16" s="2578" t="s">
        <v>1001</v>
      </c>
      <c r="D16" s="2703">
        <f t="shared" si="0"/>
        <v>22.400000000000002</v>
      </c>
      <c r="E16" s="2957">
        <f>'12 л. РАСКЛАДКА'!AA20</f>
        <v>60</v>
      </c>
      <c r="F16" s="2586">
        <f>'12 л. РАСКЛАДКА'!AA78</f>
        <v>0</v>
      </c>
      <c r="G16" s="2579">
        <f>'12 л. РАСКЛАДКА'!AA137</f>
        <v>0</v>
      </c>
      <c r="H16" s="2586">
        <f>'12 л. РАСКЛАДКА'!AA193</f>
        <v>0</v>
      </c>
      <c r="I16" s="1220">
        <f>'12 л. РАСКЛАДКА'!AA250</f>
        <v>0</v>
      </c>
      <c r="J16" s="2911">
        <f>'12 л. РАСКЛАДКА'!AA306</f>
        <v>0</v>
      </c>
      <c r="K16" s="2586">
        <f>'12 л. РАСКЛАДКА'!AA362</f>
        <v>48.6</v>
      </c>
      <c r="L16" s="2579">
        <f>'12 л. РАСКЛАДКА'!AA418</f>
        <v>0</v>
      </c>
      <c r="M16" s="2586">
        <f>'12 л. РАСКЛАДКА'!AA471</f>
        <v>0</v>
      </c>
      <c r="N16" s="2579">
        <f>'12 л. РАСКЛАДКА'!AA525</f>
        <v>0</v>
      </c>
      <c r="O16" s="2586">
        <f>'12 л. РАСКЛАДКА'!AA578</f>
        <v>0</v>
      </c>
      <c r="P16" s="2971">
        <f>'12 л. РАСКЛАДКА'!AA635</f>
        <v>22.39</v>
      </c>
      <c r="Q16" s="2921">
        <f t="shared" si="1"/>
        <v>130.99</v>
      </c>
      <c r="R16" s="2994">
        <f t="shared" si="2"/>
        <v>-51.268601190476183</v>
      </c>
      <c r="S16" s="2998">
        <f t="shared" si="3"/>
        <v>268.79999999999995</v>
      </c>
      <c r="T16" s="2693">
        <v>32</v>
      </c>
      <c r="V16" s="833"/>
      <c r="W16" s="831"/>
      <c r="X16" s="414"/>
      <c r="Y16" s="114"/>
      <c r="Z16" s="114"/>
      <c r="AA16" s="114"/>
      <c r="AB16" s="114"/>
      <c r="AC16" s="827"/>
      <c r="AD16" s="134"/>
      <c r="AE16" s="828"/>
      <c r="AF16" s="114"/>
      <c r="AG16" s="829"/>
      <c r="AH16" s="114"/>
      <c r="AI16" s="114"/>
      <c r="AJ16" s="114"/>
      <c r="AK16" s="168"/>
      <c r="AL16" s="114"/>
      <c r="AM16" s="114"/>
      <c r="AN16" s="114"/>
      <c r="AQ16" s="811"/>
    </row>
    <row r="17" spans="2:41">
      <c r="B17" s="533">
        <v>8</v>
      </c>
      <c r="C17" s="250" t="s">
        <v>212</v>
      </c>
      <c r="D17" s="2703">
        <f t="shared" si="0"/>
        <v>129.5</v>
      </c>
      <c r="E17" s="2957">
        <f>'12 л. РАСКЛАДКА'!AA21</f>
        <v>240</v>
      </c>
      <c r="F17" s="2579">
        <f>'12 л. РАСКЛАДКА'!AA79</f>
        <v>152</v>
      </c>
      <c r="G17" s="2579">
        <f>'12 л. РАСКЛАДКА'!AA138</f>
        <v>106</v>
      </c>
      <c r="H17" s="2579">
        <f>'12 л. РАСКЛАДКА'!AA194</f>
        <v>142.5</v>
      </c>
      <c r="I17" s="2579">
        <f>'12 л. РАСКЛАДКА'!AA251</f>
        <v>105</v>
      </c>
      <c r="J17" s="2911">
        <f>'12 л. РАСКЛАДКА'!AA307</f>
        <v>120</v>
      </c>
      <c r="K17" s="812">
        <f>'12 л. РАСКЛАДКА'!AA363</f>
        <v>100</v>
      </c>
      <c r="L17" s="2579">
        <f>'12 л. РАСКЛАДКА'!AA419</f>
        <v>100</v>
      </c>
      <c r="M17" s="2579">
        <f>'12 л. РАСКЛАДКА'!AA472</f>
        <v>102.5</v>
      </c>
      <c r="N17" s="2579">
        <f>'12 л. РАСКЛАДКА'!AA526</f>
        <v>127</v>
      </c>
      <c r="O17" s="1220">
        <f>'12 л. РАСКЛАДКА'!AA579</f>
        <v>120</v>
      </c>
      <c r="P17" s="2971">
        <f>'12 л. РАСКЛАДКА'!AA636</f>
        <v>139</v>
      </c>
      <c r="Q17" s="2921">
        <f t="shared" si="1"/>
        <v>1554</v>
      </c>
      <c r="R17" s="2591">
        <f t="shared" si="2"/>
        <v>0</v>
      </c>
      <c r="S17" s="2998">
        <f t="shared" si="3"/>
        <v>1554</v>
      </c>
      <c r="T17" s="2693">
        <v>185</v>
      </c>
      <c r="V17" s="833"/>
      <c r="W17" s="831"/>
      <c r="X17" s="414"/>
      <c r="Y17" s="114"/>
      <c r="Z17" s="114"/>
      <c r="AA17" s="114"/>
      <c r="AB17" s="114"/>
      <c r="AC17" s="827"/>
      <c r="AD17" s="134"/>
      <c r="AE17" s="828"/>
      <c r="AF17" s="114"/>
      <c r="AG17" s="829"/>
      <c r="AH17" s="224"/>
      <c r="AI17" s="114"/>
      <c r="AJ17" s="114"/>
      <c r="AK17" s="114"/>
      <c r="AL17" s="114"/>
      <c r="AM17" s="114"/>
      <c r="AN17" s="114"/>
    </row>
    <row r="18" spans="2:41">
      <c r="B18" s="533">
        <v>9</v>
      </c>
      <c r="C18" s="250" t="s">
        <v>104</v>
      </c>
      <c r="D18" s="2697">
        <f t="shared" si="0"/>
        <v>14</v>
      </c>
      <c r="E18" s="2957">
        <f>'12 л. РАСКЛАДКА'!AA22</f>
        <v>0</v>
      </c>
      <c r="F18" s="2579">
        <f>'12 л. РАСКЛАДКА'!AA80</f>
        <v>25</v>
      </c>
      <c r="G18" s="2579">
        <f>'12 л. РАСКЛАДКА'!AA139</f>
        <v>0</v>
      </c>
      <c r="H18" s="2579">
        <f>'12 л. РАСКЛАДКА'!AA195</f>
        <v>15</v>
      </c>
      <c r="I18" s="2579">
        <f>'12 л. РАСКЛАДКА'!AA252</f>
        <v>11.25</v>
      </c>
      <c r="J18" s="2909">
        <f>'12 л. РАСКЛАДКА'!AA308</f>
        <v>25</v>
      </c>
      <c r="K18" s="812">
        <f>'12 л. РАСКЛАДКА'!AA364</f>
        <v>15</v>
      </c>
      <c r="L18" s="2579">
        <f>'12 л. РАСКЛАДКА'!AA420</f>
        <v>20</v>
      </c>
      <c r="M18" s="2579">
        <f>'12 л. РАСКЛАДКА'!AA473</f>
        <v>11.25</v>
      </c>
      <c r="N18" s="2579">
        <f>'12 л. РАСКЛАДКА'!AA527</f>
        <v>25</v>
      </c>
      <c r="O18" s="1220">
        <f>'12 л. РАСКЛАДКА'!AA580</f>
        <v>0</v>
      </c>
      <c r="P18" s="2947">
        <f>'12 л. РАСКЛАДКА'!AA637</f>
        <v>20.5</v>
      </c>
      <c r="Q18" s="2919">
        <f t="shared" si="1"/>
        <v>168</v>
      </c>
      <c r="R18" s="2070">
        <f t="shared" si="2"/>
        <v>0</v>
      </c>
      <c r="S18" s="1222">
        <f t="shared" si="3"/>
        <v>168</v>
      </c>
      <c r="T18" s="2691">
        <v>20</v>
      </c>
      <c r="V18" s="833"/>
      <c r="W18" s="831"/>
      <c r="X18" s="414"/>
      <c r="Y18" s="114"/>
      <c r="Z18" s="114"/>
      <c r="AA18" s="114"/>
      <c r="AB18" s="114"/>
      <c r="AC18" s="827"/>
      <c r="AD18" s="134"/>
      <c r="AE18" s="828"/>
      <c r="AF18" s="114"/>
      <c r="AG18" s="829"/>
      <c r="AH18" s="114"/>
      <c r="AI18" s="114"/>
      <c r="AJ18" s="114"/>
      <c r="AK18" s="114"/>
      <c r="AL18" s="114"/>
      <c r="AM18" s="114"/>
      <c r="AN18" s="114"/>
    </row>
    <row r="19" spans="2:41">
      <c r="B19" s="533">
        <v>10</v>
      </c>
      <c r="C19" s="1820" t="s">
        <v>444</v>
      </c>
      <c r="D19" s="2697">
        <f t="shared" si="0"/>
        <v>140</v>
      </c>
      <c r="E19" s="2957">
        <f>'12 л. РАСКЛАДКА'!AA23</f>
        <v>200</v>
      </c>
      <c r="F19" s="2579">
        <f>'12 л. РАСКЛАДКА'!AA81</f>
        <v>0</v>
      </c>
      <c r="G19" s="2579">
        <f>'12 л. РАСКЛАДКА'!AA140</f>
        <v>200</v>
      </c>
      <c r="H19" s="2579">
        <f>'12 л. РАСКЛАДКА'!AA196</f>
        <v>200</v>
      </c>
      <c r="I19" s="2579">
        <f>'12 л. РАСКЛАДКА'!AA253</f>
        <v>100</v>
      </c>
      <c r="J19" s="2909">
        <f>'12 л. РАСКЛАДКА'!AA309</f>
        <v>200</v>
      </c>
      <c r="K19" s="812">
        <f>'12 л. РАСКЛАДКА'!AA365</f>
        <v>200</v>
      </c>
      <c r="L19" s="2579">
        <f>'12 л. РАСКЛАДКА'!AA421</f>
        <v>0</v>
      </c>
      <c r="M19" s="2579">
        <f>'12 л. РАСКЛАДКА'!AA474</f>
        <v>300</v>
      </c>
      <c r="N19" s="2579">
        <f>'12 л. РАСКЛАДКА'!AA528</f>
        <v>0</v>
      </c>
      <c r="O19" s="1220">
        <f>'12 л. РАСКЛАДКА'!AA581</f>
        <v>200</v>
      </c>
      <c r="P19" s="2947">
        <f>'12 л. РАСКЛАДКА'!AA638</f>
        <v>80</v>
      </c>
      <c r="Q19" s="2919">
        <f t="shared" si="1"/>
        <v>1680</v>
      </c>
      <c r="R19" s="2070">
        <f t="shared" si="2"/>
        <v>0</v>
      </c>
      <c r="S19" s="1222">
        <f t="shared" si="3"/>
        <v>1680</v>
      </c>
      <c r="T19" s="2691">
        <v>200</v>
      </c>
      <c r="V19" s="833"/>
      <c r="W19" s="831"/>
      <c r="X19" s="414"/>
      <c r="Y19" s="114"/>
      <c r="Z19" s="114"/>
      <c r="AA19" s="114"/>
      <c r="AB19" s="114"/>
      <c r="AC19" s="827"/>
      <c r="AD19" s="134"/>
      <c r="AE19" s="828"/>
      <c r="AF19" s="114"/>
      <c r="AG19" s="829"/>
      <c r="AH19" s="114"/>
      <c r="AI19" s="114"/>
      <c r="AJ19" s="114"/>
      <c r="AK19" s="114"/>
      <c r="AL19" s="114"/>
      <c r="AM19" s="114"/>
      <c r="AN19" s="114"/>
    </row>
    <row r="20" spans="2:41">
      <c r="B20" s="533">
        <v>11</v>
      </c>
      <c r="C20" s="250" t="s">
        <v>112</v>
      </c>
      <c r="D20" s="2697">
        <f t="shared" si="0"/>
        <v>54.6</v>
      </c>
      <c r="E20" s="2957">
        <f>'12 л. РАСКЛАДКА'!AA24</f>
        <v>0</v>
      </c>
      <c r="F20" s="2579">
        <f>'12 л. РАСКЛАДКА'!AA82</f>
        <v>48.1</v>
      </c>
      <c r="G20" s="2579">
        <f>'12 л. РАСКЛАДКА'!AA141</f>
        <v>80.34</v>
      </c>
      <c r="H20" s="2579">
        <f>'12 л. РАСКЛАДКА'!AA197</f>
        <v>157.30000000000001</v>
      </c>
      <c r="I20" s="2579">
        <f>'12 л. РАСКЛАДКА'!AA254</f>
        <v>40.299999999999997</v>
      </c>
      <c r="J20" s="2909">
        <f>'12 л. РАСКЛАДКА'!AA310</f>
        <v>25.86</v>
      </c>
      <c r="K20" s="812">
        <f>'12 л. РАСКЛАДКА'!AA366</f>
        <v>36.4</v>
      </c>
      <c r="L20" s="2579">
        <f>'12 л. РАСКЛАДКА'!AA422</f>
        <v>79</v>
      </c>
      <c r="M20" s="2579">
        <f>'12 л. РАСКЛАДКА'!AA475</f>
        <v>29.9</v>
      </c>
      <c r="N20" s="2579">
        <f>'12 л. РАСКЛАДКА'!AA529</f>
        <v>74.66</v>
      </c>
      <c r="O20" s="1220">
        <f>'12 л. РАСКЛАДКА'!AA582</f>
        <v>0</v>
      </c>
      <c r="P20" s="2947">
        <f>'12 л. РАСКЛАДКА'!AA639</f>
        <v>83.34</v>
      </c>
      <c r="Q20" s="2919">
        <f t="shared" si="1"/>
        <v>655.20000000000005</v>
      </c>
      <c r="R20" s="2070">
        <f t="shared" si="2"/>
        <v>0</v>
      </c>
      <c r="S20" s="1222">
        <f t="shared" si="3"/>
        <v>655.20000000000005</v>
      </c>
      <c r="T20" s="2691">
        <v>78</v>
      </c>
      <c r="V20" s="825"/>
      <c r="W20" s="831"/>
      <c r="X20" s="414"/>
      <c r="Y20" s="114"/>
      <c r="Z20" s="114"/>
      <c r="AA20" s="114"/>
      <c r="AB20" s="114"/>
      <c r="AC20" s="827"/>
      <c r="AD20" s="134"/>
      <c r="AE20" s="828"/>
      <c r="AF20" s="114"/>
      <c r="AG20" s="829"/>
      <c r="AH20" s="106"/>
      <c r="AI20" s="106"/>
      <c r="AJ20" s="106"/>
      <c r="AK20" s="104"/>
      <c r="AL20" s="104"/>
      <c r="AM20" s="114"/>
      <c r="AN20" s="114"/>
    </row>
    <row r="21" spans="2:41">
      <c r="B21" s="533">
        <v>12</v>
      </c>
      <c r="C21" s="250" t="s">
        <v>113</v>
      </c>
      <c r="D21" s="2697">
        <f t="shared" si="0"/>
        <v>37.1</v>
      </c>
      <c r="E21" s="2957">
        <f>'12 л. РАСКЛАДКА'!AA25</f>
        <v>50</v>
      </c>
      <c r="F21" s="2579">
        <f>'12 л. РАСКЛАДКА'!AA83</f>
        <v>0</v>
      </c>
      <c r="G21" s="2579">
        <f>'12 л. РАСКЛАДКА'!AA142</f>
        <v>0</v>
      </c>
      <c r="H21" s="2579">
        <f>'12 л. РАСКЛАДКА'!AA198</f>
        <v>0</v>
      </c>
      <c r="I21" s="2579">
        <f>'12 л. РАСКЛАДКА'!AA255</f>
        <v>0</v>
      </c>
      <c r="J21" s="2909">
        <f>'12 л. РАСКЛАДКА'!AA311</f>
        <v>56.44</v>
      </c>
      <c r="K21" s="812">
        <f>'12 л. РАСКЛАДКА'!AA367</f>
        <v>0</v>
      </c>
      <c r="L21" s="2579">
        <f>'12 л. РАСКЛАДКА'!AA423</f>
        <v>135.5</v>
      </c>
      <c r="M21" s="2579">
        <f>'12 л. РАСКЛАДКА'!AA476</f>
        <v>53</v>
      </c>
      <c r="N21" s="2579">
        <f>'12 л. РАСКЛАДКА'!AA530</f>
        <v>0</v>
      </c>
      <c r="O21" s="1220">
        <f>'12 л. РАСКЛАДКА'!AA583</f>
        <v>132.5</v>
      </c>
      <c r="P21" s="2947">
        <f>'12 л. РАСКЛАДКА'!AA640</f>
        <v>17.760000000000002</v>
      </c>
      <c r="Q21" s="2919">
        <f t="shared" si="1"/>
        <v>445.2</v>
      </c>
      <c r="R21" s="2070">
        <f t="shared" si="2"/>
        <v>0</v>
      </c>
      <c r="S21" s="1222">
        <f t="shared" si="3"/>
        <v>445.20000000000005</v>
      </c>
      <c r="T21" s="2691">
        <v>53</v>
      </c>
      <c r="V21" s="825"/>
      <c r="W21" s="831"/>
      <c r="X21" s="414"/>
      <c r="Y21" s="114"/>
      <c r="Z21" s="114"/>
      <c r="AA21" s="114"/>
      <c r="AB21" s="114"/>
      <c r="AC21" s="827"/>
      <c r="AD21" s="134"/>
      <c r="AE21" s="828"/>
      <c r="AF21" s="114"/>
      <c r="AG21" s="829"/>
      <c r="AH21" s="106"/>
      <c r="AI21" s="106"/>
      <c r="AJ21" s="106"/>
      <c r="AK21" s="104"/>
      <c r="AL21" s="104"/>
      <c r="AM21" s="114"/>
      <c r="AN21" s="114"/>
    </row>
    <row r="22" spans="2:41" ht="12.75" customHeight="1">
      <c r="B22" s="533">
        <v>13</v>
      </c>
      <c r="C22" s="250" t="s">
        <v>46</v>
      </c>
      <c r="D22" s="2697">
        <f t="shared" si="0"/>
        <v>53.9</v>
      </c>
      <c r="E22" s="2957">
        <f>'12 л. РАСКЛАДКА'!AA26</f>
        <v>41.87</v>
      </c>
      <c r="F22" s="2579">
        <f>'12 л. РАСКЛАДКА'!AA84</f>
        <v>0</v>
      </c>
      <c r="G22" s="2579">
        <f>'12 л. РАСКЛАДКА'!AA143</f>
        <v>84.3</v>
      </c>
      <c r="H22" s="2579">
        <f>'12 л. РАСКЛАДКА'!AA199</f>
        <v>89.43</v>
      </c>
      <c r="I22" s="2579">
        <f>'12 л. РАСКЛАДКА'!AA256</f>
        <v>108.2</v>
      </c>
      <c r="J22" s="2909">
        <f>'12 л. РАСКЛАДКА'!AA312</f>
        <v>107.8</v>
      </c>
      <c r="K22" s="812">
        <f>'12 л. РАСКЛАДКА'!AA368</f>
        <v>92.4</v>
      </c>
      <c r="L22" s="2579">
        <f>'12 л. РАСКЛАДКА'!AA424</f>
        <v>0</v>
      </c>
      <c r="M22" s="2579">
        <f>'12 л. РАСКЛАДКА'!AA477</f>
        <v>52</v>
      </c>
      <c r="N22" s="2579">
        <f>'12 л. РАСКЛАДКА'!AA531</f>
        <v>0</v>
      </c>
      <c r="O22" s="1220">
        <f>'12 л. РАСКЛАДКА'!AA584</f>
        <v>70.8</v>
      </c>
      <c r="P22" s="2947">
        <f>'12 л. РАСКЛАДКА'!AA641</f>
        <v>0</v>
      </c>
      <c r="Q22" s="2919">
        <f t="shared" si="1"/>
        <v>646.79999999999995</v>
      </c>
      <c r="R22" s="2070">
        <f t="shared" si="2"/>
        <v>0</v>
      </c>
      <c r="S22" s="1222">
        <f t="shared" si="3"/>
        <v>646.79999999999995</v>
      </c>
      <c r="T22" s="2691">
        <v>77</v>
      </c>
      <c r="V22" s="825"/>
      <c r="W22" s="831"/>
      <c r="X22" s="414"/>
      <c r="Y22" s="114"/>
      <c r="Z22" s="114"/>
      <c r="AA22" s="114"/>
      <c r="AB22" s="114"/>
      <c r="AC22" s="827"/>
      <c r="AD22" s="134"/>
      <c r="AE22" s="828"/>
      <c r="AF22" s="114"/>
      <c r="AG22" s="829"/>
      <c r="AH22" s="106"/>
      <c r="AI22" s="106"/>
      <c r="AJ22" s="106"/>
      <c r="AK22" s="112"/>
      <c r="AL22" s="104"/>
      <c r="AM22" s="114"/>
      <c r="AN22" s="114"/>
    </row>
    <row r="23" spans="2:41" ht="13.5" customHeight="1">
      <c r="B23" s="533">
        <v>14</v>
      </c>
      <c r="C23" s="250" t="s">
        <v>114</v>
      </c>
      <c r="D23" s="2697">
        <f t="shared" si="0"/>
        <v>28</v>
      </c>
      <c r="E23" s="2957">
        <f>'12 л. РАСКЛАДКА'!AA27</f>
        <v>0</v>
      </c>
      <c r="F23" s="2579">
        <f>'12 л. РАСКЛАДКА'!AA85</f>
        <v>124.8</v>
      </c>
      <c r="G23" s="2579">
        <f>'12 л. РАСКЛАДКА'!AA144</f>
        <v>0</v>
      </c>
      <c r="H23" s="2579">
        <f>'12 л. РАСКЛАДКА'!AA200</f>
        <v>0</v>
      </c>
      <c r="I23" s="2579">
        <f>'12 л. РАСКЛАДКА'!AA257</f>
        <v>0</v>
      </c>
      <c r="J23" s="2909">
        <f>'12 л. РАСКЛАДКА'!AA313</f>
        <v>56</v>
      </c>
      <c r="K23" s="812">
        <f>'12 л. РАСКЛАДКА'!AA369</f>
        <v>0</v>
      </c>
      <c r="L23" s="2579">
        <f>'12 л. РАСКЛАДКА'!AA425</f>
        <v>0</v>
      </c>
      <c r="M23" s="2579">
        <f>'12 л. РАСКЛАДКА'!AA478</f>
        <v>0</v>
      </c>
      <c r="N23" s="2579">
        <f>'12 л. РАСКЛАДКА'!AA532</f>
        <v>100</v>
      </c>
      <c r="O23" s="1220">
        <f>'12 л. РАСКЛАДКА'!AA585</f>
        <v>55.2</v>
      </c>
      <c r="P23" s="2947">
        <f>'12 л. РАСКЛАДКА'!AA642</f>
        <v>0</v>
      </c>
      <c r="Q23" s="2919">
        <f t="shared" si="1"/>
        <v>336</v>
      </c>
      <c r="R23" s="2070">
        <f t="shared" si="2"/>
        <v>0</v>
      </c>
      <c r="S23" s="1222">
        <f t="shared" si="3"/>
        <v>336</v>
      </c>
      <c r="T23" s="2691">
        <v>40</v>
      </c>
      <c r="V23" s="825"/>
      <c r="W23" s="831"/>
      <c r="X23" s="414"/>
      <c r="Y23" s="114"/>
      <c r="Z23" s="114"/>
      <c r="AA23" s="114"/>
      <c r="AB23" s="114"/>
      <c r="AC23" s="827"/>
      <c r="AD23" s="134"/>
      <c r="AE23" s="828"/>
      <c r="AF23" s="114"/>
      <c r="AG23" s="829"/>
      <c r="AH23" s="106"/>
      <c r="AI23" s="106"/>
      <c r="AJ23" s="106"/>
      <c r="AK23" s="106"/>
      <c r="AL23" s="124"/>
      <c r="AM23" s="114"/>
      <c r="AN23" s="3255"/>
      <c r="AO23" s="2195"/>
    </row>
    <row r="24" spans="2:41" ht="12" customHeight="1">
      <c r="B24" s="533">
        <v>15</v>
      </c>
      <c r="C24" s="250" t="s">
        <v>213</v>
      </c>
      <c r="D24" s="2697">
        <f t="shared" si="0"/>
        <v>245</v>
      </c>
      <c r="E24" s="2957">
        <f>'12 л. РАСКЛАДКА'!AA28</f>
        <v>377.86599999999999</v>
      </c>
      <c r="F24" s="2579">
        <f>'12 л. РАСКЛАДКА'!AA86</f>
        <v>63.91</v>
      </c>
      <c r="G24" s="2579">
        <f>'12 л. РАСКЛАДКА'!AA145</f>
        <v>251</v>
      </c>
      <c r="H24" s="2579">
        <f>'12 л. РАСКЛАДКА'!AA201</f>
        <v>99.01</v>
      </c>
      <c r="I24" s="2579">
        <f>'12 л. РАСКЛАДКА'!AA258</f>
        <v>305.52</v>
      </c>
      <c r="J24" s="2909">
        <f>'12 л. РАСКЛАДКА'!AA314</f>
        <v>16.5</v>
      </c>
      <c r="K24" s="812">
        <f>'12 л. РАСКЛАДКА'!AA370</f>
        <v>302.39999999999998</v>
      </c>
      <c r="L24" s="2579">
        <f>'12 л. РАСКЛАДКА'!AA426</f>
        <v>120</v>
      </c>
      <c r="M24" s="2579">
        <f>'12 л. РАСКЛАДКА'!AA479</f>
        <v>531.58000000000004</v>
      </c>
      <c r="N24" s="2579">
        <f>'12 л. РАСКЛАДКА'!AA533</f>
        <v>97.84</v>
      </c>
      <c r="O24" s="1220">
        <f>'12 л. РАСКЛАДКА'!AA586</f>
        <v>236</v>
      </c>
      <c r="P24" s="2947">
        <f>'12 л. РАСКЛАДКА'!AA643</f>
        <v>538.37400000000002</v>
      </c>
      <c r="Q24" s="2919">
        <f t="shared" si="1"/>
        <v>2940</v>
      </c>
      <c r="R24" s="2070">
        <f t="shared" si="2"/>
        <v>0</v>
      </c>
      <c r="S24" s="1222">
        <f t="shared" si="3"/>
        <v>2940</v>
      </c>
      <c r="T24" s="2691">
        <v>350</v>
      </c>
      <c r="V24" s="825"/>
      <c r="W24" s="831"/>
      <c r="X24" s="414"/>
      <c r="Y24" s="114"/>
      <c r="Z24" s="114"/>
      <c r="AA24" s="114"/>
      <c r="AB24" s="114"/>
      <c r="AC24" s="827"/>
      <c r="AD24" s="134"/>
      <c r="AE24" s="828"/>
      <c r="AF24" s="114"/>
      <c r="AG24" s="832"/>
      <c r="AH24" s="106"/>
      <c r="AI24" s="106"/>
      <c r="AJ24" s="106"/>
      <c r="AK24" s="106"/>
      <c r="AL24" s="124"/>
      <c r="AM24" s="114"/>
    </row>
    <row r="25" spans="2:41" ht="14.25" customHeight="1">
      <c r="B25" s="533">
        <v>16</v>
      </c>
      <c r="C25" s="250" t="s">
        <v>214</v>
      </c>
      <c r="D25" s="2697">
        <f t="shared" si="0"/>
        <v>126</v>
      </c>
      <c r="E25" s="2957">
        <f>'12 л. РАСКЛАДКА'!AA29</f>
        <v>0</v>
      </c>
      <c r="F25" s="2579">
        <f>'12 л. РАСКЛАДКА'!AA87</f>
        <v>0</v>
      </c>
      <c r="G25" s="2579">
        <f>'12 л. РАСКЛАДКА'!AA146</f>
        <v>200</v>
      </c>
      <c r="H25" s="2579">
        <f>'12 л. РАСКЛАДКА'!AA202</f>
        <v>0</v>
      </c>
      <c r="I25" s="2579">
        <f>'12 л. РАСКЛАДКА'!AA259</f>
        <v>200</v>
      </c>
      <c r="J25" s="2909">
        <f>'12 л. РАСКЛАДКА'!AA315</f>
        <v>0</v>
      </c>
      <c r="K25" s="812">
        <f>'12 л. РАСКЛАДКА'!AA371</f>
        <v>0</v>
      </c>
      <c r="L25" s="2579">
        <f>'12 л. РАСКЛАДКА'!AA427</f>
        <v>200</v>
      </c>
      <c r="M25" s="2579">
        <f>'12 л. РАСКЛАДКА'!AA480</f>
        <v>0</v>
      </c>
      <c r="N25" s="2579">
        <f>'12 л. РАСКЛАДКА'!AA534</f>
        <v>200</v>
      </c>
      <c r="O25" s="1220">
        <f>'12 л. РАСКЛАДКА'!AA587</f>
        <v>0</v>
      </c>
      <c r="P25" s="2947">
        <f>'12 л. РАСКЛАДКА'!AA644</f>
        <v>0</v>
      </c>
      <c r="Q25" s="2919">
        <f t="shared" si="1"/>
        <v>800</v>
      </c>
      <c r="R25" s="1222">
        <f t="shared" si="2"/>
        <v>-47.089947089947088</v>
      </c>
      <c r="S25" s="1222">
        <f t="shared" si="3"/>
        <v>1512</v>
      </c>
      <c r="T25" s="2691">
        <v>180</v>
      </c>
      <c r="V25" s="830"/>
      <c r="W25" s="839"/>
      <c r="X25" s="414"/>
      <c r="Y25" s="114"/>
      <c r="Z25" s="114"/>
      <c r="AA25" s="114"/>
      <c r="AB25" s="114"/>
      <c r="AC25" s="827"/>
      <c r="AD25" s="134"/>
      <c r="AE25" s="828"/>
      <c r="AF25" s="114"/>
      <c r="AG25" s="3251"/>
      <c r="AH25" s="106"/>
      <c r="AI25" s="106"/>
      <c r="AJ25" s="106"/>
      <c r="AK25" s="106"/>
      <c r="AL25" s="663"/>
      <c r="AM25" s="114"/>
    </row>
    <row r="26" spans="2:41">
      <c r="B26" s="533">
        <v>17</v>
      </c>
      <c r="C26" s="250" t="s">
        <v>215</v>
      </c>
      <c r="D26" s="2697">
        <f t="shared" si="0"/>
        <v>42</v>
      </c>
      <c r="E26" s="2957">
        <f>'12 л. РАСКЛАДКА'!AA30</f>
        <v>0</v>
      </c>
      <c r="F26" s="2579">
        <f>'12 л. РАСКЛАДКА'!AA88</f>
        <v>150</v>
      </c>
      <c r="G26" s="2579">
        <f>'12 л. РАСКЛАДКА'!AA147</f>
        <v>43.34</v>
      </c>
      <c r="H26" s="2579">
        <f>'12 л. РАСКЛАДКА'!AA203</f>
        <v>0</v>
      </c>
      <c r="I26" s="2579">
        <f>'12 л. РАСКЛАДКА'!AA260</f>
        <v>109.7</v>
      </c>
      <c r="J26" s="2909">
        <f>'12 л. РАСКЛАДКА'!AA316</f>
        <v>0</v>
      </c>
      <c r="K26" s="812">
        <f>'12 л. РАСКЛАДКА'!AA372</f>
        <v>0</v>
      </c>
      <c r="L26" s="2579">
        <f>'12 л. РАСКЛАДКА'!AA428</f>
        <v>43.4</v>
      </c>
      <c r="M26" s="2579">
        <f>'12 л. РАСКЛАДКА'!AA481</f>
        <v>45</v>
      </c>
      <c r="N26" s="2579">
        <f>'12 л. РАСКЛАДКА'!AA535</f>
        <v>0</v>
      </c>
      <c r="O26" s="1220">
        <f>'12 л. РАСКЛАДКА'!AA588</f>
        <v>28.56</v>
      </c>
      <c r="P26" s="2947">
        <f>'12 л. РАСКЛАДКА'!AA645</f>
        <v>84</v>
      </c>
      <c r="Q26" s="2919">
        <f t="shared" si="1"/>
        <v>504</v>
      </c>
      <c r="R26" s="2070">
        <f t="shared" si="2"/>
        <v>0</v>
      </c>
      <c r="S26" s="1222">
        <f t="shared" si="3"/>
        <v>504</v>
      </c>
      <c r="T26" s="2691">
        <v>60</v>
      </c>
      <c r="V26" s="825"/>
      <c r="W26" s="831"/>
      <c r="X26" s="414"/>
      <c r="Y26" s="114"/>
      <c r="Z26" s="114"/>
      <c r="AA26" s="114"/>
      <c r="AB26" s="114"/>
      <c r="AC26" s="827"/>
      <c r="AD26" s="134"/>
      <c r="AE26" s="828"/>
      <c r="AF26" s="114"/>
      <c r="AG26" s="829"/>
      <c r="AH26" s="114"/>
      <c r="AI26" s="114"/>
      <c r="AJ26" s="114"/>
      <c r="AK26" s="114"/>
      <c r="AL26" s="114"/>
      <c r="AM26" s="114"/>
    </row>
    <row r="27" spans="2:41">
      <c r="B27" s="533">
        <v>18</v>
      </c>
      <c r="C27" s="250" t="s">
        <v>47</v>
      </c>
      <c r="D27" s="2697">
        <f t="shared" si="0"/>
        <v>10.5</v>
      </c>
      <c r="E27" s="2957">
        <f>'12 л. РАСКЛАДКА'!AA31</f>
        <v>71.56</v>
      </c>
      <c r="F27" s="2579">
        <f>'12 л. РАСКЛАДКА'!AA89</f>
        <v>0</v>
      </c>
      <c r="G27" s="2579">
        <f>'12 л. РАСКЛАДКА'!AA148</f>
        <v>0</v>
      </c>
      <c r="H27" s="2579">
        <f>'12 л. РАСКЛАДКА'!AA204</f>
        <v>0</v>
      </c>
      <c r="I27" s="2579">
        <f>'12 л. РАСКЛАДКА'!AA261</f>
        <v>33.44</v>
      </c>
      <c r="J27" s="2909">
        <f>'12 л. РАСКЛАДКА'!AA317</f>
        <v>11</v>
      </c>
      <c r="K27" s="812">
        <f>'12 л. РАСКЛАДКА'!AA373</f>
        <v>0</v>
      </c>
      <c r="L27" s="2579">
        <f>'12 л. РАСКЛАДКА'!AA429</f>
        <v>0</v>
      </c>
      <c r="M27" s="2579">
        <f>'12 л. РАСКЛАДКА'!AA482</f>
        <v>0</v>
      </c>
      <c r="N27" s="2579">
        <f>'12 л. РАСКЛАДКА'!AA536</f>
        <v>0</v>
      </c>
      <c r="O27" s="1220">
        <f>'12 л. РАСКЛАДКА'!AA589</f>
        <v>0</v>
      </c>
      <c r="P27" s="2947">
        <f>'12 л. РАСКЛАДКА'!AA646</f>
        <v>10</v>
      </c>
      <c r="Q27" s="2919">
        <f t="shared" si="1"/>
        <v>126</v>
      </c>
      <c r="R27" s="2070">
        <f t="shared" si="2"/>
        <v>0</v>
      </c>
      <c r="S27" s="1222">
        <f t="shared" si="3"/>
        <v>126</v>
      </c>
      <c r="T27" s="2691">
        <v>15</v>
      </c>
      <c r="V27" s="825"/>
      <c r="W27" s="831"/>
      <c r="X27" s="414"/>
      <c r="Y27" s="114"/>
      <c r="Z27" s="114"/>
      <c r="AA27" s="114"/>
      <c r="AB27" s="114"/>
      <c r="AC27" s="827"/>
      <c r="AD27" s="134"/>
      <c r="AE27" s="828"/>
      <c r="AF27" s="114"/>
      <c r="AG27" s="829"/>
      <c r="AH27" s="114"/>
      <c r="AI27" s="114"/>
      <c r="AJ27" s="114"/>
      <c r="AK27" s="114"/>
      <c r="AL27" s="114"/>
      <c r="AM27" s="114"/>
    </row>
    <row r="28" spans="2:41">
      <c r="B28" s="533">
        <v>19</v>
      </c>
      <c r="C28" s="250" t="s">
        <v>216</v>
      </c>
      <c r="D28" s="2697">
        <f t="shared" si="0"/>
        <v>7</v>
      </c>
      <c r="E28" s="2957">
        <f>'12 л. РАСКЛАДКА'!AA32</f>
        <v>13.5</v>
      </c>
      <c r="F28" s="2579">
        <f>'12 л. РАСКЛАДКА'!AA90</f>
        <v>29.299999999999997</v>
      </c>
      <c r="G28" s="2579">
        <f>'12 л. РАСКЛАДКА'!AA149</f>
        <v>5</v>
      </c>
      <c r="H28" s="2579">
        <f>'12 л. РАСКЛАДКА'!AA205</f>
        <v>0</v>
      </c>
      <c r="I28" s="2579">
        <f>'12 л. РАСКЛАДКА'!AA262</f>
        <v>6.7</v>
      </c>
      <c r="J28" s="2909">
        <f>'12 л. РАСКЛАДКА'!AA318</f>
        <v>14</v>
      </c>
      <c r="K28" s="812">
        <f>'12 л. РАСКЛАДКА'!AA374</f>
        <v>0</v>
      </c>
      <c r="L28" s="2579">
        <f>'12 л. РАСКЛАДКА'!AA430</f>
        <v>0</v>
      </c>
      <c r="M28" s="2579">
        <f>'12 л. РАСКЛАДКА'!AA483</f>
        <v>0</v>
      </c>
      <c r="N28" s="2579">
        <f>'12 л. РАСКЛАДКА'!AA537</f>
        <v>10.5</v>
      </c>
      <c r="O28" s="1220">
        <f>'12 л. РАСКЛАДКА'!AA590</f>
        <v>5</v>
      </c>
      <c r="P28" s="2947">
        <f>'12 л. РАСКЛАДКА'!AA647</f>
        <v>0</v>
      </c>
      <c r="Q28" s="2919">
        <f t="shared" si="1"/>
        <v>84</v>
      </c>
      <c r="R28" s="2070">
        <f t="shared" si="2"/>
        <v>0</v>
      </c>
      <c r="S28" s="1222">
        <f t="shared" si="3"/>
        <v>84</v>
      </c>
      <c r="T28" s="2691">
        <v>10</v>
      </c>
      <c r="V28" s="825"/>
      <c r="W28" s="831"/>
      <c r="X28" s="414"/>
      <c r="Y28" s="114"/>
      <c r="Z28" s="114"/>
      <c r="AA28" s="114"/>
      <c r="AB28" s="114"/>
      <c r="AC28" s="827"/>
      <c r="AD28" s="134"/>
      <c r="AE28" s="828"/>
      <c r="AF28" s="114"/>
      <c r="AG28" s="834"/>
      <c r="AH28" s="114"/>
      <c r="AI28" s="114"/>
      <c r="AJ28" s="114"/>
      <c r="AK28" s="114"/>
      <c r="AL28" s="114"/>
      <c r="AM28" s="114"/>
    </row>
    <row r="29" spans="2:41">
      <c r="B29" s="533">
        <v>20</v>
      </c>
      <c r="C29" s="250" t="s">
        <v>48</v>
      </c>
      <c r="D29" s="2697">
        <f t="shared" si="0"/>
        <v>24.5</v>
      </c>
      <c r="E29" s="2957">
        <f>'12 л. РАСКЛАДКА'!AA33</f>
        <v>19.2</v>
      </c>
      <c r="F29" s="2579">
        <f>'12 л. РАСКЛАДКА'!AA91</f>
        <v>30.96</v>
      </c>
      <c r="G29" s="2579">
        <f>'12 л. РАСКЛАДКА'!AA150</f>
        <v>26.29</v>
      </c>
      <c r="H29" s="2579">
        <f>'12 л. РАСКЛАДКА'!AA206</f>
        <v>15.149999999999999</v>
      </c>
      <c r="I29" s="2579">
        <f>'12 л. РАСКЛАДКА'!AA263</f>
        <v>22.1</v>
      </c>
      <c r="J29" s="2909">
        <f>'12 л. РАСКЛАДКА'!AA319</f>
        <v>37.5</v>
      </c>
      <c r="K29" s="812">
        <f>'12 л. РАСКЛАДКА'!AA375</f>
        <v>26</v>
      </c>
      <c r="L29" s="2579">
        <f>'12 л. РАСКЛАДКА'!AA431</f>
        <v>18.840000000000003</v>
      </c>
      <c r="M29" s="2579">
        <f>'12 л. РАСКЛАДКА'!AA484</f>
        <v>35.57</v>
      </c>
      <c r="N29" s="2579">
        <f>'12 л. РАСКЛАДКА'!AA538</f>
        <v>30.1</v>
      </c>
      <c r="O29" s="1220">
        <f>'12 л. РАСКЛАДКА'!AA591</f>
        <v>20.79</v>
      </c>
      <c r="P29" s="2947">
        <f>'12 л. РАСКЛАДКА'!AA648</f>
        <v>11.5</v>
      </c>
      <c r="Q29" s="2919">
        <f t="shared" si="1"/>
        <v>294</v>
      </c>
      <c r="R29" s="2070">
        <f t="shared" si="2"/>
        <v>0</v>
      </c>
      <c r="S29" s="1222">
        <f t="shared" si="3"/>
        <v>294</v>
      </c>
      <c r="T29" s="2691">
        <v>35</v>
      </c>
      <c r="V29" s="825"/>
      <c r="W29" s="831"/>
      <c r="X29" s="414"/>
      <c r="Y29" s="114"/>
      <c r="Z29" s="114"/>
      <c r="AA29" s="114"/>
      <c r="AB29" s="114"/>
      <c r="AC29" s="827"/>
      <c r="AD29" s="134"/>
      <c r="AE29" s="828"/>
      <c r="AF29" s="114"/>
      <c r="AG29" s="829"/>
      <c r="AH29" s="114"/>
      <c r="AI29" s="114"/>
      <c r="AJ29" s="114"/>
      <c r="AK29" s="114"/>
      <c r="AL29" s="114"/>
      <c r="AM29" s="114"/>
    </row>
    <row r="30" spans="2:41">
      <c r="B30" s="533">
        <v>21</v>
      </c>
      <c r="C30" s="250" t="s">
        <v>49</v>
      </c>
      <c r="D30" s="2697">
        <f t="shared" si="0"/>
        <v>12.6</v>
      </c>
      <c r="E30" s="2957">
        <f>'12 л. РАСКЛАДКА'!AA34</f>
        <v>6</v>
      </c>
      <c r="F30" s="2579">
        <f>'12 л. РАСКЛАДКА'!AA92</f>
        <v>6.27</v>
      </c>
      <c r="G30" s="2579">
        <f>'12 л. РАСКЛАДКА'!AA151</f>
        <v>17.66</v>
      </c>
      <c r="H30" s="2579">
        <f>'12 л. РАСКЛАДКА'!AA207</f>
        <v>15.6</v>
      </c>
      <c r="I30" s="2579">
        <f>'12 л. РАСКЛАДКА'!AA264</f>
        <v>18.100000000000001</v>
      </c>
      <c r="J30" s="2909">
        <f>'12 л. РАСКЛАДКА'!AA320</f>
        <v>13</v>
      </c>
      <c r="K30" s="812">
        <f>'12 л. РАСКЛАДКА'!AA376</f>
        <v>6.2</v>
      </c>
      <c r="L30" s="2579">
        <f>'12 л. РАСКЛАДКА'!AA432</f>
        <v>14.67</v>
      </c>
      <c r="M30" s="2579">
        <f>'12 л. РАСКЛАДКА'!AA485</f>
        <v>12.100000000000001</v>
      </c>
      <c r="N30" s="2579">
        <f>'12 л. РАСКЛАДКА'!AA539</f>
        <v>11</v>
      </c>
      <c r="O30" s="1220">
        <f>'12 л. РАСКЛАДКА'!AA592</f>
        <v>18.399999999999999</v>
      </c>
      <c r="P30" s="2947">
        <f>'12 л. РАСКЛАДКА'!AA649</f>
        <v>12.2</v>
      </c>
      <c r="Q30" s="2919">
        <f t="shared" si="1"/>
        <v>151.19999999999999</v>
      </c>
      <c r="R30" s="2070">
        <f t="shared" si="2"/>
        <v>0</v>
      </c>
      <c r="S30" s="1222">
        <f t="shared" si="3"/>
        <v>151.19999999999999</v>
      </c>
      <c r="T30" s="2691">
        <v>18</v>
      </c>
      <c r="V30" s="825"/>
      <c r="W30" s="831"/>
      <c r="X30" s="414"/>
      <c r="Y30" s="114"/>
      <c r="Z30" s="114"/>
      <c r="AA30" s="114"/>
      <c r="AB30" s="114"/>
      <c r="AC30" s="827"/>
      <c r="AD30" s="134"/>
      <c r="AE30" s="828"/>
      <c r="AF30" s="114"/>
      <c r="AG30" s="829"/>
      <c r="AH30" s="114"/>
      <c r="AI30" s="114"/>
      <c r="AJ30" s="114"/>
      <c r="AK30" s="114"/>
      <c r="AL30" s="114"/>
      <c r="AM30" s="114"/>
    </row>
    <row r="31" spans="2:41" ht="12" customHeight="1">
      <c r="B31" s="533">
        <v>22</v>
      </c>
      <c r="C31" s="250" t="s">
        <v>217</v>
      </c>
      <c r="D31" s="2697">
        <f t="shared" si="0"/>
        <v>28</v>
      </c>
      <c r="E31" s="2957">
        <f>'12 л. РАСКЛАДКА'!AA35</f>
        <v>5.2240000000000002</v>
      </c>
      <c r="F31" s="2579">
        <f>'12 л. РАСКЛАДКА'!AA93</f>
        <v>10.46</v>
      </c>
      <c r="G31" s="2579">
        <f>'12 л. РАСКЛАДКА'!AA152</f>
        <v>4</v>
      </c>
      <c r="H31" s="2579">
        <f>'12 л. РАСКЛАДКА'!AA208</f>
        <v>21.91</v>
      </c>
      <c r="I31" s="2579">
        <f>'12 л. РАСКЛАДКА'!AA265</f>
        <v>17.880000000000003</v>
      </c>
      <c r="J31" s="2909">
        <f>'12 л. РАСКЛАДКА'!AA321</f>
        <v>48</v>
      </c>
      <c r="K31" s="812">
        <f>'12 л. РАСКЛАДКА'!AA377</f>
        <v>98</v>
      </c>
      <c r="L31" s="2579">
        <f>'12 л. РАСКЛАДКА'!AA433</f>
        <v>4</v>
      </c>
      <c r="M31" s="2579">
        <f>'12 л. РАСКЛАДКА'!AA486</f>
        <v>7.4</v>
      </c>
      <c r="N31" s="2579">
        <f>'12 л. РАСКЛАДКА'!AA540</f>
        <v>78.8</v>
      </c>
      <c r="O31" s="1220">
        <f>'12 л. РАСКЛАДКА'!AA593</f>
        <v>32.326000000000001</v>
      </c>
      <c r="P31" s="2947">
        <f>'12 л. РАСКЛАДКА'!AA650</f>
        <v>8</v>
      </c>
      <c r="Q31" s="2919">
        <f t="shared" si="1"/>
        <v>336</v>
      </c>
      <c r="R31" s="2070">
        <f t="shared" si="2"/>
        <v>0</v>
      </c>
      <c r="S31" s="1222">
        <f t="shared" si="3"/>
        <v>336</v>
      </c>
      <c r="T31" s="2691">
        <v>40</v>
      </c>
      <c r="V31" s="825"/>
      <c r="W31" s="831"/>
      <c r="X31" s="414"/>
      <c r="Y31" s="114"/>
      <c r="Z31" s="114"/>
      <c r="AA31" s="114"/>
      <c r="AB31" s="114"/>
      <c r="AC31" s="827"/>
      <c r="AD31" s="134"/>
      <c r="AE31" s="828"/>
      <c r="AF31" s="114"/>
      <c r="AG31" s="834"/>
      <c r="AH31" s="114"/>
      <c r="AI31" s="114"/>
      <c r="AJ31" s="114"/>
      <c r="AK31" s="114"/>
      <c r="AL31" s="114"/>
      <c r="AM31" s="114"/>
    </row>
    <row r="32" spans="2:41" ht="13.5" customHeight="1">
      <c r="B32" s="533">
        <v>23</v>
      </c>
      <c r="C32" s="250" t="s">
        <v>50</v>
      </c>
      <c r="D32" s="2697">
        <f t="shared" si="0"/>
        <v>24.5</v>
      </c>
      <c r="E32" s="2957">
        <f>'12 л. РАСКЛАДКА'!AA36</f>
        <v>24.6</v>
      </c>
      <c r="F32" s="2579">
        <f>'12 л. РАСКЛАДКА'!AA94</f>
        <v>35.5</v>
      </c>
      <c r="G32" s="2579">
        <f>'12 л. РАСКЛАДКА'!AA153</f>
        <v>18.07</v>
      </c>
      <c r="H32" s="2579">
        <f>'12 л. РАСКЛАДКА'!AA209</f>
        <v>17</v>
      </c>
      <c r="I32" s="2579">
        <f>'12 л. РАСКЛАДКА'!AA266</f>
        <v>32.14</v>
      </c>
      <c r="J32" s="2909">
        <f>'12 л. РАСКЛАДКА'!AA322</f>
        <v>17.7</v>
      </c>
      <c r="K32" s="812">
        <f>'12 л. РАСКЛАДКА'!AA378</f>
        <v>17</v>
      </c>
      <c r="L32" s="2579">
        <f>'12 л. РАСКЛАДКА'!AA434</f>
        <v>26.1</v>
      </c>
      <c r="M32" s="2579">
        <f>'12 л. РАСКЛАДКА'!AA487</f>
        <v>35.629999999999995</v>
      </c>
      <c r="N32" s="2579">
        <f>'12 л. РАСКЛАДКА'!AA541</f>
        <v>16.32</v>
      </c>
      <c r="O32" s="1220">
        <f>'12 л. РАСКЛАДКА'!AA594</f>
        <v>13.44</v>
      </c>
      <c r="P32" s="2947">
        <f>'12 л. РАСКЛАДКА'!AA651</f>
        <v>40.5</v>
      </c>
      <c r="Q32" s="2919">
        <f t="shared" si="1"/>
        <v>294</v>
      </c>
      <c r="R32" s="2070">
        <f t="shared" si="2"/>
        <v>0</v>
      </c>
      <c r="S32" s="1222">
        <f t="shared" si="3"/>
        <v>294</v>
      </c>
      <c r="T32" s="2691">
        <v>35</v>
      </c>
      <c r="V32" s="825"/>
      <c r="W32" s="831"/>
      <c r="X32" s="414"/>
      <c r="Y32" s="114"/>
      <c r="Z32" s="114"/>
      <c r="AA32" s="114"/>
      <c r="AB32" s="114"/>
      <c r="AC32" s="827"/>
      <c r="AD32" s="134"/>
      <c r="AE32" s="828"/>
      <c r="AF32" s="114"/>
      <c r="AG32" s="834"/>
      <c r="AH32" s="224"/>
      <c r="AI32" s="2838"/>
      <c r="AJ32" s="3000"/>
      <c r="AK32" s="2838"/>
      <c r="AL32" s="2838"/>
      <c r="AM32" s="114"/>
    </row>
    <row r="33" spans="2:39" ht="12.75" customHeight="1">
      <c r="B33" s="533">
        <v>24</v>
      </c>
      <c r="C33" s="250" t="s">
        <v>51</v>
      </c>
      <c r="D33" s="2697">
        <f t="shared" si="0"/>
        <v>10.5</v>
      </c>
      <c r="E33" s="2957">
        <f>'12 л. РАСКЛАДКА'!AA37</f>
        <v>35</v>
      </c>
      <c r="F33" s="2579">
        <f>'12 л. РАСКЛАДКА'!AA95</f>
        <v>0</v>
      </c>
      <c r="G33" s="2579">
        <f>'12 л. РАСКЛАДКА'!AA154</f>
        <v>0</v>
      </c>
      <c r="H33" s="2579">
        <f>'12 л. РАСКЛАДКА'!AA210</f>
        <v>20</v>
      </c>
      <c r="I33" s="2579">
        <f>'12 л. РАСКЛАДКА'!AA267</f>
        <v>0</v>
      </c>
      <c r="J33" s="2909">
        <f>'12 л. РАСКЛАДКА'!AA323</f>
        <v>21</v>
      </c>
      <c r="K33" s="812">
        <f>'12 л. РАСКЛАДКА'!AA379</f>
        <v>0</v>
      </c>
      <c r="L33" s="2579">
        <f>'12 л. РАСКЛАДКА'!AA435</f>
        <v>50</v>
      </c>
      <c r="M33" s="2579">
        <f>'12 л. РАСКЛАДКА'!AA488</f>
        <v>0</v>
      </c>
      <c r="N33" s="2579">
        <f>'12 л. РАСКЛАДКА'!AA542</f>
        <v>0</v>
      </c>
      <c r="O33" s="1220">
        <f>'12 л. РАСКЛАДКА'!AA595</f>
        <v>0</v>
      </c>
      <c r="P33" s="2947">
        <f>'12 л. РАСКЛАДКА'!AA652</f>
        <v>0</v>
      </c>
      <c r="Q33" s="2919">
        <f t="shared" si="1"/>
        <v>126</v>
      </c>
      <c r="R33" s="2070">
        <f t="shared" si="2"/>
        <v>0</v>
      </c>
      <c r="S33" s="1222">
        <f t="shared" si="3"/>
        <v>126</v>
      </c>
      <c r="T33" s="2691">
        <v>15</v>
      </c>
      <c r="V33" s="825"/>
      <c r="W33" s="831"/>
      <c r="X33" s="414"/>
      <c r="Y33" s="114"/>
      <c r="Z33" s="114"/>
      <c r="AA33" s="114"/>
      <c r="AB33" s="114"/>
      <c r="AC33" s="827"/>
      <c r="AD33" s="134"/>
      <c r="AE33" s="828"/>
      <c r="AF33" s="114"/>
      <c r="AG33" s="829"/>
      <c r="AH33" s="114"/>
      <c r="AI33" s="114"/>
      <c r="AJ33" s="114"/>
      <c r="AK33" s="114"/>
      <c r="AL33" s="114"/>
      <c r="AM33" s="114"/>
    </row>
    <row r="34" spans="2:39" ht="12" customHeight="1">
      <c r="B34" s="533">
        <v>25</v>
      </c>
      <c r="C34" s="250" t="s">
        <v>52</v>
      </c>
      <c r="D34" s="2697">
        <f t="shared" si="0"/>
        <v>1.4000000000000001</v>
      </c>
      <c r="E34" s="2957">
        <f>'12 л. РАСКЛАДКА'!AA38</f>
        <v>1</v>
      </c>
      <c r="F34" s="2579">
        <f>'12 л. РАСКЛАДКА'!AA96</f>
        <v>2</v>
      </c>
      <c r="G34" s="2579">
        <f>'12 л. РАСКЛАДКА'!AA155</f>
        <v>0</v>
      </c>
      <c r="H34" s="2579">
        <f>'12 л. РАСКЛАДКА'!AA211</f>
        <v>1</v>
      </c>
      <c r="I34" s="2579">
        <f>'12 л. РАСКЛАДКА'!AA268</f>
        <v>0</v>
      </c>
      <c r="J34" s="2909">
        <f>'12 л. РАСКЛАДКА'!AA324</f>
        <v>1</v>
      </c>
      <c r="K34" s="812">
        <f>'12 л. РАСКЛАДКА'!AA380</f>
        <v>0</v>
      </c>
      <c r="L34" s="2579">
        <f>'12 л. РАСКЛАДКА'!AA436</f>
        <v>1</v>
      </c>
      <c r="M34" s="2579">
        <f>'12 л. РАСКЛАДКА'!AA489</f>
        <v>0</v>
      </c>
      <c r="N34" s="2579">
        <f>'12 л. РАСКЛАДКА'!AA543</f>
        <v>1</v>
      </c>
      <c r="O34" s="1220">
        <f>'12 л. РАСКЛАДКА'!AA596</f>
        <v>1</v>
      </c>
      <c r="P34" s="2947">
        <f>'12 л. РАСКЛАДКА'!AA653</f>
        <v>0</v>
      </c>
      <c r="Q34" s="2919">
        <f t="shared" si="1"/>
        <v>8</v>
      </c>
      <c r="R34" s="2070">
        <f t="shared" si="2"/>
        <v>-52.380952380952372</v>
      </c>
      <c r="S34" s="1222">
        <f t="shared" si="3"/>
        <v>16.799999999999997</v>
      </c>
      <c r="T34" s="2691">
        <v>2</v>
      </c>
      <c r="V34" s="825"/>
      <c r="W34" s="839"/>
      <c r="X34" s="414"/>
      <c r="Y34" s="114"/>
      <c r="Z34" s="114"/>
      <c r="AA34" s="114"/>
      <c r="AB34" s="114"/>
      <c r="AC34" s="827"/>
      <c r="AD34" s="134"/>
      <c r="AE34" s="828"/>
      <c r="AF34" s="114"/>
      <c r="AG34" s="842"/>
      <c r="AH34" s="114"/>
      <c r="AI34" s="114"/>
      <c r="AJ34" s="114"/>
      <c r="AK34" s="114"/>
      <c r="AL34" s="114"/>
      <c r="AM34" s="114"/>
    </row>
    <row r="35" spans="2:39" ht="15.75" customHeight="1">
      <c r="B35" s="533">
        <v>26</v>
      </c>
      <c r="C35" s="250" t="s">
        <v>218</v>
      </c>
      <c r="D35" s="2697">
        <f t="shared" si="0"/>
        <v>0.84</v>
      </c>
      <c r="E35" s="2957">
        <f>'12 л. РАСКЛАДКА'!AA39</f>
        <v>0</v>
      </c>
      <c r="F35" s="2579">
        <f>'12 л. РАСКЛАДКА'!AA97</f>
        <v>0</v>
      </c>
      <c r="G35" s="2579">
        <f>'12 л. РАСКЛАДКА'!AA156</f>
        <v>0</v>
      </c>
      <c r="H35" s="2579">
        <f>'12 л. РАСКЛАДКА'!AA212</f>
        <v>0</v>
      </c>
      <c r="I35" s="2579">
        <f>'12 л. РАСКЛАДКА'!AA269</f>
        <v>4</v>
      </c>
      <c r="J35" s="2909">
        <f>'12 л. РАСКЛАДКА'!AA325</f>
        <v>0</v>
      </c>
      <c r="K35" s="812">
        <f>'12 л. РАСКЛАДКА'!AA381</f>
        <v>0</v>
      </c>
      <c r="L35" s="2579">
        <f>'12 л. РАСКЛАДКА'!AA437</f>
        <v>0</v>
      </c>
      <c r="M35" s="2579">
        <f>'12 л. РАСКЛАДКА'!AA490</f>
        <v>3.7</v>
      </c>
      <c r="N35" s="2579">
        <f>'12 л. РАСКЛАДКА'!AA544</f>
        <v>0</v>
      </c>
      <c r="O35" s="1220">
        <f>'12 л. РАСКЛАДКА'!AA597</f>
        <v>0</v>
      </c>
      <c r="P35" s="2947">
        <f>'12 л. РАСКЛАДКА'!AA654</f>
        <v>2.38</v>
      </c>
      <c r="Q35" s="2919">
        <f t="shared" si="1"/>
        <v>10.08</v>
      </c>
      <c r="R35" s="2070">
        <f t="shared" si="2"/>
        <v>0</v>
      </c>
      <c r="S35" s="1222">
        <f t="shared" si="3"/>
        <v>10.08</v>
      </c>
      <c r="T35" s="2691">
        <v>1.2</v>
      </c>
      <c r="V35" s="825"/>
      <c r="W35" s="831"/>
      <c r="X35" s="414"/>
      <c r="Y35" s="114"/>
      <c r="Z35" s="114"/>
      <c r="AA35" s="114"/>
      <c r="AB35" s="114"/>
      <c r="AC35" s="827"/>
      <c r="AD35" s="134"/>
      <c r="AE35" s="828"/>
      <c r="AF35" s="114"/>
      <c r="AG35" s="3250"/>
      <c r="AI35" s="114"/>
      <c r="AK35" s="114"/>
      <c r="AL35" s="114"/>
    </row>
    <row r="36" spans="2:39" ht="12" customHeight="1">
      <c r="B36" s="533">
        <v>27</v>
      </c>
      <c r="C36" s="250" t="s">
        <v>115</v>
      </c>
      <c r="D36" s="2697">
        <f t="shared" si="0"/>
        <v>1.4000000000000001</v>
      </c>
      <c r="E36" s="2957">
        <f>'12 л. РАСКЛАДКА'!AA40</f>
        <v>3</v>
      </c>
      <c r="F36" s="2579">
        <f>'12 л. РАСКЛАДКА'!AA98</f>
        <v>0</v>
      </c>
      <c r="G36" s="2579">
        <f>'12 л. РАСКЛАДКА'!AA157</f>
        <v>3</v>
      </c>
      <c r="H36" s="2579">
        <f>'12 л. РАСКЛАДКА'!AA213</f>
        <v>0</v>
      </c>
      <c r="I36" s="2579">
        <f>'12 л. РАСКЛАДКА'!AA270</f>
        <v>0</v>
      </c>
      <c r="J36" s="2909">
        <f>'12 л. РАСКЛАДКА'!AA326</f>
        <v>0</v>
      </c>
      <c r="K36" s="812">
        <f>'12 л. РАСКЛАДКА'!AA382</f>
        <v>5</v>
      </c>
      <c r="L36" s="2579">
        <f>'12 л. РАСКЛАДКА'!AA438</f>
        <v>0</v>
      </c>
      <c r="M36" s="2579">
        <f>'12 л. РАСКЛАДКА'!AA491</f>
        <v>0</v>
      </c>
      <c r="N36" s="2579">
        <f>'12 л. РАСКЛАДКА'!AA545</f>
        <v>0</v>
      </c>
      <c r="O36" s="1220">
        <f>'12 л. РАСКЛАДКА'!AA598</f>
        <v>3</v>
      </c>
      <c r="P36" s="2947">
        <f>'12 л. РАСКЛАДКА'!AA655</f>
        <v>2.8</v>
      </c>
      <c r="Q36" s="2919">
        <f t="shared" si="1"/>
        <v>16.8</v>
      </c>
      <c r="R36" s="2070">
        <f t="shared" si="2"/>
        <v>0</v>
      </c>
      <c r="S36" s="1222">
        <f t="shared" si="3"/>
        <v>16.799999999999997</v>
      </c>
      <c r="T36" s="2691">
        <v>2</v>
      </c>
      <c r="V36" s="825"/>
      <c r="W36" s="839"/>
      <c r="X36" s="414"/>
      <c r="Y36" s="114"/>
      <c r="Z36" s="114"/>
      <c r="AA36" s="114"/>
      <c r="AB36" s="114"/>
      <c r="AC36" s="827"/>
      <c r="AD36" s="134"/>
      <c r="AE36" s="828"/>
      <c r="AF36" s="114"/>
      <c r="AG36" s="842"/>
      <c r="AI36" s="114"/>
      <c r="AK36" s="114"/>
      <c r="AL36" s="114"/>
    </row>
    <row r="37" spans="2:39" ht="12" hidden="1" customHeight="1">
      <c r="B37" s="533">
        <v>28</v>
      </c>
      <c r="C37" s="250" t="s">
        <v>53</v>
      </c>
      <c r="D37" s="2697">
        <f t="shared" si="0"/>
        <v>0.21</v>
      </c>
      <c r="E37" s="2957">
        <f>'12 л. РАСКЛАДКА'!AA41</f>
        <v>0</v>
      </c>
      <c r="F37" s="2579">
        <f>'12 л. РАСКЛАДКА'!AA99</f>
        <v>0</v>
      </c>
      <c r="G37" s="2579">
        <f>'12 л. РАСКЛАДКА'!AA158</f>
        <v>0</v>
      </c>
      <c r="H37" s="2579">
        <f>'12 л. РАСКЛАДКА'!AA214</f>
        <v>0</v>
      </c>
      <c r="I37" s="2579">
        <f>'12 л. РАСКЛАДКА'!AA271</f>
        <v>0</v>
      </c>
      <c r="J37" s="2909">
        <f>'12 л. РАСКЛАДКА'!AA327</f>
        <v>1.1200000000000001</v>
      </c>
      <c r="K37" s="812">
        <f>'12 л. РАСКЛАДКА'!AA383</f>
        <v>0</v>
      </c>
      <c r="L37" s="2579">
        <f>'12 л. РАСКЛАДКА'!AA439</f>
        <v>0</v>
      </c>
      <c r="M37" s="2579">
        <f>'12 л. РАСКЛАДКА'!AA492</f>
        <v>0</v>
      </c>
      <c r="N37" s="2579">
        <f>'12 л. РАСКЛАДКА'!AA546</f>
        <v>0</v>
      </c>
      <c r="O37" s="1220">
        <f>'12 л. РАСКЛАДКА'!AA599</f>
        <v>0</v>
      </c>
      <c r="P37" s="2947">
        <f>'12 л. РАСКЛАДКА'!AA656</f>
        <v>0</v>
      </c>
      <c r="Q37" s="2919">
        <f t="shared" si="1"/>
        <v>1.1200000000000001</v>
      </c>
      <c r="R37" s="2070">
        <f t="shared" si="2"/>
        <v>-55.55555555555555</v>
      </c>
      <c r="S37" s="1222">
        <f t="shared" si="3"/>
        <v>2.52</v>
      </c>
      <c r="T37" s="2691">
        <v>0.3</v>
      </c>
      <c r="V37" s="825"/>
      <c r="W37" s="831"/>
      <c r="X37" s="414"/>
      <c r="Y37" s="114"/>
      <c r="Z37" s="114"/>
      <c r="AA37" s="114"/>
      <c r="AB37" s="114"/>
      <c r="AC37" s="827"/>
      <c r="AD37" s="134"/>
      <c r="AE37" s="828"/>
      <c r="AF37" s="114"/>
      <c r="AG37" s="834"/>
      <c r="AI37" s="114"/>
      <c r="AK37" s="114"/>
      <c r="AL37" s="114"/>
    </row>
    <row r="38" spans="2:39" ht="12.75" customHeight="1">
      <c r="B38" s="533">
        <v>29</v>
      </c>
      <c r="C38" s="576" t="s">
        <v>219</v>
      </c>
      <c r="D38" s="2697">
        <f t="shared" si="0"/>
        <v>3.5</v>
      </c>
      <c r="E38" s="2957">
        <f>'12 л. РАСКЛАДКА'!AA42</f>
        <v>2.5270000000000001</v>
      </c>
      <c r="F38" s="2579">
        <f>'12 л. РАСКЛАДКА'!AA100</f>
        <v>2.27</v>
      </c>
      <c r="G38" s="2579">
        <f>'12 л. РАСКЛАДКА'!AA159</f>
        <v>3.5150000000000001</v>
      </c>
      <c r="H38" s="2579">
        <f>'12 л. РАСКЛАДКА'!AA215</f>
        <v>4.18</v>
      </c>
      <c r="I38" s="2579">
        <f>'12 л. РАСКЛАДКА'!AA272</f>
        <v>5.1130000000000004</v>
      </c>
      <c r="J38" s="2909">
        <f>'12 л. РАСКЛАДКА'!AA328</f>
        <v>4.29</v>
      </c>
      <c r="K38" s="812">
        <f>'12 л. РАСКЛАДКА'!AA384</f>
        <v>3.12</v>
      </c>
      <c r="L38" s="2579">
        <f>'12 л. РАСКЛАДКА'!AA440</f>
        <v>3.0190000000000001</v>
      </c>
      <c r="M38" s="2579">
        <f>'12 л. РАСКЛАДКА'!AA493</f>
        <v>3.6500000000000004</v>
      </c>
      <c r="N38" s="2579">
        <f>'12 л. РАСКЛАДКА'!AA547</f>
        <v>3.8099999999999996</v>
      </c>
      <c r="O38" s="1220">
        <f>'12 л. РАСКЛАДКА'!AA600</f>
        <v>3.7959999999999998</v>
      </c>
      <c r="P38" s="2947">
        <f>'12 л. РАСКЛАДКА'!AA657</f>
        <v>2.71</v>
      </c>
      <c r="Q38" s="2919">
        <f t="shared" si="1"/>
        <v>42</v>
      </c>
      <c r="R38" s="2070">
        <f t="shared" si="2"/>
        <v>0</v>
      </c>
      <c r="S38" s="1222">
        <f t="shared" si="3"/>
        <v>42</v>
      </c>
      <c r="T38" s="2691">
        <v>5</v>
      </c>
      <c r="V38" s="825"/>
      <c r="W38" s="831"/>
      <c r="X38" s="414"/>
      <c r="Y38" s="114"/>
      <c r="Z38" s="114"/>
      <c r="AA38" s="114"/>
      <c r="AB38" s="114"/>
      <c r="AC38" s="827"/>
      <c r="AD38" s="134"/>
      <c r="AE38" s="828"/>
      <c r="AF38" s="114"/>
      <c r="AG38" s="834"/>
      <c r="AI38" s="114"/>
      <c r="AK38" s="114"/>
      <c r="AL38" s="114"/>
    </row>
    <row r="39" spans="2:39" ht="13.5" customHeight="1">
      <c r="B39" s="533">
        <v>30</v>
      </c>
      <c r="C39" s="250" t="s">
        <v>116</v>
      </c>
      <c r="D39" s="2697">
        <f t="shared" si="0"/>
        <v>2.8000000000000003</v>
      </c>
      <c r="E39" s="2957">
        <f>'12 л. РАСКЛАДКА'!AA43</f>
        <v>0</v>
      </c>
      <c r="F39" s="2579">
        <f>'12 л. РАСКЛАДКА'!AA101</f>
        <v>0</v>
      </c>
      <c r="G39" s="2579">
        <f>'12 л. РАСКЛАДКА'!AA160</f>
        <v>1</v>
      </c>
      <c r="H39" s="2579">
        <f>'12 л. РАСКЛАДКА'!AA216</f>
        <v>0</v>
      </c>
      <c r="I39" s="2579">
        <f>'12 л. РАСКЛАДКА'!AA273</f>
        <v>10</v>
      </c>
      <c r="J39" s="2909">
        <f>'12 л. РАСКЛАДКА'!AA329</f>
        <v>0</v>
      </c>
      <c r="K39" s="812">
        <f>'12 л. РАСКЛАДКА'!AA385</f>
        <v>0</v>
      </c>
      <c r="L39" s="2579">
        <f>'12 л. РАСКЛАДКА'!AA441</f>
        <v>0</v>
      </c>
      <c r="M39" s="2579">
        <f>'12 л. РАСКЛАДКА'!AA494</f>
        <v>10</v>
      </c>
      <c r="N39" s="2579">
        <f>'12 л. РАСКЛАДКА'!AA548</f>
        <v>0</v>
      </c>
      <c r="O39" s="1220">
        <f>'12 л. РАСКЛАДКА'!AA601</f>
        <v>0</v>
      </c>
      <c r="P39" s="2947">
        <f>'12 л. РАСКЛАДКА'!AA658</f>
        <v>12.6</v>
      </c>
      <c r="Q39" s="2919">
        <f t="shared" si="1"/>
        <v>33.6</v>
      </c>
      <c r="R39" s="2070">
        <f t="shared" si="2"/>
        <v>0</v>
      </c>
      <c r="S39" s="1222">
        <f t="shared" si="3"/>
        <v>33.599999999999994</v>
      </c>
      <c r="T39" s="2691">
        <v>4</v>
      </c>
      <c r="V39" s="830"/>
      <c r="W39" s="839"/>
      <c r="X39" s="414"/>
      <c r="Y39" s="114"/>
      <c r="Z39" s="114"/>
      <c r="AA39" s="114"/>
      <c r="AB39" s="114"/>
      <c r="AC39" s="827"/>
      <c r="AD39" s="134"/>
      <c r="AE39" s="828"/>
      <c r="AF39" s="114"/>
      <c r="AG39" s="842"/>
      <c r="AI39" s="114"/>
      <c r="AK39" s="114"/>
      <c r="AL39" s="114"/>
    </row>
    <row r="40" spans="2:39" ht="14.25" customHeight="1">
      <c r="B40" s="533">
        <v>31</v>
      </c>
      <c r="C40" s="250" t="s">
        <v>117</v>
      </c>
      <c r="D40" s="2697">
        <f t="shared" si="0"/>
        <v>1.4000000000000001</v>
      </c>
      <c r="E40" s="2957">
        <f>'12 л. РАСКЛАДКА'!AA44</f>
        <v>1.0142</v>
      </c>
      <c r="F40" s="2579">
        <f>'12 л. РАСКЛАДКА'!AA102</f>
        <v>1.0863999999999998</v>
      </c>
      <c r="G40" s="2579">
        <f>'12 л. РАСКЛАДКА'!AA161</f>
        <v>1.2710999999999997</v>
      </c>
      <c r="H40" s="2579">
        <f>'12 л. РАСКЛАДКА'!AA217</f>
        <v>1.4624999999999999</v>
      </c>
      <c r="I40" s="2579">
        <f>'12 л. РАСКЛАДКА'!AA274</f>
        <v>0.96099999999999997</v>
      </c>
      <c r="J40" s="2909">
        <f>'12 л. РАСКЛАДКА'!AA330</f>
        <v>1.1099999999999999</v>
      </c>
      <c r="K40" s="812">
        <f>'12 л. РАСКЛАДКА'!AA386</f>
        <v>0.22870000000000001</v>
      </c>
      <c r="L40" s="2579">
        <f>'12 л. РАСКЛАДКА'!AA442</f>
        <v>3.3523999999999998</v>
      </c>
      <c r="M40" s="2579">
        <f>'12 л. РАСКЛАДКА'!AA495</f>
        <v>1.054</v>
      </c>
      <c r="N40" s="2579">
        <f>'12 л. РАСКЛАДКА'!AA549</f>
        <v>1.1619999999999997</v>
      </c>
      <c r="O40" s="1220">
        <f>'12 л. РАСКЛАДКА'!AA602</f>
        <v>2.5076999999999998</v>
      </c>
      <c r="P40" s="2947">
        <f>'12 л. РАСКЛАДКА'!AA659</f>
        <v>1.59</v>
      </c>
      <c r="Q40" s="2919">
        <f t="shared" si="1"/>
        <v>16.799999999999997</v>
      </c>
      <c r="R40" s="2070">
        <f t="shared" si="2"/>
        <v>0</v>
      </c>
      <c r="S40" s="1222">
        <f t="shared" si="3"/>
        <v>16.799999999999997</v>
      </c>
      <c r="T40" s="2691">
        <v>2</v>
      </c>
      <c r="V40" s="830"/>
      <c r="W40" s="831"/>
      <c r="X40" s="414"/>
      <c r="Y40" s="114"/>
      <c r="Z40" s="114"/>
      <c r="AA40" s="114"/>
      <c r="AB40" s="114"/>
      <c r="AC40" s="827"/>
      <c r="AD40" s="134"/>
      <c r="AE40" s="828"/>
      <c r="AF40" s="114"/>
      <c r="AG40" s="843"/>
      <c r="AI40" s="114"/>
      <c r="AK40" s="114"/>
      <c r="AL40" s="114"/>
    </row>
    <row r="41" spans="2:39" ht="15" customHeight="1">
      <c r="B41" s="533">
        <v>32</v>
      </c>
      <c r="C41" s="250" t="s">
        <v>55</v>
      </c>
      <c r="D41" s="2697">
        <f t="shared" si="0"/>
        <v>63</v>
      </c>
      <c r="E41" s="2937">
        <f>'12 л. МЕНЮ '!E107</f>
        <v>57.686999999999998</v>
      </c>
      <c r="F41" s="852">
        <f>'12 л. МЕНЮ '!E161</f>
        <v>75.417000000000002</v>
      </c>
      <c r="G41" s="852">
        <f>'12 л. МЕНЮ '!E221</f>
        <v>61.643999999999998</v>
      </c>
      <c r="H41" s="852">
        <f>'12 л. МЕНЮ '!E274</f>
        <v>53.105999999999995</v>
      </c>
      <c r="I41" s="852">
        <f>'12 л. МЕНЮ '!E328</f>
        <v>67.146000000000001</v>
      </c>
      <c r="J41" s="2909">
        <f>'12 л. МЕНЮ '!E385</f>
        <v>63.002000000000002</v>
      </c>
      <c r="K41" s="852">
        <f>'12 л. МЕНЮ '!E502</f>
        <v>60.531999999999996</v>
      </c>
      <c r="L41" s="852">
        <f>'12 л. МЕНЮ '!E556</f>
        <v>62.831999999999994</v>
      </c>
      <c r="M41" s="852">
        <f>'12 л. МЕНЮ '!E611</f>
        <v>59.097999999999999</v>
      </c>
      <c r="N41" s="852">
        <f>'12 л. МЕНЮ '!E666</f>
        <v>61.265000000000001</v>
      </c>
      <c r="O41" s="1202">
        <f>'12 л. МЕНЮ '!E721</f>
        <v>71.27300000000001</v>
      </c>
      <c r="P41" s="2947">
        <f>'12 л. МЕНЮ '!E780</f>
        <v>63.00200000000001</v>
      </c>
      <c r="Q41" s="2919">
        <f t="shared" si="1"/>
        <v>756.00399999999991</v>
      </c>
      <c r="R41" s="2070">
        <f t="shared" si="2"/>
        <v>5.2910052909282967E-4</v>
      </c>
      <c r="S41" s="1222">
        <f t="shared" si="3"/>
        <v>756</v>
      </c>
      <c r="T41" s="2691">
        <v>90</v>
      </c>
      <c r="V41" s="830"/>
      <c r="W41" s="839"/>
      <c r="X41" s="414"/>
      <c r="Y41" s="114"/>
      <c r="Z41" s="114"/>
      <c r="AA41" s="114"/>
      <c r="AB41" s="114"/>
      <c r="AC41" s="846"/>
      <c r="AD41" s="134"/>
      <c r="AE41" s="828"/>
      <c r="AF41" s="114"/>
      <c r="AG41" s="834"/>
      <c r="AI41" s="114"/>
      <c r="AK41" s="114"/>
      <c r="AL41" s="114"/>
    </row>
    <row r="42" spans="2:39" ht="12.75" customHeight="1">
      <c r="B42" s="533">
        <v>33</v>
      </c>
      <c r="C42" s="250" t="s">
        <v>56</v>
      </c>
      <c r="D42" s="2697">
        <f t="shared" si="0"/>
        <v>64.400000000000006</v>
      </c>
      <c r="E42" s="2937">
        <f>'12 л. МЕНЮ '!F107</f>
        <v>61.917000000000002</v>
      </c>
      <c r="F42" s="852">
        <f>'12 л. МЕНЮ '!F161</f>
        <v>64.757900000000006</v>
      </c>
      <c r="G42" s="852">
        <f>'12 л. МЕНЮ '!F221</f>
        <v>63.205000000000005</v>
      </c>
      <c r="H42" s="852">
        <f>'12 л. МЕНЮ '!F274</f>
        <v>60.69700000000001</v>
      </c>
      <c r="I42" s="852">
        <f>'12 л. МЕНЮ '!F328</f>
        <v>71.425999999999988</v>
      </c>
      <c r="J42" s="2909">
        <f>'12 л. МЕНЮ '!F385</f>
        <v>64.397100000000009</v>
      </c>
      <c r="K42" s="852">
        <f>'12 л. МЕНЮ '!F502</f>
        <v>58.182000000000002</v>
      </c>
      <c r="L42" s="852">
        <f>'12 л. МЕНЮ '!F556</f>
        <v>59.469000000000001</v>
      </c>
      <c r="M42" s="852">
        <f>'12 л. МЕНЮ '!F611</f>
        <v>65.826000000000008</v>
      </c>
      <c r="N42" s="852">
        <f>'12 л. МЕНЮ '!F666</f>
        <v>72.566000000000003</v>
      </c>
      <c r="O42" s="1202">
        <f>'12 л. МЕНЮ '!F721</f>
        <v>65.954000000000008</v>
      </c>
      <c r="P42" s="2947">
        <f>'12 л. МЕНЮ '!F780</f>
        <v>64.403000000000006</v>
      </c>
      <c r="Q42" s="2919">
        <f t="shared" si="1"/>
        <v>772.80000000000018</v>
      </c>
      <c r="R42" s="2070">
        <f t="shared" si="2"/>
        <v>0</v>
      </c>
      <c r="S42" s="1222">
        <f t="shared" si="3"/>
        <v>772.80000000000007</v>
      </c>
      <c r="T42" s="2691">
        <v>92</v>
      </c>
      <c r="V42" s="830"/>
      <c r="W42" s="839"/>
      <c r="X42" s="414"/>
      <c r="Y42" s="114"/>
      <c r="Z42" s="114"/>
      <c r="AA42" s="114"/>
      <c r="AB42" s="114"/>
      <c r="AC42" s="846"/>
      <c r="AD42" s="134"/>
      <c r="AE42" s="828"/>
      <c r="AF42" s="114"/>
      <c r="AG42" s="834"/>
      <c r="AI42" s="114"/>
      <c r="AK42" s="114"/>
      <c r="AL42" s="114"/>
    </row>
    <row r="43" spans="2:39" ht="12.75" customHeight="1">
      <c r="B43" s="533">
        <v>34</v>
      </c>
      <c r="C43" s="250" t="s">
        <v>57</v>
      </c>
      <c r="D43" s="2697">
        <f t="shared" si="0"/>
        <v>268.10000000000002</v>
      </c>
      <c r="E43" s="2939">
        <f>'12 л. МЕНЮ '!G107</f>
        <v>280.23500000000001</v>
      </c>
      <c r="F43" s="852">
        <f>'12 л. МЕНЮ '!G161</f>
        <v>256.80700000000002</v>
      </c>
      <c r="G43" s="852">
        <f>'12 л. МЕНЮ '!G221</f>
        <v>269.47000000000003</v>
      </c>
      <c r="H43" s="852">
        <f>'12 л. МЕНЮ '!G274</f>
        <v>277.64299999999997</v>
      </c>
      <c r="I43" s="852">
        <f>'12 л. МЕНЮ '!G328</f>
        <v>256.34399999999999</v>
      </c>
      <c r="J43" s="2909">
        <f>'12 л. МЕНЮ '!G385</f>
        <v>268.101</v>
      </c>
      <c r="K43" s="852">
        <f>'12 л. МЕНЮ '!G502</f>
        <v>281.94899999999996</v>
      </c>
      <c r="L43" s="852">
        <f>'12 л. МЕНЮ '!G556</f>
        <v>279.56099999999998</v>
      </c>
      <c r="M43" s="852">
        <f>'12 л. МЕНЮ '!G611</f>
        <v>281.36330000000004</v>
      </c>
      <c r="N43" s="852">
        <f>'12 л. МЕНЮ '!G666</f>
        <v>257.58200000000005</v>
      </c>
      <c r="O43" s="1202">
        <f>'12 л. МЕНЮ '!G721</f>
        <v>240.04300000000001</v>
      </c>
      <c r="P43" s="2947">
        <f>'12 л. МЕНЮ '!G780</f>
        <v>268.10169999999999</v>
      </c>
      <c r="Q43" s="2919">
        <f t="shared" si="1"/>
        <v>3217.2000000000003</v>
      </c>
      <c r="R43" s="2070">
        <f t="shared" si="2"/>
        <v>0</v>
      </c>
      <c r="S43" s="1222">
        <f t="shared" si="3"/>
        <v>3217.2000000000003</v>
      </c>
      <c r="T43" s="2691">
        <v>383</v>
      </c>
      <c r="V43" s="3252"/>
      <c r="W43" s="839"/>
      <c r="X43" s="414"/>
      <c r="Y43" s="114"/>
      <c r="Z43" s="114"/>
      <c r="AA43" s="114"/>
      <c r="AB43" s="114"/>
      <c r="AC43" s="846"/>
      <c r="AD43" s="134"/>
      <c r="AE43" s="828"/>
      <c r="AF43" s="114"/>
      <c r="AG43" s="834"/>
      <c r="AI43" s="114"/>
      <c r="AK43" s="114"/>
      <c r="AL43" s="114"/>
    </row>
    <row r="44" spans="2:39" ht="15" customHeight="1" thickBot="1">
      <c r="B44" s="577">
        <v>35</v>
      </c>
      <c r="C44" s="578" t="s">
        <v>58</v>
      </c>
      <c r="D44" s="2698">
        <f t="shared" si="0"/>
        <v>1904</v>
      </c>
      <c r="E44" s="2940">
        <f>'12 л. МЕНЮ '!H107</f>
        <v>1904.9892</v>
      </c>
      <c r="F44" s="2966">
        <f>'12 л. МЕНЮ '!H161</f>
        <v>1901.9150999999999</v>
      </c>
      <c r="G44" s="853">
        <f>'12 л. МЕНЮ '!H221</f>
        <v>1899.0240000000001</v>
      </c>
      <c r="H44" s="2966">
        <f>'12 л. МЕНЮ '!H274</f>
        <v>1907.002</v>
      </c>
      <c r="I44" s="2966">
        <f>'12 л. МЕНЮ '!H328</f>
        <v>1907.0707</v>
      </c>
      <c r="J44" s="1043">
        <f>'12 л. МЕНЮ '!H385</f>
        <v>1904.0029999999999</v>
      </c>
      <c r="K44" s="853">
        <f>'12 л. МЕНЮ '!H502</f>
        <v>1903.7550000000001</v>
      </c>
      <c r="L44" s="854">
        <f>'12 л. МЕНЮ '!H556</f>
        <v>1903.4559999999999</v>
      </c>
      <c r="M44" s="2966">
        <f>'12 л. МЕНЮ '!H611</f>
        <v>1908.6750000000002</v>
      </c>
      <c r="N44" s="2966">
        <f>'12 л. МЕНЮ '!H666</f>
        <v>1900.8089999999997</v>
      </c>
      <c r="O44" s="1203">
        <f>'12 л. МЕНЮ '!H721</f>
        <v>1903.3040000000001</v>
      </c>
      <c r="P44" s="1804">
        <f>'12 л. МЕНЮ '!H780</f>
        <v>1903.9970000000001</v>
      </c>
      <c r="Q44" s="2922">
        <f>E44+F44+G44+H44+I44+J44+K44+L44+M44+N44+O44+P44</f>
        <v>22848.000000000004</v>
      </c>
      <c r="R44" s="2254">
        <f t="shared" si="2"/>
        <v>0</v>
      </c>
      <c r="S44" s="2999">
        <f t="shared" si="3"/>
        <v>22848</v>
      </c>
      <c r="T44" s="2694">
        <v>2720</v>
      </c>
      <c r="V44" s="833"/>
      <c r="W44" s="839"/>
      <c r="X44" s="414"/>
      <c r="Y44" s="114"/>
      <c r="Z44" s="114"/>
      <c r="AA44" s="114"/>
      <c r="AB44" s="114"/>
      <c r="AC44" s="846"/>
      <c r="AD44" s="134"/>
      <c r="AE44" s="828"/>
      <c r="AF44" s="114"/>
      <c r="AG44" s="834"/>
      <c r="AI44" s="114"/>
      <c r="AK44" s="114"/>
      <c r="AL44" s="114"/>
    </row>
    <row r="47" spans="2:39" ht="13.5" customHeight="1"/>
    <row r="48" spans="2:39" ht="12.75" customHeight="1"/>
    <row r="49" spans="2:20" ht="12.75" customHeight="1"/>
    <row r="50" spans="2:20" ht="11.25" customHeight="1"/>
    <row r="51" spans="2:20" ht="11.25" customHeight="1"/>
    <row r="53" spans="2:20">
      <c r="B53" t="s">
        <v>222</v>
      </c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</row>
    <row r="54" spans="2:20">
      <c r="B54" t="s">
        <v>223</v>
      </c>
      <c r="D54" s="294"/>
      <c r="E54" s="294"/>
      <c r="F54" s="294"/>
      <c r="G54" s="294"/>
      <c r="H54" s="294"/>
      <c r="I54" s="294"/>
      <c r="J54" s="294"/>
      <c r="K54" s="294"/>
      <c r="L54" s="294"/>
      <c r="M54" s="294"/>
      <c r="N54" s="294"/>
      <c r="O54" s="294"/>
      <c r="P54" s="294"/>
      <c r="Q54" s="294"/>
      <c r="R54" s="294"/>
      <c r="S54" s="294"/>
      <c r="T54" s="294"/>
    </row>
    <row r="55" spans="2:20">
      <c r="B55" t="s">
        <v>224</v>
      </c>
      <c r="O55" s="294"/>
      <c r="P55" s="294"/>
    </row>
    <row r="56" spans="2:20"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294"/>
      <c r="R56" s="294"/>
      <c r="S56" s="294"/>
      <c r="T56" s="294"/>
    </row>
    <row r="57" spans="2:20">
      <c r="B57" s="1" t="s">
        <v>225</v>
      </c>
    </row>
    <row r="58" spans="2:20">
      <c r="B58" t="s">
        <v>226</v>
      </c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</row>
    <row r="59" spans="2:20"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294"/>
      <c r="R59" s="294"/>
      <c r="S59" s="294"/>
      <c r="T59" s="294"/>
    </row>
    <row r="67" ht="13.5" customHeight="1"/>
    <row r="69" ht="13.5" customHeight="1"/>
    <row r="70" ht="12" customHeight="1"/>
    <row r="72" ht="12.75" customHeight="1"/>
    <row r="74" ht="12.75" customHeight="1"/>
    <row r="76" ht="12.75" customHeight="1"/>
    <row r="78" ht="12.75" customHeight="1"/>
    <row r="79" hidden="1"/>
    <row r="86" spans="2:54">
      <c r="B86" s="114"/>
      <c r="C86" s="114"/>
      <c r="D86" s="114"/>
      <c r="E86" s="114"/>
      <c r="F86" s="114"/>
      <c r="G86" s="114"/>
      <c r="H86" s="114"/>
      <c r="I86" s="114"/>
      <c r="J86" s="114"/>
      <c r="K86" s="114"/>
      <c r="L86" s="114"/>
      <c r="M86" s="114"/>
      <c r="N86" s="114"/>
      <c r="O86" s="114"/>
      <c r="P86" s="114"/>
      <c r="Q86" s="114"/>
      <c r="R86" s="114"/>
      <c r="S86" s="114"/>
      <c r="T86" s="114"/>
      <c r="U86" s="114"/>
      <c r="V86" s="114"/>
      <c r="W86" s="114"/>
      <c r="X86" s="114"/>
      <c r="Y86" s="114"/>
      <c r="Z86" s="114"/>
      <c r="AA86" s="114"/>
      <c r="AB86" s="114"/>
      <c r="AC86" s="114"/>
      <c r="AD86" s="114"/>
      <c r="AE86" s="114"/>
      <c r="AF86" s="114"/>
      <c r="AG86" s="114"/>
      <c r="AH86" s="114"/>
      <c r="AI86" s="114"/>
      <c r="AJ86" s="114"/>
      <c r="AK86" s="114"/>
      <c r="AL86" s="114"/>
      <c r="AM86" s="114"/>
      <c r="AN86" s="114"/>
      <c r="AO86" s="114"/>
      <c r="AP86" s="114"/>
      <c r="AQ86" s="114"/>
      <c r="AR86" s="114"/>
      <c r="AS86" s="114"/>
      <c r="AT86" s="114"/>
      <c r="AU86" s="114"/>
      <c r="AV86" s="114"/>
      <c r="AW86" s="114"/>
      <c r="AX86" s="114"/>
      <c r="AY86" s="114"/>
      <c r="AZ86" s="114"/>
      <c r="BA86" s="114"/>
      <c r="BB86" s="114"/>
    </row>
    <row r="87" spans="2:54">
      <c r="B87" s="213"/>
      <c r="C87" s="114"/>
      <c r="D87" s="213"/>
      <c r="E87" s="114"/>
      <c r="F87" s="114"/>
      <c r="G87" s="114"/>
      <c r="H87" s="114"/>
      <c r="I87" s="114"/>
      <c r="J87" s="114"/>
      <c r="K87" s="114"/>
      <c r="L87" s="114"/>
      <c r="M87" s="114"/>
      <c r="N87" s="114"/>
      <c r="O87" s="114"/>
      <c r="P87" s="114"/>
      <c r="Q87" s="114"/>
      <c r="R87" s="210"/>
      <c r="S87" s="114"/>
      <c r="T87" s="114"/>
      <c r="U87" s="114"/>
      <c r="V87" s="114"/>
      <c r="W87" s="114"/>
      <c r="X87" s="114"/>
      <c r="Y87" s="114"/>
      <c r="Z87" s="114"/>
      <c r="AA87" s="114"/>
      <c r="AB87" s="114"/>
      <c r="AC87" s="114"/>
      <c r="AD87" s="114"/>
      <c r="AE87" s="114"/>
      <c r="AF87" s="114"/>
      <c r="AG87" s="114"/>
      <c r="AH87" s="114"/>
      <c r="AI87" s="114"/>
      <c r="AJ87" s="114"/>
      <c r="AK87" s="114"/>
      <c r="AL87" s="114"/>
      <c r="AM87" s="114"/>
      <c r="AN87" s="114"/>
      <c r="AO87" s="114"/>
      <c r="AP87" s="114"/>
      <c r="AQ87" s="114"/>
      <c r="AR87" s="114"/>
      <c r="AS87" s="114"/>
      <c r="AT87" s="114"/>
      <c r="AU87" s="114"/>
      <c r="AV87" s="114"/>
      <c r="AW87" s="114"/>
      <c r="AX87" s="114"/>
      <c r="AY87" s="114"/>
      <c r="AZ87" s="114"/>
      <c r="BA87" s="114"/>
      <c r="BB87" s="114"/>
    </row>
    <row r="88" spans="2:54">
      <c r="B88" s="114"/>
      <c r="C88" s="134"/>
      <c r="D88" s="414"/>
      <c r="E88" s="217"/>
      <c r="F88" s="217"/>
      <c r="G88" s="217"/>
      <c r="H88" s="217"/>
      <c r="I88" s="217"/>
      <c r="J88" s="217"/>
      <c r="K88" s="217"/>
      <c r="L88" s="217"/>
      <c r="M88" s="134"/>
      <c r="N88" s="134"/>
      <c r="O88" s="106"/>
      <c r="P88" s="106"/>
      <c r="Q88" s="134"/>
      <c r="R88" s="414"/>
      <c r="S88" s="114"/>
      <c r="T88" s="414"/>
      <c r="U88" s="134"/>
      <c r="V88" s="114"/>
      <c r="W88" s="114"/>
      <c r="X88" s="114"/>
      <c r="Y88" s="114"/>
      <c r="Z88" s="114"/>
      <c r="AA88" s="114"/>
      <c r="AB88" s="114"/>
      <c r="AC88" s="114"/>
      <c r="AD88" s="114"/>
      <c r="AE88" s="114"/>
      <c r="AF88" s="114"/>
      <c r="AG88" s="114"/>
      <c r="AH88" s="114"/>
      <c r="AI88" s="114"/>
      <c r="AJ88" s="114"/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  <c r="AU88" s="114"/>
      <c r="AV88" s="114"/>
      <c r="AW88" s="114"/>
      <c r="AX88" s="114"/>
      <c r="AY88" s="114"/>
      <c r="AZ88" s="114"/>
      <c r="BA88" s="114"/>
      <c r="BB88" s="114"/>
    </row>
    <row r="89" spans="2:54">
      <c r="B89" s="114"/>
      <c r="C89" s="134"/>
      <c r="D89" s="106"/>
      <c r="E89" s="217"/>
      <c r="F89" s="217"/>
      <c r="G89" s="217"/>
      <c r="H89" s="217"/>
      <c r="I89" s="217"/>
      <c r="J89" s="217"/>
      <c r="K89" s="217"/>
      <c r="L89" s="217"/>
      <c r="M89" s="134"/>
      <c r="N89" s="134"/>
      <c r="O89" s="106"/>
      <c r="P89" s="106"/>
      <c r="Q89" s="134"/>
      <c r="R89" s="414"/>
      <c r="S89" s="114"/>
      <c r="T89" s="414"/>
      <c r="U89" s="134"/>
      <c r="V89" s="114"/>
      <c r="W89" s="114"/>
      <c r="X89" s="114"/>
      <c r="Y89" s="114"/>
      <c r="Z89" s="114"/>
      <c r="AA89" s="114"/>
      <c r="AB89" s="114"/>
      <c r="AC89" s="114"/>
      <c r="AD89" s="114"/>
      <c r="AE89" s="114"/>
      <c r="AF89" s="114"/>
      <c r="AG89" s="114"/>
      <c r="AH89" s="114"/>
      <c r="AI89" s="114"/>
      <c r="AJ89" s="114"/>
      <c r="AK89" s="114"/>
      <c r="AL89" s="114"/>
      <c r="AM89" s="114"/>
      <c r="AN89" s="114"/>
      <c r="AO89" s="114"/>
      <c r="AP89" s="114"/>
      <c r="AQ89" s="114"/>
      <c r="AR89" s="114"/>
      <c r="AS89" s="114"/>
      <c r="AT89" s="114"/>
      <c r="AU89" s="114"/>
      <c r="AV89" s="114"/>
      <c r="AW89" s="114"/>
      <c r="AX89" s="114"/>
      <c r="AY89" s="114"/>
      <c r="AZ89" s="114"/>
      <c r="BA89" s="114"/>
      <c r="BB89" s="114"/>
    </row>
    <row r="90" spans="2:54">
      <c r="B90" s="114"/>
      <c r="C90" s="414"/>
      <c r="D90" s="414"/>
      <c r="E90" s="217"/>
      <c r="F90" s="217"/>
      <c r="G90" s="217"/>
      <c r="H90" s="217"/>
      <c r="I90" s="114"/>
      <c r="J90" s="114"/>
      <c r="K90" s="217"/>
      <c r="L90" s="112"/>
      <c r="M90" s="134"/>
      <c r="N90" s="134"/>
      <c r="O90" s="106"/>
      <c r="P90" s="106"/>
      <c r="Q90" s="414"/>
      <c r="R90" s="414"/>
      <c r="S90" s="114"/>
      <c r="T90" s="414"/>
      <c r="U90" s="134"/>
      <c r="V90" s="114"/>
      <c r="W90" s="114"/>
      <c r="X90" s="114"/>
      <c r="Y90" s="114"/>
      <c r="Z90" s="114"/>
      <c r="AA90" s="114"/>
      <c r="AB90" s="822"/>
      <c r="AC90" s="114"/>
      <c r="AD90" s="114"/>
      <c r="AE90" s="114"/>
      <c r="AF90" s="114"/>
      <c r="AG90" s="114"/>
      <c r="AH90" s="114"/>
      <c r="AI90" s="114"/>
      <c r="AJ90" s="114"/>
      <c r="AK90" s="114"/>
      <c r="AL90" s="114"/>
      <c r="AM90" s="114"/>
      <c r="AN90" s="114"/>
      <c r="AO90" s="114"/>
      <c r="AP90" s="114"/>
      <c r="AQ90" s="114"/>
      <c r="AR90" s="114"/>
      <c r="AS90" s="114"/>
      <c r="AT90" s="114"/>
      <c r="AU90" s="114"/>
      <c r="AV90" s="114"/>
      <c r="AW90" s="114"/>
      <c r="AX90" s="114"/>
      <c r="AY90" s="114"/>
      <c r="AZ90" s="114"/>
      <c r="BA90" s="114"/>
      <c r="BB90" s="114"/>
    </row>
    <row r="91" spans="2:54">
      <c r="B91" s="114"/>
      <c r="C91" s="134"/>
      <c r="D91" s="134"/>
      <c r="E91" s="414"/>
      <c r="F91" s="414"/>
      <c r="G91" s="414"/>
      <c r="H91" s="414"/>
      <c r="I91" s="414"/>
      <c r="J91" s="414"/>
      <c r="K91" s="414"/>
      <c r="L91" s="414"/>
      <c r="M91" s="414"/>
      <c r="N91" s="414"/>
      <c r="O91" s="106"/>
      <c r="P91" s="106"/>
      <c r="Q91" s="414"/>
      <c r="R91" s="414"/>
      <c r="S91" s="114"/>
      <c r="T91" s="414"/>
      <c r="U91" s="134"/>
      <c r="V91" s="114"/>
      <c r="W91" s="114"/>
      <c r="X91" s="114"/>
      <c r="Y91" s="114"/>
      <c r="Z91" s="375"/>
      <c r="AA91" s="114"/>
      <c r="AB91" s="822"/>
      <c r="AC91" s="114"/>
      <c r="AD91" s="114"/>
      <c r="AE91" s="114"/>
      <c r="AF91" s="114"/>
      <c r="AG91" s="114"/>
      <c r="AH91" s="114"/>
      <c r="AI91" s="114"/>
      <c r="AJ91" s="114"/>
      <c r="AK91" s="114"/>
      <c r="AL91" s="114"/>
      <c r="AM91" s="114"/>
      <c r="AN91" s="114"/>
      <c r="AO91" s="114"/>
      <c r="AP91" s="114"/>
      <c r="AQ91" s="114"/>
      <c r="AR91" s="114"/>
      <c r="AS91" s="114"/>
      <c r="AT91" s="114"/>
      <c r="AU91" s="114"/>
      <c r="AV91" s="114"/>
      <c r="AW91" s="114"/>
      <c r="AX91" s="114"/>
      <c r="AY91" s="114"/>
      <c r="AZ91" s="114"/>
      <c r="BA91" s="114"/>
      <c r="BB91" s="114"/>
    </row>
    <row r="92" spans="2:54">
      <c r="B92" s="114"/>
      <c r="C92" s="414"/>
      <c r="D92" s="114"/>
      <c r="E92" s="414"/>
      <c r="F92" s="414"/>
      <c r="G92" s="414"/>
      <c r="H92" s="414"/>
      <c r="I92" s="414"/>
      <c r="J92" s="414"/>
      <c r="K92" s="414"/>
      <c r="L92" s="414"/>
      <c r="M92" s="414"/>
      <c r="N92" s="414"/>
      <c r="O92" s="106"/>
      <c r="P92" s="106"/>
      <c r="Q92" s="134"/>
      <c r="R92" s="414"/>
      <c r="S92" s="114"/>
      <c r="T92" s="414"/>
      <c r="U92" s="134"/>
      <c r="V92" s="114"/>
      <c r="W92" s="114"/>
      <c r="X92" s="114"/>
      <c r="Y92" s="114"/>
      <c r="Z92" s="375"/>
      <c r="AA92" s="114"/>
      <c r="AB92" s="823"/>
      <c r="AC92" s="114"/>
      <c r="AD92" s="114"/>
      <c r="AE92" s="114"/>
      <c r="AF92" s="114"/>
      <c r="AG92" s="114"/>
      <c r="AH92" s="114"/>
      <c r="AI92" s="114"/>
      <c r="AJ92" s="114"/>
      <c r="AK92" s="114"/>
      <c r="AL92" s="114"/>
      <c r="AM92" s="114"/>
      <c r="AN92" s="114"/>
      <c r="AO92" s="114"/>
      <c r="AP92" s="114"/>
      <c r="AQ92" s="114"/>
      <c r="AR92" s="114"/>
      <c r="AS92" s="114"/>
      <c r="AT92" s="114"/>
      <c r="AU92" s="114"/>
      <c r="AV92" s="114"/>
      <c r="AW92" s="114"/>
      <c r="AX92" s="114"/>
      <c r="AY92" s="114"/>
      <c r="AZ92" s="114"/>
      <c r="BA92" s="114"/>
      <c r="BB92" s="114"/>
    </row>
    <row r="93" spans="2:54">
      <c r="B93" s="114"/>
      <c r="C93" s="134"/>
      <c r="D93" s="217"/>
      <c r="E93" s="134"/>
      <c r="F93" s="134"/>
      <c r="G93" s="134"/>
      <c r="H93" s="134"/>
      <c r="I93" s="109"/>
      <c r="J93" s="134"/>
      <c r="K93" s="134"/>
      <c r="L93" s="134"/>
      <c r="M93" s="134"/>
      <c r="N93" s="109"/>
      <c r="O93" s="106"/>
      <c r="P93" s="106"/>
      <c r="Q93" s="217"/>
      <c r="R93" s="414"/>
      <c r="S93" s="134"/>
      <c r="T93" s="414"/>
      <c r="U93" s="134"/>
      <c r="V93" s="114"/>
      <c r="W93" s="304"/>
      <c r="X93" s="414"/>
      <c r="Y93" s="168"/>
      <c r="Z93" s="824"/>
      <c r="AA93" s="114"/>
      <c r="AB93" s="823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  <c r="AT93" s="114"/>
      <c r="AU93" s="114"/>
      <c r="AV93" s="114"/>
      <c r="AW93" s="114"/>
      <c r="AX93" s="114"/>
      <c r="AY93" s="114"/>
      <c r="AZ93" s="114"/>
      <c r="BA93" s="114"/>
      <c r="BB93" s="114"/>
    </row>
    <row r="94" spans="2:54">
      <c r="B94" s="168"/>
      <c r="C94" s="134"/>
      <c r="D94" s="825"/>
      <c r="E94" s="841"/>
      <c r="F94" s="826"/>
      <c r="G94" s="826"/>
      <c r="H94" s="826"/>
      <c r="I94" s="826"/>
      <c r="J94" s="826"/>
      <c r="K94" s="826"/>
      <c r="L94" s="826"/>
      <c r="M94" s="826"/>
      <c r="N94" s="826"/>
      <c r="O94" s="825"/>
      <c r="P94" s="414"/>
      <c r="Q94" s="414"/>
      <c r="R94" s="114"/>
      <c r="S94" s="639"/>
      <c r="T94" s="114"/>
      <c r="U94" s="114"/>
      <c r="V94" s="114"/>
      <c r="W94" s="827"/>
      <c r="X94" s="134"/>
      <c r="Y94" s="129"/>
      <c r="Z94" s="828"/>
      <c r="AA94" s="114"/>
      <c r="AB94" s="829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  <c r="AV94" s="114"/>
      <c r="AW94" s="114"/>
      <c r="AX94" s="114"/>
      <c r="AY94" s="114"/>
      <c r="AZ94" s="114"/>
      <c r="BA94" s="114"/>
      <c r="BB94" s="114"/>
    </row>
    <row r="95" spans="2:54">
      <c r="B95" s="168"/>
      <c r="C95" s="134"/>
      <c r="D95" s="825"/>
      <c r="E95" s="841"/>
      <c r="F95" s="826"/>
      <c r="G95" s="826"/>
      <c r="H95" s="826"/>
      <c r="I95" s="826"/>
      <c r="J95" s="826"/>
      <c r="K95" s="826"/>
      <c r="L95" s="826"/>
      <c r="M95" s="826"/>
      <c r="N95" s="826"/>
      <c r="O95" s="830"/>
      <c r="P95" s="831"/>
      <c r="Q95" s="414"/>
      <c r="R95" s="114"/>
      <c r="S95" s="114"/>
      <c r="T95" s="114"/>
      <c r="U95" s="114"/>
      <c r="V95" s="114"/>
      <c r="W95" s="827"/>
      <c r="X95" s="134"/>
      <c r="Y95" s="129"/>
      <c r="Z95" s="828"/>
      <c r="AA95" s="114"/>
      <c r="AB95" s="829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114"/>
      <c r="AV95" s="114"/>
      <c r="AW95" s="114"/>
      <c r="AX95" s="114"/>
      <c r="AY95" s="114"/>
      <c r="AZ95" s="114"/>
      <c r="BA95" s="114"/>
      <c r="BB95" s="114"/>
    </row>
    <row r="96" spans="2:54">
      <c r="B96" s="168"/>
      <c r="C96" s="134"/>
      <c r="D96" s="825"/>
      <c r="E96" s="841"/>
      <c r="F96" s="826"/>
      <c r="G96" s="826"/>
      <c r="H96" s="841"/>
      <c r="I96" s="826"/>
      <c r="J96" s="826"/>
      <c r="K96" s="841"/>
      <c r="L96" s="826"/>
      <c r="M96" s="826"/>
      <c r="N96" s="826"/>
      <c r="O96" s="825"/>
      <c r="P96" s="831"/>
      <c r="Q96" s="414"/>
      <c r="R96" s="114"/>
      <c r="S96" s="114"/>
      <c r="T96" s="114"/>
      <c r="U96" s="114"/>
      <c r="V96" s="114"/>
      <c r="W96" s="827"/>
      <c r="X96" s="134"/>
      <c r="Y96" s="129"/>
      <c r="Z96" s="828"/>
      <c r="AA96" s="114"/>
      <c r="AB96" s="832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114"/>
      <c r="AW96" s="114"/>
      <c r="AX96" s="114"/>
      <c r="AY96" s="114"/>
      <c r="AZ96" s="114"/>
      <c r="BA96" s="114"/>
      <c r="BB96" s="114"/>
    </row>
    <row r="97" spans="2:54">
      <c r="B97" s="168"/>
      <c r="C97" s="134"/>
      <c r="D97" s="825"/>
      <c r="E97" s="841"/>
      <c r="F97" s="826"/>
      <c r="G97" s="826"/>
      <c r="H97" s="826"/>
      <c r="I97" s="826"/>
      <c r="J97" s="826"/>
      <c r="K97" s="826"/>
      <c r="L97" s="826"/>
      <c r="M97" s="826"/>
      <c r="N97" s="841"/>
      <c r="O97" s="833"/>
      <c r="P97" s="831"/>
      <c r="Q97" s="414"/>
      <c r="R97" s="114"/>
      <c r="S97" s="114"/>
      <c r="T97" s="114"/>
      <c r="U97" s="114"/>
      <c r="V97" s="114"/>
      <c r="W97" s="827"/>
      <c r="X97" s="134"/>
      <c r="Y97" s="129"/>
      <c r="Z97" s="828"/>
      <c r="AA97" s="114"/>
      <c r="AB97" s="829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114"/>
      <c r="AW97" s="114"/>
      <c r="AX97" s="114"/>
      <c r="AY97" s="114"/>
      <c r="AZ97" s="114"/>
      <c r="BA97" s="114"/>
      <c r="BB97" s="114"/>
    </row>
    <row r="98" spans="2:54">
      <c r="B98" s="168"/>
      <c r="C98" s="134"/>
      <c r="D98" s="825"/>
      <c r="E98" s="841"/>
      <c r="F98" s="826"/>
      <c r="G98" s="826"/>
      <c r="H98" s="826"/>
      <c r="I98" s="826"/>
      <c r="J98" s="826"/>
      <c r="K98" s="826"/>
      <c r="L98" s="826"/>
      <c r="M98" s="826"/>
      <c r="N98" s="826"/>
      <c r="O98" s="825"/>
      <c r="P98" s="831"/>
      <c r="Q98" s="414"/>
      <c r="R98" s="114"/>
      <c r="S98" s="114"/>
      <c r="T98" s="114"/>
      <c r="U98" s="114"/>
      <c r="V98" s="114"/>
      <c r="W98" s="827"/>
      <c r="X98" s="134"/>
      <c r="Y98" s="129"/>
      <c r="Z98" s="828"/>
      <c r="AA98" s="114"/>
      <c r="AB98" s="83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X98" s="114"/>
      <c r="AY98" s="114"/>
      <c r="AZ98" s="114"/>
      <c r="BA98" s="114"/>
      <c r="BB98" s="114"/>
    </row>
    <row r="99" spans="2:54">
      <c r="B99" s="168"/>
      <c r="C99" s="134"/>
      <c r="D99" s="825"/>
      <c r="E99" s="841"/>
      <c r="F99" s="826"/>
      <c r="G99" s="826"/>
      <c r="H99" s="826"/>
      <c r="I99" s="826"/>
      <c r="J99" s="826"/>
      <c r="K99" s="826"/>
      <c r="L99" s="826"/>
      <c r="M99" s="826"/>
      <c r="N99" s="826"/>
      <c r="O99" s="825"/>
      <c r="P99" s="831"/>
      <c r="Q99" s="414"/>
      <c r="R99" s="114"/>
      <c r="S99" s="114"/>
      <c r="T99" s="114"/>
      <c r="U99" s="114"/>
      <c r="V99" s="114"/>
      <c r="W99" s="827"/>
      <c r="X99" s="134"/>
      <c r="Y99" s="129"/>
      <c r="Z99" s="828"/>
      <c r="AA99" s="114"/>
      <c r="AB99" s="832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  <c r="AZ99" s="114"/>
      <c r="BA99" s="114"/>
      <c r="BB99" s="114"/>
    </row>
    <row r="100" spans="2:54">
      <c r="B100" s="168"/>
      <c r="C100" s="134"/>
      <c r="D100" s="825"/>
      <c r="E100" s="841"/>
      <c r="F100" s="826"/>
      <c r="G100" s="106"/>
      <c r="H100" s="836"/>
      <c r="I100" s="841"/>
      <c r="J100" s="826"/>
      <c r="K100" s="826"/>
      <c r="L100" s="826"/>
      <c r="M100" s="826"/>
      <c r="N100" s="826"/>
      <c r="O100" s="835"/>
      <c r="P100" s="831"/>
      <c r="Q100" s="414"/>
      <c r="R100" s="114"/>
      <c r="S100" s="114"/>
      <c r="T100" s="114"/>
      <c r="U100" s="114"/>
      <c r="V100" s="114"/>
      <c r="W100" s="827"/>
      <c r="X100" s="134"/>
      <c r="Y100" s="129"/>
      <c r="Z100" s="828"/>
      <c r="AA100" s="114"/>
      <c r="AB100" s="83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114"/>
    </row>
    <row r="101" spans="2:54">
      <c r="B101" s="168"/>
      <c r="C101" s="134"/>
      <c r="D101" s="825"/>
      <c r="E101" s="841"/>
      <c r="F101" s="826"/>
      <c r="G101" s="826"/>
      <c r="H101" s="826"/>
      <c r="I101" s="826"/>
      <c r="J101" s="826"/>
      <c r="K101" s="826"/>
      <c r="L101" s="826"/>
      <c r="M101" s="826"/>
      <c r="N101" s="826"/>
      <c r="O101" s="825"/>
      <c r="P101" s="831"/>
      <c r="Q101" s="414"/>
      <c r="R101" s="114"/>
      <c r="S101" s="114"/>
      <c r="T101" s="114"/>
      <c r="U101" s="114"/>
      <c r="V101" s="114"/>
      <c r="W101" s="827"/>
      <c r="X101" s="134"/>
      <c r="Y101" s="129"/>
      <c r="Z101" s="828"/>
      <c r="AA101" s="114"/>
      <c r="AB101" s="829"/>
      <c r="AC101" s="114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114"/>
      <c r="AV101" s="114"/>
      <c r="AW101" s="114"/>
      <c r="AX101" s="114"/>
      <c r="AY101" s="114"/>
      <c r="AZ101" s="114"/>
      <c r="BA101" s="114"/>
      <c r="BB101" s="114"/>
    </row>
    <row r="102" spans="2:54">
      <c r="B102" s="168"/>
      <c r="C102" s="134"/>
      <c r="D102" s="825"/>
      <c r="E102" s="841"/>
      <c r="F102" s="826"/>
      <c r="G102" s="826"/>
      <c r="H102" s="826"/>
      <c r="I102" s="826"/>
      <c r="J102" s="826"/>
      <c r="K102" s="826"/>
      <c r="L102" s="826"/>
      <c r="M102" s="826"/>
      <c r="N102" s="826"/>
      <c r="O102" s="825"/>
      <c r="P102" s="831"/>
      <c r="Q102" s="414"/>
      <c r="R102" s="114"/>
      <c r="S102" s="114"/>
      <c r="T102" s="114"/>
      <c r="U102" s="114"/>
      <c r="V102" s="114"/>
      <c r="W102" s="827"/>
      <c r="X102" s="134"/>
      <c r="Y102" s="129"/>
      <c r="Z102" s="828"/>
      <c r="AA102" s="114"/>
      <c r="AB102" s="829"/>
      <c r="AC102" s="114"/>
      <c r="AD102" s="114"/>
      <c r="AE102" s="114"/>
      <c r="AF102" s="114"/>
      <c r="AG102" s="114"/>
      <c r="AH102" s="114"/>
      <c r="AI102" s="114"/>
      <c r="AJ102" s="114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  <c r="AV102" s="114"/>
      <c r="AW102" s="114"/>
      <c r="AX102" s="114"/>
      <c r="AY102" s="114"/>
      <c r="AZ102" s="114"/>
      <c r="BA102" s="114"/>
      <c r="BB102" s="114"/>
    </row>
    <row r="103" spans="2:54" ht="12.75" customHeight="1">
      <c r="B103" s="168"/>
      <c r="C103" s="134"/>
      <c r="D103" s="825"/>
      <c r="E103" s="841"/>
      <c r="F103" s="826"/>
      <c r="G103" s="826"/>
      <c r="H103" s="826"/>
      <c r="I103" s="826"/>
      <c r="J103" s="826"/>
      <c r="K103" s="826"/>
      <c r="L103" s="826"/>
      <c r="M103" s="826"/>
      <c r="N103" s="826"/>
      <c r="O103" s="825"/>
      <c r="P103" s="831"/>
      <c r="Q103" s="414"/>
      <c r="R103" s="114"/>
      <c r="S103" s="114"/>
      <c r="T103" s="114"/>
      <c r="U103" s="114"/>
      <c r="V103" s="114"/>
      <c r="W103" s="827"/>
      <c r="X103" s="134"/>
      <c r="Y103" s="129"/>
      <c r="Z103" s="828"/>
      <c r="AA103" s="114"/>
      <c r="AB103" s="829"/>
      <c r="AC103" s="114"/>
      <c r="AD103" s="114"/>
      <c r="AE103" s="114"/>
      <c r="AF103" s="114"/>
      <c r="AG103" s="114"/>
      <c r="AH103" s="114"/>
      <c r="AI103" s="114"/>
      <c r="AJ103" s="114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  <c r="AU103" s="114"/>
      <c r="AV103" s="114"/>
      <c r="AW103" s="114"/>
      <c r="AX103" s="114"/>
      <c r="AY103" s="114"/>
      <c r="AZ103" s="114"/>
      <c r="BA103" s="114"/>
      <c r="BB103" s="114"/>
    </row>
    <row r="104" spans="2:54" ht="13.5" customHeight="1">
      <c r="B104" s="168"/>
      <c r="C104" s="134"/>
      <c r="D104" s="825"/>
      <c r="E104" s="841"/>
      <c r="F104" s="826"/>
      <c r="G104" s="826"/>
      <c r="H104" s="826"/>
      <c r="I104" s="826"/>
      <c r="J104" s="826"/>
      <c r="K104" s="826"/>
      <c r="L104" s="826"/>
      <c r="M104" s="826"/>
      <c r="N104" s="826"/>
      <c r="O104" s="825"/>
      <c r="P104" s="831"/>
      <c r="Q104" s="414"/>
      <c r="R104" s="114"/>
      <c r="S104" s="114"/>
      <c r="T104" s="114"/>
      <c r="U104" s="114"/>
      <c r="V104" s="114"/>
      <c r="W104" s="827"/>
      <c r="X104" s="134"/>
      <c r="Y104" s="129"/>
      <c r="Z104" s="828"/>
      <c r="AA104" s="114"/>
      <c r="AB104" s="829"/>
      <c r="AC104" s="114"/>
      <c r="AD104" s="114"/>
      <c r="AE104" s="114"/>
      <c r="AF104" s="114"/>
      <c r="AG104" s="114"/>
      <c r="AH104" s="114"/>
      <c r="AI104" s="114"/>
      <c r="AJ104" s="114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  <c r="AV104" s="114"/>
      <c r="AW104" s="114"/>
      <c r="AX104" s="114"/>
      <c r="AY104" s="114"/>
      <c r="AZ104" s="114"/>
      <c r="BA104" s="114"/>
      <c r="BB104" s="114"/>
    </row>
    <row r="105" spans="2:54" ht="12.75" customHeight="1">
      <c r="B105" s="168"/>
      <c r="C105" s="134"/>
      <c r="D105" s="825"/>
      <c r="E105" s="841"/>
      <c r="F105" s="826"/>
      <c r="G105" s="826"/>
      <c r="H105" s="826"/>
      <c r="I105" s="826"/>
      <c r="J105" s="826"/>
      <c r="K105" s="826"/>
      <c r="L105" s="826"/>
      <c r="M105" s="826"/>
      <c r="N105" s="826"/>
      <c r="O105" s="825"/>
      <c r="P105" s="831"/>
      <c r="Q105" s="414"/>
      <c r="R105" s="114"/>
      <c r="S105" s="114"/>
      <c r="T105" s="114"/>
      <c r="U105" s="114"/>
      <c r="V105" s="114"/>
      <c r="W105" s="827"/>
      <c r="X105" s="134"/>
      <c r="Y105" s="129"/>
      <c r="Z105" s="828"/>
      <c r="AA105" s="114"/>
      <c r="AB105" s="829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  <c r="AV105" s="114"/>
      <c r="AW105" s="114"/>
      <c r="AX105" s="114"/>
      <c r="AY105" s="114"/>
      <c r="AZ105" s="114"/>
      <c r="BA105" s="114"/>
      <c r="BB105" s="114"/>
    </row>
    <row r="106" spans="2:54">
      <c r="B106" s="168"/>
      <c r="C106" s="134"/>
      <c r="D106" s="825"/>
      <c r="E106" s="841"/>
      <c r="F106" s="826"/>
      <c r="G106" s="826"/>
      <c r="H106" s="826"/>
      <c r="I106" s="826"/>
      <c r="J106" s="826"/>
      <c r="K106" s="826"/>
      <c r="L106" s="826"/>
      <c r="M106" s="826"/>
      <c r="N106" s="826"/>
      <c r="O106" s="825"/>
      <c r="P106" s="831"/>
      <c r="Q106" s="414"/>
      <c r="R106" s="114"/>
      <c r="S106" s="114"/>
      <c r="T106" s="114"/>
      <c r="U106" s="114"/>
      <c r="V106" s="114"/>
      <c r="W106" s="827"/>
      <c r="X106" s="134"/>
      <c r="Y106" s="129"/>
      <c r="Z106" s="828"/>
      <c r="AA106" s="114"/>
      <c r="AB106" s="829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X106" s="114"/>
      <c r="AY106" s="114"/>
      <c r="AZ106" s="114"/>
      <c r="BA106" s="114"/>
      <c r="BB106" s="114"/>
    </row>
    <row r="107" spans="2:54">
      <c r="B107" s="168"/>
      <c r="C107" s="134"/>
      <c r="D107" s="825"/>
      <c r="E107" s="841"/>
      <c r="F107" s="826"/>
      <c r="G107" s="826"/>
      <c r="H107" s="826"/>
      <c r="I107" s="826"/>
      <c r="J107" s="826"/>
      <c r="K107" s="826"/>
      <c r="L107" s="826"/>
      <c r="M107" s="826"/>
      <c r="N107" s="826"/>
      <c r="O107" s="825"/>
      <c r="P107" s="831"/>
      <c r="Q107" s="414"/>
      <c r="R107" s="114"/>
      <c r="S107" s="114"/>
      <c r="T107" s="114"/>
      <c r="U107" s="114"/>
      <c r="V107" s="114"/>
      <c r="W107" s="827"/>
      <c r="X107" s="134"/>
      <c r="Y107" s="129"/>
      <c r="Z107" s="828"/>
      <c r="AA107" s="114"/>
      <c r="AB107" s="829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  <c r="AM107" s="114"/>
      <c r="AN107" s="114"/>
      <c r="AO107" s="114"/>
      <c r="AP107" s="114"/>
      <c r="AQ107" s="114"/>
      <c r="AR107" s="114"/>
      <c r="AS107" s="114"/>
      <c r="AT107" s="114"/>
      <c r="AU107" s="114"/>
      <c r="AV107" s="114"/>
      <c r="AW107" s="114"/>
      <c r="AX107" s="114"/>
      <c r="AY107" s="114"/>
      <c r="AZ107" s="114"/>
      <c r="BA107" s="114"/>
      <c r="BB107" s="114"/>
    </row>
    <row r="108" spans="2:54">
      <c r="B108" s="168"/>
      <c r="C108" s="134"/>
      <c r="D108" s="825"/>
      <c r="E108" s="841"/>
      <c r="F108" s="826"/>
      <c r="G108" s="826"/>
      <c r="H108" s="826"/>
      <c r="I108" s="826"/>
      <c r="J108" s="826"/>
      <c r="K108" s="826"/>
      <c r="L108" s="826"/>
      <c r="M108" s="826"/>
      <c r="N108" s="826"/>
      <c r="O108" s="825"/>
      <c r="P108" s="831"/>
      <c r="Q108" s="414"/>
      <c r="R108" s="114"/>
      <c r="S108" s="114"/>
      <c r="T108" s="114"/>
      <c r="U108" s="114"/>
      <c r="V108" s="114"/>
      <c r="W108" s="827"/>
      <c r="X108" s="134"/>
      <c r="Y108" s="129"/>
      <c r="Z108" s="828"/>
      <c r="AA108" s="114"/>
      <c r="AB108" s="832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  <c r="AT108" s="114"/>
      <c r="AU108" s="114"/>
      <c r="AV108" s="114"/>
      <c r="AW108" s="114"/>
      <c r="AX108" s="114"/>
      <c r="AY108" s="114"/>
      <c r="AZ108" s="114"/>
      <c r="BA108" s="114"/>
      <c r="BB108" s="114"/>
    </row>
    <row r="109" spans="2:54" ht="12.75" customHeight="1">
      <c r="B109" s="168"/>
      <c r="C109" s="134"/>
      <c r="D109" s="825"/>
      <c r="E109" s="844"/>
      <c r="F109" s="836"/>
      <c r="G109" s="837"/>
      <c r="H109" s="826"/>
      <c r="I109" s="826"/>
      <c r="J109" s="826"/>
      <c r="K109" s="826"/>
      <c r="L109" s="836"/>
      <c r="M109" s="836"/>
      <c r="N109" s="826"/>
      <c r="O109" s="830"/>
      <c r="P109" s="831"/>
      <c r="Q109" s="414"/>
      <c r="R109" s="114"/>
      <c r="S109" s="114"/>
      <c r="T109" s="114"/>
      <c r="U109" s="114"/>
      <c r="V109" s="114"/>
      <c r="W109" s="827"/>
      <c r="X109" s="134"/>
      <c r="Y109" s="129"/>
      <c r="Z109" s="828"/>
      <c r="AA109" s="114"/>
      <c r="AB109" s="838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</row>
    <row r="110" spans="2:54" ht="12.75" customHeight="1">
      <c r="B110" s="168"/>
      <c r="C110" s="134"/>
      <c r="D110" s="825"/>
      <c r="E110" s="844"/>
      <c r="F110" s="836"/>
      <c r="G110" s="837"/>
      <c r="H110" s="826"/>
      <c r="I110" s="826"/>
      <c r="J110" s="826"/>
      <c r="K110" s="826"/>
      <c r="L110" s="836"/>
      <c r="M110" s="836"/>
      <c r="N110" s="826"/>
      <c r="O110" s="825"/>
      <c r="P110" s="831"/>
      <c r="Q110" s="414"/>
      <c r="R110" s="114"/>
      <c r="S110" s="114"/>
      <c r="T110" s="114"/>
      <c r="U110" s="114"/>
      <c r="V110" s="114"/>
      <c r="W110" s="827"/>
      <c r="X110" s="134"/>
      <c r="Y110" s="129"/>
      <c r="Z110" s="828"/>
      <c r="AA110" s="114"/>
      <c r="AB110" s="829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</row>
    <row r="111" spans="2:54" ht="11.25" customHeight="1">
      <c r="B111" s="168"/>
      <c r="C111" s="134"/>
      <c r="D111" s="825"/>
      <c r="E111" s="844"/>
      <c r="F111" s="836"/>
      <c r="G111" s="837"/>
      <c r="H111" s="826"/>
      <c r="I111" s="826"/>
      <c r="J111" s="826"/>
      <c r="K111" s="826"/>
      <c r="L111" s="836"/>
      <c r="M111" s="836"/>
      <c r="N111" s="826"/>
      <c r="O111" s="825"/>
      <c r="P111" s="831"/>
      <c r="Q111" s="414"/>
      <c r="R111" s="114"/>
      <c r="S111" s="114"/>
      <c r="T111" s="114"/>
      <c r="U111" s="114"/>
      <c r="V111" s="114"/>
      <c r="W111" s="827"/>
      <c r="X111" s="134"/>
      <c r="Y111" s="129"/>
      <c r="Z111" s="828"/>
      <c r="AA111" s="114"/>
      <c r="AB111" s="829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/>
      <c r="AX111" s="114"/>
      <c r="AY111" s="114"/>
      <c r="AZ111" s="114"/>
      <c r="BA111" s="114"/>
      <c r="BB111" s="114"/>
    </row>
    <row r="112" spans="2:54" ht="12.75" customHeight="1">
      <c r="B112" s="168"/>
      <c r="C112" s="134"/>
      <c r="D112" s="825"/>
      <c r="E112" s="844"/>
      <c r="F112" s="836"/>
      <c r="G112" s="837"/>
      <c r="H112" s="826"/>
      <c r="I112" s="848"/>
      <c r="J112" s="826"/>
      <c r="K112" s="848"/>
      <c r="L112" s="841"/>
      <c r="M112" s="841"/>
      <c r="N112" s="826"/>
      <c r="O112" s="825"/>
      <c r="P112" s="831"/>
      <c r="Q112" s="414"/>
      <c r="R112" s="114"/>
      <c r="S112" s="114"/>
      <c r="T112" s="114"/>
      <c r="U112" s="114"/>
      <c r="V112" s="114"/>
      <c r="W112" s="827"/>
      <c r="X112" s="134"/>
      <c r="Y112" s="129"/>
      <c r="Z112" s="828"/>
      <c r="AA112" s="114"/>
      <c r="AB112" s="83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</row>
    <row r="113" spans="2:54" ht="13.5" customHeight="1">
      <c r="B113" s="168"/>
      <c r="C113" s="134"/>
      <c r="D113" s="825"/>
      <c r="E113" s="844"/>
      <c r="F113" s="841"/>
      <c r="G113" s="837"/>
      <c r="H113" s="826"/>
      <c r="I113" s="826"/>
      <c r="J113" s="826"/>
      <c r="K113" s="826"/>
      <c r="L113" s="841"/>
      <c r="M113" s="841"/>
      <c r="N113" s="826"/>
      <c r="O113" s="825"/>
      <c r="P113" s="831"/>
      <c r="Q113" s="414"/>
      <c r="R113" s="114"/>
      <c r="S113" s="114"/>
      <c r="T113" s="114"/>
      <c r="U113" s="114"/>
      <c r="V113" s="114"/>
      <c r="W113" s="827"/>
      <c r="X113" s="134"/>
      <c r="Y113" s="129"/>
      <c r="Z113" s="828"/>
      <c r="AA113" s="114"/>
      <c r="AB113" s="829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</row>
    <row r="114" spans="2:54" ht="14.25" customHeight="1">
      <c r="B114" s="168"/>
      <c r="C114" s="134"/>
      <c r="D114" s="825"/>
      <c r="E114" s="844"/>
      <c r="F114" s="836"/>
      <c r="G114" s="837"/>
      <c r="H114" s="826"/>
      <c r="I114" s="826"/>
      <c r="J114" s="826"/>
      <c r="K114" s="826"/>
      <c r="L114" s="841"/>
      <c r="M114" s="836"/>
      <c r="N114" s="826"/>
      <c r="O114" s="825"/>
      <c r="P114" s="831"/>
      <c r="Q114" s="414"/>
      <c r="R114" s="114"/>
      <c r="S114" s="114"/>
      <c r="T114" s="114"/>
      <c r="U114" s="114"/>
      <c r="V114" s="114"/>
      <c r="W114" s="827"/>
      <c r="X114" s="134"/>
      <c r="Y114" s="129"/>
      <c r="Z114" s="828"/>
      <c r="AA114" s="114"/>
      <c r="AB114" s="829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X114" s="114"/>
      <c r="AY114" s="114"/>
      <c r="AZ114" s="114"/>
      <c r="BA114" s="114"/>
      <c r="BB114" s="114"/>
    </row>
    <row r="115" spans="2:54">
      <c r="B115" s="168"/>
      <c r="C115" s="134"/>
      <c r="D115" s="825"/>
      <c r="E115" s="844"/>
      <c r="F115" s="841"/>
      <c r="G115" s="837"/>
      <c r="H115" s="826"/>
      <c r="I115" s="826"/>
      <c r="J115" s="826"/>
      <c r="K115" s="826"/>
      <c r="L115" s="837"/>
      <c r="M115" s="837"/>
      <c r="N115" s="106"/>
      <c r="O115" s="825"/>
      <c r="P115" s="831"/>
      <c r="Q115" s="414"/>
      <c r="R115" s="114"/>
      <c r="S115" s="114"/>
      <c r="T115" s="114"/>
      <c r="U115" s="114"/>
      <c r="V115" s="114"/>
      <c r="W115" s="827"/>
      <c r="X115" s="134"/>
      <c r="Y115" s="129"/>
      <c r="Z115" s="828"/>
      <c r="AA115" s="114"/>
      <c r="AB115" s="829"/>
      <c r="AC115" s="114"/>
      <c r="AD115" s="114"/>
      <c r="AE115" s="114"/>
      <c r="AF115" s="114"/>
      <c r="AG115" s="114"/>
      <c r="AH115" s="114"/>
      <c r="AI115" s="114"/>
      <c r="AJ115" s="114"/>
      <c r="AK115" s="114"/>
      <c r="AL115" s="114"/>
      <c r="AM115" s="114"/>
      <c r="AN115" s="114"/>
      <c r="AO115" s="114"/>
      <c r="AP115" s="114"/>
      <c r="AQ115" s="114"/>
      <c r="AR115" s="114"/>
      <c r="AS115" s="114"/>
      <c r="AT115" s="114"/>
      <c r="AU115" s="114"/>
      <c r="AV115" s="114"/>
      <c r="AW115" s="114"/>
      <c r="AX115" s="114"/>
      <c r="AY115" s="114"/>
      <c r="AZ115" s="114"/>
      <c r="BA115" s="114"/>
      <c r="BB115" s="114"/>
    </row>
    <row r="116" spans="2:54" ht="14.25" customHeight="1">
      <c r="B116" s="168"/>
      <c r="C116" s="134"/>
      <c r="D116" s="825"/>
      <c r="E116" s="844"/>
      <c r="F116" s="841"/>
      <c r="G116" s="841"/>
      <c r="H116" s="826"/>
      <c r="I116" s="826"/>
      <c r="J116" s="826"/>
      <c r="K116" s="836"/>
      <c r="L116" s="848"/>
      <c r="M116" s="841"/>
      <c r="N116" s="837"/>
      <c r="O116" s="825"/>
      <c r="P116" s="831"/>
      <c r="Q116" s="414"/>
      <c r="R116" s="114"/>
      <c r="S116" s="114"/>
      <c r="T116" s="114"/>
      <c r="U116" s="114"/>
      <c r="V116" s="114"/>
      <c r="W116" s="827"/>
      <c r="X116" s="134"/>
      <c r="Y116" s="129"/>
      <c r="Z116" s="828"/>
      <c r="AA116" s="114"/>
      <c r="AB116" s="829"/>
      <c r="AC116" s="114"/>
      <c r="AD116" s="114"/>
      <c r="AE116" s="114"/>
      <c r="AF116" s="114"/>
      <c r="AG116" s="114"/>
      <c r="AH116" s="114"/>
      <c r="AI116" s="114"/>
      <c r="AJ116" s="114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  <c r="AU116" s="114"/>
      <c r="AV116" s="114"/>
      <c r="AW116" s="114"/>
      <c r="AX116" s="114"/>
      <c r="AY116" s="114"/>
      <c r="AZ116" s="114"/>
      <c r="BA116" s="114"/>
      <c r="BB116" s="114"/>
    </row>
    <row r="117" spans="2:54">
      <c r="B117" s="168"/>
      <c r="C117" s="134"/>
      <c r="D117" s="825"/>
      <c r="E117" s="844"/>
      <c r="F117" s="836"/>
      <c r="G117" s="837"/>
      <c r="H117" s="826"/>
      <c r="I117" s="826"/>
      <c r="J117" s="826"/>
      <c r="K117" s="826"/>
      <c r="L117" s="836"/>
      <c r="M117" s="836"/>
      <c r="N117" s="826"/>
      <c r="O117" s="825"/>
      <c r="P117" s="831"/>
      <c r="Q117" s="414"/>
      <c r="R117" s="114"/>
      <c r="S117" s="114"/>
      <c r="T117" s="114"/>
      <c r="U117" s="114"/>
      <c r="V117" s="114"/>
      <c r="W117" s="827"/>
      <c r="X117" s="134"/>
      <c r="Y117" s="129"/>
      <c r="Z117" s="828"/>
      <c r="AA117" s="114"/>
      <c r="AB117" s="829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  <c r="AU117" s="114"/>
      <c r="AV117" s="114"/>
      <c r="AW117" s="114"/>
      <c r="AX117" s="114"/>
      <c r="AY117" s="114"/>
      <c r="AZ117" s="114"/>
      <c r="BA117" s="114"/>
      <c r="BB117" s="114"/>
    </row>
    <row r="118" spans="2:54" ht="11.25" customHeight="1">
      <c r="B118" s="168"/>
      <c r="C118" s="134"/>
      <c r="D118" s="825"/>
      <c r="E118" s="844"/>
      <c r="F118" s="841"/>
      <c r="G118" s="837"/>
      <c r="H118" s="826"/>
      <c r="I118" s="826"/>
      <c r="J118" s="826"/>
      <c r="K118" s="826"/>
      <c r="L118" s="837"/>
      <c r="M118" s="837"/>
      <c r="N118" s="826"/>
      <c r="O118" s="825"/>
      <c r="P118" s="839"/>
      <c r="Q118" s="414"/>
      <c r="R118" s="114"/>
      <c r="S118" s="114"/>
      <c r="T118" s="114"/>
      <c r="U118" s="114"/>
      <c r="V118" s="114"/>
      <c r="W118" s="827"/>
      <c r="X118" s="134"/>
      <c r="Y118" s="129"/>
      <c r="Z118" s="828"/>
      <c r="AA118" s="114"/>
      <c r="AB118" s="840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  <c r="AV118" s="114"/>
      <c r="AW118" s="114"/>
      <c r="AX118" s="114"/>
      <c r="AY118" s="114"/>
      <c r="AZ118" s="114"/>
      <c r="BA118" s="114"/>
      <c r="BB118" s="114"/>
    </row>
    <row r="119" spans="2:54">
      <c r="B119" s="168"/>
      <c r="C119" s="134"/>
      <c r="D119" s="825"/>
      <c r="E119" s="844"/>
      <c r="F119" s="836"/>
      <c r="G119" s="837"/>
      <c r="H119" s="826"/>
      <c r="I119" s="826"/>
      <c r="J119" s="826"/>
      <c r="K119" s="826"/>
      <c r="L119" s="837"/>
      <c r="M119" s="837"/>
      <c r="N119" s="826"/>
      <c r="O119" s="825"/>
      <c r="P119" s="831"/>
      <c r="Q119" s="414"/>
      <c r="R119" s="114"/>
      <c r="S119" s="114"/>
      <c r="T119" s="114"/>
      <c r="U119" s="114"/>
      <c r="V119" s="114"/>
      <c r="W119" s="827"/>
      <c r="X119" s="134"/>
      <c r="Y119" s="129"/>
      <c r="Z119" s="828"/>
      <c r="AA119" s="114"/>
      <c r="AB119" s="829"/>
      <c r="AC119" s="114"/>
      <c r="AD119" s="114"/>
      <c r="AE119" s="114"/>
      <c r="AF119" s="114"/>
      <c r="AG119" s="114"/>
      <c r="AH119" s="114"/>
      <c r="AI119" s="114"/>
      <c r="AJ119" s="114"/>
      <c r="AK119" s="114"/>
      <c r="AL119" s="114"/>
      <c r="AM119" s="114"/>
      <c r="AN119" s="114"/>
      <c r="AO119" s="114"/>
      <c r="AP119" s="114"/>
      <c r="AQ119" s="114"/>
      <c r="AR119" s="114"/>
      <c r="AS119" s="114"/>
      <c r="AT119" s="114"/>
      <c r="AU119" s="114"/>
      <c r="AV119" s="114"/>
      <c r="AW119" s="114"/>
      <c r="AX119" s="114"/>
      <c r="AY119" s="114"/>
      <c r="AZ119" s="114"/>
      <c r="BA119" s="114"/>
      <c r="BB119" s="114"/>
    </row>
    <row r="120" spans="2:54">
      <c r="B120" s="168"/>
      <c r="C120" s="134"/>
      <c r="D120" s="825"/>
      <c r="E120" s="844"/>
      <c r="F120" s="837"/>
      <c r="G120" s="841"/>
      <c r="H120" s="826"/>
      <c r="I120" s="826"/>
      <c r="J120" s="826"/>
      <c r="K120" s="826"/>
      <c r="L120" s="848"/>
      <c r="M120" s="841"/>
      <c r="N120" s="826"/>
      <c r="O120" s="825"/>
      <c r="P120" s="839"/>
      <c r="Q120" s="414"/>
      <c r="R120" s="114"/>
      <c r="S120" s="114"/>
      <c r="T120" s="114"/>
      <c r="U120" s="114"/>
      <c r="V120" s="114"/>
      <c r="W120" s="827"/>
      <c r="X120" s="134"/>
      <c r="Y120" s="129"/>
      <c r="Z120" s="828"/>
      <c r="AA120" s="114"/>
      <c r="AB120" s="840"/>
      <c r="AC120" s="114"/>
      <c r="AD120" s="114"/>
      <c r="AE120" s="114"/>
      <c r="AF120" s="114"/>
      <c r="AG120" s="114"/>
      <c r="AH120" s="114"/>
      <c r="AI120" s="114"/>
      <c r="AJ120" s="114"/>
      <c r="AK120" s="114"/>
      <c r="AL120" s="114"/>
      <c r="AM120" s="114"/>
      <c r="AN120" s="114"/>
      <c r="AO120" s="114"/>
      <c r="AP120" s="114"/>
      <c r="AQ120" s="114"/>
      <c r="AR120" s="114"/>
      <c r="AS120" s="114"/>
      <c r="AT120" s="114"/>
      <c r="AU120" s="114"/>
      <c r="AV120" s="114"/>
      <c r="AW120" s="114"/>
      <c r="AX120" s="114"/>
      <c r="AY120" s="114"/>
      <c r="AZ120" s="114"/>
      <c r="BA120" s="114"/>
      <c r="BB120" s="114"/>
    </row>
    <row r="121" spans="2:54" hidden="1">
      <c r="B121" s="168"/>
      <c r="C121" s="134"/>
      <c r="D121" s="825"/>
      <c r="E121" s="844"/>
      <c r="F121" s="841"/>
      <c r="G121" s="837"/>
      <c r="H121" s="826"/>
      <c r="I121" s="826"/>
      <c r="J121" s="826"/>
      <c r="K121" s="826"/>
      <c r="L121" s="836"/>
      <c r="M121" s="836"/>
      <c r="N121" s="826"/>
      <c r="O121" s="825"/>
      <c r="P121" s="831"/>
      <c r="Q121" s="414"/>
      <c r="R121" s="114"/>
      <c r="S121" s="114"/>
      <c r="T121" s="114"/>
      <c r="U121" s="114"/>
      <c r="V121" s="114"/>
      <c r="W121" s="827"/>
      <c r="X121" s="134"/>
      <c r="Y121" s="129"/>
      <c r="Z121" s="828"/>
      <c r="AA121" s="114"/>
      <c r="AB121" s="83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114"/>
      <c r="AV121" s="114"/>
      <c r="AW121" s="114"/>
      <c r="AX121" s="114"/>
      <c r="AY121" s="114"/>
      <c r="AZ121" s="114"/>
      <c r="BA121" s="114"/>
      <c r="BB121" s="114"/>
    </row>
    <row r="122" spans="2:54">
      <c r="B122" s="168"/>
      <c r="C122" s="109"/>
      <c r="D122" s="825"/>
      <c r="E122" s="844"/>
      <c r="F122" s="837"/>
      <c r="G122" s="837"/>
      <c r="H122" s="826"/>
      <c r="I122" s="826"/>
      <c r="J122" s="826"/>
      <c r="K122" s="826"/>
      <c r="L122" s="841"/>
      <c r="M122" s="841"/>
      <c r="N122" s="826"/>
      <c r="O122" s="825"/>
      <c r="P122" s="831"/>
      <c r="Q122" s="414"/>
      <c r="R122" s="114"/>
      <c r="S122" s="114"/>
      <c r="T122" s="114"/>
      <c r="U122" s="114"/>
      <c r="V122" s="114"/>
      <c r="W122" s="827"/>
      <c r="X122" s="134"/>
      <c r="Y122" s="129"/>
      <c r="Z122" s="828"/>
      <c r="AA122" s="114"/>
      <c r="AB122" s="829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X122" s="114"/>
      <c r="AY122" s="114"/>
      <c r="AZ122" s="114"/>
      <c r="BA122" s="114"/>
      <c r="BB122" s="114"/>
    </row>
    <row r="123" spans="2:54">
      <c r="B123" s="168"/>
      <c r="C123" s="134"/>
      <c r="D123" s="825"/>
      <c r="E123" s="844"/>
      <c r="F123" s="836"/>
      <c r="G123" s="837"/>
      <c r="H123" s="848"/>
      <c r="I123" s="826"/>
      <c r="J123" s="826"/>
      <c r="K123" s="826"/>
      <c r="L123" s="836"/>
      <c r="M123" s="837"/>
      <c r="N123" s="826"/>
      <c r="O123" s="830"/>
      <c r="P123" s="839"/>
      <c r="Q123" s="414"/>
      <c r="R123" s="114"/>
      <c r="S123" s="114"/>
      <c r="T123" s="114"/>
      <c r="U123" s="114"/>
      <c r="V123" s="114"/>
      <c r="W123" s="827"/>
      <c r="X123" s="134"/>
      <c r="Y123" s="129"/>
      <c r="Z123" s="828"/>
      <c r="AA123" s="114"/>
      <c r="AB123" s="840"/>
      <c r="AC123" s="114"/>
      <c r="AD123" s="114"/>
      <c r="AE123" s="114"/>
      <c r="AF123" s="114"/>
      <c r="AG123" s="114"/>
      <c r="AH123" s="114"/>
      <c r="AI123" s="114"/>
      <c r="AJ123" s="114"/>
      <c r="AK123" s="114"/>
      <c r="AL123" s="114"/>
      <c r="AM123" s="114"/>
      <c r="AN123" s="114"/>
      <c r="AO123" s="114"/>
      <c r="AP123" s="114"/>
      <c r="AQ123" s="114"/>
      <c r="AR123" s="114"/>
      <c r="AS123" s="114"/>
      <c r="AT123" s="114"/>
      <c r="AU123" s="114"/>
      <c r="AV123" s="114"/>
      <c r="AW123" s="114"/>
      <c r="AX123" s="114"/>
      <c r="AY123" s="114"/>
      <c r="AZ123" s="114"/>
      <c r="BA123" s="114"/>
      <c r="BB123" s="114"/>
    </row>
    <row r="124" spans="2:54">
      <c r="B124" s="168"/>
      <c r="C124" s="134"/>
      <c r="D124" s="825"/>
      <c r="E124" s="844"/>
      <c r="F124" s="848"/>
      <c r="G124" s="848"/>
      <c r="H124" s="826"/>
      <c r="I124" s="826"/>
      <c r="J124" s="826"/>
      <c r="K124" s="826"/>
      <c r="L124" s="849"/>
      <c r="M124" s="848"/>
      <c r="N124" s="826"/>
      <c r="O124" s="830"/>
      <c r="P124" s="831"/>
      <c r="Q124" s="414"/>
      <c r="R124" s="114"/>
      <c r="S124" s="114"/>
      <c r="T124" s="114"/>
      <c r="U124" s="114"/>
      <c r="V124" s="114"/>
      <c r="W124" s="827"/>
      <c r="X124" s="134"/>
      <c r="Y124" s="129"/>
      <c r="Z124" s="828"/>
      <c r="AA124" s="114"/>
      <c r="AB124" s="843"/>
      <c r="AC124" s="114"/>
      <c r="AD124" s="114"/>
      <c r="AE124" s="114"/>
      <c r="AF124" s="114"/>
      <c r="AG124" s="114"/>
      <c r="AH124" s="114"/>
      <c r="AI124" s="114"/>
      <c r="AJ124" s="114"/>
      <c r="AK124" s="114"/>
      <c r="AL124" s="114"/>
      <c r="AM124" s="114"/>
      <c r="AN124" s="114"/>
      <c r="AO124" s="114"/>
      <c r="AP124" s="114"/>
      <c r="AQ124" s="114"/>
      <c r="AR124" s="114"/>
      <c r="AS124" s="114"/>
      <c r="AT124" s="114"/>
      <c r="AU124" s="114"/>
      <c r="AV124" s="114"/>
      <c r="AW124" s="114"/>
      <c r="AX124" s="114"/>
      <c r="AY124" s="114"/>
      <c r="AZ124" s="114"/>
      <c r="BA124" s="114"/>
      <c r="BB124" s="114"/>
    </row>
    <row r="125" spans="2:54">
      <c r="B125" s="168"/>
      <c r="C125" s="134"/>
      <c r="D125" s="825"/>
      <c r="E125" s="844"/>
      <c r="F125" s="164"/>
      <c r="G125" s="164"/>
      <c r="H125" s="164"/>
      <c r="I125" s="164"/>
      <c r="J125" s="164"/>
      <c r="K125" s="164"/>
      <c r="L125" s="164"/>
      <c r="M125" s="164"/>
      <c r="N125" s="164"/>
      <c r="O125" s="830"/>
      <c r="P125" s="831"/>
      <c r="Q125" s="414"/>
      <c r="R125" s="114"/>
      <c r="S125" s="114"/>
      <c r="T125" s="114"/>
      <c r="U125" s="114"/>
      <c r="V125" s="114"/>
      <c r="W125" s="827"/>
      <c r="X125" s="134"/>
      <c r="Y125" s="129"/>
      <c r="Z125" s="828"/>
      <c r="AA125" s="114"/>
      <c r="AB125" s="829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114"/>
      <c r="AV125" s="114"/>
      <c r="AW125" s="114"/>
      <c r="AX125" s="114"/>
      <c r="AY125" s="114"/>
      <c r="AZ125" s="114"/>
      <c r="BA125" s="114"/>
      <c r="BB125" s="114"/>
    </row>
    <row r="126" spans="2:54" ht="11.25" customHeight="1">
      <c r="B126" s="168"/>
      <c r="C126" s="134"/>
      <c r="D126" s="825"/>
      <c r="E126" s="844"/>
      <c r="F126" s="164"/>
      <c r="G126" s="164"/>
      <c r="H126" s="164"/>
      <c r="I126" s="164"/>
      <c r="J126" s="164"/>
      <c r="K126" s="164"/>
      <c r="L126" s="164"/>
      <c r="M126" s="164"/>
      <c r="N126" s="164"/>
      <c r="O126" s="830"/>
      <c r="P126" s="831"/>
      <c r="Q126" s="414"/>
      <c r="R126" s="114"/>
      <c r="S126" s="114"/>
      <c r="T126" s="114"/>
      <c r="U126" s="114"/>
      <c r="V126" s="114"/>
      <c r="W126" s="827"/>
      <c r="X126" s="134"/>
      <c r="Y126" s="129"/>
      <c r="Z126" s="828"/>
      <c r="AA126" s="114"/>
      <c r="AB126" s="829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  <c r="AM126" s="114"/>
      <c r="AN126" s="114"/>
      <c r="AO126" s="114"/>
      <c r="AP126" s="114"/>
      <c r="AQ126" s="114"/>
      <c r="AR126" s="114"/>
      <c r="AS126" s="114"/>
      <c r="AT126" s="114"/>
      <c r="AU126" s="114"/>
      <c r="AV126" s="114"/>
      <c r="AW126" s="114"/>
      <c r="AX126" s="114"/>
      <c r="AY126" s="114"/>
      <c r="AZ126" s="114"/>
      <c r="BA126" s="114"/>
      <c r="BB126" s="114"/>
    </row>
    <row r="127" spans="2:54" ht="12.75" customHeight="1">
      <c r="B127" s="168"/>
      <c r="C127" s="134"/>
      <c r="D127" s="825"/>
      <c r="E127" s="164"/>
      <c r="F127" s="164"/>
      <c r="G127" s="164"/>
      <c r="H127" s="164"/>
      <c r="I127" s="164"/>
      <c r="J127" s="164"/>
      <c r="K127" s="164"/>
      <c r="L127" s="164"/>
      <c r="M127" s="164"/>
      <c r="N127" s="164"/>
      <c r="O127" s="830"/>
      <c r="P127" s="831"/>
      <c r="Q127" s="414"/>
      <c r="R127" s="114"/>
      <c r="S127" s="114"/>
      <c r="T127" s="114"/>
      <c r="U127" s="114"/>
      <c r="V127" s="114"/>
      <c r="W127" s="827"/>
      <c r="X127" s="134"/>
      <c r="Y127" s="129"/>
      <c r="Z127" s="828"/>
      <c r="AA127" s="114"/>
      <c r="AB127" s="829"/>
      <c r="AC127" s="114"/>
      <c r="AD127" s="114"/>
      <c r="AE127" s="114"/>
      <c r="AF127" s="114"/>
      <c r="AG127" s="114"/>
      <c r="AH127" s="114"/>
      <c r="AI127" s="114"/>
      <c r="AJ127" s="114"/>
      <c r="AK127" s="114"/>
      <c r="AL127" s="114"/>
      <c r="AM127" s="114"/>
      <c r="AN127" s="114"/>
      <c r="AO127" s="114"/>
      <c r="AP127" s="114"/>
      <c r="AQ127" s="114"/>
      <c r="AR127" s="114"/>
      <c r="AS127" s="114"/>
      <c r="AT127" s="114"/>
      <c r="AU127" s="114"/>
      <c r="AV127" s="114"/>
      <c r="AW127" s="114"/>
      <c r="AX127" s="114"/>
      <c r="AY127" s="114"/>
      <c r="AZ127" s="114"/>
      <c r="BA127" s="114"/>
      <c r="BB127" s="114"/>
    </row>
    <row r="128" spans="2:54" ht="11.25" customHeight="1">
      <c r="B128" s="168"/>
      <c r="C128" s="134"/>
      <c r="D128" s="825"/>
      <c r="E128" s="164"/>
      <c r="F128" s="164"/>
      <c r="G128" s="164"/>
      <c r="H128" s="164"/>
      <c r="I128" s="164"/>
      <c r="J128" s="164"/>
      <c r="K128" s="845"/>
      <c r="L128" s="164"/>
      <c r="M128" s="164"/>
      <c r="N128" s="164"/>
      <c r="O128" s="833"/>
      <c r="P128" s="831"/>
      <c r="Q128" s="414"/>
      <c r="R128" s="114"/>
      <c r="S128" s="114"/>
      <c r="T128" s="114"/>
      <c r="U128" s="114"/>
      <c r="V128" s="114"/>
      <c r="W128" s="846"/>
      <c r="X128" s="134"/>
      <c r="Y128" s="847"/>
      <c r="Z128" s="828"/>
      <c r="AA128" s="114"/>
      <c r="AB128" s="829"/>
      <c r="AC128" s="114"/>
      <c r="AD128" s="114"/>
      <c r="AE128" s="114"/>
      <c r="AF128" s="114"/>
      <c r="AG128" s="114"/>
      <c r="AH128" s="114"/>
      <c r="AI128" s="114"/>
      <c r="AJ128" s="114"/>
      <c r="AK128" s="114"/>
      <c r="AL128" s="114"/>
      <c r="AM128" s="114"/>
      <c r="AN128" s="114"/>
      <c r="AO128" s="114"/>
      <c r="AP128" s="114"/>
      <c r="AQ128" s="114"/>
      <c r="AR128" s="114"/>
      <c r="AS128" s="114"/>
      <c r="AT128" s="114"/>
      <c r="AU128" s="114"/>
      <c r="AV128" s="114"/>
      <c r="AW128" s="114"/>
      <c r="AX128" s="114"/>
      <c r="AY128" s="114"/>
      <c r="AZ128" s="114"/>
      <c r="BA128" s="114"/>
      <c r="BB128" s="114"/>
    </row>
    <row r="129" spans="2:54">
      <c r="B129" s="213"/>
      <c r="C129" s="114"/>
      <c r="D129" s="213"/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210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  <c r="AU129" s="114"/>
      <c r="AV129" s="114"/>
      <c r="AW129" s="114"/>
      <c r="AX129" s="114"/>
      <c r="AY129" s="114"/>
      <c r="AZ129" s="114"/>
      <c r="BA129" s="114"/>
      <c r="BB129" s="114"/>
    </row>
    <row r="130" spans="2:54">
      <c r="B130" s="114"/>
      <c r="C130" s="134"/>
      <c r="D130" s="414"/>
      <c r="E130" s="217"/>
      <c r="F130" s="217"/>
      <c r="G130" s="217"/>
      <c r="H130" s="217"/>
      <c r="I130" s="217"/>
      <c r="J130" s="217"/>
      <c r="K130" s="217"/>
      <c r="L130" s="217"/>
      <c r="M130" s="134"/>
      <c r="N130" s="134"/>
      <c r="O130" s="106"/>
      <c r="P130" s="106"/>
      <c r="Q130" s="134"/>
      <c r="R130" s="414"/>
      <c r="S130" s="114"/>
      <c r="T130" s="414"/>
      <c r="U130" s="13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114"/>
      <c r="AR130" s="114"/>
      <c r="AS130" s="114"/>
      <c r="AT130" s="114"/>
      <c r="AU130" s="114"/>
      <c r="AV130" s="114"/>
      <c r="AW130" s="114"/>
      <c r="AX130" s="114"/>
      <c r="AY130" s="114"/>
      <c r="AZ130" s="114"/>
      <c r="BA130" s="114"/>
      <c r="BB130" s="114"/>
    </row>
    <row r="131" spans="2:54">
      <c r="B131" s="114"/>
      <c r="C131" s="134"/>
      <c r="D131" s="106"/>
      <c r="E131" s="820"/>
      <c r="F131" s="217"/>
      <c r="G131" s="217"/>
      <c r="H131" s="217"/>
      <c r="I131" s="217"/>
      <c r="J131" s="217"/>
      <c r="K131" s="217"/>
      <c r="L131" s="217"/>
      <c r="M131" s="134"/>
      <c r="N131" s="134"/>
      <c r="O131" s="106"/>
      <c r="P131" s="106"/>
      <c r="Q131" s="134"/>
      <c r="R131" s="414"/>
      <c r="S131" s="114"/>
      <c r="T131" s="414"/>
      <c r="U131" s="134"/>
      <c r="V131" s="114"/>
      <c r="W131" s="114"/>
      <c r="X131" s="114"/>
      <c r="Y131" s="114"/>
      <c r="Z131" s="114"/>
      <c r="AA131" s="114"/>
      <c r="AB131" s="114"/>
      <c r="AC131" s="114"/>
      <c r="AD131" s="114"/>
      <c r="AE131" s="114"/>
      <c r="AF131" s="114"/>
      <c r="AG131" s="114"/>
      <c r="AH131" s="114"/>
      <c r="AI131" s="114"/>
      <c r="AJ131" s="114"/>
      <c r="AK131" s="114"/>
      <c r="AL131" s="114"/>
      <c r="AM131" s="114"/>
      <c r="AN131" s="114"/>
      <c r="AO131" s="114"/>
      <c r="AP131" s="114"/>
      <c r="AQ131" s="114"/>
      <c r="AR131" s="114"/>
      <c r="AS131" s="114"/>
      <c r="AT131" s="114"/>
      <c r="AU131" s="114"/>
      <c r="AV131" s="114"/>
      <c r="AW131" s="114"/>
      <c r="AX131" s="114"/>
      <c r="AY131" s="114"/>
      <c r="AZ131" s="114"/>
      <c r="BA131" s="114"/>
      <c r="BB131" s="114"/>
    </row>
    <row r="132" spans="2:54">
      <c r="B132" s="114"/>
      <c r="C132" s="414"/>
      <c r="D132" s="414"/>
      <c r="E132" s="217"/>
      <c r="F132" s="217"/>
      <c r="G132" s="217"/>
      <c r="H132" s="217"/>
      <c r="I132" s="114"/>
      <c r="J132" s="114"/>
      <c r="K132" s="217"/>
      <c r="L132" s="112"/>
      <c r="M132" s="134"/>
      <c r="N132" s="134"/>
      <c r="O132" s="106"/>
      <c r="P132" s="106"/>
      <c r="Q132" s="414"/>
      <c r="R132" s="414"/>
      <c r="S132" s="114"/>
      <c r="T132" s="414"/>
      <c r="U132" s="134"/>
      <c r="V132" s="114"/>
      <c r="W132" s="114"/>
      <c r="X132" s="114"/>
      <c r="Y132" s="114"/>
      <c r="Z132" s="114"/>
      <c r="AA132" s="114"/>
      <c r="AB132" s="822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  <c r="AM132" s="114"/>
      <c r="AN132" s="114"/>
      <c r="AO132" s="114"/>
      <c r="AP132" s="114"/>
      <c r="AQ132" s="114"/>
      <c r="AR132" s="114"/>
      <c r="AS132" s="114"/>
      <c r="AT132" s="114"/>
      <c r="AU132" s="114"/>
      <c r="AV132" s="114"/>
      <c r="AW132" s="114"/>
      <c r="AX132" s="114"/>
      <c r="AY132" s="114"/>
      <c r="AZ132" s="114"/>
      <c r="BA132" s="114"/>
      <c r="BB132" s="114"/>
    </row>
    <row r="133" spans="2:54">
      <c r="B133" s="114"/>
      <c r="C133" s="134"/>
      <c r="D133" s="134"/>
      <c r="E133" s="414"/>
      <c r="F133" s="414"/>
      <c r="G133" s="414"/>
      <c r="H133" s="414"/>
      <c r="I133" s="414"/>
      <c r="J133" s="414"/>
      <c r="K133" s="414"/>
      <c r="L133" s="414"/>
      <c r="M133" s="414"/>
      <c r="N133" s="414"/>
      <c r="O133" s="106"/>
      <c r="P133" s="106"/>
      <c r="Q133" s="414"/>
      <c r="R133" s="414"/>
      <c r="S133" s="114"/>
      <c r="T133" s="414"/>
      <c r="U133" s="134"/>
      <c r="V133" s="114"/>
      <c r="W133" s="114"/>
      <c r="X133" s="114"/>
      <c r="Y133" s="114"/>
      <c r="Z133" s="375"/>
      <c r="AA133" s="114"/>
      <c r="AB133" s="822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114"/>
      <c r="AU133" s="114"/>
      <c r="AV133" s="114"/>
      <c r="AW133" s="114"/>
      <c r="AX133" s="114"/>
      <c r="AY133" s="114"/>
      <c r="AZ133" s="114"/>
      <c r="BA133" s="114"/>
      <c r="BB133" s="114"/>
    </row>
    <row r="134" spans="2:54">
      <c r="B134" s="114"/>
      <c r="C134" s="414"/>
      <c r="D134" s="114"/>
      <c r="E134" s="414"/>
      <c r="F134" s="414"/>
      <c r="G134" s="414"/>
      <c r="H134" s="414"/>
      <c r="I134" s="414"/>
      <c r="J134" s="414"/>
      <c r="K134" s="414"/>
      <c r="L134" s="414"/>
      <c r="M134" s="414"/>
      <c r="N134" s="414"/>
      <c r="O134" s="106"/>
      <c r="P134" s="106"/>
      <c r="Q134" s="134"/>
      <c r="R134" s="414"/>
      <c r="S134" s="114"/>
      <c r="T134" s="414"/>
      <c r="U134" s="134"/>
      <c r="V134" s="114"/>
      <c r="W134" s="114"/>
      <c r="X134" s="114"/>
      <c r="Y134" s="114"/>
      <c r="Z134" s="375"/>
      <c r="AA134" s="114"/>
      <c r="AB134" s="823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/>
      <c r="AN134" s="114"/>
      <c r="AO134" s="114"/>
      <c r="AP134" s="114"/>
      <c r="AQ134" s="114"/>
      <c r="AR134" s="114"/>
      <c r="AS134" s="114"/>
      <c r="AT134" s="114"/>
      <c r="AU134" s="114"/>
      <c r="AV134" s="114"/>
      <c r="AW134" s="114"/>
      <c r="AX134" s="114"/>
      <c r="AY134" s="114"/>
      <c r="AZ134" s="114"/>
      <c r="BA134" s="114"/>
      <c r="BB134" s="114"/>
    </row>
    <row r="135" spans="2:54">
      <c r="B135" s="114"/>
      <c r="C135" s="134"/>
      <c r="D135" s="217"/>
      <c r="E135" s="134"/>
      <c r="F135" s="134"/>
      <c r="G135" s="134"/>
      <c r="H135" s="134"/>
      <c r="I135" s="109"/>
      <c r="J135" s="134"/>
      <c r="K135" s="134"/>
      <c r="L135" s="134"/>
      <c r="M135" s="134"/>
      <c r="N135" s="109"/>
      <c r="O135" s="106"/>
      <c r="P135" s="106"/>
      <c r="Q135" s="217"/>
      <c r="R135" s="414"/>
      <c r="S135" s="134"/>
      <c r="T135" s="414"/>
      <c r="U135" s="134"/>
      <c r="V135" s="114"/>
      <c r="W135" s="304"/>
      <c r="X135" s="414"/>
      <c r="Y135" s="168"/>
      <c r="Z135" s="824"/>
      <c r="AA135" s="114"/>
      <c r="AB135" s="823"/>
      <c r="AC135" s="114"/>
      <c r="AD135" s="114"/>
      <c r="AE135" s="114"/>
      <c r="AF135" s="114"/>
      <c r="AG135" s="114"/>
      <c r="AH135" s="114"/>
      <c r="AI135" s="114"/>
      <c r="AJ135" s="114"/>
      <c r="AK135" s="114"/>
      <c r="AL135" s="114"/>
      <c r="AM135" s="114"/>
      <c r="AN135" s="114"/>
      <c r="AO135" s="114"/>
      <c r="AP135" s="114"/>
      <c r="AQ135" s="114"/>
      <c r="AR135" s="114"/>
      <c r="AS135" s="114"/>
      <c r="AT135" s="114"/>
      <c r="AU135" s="114"/>
      <c r="AV135" s="114"/>
      <c r="AW135" s="114"/>
      <c r="AX135" s="114"/>
      <c r="AY135" s="114"/>
      <c r="AZ135" s="114"/>
      <c r="BA135" s="114"/>
      <c r="BB135" s="114"/>
    </row>
    <row r="136" spans="2:54">
      <c r="B136" s="168"/>
      <c r="C136" s="134"/>
      <c r="D136" s="825"/>
      <c r="E136" s="826"/>
      <c r="F136" s="826"/>
      <c r="G136" s="826"/>
      <c r="H136" s="826"/>
      <c r="I136" s="826"/>
      <c r="J136" s="826"/>
      <c r="K136" s="826"/>
      <c r="L136" s="826"/>
      <c r="M136" s="826"/>
      <c r="N136" s="826"/>
      <c r="O136" s="825"/>
      <c r="P136" s="414"/>
      <c r="Q136" s="414"/>
      <c r="R136" s="114"/>
      <c r="S136" s="639"/>
      <c r="T136" s="114"/>
      <c r="U136" s="114"/>
      <c r="V136" s="114"/>
      <c r="W136" s="827"/>
      <c r="X136" s="134"/>
      <c r="Y136" s="129"/>
      <c r="Z136" s="828"/>
      <c r="AA136" s="114"/>
      <c r="AB136" s="829"/>
      <c r="AC136" s="114"/>
      <c r="AD136" s="114"/>
      <c r="AE136" s="114"/>
      <c r="AF136" s="114"/>
      <c r="AG136" s="114"/>
      <c r="AH136" s="114"/>
      <c r="AI136" s="114"/>
      <c r="AJ136" s="114"/>
      <c r="AK136" s="114"/>
      <c r="AL136" s="114"/>
      <c r="AM136" s="114"/>
      <c r="AN136" s="114"/>
      <c r="AO136" s="114"/>
      <c r="AP136" s="114"/>
      <c r="AQ136" s="114"/>
      <c r="AR136" s="114"/>
      <c r="AS136" s="114"/>
      <c r="AT136" s="114"/>
      <c r="AU136" s="114"/>
      <c r="AV136" s="114"/>
      <c r="AW136" s="114"/>
      <c r="AX136" s="114"/>
      <c r="AY136" s="114"/>
      <c r="AZ136" s="114"/>
      <c r="BA136" s="114"/>
      <c r="BB136" s="114"/>
    </row>
    <row r="137" spans="2:54">
      <c r="B137" s="168"/>
      <c r="C137" s="134"/>
      <c r="D137" s="825"/>
      <c r="E137" s="826"/>
      <c r="F137" s="826"/>
      <c r="G137" s="826"/>
      <c r="H137" s="826"/>
      <c r="I137" s="826"/>
      <c r="J137" s="826"/>
      <c r="K137" s="826"/>
      <c r="L137" s="826"/>
      <c r="M137" s="826"/>
      <c r="N137" s="826"/>
      <c r="O137" s="830"/>
      <c r="P137" s="831"/>
      <c r="Q137" s="414"/>
      <c r="R137" s="114"/>
      <c r="S137" s="114"/>
      <c r="T137" s="114"/>
      <c r="U137" s="114"/>
      <c r="V137" s="114"/>
      <c r="W137" s="827"/>
      <c r="X137" s="134"/>
      <c r="Y137" s="129"/>
      <c r="Z137" s="828"/>
      <c r="AA137" s="114"/>
      <c r="AB137" s="829"/>
      <c r="AC137" s="114"/>
      <c r="AD137" s="114"/>
      <c r="AE137" s="114"/>
      <c r="AF137" s="114"/>
      <c r="AG137" s="114"/>
      <c r="AH137" s="114"/>
      <c r="AI137" s="114"/>
      <c r="AJ137" s="114"/>
      <c r="AK137" s="114"/>
      <c r="AL137" s="114"/>
      <c r="AM137" s="114"/>
      <c r="AN137" s="114"/>
      <c r="AO137" s="114"/>
      <c r="AP137" s="114"/>
      <c r="AQ137" s="114"/>
      <c r="AR137" s="114"/>
      <c r="AS137" s="114"/>
      <c r="AT137" s="114"/>
      <c r="AU137" s="114"/>
      <c r="AV137" s="114"/>
      <c r="AW137" s="114"/>
      <c r="AX137" s="114"/>
      <c r="AY137" s="114"/>
      <c r="AZ137" s="114"/>
      <c r="BA137" s="114"/>
      <c r="BB137" s="114"/>
    </row>
    <row r="138" spans="2:54">
      <c r="B138" s="168"/>
      <c r="C138" s="134"/>
      <c r="D138" s="825"/>
      <c r="E138" s="826"/>
      <c r="F138" s="826"/>
      <c r="G138" s="826"/>
      <c r="H138" s="841"/>
      <c r="I138" s="826"/>
      <c r="J138" s="826"/>
      <c r="K138" s="841"/>
      <c r="L138" s="826"/>
      <c r="M138" s="826"/>
      <c r="N138" s="826"/>
      <c r="O138" s="825"/>
      <c r="P138" s="831"/>
      <c r="Q138" s="414"/>
      <c r="R138" s="114"/>
      <c r="S138" s="114"/>
      <c r="T138" s="114"/>
      <c r="U138" s="114"/>
      <c r="V138" s="114"/>
      <c r="W138" s="827"/>
      <c r="X138" s="134"/>
      <c r="Y138" s="129"/>
      <c r="Z138" s="828"/>
      <c r="AA138" s="114"/>
      <c r="AB138" s="832"/>
      <c r="AC138" s="114"/>
      <c r="AD138" s="114"/>
      <c r="AE138" s="114"/>
      <c r="AF138" s="114"/>
      <c r="AG138" s="114"/>
      <c r="AH138" s="114"/>
      <c r="AI138" s="114"/>
      <c r="AJ138" s="114"/>
      <c r="AK138" s="114"/>
      <c r="AL138" s="114"/>
      <c r="AM138" s="114"/>
      <c r="AN138" s="114"/>
      <c r="AO138" s="114"/>
      <c r="AP138" s="114"/>
      <c r="AQ138" s="114"/>
      <c r="AR138" s="114"/>
      <c r="AS138" s="114"/>
      <c r="AT138" s="114"/>
      <c r="AU138" s="114"/>
      <c r="AV138" s="114"/>
      <c r="AW138" s="114"/>
      <c r="AX138" s="114"/>
      <c r="AY138" s="114"/>
      <c r="AZ138" s="114"/>
      <c r="BA138" s="114"/>
      <c r="BB138" s="114"/>
    </row>
    <row r="139" spans="2:54">
      <c r="B139" s="168"/>
      <c r="C139" s="134"/>
      <c r="D139" s="825"/>
      <c r="E139" s="826"/>
      <c r="F139" s="826"/>
      <c r="G139" s="826"/>
      <c r="H139" s="826"/>
      <c r="I139" s="826"/>
      <c r="J139" s="826"/>
      <c r="K139" s="826"/>
      <c r="L139" s="826"/>
      <c r="M139" s="826"/>
      <c r="N139" s="841"/>
      <c r="O139" s="833"/>
      <c r="P139" s="831"/>
      <c r="Q139" s="414"/>
      <c r="R139" s="114"/>
      <c r="S139" s="114"/>
      <c r="T139" s="114"/>
      <c r="U139" s="114"/>
      <c r="V139" s="114"/>
      <c r="W139" s="827"/>
      <c r="X139" s="134"/>
      <c r="Y139" s="129"/>
      <c r="Z139" s="828"/>
      <c r="AA139" s="114"/>
      <c r="AB139" s="829"/>
      <c r="AC139" s="114"/>
      <c r="AD139" s="114"/>
      <c r="AE139" s="114"/>
      <c r="AF139" s="114"/>
      <c r="AG139" s="114"/>
      <c r="AH139" s="114"/>
      <c r="AI139" s="114"/>
      <c r="AJ139" s="114"/>
      <c r="AK139" s="114"/>
      <c r="AL139" s="114"/>
      <c r="AM139" s="114"/>
      <c r="AN139" s="114"/>
      <c r="AO139" s="114"/>
      <c r="AP139" s="114"/>
      <c r="AQ139" s="114"/>
      <c r="AR139" s="114"/>
      <c r="AS139" s="114"/>
      <c r="AT139" s="114"/>
      <c r="AU139" s="114"/>
      <c r="AV139" s="114"/>
      <c r="AW139" s="114"/>
      <c r="AX139" s="114"/>
      <c r="AY139" s="114"/>
      <c r="AZ139" s="114"/>
      <c r="BA139" s="114"/>
      <c r="BB139" s="114"/>
    </row>
    <row r="140" spans="2:54">
      <c r="B140" s="168"/>
      <c r="C140" s="134"/>
      <c r="D140" s="825"/>
      <c r="E140" s="826"/>
      <c r="F140" s="826"/>
      <c r="G140" s="826"/>
      <c r="H140" s="826"/>
      <c r="I140" s="826"/>
      <c r="J140" s="826"/>
      <c r="K140" s="826"/>
      <c r="L140" s="826"/>
      <c r="M140" s="826"/>
      <c r="N140" s="826"/>
      <c r="O140" s="825"/>
      <c r="P140" s="831"/>
      <c r="Q140" s="414"/>
      <c r="R140" s="114"/>
      <c r="S140" s="114"/>
      <c r="T140" s="114"/>
      <c r="U140" s="114"/>
      <c r="V140" s="114"/>
      <c r="W140" s="827"/>
      <c r="X140" s="134"/>
      <c r="Y140" s="129"/>
      <c r="Z140" s="828"/>
      <c r="AA140" s="114"/>
      <c r="AB140" s="834"/>
      <c r="AC140" s="114"/>
      <c r="AD140" s="114"/>
      <c r="AE140" s="114"/>
      <c r="AF140" s="114"/>
      <c r="AG140" s="114"/>
      <c r="AH140" s="114"/>
      <c r="AI140" s="114"/>
      <c r="AJ140" s="114"/>
      <c r="AK140" s="114"/>
      <c r="AL140" s="114"/>
      <c r="AM140" s="114"/>
      <c r="AN140" s="114"/>
      <c r="AO140" s="114"/>
      <c r="AP140" s="114"/>
      <c r="AQ140" s="114"/>
      <c r="AR140" s="114"/>
      <c r="AS140" s="114"/>
      <c r="AT140" s="114"/>
      <c r="AU140" s="114"/>
      <c r="AV140" s="114"/>
      <c r="AW140" s="114"/>
      <c r="AX140" s="114"/>
      <c r="AY140" s="114"/>
      <c r="AZ140" s="114"/>
      <c r="BA140" s="114"/>
      <c r="BB140" s="114"/>
    </row>
    <row r="141" spans="2:54">
      <c r="B141" s="168"/>
      <c r="C141" s="134"/>
      <c r="D141" s="825"/>
      <c r="E141" s="826"/>
      <c r="F141" s="826"/>
      <c r="G141" s="826"/>
      <c r="H141" s="826"/>
      <c r="I141" s="826"/>
      <c r="J141" s="826"/>
      <c r="K141" s="826"/>
      <c r="L141" s="826"/>
      <c r="M141" s="826"/>
      <c r="N141" s="826"/>
      <c r="O141" s="825"/>
      <c r="P141" s="831"/>
      <c r="Q141" s="414"/>
      <c r="R141" s="114"/>
      <c r="S141" s="114"/>
      <c r="T141" s="114"/>
      <c r="U141" s="114"/>
      <c r="V141" s="114"/>
      <c r="W141" s="827"/>
      <c r="X141" s="134"/>
      <c r="Y141" s="129"/>
      <c r="Z141" s="828"/>
      <c r="AA141" s="114"/>
      <c r="AB141" s="832"/>
      <c r="AC141" s="114"/>
      <c r="AD141" s="114"/>
      <c r="AE141" s="114"/>
      <c r="AF141" s="114"/>
      <c r="AG141" s="114"/>
      <c r="AH141" s="114"/>
      <c r="AI141" s="114"/>
      <c r="AJ141" s="114"/>
      <c r="AK141" s="114"/>
      <c r="AL141" s="114"/>
      <c r="AM141" s="114"/>
      <c r="AN141" s="114"/>
      <c r="AO141" s="114"/>
      <c r="AP141" s="114"/>
      <c r="AQ141" s="114"/>
      <c r="AR141" s="114"/>
      <c r="AS141" s="114"/>
      <c r="AT141" s="114"/>
      <c r="AU141" s="114"/>
      <c r="AV141" s="114"/>
      <c r="AW141" s="114"/>
      <c r="AX141" s="114"/>
      <c r="AY141" s="114"/>
      <c r="AZ141" s="114"/>
      <c r="BA141" s="114"/>
      <c r="BB141" s="114"/>
    </row>
    <row r="142" spans="2:54">
      <c r="B142" s="168"/>
      <c r="C142" s="134"/>
      <c r="D142" s="825"/>
      <c r="E142" s="826"/>
      <c r="F142" s="826"/>
      <c r="G142" s="106"/>
      <c r="H142" s="836"/>
      <c r="I142" s="841"/>
      <c r="J142" s="826"/>
      <c r="K142" s="826"/>
      <c r="L142" s="826"/>
      <c r="M142" s="826"/>
      <c r="N142" s="826"/>
      <c r="O142" s="835"/>
      <c r="P142" s="831"/>
      <c r="Q142" s="414"/>
      <c r="R142" s="114"/>
      <c r="S142" s="114"/>
      <c r="T142" s="114"/>
      <c r="U142" s="114"/>
      <c r="V142" s="114"/>
      <c r="W142" s="827"/>
      <c r="X142" s="134"/>
      <c r="Y142" s="129"/>
      <c r="Z142" s="828"/>
      <c r="AA142" s="114"/>
      <c r="AB142" s="83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/>
      <c r="AU142" s="114"/>
      <c r="AV142" s="114"/>
      <c r="AW142" s="114"/>
      <c r="AX142" s="114"/>
      <c r="AY142" s="114"/>
      <c r="AZ142" s="114"/>
      <c r="BA142" s="114"/>
      <c r="BB142" s="114"/>
    </row>
    <row r="143" spans="2:54">
      <c r="B143" s="168"/>
      <c r="C143" s="134"/>
      <c r="D143" s="825"/>
      <c r="E143" s="626"/>
      <c r="F143" s="826"/>
      <c r="G143" s="826"/>
      <c r="H143" s="826"/>
      <c r="I143" s="826"/>
      <c r="J143" s="826"/>
      <c r="K143" s="826"/>
      <c r="L143" s="826"/>
      <c r="M143" s="826"/>
      <c r="N143" s="826"/>
      <c r="O143" s="825"/>
      <c r="P143" s="831"/>
      <c r="Q143" s="414"/>
      <c r="R143" s="114"/>
      <c r="S143" s="114"/>
      <c r="T143" s="114"/>
      <c r="U143" s="114"/>
      <c r="V143" s="114"/>
      <c r="W143" s="827"/>
      <c r="X143" s="134"/>
      <c r="Y143" s="129"/>
      <c r="Z143" s="828"/>
      <c r="AA143" s="114"/>
      <c r="AB143" s="829"/>
      <c r="AC143" s="114"/>
      <c r="AD143" s="114"/>
      <c r="AE143" s="114"/>
      <c r="AF143" s="114"/>
      <c r="AG143" s="114"/>
      <c r="AH143" s="114"/>
      <c r="AI143" s="114"/>
      <c r="AJ143" s="114"/>
      <c r="AK143" s="114"/>
      <c r="AL143" s="114"/>
      <c r="AM143" s="114"/>
      <c r="AN143" s="114"/>
      <c r="AO143" s="114"/>
      <c r="AP143" s="114"/>
      <c r="AQ143" s="114"/>
      <c r="AR143" s="114"/>
      <c r="AS143" s="114"/>
      <c r="AT143" s="114"/>
      <c r="AU143" s="114"/>
      <c r="AV143" s="114"/>
      <c r="AW143" s="114"/>
      <c r="AX143" s="114"/>
      <c r="AY143" s="114"/>
      <c r="AZ143" s="114"/>
      <c r="BA143" s="114"/>
      <c r="BB143" s="114"/>
    </row>
    <row r="144" spans="2:54">
      <c r="B144" s="168"/>
      <c r="C144" s="134"/>
      <c r="D144" s="825"/>
      <c r="E144" s="626"/>
      <c r="F144" s="826"/>
      <c r="G144" s="826"/>
      <c r="H144" s="826"/>
      <c r="I144" s="826"/>
      <c r="J144" s="826"/>
      <c r="K144" s="826"/>
      <c r="L144" s="826"/>
      <c r="M144" s="826"/>
      <c r="N144" s="826"/>
      <c r="O144" s="825"/>
      <c r="P144" s="831"/>
      <c r="Q144" s="414"/>
      <c r="R144" s="114"/>
      <c r="S144" s="114"/>
      <c r="T144" s="114"/>
      <c r="U144" s="114"/>
      <c r="V144" s="114"/>
      <c r="W144" s="827"/>
      <c r="X144" s="134"/>
      <c r="Y144" s="129"/>
      <c r="Z144" s="828"/>
      <c r="AA144" s="114"/>
      <c r="AB144" s="829"/>
      <c r="AC144" s="114"/>
      <c r="AD144" s="114"/>
      <c r="AE144" s="114"/>
      <c r="AF144" s="114"/>
      <c r="AG144" s="114"/>
      <c r="AH144" s="114"/>
      <c r="AI144" s="114"/>
      <c r="AJ144" s="114"/>
      <c r="AK144" s="114"/>
      <c r="AL144" s="114"/>
      <c r="AM144" s="114"/>
      <c r="AN144" s="114"/>
      <c r="AO144" s="114"/>
      <c r="AP144" s="114"/>
      <c r="AQ144" s="114"/>
      <c r="AR144" s="114"/>
      <c r="AS144" s="114"/>
      <c r="AT144" s="114"/>
      <c r="AU144" s="114"/>
      <c r="AV144" s="114"/>
      <c r="AW144" s="114"/>
      <c r="AX144" s="114"/>
      <c r="AY144" s="114"/>
      <c r="AZ144" s="114"/>
      <c r="BA144" s="114"/>
      <c r="BB144" s="114"/>
    </row>
    <row r="145" spans="2:54">
      <c r="B145" s="168"/>
      <c r="C145" s="134"/>
      <c r="D145" s="825"/>
      <c r="E145" s="626"/>
      <c r="F145" s="826"/>
      <c r="G145" s="826"/>
      <c r="H145" s="826"/>
      <c r="I145" s="826"/>
      <c r="J145" s="826"/>
      <c r="K145" s="826"/>
      <c r="L145" s="826"/>
      <c r="M145" s="826"/>
      <c r="N145" s="826"/>
      <c r="O145" s="825"/>
      <c r="P145" s="831"/>
      <c r="Q145" s="414"/>
      <c r="R145" s="114"/>
      <c r="S145" s="114"/>
      <c r="T145" s="114"/>
      <c r="U145" s="114"/>
      <c r="V145" s="114"/>
      <c r="W145" s="827"/>
      <c r="X145" s="134"/>
      <c r="Y145" s="129"/>
      <c r="Z145" s="828"/>
      <c r="AA145" s="114"/>
      <c r="AB145" s="829"/>
      <c r="AC145" s="114"/>
      <c r="AD145" s="114"/>
      <c r="AE145" s="114"/>
      <c r="AF145" s="114"/>
      <c r="AG145" s="114"/>
      <c r="AH145" s="114"/>
      <c r="AI145" s="114"/>
      <c r="AJ145" s="114"/>
      <c r="AK145" s="114"/>
      <c r="AL145" s="114"/>
      <c r="AM145" s="114"/>
      <c r="AN145" s="114"/>
      <c r="AO145" s="114"/>
      <c r="AP145" s="114"/>
      <c r="AQ145" s="114"/>
      <c r="AR145" s="114"/>
      <c r="AS145" s="114"/>
      <c r="AT145" s="114"/>
      <c r="AU145" s="114"/>
      <c r="AV145" s="114"/>
      <c r="AW145" s="114"/>
      <c r="AX145" s="114"/>
      <c r="AY145" s="114"/>
      <c r="AZ145" s="114"/>
      <c r="BA145" s="114"/>
      <c r="BB145" s="114"/>
    </row>
    <row r="146" spans="2:54">
      <c r="B146" s="168"/>
      <c r="C146" s="134"/>
      <c r="D146" s="825"/>
      <c r="E146" s="626"/>
      <c r="F146" s="826"/>
      <c r="G146" s="826"/>
      <c r="H146" s="826"/>
      <c r="I146" s="826"/>
      <c r="J146" s="826"/>
      <c r="K146" s="826"/>
      <c r="L146" s="826"/>
      <c r="M146" s="826"/>
      <c r="N146" s="826"/>
      <c r="O146" s="825"/>
      <c r="P146" s="831"/>
      <c r="Q146" s="414"/>
      <c r="R146" s="114"/>
      <c r="S146" s="114"/>
      <c r="T146" s="114"/>
      <c r="U146" s="114"/>
      <c r="V146" s="114"/>
      <c r="W146" s="827"/>
      <c r="X146" s="134"/>
      <c r="Y146" s="129"/>
      <c r="Z146" s="828"/>
      <c r="AA146" s="114"/>
      <c r="AB146" s="829"/>
      <c r="AC146" s="114"/>
      <c r="AD146" s="114"/>
      <c r="AE146" s="114"/>
      <c r="AF146" s="114"/>
      <c r="AG146" s="114"/>
      <c r="AH146" s="114"/>
      <c r="AI146" s="114"/>
      <c r="AJ146" s="114"/>
      <c r="AK146" s="114"/>
      <c r="AL146" s="114"/>
      <c r="AM146" s="114"/>
      <c r="AN146" s="114"/>
      <c r="AO146" s="114"/>
      <c r="AP146" s="114"/>
      <c r="AQ146" s="114"/>
      <c r="AR146" s="114"/>
      <c r="AS146" s="114"/>
      <c r="AT146" s="114"/>
      <c r="AU146" s="114"/>
      <c r="AV146" s="114"/>
      <c r="AW146" s="114"/>
      <c r="AX146" s="114"/>
      <c r="AY146" s="114"/>
      <c r="AZ146" s="114"/>
      <c r="BA146" s="114"/>
      <c r="BB146" s="114"/>
    </row>
    <row r="147" spans="2:54">
      <c r="B147" s="168"/>
      <c r="C147" s="134"/>
      <c r="D147" s="825"/>
      <c r="E147" s="626"/>
      <c r="F147" s="826"/>
      <c r="G147" s="826"/>
      <c r="H147" s="826"/>
      <c r="I147" s="826"/>
      <c r="J147" s="826"/>
      <c r="K147" s="826"/>
      <c r="L147" s="826"/>
      <c r="M147" s="826"/>
      <c r="N147" s="826"/>
      <c r="O147" s="825"/>
      <c r="P147" s="831"/>
      <c r="Q147" s="414"/>
      <c r="R147" s="114"/>
      <c r="S147" s="114"/>
      <c r="T147" s="114"/>
      <c r="U147" s="114"/>
      <c r="V147" s="114"/>
      <c r="W147" s="827"/>
      <c r="X147" s="134"/>
      <c r="Y147" s="129"/>
      <c r="Z147" s="828"/>
      <c r="AA147" s="114"/>
      <c r="AB147" s="829"/>
      <c r="AC147" s="114"/>
      <c r="AD147" s="114"/>
      <c r="AE147" s="114"/>
      <c r="AF147" s="114"/>
      <c r="AG147" s="114"/>
      <c r="AH147" s="114"/>
      <c r="AI147" s="114"/>
      <c r="AJ147" s="114"/>
      <c r="AK147" s="114"/>
      <c r="AL147" s="114"/>
      <c r="AM147" s="114"/>
      <c r="AN147" s="114"/>
      <c r="AO147" s="114"/>
      <c r="AP147" s="114"/>
      <c r="AQ147" s="114"/>
      <c r="AR147" s="114"/>
      <c r="AS147" s="114"/>
      <c r="AT147" s="114"/>
      <c r="AU147" s="114"/>
      <c r="AV147" s="114"/>
      <c r="AW147" s="114"/>
      <c r="AX147" s="114"/>
      <c r="AY147" s="114"/>
      <c r="AZ147" s="114"/>
      <c r="BA147" s="114"/>
      <c r="BB147" s="114"/>
    </row>
    <row r="148" spans="2:54">
      <c r="B148" s="168"/>
      <c r="C148" s="134"/>
      <c r="D148" s="825"/>
      <c r="E148" s="626"/>
      <c r="F148" s="826"/>
      <c r="G148" s="826"/>
      <c r="H148" s="826"/>
      <c r="I148" s="826"/>
      <c r="J148" s="826"/>
      <c r="K148" s="826"/>
      <c r="L148" s="826"/>
      <c r="M148" s="826"/>
      <c r="N148" s="826"/>
      <c r="O148" s="825"/>
      <c r="P148" s="831"/>
      <c r="Q148" s="414"/>
      <c r="R148" s="114"/>
      <c r="S148" s="114"/>
      <c r="T148" s="114"/>
      <c r="U148" s="114"/>
      <c r="V148" s="114"/>
      <c r="W148" s="827"/>
      <c r="X148" s="134"/>
      <c r="Y148" s="129"/>
      <c r="Z148" s="828"/>
      <c r="AA148" s="114"/>
      <c r="AB148" s="829"/>
      <c r="AC148" s="114"/>
      <c r="AD148" s="114"/>
      <c r="AE148" s="114"/>
      <c r="AF148" s="114"/>
      <c r="AG148" s="114"/>
      <c r="AH148" s="114"/>
      <c r="AI148" s="114"/>
      <c r="AJ148" s="114"/>
      <c r="AK148" s="114"/>
      <c r="AL148" s="114"/>
      <c r="AM148" s="114"/>
      <c r="AN148" s="114"/>
      <c r="AO148" s="114"/>
      <c r="AP148" s="114"/>
      <c r="AQ148" s="114"/>
      <c r="AR148" s="114"/>
      <c r="AS148" s="114"/>
      <c r="AT148" s="114"/>
      <c r="AU148" s="114"/>
      <c r="AV148" s="114"/>
      <c r="AW148" s="114"/>
      <c r="AX148" s="114"/>
      <c r="AY148" s="114"/>
      <c r="AZ148" s="114"/>
      <c r="BA148" s="114"/>
      <c r="BB148" s="114"/>
    </row>
    <row r="149" spans="2:54" ht="13.5" customHeight="1">
      <c r="B149" s="168"/>
      <c r="C149" s="134"/>
      <c r="D149" s="825"/>
      <c r="E149" s="626"/>
      <c r="F149" s="826"/>
      <c r="G149" s="826"/>
      <c r="H149" s="826"/>
      <c r="I149" s="826"/>
      <c r="J149" s="826"/>
      <c r="K149" s="826"/>
      <c r="L149" s="826"/>
      <c r="M149" s="826"/>
      <c r="N149" s="826"/>
      <c r="O149" s="825"/>
      <c r="P149" s="831"/>
      <c r="Q149" s="414"/>
      <c r="R149" s="114"/>
      <c r="S149" s="114"/>
      <c r="T149" s="114"/>
      <c r="U149" s="114"/>
      <c r="V149" s="114"/>
      <c r="W149" s="827"/>
      <c r="X149" s="134"/>
      <c r="Y149" s="129"/>
      <c r="Z149" s="828"/>
      <c r="AA149" s="114"/>
      <c r="AB149" s="829"/>
      <c r="AC149" s="114"/>
      <c r="AD149" s="114"/>
      <c r="AE149" s="114"/>
      <c r="AF149" s="114"/>
      <c r="AG149" s="114"/>
      <c r="AH149" s="114"/>
      <c r="AI149" s="114"/>
      <c r="AJ149" s="114"/>
      <c r="AK149" s="114"/>
      <c r="AL149" s="114"/>
      <c r="AM149" s="114"/>
      <c r="AN149" s="114"/>
      <c r="AO149" s="114"/>
      <c r="AP149" s="114"/>
      <c r="AQ149" s="114"/>
      <c r="AR149" s="114"/>
      <c r="AS149" s="114"/>
      <c r="AT149" s="114"/>
      <c r="AU149" s="114"/>
      <c r="AV149" s="114"/>
      <c r="AW149" s="114"/>
      <c r="AX149" s="114"/>
      <c r="AY149" s="114"/>
      <c r="AZ149" s="114"/>
      <c r="BA149" s="114"/>
      <c r="BB149" s="114"/>
    </row>
    <row r="150" spans="2:54">
      <c r="B150" s="168"/>
      <c r="C150" s="134"/>
      <c r="D150" s="825"/>
      <c r="E150" s="626"/>
      <c r="F150" s="826"/>
      <c r="G150" s="826"/>
      <c r="H150" s="826"/>
      <c r="I150" s="826"/>
      <c r="J150" s="826"/>
      <c r="K150" s="826"/>
      <c r="L150" s="826"/>
      <c r="M150" s="826"/>
      <c r="N150" s="826"/>
      <c r="O150" s="825"/>
      <c r="P150" s="831"/>
      <c r="Q150" s="414"/>
      <c r="R150" s="114"/>
      <c r="S150" s="114"/>
      <c r="T150" s="114"/>
      <c r="U150" s="114"/>
      <c r="V150" s="114"/>
      <c r="W150" s="827"/>
      <c r="X150" s="134"/>
      <c r="Y150" s="129"/>
      <c r="Z150" s="828"/>
      <c r="AA150" s="114"/>
      <c r="AB150" s="832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  <c r="AV150" s="114"/>
      <c r="AW150" s="114"/>
      <c r="AX150" s="114"/>
      <c r="AY150" s="114"/>
      <c r="AZ150" s="114"/>
      <c r="BA150" s="114"/>
      <c r="BB150" s="114"/>
    </row>
    <row r="151" spans="2:54" ht="12.75" customHeight="1">
      <c r="B151" s="168"/>
      <c r="C151" s="134"/>
      <c r="D151" s="825"/>
      <c r="E151" s="626"/>
      <c r="F151" s="836"/>
      <c r="G151" s="837"/>
      <c r="H151" s="826"/>
      <c r="I151" s="826"/>
      <c r="J151" s="826"/>
      <c r="K151" s="826"/>
      <c r="L151" s="836"/>
      <c r="M151" s="836"/>
      <c r="N151" s="826"/>
      <c r="O151" s="830"/>
      <c r="P151" s="831"/>
      <c r="Q151" s="414"/>
      <c r="R151" s="114"/>
      <c r="S151" s="114"/>
      <c r="T151" s="114"/>
      <c r="U151" s="114"/>
      <c r="V151" s="114"/>
      <c r="W151" s="827"/>
      <c r="X151" s="134"/>
      <c r="Y151" s="129"/>
      <c r="Z151" s="828"/>
      <c r="AA151" s="114"/>
      <c r="AB151" s="838"/>
      <c r="AC151" s="114"/>
      <c r="AD151" s="114"/>
      <c r="AE151" s="114"/>
      <c r="AF151" s="114"/>
      <c r="AG151" s="114"/>
      <c r="AH151" s="114"/>
      <c r="AI151" s="114"/>
      <c r="AJ151" s="114"/>
      <c r="AK151" s="114"/>
      <c r="AL151" s="114"/>
      <c r="AM151" s="114"/>
      <c r="AN151" s="114"/>
      <c r="AO151" s="114"/>
      <c r="AP151" s="114"/>
      <c r="AQ151" s="114"/>
      <c r="AR151" s="114"/>
      <c r="AS151" s="114"/>
      <c r="AT151" s="114"/>
      <c r="AU151" s="114"/>
      <c r="AV151" s="114"/>
      <c r="AW151" s="114"/>
      <c r="AX151" s="114"/>
      <c r="AY151" s="114"/>
      <c r="AZ151" s="114"/>
      <c r="BA151" s="114"/>
      <c r="BB151" s="114"/>
    </row>
    <row r="152" spans="2:54">
      <c r="B152" s="168"/>
      <c r="C152" s="134"/>
      <c r="D152" s="825"/>
      <c r="E152" s="626"/>
      <c r="F152" s="836"/>
      <c r="G152" s="837"/>
      <c r="H152" s="826"/>
      <c r="I152" s="826"/>
      <c r="J152" s="826"/>
      <c r="K152" s="826"/>
      <c r="L152" s="836"/>
      <c r="M152" s="836"/>
      <c r="N152" s="826"/>
      <c r="O152" s="825"/>
      <c r="P152" s="831"/>
      <c r="Q152" s="414"/>
      <c r="R152" s="114"/>
      <c r="S152" s="114"/>
      <c r="T152" s="114"/>
      <c r="U152" s="114"/>
      <c r="V152" s="114"/>
      <c r="W152" s="827"/>
      <c r="X152" s="134"/>
      <c r="Y152" s="129"/>
      <c r="Z152" s="828"/>
      <c r="AA152" s="114"/>
      <c r="AB152" s="829"/>
      <c r="AC152" s="114"/>
      <c r="AD152" s="114"/>
      <c r="AE152" s="114"/>
      <c r="AF152" s="114"/>
      <c r="AG152" s="114"/>
      <c r="AH152" s="114"/>
      <c r="AI152" s="114"/>
      <c r="AJ152" s="114"/>
      <c r="AK152" s="114"/>
      <c r="AL152" s="114"/>
      <c r="AM152" s="114"/>
      <c r="AN152" s="114"/>
      <c r="AO152" s="114"/>
      <c r="AP152" s="114"/>
      <c r="AQ152" s="114"/>
      <c r="AR152" s="114"/>
      <c r="AS152" s="114"/>
      <c r="AT152" s="114"/>
      <c r="AU152" s="114"/>
      <c r="AV152" s="114"/>
      <c r="AW152" s="114"/>
      <c r="AX152" s="114"/>
      <c r="AY152" s="114"/>
      <c r="AZ152" s="114"/>
      <c r="BA152" s="114"/>
      <c r="BB152" s="114"/>
    </row>
    <row r="153" spans="2:54" ht="12.75" customHeight="1">
      <c r="B153" s="168"/>
      <c r="C153" s="134"/>
      <c r="D153" s="825"/>
      <c r="E153" s="626"/>
      <c r="F153" s="836"/>
      <c r="G153" s="837"/>
      <c r="H153" s="826"/>
      <c r="I153" s="826"/>
      <c r="J153" s="826"/>
      <c r="K153" s="826"/>
      <c r="L153" s="836"/>
      <c r="M153" s="836"/>
      <c r="N153" s="826"/>
      <c r="O153" s="825"/>
      <c r="P153" s="831"/>
      <c r="Q153" s="414"/>
      <c r="R153" s="114"/>
      <c r="S153" s="114"/>
      <c r="T153" s="114"/>
      <c r="U153" s="114"/>
      <c r="V153" s="114"/>
      <c r="W153" s="827"/>
      <c r="X153" s="134"/>
      <c r="Y153" s="129"/>
      <c r="Z153" s="828"/>
      <c r="AA153" s="114"/>
      <c r="AB153" s="829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114"/>
      <c r="AX153" s="114"/>
      <c r="AY153" s="114"/>
      <c r="AZ153" s="114"/>
      <c r="BA153" s="114"/>
      <c r="BB153" s="114"/>
    </row>
    <row r="154" spans="2:54">
      <c r="B154" s="168"/>
      <c r="C154" s="134"/>
      <c r="D154" s="825"/>
      <c r="E154" s="850"/>
      <c r="F154" s="836"/>
      <c r="G154" s="837"/>
      <c r="H154" s="826"/>
      <c r="I154" s="848"/>
      <c r="J154" s="826"/>
      <c r="K154" s="848"/>
      <c r="L154" s="841"/>
      <c r="M154" s="841"/>
      <c r="N154" s="826"/>
      <c r="O154" s="825"/>
      <c r="P154" s="831"/>
      <c r="Q154" s="414"/>
      <c r="R154" s="114"/>
      <c r="S154" s="114"/>
      <c r="T154" s="114"/>
      <c r="U154" s="114"/>
      <c r="V154" s="114"/>
      <c r="W154" s="827"/>
      <c r="X154" s="134"/>
      <c r="Y154" s="129"/>
      <c r="Z154" s="828"/>
      <c r="AA154" s="114"/>
      <c r="AB154" s="83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114"/>
      <c r="AX154" s="114"/>
      <c r="AY154" s="114"/>
      <c r="AZ154" s="114"/>
      <c r="BA154" s="114"/>
      <c r="BB154" s="114"/>
    </row>
    <row r="155" spans="2:54">
      <c r="B155" s="168"/>
      <c r="C155" s="134"/>
      <c r="D155" s="825"/>
      <c r="E155" s="626"/>
      <c r="F155" s="841"/>
      <c r="G155" s="837"/>
      <c r="H155" s="826"/>
      <c r="I155" s="826"/>
      <c r="J155" s="826"/>
      <c r="K155" s="826"/>
      <c r="L155" s="841"/>
      <c r="M155" s="841"/>
      <c r="N155" s="826"/>
      <c r="O155" s="825"/>
      <c r="P155" s="831"/>
      <c r="Q155" s="414"/>
      <c r="R155" s="114"/>
      <c r="S155" s="114"/>
      <c r="T155" s="114"/>
      <c r="U155" s="114"/>
      <c r="V155" s="114"/>
      <c r="W155" s="827"/>
      <c r="X155" s="134"/>
      <c r="Y155" s="129"/>
      <c r="Z155" s="828"/>
      <c r="AA155" s="114"/>
      <c r="AB155" s="829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  <c r="AM155" s="114"/>
      <c r="AN155" s="114"/>
      <c r="AO155" s="114"/>
      <c r="AP155" s="114"/>
      <c r="AQ155" s="114"/>
      <c r="AR155" s="114"/>
      <c r="AS155" s="114"/>
      <c r="AT155" s="114"/>
      <c r="AU155" s="114"/>
      <c r="AV155" s="114"/>
      <c r="AW155" s="114"/>
      <c r="AX155" s="114"/>
      <c r="AY155" s="114"/>
      <c r="AZ155" s="114"/>
      <c r="BA155" s="114"/>
      <c r="BB155" s="114"/>
    </row>
    <row r="156" spans="2:54">
      <c r="B156" s="168"/>
      <c r="C156" s="134"/>
      <c r="D156" s="825"/>
      <c r="E156" s="626"/>
      <c r="F156" s="836"/>
      <c r="G156" s="837"/>
      <c r="H156" s="826"/>
      <c r="I156" s="826"/>
      <c r="J156" s="826"/>
      <c r="K156" s="826"/>
      <c r="L156" s="841"/>
      <c r="M156" s="836"/>
      <c r="N156" s="826"/>
      <c r="O156" s="825"/>
      <c r="P156" s="831"/>
      <c r="Q156" s="414"/>
      <c r="R156" s="114"/>
      <c r="S156" s="114"/>
      <c r="T156" s="114"/>
      <c r="U156" s="114"/>
      <c r="V156" s="114"/>
      <c r="W156" s="827"/>
      <c r="X156" s="134"/>
      <c r="Y156" s="129"/>
      <c r="Z156" s="828"/>
      <c r="AA156" s="114"/>
      <c r="AB156" s="829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  <c r="AU156" s="114"/>
      <c r="AV156" s="114"/>
      <c r="AW156" s="114"/>
      <c r="AX156" s="114"/>
      <c r="AY156" s="114"/>
      <c r="AZ156" s="114"/>
      <c r="BA156" s="114"/>
      <c r="BB156" s="114"/>
    </row>
    <row r="157" spans="2:54">
      <c r="B157" s="168"/>
      <c r="C157" s="134"/>
      <c r="D157" s="825"/>
      <c r="E157" s="626"/>
      <c r="F157" s="841"/>
      <c r="G157" s="837"/>
      <c r="H157" s="826"/>
      <c r="I157" s="826"/>
      <c r="J157" s="826"/>
      <c r="K157" s="826"/>
      <c r="L157" s="837"/>
      <c r="M157" s="837"/>
      <c r="N157" s="106"/>
      <c r="O157" s="825"/>
      <c r="P157" s="831"/>
      <c r="Q157" s="414"/>
      <c r="R157" s="114"/>
      <c r="S157" s="114"/>
      <c r="T157" s="114"/>
      <c r="U157" s="114"/>
      <c r="V157" s="114"/>
      <c r="W157" s="827"/>
      <c r="X157" s="134"/>
      <c r="Y157" s="129"/>
      <c r="Z157" s="828"/>
      <c r="AA157" s="114"/>
      <c r="AB157" s="829"/>
      <c r="AC157" s="114"/>
      <c r="AD157" s="114"/>
      <c r="AE157" s="114"/>
      <c r="AF157" s="114"/>
      <c r="AG157" s="114"/>
      <c r="AH157" s="114"/>
      <c r="AI157" s="114"/>
      <c r="AJ157" s="114"/>
      <c r="AK157" s="114"/>
      <c r="AL157" s="114"/>
      <c r="AM157" s="114"/>
      <c r="AN157" s="114"/>
      <c r="AO157" s="114"/>
      <c r="AP157" s="114"/>
      <c r="AQ157" s="114"/>
      <c r="AR157" s="114"/>
      <c r="AS157" s="114"/>
      <c r="AT157" s="114"/>
      <c r="AU157" s="114"/>
      <c r="AV157" s="114"/>
      <c r="AW157" s="114"/>
      <c r="AX157" s="114"/>
      <c r="AY157" s="114"/>
      <c r="AZ157" s="114"/>
      <c r="BA157" s="114"/>
      <c r="BB157" s="114"/>
    </row>
    <row r="158" spans="2:54">
      <c r="B158" s="168"/>
      <c r="C158" s="134"/>
      <c r="D158" s="825"/>
      <c r="E158" s="626"/>
      <c r="F158" s="841"/>
      <c r="G158" s="841"/>
      <c r="H158" s="826"/>
      <c r="I158" s="826"/>
      <c r="J158" s="826"/>
      <c r="K158" s="836"/>
      <c r="L158" s="848"/>
      <c r="M158" s="841"/>
      <c r="N158" s="837"/>
      <c r="O158" s="825"/>
      <c r="P158" s="831"/>
      <c r="Q158" s="414"/>
      <c r="R158" s="114"/>
      <c r="S158" s="114"/>
      <c r="T158" s="114"/>
      <c r="U158" s="114"/>
      <c r="V158" s="114"/>
      <c r="W158" s="827"/>
      <c r="X158" s="134"/>
      <c r="Y158" s="129"/>
      <c r="Z158" s="828"/>
      <c r="AA158" s="114"/>
      <c r="AB158" s="829"/>
      <c r="AC158" s="114"/>
      <c r="AD158" s="114"/>
      <c r="AE158" s="114"/>
      <c r="AF158" s="114"/>
      <c r="AG158" s="114"/>
      <c r="AH158" s="114"/>
      <c r="AI158" s="114"/>
      <c r="AJ158" s="114"/>
      <c r="AK158" s="114"/>
      <c r="AL158" s="114"/>
      <c r="AM158" s="114"/>
      <c r="AN158" s="114"/>
      <c r="AO158" s="114"/>
      <c r="AP158" s="114"/>
      <c r="AQ158" s="114"/>
      <c r="AR158" s="114"/>
      <c r="AS158" s="114"/>
      <c r="AT158" s="114"/>
      <c r="AU158" s="114"/>
      <c r="AV158" s="114"/>
      <c r="AW158" s="114"/>
      <c r="AX158" s="114"/>
      <c r="AY158" s="114"/>
      <c r="AZ158" s="114"/>
      <c r="BA158" s="114"/>
      <c r="BB158" s="114"/>
    </row>
    <row r="159" spans="2:54" ht="10.5" customHeight="1">
      <c r="B159" s="168"/>
      <c r="C159" s="134"/>
      <c r="D159" s="825"/>
      <c r="E159" s="626"/>
      <c r="F159" s="836"/>
      <c r="G159" s="837"/>
      <c r="H159" s="826"/>
      <c r="I159" s="826"/>
      <c r="J159" s="826"/>
      <c r="K159" s="826"/>
      <c r="L159" s="836"/>
      <c r="M159" s="836"/>
      <c r="N159" s="826"/>
      <c r="O159" s="825"/>
      <c r="P159" s="831"/>
      <c r="Q159" s="414"/>
      <c r="R159" s="114"/>
      <c r="S159" s="114"/>
      <c r="T159" s="114"/>
      <c r="U159" s="114"/>
      <c r="V159" s="114"/>
      <c r="W159" s="827"/>
      <c r="X159" s="134"/>
      <c r="Y159" s="129"/>
      <c r="Z159" s="828"/>
      <c r="AA159" s="114"/>
      <c r="AB159" s="829"/>
      <c r="AC159" s="114"/>
      <c r="AD159" s="114"/>
      <c r="AE159" s="114"/>
      <c r="AF159" s="114"/>
      <c r="AG159" s="114"/>
      <c r="AH159" s="114"/>
      <c r="AI159" s="114"/>
      <c r="AJ159" s="114"/>
      <c r="AK159" s="114"/>
      <c r="AL159" s="114"/>
      <c r="AM159" s="114"/>
      <c r="AN159" s="114"/>
      <c r="AO159" s="114"/>
      <c r="AP159" s="114"/>
      <c r="AQ159" s="114"/>
      <c r="AR159" s="114"/>
      <c r="AS159" s="114"/>
      <c r="AT159" s="114"/>
      <c r="AU159" s="114"/>
      <c r="AV159" s="114"/>
      <c r="AW159" s="114"/>
      <c r="AX159" s="114"/>
      <c r="AY159" s="114"/>
      <c r="AZ159" s="114"/>
      <c r="BA159" s="114"/>
      <c r="BB159" s="114"/>
    </row>
    <row r="160" spans="2:54" ht="12.75" customHeight="1">
      <c r="B160" s="168"/>
      <c r="C160" s="134"/>
      <c r="D160" s="825"/>
      <c r="E160" s="626"/>
      <c r="F160" s="841"/>
      <c r="G160" s="837"/>
      <c r="H160" s="826"/>
      <c r="I160" s="826"/>
      <c r="J160" s="826"/>
      <c r="K160" s="826"/>
      <c r="L160" s="837"/>
      <c r="M160" s="837"/>
      <c r="N160" s="826"/>
      <c r="O160" s="825"/>
      <c r="P160" s="839"/>
      <c r="Q160" s="414"/>
      <c r="R160" s="114"/>
      <c r="S160" s="114"/>
      <c r="T160" s="114"/>
      <c r="U160" s="114"/>
      <c r="V160" s="114"/>
      <c r="W160" s="827"/>
      <c r="X160" s="134"/>
      <c r="Y160" s="129"/>
      <c r="Z160" s="828"/>
      <c r="AA160" s="114"/>
      <c r="AB160" s="840"/>
      <c r="AC160" s="114"/>
      <c r="AD160" s="114"/>
      <c r="AE160" s="114"/>
      <c r="AF160" s="114"/>
      <c r="AG160" s="114"/>
      <c r="AH160" s="114"/>
      <c r="AI160" s="114"/>
      <c r="AJ160" s="114"/>
      <c r="AK160" s="114"/>
      <c r="AL160" s="114"/>
      <c r="AM160" s="114"/>
      <c r="AN160" s="114"/>
      <c r="AO160" s="114"/>
      <c r="AP160" s="114"/>
      <c r="AQ160" s="114"/>
      <c r="AR160" s="114"/>
      <c r="AS160" s="114"/>
      <c r="AT160" s="114"/>
      <c r="AU160" s="114"/>
      <c r="AV160" s="114"/>
      <c r="AW160" s="114"/>
      <c r="AX160" s="114"/>
      <c r="AY160" s="114"/>
      <c r="AZ160" s="114"/>
      <c r="BA160" s="114"/>
      <c r="BB160" s="114"/>
    </row>
    <row r="161" spans="2:54">
      <c r="B161" s="168"/>
      <c r="C161" s="134"/>
      <c r="D161" s="825"/>
      <c r="E161" s="626"/>
      <c r="F161" s="836"/>
      <c r="G161" s="837"/>
      <c r="H161" s="826"/>
      <c r="I161" s="826"/>
      <c r="J161" s="826"/>
      <c r="K161" s="826"/>
      <c r="L161" s="837"/>
      <c r="M161" s="837"/>
      <c r="N161" s="826"/>
      <c r="O161" s="825"/>
      <c r="P161" s="831"/>
      <c r="Q161" s="414"/>
      <c r="R161" s="114"/>
      <c r="S161" s="114"/>
      <c r="T161" s="114"/>
      <c r="U161" s="114"/>
      <c r="V161" s="114"/>
      <c r="W161" s="827"/>
      <c r="X161" s="134"/>
      <c r="Y161" s="129"/>
      <c r="Z161" s="828"/>
      <c r="AA161" s="114"/>
      <c r="AB161" s="829"/>
      <c r="AC161" s="114"/>
      <c r="AD161" s="114"/>
      <c r="AE161" s="114"/>
      <c r="AF161" s="114"/>
      <c r="AG161" s="114"/>
      <c r="AH161" s="114"/>
      <c r="AI161" s="114"/>
      <c r="AJ161" s="114"/>
      <c r="AK161" s="114"/>
      <c r="AL161" s="114"/>
      <c r="AM161" s="114"/>
      <c r="AN161" s="114"/>
      <c r="AO161" s="114"/>
      <c r="AP161" s="114"/>
      <c r="AQ161" s="114"/>
      <c r="AR161" s="114"/>
      <c r="AS161" s="114"/>
      <c r="AT161" s="114"/>
      <c r="AU161" s="114"/>
      <c r="AV161" s="114"/>
      <c r="AW161" s="114"/>
      <c r="AX161" s="114"/>
      <c r="AY161" s="114"/>
      <c r="AZ161" s="114"/>
      <c r="BA161" s="114"/>
      <c r="BB161" s="114"/>
    </row>
    <row r="162" spans="2:54" ht="12.75" customHeight="1">
      <c r="B162" s="168"/>
      <c r="C162" s="134"/>
      <c r="D162" s="825"/>
      <c r="E162" s="626"/>
      <c r="F162" s="837"/>
      <c r="G162" s="841"/>
      <c r="H162" s="826"/>
      <c r="I162" s="826"/>
      <c r="J162" s="826"/>
      <c r="K162" s="826"/>
      <c r="L162" s="848"/>
      <c r="M162" s="841"/>
      <c r="N162" s="826"/>
      <c r="O162" s="825"/>
      <c r="P162" s="839"/>
      <c r="Q162" s="414"/>
      <c r="R162" s="114"/>
      <c r="S162" s="114"/>
      <c r="T162" s="114"/>
      <c r="U162" s="114"/>
      <c r="V162" s="114"/>
      <c r="W162" s="827"/>
      <c r="X162" s="134"/>
      <c r="Y162" s="129"/>
      <c r="Z162" s="828"/>
      <c r="AA162" s="114"/>
      <c r="AB162" s="840"/>
      <c r="AC162" s="114"/>
      <c r="AD162" s="114"/>
      <c r="AE162" s="114"/>
      <c r="AF162" s="114"/>
      <c r="AG162" s="114"/>
      <c r="AH162" s="114"/>
      <c r="AI162" s="114"/>
      <c r="AJ162" s="114"/>
      <c r="AK162" s="114"/>
      <c r="AL162" s="114"/>
      <c r="AM162" s="114"/>
      <c r="AN162" s="114"/>
      <c r="AO162" s="114"/>
      <c r="AP162" s="114"/>
      <c r="AQ162" s="114"/>
      <c r="AR162" s="114"/>
      <c r="AS162" s="114"/>
      <c r="AT162" s="114"/>
      <c r="AU162" s="114"/>
      <c r="AV162" s="114"/>
      <c r="AW162" s="114"/>
      <c r="AX162" s="114"/>
      <c r="AY162" s="114"/>
      <c r="AZ162" s="114"/>
      <c r="BA162" s="114"/>
      <c r="BB162" s="114"/>
    </row>
    <row r="163" spans="2:54" hidden="1">
      <c r="B163" s="168"/>
      <c r="C163" s="134"/>
      <c r="D163" s="825"/>
      <c r="E163" s="626"/>
      <c r="F163" s="841"/>
      <c r="G163" s="837"/>
      <c r="H163" s="826"/>
      <c r="I163" s="826"/>
      <c r="J163" s="826"/>
      <c r="K163" s="826"/>
      <c r="L163" s="836"/>
      <c r="M163" s="836"/>
      <c r="N163" s="826"/>
      <c r="O163" s="825"/>
      <c r="P163" s="831"/>
      <c r="Q163" s="414"/>
      <c r="R163" s="114"/>
      <c r="S163" s="114"/>
      <c r="T163" s="114"/>
      <c r="U163" s="114"/>
      <c r="V163" s="114"/>
      <c r="W163" s="827"/>
      <c r="X163" s="134"/>
      <c r="Y163" s="129"/>
      <c r="Z163" s="828"/>
      <c r="AA163" s="114"/>
      <c r="AB163" s="834"/>
      <c r="AC163" s="114"/>
      <c r="AD163" s="114"/>
      <c r="AE163" s="114"/>
      <c r="AF163" s="114"/>
      <c r="AG163" s="114"/>
      <c r="AH163" s="114"/>
      <c r="AI163" s="114"/>
      <c r="AJ163" s="114"/>
      <c r="AK163" s="114"/>
      <c r="AL163" s="114"/>
      <c r="AM163" s="114"/>
      <c r="AN163" s="114"/>
      <c r="AO163" s="114"/>
      <c r="AP163" s="114"/>
      <c r="AQ163" s="114"/>
      <c r="AR163" s="114"/>
      <c r="AS163" s="114"/>
      <c r="AT163" s="114"/>
      <c r="AU163" s="114"/>
      <c r="AV163" s="114"/>
      <c r="AW163" s="114"/>
      <c r="AX163" s="114"/>
      <c r="AY163" s="114"/>
      <c r="AZ163" s="114"/>
      <c r="BA163" s="114"/>
      <c r="BB163" s="114"/>
    </row>
    <row r="164" spans="2:54" ht="13.5" customHeight="1">
      <c r="B164" s="168"/>
      <c r="C164" s="109"/>
      <c r="D164" s="825"/>
      <c r="E164" s="626"/>
      <c r="F164" s="837"/>
      <c r="G164" s="837"/>
      <c r="H164" s="826"/>
      <c r="I164" s="826"/>
      <c r="J164" s="826"/>
      <c r="K164" s="826"/>
      <c r="L164" s="841"/>
      <c r="M164" s="841"/>
      <c r="N164" s="826"/>
      <c r="O164" s="825"/>
      <c r="P164" s="831"/>
      <c r="Q164" s="414"/>
      <c r="R164" s="114"/>
      <c r="S164" s="114"/>
      <c r="T164" s="114"/>
      <c r="U164" s="114"/>
      <c r="V164" s="114"/>
      <c r="W164" s="827"/>
      <c r="X164" s="134"/>
      <c r="Y164" s="129"/>
      <c r="Z164" s="828"/>
      <c r="AA164" s="114"/>
      <c r="AB164" s="829"/>
      <c r="AC164" s="114"/>
      <c r="AD164" s="114"/>
      <c r="AE164" s="114"/>
      <c r="AF164" s="114"/>
      <c r="AG164" s="114"/>
      <c r="AH164" s="114"/>
      <c r="AI164" s="114"/>
      <c r="AJ164" s="114"/>
      <c r="AK164" s="114"/>
      <c r="AL164" s="114"/>
      <c r="AM164" s="114"/>
      <c r="AN164" s="114"/>
      <c r="AO164" s="114"/>
      <c r="AP164" s="114"/>
      <c r="AQ164" s="114"/>
      <c r="AR164" s="114"/>
      <c r="AS164" s="114"/>
      <c r="AT164" s="114"/>
      <c r="AU164" s="114"/>
      <c r="AV164" s="114"/>
      <c r="AW164" s="114"/>
      <c r="AX164" s="114"/>
      <c r="AY164" s="114"/>
      <c r="AZ164" s="114"/>
      <c r="BA164" s="114"/>
      <c r="BB164" s="114"/>
    </row>
    <row r="165" spans="2:54" ht="12.75" customHeight="1">
      <c r="B165" s="168"/>
      <c r="C165" s="134"/>
      <c r="D165" s="825"/>
      <c r="E165" s="626"/>
      <c r="F165" s="836"/>
      <c r="G165" s="837"/>
      <c r="H165" s="848"/>
      <c r="I165" s="826"/>
      <c r="J165" s="826"/>
      <c r="K165" s="826"/>
      <c r="L165" s="836"/>
      <c r="M165" s="837"/>
      <c r="N165" s="826"/>
      <c r="O165" s="830"/>
      <c r="P165" s="839"/>
      <c r="Q165" s="414"/>
      <c r="R165" s="114"/>
      <c r="S165" s="114"/>
      <c r="T165" s="114"/>
      <c r="U165" s="114"/>
      <c r="V165" s="114"/>
      <c r="W165" s="827"/>
      <c r="X165" s="134"/>
      <c r="Y165" s="129"/>
      <c r="Z165" s="828"/>
      <c r="AA165" s="114"/>
      <c r="AB165" s="840"/>
      <c r="AC165" s="114"/>
      <c r="AD165" s="114"/>
      <c r="AE165" s="114"/>
      <c r="AF165" s="114"/>
      <c r="AG165" s="114"/>
      <c r="AH165" s="114"/>
      <c r="AI165" s="114"/>
      <c r="AJ165" s="114"/>
      <c r="AK165" s="114"/>
      <c r="AL165" s="114"/>
      <c r="AM165" s="114"/>
      <c r="AN165" s="114"/>
      <c r="AO165" s="114"/>
      <c r="AP165" s="114"/>
      <c r="AQ165" s="114"/>
      <c r="AR165" s="114"/>
      <c r="AS165" s="114"/>
      <c r="AT165" s="114"/>
      <c r="AU165" s="114"/>
      <c r="AV165" s="114"/>
      <c r="AW165" s="114"/>
      <c r="AX165" s="114"/>
      <c r="AY165" s="114"/>
      <c r="AZ165" s="114"/>
      <c r="BA165" s="114"/>
      <c r="BB165" s="114"/>
    </row>
    <row r="166" spans="2:54" ht="12.75" customHeight="1">
      <c r="B166" s="168"/>
      <c r="C166" s="134"/>
      <c r="D166" s="825"/>
      <c r="E166" s="626"/>
      <c r="F166" s="848"/>
      <c r="G166" s="848"/>
      <c r="H166" s="826"/>
      <c r="I166" s="826"/>
      <c r="J166" s="826"/>
      <c r="K166" s="826"/>
      <c r="L166" s="849"/>
      <c r="M166" s="848"/>
      <c r="N166" s="826"/>
      <c r="O166" s="830"/>
      <c r="P166" s="831"/>
      <c r="Q166" s="414"/>
      <c r="R166" s="114"/>
      <c r="S166" s="114"/>
      <c r="T166" s="114"/>
      <c r="U166" s="114"/>
      <c r="V166" s="114"/>
      <c r="W166" s="827"/>
      <c r="X166" s="134"/>
      <c r="Y166" s="129"/>
      <c r="Z166" s="828"/>
      <c r="AA166" s="114"/>
      <c r="AB166" s="843"/>
      <c r="AC166" s="114"/>
      <c r="AD166" s="114"/>
      <c r="AE166" s="114"/>
      <c r="AF166" s="114"/>
      <c r="AG166" s="114"/>
      <c r="AH166" s="114"/>
      <c r="AI166" s="114"/>
      <c r="AJ166" s="114"/>
      <c r="AK166" s="114"/>
      <c r="AL166" s="114"/>
      <c r="AM166" s="114"/>
      <c r="AN166" s="114"/>
      <c r="AO166" s="114"/>
      <c r="AP166" s="114"/>
      <c r="AQ166" s="114"/>
      <c r="AR166" s="114"/>
      <c r="AS166" s="114"/>
      <c r="AT166" s="114"/>
      <c r="AU166" s="114"/>
      <c r="AV166" s="114"/>
      <c r="AW166" s="114"/>
      <c r="AX166" s="114"/>
      <c r="AY166" s="114"/>
      <c r="AZ166" s="114"/>
      <c r="BA166" s="114"/>
      <c r="BB166" s="114"/>
    </row>
    <row r="167" spans="2:54" ht="12.75" customHeight="1">
      <c r="B167" s="168"/>
      <c r="C167" s="134"/>
      <c r="D167" s="825"/>
      <c r="E167" s="844"/>
      <c r="F167" s="164"/>
      <c r="G167" s="164"/>
      <c r="H167" s="164"/>
      <c r="I167" s="164"/>
      <c r="J167" s="164"/>
      <c r="K167" s="164"/>
      <c r="L167" s="164"/>
      <c r="M167" s="164"/>
      <c r="N167" s="164"/>
      <c r="O167" s="830"/>
      <c r="P167" s="831"/>
      <c r="Q167" s="414"/>
      <c r="R167" s="114"/>
      <c r="S167" s="114"/>
      <c r="T167" s="114"/>
      <c r="U167" s="114"/>
      <c r="V167" s="114"/>
      <c r="W167" s="827"/>
      <c r="X167" s="134"/>
      <c r="Y167" s="129"/>
      <c r="Z167" s="828"/>
      <c r="AA167" s="114"/>
      <c r="AB167" s="829"/>
      <c r="AC167" s="114"/>
      <c r="AD167" s="114"/>
      <c r="AE167" s="114"/>
      <c r="AF167" s="114"/>
      <c r="AG167" s="114"/>
      <c r="AH167" s="114"/>
      <c r="AI167" s="114"/>
      <c r="AJ167" s="114"/>
      <c r="AK167" s="114"/>
      <c r="AL167" s="114"/>
      <c r="AM167" s="114"/>
      <c r="AN167" s="114"/>
      <c r="AO167" s="114"/>
      <c r="AP167" s="114"/>
      <c r="AQ167" s="114"/>
      <c r="AR167" s="114"/>
      <c r="AS167" s="114"/>
      <c r="AT167" s="114"/>
      <c r="AU167" s="114"/>
      <c r="AV167" s="114"/>
      <c r="AW167" s="114"/>
      <c r="AX167" s="114"/>
      <c r="AY167" s="114"/>
      <c r="AZ167" s="114"/>
      <c r="BA167" s="114"/>
      <c r="BB167" s="114"/>
    </row>
    <row r="168" spans="2:54" ht="12.75" customHeight="1">
      <c r="B168" s="168"/>
      <c r="C168" s="134"/>
      <c r="D168" s="825"/>
      <c r="E168" s="844"/>
      <c r="F168" s="164"/>
      <c r="G168" s="164"/>
      <c r="H168" s="164"/>
      <c r="I168" s="164"/>
      <c r="J168" s="164"/>
      <c r="K168" s="164"/>
      <c r="L168" s="164"/>
      <c r="M168" s="164"/>
      <c r="N168" s="164"/>
      <c r="O168" s="830"/>
      <c r="P168" s="831"/>
      <c r="Q168" s="414"/>
      <c r="R168" s="114"/>
      <c r="S168" s="114"/>
      <c r="T168" s="114"/>
      <c r="U168" s="114"/>
      <c r="V168" s="114"/>
      <c r="W168" s="827"/>
      <c r="X168" s="134"/>
      <c r="Y168" s="129"/>
      <c r="Z168" s="828"/>
      <c r="AA168" s="114"/>
      <c r="AB168" s="829"/>
      <c r="AC168" s="114"/>
      <c r="AD168" s="114"/>
      <c r="AE168" s="114"/>
      <c r="AF168" s="114"/>
      <c r="AG168" s="114"/>
      <c r="AH168" s="114"/>
      <c r="AI168" s="114"/>
      <c r="AJ168" s="114"/>
      <c r="AK168" s="114"/>
      <c r="AL168" s="114"/>
      <c r="AM168" s="114"/>
      <c r="AN168" s="114"/>
      <c r="AO168" s="114"/>
      <c r="AP168" s="114"/>
      <c r="AQ168" s="114"/>
      <c r="AR168" s="114"/>
      <c r="AS168" s="114"/>
      <c r="AT168" s="114"/>
      <c r="AU168" s="114"/>
      <c r="AV168" s="114"/>
      <c r="AW168" s="114"/>
      <c r="AX168" s="114"/>
      <c r="AY168" s="114"/>
      <c r="AZ168" s="114"/>
      <c r="BA168" s="114"/>
      <c r="BB168" s="114"/>
    </row>
    <row r="169" spans="2:54" ht="11.25" customHeight="1">
      <c r="B169" s="168"/>
      <c r="C169" s="134"/>
      <c r="D169" s="825"/>
      <c r="E169" s="164"/>
      <c r="F169" s="164"/>
      <c r="G169" s="164"/>
      <c r="H169" s="164"/>
      <c r="I169" s="164"/>
      <c r="J169" s="164"/>
      <c r="K169" s="164"/>
      <c r="L169" s="164"/>
      <c r="M169" s="164"/>
      <c r="N169" s="164"/>
      <c r="O169" s="830"/>
      <c r="P169" s="831"/>
      <c r="Q169" s="414"/>
      <c r="R169" s="114"/>
      <c r="S169" s="114"/>
      <c r="T169" s="114"/>
      <c r="U169" s="114"/>
      <c r="V169" s="114"/>
      <c r="W169" s="827"/>
      <c r="X169" s="134"/>
      <c r="Y169" s="129"/>
      <c r="Z169" s="828"/>
      <c r="AA169" s="114"/>
      <c r="AB169" s="829"/>
      <c r="AC169" s="114"/>
      <c r="AD169" s="114"/>
      <c r="AE169" s="114"/>
      <c r="AF169" s="114"/>
      <c r="AG169" s="114"/>
      <c r="AH169" s="114"/>
      <c r="AI169" s="114"/>
      <c r="AJ169" s="114"/>
      <c r="AK169" s="114"/>
      <c r="AL169" s="114"/>
      <c r="AM169" s="114"/>
      <c r="AN169" s="114"/>
      <c r="AO169" s="114"/>
      <c r="AP169" s="114"/>
      <c r="AQ169" s="114"/>
      <c r="AR169" s="114"/>
      <c r="AS169" s="114"/>
      <c r="AT169" s="114"/>
      <c r="AU169" s="114"/>
      <c r="AV169" s="114"/>
      <c r="AW169" s="114"/>
      <c r="AX169" s="114"/>
      <c r="AY169" s="114"/>
      <c r="AZ169" s="114"/>
      <c r="BA169" s="114"/>
      <c r="BB169" s="114"/>
    </row>
    <row r="170" spans="2:54" ht="12.75" customHeight="1">
      <c r="B170" s="168"/>
      <c r="C170" s="134"/>
      <c r="D170" s="825"/>
      <c r="E170" s="164"/>
      <c r="F170" s="164"/>
      <c r="G170" s="164"/>
      <c r="H170" s="164"/>
      <c r="I170" s="164"/>
      <c r="J170" s="164"/>
      <c r="K170" s="845"/>
      <c r="L170" s="164"/>
      <c r="M170" s="164"/>
      <c r="N170" s="164"/>
      <c r="O170" s="833"/>
      <c r="P170" s="831"/>
      <c r="Q170" s="414"/>
      <c r="R170" s="114"/>
      <c r="S170" s="114"/>
      <c r="T170" s="114"/>
      <c r="U170" s="114"/>
      <c r="V170" s="114"/>
      <c r="W170" s="846"/>
      <c r="X170" s="134"/>
      <c r="Y170" s="847"/>
      <c r="Z170" s="828"/>
      <c r="AA170" s="114"/>
      <c r="AB170" s="829"/>
      <c r="AC170" s="114"/>
      <c r="AD170" s="114"/>
      <c r="AE170" s="114"/>
      <c r="AF170" s="114"/>
      <c r="AG170" s="114"/>
      <c r="AH170" s="114"/>
      <c r="AI170" s="114"/>
      <c r="AJ170" s="114"/>
      <c r="AK170" s="114"/>
      <c r="AL170" s="114"/>
      <c r="AM170" s="114"/>
      <c r="AN170" s="114"/>
      <c r="AO170" s="114"/>
      <c r="AP170" s="114"/>
      <c r="AQ170" s="114"/>
      <c r="AR170" s="114"/>
      <c r="AS170" s="114"/>
      <c r="AT170" s="114"/>
      <c r="AU170" s="114"/>
      <c r="AV170" s="114"/>
      <c r="AW170" s="114"/>
      <c r="AX170" s="114"/>
      <c r="AY170" s="114"/>
      <c r="AZ170" s="114"/>
      <c r="BA170" s="114"/>
      <c r="BB170" s="114"/>
    </row>
    <row r="171" spans="2:54" ht="11.25" customHeight="1">
      <c r="B171" s="114"/>
      <c r="C171" s="114"/>
      <c r="D171" s="114"/>
      <c r="E171" s="114"/>
      <c r="F171" s="114"/>
      <c r="G171" s="114"/>
      <c r="H171" s="114"/>
      <c r="I171" s="114"/>
      <c r="J171" s="114"/>
      <c r="K171" s="114"/>
      <c r="L171" s="114"/>
      <c r="M171" s="114"/>
      <c r="N171" s="114"/>
      <c r="O171" s="114"/>
      <c r="P171" s="114"/>
      <c r="Q171" s="114"/>
      <c r="R171" s="114"/>
      <c r="S171" s="114"/>
      <c r="T171" s="114"/>
      <c r="U171" s="114"/>
      <c r="V171" s="114"/>
      <c r="W171" s="114"/>
      <c r="X171" s="114"/>
      <c r="Y171" s="114"/>
      <c r="Z171" s="114"/>
      <c r="AA171" s="114"/>
      <c r="AB171" s="114"/>
      <c r="AC171" s="114"/>
      <c r="AD171" s="114"/>
      <c r="AE171" s="114"/>
      <c r="AF171" s="114"/>
      <c r="AG171" s="114"/>
      <c r="AH171" s="114"/>
      <c r="AI171" s="114"/>
      <c r="AJ171" s="114"/>
      <c r="AK171" s="114"/>
      <c r="AL171" s="114"/>
      <c r="AM171" s="114"/>
      <c r="AN171" s="114"/>
      <c r="AO171" s="114"/>
      <c r="AP171" s="114"/>
      <c r="AQ171" s="114"/>
      <c r="AR171" s="114"/>
      <c r="AS171" s="114"/>
      <c r="AT171" s="114"/>
      <c r="AU171" s="114"/>
      <c r="AV171" s="114"/>
      <c r="AW171" s="114"/>
      <c r="AX171" s="114"/>
      <c r="AY171" s="114"/>
      <c r="AZ171" s="114"/>
      <c r="BA171" s="114"/>
      <c r="BB171" s="114"/>
    </row>
    <row r="172" spans="2:54" ht="12.75" customHeight="1">
      <c r="B172" s="213"/>
      <c r="C172" s="114"/>
      <c r="D172" s="213"/>
      <c r="E172" s="114"/>
      <c r="F172" s="114"/>
      <c r="G172" s="114"/>
      <c r="H172" s="114"/>
      <c r="I172" s="114"/>
      <c r="J172" s="114"/>
      <c r="K172" s="114"/>
      <c r="L172" s="114"/>
      <c r="M172" s="114"/>
      <c r="N172" s="114"/>
      <c r="O172" s="114"/>
      <c r="P172" s="114"/>
      <c r="Q172" s="114"/>
      <c r="R172" s="210"/>
      <c r="S172" s="114"/>
      <c r="T172" s="114"/>
      <c r="U172" s="114"/>
      <c r="V172" s="114"/>
      <c r="W172" s="114"/>
      <c r="X172" s="114"/>
      <c r="Y172" s="114"/>
      <c r="Z172" s="114"/>
      <c r="AA172" s="114"/>
      <c r="AB172" s="114"/>
      <c r="AC172" s="114"/>
      <c r="AD172" s="114"/>
      <c r="AE172" s="114"/>
      <c r="AF172" s="114"/>
      <c r="AG172" s="114"/>
      <c r="AH172" s="114"/>
      <c r="AI172" s="114"/>
      <c r="AJ172" s="114"/>
      <c r="AK172" s="114"/>
      <c r="AL172" s="114"/>
      <c r="AM172" s="114"/>
      <c r="AN172" s="114"/>
      <c r="AO172" s="114"/>
      <c r="AP172" s="114"/>
      <c r="AQ172" s="114"/>
      <c r="AR172" s="114"/>
      <c r="AS172" s="114"/>
      <c r="AT172" s="114"/>
      <c r="AU172" s="114"/>
      <c r="AV172" s="114"/>
      <c r="AW172" s="114"/>
      <c r="AX172" s="114"/>
      <c r="AY172" s="114"/>
      <c r="AZ172" s="114"/>
      <c r="BA172" s="114"/>
      <c r="BB172" s="114"/>
    </row>
    <row r="173" spans="2:54">
      <c r="B173" s="114"/>
      <c r="C173" s="134"/>
      <c r="D173" s="414"/>
      <c r="E173" s="217"/>
      <c r="F173" s="217"/>
      <c r="G173" s="217"/>
      <c r="H173" s="217"/>
      <c r="I173" s="217"/>
      <c r="J173" s="217"/>
      <c r="K173" s="217"/>
      <c r="L173" s="217"/>
      <c r="M173" s="134"/>
      <c r="N173" s="134"/>
      <c r="O173" s="106"/>
      <c r="P173" s="106"/>
      <c r="Q173" s="134"/>
      <c r="R173" s="414"/>
      <c r="S173" s="114"/>
      <c r="T173" s="414"/>
      <c r="U173" s="134"/>
      <c r="V173" s="114"/>
      <c r="W173" s="114"/>
      <c r="X173" s="114"/>
      <c r="Y173" s="114"/>
      <c r="Z173" s="114"/>
      <c r="AA173" s="114"/>
      <c r="AB173" s="114"/>
      <c r="AC173" s="114"/>
      <c r="AD173" s="114"/>
      <c r="AE173" s="114"/>
      <c r="AF173" s="114"/>
      <c r="AG173" s="114"/>
      <c r="AH173" s="114"/>
      <c r="AI173" s="114"/>
      <c r="AJ173" s="114"/>
      <c r="AK173" s="114"/>
      <c r="AL173" s="114"/>
      <c r="AM173" s="114"/>
      <c r="AN173" s="114"/>
      <c r="AO173" s="114"/>
      <c r="AP173" s="114"/>
      <c r="AQ173" s="114"/>
      <c r="AR173" s="114"/>
      <c r="AS173" s="114"/>
      <c r="AT173" s="114"/>
      <c r="AU173" s="114"/>
      <c r="AV173" s="114"/>
      <c r="AW173" s="114"/>
      <c r="AX173" s="114"/>
      <c r="AY173" s="114"/>
      <c r="AZ173" s="114"/>
      <c r="BA173" s="114"/>
      <c r="BB173" s="114"/>
    </row>
    <row r="174" spans="2:54">
      <c r="B174" s="114"/>
      <c r="C174" s="134"/>
      <c r="D174" s="106"/>
      <c r="E174" s="217"/>
      <c r="F174" s="217"/>
      <c r="G174" s="217"/>
      <c r="H174" s="217"/>
      <c r="I174" s="217"/>
      <c r="J174" s="217"/>
      <c r="K174" s="217"/>
      <c r="L174" s="217"/>
      <c r="M174" s="134"/>
      <c r="N174" s="134"/>
      <c r="O174" s="106"/>
      <c r="P174" s="106"/>
      <c r="Q174" s="134"/>
      <c r="R174" s="414"/>
      <c r="S174" s="114"/>
      <c r="T174" s="414"/>
      <c r="U174" s="134"/>
      <c r="V174" s="114"/>
      <c r="W174" s="114"/>
      <c r="X174" s="114"/>
      <c r="Y174" s="114"/>
      <c r="Z174" s="114"/>
      <c r="AA174" s="114"/>
      <c r="AB174" s="114"/>
      <c r="AC174" s="114"/>
      <c r="AD174" s="114"/>
      <c r="AE174" s="114"/>
      <c r="AF174" s="114"/>
      <c r="AG174" s="114"/>
      <c r="AH174" s="114"/>
      <c r="AI174" s="114"/>
      <c r="AJ174" s="114"/>
      <c r="AK174" s="114"/>
      <c r="AL174" s="114"/>
      <c r="AM174" s="114"/>
      <c r="AN174" s="114"/>
      <c r="AO174" s="114"/>
      <c r="AP174" s="114"/>
      <c r="AQ174" s="114"/>
      <c r="AR174" s="114"/>
      <c r="AS174" s="114"/>
      <c r="AT174" s="114"/>
      <c r="AU174" s="114"/>
      <c r="AV174" s="114"/>
      <c r="AW174" s="114"/>
      <c r="AX174" s="114"/>
      <c r="AY174" s="114"/>
      <c r="AZ174" s="114"/>
      <c r="BA174" s="114"/>
      <c r="BB174" s="114"/>
    </row>
    <row r="175" spans="2:54">
      <c r="B175" s="114"/>
      <c r="C175" s="414"/>
      <c r="D175" s="414"/>
      <c r="E175" s="217"/>
      <c r="F175" s="217"/>
      <c r="G175" s="217"/>
      <c r="H175" s="217"/>
      <c r="I175" s="114"/>
      <c r="J175" s="114"/>
      <c r="K175" s="217"/>
      <c r="L175" s="112"/>
      <c r="M175" s="134"/>
      <c r="N175" s="134"/>
      <c r="O175" s="106"/>
      <c r="P175" s="106"/>
      <c r="Q175" s="414"/>
      <c r="R175" s="414"/>
      <c r="S175" s="114"/>
      <c r="T175" s="414"/>
      <c r="U175" s="134"/>
      <c r="V175" s="114"/>
      <c r="W175" s="114"/>
      <c r="X175" s="114"/>
      <c r="Y175" s="114"/>
      <c r="Z175" s="114"/>
      <c r="AA175" s="114"/>
      <c r="AB175" s="822"/>
      <c r="AC175" s="114"/>
      <c r="AD175" s="114"/>
      <c r="AE175" s="114"/>
      <c r="AF175" s="114"/>
      <c r="AG175" s="114"/>
      <c r="AH175" s="114"/>
      <c r="AI175" s="114"/>
      <c r="AJ175" s="114"/>
      <c r="AK175" s="114"/>
      <c r="AL175" s="114"/>
      <c r="AM175" s="114"/>
      <c r="AN175" s="114"/>
      <c r="AO175" s="114"/>
      <c r="AP175" s="114"/>
      <c r="AQ175" s="114"/>
      <c r="AR175" s="114"/>
      <c r="AS175" s="114"/>
      <c r="AT175" s="114"/>
      <c r="AU175" s="114"/>
      <c r="AV175" s="114"/>
      <c r="AW175" s="114"/>
      <c r="AX175" s="114"/>
      <c r="AY175" s="114"/>
      <c r="AZ175" s="114"/>
      <c r="BA175" s="114"/>
      <c r="BB175" s="114"/>
    </row>
    <row r="176" spans="2:54">
      <c r="B176" s="114"/>
      <c r="C176" s="134"/>
      <c r="D176" s="134"/>
      <c r="E176" s="414"/>
      <c r="F176" s="414"/>
      <c r="G176" s="414"/>
      <c r="H176" s="414"/>
      <c r="I176" s="414"/>
      <c r="J176" s="414"/>
      <c r="K176" s="414"/>
      <c r="L176" s="414"/>
      <c r="M176" s="414"/>
      <c r="N176" s="414"/>
      <c r="O176" s="106"/>
      <c r="P176" s="106"/>
      <c r="Q176" s="414"/>
      <c r="R176" s="414"/>
      <c r="S176" s="114"/>
      <c r="T176" s="414"/>
      <c r="U176" s="134"/>
      <c r="V176" s="114"/>
      <c r="W176" s="114"/>
      <c r="X176" s="114"/>
      <c r="Y176" s="114"/>
      <c r="Z176" s="375"/>
      <c r="AA176" s="114"/>
      <c r="AB176" s="822"/>
      <c r="AC176" s="114"/>
      <c r="AD176" s="114"/>
      <c r="AE176" s="114"/>
      <c r="AF176" s="114"/>
      <c r="AG176" s="114"/>
      <c r="AH176" s="114"/>
      <c r="AI176" s="114"/>
      <c r="AJ176" s="114"/>
      <c r="AK176" s="114"/>
      <c r="AL176" s="114"/>
      <c r="AM176" s="114"/>
      <c r="AN176" s="114"/>
      <c r="AO176" s="114"/>
      <c r="AP176" s="114"/>
      <c r="AQ176" s="114"/>
      <c r="AR176" s="114"/>
      <c r="AS176" s="114"/>
      <c r="AT176" s="114"/>
      <c r="AU176" s="114"/>
      <c r="AV176" s="114"/>
      <c r="AW176" s="114"/>
      <c r="AX176" s="114"/>
      <c r="AY176" s="114"/>
      <c r="AZ176" s="114"/>
      <c r="BA176" s="114"/>
      <c r="BB176" s="114"/>
    </row>
    <row r="177" spans="2:54">
      <c r="B177" s="114"/>
      <c r="C177" s="414"/>
      <c r="D177" s="114"/>
      <c r="E177" s="414"/>
      <c r="F177" s="414"/>
      <c r="G177" s="414"/>
      <c r="H177" s="414"/>
      <c r="I177" s="414"/>
      <c r="J177" s="414"/>
      <c r="K177" s="414"/>
      <c r="L177" s="414"/>
      <c r="M177" s="414"/>
      <c r="N177" s="414"/>
      <c r="O177" s="106"/>
      <c r="P177" s="106"/>
      <c r="Q177" s="134"/>
      <c r="R177" s="414"/>
      <c r="S177" s="114"/>
      <c r="T177" s="414"/>
      <c r="U177" s="134"/>
      <c r="V177" s="114"/>
      <c r="W177" s="114"/>
      <c r="X177" s="114"/>
      <c r="Y177" s="114"/>
      <c r="Z177" s="375"/>
      <c r="AA177" s="114"/>
      <c r="AB177" s="823"/>
      <c r="AC177" s="114"/>
      <c r="AD177" s="114"/>
      <c r="AE177" s="114"/>
      <c r="AF177" s="114"/>
      <c r="AG177" s="114"/>
      <c r="AH177" s="114"/>
      <c r="AI177" s="114"/>
      <c r="AJ177" s="114"/>
      <c r="AK177" s="114"/>
      <c r="AL177" s="114"/>
      <c r="AM177" s="114"/>
      <c r="AN177" s="114"/>
      <c r="AO177" s="114"/>
      <c r="AP177" s="114"/>
      <c r="AQ177" s="114"/>
      <c r="AR177" s="114"/>
      <c r="AS177" s="114"/>
      <c r="AT177" s="114"/>
      <c r="AU177" s="114"/>
      <c r="AV177" s="114"/>
      <c r="AW177" s="114"/>
      <c r="AX177" s="114"/>
      <c r="AY177" s="114"/>
      <c r="AZ177" s="114"/>
      <c r="BA177" s="114"/>
      <c r="BB177" s="114"/>
    </row>
    <row r="178" spans="2:54">
      <c r="B178" s="114"/>
      <c r="C178" s="134"/>
      <c r="D178" s="217"/>
      <c r="E178" s="134"/>
      <c r="F178" s="134"/>
      <c r="G178" s="134"/>
      <c r="H178" s="134"/>
      <c r="I178" s="109"/>
      <c r="J178" s="134"/>
      <c r="K178" s="134"/>
      <c r="L178" s="134"/>
      <c r="M178" s="134"/>
      <c r="N178" s="109"/>
      <c r="O178" s="106"/>
      <c r="P178" s="106"/>
      <c r="Q178" s="217"/>
      <c r="R178" s="414"/>
      <c r="S178" s="134"/>
      <c r="T178" s="414"/>
      <c r="U178" s="134"/>
      <c r="V178" s="114"/>
      <c r="W178" s="304"/>
      <c r="X178" s="414"/>
      <c r="Y178" s="168"/>
      <c r="Z178" s="824"/>
      <c r="AA178" s="114"/>
      <c r="AB178" s="823"/>
      <c r="AC178" s="114"/>
      <c r="AD178" s="114"/>
      <c r="AE178" s="114"/>
      <c r="AF178" s="114"/>
      <c r="AG178" s="114"/>
      <c r="AH178" s="114"/>
      <c r="AI178" s="114"/>
      <c r="AJ178" s="114"/>
      <c r="AK178" s="114"/>
      <c r="AL178" s="114"/>
      <c r="AM178" s="114"/>
      <c r="AN178" s="114"/>
      <c r="AO178" s="114"/>
      <c r="AP178" s="114"/>
      <c r="AQ178" s="114"/>
      <c r="AR178" s="114"/>
      <c r="AS178" s="114"/>
      <c r="AT178" s="114"/>
      <c r="AU178" s="114"/>
      <c r="AV178" s="114"/>
      <c r="AW178" s="114"/>
      <c r="AX178" s="114"/>
      <c r="AY178" s="114"/>
      <c r="AZ178" s="114"/>
      <c r="BA178" s="114"/>
      <c r="BB178" s="114"/>
    </row>
    <row r="179" spans="2:54">
      <c r="B179" s="168"/>
      <c r="C179" s="134"/>
      <c r="D179" s="825"/>
      <c r="E179" s="841"/>
      <c r="F179" s="826"/>
      <c r="G179" s="826"/>
      <c r="H179" s="826"/>
      <c r="I179" s="826"/>
      <c r="J179" s="826"/>
      <c r="K179" s="826"/>
      <c r="L179" s="826"/>
      <c r="M179" s="826"/>
      <c r="N179" s="826"/>
      <c r="O179" s="825"/>
      <c r="P179" s="414"/>
      <c r="Q179" s="414"/>
      <c r="R179" s="114"/>
      <c r="S179" s="639"/>
      <c r="T179" s="114"/>
      <c r="U179" s="114"/>
      <c r="V179" s="114"/>
      <c r="W179" s="827"/>
      <c r="X179" s="134"/>
      <c r="Y179" s="129"/>
      <c r="Z179" s="828"/>
      <c r="AA179" s="114"/>
      <c r="AB179" s="829"/>
      <c r="AC179" s="114"/>
      <c r="AD179" s="114"/>
      <c r="AE179" s="114"/>
      <c r="AF179" s="114"/>
      <c r="AG179" s="114"/>
      <c r="AH179" s="114"/>
      <c r="AI179" s="114"/>
      <c r="AJ179" s="114"/>
      <c r="AK179" s="114"/>
      <c r="AL179" s="114"/>
      <c r="AM179" s="114"/>
      <c r="AN179" s="114"/>
      <c r="AO179" s="114"/>
      <c r="AP179" s="114"/>
      <c r="AQ179" s="114"/>
      <c r="AR179" s="114"/>
      <c r="AS179" s="114"/>
      <c r="AT179" s="114"/>
      <c r="AU179" s="114"/>
      <c r="AV179" s="114"/>
      <c r="AW179" s="114"/>
      <c r="AX179" s="114"/>
      <c r="AY179" s="114"/>
      <c r="AZ179" s="114"/>
      <c r="BA179" s="114"/>
      <c r="BB179" s="114"/>
    </row>
    <row r="180" spans="2:54">
      <c r="B180" s="168"/>
      <c r="C180" s="134"/>
      <c r="D180" s="825"/>
      <c r="E180" s="841"/>
      <c r="F180" s="826"/>
      <c r="G180" s="826"/>
      <c r="H180" s="826"/>
      <c r="I180" s="826"/>
      <c r="J180" s="826"/>
      <c r="K180" s="826"/>
      <c r="L180" s="826"/>
      <c r="M180" s="826"/>
      <c r="N180" s="826"/>
      <c r="O180" s="830"/>
      <c r="P180" s="831"/>
      <c r="Q180" s="414"/>
      <c r="R180" s="114"/>
      <c r="S180" s="114"/>
      <c r="T180" s="114"/>
      <c r="U180" s="114"/>
      <c r="V180" s="114"/>
      <c r="W180" s="827"/>
      <c r="X180" s="134"/>
      <c r="Y180" s="129"/>
      <c r="Z180" s="828"/>
      <c r="AA180" s="114"/>
      <c r="AB180" s="829"/>
      <c r="AC180" s="114"/>
      <c r="AD180" s="114"/>
      <c r="AE180" s="114"/>
      <c r="AF180" s="114"/>
      <c r="AG180" s="114"/>
      <c r="AH180" s="114"/>
      <c r="AI180" s="114"/>
      <c r="AJ180" s="114"/>
      <c r="AK180" s="114"/>
      <c r="AL180" s="114"/>
      <c r="AM180" s="114"/>
      <c r="AN180" s="114"/>
      <c r="AO180" s="114"/>
      <c r="AP180" s="114"/>
      <c r="AQ180" s="114"/>
      <c r="AR180" s="114"/>
      <c r="AS180" s="114"/>
      <c r="AT180" s="114"/>
      <c r="AU180" s="114"/>
      <c r="AV180" s="114"/>
      <c r="AW180" s="114"/>
      <c r="AX180" s="114"/>
      <c r="AY180" s="114"/>
      <c r="AZ180" s="114"/>
      <c r="BA180" s="114"/>
      <c r="BB180" s="114"/>
    </row>
    <row r="181" spans="2:54" ht="12" customHeight="1">
      <c r="B181" s="168"/>
      <c r="C181" s="134"/>
      <c r="D181" s="825"/>
      <c r="E181" s="841"/>
      <c r="F181" s="826"/>
      <c r="G181" s="826"/>
      <c r="H181" s="841"/>
      <c r="I181" s="826"/>
      <c r="J181" s="826"/>
      <c r="K181" s="841"/>
      <c r="L181" s="826"/>
      <c r="M181" s="826"/>
      <c r="N181" s="826"/>
      <c r="O181" s="825"/>
      <c r="P181" s="831"/>
      <c r="Q181" s="414"/>
      <c r="R181" s="114"/>
      <c r="S181" s="114"/>
      <c r="T181" s="114"/>
      <c r="U181" s="114"/>
      <c r="V181" s="114"/>
      <c r="W181" s="827"/>
      <c r="X181" s="134"/>
      <c r="Y181" s="129"/>
      <c r="Z181" s="828"/>
      <c r="AA181" s="114"/>
      <c r="AB181" s="832"/>
      <c r="AC181" s="114"/>
      <c r="AD181" s="114"/>
      <c r="AE181" s="114"/>
      <c r="AF181" s="114"/>
      <c r="AG181" s="114"/>
      <c r="AH181" s="114"/>
      <c r="AI181" s="114"/>
      <c r="AJ181" s="114"/>
      <c r="AK181" s="114"/>
      <c r="AL181" s="114"/>
      <c r="AM181" s="114"/>
      <c r="AN181" s="114"/>
      <c r="AO181" s="114"/>
      <c r="AP181" s="114"/>
      <c r="AQ181" s="114"/>
      <c r="AR181" s="114"/>
      <c r="AS181" s="114"/>
      <c r="AT181" s="114"/>
      <c r="AU181" s="114"/>
      <c r="AV181" s="114"/>
      <c r="AW181" s="114"/>
      <c r="AX181" s="114"/>
      <c r="AY181" s="114"/>
      <c r="AZ181" s="114"/>
      <c r="BA181" s="114"/>
      <c r="BB181" s="114"/>
    </row>
    <row r="182" spans="2:54">
      <c r="B182" s="168"/>
      <c r="C182" s="134"/>
      <c r="D182" s="825"/>
      <c r="E182" s="841"/>
      <c r="F182" s="826"/>
      <c r="G182" s="826"/>
      <c r="H182" s="826"/>
      <c r="I182" s="826"/>
      <c r="J182" s="826"/>
      <c r="K182" s="826"/>
      <c r="L182" s="826"/>
      <c r="M182" s="826"/>
      <c r="N182" s="841"/>
      <c r="O182" s="833"/>
      <c r="P182" s="831"/>
      <c r="Q182" s="414"/>
      <c r="R182" s="114"/>
      <c r="S182" s="114"/>
      <c r="T182" s="114"/>
      <c r="U182" s="114"/>
      <c r="V182" s="114"/>
      <c r="W182" s="827"/>
      <c r="X182" s="134"/>
      <c r="Y182" s="129"/>
      <c r="Z182" s="828"/>
      <c r="AA182" s="114"/>
      <c r="AB182" s="829"/>
      <c r="AC182" s="114"/>
      <c r="AD182" s="114"/>
      <c r="AE182" s="114"/>
      <c r="AF182" s="114"/>
      <c r="AG182" s="114"/>
      <c r="AH182" s="114"/>
      <c r="AI182" s="114"/>
      <c r="AJ182" s="114"/>
      <c r="AK182" s="114"/>
      <c r="AL182" s="114"/>
      <c r="AM182" s="114"/>
      <c r="AN182" s="114"/>
      <c r="AO182" s="114"/>
      <c r="AP182" s="114"/>
      <c r="AQ182" s="114"/>
      <c r="AR182" s="114"/>
      <c r="AS182" s="114"/>
      <c r="AT182" s="114"/>
      <c r="AU182" s="114"/>
      <c r="AV182" s="114"/>
      <c r="AW182" s="114"/>
      <c r="AX182" s="114"/>
      <c r="AY182" s="114"/>
      <c r="AZ182" s="114"/>
      <c r="BA182" s="114"/>
      <c r="BB182" s="114"/>
    </row>
    <row r="183" spans="2:54" ht="12.75" customHeight="1">
      <c r="B183" s="168"/>
      <c r="C183" s="134"/>
      <c r="D183" s="825"/>
      <c r="E183" s="841"/>
      <c r="F183" s="826"/>
      <c r="G183" s="826"/>
      <c r="H183" s="826"/>
      <c r="I183" s="826"/>
      <c r="J183" s="826"/>
      <c r="K183" s="826"/>
      <c r="L183" s="826"/>
      <c r="M183" s="826"/>
      <c r="N183" s="826"/>
      <c r="O183" s="825"/>
      <c r="P183" s="831"/>
      <c r="Q183" s="414"/>
      <c r="R183" s="114"/>
      <c r="S183" s="114"/>
      <c r="T183" s="114"/>
      <c r="U183" s="114"/>
      <c r="V183" s="114"/>
      <c r="W183" s="827"/>
      <c r="X183" s="134"/>
      <c r="Y183" s="129"/>
      <c r="Z183" s="828"/>
      <c r="AA183" s="114"/>
      <c r="AB183" s="834"/>
      <c r="AC183" s="114"/>
      <c r="AD183" s="114"/>
      <c r="AE183" s="114"/>
      <c r="AF183" s="114"/>
      <c r="AG183" s="114"/>
      <c r="AH183" s="114"/>
      <c r="AI183" s="114"/>
      <c r="AJ183" s="114"/>
      <c r="AK183" s="114"/>
      <c r="AL183" s="114"/>
      <c r="AM183" s="114"/>
      <c r="AN183" s="114"/>
      <c r="AO183" s="114"/>
      <c r="AP183" s="114"/>
      <c r="AQ183" s="114"/>
      <c r="AR183" s="114"/>
      <c r="AS183" s="114"/>
      <c r="AT183" s="114"/>
      <c r="AU183" s="114"/>
      <c r="AV183" s="114"/>
      <c r="AW183" s="114"/>
      <c r="AX183" s="114"/>
      <c r="AY183" s="114"/>
      <c r="AZ183" s="114"/>
      <c r="BA183" s="114"/>
      <c r="BB183" s="114"/>
    </row>
    <row r="184" spans="2:54">
      <c r="B184" s="168"/>
      <c r="C184" s="134"/>
      <c r="D184" s="825"/>
      <c r="E184" s="841"/>
      <c r="F184" s="826"/>
      <c r="G184" s="826"/>
      <c r="H184" s="826"/>
      <c r="I184" s="826"/>
      <c r="J184" s="826"/>
      <c r="K184" s="826"/>
      <c r="L184" s="826"/>
      <c r="M184" s="826"/>
      <c r="N184" s="826"/>
      <c r="O184" s="825"/>
      <c r="P184" s="831"/>
      <c r="Q184" s="414"/>
      <c r="R184" s="114"/>
      <c r="S184" s="114"/>
      <c r="T184" s="114"/>
      <c r="U184" s="114"/>
      <c r="V184" s="114"/>
      <c r="W184" s="827"/>
      <c r="X184" s="134"/>
      <c r="Y184" s="129"/>
      <c r="Z184" s="828"/>
      <c r="AA184" s="114"/>
      <c r="AB184" s="832"/>
      <c r="AC184" s="114"/>
      <c r="AD184" s="114"/>
      <c r="AE184" s="114"/>
      <c r="AF184" s="114"/>
      <c r="AG184" s="114"/>
      <c r="AH184" s="114"/>
      <c r="AI184" s="114"/>
      <c r="AJ184" s="114"/>
      <c r="AK184" s="114"/>
      <c r="AL184" s="114"/>
      <c r="AM184" s="114"/>
      <c r="AN184" s="114"/>
      <c r="AO184" s="114"/>
      <c r="AP184" s="114"/>
      <c r="AQ184" s="114"/>
      <c r="AR184" s="114"/>
      <c r="AS184" s="114"/>
      <c r="AT184" s="114"/>
      <c r="AU184" s="114"/>
      <c r="AV184" s="114"/>
      <c r="AW184" s="114"/>
      <c r="AX184" s="114"/>
      <c r="AY184" s="114"/>
      <c r="AZ184" s="114"/>
      <c r="BA184" s="114"/>
      <c r="BB184" s="114"/>
    </row>
    <row r="185" spans="2:54" ht="15" customHeight="1">
      <c r="B185" s="168"/>
      <c r="C185" s="134"/>
      <c r="D185" s="825"/>
      <c r="E185" s="841"/>
      <c r="F185" s="826"/>
      <c r="G185" s="106"/>
      <c r="H185" s="836"/>
      <c r="I185" s="841"/>
      <c r="J185" s="826"/>
      <c r="K185" s="826"/>
      <c r="L185" s="826"/>
      <c r="M185" s="826"/>
      <c r="N185" s="826"/>
      <c r="O185" s="835"/>
      <c r="P185" s="831"/>
      <c r="Q185" s="414"/>
      <c r="R185" s="114"/>
      <c r="S185" s="114"/>
      <c r="T185" s="114"/>
      <c r="U185" s="114"/>
      <c r="V185" s="114"/>
      <c r="W185" s="827"/>
      <c r="X185" s="134"/>
      <c r="Y185" s="129"/>
      <c r="Z185" s="828"/>
      <c r="AA185" s="114"/>
      <c r="AB185" s="834"/>
      <c r="AC185" s="114"/>
      <c r="AD185" s="114"/>
      <c r="AE185" s="114"/>
      <c r="AF185" s="114"/>
      <c r="AG185" s="114"/>
      <c r="AH185" s="114"/>
      <c r="AI185" s="114"/>
      <c r="AJ185" s="114"/>
      <c r="AK185" s="114"/>
      <c r="AL185" s="114"/>
      <c r="AM185" s="114"/>
      <c r="AN185" s="114"/>
      <c r="AO185" s="114"/>
      <c r="AP185" s="114"/>
      <c r="AQ185" s="114"/>
      <c r="AR185" s="114"/>
      <c r="AS185" s="114"/>
      <c r="AT185" s="114"/>
      <c r="AU185" s="114"/>
      <c r="AV185" s="114"/>
      <c r="AW185" s="114"/>
      <c r="AX185" s="114"/>
      <c r="AY185" s="114"/>
      <c r="AZ185" s="114"/>
      <c r="BA185" s="114"/>
      <c r="BB185" s="114"/>
    </row>
    <row r="186" spans="2:54">
      <c r="B186" s="168"/>
      <c r="C186" s="134"/>
      <c r="D186" s="825"/>
      <c r="E186" s="841"/>
      <c r="F186" s="826"/>
      <c r="G186" s="826"/>
      <c r="H186" s="826"/>
      <c r="I186" s="826"/>
      <c r="J186" s="826"/>
      <c r="K186" s="826"/>
      <c r="L186" s="826"/>
      <c r="M186" s="826"/>
      <c r="N186" s="826"/>
      <c r="O186" s="825"/>
      <c r="P186" s="831"/>
      <c r="Q186" s="414"/>
      <c r="R186" s="114"/>
      <c r="S186" s="114"/>
      <c r="T186" s="114"/>
      <c r="U186" s="114"/>
      <c r="V186" s="114"/>
      <c r="W186" s="827"/>
      <c r="X186" s="134"/>
      <c r="Y186" s="129"/>
      <c r="Z186" s="828"/>
      <c r="AA186" s="114"/>
      <c r="AB186" s="829"/>
      <c r="AC186" s="114"/>
      <c r="AD186" s="114"/>
      <c r="AE186" s="114"/>
      <c r="AF186" s="114"/>
      <c r="AG186" s="114"/>
      <c r="AH186" s="114"/>
      <c r="AI186" s="114"/>
      <c r="AJ186" s="114"/>
      <c r="AK186" s="114"/>
      <c r="AL186" s="114"/>
      <c r="AM186" s="114"/>
      <c r="AN186" s="114"/>
      <c r="AO186" s="114"/>
      <c r="AP186" s="114"/>
      <c r="AQ186" s="114"/>
      <c r="AR186" s="114"/>
      <c r="AS186" s="114"/>
      <c r="AT186" s="114"/>
      <c r="AU186" s="114"/>
      <c r="AV186" s="114"/>
      <c r="AW186" s="114"/>
      <c r="AX186" s="114"/>
      <c r="AY186" s="114"/>
      <c r="AZ186" s="114"/>
      <c r="BA186" s="114"/>
      <c r="BB186" s="114"/>
    </row>
    <row r="187" spans="2:54">
      <c r="B187" s="168"/>
      <c r="C187" s="134"/>
      <c r="D187" s="825"/>
      <c r="E187" s="841"/>
      <c r="F187" s="826"/>
      <c r="G187" s="826"/>
      <c r="H187" s="826"/>
      <c r="I187" s="826"/>
      <c r="J187" s="826"/>
      <c r="K187" s="826"/>
      <c r="L187" s="826"/>
      <c r="M187" s="826"/>
      <c r="N187" s="826"/>
      <c r="O187" s="825"/>
      <c r="P187" s="831"/>
      <c r="Q187" s="414"/>
      <c r="R187" s="114"/>
      <c r="S187" s="114"/>
      <c r="T187" s="114"/>
      <c r="U187" s="114"/>
      <c r="V187" s="114"/>
      <c r="W187" s="827"/>
      <c r="X187" s="134"/>
      <c r="Y187" s="129"/>
      <c r="Z187" s="828"/>
      <c r="AA187" s="114"/>
      <c r="AB187" s="829"/>
      <c r="AC187" s="114"/>
      <c r="AD187" s="114"/>
      <c r="AE187" s="114"/>
      <c r="AF187" s="114"/>
      <c r="AG187" s="114"/>
      <c r="AH187" s="114"/>
      <c r="AI187" s="114"/>
      <c r="AJ187" s="114"/>
      <c r="AK187" s="114"/>
      <c r="AL187" s="114"/>
      <c r="AM187" s="114"/>
      <c r="AN187" s="114"/>
      <c r="AO187" s="114"/>
      <c r="AP187" s="114"/>
      <c r="AQ187" s="114"/>
      <c r="AR187" s="114"/>
      <c r="AS187" s="114"/>
      <c r="AT187" s="114"/>
      <c r="AU187" s="114"/>
      <c r="AV187" s="114"/>
      <c r="AW187" s="114"/>
      <c r="AX187" s="114"/>
      <c r="AY187" s="114"/>
      <c r="AZ187" s="114"/>
      <c r="BA187" s="114"/>
      <c r="BB187" s="114"/>
    </row>
    <row r="188" spans="2:54">
      <c r="B188" s="168"/>
      <c r="C188" s="134"/>
      <c r="D188" s="825"/>
      <c r="E188" s="841"/>
      <c r="F188" s="826"/>
      <c r="G188" s="826"/>
      <c r="H188" s="826"/>
      <c r="I188" s="826"/>
      <c r="J188" s="826"/>
      <c r="K188" s="826"/>
      <c r="L188" s="826"/>
      <c r="M188" s="826"/>
      <c r="N188" s="826"/>
      <c r="O188" s="825"/>
      <c r="P188" s="831"/>
      <c r="Q188" s="414"/>
      <c r="R188" s="114"/>
      <c r="S188" s="114"/>
      <c r="T188" s="114"/>
      <c r="U188" s="114"/>
      <c r="V188" s="114"/>
      <c r="W188" s="827"/>
      <c r="X188" s="134"/>
      <c r="Y188" s="129"/>
      <c r="Z188" s="828"/>
      <c r="AA188" s="114"/>
      <c r="AB188" s="829"/>
      <c r="AC188" s="114"/>
      <c r="AD188" s="114"/>
      <c r="AE188" s="114"/>
      <c r="AF188" s="114"/>
      <c r="AG188" s="114"/>
      <c r="AH188" s="114"/>
      <c r="AI188" s="114"/>
      <c r="AJ188" s="114"/>
      <c r="AK188" s="114"/>
      <c r="AL188" s="114"/>
      <c r="AM188" s="114"/>
      <c r="AN188" s="114"/>
      <c r="AO188" s="114"/>
      <c r="AP188" s="114"/>
      <c r="AQ188" s="114"/>
      <c r="AR188" s="114"/>
      <c r="AS188" s="114"/>
      <c r="AT188" s="114"/>
      <c r="AU188" s="114"/>
      <c r="AV188" s="114"/>
      <c r="AW188" s="114"/>
      <c r="AX188" s="114"/>
      <c r="AY188" s="114"/>
      <c r="AZ188" s="114"/>
      <c r="BA188" s="114"/>
      <c r="BB188" s="114"/>
    </row>
    <row r="189" spans="2:54">
      <c r="B189" s="168"/>
      <c r="C189" s="134"/>
      <c r="D189" s="825"/>
      <c r="E189" s="841"/>
      <c r="F189" s="826"/>
      <c r="G189" s="826"/>
      <c r="H189" s="826"/>
      <c r="I189" s="826"/>
      <c r="J189" s="826"/>
      <c r="K189" s="826"/>
      <c r="L189" s="826"/>
      <c r="M189" s="826"/>
      <c r="N189" s="826"/>
      <c r="O189" s="825"/>
      <c r="P189" s="831"/>
      <c r="Q189" s="414"/>
      <c r="R189" s="114"/>
      <c r="S189" s="114"/>
      <c r="T189" s="114"/>
      <c r="U189" s="114"/>
      <c r="V189" s="114"/>
      <c r="W189" s="827"/>
      <c r="X189" s="134"/>
      <c r="Y189" s="129"/>
      <c r="Z189" s="828"/>
      <c r="AA189" s="114"/>
      <c r="AB189" s="829"/>
      <c r="AC189" s="114"/>
      <c r="AD189" s="114"/>
      <c r="AE189" s="114"/>
      <c r="AF189" s="114"/>
      <c r="AG189" s="114"/>
      <c r="AH189" s="114"/>
      <c r="AI189" s="114"/>
      <c r="AJ189" s="114"/>
      <c r="AK189" s="114"/>
      <c r="AL189" s="114"/>
      <c r="AM189" s="114"/>
      <c r="AN189" s="114"/>
      <c r="AO189" s="114"/>
      <c r="AP189" s="114"/>
      <c r="AQ189" s="114"/>
      <c r="AR189" s="114"/>
      <c r="AS189" s="114"/>
      <c r="AT189" s="114"/>
      <c r="AU189" s="114"/>
      <c r="AV189" s="114"/>
      <c r="AW189" s="114"/>
      <c r="AX189" s="114"/>
      <c r="AY189" s="114"/>
      <c r="AZ189" s="114"/>
      <c r="BA189" s="114"/>
      <c r="BB189" s="114"/>
    </row>
    <row r="190" spans="2:54">
      <c r="B190" s="168"/>
      <c r="C190" s="134"/>
      <c r="D190" s="825"/>
      <c r="E190" s="841"/>
      <c r="F190" s="826"/>
      <c r="G190" s="826"/>
      <c r="H190" s="826"/>
      <c r="I190" s="826"/>
      <c r="J190" s="826"/>
      <c r="K190" s="826"/>
      <c r="L190" s="826"/>
      <c r="M190" s="826"/>
      <c r="N190" s="826"/>
      <c r="O190" s="825"/>
      <c r="P190" s="831"/>
      <c r="Q190" s="414"/>
      <c r="R190" s="114"/>
      <c r="S190" s="114"/>
      <c r="T190" s="114"/>
      <c r="U190" s="114"/>
      <c r="V190" s="114"/>
      <c r="W190" s="827"/>
      <c r="X190" s="134"/>
      <c r="Y190" s="129"/>
      <c r="Z190" s="828"/>
      <c r="AA190" s="114"/>
      <c r="AB190" s="829"/>
      <c r="AC190" s="114"/>
      <c r="AD190" s="114"/>
      <c r="AE190" s="114"/>
      <c r="AF190" s="114"/>
      <c r="AG190" s="114"/>
      <c r="AH190" s="114"/>
      <c r="AI190" s="114"/>
      <c r="AJ190" s="114"/>
      <c r="AK190" s="114"/>
      <c r="AL190" s="114"/>
      <c r="AM190" s="114"/>
      <c r="AN190" s="114"/>
      <c r="AO190" s="114"/>
      <c r="AP190" s="114"/>
      <c r="AQ190" s="114"/>
      <c r="AR190" s="114"/>
      <c r="AS190" s="114"/>
      <c r="AT190" s="114"/>
      <c r="AU190" s="114"/>
      <c r="AV190" s="114"/>
      <c r="AW190" s="114"/>
      <c r="AX190" s="114"/>
      <c r="AY190" s="114"/>
      <c r="AZ190" s="114"/>
      <c r="BA190" s="114"/>
      <c r="BB190" s="114"/>
    </row>
    <row r="191" spans="2:54">
      <c r="B191" s="168"/>
      <c r="C191" s="134"/>
      <c r="D191" s="825"/>
      <c r="E191" s="841"/>
      <c r="F191" s="826"/>
      <c r="G191" s="826"/>
      <c r="H191" s="826"/>
      <c r="I191" s="826"/>
      <c r="J191" s="826"/>
      <c r="K191" s="826"/>
      <c r="L191" s="826"/>
      <c r="M191" s="826"/>
      <c r="N191" s="826"/>
      <c r="O191" s="825"/>
      <c r="P191" s="831"/>
      <c r="Q191" s="414"/>
      <c r="R191" s="114"/>
      <c r="S191" s="114"/>
      <c r="T191" s="114"/>
      <c r="U191" s="114"/>
      <c r="V191" s="114"/>
      <c r="W191" s="827"/>
      <c r="X191" s="134"/>
      <c r="Y191" s="129"/>
      <c r="Z191" s="828"/>
      <c r="AA191" s="114"/>
      <c r="AB191" s="829"/>
      <c r="AC191" s="114"/>
      <c r="AD191" s="114"/>
      <c r="AE191" s="114"/>
      <c r="AF191" s="114"/>
      <c r="AG191" s="114"/>
      <c r="AH191" s="114"/>
      <c r="AI191" s="114"/>
      <c r="AJ191" s="114"/>
      <c r="AK191" s="114"/>
      <c r="AL191" s="114"/>
      <c r="AM191" s="114"/>
      <c r="AN191" s="114"/>
      <c r="AO191" s="114"/>
      <c r="AP191" s="114"/>
      <c r="AQ191" s="114"/>
      <c r="AR191" s="114"/>
      <c r="AS191" s="114"/>
      <c r="AT191" s="114"/>
      <c r="AU191" s="114"/>
      <c r="AV191" s="114"/>
      <c r="AW191" s="114"/>
      <c r="AX191" s="114"/>
      <c r="AY191" s="114"/>
      <c r="AZ191" s="114"/>
      <c r="BA191" s="114"/>
      <c r="BB191" s="114"/>
    </row>
    <row r="192" spans="2:54">
      <c r="B192" s="168"/>
      <c r="C192" s="134"/>
      <c r="D192" s="825"/>
      <c r="E192" s="841"/>
      <c r="F192" s="826"/>
      <c r="G192" s="826"/>
      <c r="H192" s="826"/>
      <c r="I192" s="826"/>
      <c r="J192" s="826"/>
      <c r="K192" s="826"/>
      <c r="L192" s="826"/>
      <c r="M192" s="826"/>
      <c r="N192" s="826"/>
      <c r="O192" s="825"/>
      <c r="P192" s="831"/>
      <c r="Q192" s="414"/>
      <c r="R192" s="114"/>
      <c r="S192" s="114"/>
      <c r="T192" s="114"/>
      <c r="U192" s="114"/>
      <c r="V192" s="114"/>
      <c r="W192" s="827"/>
      <c r="X192" s="134"/>
      <c r="Y192" s="129"/>
      <c r="Z192" s="828"/>
      <c r="AA192" s="114"/>
      <c r="AB192" s="829"/>
      <c r="AC192" s="114"/>
      <c r="AD192" s="114"/>
      <c r="AE192" s="114"/>
      <c r="AF192" s="114"/>
      <c r="AG192" s="114"/>
      <c r="AH192" s="114"/>
      <c r="AI192" s="114"/>
      <c r="AJ192" s="114"/>
      <c r="AK192" s="114"/>
      <c r="AL192" s="114"/>
      <c r="AM192" s="114"/>
      <c r="AN192" s="114"/>
      <c r="AO192" s="114"/>
      <c r="AP192" s="114"/>
      <c r="AQ192" s="114"/>
      <c r="AR192" s="114"/>
      <c r="AS192" s="114"/>
      <c r="AT192" s="114"/>
      <c r="AU192" s="114"/>
      <c r="AV192" s="114"/>
      <c r="AW192" s="114"/>
      <c r="AX192" s="114"/>
      <c r="AY192" s="114"/>
      <c r="AZ192" s="114"/>
      <c r="BA192" s="114"/>
      <c r="BB192" s="114"/>
    </row>
    <row r="193" spans="2:54" ht="13.5" customHeight="1">
      <c r="B193" s="168"/>
      <c r="C193" s="134"/>
      <c r="D193" s="825"/>
      <c r="E193" s="841"/>
      <c r="F193" s="826"/>
      <c r="G193" s="826"/>
      <c r="H193" s="826"/>
      <c r="I193" s="826"/>
      <c r="J193" s="826"/>
      <c r="K193" s="826"/>
      <c r="L193" s="826"/>
      <c r="M193" s="826"/>
      <c r="N193" s="826"/>
      <c r="O193" s="825"/>
      <c r="P193" s="831"/>
      <c r="Q193" s="414"/>
      <c r="R193" s="114"/>
      <c r="S193" s="114"/>
      <c r="T193" s="114"/>
      <c r="U193" s="114"/>
      <c r="V193" s="114"/>
      <c r="W193" s="827"/>
      <c r="X193" s="134"/>
      <c r="Y193" s="129"/>
      <c r="Z193" s="828"/>
      <c r="AA193" s="114"/>
      <c r="AB193" s="832"/>
      <c r="AC193" s="114"/>
      <c r="AD193" s="114"/>
      <c r="AE193" s="114"/>
      <c r="AF193" s="114"/>
      <c r="AG193" s="114"/>
      <c r="AH193" s="114"/>
      <c r="AI193" s="114"/>
      <c r="AJ193" s="114"/>
      <c r="AK193" s="114"/>
      <c r="AL193" s="114"/>
      <c r="AM193" s="114"/>
      <c r="AN193" s="114"/>
      <c r="AO193" s="114"/>
      <c r="AP193" s="114"/>
      <c r="AQ193" s="114"/>
      <c r="AR193" s="114"/>
      <c r="AS193" s="114"/>
      <c r="AT193" s="114"/>
      <c r="AU193" s="114"/>
      <c r="AV193" s="114"/>
      <c r="AW193" s="114"/>
      <c r="AX193" s="114"/>
      <c r="AY193" s="114"/>
      <c r="AZ193" s="114"/>
      <c r="BA193" s="114"/>
      <c r="BB193" s="114"/>
    </row>
    <row r="194" spans="2:54" ht="12" customHeight="1">
      <c r="B194" s="168"/>
      <c r="C194" s="134"/>
      <c r="D194" s="825"/>
      <c r="E194" s="844"/>
      <c r="F194" s="836"/>
      <c r="G194" s="837"/>
      <c r="H194" s="826"/>
      <c r="I194" s="826"/>
      <c r="J194" s="826"/>
      <c r="K194" s="826"/>
      <c r="L194" s="836"/>
      <c r="M194" s="836"/>
      <c r="N194" s="826"/>
      <c r="O194" s="830"/>
      <c r="P194" s="831"/>
      <c r="Q194" s="414"/>
      <c r="R194" s="114"/>
      <c r="S194" s="114"/>
      <c r="T194" s="114"/>
      <c r="U194" s="114"/>
      <c r="V194" s="114"/>
      <c r="W194" s="827"/>
      <c r="X194" s="134"/>
      <c r="Y194" s="129"/>
      <c r="Z194" s="828"/>
      <c r="AA194" s="114"/>
      <c r="AB194" s="838"/>
      <c r="AC194" s="114"/>
      <c r="AD194" s="114"/>
      <c r="AE194" s="114"/>
      <c r="AF194" s="114"/>
      <c r="AG194" s="114"/>
      <c r="AH194" s="114"/>
      <c r="AI194" s="114"/>
      <c r="AJ194" s="114"/>
      <c r="AK194" s="114"/>
      <c r="AL194" s="114"/>
      <c r="AM194" s="114"/>
      <c r="AN194" s="114"/>
      <c r="AO194" s="114"/>
      <c r="AP194" s="114"/>
      <c r="AQ194" s="114"/>
      <c r="AR194" s="114"/>
      <c r="AS194" s="114"/>
      <c r="AT194" s="114"/>
      <c r="AU194" s="114"/>
      <c r="AV194" s="114"/>
      <c r="AW194" s="114"/>
      <c r="AX194" s="114"/>
      <c r="AY194" s="114"/>
      <c r="AZ194" s="114"/>
      <c r="BA194" s="114"/>
      <c r="BB194" s="114"/>
    </row>
    <row r="195" spans="2:54">
      <c r="B195" s="168"/>
      <c r="C195" s="134"/>
      <c r="D195" s="825"/>
      <c r="E195" s="844"/>
      <c r="F195" s="836"/>
      <c r="G195" s="837"/>
      <c r="H195" s="826"/>
      <c r="I195" s="826"/>
      <c r="J195" s="826"/>
      <c r="K195" s="826"/>
      <c r="L195" s="836"/>
      <c r="M195" s="836"/>
      <c r="N195" s="826"/>
      <c r="O195" s="825"/>
      <c r="P195" s="831"/>
      <c r="Q195" s="414"/>
      <c r="R195" s="114"/>
      <c r="S195" s="114"/>
      <c r="T195" s="114"/>
      <c r="U195" s="114"/>
      <c r="V195" s="114"/>
      <c r="W195" s="827"/>
      <c r="X195" s="134"/>
      <c r="Y195" s="129"/>
      <c r="Z195" s="828"/>
      <c r="AA195" s="114"/>
      <c r="AB195" s="829"/>
      <c r="AC195" s="114"/>
      <c r="AD195" s="114"/>
      <c r="AE195" s="114"/>
      <c r="AF195" s="114"/>
      <c r="AG195" s="114"/>
      <c r="AH195" s="114"/>
      <c r="AI195" s="114"/>
      <c r="AJ195" s="114"/>
      <c r="AK195" s="114"/>
      <c r="AL195" s="114"/>
      <c r="AM195" s="114"/>
      <c r="AN195" s="114"/>
      <c r="AO195" s="114"/>
      <c r="AP195" s="114"/>
      <c r="AQ195" s="114"/>
      <c r="AR195" s="114"/>
      <c r="AS195" s="114"/>
      <c r="AT195" s="114"/>
      <c r="AU195" s="114"/>
      <c r="AV195" s="114"/>
      <c r="AW195" s="114"/>
      <c r="AX195" s="114"/>
      <c r="AY195" s="114"/>
      <c r="AZ195" s="114"/>
      <c r="BA195" s="114"/>
      <c r="BB195" s="114"/>
    </row>
    <row r="196" spans="2:54" ht="13.5" customHeight="1">
      <c r="B196" s="168"/>
      <c r="C196" s="134"/>
      <c r="D196" s="825"/>
      <c r="E196" s="844"/>
      <c r="F196" s="836"/>
      <c r="G196" s="837"/>
      <c r="H196" s="826"/>
      <c r="I196" s="826"/>
      <c r="J196" s="826"/>
      <c r="K196" s="826"/>
      <c r="L196" s="836"/>
      <c r="M196" s="836"/>
      <c r="N196" s="826"/>
      <c r="O196" s="825"/>
      <c r="P196" s="831"/>
      <c r="Q196" s="414"/>
      <c r="R196" s="114"/>
      <c r="S196" s="114"/>
      <c r="T196" s="114"/>
      <c r="U196" s="114"/>
      <c r="V196" s="114"/>
      <c r="W196" s="827"/>
      <c r="X196" s="134"/>
      <c r="Y196" s="129"/>
      <c r="Z196" s="828"/>
      <c r="AA196" s="114"/>
      <c r="AB196" s="829"/>
      <c r="AC196" s="114"/>
      <c r="AD196" s="114"/>
      <c r="AE196" s="114"/>
      <c r="AF196" s="114"/>
      <c r="AG196" s="114"/>
      <c r="AH196" s="114"/>
      <c r="AI196" s="114"/>
      <c r="AJ196" s="114"/>
      <c r="AK196" s="114"/>
      <c r="AL196" s="114"/>
      <c r="AM196" s="114"/>
      <c r="AN196" s="114"/>
      <c r="AO196" s="114"/>
      <c r="AP196" s="114"/>
      <c r="AQ196" s="114"/>
      <c r="AR196" s="114"/>
      <c r="AS196" s="114"/>
      <c r="AT196" s="114"/>
      <c r="AU196" s="114"/>
      <c r="AV196" s="114"/>
      <c r="AW196" s="114"/>
      <c r="AX196" s="114"/>
      <c r="AY196" s="114"/>
      <c r="AZ196" s="114"/>
      <c r="BA196" s="114"/>
      <c r="BB196" s="114"/>
    </row>
    <row r="197" spans="2:54">
      <c r="B197" s="168"/>
      <c r="C197" s="134"/>
      <c r="D197" s="825"/>
      <c r="E197" s="844"/>
      <c r="F197" s="836"/>
      <c r="G197" s="837"/>
      <c r="H197" s="826"/>
      <c r="I197" s="848"/>
      <c r="J197" s="826"/>
      <c r="K197" s="848"/>
      <c r="L197" s="841"/>
      <c r="M197" s="841"/>
      <c r="N197" s="826"/>
      <c r="O197" s="825"/>
      <c r="P197" s="831"/>
      <c r="Q197" s="414"/>
      <c r="R197" s="114"/>
      <c r="S197" s="114"/>
      <c r="T197" s="114"/>
      <c r="U197" s="114"/>
      <c r="V197" s="114"/>
      <c r="W197" s="827"/>
      <c r="X197" s="134"/>
      <c r="Y197" s="129"/>
      <c r="Z197" s="828"/>
      <c r="AA197" s="114"/>
      <c r="AB197" s="834"/>
      <c r="AC197" s="114"/>
      <c r="AD197" s="114"/>
      <c r="AE197" s="114"/>
      <c r="AF197" s="114"/>
      <c r="AG197" s="114"/>
      <c r="AH197" s="114"/>
      <c r="AI197" s="114"/>
      <c r="AJ197" s="114"/>
      <c r="AK197" s="114"/>
      <c r="AL197" s="114"/>
      <c r="AM197" s="114"/>
      <c r="AN197" s="114"/>
      <c r="AO197" s="114"/>
      <c r="AP197" s="114"/>
      <c r="AQ197" s="114"/>
      <c r="AR197" s="114"/>
      <c r="AS197" s="114"/>
      <c r="AT197" s="114"/>
      <c r="AU197" s="114"/>
      <c r="AV197" s="114"/>
      <c r="AW197" s="114"/>
      <c r="AX197" s="114"/>
      <c r="AY197" s="114"/>
      <c r="AZ197" s="114"/>
      <c r="BA197" s="114"/>
      <c r="BB197" s="114"/>
    </row>
    <row r="198" spans="2:54">
      <c r="B198" s="168"/>
      <c r="C198" s="134"/>
      <c r="D198" s="825"/>
      <c r="E198" s="844"/>
      <c r="F198" s="841"/>
      <c r="G198" s="837"/>
      <c r="H198" s="826"/>
      <c r="I198" s="826"/>
      <c r="J198" s="826"/>
      <c r="K198" s="826"/>
      <c r="L198" s="841"/>
      <c r="M198" s="841"/>
      <c r="N198" s="826"/>
      <c r="O198" s="825"/>
      <c r="P198" s="831"/>
      <c r="Q198" s="414"/>
      <c r="R198" s="114"/>
      <c r="S198" s="114"/>
      <c r="T198" s="114"/>
      <c r="U198" s="114"/>
      <c r="V198" s="114"/>
      <c r="W198" s="827"/>
      <c r="X198" s="134"/>
      <c r="Y198" s="129"/>
      <c r="Z198" s="828"/>
      <c r="AA198" s="114"/>
      <c r="AB198" s="829"/>
      <c r="AC198" s="114"/>
      <c r="AD198" s="114"/>
      <c r="AE198" s="114"/>
      <c r="AF198" s="114"/>
      <c r="AG198" s="114"/>
      <c r="AH198" s="114"/>
      <c r="AI198" s="114"/>
      <c r="AJ198" s="114"/>
      <c r="AK198" s="114"/>
      <c r="AL198" s="114"/>
      <c r="AM198" s="114"/>
      <c r="AN198" s="114"/>
      <c r="AO198" s="114"/>
      <c r="AP198" s="114"/>
      <c r="AQ198" s="114"/>
      <c r="AR198" s="114"/>
      <c r="AS198" s="114"/>
      <c r="AT198" s="114"/>
      <c r="AU198" s="114"/>
      <c r="AV198" s="114"/>
      <c r="AW198" s="114"/>
      <c r="AX198" s="114"/>
      <c r="AY198" s="114"/>
      <c r="AZ198" s="114"/>
      <c r="BA198" s="114"/>
      <c r="BB198" s="114"/>
    </row>
    <row r="199" spans="2:54" ht="12" customHeight="1">
      <c r="B199" s="168"/>
      <c r="C199" s="134"/>
      <c r="D199" s="825"/>
      <c r="E199" s="844"/>
      <c r="F199" s="836"/>
      <c r="G199" s="837"/>
      <c r="H199" s="826"/>
      <c r="I199" s="826"/>
      <c r="J199" s="826"/>
      <c r="K199" s="826"/>
      <c r="L199" s="841"/>
      <c r="M199" s="836"/>
      <c r="N199" s="826"/>
      <c r="O199" s="825"/>
      <c r="P199" s="831"/>
      <c r="Q199" s="414"/>
      <c r="R199" s="114"/>
      <c r="S199" s="114"/>
      <c r="T199" s="114"/>
      <c r="U199" s="114"/>
      <c r="V199" s="114"/>
      <c r="W199" s="827"/>
      <c r="X199" s="134"/>
      <c r="Y199" s="129"/>
      <c r="Z199" s="828"/>
      <c r="AA199" s="114"/>
      <c r="AB199" s="829"/>
      <c r="AC199" s="114"/>
      <c r="AD199" s="114"/>
      <c r="AE199" s="114"/>
      <c r="AF199" s="114"/>
      <c r="AG199" s="114"/>
      <c r="AH199" s="114"/>
      <c r="AI199" s="114"/>
      <c r="AJ199" s="114"/>
      <c r="AK199" s="114"/>
      <c r="AL199" s="114"/>
      <c r="AM199" s="114"/>
      <c r="AN199" s="114"/>
      <c r="AO199" s="114"/>
      <c r="AP199" s="114"/>
      <c r="AQ199" s="114"/>
      <c r="AR199" s="114"/>
      <c r="AS199" s="114"/>
      <c r="AT199" s="114"/>
      <c r="AU199" s="114"/>
      <c r="AV199" s="114"/>
      <c r="AW199" s="114"/>
      <c r="AX199" s="114"/>
      <c r="AY199" s="114"/>
      <c r="AZ199" s="114"/>
      <c r="BA199" s="114"/>
      <c r="BB199" s="114"/>
    </row>
    <row r="200" spans="2:54" ht="12.75" customHeight="1">
      <c r="B200" s="168"/>
      <c r="C200" s="134"/>
      <c r="D200" s="825"/>
      <c r="E200" s="844"/>
      <c r="F200" s="841"/>
      <c r="G200" s="837"/>
      <c r="H200" s="826"/>
      <c r="I200" s="826"/>
      <c r="J200" s="826"/>
      <c r="K200" s="826"/>
      <c r="L200" s="837"/>
      <c r="M200" s="837"/>
      <c r="N200" s="106"/>
      <c r="O200" s="825"/>
      <c r="P200" s="831"/>
      <c r="Q200" s="414"/>
      <c r="R200" s="114"/>
      <c r="S200" s="114"/>
      <c r="T200" s="114"/>
      <c r="U200" s="114"/>
      <c r="V200" s="114"/>
      <c r="W200" s="827"/>
      <c r="X200" s="134"/>
      <c r="Y200" s="129"/>
      <c r="Z200" s="828"/>
      <c r="AA200" s="114"/>
      <c r="AB200" s="829"/>
      <c r="AC200" s="114"/>
      <c r="AD200" s="114"/>
      <c r="AE200" s="114"/>
      <c r="AF200" s="114"/>
      <c r="AG200" s="114"/>
      <c r="AH200" s="114"/>
      <c r="AI200" s="114"/>
      <c r="AJ200" s="114"/>
      <c r="AK200" s="114"/>
      <c r="AL200" s="114"/>
      <c r="AM200" s="114"/>
      <c r="AN200" s="114"/>
      <c r="AO200" s="114"/>
      <c r="AP200" s="114"/>
      <c r="AQ200" s="114"/>
      <c r="AR200" s="114"/>
      <c r="AS200" s="114"/>
      <c r="AT200" s="114"/>
      <c r="AU200" s="114"/>
      <c r="AV200" s="114"/>
      <c r="AW200" s="114"/>
      <c r="AX200" s="114"/>
      <c r="AY200" s="114"/>
      <c r="AZ200" s="114"/>
      <c r="BA200" s="114"/>
      <c r="BB200" s="114"/>
    </row>
    <row r="201" spans="2:54" ht="11.25" customHeight="1">
      <c r="B201" s="168"/>
      <c r="C201" s="134"/>
      <c r="D201" s="825"/>
      <c r="E201" s="844"/>
      <c r="F201" s="841"/>
      <c r="G201" s="841"/>
      <c r="H201" s="826"/>
      <c r="I201" s="826"/>
      <c r="J201" s="826"/>
      <c r="K201" s="836"/>
      <c r="L201" s="848"/>
      <c r="M201" s="841"/>
      <c r="N201" s="837"/>
      <c r="O201" s="825"/>
      <c r="P201" s="831"/>
      <c r="Q201" s="414"/>
      <c r="R201" s="114"/>
      <c r="S201" s="114"/>
      <c r="T201" s="114"/>
      <c r="U201" s="114"/>
      <c r="V201" s="114"/>
      <c r="W201" s="827"/>
      <c r="X201" s="134"/>
      <c r="Y201" s="129"/>
      <c r="Z201" s="828"/>
      <c r="AA201" s="114"/>
      <c r="AB201" s="829"/>
      <c r="AC201" s="114"/>
      <c r="AD201" s="114"/>
      <c r="AE201" s="114"/>
      <c r="AF201" s="114"/>
      <c r="AG201" s="114"/>
      <c r="AH201" s="114"/>
      <c r="AI201" s="114"/>
      <c r="AJ201" s="114"/>
      <c r="AK201" s="114"/>
      <c r="AL201" s="114"/>
      <c r="AM201" s="114"/>
      <c r="AN201" s="114"/>
      <c r="AO201" s="114"/>
      <c r="AP201" s="114"/>
      <c r="AQ201" s="114"/>
      <c r="AR201" s="114"/>
      <c r="AS201" s="114"/>
      <c r="AT201" s="114"/>
      <c r="AU201" s="114"/>
      <c r="AV201" s="114"/>
      <c r="AW201" s="114"/>
      <c r="AX201" s="114"/>
      <c r="AY201" s="114"/>
      <c r="AZ201" s="114"/>
      <c r="BA201" s="114"/>
      <c r="BB201" s="114"/>
    </row>
    <row r="202" spans="2:54" ht="12" customHeight="1">
      <c r="B202" s="168"/>
      <c r="C202" s="134"/>
      <c r="D202" s="825"/>
      <c r="E202" s="844"/>
      <c r="F202" s="836"/>
      <c r="G202" s="837"/>
      <c r="H202" s="826"/>
      <c r="I202" s="826"/>
      <c r="J202" s="826"/>
      <c r="K202" s="826"/>
      <c r="L202" s="836"/>
      <c r="M202" s="836"/>
      <c r="N202" s="826"/>
      <c r="O202" s="825"/>
      <c r="P202" s="831"/>
      <c r="Q202" s="414"/>
      <c r="R202" s="114"/>
      <c r="S202" s="114"/>
      <c r="T202" s="114"/>
      <c r="U202" s="114"/>
      <c r="V202" s="114"/>
      <c r="W202" s="827"/>
      <c r="X202" s="134"/>
      <c r="Y202" s="129"/>
      <c r="Z202" s="828"/>
      <c r="AA202" s="114"/>
      <c r="AB202" s="829"/>
      <c r="AC202" s="114"/>
      <c r="AD202" s="114"/>
      <c r="AE202" s="114"/>
      <c r="AF202" s="114"/>
      <c r="AG202" s="114"/>
      <c r="AH202" s="114"/>
      <c r="AI202" s="114"/>
      <c r="AJ202" s="114"/>
      <c r="AK202" s="114"/>
      <c r="AL202" s="114"/>
      <c r="AM202" s="114"/>
      <c r="AN202" s="114"/>
      <c r="AO202" s="114"/>
      <c r="AP202" s="114"/>
      <c r="AQ202" s="114"/>
      <c r="AR202" s="114"/>
      <c r="AS202" s="114"/>
      <c r="AT202" s="114"/>
      <c r="AU202" s="114"/>
      <c r="AV202" s="114"/>
      <c r="AW202" s="114"/>
      <c r="AX202" s="114"/>
      <c r="AY202" s="114"/>
      <c r="AZ202" s="114"/>
      <c r="BA202" s="114"/>
      <c r="BB202" s="114"/>
    </row>
    <row r="203" spans="2:54">
      <c r="B203" s="168"/>
      <c r="C203" s="134"/>
      <c r="D203" s="825"/>
      <c r="E203" s="844"/>
      <c r="F203" s="841"/>
      <c r="G203" s="837"/>
      <c r="H203" s="826"/>
      <c r="I203" s="826"/>
      <c r="J203" s="826"/>
      <c r="K203" s="826"/>
      <c r="L203" s="837"/>
      <c r="M203" s="837"/>
      <c r="N203" s="826"/>
      <c r="O203" s="825"/>
      <c r="P203" s="839"/>
      <c r="Q203" s="414"/>
      <c r="R203" s="114"/>
      <c r="S203" s="114"/>
      <c r="T203" s="114"/>
      <c r="U203" s="114"/>
      <c r="V203" s="114"/>
      <c r="W203" s="827"/>
      <c r="X203" s="134"/>
      <c r="Y203" s="129"/>
      <c r="Z203" s="828"/>
      <c r="AA203" s="114"/>
      <c r="AB203" s="840"/>
      <c r="AC203" s="114"/>
      <c r="AD203" s="114"/>
      <c r="AE203" s="114"/>
      <c r="AF203" s="114"/>
      <c r="AG203" s="114"/>
      <c r="AH203" s="114"/>
      <c r="AI203" s="114"/>
      <c r="AJ203" s="114"/>
      <c r="AK203" s="114"/>
      <c r="AL203" s="114"/>
      <c r="AM203" s="114"/>
      <c r="AN203" s="114"/>
      <c r="AO203" s="114"/>
      <c r="AP203" s="114"/>
      <c r="AQ203" s="114"/>
      <c r="AR203" s="114"/>
      <c r="AS203" s="114"/>
      <c r="AT203" s="114"/>
      <c r="AU203" s="114"/>
      <c r="AV203" s="114"/>
      <c r="AW203" s="114"/>
      <c r="AX203" s="114"/>
      <c r="AY203" s="114"/>
      <c r="AZ203" s="114"/>
      <c r="BA203" s="114"/>
      <c r="BB203" s="114"/>
    </row>
    <row r="204" spans="2:54" ht="13.5" customHeight="1">
      <c r="B204" s="168"/>
      <c r="C204" s="134"/>
      <c r="D204" s="825"/>
      <c r="E204" s="844"/>
      <c r="F204" s="836"/>
      <c r="G204" s="837"/>
      <c r="H204" s="826"/>
      <c r="I204" s="826"/>
      <c r="J204" s="826"/>
      <c r="K204" s="826"/>
      <c r="L204" s="837"/>
      <c r="M204" s="837"/>
      <c r="N204" s="826"/>
      <c r="O204" s="825"/>
      <c r="P204" s="831"/>
      <c r="Q204" s="414"/>
      <c r="R204" s="114"/>
      <c r="S204" s="114"/>
      <c r="T204" s="114"/>
      <c r="U204" s="114"/>
      <c r="V204" s="114"/>
      <c r="W204" s="827"/>
      <c r="X204" s="134"/>
      <c r="Y204" s="129"/>
      <c r="Z204" s="828"/>
      <c r="AA204" s="114"/>
      <c r="AB204" s="829"/>
      <c r="AC204" s="114"/>
      <c r="AD204" s="114"/>
      <c r="AE204" s="114"/>
      <c r="AF204" s="114"/>
      <c r="AG204" s="114"/>
      <c r="AH204" s="114"/>
      <c r="AI204" s="114"/>
      <c r="AJ204" s="114"/>
      <c r="AK204" s="114"/>
      <c r="AL204" s="114"/>
      <c r="AM204" s="114"/>
      <c r="AN204" s="114"/>
      <c r="AO204" s="114"/>
      <c r="AP204" s="114"/>
      <c r="AQ204" s="114"/>
      <c r="AR204" s="114"/>
      <c r="AS204" s="114"/>
      <c r="AT204" s="114"/>
      <c r="AU204" s="114"/>
      <c r="AV204" s="114"/>
      <c r="AW204" s="114"/>
      <c r="AX204" s="114"/>
      <c r="AY204" s="114"/>
      <c r="AZ204" s="114"/>
      <c r="BA204" s="114"/>
      <c r="BB204" s="114"/>
    </row>
    <row r="205" spans="2:54" ht="13.5" customHeight="1">
      <c r="B205" s="168"/>
      <c r="C205" s="134"/>
      <c r="D205" s="825"/>
      <c r="E205" s="844"/>
      <c r="F205" s="837"/>
      <c r="G205" s="841"/>
      <c r="H205" s="826"/>
      <c r="I205" s="826"/>
      <c r="J205" s="826"/>
      <c r="K205" s="826"/>
      <c r="L205" s="848"/>
      <c r="M205" s="841"/>
      <c r="N205" s="826"/>
      <c r="O205" s="825"/>
      <c r="P205" s="839"/>
      <c r="Q205" s="414"/>
      <c r="R205" s="114"/>
      <c r="S205" s="114"/>
      <c r="T205" s="114"/>
      <c r="U205" s="114"/>
      <c r="V205" s="114"/>
      <c r="W205" s="827"/>
      <c r="X205" s="134"/>
      <c r="Y205" s="129"/>
      <c r="Z205" s="828"/>
      <c r="AA205" s="114"/>
      <c r="AB205" s="840"/>
      <c r="AC205" s="114"/>
      <c r="AD205" s="114"/>
      <c r="AE205" s="114"/>
      <c r="AF205" s="114"/>
      <c r="AG205" s="114"/>
      <c r="AH205" s="114"/>
      <c r="AI205" s="114"/>
      <c r="AJ205" s="114"/>
      <c r="AK205" s="114"/>
      <c r="AL205" s="114"/>
      <c r="AM205" s="114"/>
      <c r="AN205" s="114"/>
      <c r="AO205" s="114"/>
      <c r="AP205" s="114"/>
      <c r="AQ205" s="114"/>
      <c r="AR205" s="114"/>
      <c r="AS205" s="114"/>
      <c r="AT205" s="114"/>
      <c r="AU205" s="114"/>
      <c r="AV205" s="114"/>
      <c r="AW205" s="114"/>
      <c r="AX205" s="114"/>
      <c r="AY205" s="114"/>
      <c r="AZ205" s="114"/>
      <c r="BA205" s="114"/>
      <c r="BB205" s="114"/>
    </row>
    <row r="206" spans="2:54" hidden="1">
      <c r="B206" s="168"/>
      <c r="C206" s="134"/>
      <c r="D206" s="825"/>
      <c r="E206" s="844"/>
      <c r="F206" s="841"/>
      <c r="G206" s="837"/>
      <c r="H206" s="826"/>
      <c r="I206" s="826"/>
      <c r="J206" s="826"/>
      <c r="K206" s="826"/>
      <c r="L206" s="836"/>
      <c r="M206" s="836"/>
      <c r="N206" s="826"/>
      <c r="O206" s="825"/>
      <c r="P206" s="831"/>
      <c r="Q206" s="414"/>
      <c r="R206" s="114"/>
      <c r="S206" s="114"/>
      <c r="T206" s="114"/>
      <c r="U206" s="114"/>
      <c r="V206" s="114"/>
      <c r="W206" s="827"/>
      <c r="X206" s="134"/>
      <c r="Y206" s="129"/>
      <c r="Z206" s="828"/>
      <c r="AA206" s="114"/>
      <c r="AB206" s="834"/>
      <c r="AC206" s="114"/>
      <c r="AD206" s="114"/>
      <c r="AE206" s="114"/>
      <c r="AF206" s="114"/>
      <c r="AG206" s="114"/>
      <c r="AH206" s="114"/>
      <c r="AI206" s="114"/>
      <c r="AJ206" s="114"/>
      <c r="AK206" s="114"/>
      <c r="AL206" s="114"/>
      <c r="AM206" s="114"/>
      <c r="AN206" s="114"/>
      <c r="AO206" s="114"/>
      <c r="AP206" s="114"/>
      <c r="AQ206" s="114"/>
      <c r="AR206" s="114"/>
      <c r="AS206" s="114"/>
      <c r="AT206" s="114"/>
      <c r="AU206" s="114"/>
      <c r="AV206" s="114"/>
      <c r="AW206" s="114"/>
      <c r="AX206" s="114"/>
      <c r="AY206" s="114"/>
      <c r="AZ206" s="114"/>
      <c r="BA206" s="114"/>
      <c r="BB206" s="114"/>
    </row>
    <row r="207" spans="2:54" ht="13.5" customHeight="1">
      <c r="B207" s="168"/>
      <c r="C207" s="109"/>
      <c r="D207" s="825"/>
      <c r="E207" s="844"/>
      <c r="F207" s="837"/>
      <c r="G207" s="837"/>
      <c r="H207" s="826"/>
      <c r="I207" s="826"/>
      <c r="J207" s="826"/>
      <c r="K207" s="826"/>
      <c r="L207" s="841"/>
      <c r="M207" s="841"/>
      <c r="N207" s="826"/>
      <c r="O207" s="825"/>
      <c r="P207" s="831"/>
      <c r="Q207" s="414"/>
      <c r="R207" s="114"/>
      <c r="S207" s="114"/>
      <c r="T207" s="114"/>
      <c r="U207" s="114"/>
      <c r="V207" s="114"/>
      <c r="W207" s="827"/>
      <c r="X207" s="134"/>
      <c r="Y207" s="129"/>
      <c r="Z207" s="828"/>
      <c r="AA207" s="114"/>
      <c r="AB207" s="829"/>
      <c r="AC207" s="114"/>
      <c r="AD207" s="114"/>
      <c r="AE207" s="114"/>
      <c r="AF207" s="114"/>
      <c r="AG207" s="114"/>
      <c r="AH207" s="114"/>
      <c r="AI207" s="114"/>
      <c r="AJ207" s="114"/>
      <c r="AK207" s="114"/>
      <c r="AL207" s="114"/>
      <c r="AM207" s="114"/>
      <c r="AN207" s="114"/>
      <c r="AO207" s="114"/>
      <c r="AP207" s="114"/>
      <c r="AQ207" s="114"/>
      <c r="AR207" s="114"/>
      <c r="AS207" s="114"/>
      <c r="AT207" s="114"/>
      <c r="AU207" s="114"/>
      <c r="AV207" s="114"/>
      <c r="AW207" s="114"/>
      <c r="AX207" s="114"/>
      <c r="AY207" s="114"/>
      <c r="AZ207" s="114"/>
      <c r="BA207" s="114"/>
      <c r="BB207" s="114"/>
    </row>
    <row r="208" spans="2:54" ht="12" customHeight="1">
      <c r="B208" s="168"/>
      <c r="C208" s="134"/>
      <c r="D208" s="825"/>
      <c r="E208" s="844"/>
      <c r="F208" s="836"/>
      <c r="G208" s="837"/>
      <c r="H208" s="848"/>
      <c r="I208" s="826"/>
      <c r="J208" s="826"/>
      <c r="K208" s="826"/>
      <c r="L208" s="836"/>
      <c r="M208" s="837"/>
      <c r="N208" s="826"/>
      <c r="O208" s="830"/>
      <c r="P208" s="839"/>
      <c r="Q208" s="414"/>
      <c r="R208" s="114"/>
      <c r="S208" s="114"/>
      <c r="T208" s="114"/>
      <c r="U208" s="114"/>
      <c r="V208" s="114"/>
      <c r="W208" s="827"/>
      <c r="X208" s="134"/>
      <c r="Y208" s="129"/>
      <c r="Z208" s="828"/>
      <c r="AA208" s="114"/>
      <c r="AB208" s="840"/>
      <c r="AC208" s="114"/>
      <c r="AD208" s="114"/>
      <c r="AE208" s="114"/>
      <c r="AF208" s="114"/>
      <c r="AG208" s="114"/>
      <c r="AH208" s="114"/>
      <c r="AI208" s="114"/>
      <c r="AJ208" s="114"/>
      <c r="AK208" s="114"/>
      <c r="AL208" s="114"/>
      <c r="AM208" s="114"/>
      <c r="AN208" s="114"/>
      <c r="AO208" s="114"/>
      <c r="AP208" s="114"/>
      <c r="AQ208" s="114"/>
      <c r="AR208" s="114"/>
      <c r="AS208" s="114"/>
      <c r="AT208" s="114"/>
      <c r="AU208" s="114"/>
      <c r="AV208" s="114"/>
      <c r="AW208" s="114"/>
      <c r="AX208" s="114"/>
      <c r="AY208" s="114"/>
      <c r="AZ208" s="114"/>
      <c r="BA208" s="114"/>
      <c r="BB208" s="114"/>
    </row>
    <row r="209" spans="2:54" ht="13.5" customHeight="1">
      <c r="B209" s="168"/>
      <c r="C209" s="134"/>
      <c r="D209" s="825"/>
      <c r="E209" s="844"/>
      <c r="F209" s="848"/>
      <c r="G209" s="848"/>
      <c r="H209" s="826"/>
      <c r="I209" s="826"/>
      <c r="J209" s="826"/>
      <c r="K209" s="826"/>
      <c r="L209" s="849"/>
      <c r="M209" s="848"/>
      <c r="N209" s="826"/>
      <c r="O209" s="830"/>
      <c r="P209" s="831"/>
      <c r="Q209" s="414"/>
      <c r="R209" s="114"/>
      <c r="S209" s="114"/>
      <c r="T209" s="114"/>
      <c r="U209" s="114"/>
      <c r="V209" s="114"/>
      <c r="W209" s="827"/>
      <c r="X209" s="134"/>
      <c r="Y209" s="129"/>
      <c r="Z209" s="828"/>
      <c r="AA209" s="114"/>
      <c r="AB209" s="843"/>
      <c r="AC209" s="114"/>
      <c r="AD209" s="114"/>
      <c r="AE209" s="114"/>
      <c r="AF209" s="114"/>
      <c r="AG209" s="114"/>
      <c r="AH209" s="114"/>
      <c r="AI209" s="114"/>
      <c r="AJ209" s="114"/>
      <c r="AK209" s="114"/>
      <c r="AL209" s="114"/>
      <c r="AM209" s="114"/>
      <c r="AN209" s="114"/>
      <c r="AO209" s="114"/>
      <c r="AP209" s="114"/>
      <c r="AQ209" s="114"/>
      <c r="AR209" s="114"/>
      <c r="AS209" s="114"/>
      <c r="AT209" s="114"/>
      <c r="AU209" s="114"/>
      <c r="AV209" s="114"/>
      <c r="AW209" s="114"/>
      <c r="AX209" s="114"/>
      <c r="AY209" s="114"/>
      <c r="AZ209" s="114"/>
      <c r="BA209" s="114"/>
      <c r="BB209" s="114"/>
    </row>
    <row r="210" spans="2:54">
      <c r="B210" s="168"/>
      <c r="C210" s="134"/>
      <c r="D210" s="825"/>
      <c r="E210" s="844"/>
      <c r="F210" s="164"/>
      <c r="G210" s="164"/>
      <c r="H210" s="164"/>
      <c r="I210" s="164"/>
      <c r="J210" s="164"/>
      <c r="K210" s="164"/>
      <c r="L210" s="164"/>
      <c r="M210" s="164"/>
      <c r="N210" s="164"/>
      <c r="O210" s="830"/>
      <c r="P210" s="831"/>
      <c r="Q210" s="414"/>
      <c r="R210" s="114"/>
      <c r="S210" s="114"/>
      <c r="T210" s="114"/>
      <c r="U210" s="114"/>
      <c r="V210" s="114"/>
      <c r="W210" s="827"/>
      <c r="X210" s="134"/>
      <c r="Y210" s="129"/>
      <c r="Z210" s="828"/>
      <c r="AA210" s="114"/>
      <c r="AB210" s="829"/>
      <c r="AC210" s="114"/>
      <c r="AD210" s="114"/>
      <c r="AE210" s="114"/>
      <c r="AF210" s="114"/>
      <c r="AG210" s="114"/>
      <c r="AH210" s="114"/>
      <c r="AI210" s="114"/>
      <c r="AJ210" s="114"/>
      <c r="AK210" s="114"/>
      <c r="AL210" s="114"/>
      <c r="AM210" s="114"/>
      <c r="AN210" s="114"/>
      <c r="AO210" s="114"/>
      <c r="AP210" s="114"/>
      <c r="AQ210" s="114"/>
      <c r="AR210" s="114"/>
      <c r="AS210" s="114"/>
      <c r="AT210" s="114"/>
      <c r="AU210" s="114"/>
      <c r="AV210" s="114"/>
      <c r="AW210" s="114"/>
      <c r="AX210" s="114"/>
      <c r="AY210" s="114"/>
      <c r="AZ210" s="114"/>
      <c r="BA210" s="114"/>
      <c r="BB210" s="114"/>
    </row>
    <row r="211" spans="2:54" ht="12.75" customHeight="1">
      <c r="B211" s="168"/>
      <c r="C211" s="134"/>
      <c r="D211" s="825"/>
      <c r="E211" s="844"/>
      <c r="F211" s="164"/>
      <c r="G211" s="164"/>
      <c r="H211" s="164"/>
      <c r="I211" s="164"/>
      <c r="J211" s="164"/>
      <c r="K211" s="164"/>
      <c r="L211" s="164"/>
      <c r="M211" s="164"/>
      <c r="N211" s="164"/>
      <c r="O211" s="830"/>
      <c r="P211" s="831"/>
      <c r="Q211" s="414"/>
      <c r="R211" s="114"/>
      <c r="S211" s="114"/>
      <c r="T211" s="114"/>
      <c r="U211" s="114"/>
      <c r="V211" s="114"/>
      <c r="W211" s="827"/>
      <c r="X211" s="134"/>
      <c r="Y211" s="129"/>
      <c r="Z211" s="828"/>
      <c r="AA211" s="114"/>
      <c r="AB211" s="829"/>
      <c r="AC211" s="114"/>
      <c r="AD211" s="114"/>
      <c r="AE211" s="114"/>
      <c r="AF211" s="114"/>
      <c r="AG211" s="114"/>
      <c r="AH211" s="114"/>
      <c r="AI211" s="114"/>
      <c r="AJ211" s="114"/>
      <c r="AK211" s="114"/>
      <c r="AL211" s="114"/>
      <c r="AM211" s="114"/>
      <c r="AN211" s="114"/>
      <c r="AO211" s="114"/>
      <c r="AP211" s="114"/>
      <c r="AQ211" s="114"/>
      <c r="AR211" s="114"/>
      <c r="AS211" s="114"/>
      <c r="AT211" s="114"/>
      <c r="AU211" s="114"/>
      <c r="AV211" s="114"/>
      <c r="AW211" s="114"/>
      <c r="AX211" s="114"/>
      <c r="AY211" s="114"/>
      <c r="AZ211" s="114"/>
      <c r="BA211" s="114"/>
      <c r="BB211" s="114"/>
    </row>
    <row r="212" spans="2:54" ht="12" customHeight="1">
      <c r="B212" s="168"/>
      <c r="C212" s="134"/>
      <c r="D212" s="825"/>
      <c r="E212" s="164"/>
      <c r="F212" s="164"/>
      <c r="G212" s="164"/>
      <c r="H212" s="164"/>
      <c r="I212" s="164"/>
      <c r="J212" s="164"/>
      <c r="K212" s="164"/>
      <c r="L212" s="164"/>
      <c r="M212" s="164"/>
      <c r="N212" s="164"/>
      <c r="O212" s="830"/>
      <c r="P212" s="831"/>
      <c r="Q212" s="414"/>
      <c r="R212" s="114"/>
      <c r="S212" s="114"/>
      <c r="T212" s="114"/>
      <c r="U212" s="114"/>
      <c r="V212" s="114"/>
      <c r="W212" s="827"/>
      <c r="X212" s="134"/>
      <c r="Y212" s="129"/>
      <c r="Z212" s="828"/>
      <c r="AA212" s="114"/>
      <c r="AB212" s="829"/>
      <c r="AC212" s="114"/>
      <c r="AD212" s="114"/>
      <c r="AE212" s="114"/>
      <c r="AF212" s="114"/>
      <c r="AG212" s="114"/>
      <c r="AH212" s="114"/>
      <c r="AI212" s="114"/>
      <c r="AJ212" s="114"/>
      <c r="AK212" s="114"/>
      <c r="AL212" s="114"/>
      <c r="AM212" s="114"/>
      <c r="AN212" s="114"/>
      <c r="AO212" s="114"/>
      <c r="AP212" s="114"/>
      <c r="AQ212" s="114"/>
      <c r="AR212" s="114"/>
      <c r="AS212" s="114"/>
      <c r="AT212" s="114"/>
      <c r="AU212" s="114"/>
      <c r="AV212" s="114"/>
      <c r="AW212" s="114"/>
      <c r="AX212" s="114"/>
      <c r="AY212" s="114"/>
      <c r="AZ212" s="114"/>
      <c r="BA212" s="114"/>
      <c r="BB212" s="114"/>
    </row>
    <row r="213" spans="2:54" ht="12.75" customHeight="1">
      <c r="B213" s="168"/>
      <c r="C213" s="134"/>
      <c r="D213" s="825"/>
      <c r="E213" s="164"/>
      <c r="F213" s="164"/>
      <c r="G213" s="164"/>
      <c r="H213" s="164"/>
      <c r="I213" s="164"/>
      <c r="J213" s="164"/>
      <c r="K213" s="845"/>
      <c r="L213" s="164"/>
      <c r="M213" s="164"/>
      <c r="N213" s="164"/>
      <c r="O213" s="833"/>
      <c r="P213" s="831"/>
      <c r="Q213" s="414"/>
      <c r="R213" s="114"/>
      <c r="S213" s="114"/>
      <c r="T213" s="114"/>
      <c r="U213" s="114"/>
      <c r="V213" s="114"/>
      <c r="W213" s="846"/>
      <c r="X213" s="134"/>
      <c r="Y213" s="847"/>
      <c r="Z213" s="828"/>
      <c r="AA213" s="114"/>
      <c r="AB213" s="829"/>
      <c r="AC213" s="114"/>
      <c r="AD213" s="114"/>
      <c r="AE213" s="114"/>
      <c r="AF213" s="114"/>
      <c r="AG213" s="114"/>
      <c r="AH213" s="114"/>
      <c r="AI213" s="114"/>
      <c r="AJ213" s="114"/>
      <c r="AK213" s="114"/>
      <c r="AL213" s="114"/>
      <c r="AM213" s="114"/>
      <c r="AN213" s="114"/>
      <c r="AO213" s="114"/>
      <c r="AP213" s="114"/>
      <c r="AQ213" s="114"/>
      <c r="AR213" s="114"/>
      <c r="AS213" s="114"/>
      <c r="AT213" s="114"/>
      <c r="AU213" s="114"/>
      <c r="AV213" s="114"/>
      <c r="AW213" s="114"/>
      <c r="AX213" s="114"/>
      <c r="AY213" s="114"/>
      <c r="AZ213" s="114"/>
      <c r="BA213" s="114"/>
      <c r="BB213" s="114"/>
    </row>
    <row r="214" spans="2:54">
      <c r="B214" s="114"/>
      <c r="C214" s="114"/>
      <c r="D214" s="114"/>
      <c r="E214" s="114"/>
      <c r="F214" s="114"/>
      <c r="G214" s="114"/>
      <c r="H214" s="114"/>
      <c r="I214" s="114"/>
      <c r="J214" s="114"/>
      <c r="K214" s="114"/>
      <c r="L214" s="114"/>
      <c r="M214" s="114"/>
      <c r="N214" s="114"/>
      <c r="O214" s="114"/>
      <c r="P214" s="114"/>
      <c r="Q214" s="114"/>
      <c r="R214" s="114"/>
      <c r="S214" s="114"/>
      <c r="T214" s="114"/>
      <c r="U214" s="114"/>
      <c r="V214" s="114"/>
      <c r="W214" s="114"/>
      <c r="X214" s="114"/>
      <c r="Y214" s="114"/>
      <c r="Z214" s="114"/>
      <c r="AA214" s="114"/>
      <c r="AB214" s="114"/>
      <c r="AC214" s="114"/>
      <c r="AD214" s="114"/>
      <c r="AE214" s="114"/>
      <c r="AF214" s="114"/>
      <c r="AG214" s="114"/>
      <c r="AH214" s="114"/>
      <c r="AI214" s="114"/>
      <c r="AJ214" s="114"/>
      <c r="AK214" s="114"/>
      <c r="AL214" s="114"/>
      <c r="AM214" s="114"/>
      <c r="AN214" s="114"/>
      <c r="AO214" s="114"/>
      <c r="AP214" s="114"/>
      <c r="AQ214" s="114"/>
      <c r="AR214" s="114"/>
      <c r="AS214" s="114"/>
      <c r="AT214" s="114"/>
      <c r="AU214" s="114"/>
      <c r="AV214" s="114"/>
      <c r="AW214" s="114"/>
      <c r="AX214" s="114"/>
      <c r="AY214" s="114"/>
      <c r="AZ214" s="114"/>
      <c r="BA214" s="114"/>
      <c r="BB214" s="114"/>
    </row>
    <row r="215" spans="2:54">
      <c r="B215" s="114"/>
      <c r="C215" s="114"/>
      <c r="D215" s="114"/>
      <c r="E215" s="114"/>
      <c r="F215" s="114"/>
      <c r="G215" s="114"/>
      <c r="H215" s="114"/>
      <c r="I215" s="114"/>
      <c r="J215" s="114"/>
      <c r="K215" s="114"/>
      <c r="L215" s="114"/>
      <c r="M215" s="114"/>
      <c r="N215" s="114"/>
      <c r="O215" s="114"/>
      <c r="P215" s="114"/>
      <c r="Q215" s="114"/>
      <c r="R215" s="114"/>
      <c r="S215" s="114"/>
      <c r="T215" s="114"/>
      <c r="U215" s="114"/>
      <c r="V215" s="114"/>
      <c r="W215" s="114"/>
      <c r="X215" s="114"/>
      <c r="Y215" s="114"/>
      <c r="Z215" s="114"/>
      <c r="AA215" s="114"/>
      <c r="AB215" s="114"/>
      <c r="AC215" s="114"/>
      <c r="AD215" s="114"/>
      <c r="AE215" s="114"/>
      <c r="AF215" s="114"/>
      <c r="AG215" s="114"/>
      <c r="AH215" s="114"/>
      <c r="AI215" s="114"/>
      <c r="AJ215" s="114"/>
      <c r="AK215" s="114"/>
      <c r="AL215" s="114"/>
      <c r="AM215" s="114"/>
      <c r="AN215" s="114"/>
      <c r="AO215" s="114"/>
      <c r="AP215" s="114"/>
      <c r="AQ215" s="114"/>
      <c r="AR215" s="114"/>
      <c r="AS215" s="114"/>
      <c r="AT215" s="114"/>
      <c r="AU215" s="114"/>
      <c r="AV215" s="114"/>
      <c r="AW215" s="114"/>
      <c r="AX215" s="114"/>
      <c r="AY215" s="114"/>
      <c r="AZ215" s="114"/>
      <c r="BA215" s="114"/>
      <c r="BB215" s="114"/>
    </row>
    <row r="216" spans="2:54">
      <c r="B216" s="114"/>
      <c r="C216" s="114"/>
      <c r="D216" s="114"/>
      <c r="E216" s="114"/>
      <c r="F216" s="114"/>
      <c r="G216" s="114"/>
      <c r="H216" s="114"/>
      <c r="I216" s="114"/>
      <c r="J216" s="114"/>
      <c r="K216" s="114"/>
      <c r="L216" s="114"/>
      <c r="M216" s="114"/>
      <c r="N216" s="114"/>
      <c r="O216" s="114"/>
      <c r="P216" s="114"/>
      <c r="Q216" s="114"/>
      <c r="R216" s="114"/>
      <c r="S216" s="114"/>
      <c r="T216" s="114"/>
      <c r="U216" s="114"/>
      <c r="V216" s="114"/>
      <c r="W216" s="114"/>
      <c r="X216" s="114"/>
      <c r="Y216" s="114"/>
      <c r="Z216" s="114"/>
      <c r="AA216" s="114"/>
      <c r="AB216" s="114"/>
      <c r="AC216" s="114"/>
      <c r="AD216" s="114"/>
      <c r="AE216" s="114"/>
      <c r="AF216" s="114"/>
      <c r="AG216" s="114"/>
      <c r="AH216" s="114"/>
      <c r="AI216" s="114"/>
      <c r="AJ216" s="114"/>
      <c r="AK216" s="114"/>
      <c r="AL216" s="114"/>
      <c r="AM216" s="114"/>
      <c r="AN216" s="114"/>
      <c r="AO216" s="114"/>
      <c r="AP216" s="114"/>
      <c r="AQ216" s="114"/>
      <c r="AR216" s="114"/>
      <c r="AS216" s="114"/>
      <c r="AT216" s="114"/>
      <c r="AU216" s="114"/>
      <c r="AV216" s="114"/>
      <c r="AW216" s="114"/>
      <c r="AX216" s="114"/>
      <c r="AY216" s="114"/>
      <c r="AZ216" s="114"/>
      <c r="BA216" s="114"/>
      <c r="BB216" s="114"/>
    </row>
    <row r="217" spans="2:54">
      <c r="B217" s="114"/>
      <c r="C217" s="114"/>
      <c r="D217" s="114"/>
      <c r="E217" s="114"/>
      <c r="F217" s="114"/>
      <c r="G217" s="114"/>
      <c r="H217" s="114"/>
      <c r="I217" s="114"/>
      <c r="J217" s="114"/>
      <c r="K217" s="114"/>
      <c r="L217" s="114"/>
      <c r="M217" s="114"/>
      <c r="N217" s="114"/>
      <c r="O217" s="114"/>
      <c r="P217" s="114"/>
      <c r="Q217" s="114"/>
      <c r="R217" s="114"/>
      <c r="S217" s="114"/>
      <c r="T217" s="114"/>
      <c r="U217" s="114"/>
      <c r="V217" s="114"/>
      <c r="W217" s="114"/>
      <c r="X217" s="114"/>
      <c r="Y217" s="114"/>
      <c r="Z217" s="114"/>
      <c r="AA217" s="114"/>
      <c r="AB217" s="114"/>
      <c r="AC217" s="114"/>
      <c r="AD217" s="114"/>
      <c r="AE217" s="114"/>
      <c r="AF217" s="114"/>
      <c r="AG217" s="114"/>
      <c r="AH217" s="114"/>
      <c r="AI217" s="114"/>
      <c r="AJ217" s="114"/>
      <c r="AK217" s="114"/>
      <c r="AL217" s="114"/>
      <c r="AM217" s="114"/>
      <c r="AN217" s="114"/>
      <c r="AO217" s="114"/>
      <c r="AP217" s="114"/>
      <c r="AQ217" s="114"/>
      <c r="AR217" s="114"/>
      <c r="AS217" s="114"/>
      <c r="AT217" s="114"/>
      <c r="AU217" s="114"/>
      <c r="AV217" s="114"/>
      <c r="AW217" s="114"/>
      <c r="AX217" s="114"/>
      <c r="AY217" s="114"/>
      <c r="AZ217" s="114"/>
      <c r="BA217" s="114"/>
      <c r="BB217" s="114"/>
    </row>
    <row r="218" spans="2:54">
      <c r="B218" s="114"/>
      <c r="C218" s="114"/>
      <c r="D218" s="114"/>
      <c r="E218" s="114"/>
      <c r="F218" s="114"/>
      <c r="G218" s="114"/>
      <c r="H218" s="114"/>
      <c r="I218" s="114"/>
      <c r="J218" s="114"/>
      <c r="K218" s="114"/>
      <c r="L218" s="114"/>
      <c r="M218" s="114"/>
      <c r="N218" s="114"/>
      <c r="O218" s="114"/>
      <c r="P218" s="114"/>
      <c r="Q218" s="114"/>
      <c r="R218" s="114"/>
      <c r="S218" s="114"/>
      <c r="T218" s="114"/>
      <c r="U218" s="114"/>
      <c r="V218" s="114"/>
      <c r="W218" s="114"/>
      <c r="X218" s="114"/>
      <c r="Y218" s="114"/>
      <c r="Z218" s="114"/>
      <c r="AA218" s="114"/>
      <c r="AB218" s="114"/>
      <c r="AC218" s="114"/>
      <c r="AD218" s="114"/>
      <c r="AE218" s="114"/>
      <c r="AF218" s="114"/>
      <c r="AG218" s="114"/>
      <c r="AH218" s="114"/>
      <c r="AI218" s="114"/>
      <c r="AJ218" s="114"/>
      <c r="AK218" s="114"/>
      <c r="AL218" s="114"/>
      <c r="AM218" s="114"/>
      <c r="AN218" s="114"/>
      <c r="AO218" s="114"/>
      <c r="AP218" s="114"/>
      <c r="AQ218" s="114"/>
      <c r="AR218" s="114"/>
      <c r="AS218" s="114"/>
      <c r="AT218" s="114"/>
      <c r="AU218" s="114"/>
      <c r="AV218" s="114"/>
      <c r="AW218" s="114"/>
      <c r="AX218" s="114"/>
      <c r="AY218" s="114"/>
      <c r="AZ218" s="114"/>
      <c r="BA218" s="114"/>
      <c r="BB218" s="114"/>
    </row>
    <row r="219" spans="2:54">
      <c r="B219" s="114"/>
      <c r="C219" s="114"/>
      <c r="D219" s="114"/>
      <c r="E219" s="114"/>
      <c r="F219" s="114"/>
      <c r="G219" s="114"/>
      <c r="H219" s="114"/>
      <c r="I219" s="114"/>
      <c r="J219" s="114"/>
      <c r="K219" s="114"/>
      <c r="L219" s="114"/>
      <c r="M219" s="114"/>
      <c r="N219" s="114"/>
      <c r="O219" s="114"/>
      <c r="P219" s="114"/>
      <c r="Q219" s="114"/>
      <c r="R219" s="114"/>
      <c r="S219" s="114"/>
      <c r="T219" s="114"/>
      <c r="U219" s="114"/>
      <c r="V219" s="114"/>
      <c r="W219" s="114"/>
      <c r="X219" s="114"/>
      <c r="Y219" s="114"/>
      <c r="Z219" s="114"/>
      <c r="AA219" s="114"/>
      <c r="AB219" s="114"/>
      <c r="AC219" s="114"/>
      <c r="AD219" s="114"/>
      <c r="AE219" s="114"/>
      <c r="AF219" s="114"/>
      <c r="AG219" s="114"/>
      <c r="AH219" s="114"/>
      <c r="AI219" s="114"/>
      <c r="AJ219" s="114"/>
      <c r="AK219" s="114"/>
      <c r="AL219" s="114"/>
      <c r="AM219" s="114"/>
      <c r="AN219" s="114"/>
      <c r="AO219" s="114"/>
      <c r="AP219" s="114"/>
      <c r="AQ219" s="114"/>
      <c r="AR219" s="114"/>
      <c r="AS219" s="114"/>
      <c r="AT219" s="114"/>
      <c r="AU219" s="114"/>
      <c r="AV219" s="114"/>
      <c r="AW219" s="114"/>
      <c r="AX219" s="114"/>
      <c r="AY219" s="114"/>
      <c r="AZ219" s="114"/>
      <c r="BA219" s="114"/>
      <c r="BB219" s="114"/>
    </row>
    <row r="220" spans="2:54">
      <c r="B220" s="114"/>
      <c r="C220" s="114"/>
      <c r="D220" s="114"/>
      <c r="E220" s="114"/>
      <c r="F220" s="114"/>
      <c r="G220" s="114"/>
      <c r="H220" s="114"/>
      <c r="I220" s="114"/>
      <c r="J220" s="114"/>
      <c r="K220" s="114"/>
      <c r="L220" s="114"/>
      <c r="M220" s="114"/>
      <c r="N220" s="114"/>
      <c r="O220" s="114"/>
      <c r="P220" s="114"/>
      <c r="Q220" s="114"/>
      <c r="R220" s="114"/>
      <c r="S220" s="114"/>
      <c r="T220" s="114"/>
      <c r="U220" s="114"/>
      <c r="V220" s="114"/>
      <c r="W220" s="114"/>
      <c r="X220" s="114"/>
      <c r="Y220" s="114"/>
      <c r="Z220" s="114"/>
      <c r="AA220" s="114"/>
      <c r="AB220" s="114"/>
      <c r="AC220" s="114"/>
      <c r="AD220" s="114"/>
      <c r="AE220" s="114"/>
      <c r="AF220" s="114"/>
      <c r="AG220" s="114"/>
      <c r="AH220" s="114"/>
      <c r="AI220" s="114"/>
      <c r="AJ220" s="114"/>
      <c r="AK220" s="114"/>
      <c r="AL220" s="114"/>
      <c r="AM220" s="114"/>
      <c r="AN220" s="114"/>
      <c r="AO220" s="114"/>
      <c r="AP220" s="114"/>
      <c r="AQ220" s="114"/>
      <c r="AR220" s="114"/>
      <c r="AS220" s="114"/>
      <c r="AT220" s="114"/>
      <c r="AU220" s="114"/>
      <c r="AV220" s="114"/>
      <c r="AW220" s="114"/>
      <c r="AX220" s="114"/>
      <c r="AY220" s="114"/>
      <c r="AZ220" s="114"/>
      <c r="BA220" s="114"/>
      <c r="BB220" s="114"/>
    </row>
    <row r="221" spans="2:54">
      <c r="B221" s="114"/>
      <c r="C221" s="114"/>
      <c r="D221" s="114"/>
      <c r="E221" s="114"/>
      <c r="F221" s="114"/>
      <c r="G221" s="114"/>
      <c r="H221" s="114"/>
      <c r="I221" s="114"/>
      <c r="J221" s="114"/>
      <c r="K221" s="114"/>
      <c r="L221" s="114"/>
      <c r="M221" s="114"/>
      <c r="N221" s="114"/>
      <c r="O221" s="114"/>
      <c r="P221" s="114"/>
      <c r="Q221" s="114"/>
      <c r="R221" s="114"/>
      <c r="S221" s="114"/>
      <c r="T221" s="114"/>
      <c r="U221" s="114"/>
      <c r="V221" s="114"/>
      <c r="W221" s="114"/>
      <c r="X221" s="114"/>
      <c r="Y221" s="114"/>
      <c r="Z221" s="114"/>
      <c r="AA221" s="114"/>
      <c r="AB221" s="114"/>
      <c r="AC221" s="114"/>
      <c r="AD221" s="114"/>
      <c r="AE221" s="114"/>
      <c r="AF221" s="114"/>
      <c r="AG221" s="114"/>
      <c r="AH221" s="114"/>
      <c r="AI221" s="114"/>
      <c r="AJ221" s="114"/>
      <c r="AK221" s="114"/>
      <c r="AL221" s="114"/>
      <c r="AM221" s="114"/>
      <c r="AN221" s="114"/>
      <c r="AO221" s="114"/>
      <c r="AP221" s="114"/>
      <c r="AQ221" s="114"/>
      <c r="AR221" s="114"/>
      <c r="AS221" s="114"/>
      <c r="AT221" s="114"/>
      <c r="AU221" s="114"/>
      <c r="AV221" s="114"/>
      <c r="AW221" s="114"/>
      <c r="AX221" s="114"/>
      <c r="AY221" s="114"/>
      <c r="AZ221" s="114"/>
      <c r="BA221" s="114"/>
      <c r="BB221" s="114"/>
    </row>
    <row r="222" spans="2:54">
      <c r="B222" s="114"/>
      <c r="C222" s="114"/>
      <c r="D222" s="114"/>
      <c r="E222" s="114"/>
      <c r="F222" s="114"/>
      <c r="G222" s="114"/>
      <c r="H222" s="114"/>
      <c r="I222" s="114"/>
      <c r="J222" s="114"/>
      <c r="K222" s="114"/>
      <c r="L222" s="114"/>
      <c r="M222" s="114"/>
      <c r="N222" s="114"/>
      <c r="O222" s="114"/>
      <c r="P222" s="114"/>
      <c r="Q222" s="114"/>
      <c r="R222" s="114"/>
      <c r="S222" s="114"/>
      <c r="T222" s="114"/>
      <c r="U222" s="114"/>
      <c r="V222" s="114"/>
      <c r="W222" s="114"/>
      <c r="X222" s="114"/>
      <c r="Y222" s="114"/>
      <c r="Z222" s="114"/>
      <c r="AA222" s="114"/>
      <c r="AB222" s="114"/>
      <c r="AC222" s="114"/>
      <c r="AD222" s="114"/>
      <c r="AE222" s="114"/>
      <c r="AF222" s="114"/>
      <c r="AG222" s="114"/>
      <c r="AH222" s="114"/>
      <c r="AI222" s="114"/>
      <c r="AJ222" s="114"/>
      <c r="AK222" s="114"/>
      <c r="AL222" s="114"/>
      <c r="AM222" s="114"/>
      <c r="AN222" s="114"/>
      <c r="AO222" s="114"/>
      <c r="AP222" s="114"/>
      <c r="AQ222" s="114"/>
      <c r="AR222" s="114"/>
      <c r="AS222" s="114"/>
      <c r="AT222" s="114"/>
      <c r="AU222" s="114"/>
      <c r="AV222" s="114"/>
      <c r="AW222" s="114"/>
      <c r="AX222" s="114"/>
      <c r="AY222" s="114"/>
      <c r="AZ222" s="114"/>
      <c r="BA222" s="114"/>
      <c r="BB222" s="114"/>
    </row>
    <row r="223" spans="2:54">
      <c r="B223" s="114"/>
      <c r="C223" s="114"/>
      <c r="D223" s="114"/>
      <c r="E223" s="114"/>
      <c r="F223" s="114"/>
      <c r="G223" s="114"/>
      <c r="H223" s="114"/>
      <c r="I223" s="114"/>
      <c r="J223" s="114"/>
      <c r="K223" s="114"/>
      <c r="L223" s="114"/>
      <c r="M223" s="114"/>
      <c r="N223" s="114"/>
      <c r="O223" s="114"/>
      <c r="P223" s="114"/>
      <c r="Q223" s="114"/>
      <c r="R223" s="114"/>
      <c r="S223" s="114"/>
      <c r="T223" s="114"/>
      <c r="U223" s="114"/>
      <c r="V223" s="114"/>
      <c r="W223" s="114"/>
      <c r="X223" s="114"/>
      <c r="Y223" s="114"/>
      <c r="Z223" s="114"/>
      <c r="AA223" s="114"/>
      <c r="AB223" s="114"/>
      <c r="AC223" s="114"/>
      <c r="AD223" s="114"/>
      <c r="AE223" s="114"/>
      <c r="AF223" s="114"/>
      <c r="AG223" s="114"/>
      <c r="AH223" s="114"/>
      <c r="AI223" s="114"/>
      <c r="AJ223" s="114"/>
      <c r="AK223" s="114"/>
      <c r="AL223" s="114"/>
      <c r="AM223" s="114"/>
      <c r="AN223" s="114"/>
      <c r="AO223" s="114"/>
      <c r="AP223" s="114"/>
      <c r="AQ223" s="114"/>
      <c r="AR223" s="114"/>
      <c r="AS223" s="114"/>
      <c r="AT223" s="114"/>
      <c r="AU223" s="114"/>
      <c r="AV223" s="114"/>
      <c r="AW223" s="114"/>
      <c r="AX223" s="114"/>
      <c r="AY223" s="114"/>
      <c r="AZ223" s="114"/>
      <c r="BA223" s="114"/>
      <c r="BB223" s="114"/>
    </row>
    <row r="224" spans="2:54">
      <c r="B224" s="114"/>
      <c r="C224" s="114"/>
      <c r="D224" s="114"/>
      <c r="E224" s="114"/>
      <c r="F224" s="114"/>
      <c r="G224" s="114"/>
      <c r="H224" s="114"/>
      <c r="I224" s="114"/>
      <c r="J224" s="114"/>
      <c r="K224" s="114"/>
      <c r="L224" s="114"/>
      <c r="M224" s="114"/>
      <c r="N224" s="114"/>
      <c r="O224" s="114"/>
      <c r="P224" s="114"/>
      <c r="Q224" s="114"/>
      <c r="R224" s="114"/>
      <c r="S224" s="114"/>
      <c r="T224" s="114"/>
      <c r="U224" s="114"/>
      <c r="V224" s="114"/>
      <c r="W224" s="114"/>
      <c r="X224" s="114"/>
      <c r="Y224" s="114"/>
      <c r="Z224" s="114"/>
      <c r="AA224" s="114"/>
      <c r="AB224" s="114"/>
      <c r="AC224" s="114"/>
      <c r="AD224" s="114"/>
      <c r="AE224" s="114"/>
      <c r="AF224" s="114"/>
      <c r="AG224" s="114"/>
      <c r="AH224" s="114"/>
      <c r="AI224" s="114"/>
      <c r="AJ224" s="114"/>
      <c r="AK224" s="114"/>
      <c r="AL224" s="114"/>
      <c r="AM224" s="114"/>
      <c r="AN224" s="114"/>
      <c r="AO224" s="114"/>
      <c r="AP224" s="114"/>
      <c r="AQ224" s="114"/>
      <c r="AR224" s="114"/>
      <c r="AS224" s="114"/>
      <c r="AT224" s="114"/>
      <c r="AU224" s="114"/>
      <c r="AV224" s="114"/>
      <c r="AW224" s="114"/>
      <c r="AX224" s="114"/>
      <c r="AY224" s="114"/>
      <c r="AZ224" s="114"/>
      <c r="BA224" s="114"/>
      <c r="BB224" s="114"/>
    </row>
    <row r="225" spans="2:54">
      <c r="B225" s="114"/>
      <c r="C225" s="114"/>
      <c r="D225" s="114"/>
      <c r="E225" s="114"/>
      <c r="F225" s="114"/>
      <c r="G225" s="114"/>
      <c r="H225" s="114"/>
      <c r="I225" s="114"/>
      <c r="J225" s="114"/>
      <c r="K225" s="114"/>
      <c r="L225" s="114"/>
      <c r="M225" s="114"/>
      <c r="N225" s="114"/>
      <c r="O225" s="114"/>
      <c r="P225" s="114"/>
      <c r="Q225" s="114"/>
      <c r="R225" s="114"/>
      <c r="S225" s="114"/>
      <c r="T225" s="114"/>
      <c r="U225" s="114"/>
      <c r="V225" s="114"/>
      <c r="W225" s="114"/>
      <c r="X225" s="114"/>
      <c r="Y225" s="114"/>
      <c r="Z225" s="114"/>
      <c r="AA225" s="114"/>
      <c r="AB225" s="114"/>
      <c r="AC225" s="114"/>
      <c r="AD225" s="114"/>
      <c r="AE225" s="114"/>
      <c r="AF225" s="114"/>
      <c r="AG225" s="114"/>
      <c r="AH225" s="114"/>
      <c r="AI225" s="114"/>
      <c r="AJ225" s="114"/>
      <c r="AK225" s="114"/>
      <c r="AL225" s="114"/>
      <c r="AM225" s="114"/>
      <c r="AN225" s="114"/>
      <c r="AO225" s="114"/>
      <c r="AP225" s="114"/>
      <c r="AQ225" s="114"/>
      <c r="AR225" s="114"/>
      <c r="AS225" s="114"/>
      <c r="AT225" s="114"/>
      <c r="AU225" s="114"/>
      <c r="AV225" s="114"/>
      <c r="AW225" s="114"/>
      <c r="AX225" s="114"/>
      <c r="AY225" s="114"/>
      <c r="AZ225" s="114"/>
      <c r="BA225" s="114"/>
      <c r="BB225" s="114"/>
    </row>
    <row r="226" spans="2:54">
      <c r="B226" s="114"/>
      <c r="C226" s="114"/>
      <c r="D226" s="114"/>
      <c r="E226" s="114"/>
      <c r="F226" s="114"/>
      <c r="G226" s="114"/>
      <c r="H226" s="114"/>
      <c r="I226" s="114"/>
      <c r="J226" s="114"/>
      <c r="K226" s="114"/>
      <c r="L226" s="114"/>
      <c r="M226" s="114"/>
      <c r="N226" s="114"/>
      <c r="O226" s="114"/>
      <c r="P226" s="114"/>
      <c r="Q226" s="114"/>
      <c r="R226" s="114"/>
      <c r="S226" s="114"/>
      <c r="T226" s="114"/>
      <c r="U226" s="114"/>
      <c r="V226" s="114"/>
      <c r="W226" s="114"/>
      <c r="X226" s="114"/>
      <c r="Y226" s="114"/>
      <c r="Z226" s="114"/>
      <c r="AA226" s="114"/>
      <c r="AB226" s="114"/>
      <c r="AC226" s="114"/>
      <c r="AD226" s="114"/>
      <c r="AE226" s="114"/>
      <c r="AF226" s="114"/>
      <c r="AG226" s="114"/>
      <c r="AH226" s="114"/>
      <c r="AI226" s="114"/>
      <c r="AJ226" s="114"/>
      <c r="AK226" s="114"/>
      <c r="AL226" s="114"/>
      <c r="AM226" s="114"/>
      <c r="AN226" s="114"/>
      <c r="AO226" s="114"/>
      <c r="AP226" s="114"/>
      <c r="AQ226" s="114"/>
      <c r="AR226" s="114"/>
      <c r="AS226" s="114"/>
      <c r="AT226" s="114"/>
      <c r="AU226" s="114"/>
      <c r="AV226" s="114"/>
      <c r="AW226" s="114"/>
      <c r="AX226" s="114"/>
      <c r="AY226" s="114"/>
      <c r="AZ226" s="114"/>
      <c r="BA226" s="114"/>
      <c r="BB226" s="114"/>
    </row>
    <row r="227" spans="2:54">
      <c r="B227" s="114"/>
      <c r="C227" s="114"/>
      <c r="D227" s="114"/>
      <c r="E227" s="114"/>
      <c r="F227" s="114"/>
      <c r="G227" s="114"/>
      <c r="H227" s="114"/>
      <c r="I227" s="114"/>
      <c r="J227" s="114"/>
      <c r="K227" s="114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4"/>
      <c r="Y227" s="114"/>
      <c r="Z227" s="114"/>
      <c r="AA227" s="114"/>
      <c r="AB227" s="114"/>
      <c r="AC227" s="114"/>
      <c r="AD227" s="114"/>
      <c r="AE227" s="114"/>
      <c r="AF227" s="114"/>
      <c r="AG227" s="114"/>
      <c r="AH227" s="114"/>
      <c r="AI227" s="114"/>
      <c r="AJ227" s="114"/>
      <c r="AK227" s="114"/>
      <c r="AL227" s="114"/>
      <c r="AM227" s="114"/>
      <c r="AN227" s="114"/>
      <c r="AO227" s="114"/>
      <c r="AP227" s="114"/>
      <c r="AQ227" s="114"/>
      <c r="AR227" s="114"/>
      <c r="AS227" s="114"/>
      <c r="AT227" s="114"/>
      <c r="AU227" s="114"/>
      <c r="AV227" s="114"/>
      <c r="AW227" s="114"/>
      <c r="AX227" s="114"/>
      <c r="AY227" s="114"/>
      <c r="AZ227" s="114"/>
      <c r="BA227" s="114"/>
      <c r="BB227" s="114"/>
    </row>
    <row r="228" spans="2:54">
      <c r="B228" s="114"/>
      <c r="C228" s="114"/>
      <c r="D228" s="114"/>
      <c r="E228" s="114"/>
      <c r="F228" s="114"/>
      <c r="G228" s="114"/>
      <c r="H228" s="114"/>
      <c r="I228" s="114"/>
      <c r="J228" s="114"/>
      <c r="K228" s="114"/>
      <c r="L228" s="114"/>
      <c r="M228" s="114"/>
      <c r="N228" s="114"/>
      <c r="O228" s="114"/>
      <c r="P228" s="114"/>
      <c r="Q228" s="114"/>
      <c r="R228" s="114"/>
      <c r="S228" s="114"/>
      <c r="T228" s="114"/>
      <c r="U228" s="114"/>
      <c r="V228" s="114"/>
      <c r="W228" s="114"/>
      <c r="X228" s="114"/>
      <c r="Y228" s="114"/>
      <c r="Z228" s="114"/>
      <c r="AA228" s="114"/>
      <c r="AB228" s="114"/>
      <c r="AC228" s="114"/>
      <c r="AD228" s="114"/>
      <c r="AE228" s="114"/>
      <c r="AF228" s="114"/>
      <c r="AG228" s="114"/>
      <c r="AH228" s="114"/>
      <c r="AI228" s="114"/>
      <c r="AJ228" s="114"/>
      <c r="AK228" s="114"/>
      <c r="AL228" s="114"/>
      <c r="AM228" s="114"/>
      <c r="AN228" s="114"/>
      <c r="AO228" s="114"/>
      <c r="AP228" s="114"/>
      <c r="AQ228" s="114"/>
      <c r="AR228" s="114"/>
      <c r="AS228" s="114"/>
      <c r="AT228" s="114"/>
      <c r="AU228" s="114"/>
      <c r="AV228" s="114"/>
      <c r="AW228" s="114"/>
      <c r="AX228" s="114"/>
      <c r="AY228" s="114"/>
      <c r="AZ228" s="114"/>
      <c r="BA228" s="114"/>
      <c r="BB228" s="114"/>
    </row>
    <row r="229" spans="2:54">
      <c r="B229" s="114"/>
      <c r="C229" s="114"/>
      <c r="D229" s="114"/>
      <c r="E229" s="114"/>
      <c r="F229" s="114"/>
      <c r="G229" s="114"/>
      <c r="H229" s="114"/>
      <c r="I229" s="114"/>
      <c r="J229" s="114"/>
      <c r="K229" s="114"/>
      <c r="L229" s="114"/>
      <c r="M229" s="114"/>
      <c r="N229" s="114"/>
      <c r="O229" s="114"/>
      <c r="P229" s="114"/>
      <c r="Q229" s="114"/>
      <c r="R229" s="114"/>
      <c r="S229" s="114"/>
      <c r="T229" s="114"/>
      <c r="U229" s="114"/>
      <c r="V229" s="114"/>
      <c r="W229" s="114"/>
      <c r="X229" s="114"/>
      <c r="Y229" s="114"/>
      <c r="Z229" s="114"/>
      <c r="AA229" s="114"/>
      <c r="AB229" s="114"/>
      <c r="AC229" s="114"/>
      <c r="AD229" s="114"/>
      <c r="AE229" s="114"/>
      <c r="AF229" s="114"/>
      <c r="AG229" s="114"/>
      <c r="AH229" s="114"/>
      <c r="AI229" s="114"/>
      <c r="AJ229" s="114"/>
      <c r="AK229" s="114"/>
      <c r="AL229" s="114"/>
      <c r="AM229" s="114"/>
      <c r="AN229" s="114"/>
      <c r="AO229" s="114"/>
      <c r="AP229" s="114"/>
      <c r="AQ229" s="114"/>
      <c r="AR229" s="114"/>
      <c r="AS229" s="114"/>
      <c r="AT229" s="114"/>
      <c r="AU229" s="114"/>
      <c r="AV229" s="114"/>
      <c r="AW229" s="114"/>
      <c r="AX229" s="114"/>
      <c r="AY229" s="114"/>
      <c r="AZ229" s="114"/>
      <c r="BA229" s="114"/>
      <c r="BB229" s="114"/>
    </row>
    <row r="230" spans="2:54">
      <c r="B230" s="114"/>
      <c r="C230" s="114"/>
      <c r="D230" s="114"/>
      <c r="E230" s="114"/>
      <c r="F230" s="114"/>
      <c r="G230" s="114"/>
      <c r="H230" s="114"/>
      <c r="I230" s="114"/>
      <c r="J230" s="114"/>
      <c r="K230" s="114"/>
      <c r="L230" s="114"/>
      <c r="M230" s="114"/>
      <c r="N230" s="114"/>
      <c r="O230" s="114"/>
      <c r="P230" s="114"/>
      <c r="Q230" s="114"/>
      <c r="R230" s="114"/>
      <c r="S230" s="114"/>
      <c r="T230" s="114"/>
      <c r="U230" s="114"/>
      <c r="V230" s="114"/>
      <c r="W230" s="114"/>
      <c r="X230" s="114"/>
      <c r="Y230" s="114"/>
      <c r="Z230" s="114"/>
      <c r="AA230" s="114"/>
      <c r="AB230" s="114"/>
      <c r="AC230" s="114"/>
      <c r="AD230" s="114"/>
      <c r="AE230" s="114"/>
      <c r="AF230" s="114"/>
      <c r="AG230" s="114"/>
      <c r="AH230" s="114"/>
      <c r="AI230" s="114"/>
      <c r="AJ230" s="114"/>
      <c r="AK230" s="114"/>
      <c r="AL230" s="114"/>
      <c r="AM230" s="114"/>
      <c r="AN230" s="114"/>
      <c r="AO230" s="114"/>
      <c r="AP230" s="114"/>
      <c r="AQ230" s="114"/>
      <c r="AR230" s="114"/>
      <c r="AS230" s="114"/>
      <c r="AT230" s="114"/>
      <c r="AU230" s="114"/>
      <c r="AV230" s="114"/>
      <c r="AW230" s="114"/>
      <c r="AX230" s="114"/>
      <c r="AY230" s="114"/>
      <c r="AZ230" s="114"/>
      <c r="BA230" s="114"/>
      <c r="BB230" s="114"/>
    </row>
    <row r="231" spans="2:54">
      <c r="B231" s="114"/>
      <c r="C231" s="114"/>
      <c r="D231" s="114"/>
      <c r="E231" s="114"/>
      <c r="F231" s="114"/>
      <c r="G231" s="114"/>
      <c r="H231" s="114"/>
      <c r="I231" s="114"/>
      <c r="J231" s="114"/>
      <c r="K231" s="114"/>
      <c r="L231" s="114"/>
      <c r="M231" s="114"/>
      <c r="N231" s="114"/>
      <c r="O231" s="114"/>
      <c r="P231" s="114"/>
      <c r="Q231" s="114"/>
      <c r="R231" s="114"/>
      <c r="S231" s="114"/>
      <c r="T231" s="114"/>
      <c r="U231" s="114"/>
      <c r="V231" s="114"/>
      <c r="W231" s="114"/>
      <c r="X231" s="114"/>
      <c r="Y231" s="114"/>
      <c r="Z231" s="114"/>
      <c r="AA231" s="114"/>
      <c r="AB231" s="114"/>
      <c r="AC231" s="114"/>
      <c r="AD231" s="114"/>
      <c r="AE231" s="114"/>
      <c r="AF231" s="114"/>
      <c r="AG231" s="114"/>
      <c r="AH231" s="114"/>
      <c r="AI231" s="114"/>
      <c r="AJ231" s="114"/>
      <c r="AK231" s="114"/>
      <c r="AL231" s="114"/>
      <c r="AM231" s="114"/>
      <c r="AN231" s="114"/>
      <c r="AO231" s="114"/>
      <c r="AP231" s="114"/>
      <c r="AQ231" s="114"/>
      <c r="AR231" s="114"/>
      <c r="AS231" s="114"/>
      <c r="AT231" s="114"/>
      <c r="AU231" s="114"/>
      <c r="AV231" s="114"/>
      <c r="AW231" s="114"/>
      <c r="AX231" s="114"/>
      <c r="AY231" s="114"/>
      <c r="AZ231" s="114"/>
      <c r="BA231" s="114"/>
      <c r="BB231" s="114"/>
    </row>
    <row r="232" spans="2:54">
      <c r="B232" s="114"/>
      <c r="C232" s="114"/>
      <c r="D232" s="114"/>
      <c r="E232" s="114"/>
      <c r="F232" s="114"/>
      <c r="G232" s="114"/>
      <c r="H232" s="114"/>
      <c r="I232" s="114"/>
      <c r="J232" s="114"/>
      <c r="K232" s="114"/>
      <c r="L232" s="114"/>
      <c r="M232" s="114"/>
      <c r="N232" s="114"/>
      <c r="O232" s="114"/>
      <c r="P232" s="114"/>
      <c r="Q232" s="114"/>
      <c r="R232" s="114"/>
      <c r="S232" s="114"/>
      <c r="T232" s="114"/>
      <c r="U232" s="114"/>
      <c r="V232" s="114"/>
      <c r="W232" s="114"/>
      <c r="X232" s="114"/>
      <c r="Y232" s="114"/>
      <c r="Z232" s="114"/>
      <c r="AA232" s="114"/>
      <c r="AB232" s="114"/>
      <c r="AC232" s="114"/>
      <c r="AD232" s="114"/>
      <c r="AE232" s="114"/>
      <c r="AF232" s="114"/>
      <c r="AG232" s="114"/>
      <c r="AH232" s="114"/>
      <c r="AI232" s="114"/>
      <c r="AJ232" s="114"/>
      <c r="AK232" s="114"/>
      <c r="AL232" s="114"/>
      <c r="AM232" s="114"/>
      <c r="AN232" s="114"/>
      <c r="AO232" s="114"/>
      <c r="AP232" s="114"/>
      <c r="AQ232" s="114"/>
      <c r="AR232" s="114"/>
      <c r="AS232" s="114"/>
      <c r="AT232" s="114"/>
      <c r="AU232" s="114"/>
      <c r="AV232" s="114"/>
      <c r="AW232" s="114"/>
      <c r="AX232" s="114"/>
      <c r="AY232" s="114"/>
      <c r="AZ232" s="114"/>
      <c r="BA232" s="114"/>
      <c r="BB232" s="114"/>
    </row>
    <row r="233" spans="2:54">
      <c r="B233" s="114"/>
      <c r="C233" s="114"/>
      <c r="D233" s="114"/>
      <c r="E233" s="114"/>
      <c r="F233" s="114"/>
      <c r="G233" s="114"/>
      <c r="H233" s="114"/>
      <c r="I233" s="114"/>
      <c r="J233" s="114"/>
      <c r="K233" s="114"/>
      <c r="L233" s="114"/>
      <c r="M233" s="114"/>
      <c r="N233" s="114"/>
      <c r="O233" s="114"/>
      <c r="P233" s="114"/>
      <c r="Q233" s="114"/>
      <c r="R233" s="114"/>
      <c r="S233" s="114"/>
      <c r="T233" s="114"/>
      <c r="U233" s="114"/>
      <c r="V233" s="114"/>
      <c r="W233" s="114"/>
      <c r="X233" s="114"/>
      <c r="Y233" s="114"/>
      <c r="Z233" s="114"/>
      <c r="AA233" s="114"/>
      <c r="AB233" s="114"/>
      <c r="AC233" s="114"/>
      <c r="AD233" s="114"/>
      <c r="AE233" s="114"/>
      <c r="AF233" s="114"/>
      <c r="AG233" s="114"/>
      <c r="AH233" s="114"/>
      <c r="AI233" s="114"/>
      <c r="AJ233" s="114"/>
      <c r="AK233" s="114"/>
      <c r="AL233" s="114"/>
      <c r="AM233" s="114"/>
      <c r="AN233" s="114"/>
      <c r="AO233" s="114"/>
      <c r="AP233" s="114"/>
      <c r="AQ233" s="114"/>
      <c r="AR233" s="114"/>
      <c r="AS233" s="114"/>
      <c r="AT233" s="114"/>
      <c r="AU233" s="114"/>
      <c r="AV233" s="114"/>
      <c r="AW233" s="114"/>
      <c r="AX233" s="114"/>
      <c r="AY233" s="114"/>
      <c r="AZ233" s="114"/>
      <c r="BA233" s="114"/>
      <c r="BB233" s="114"/>
    </row>
    <row r="234" spans="2:54">
      <c r="B234" s="114"/>
      <c r="C234" s="114"/>
      <c r="D234" s="114"/>
      <c r="E234" s="114"/>
      <c r="F234" s="114"/>
      <c r="G234" s="114"/>
      <c r="H234" s="114"/>
      <c r="I234" s="114"/>
      <c r="J234" s="114"/>
      <c r="K234" s="114"/>
      <c r="L234" s="114"/>
      <c r="M234" s="114"/>
      <c r="N234" s="114"/>
      <c r="O234" s="114"/>
      <c r="P234" s="114"/>
      <c r="Q234" s="114"/>
      <c r="R234" s="114"/>
      <c r="S234" s="114"/>
      <c r="T234" s="114"/>
      <c r="U234" s="114"/>
      <c r="V234" s="114"/>
      <c r="W234" s="114"/>
      <c r="X234" s="114"/>
      <c r="Y234" s="114"/>
      <c r="Z234" s="114"/>
      <c r="AA234" s="114"/>
      <c r="AB234" s="114"/>
      <c r="AC234" s="114"/>
      <c r="AD234" s="114"/>
      <c r="AE234" s="114"/>
      <c r="AF234" s="114"/>
      <c r="AG234" s="114"/>
      <c r="AH234" s="114"/>
      <c r="AI234" s="114"/>
      <c r="AJ234" s="114"/>
      <c r="AK234" s="114"/>
      <c r="AL234" s="114"/>
      <c r="AM234" s="114"/>
      <c r="AN234" s="114"/>
      <c r="AO234" s="114"/>
      <c r="AP234" s="114"/>
      <c r="AQ234" s="114"/>
      <c r="AR234" s="114"/>
      <c r="AS234" s="114"/>
      <c r="AT234" s="114"/>
      <c r="AU234" s="114"/>
      <c r="AV234" s="114"/>
      <c r="AW234" s="114"/>
      <c r="AX234" s="114"/>
      <c r="AY234" s="114"/>
      <c r="AZ234" s="114"/>
      <c r="BA234" s="114"/>
      <c r="BB234" s="114"/>
    </row>
    <row r="235" spans="2:54">
      <c r="B235" s="114"/>
      <c r="C235" s="114"/>
      <c r="D235" s="114"/>
      <c r="E235" s="114"/>
      <c r="F235" s="114"/>
      <c r="G235" s="114"/>
      <c r="H235" s="114"/>
      <c r="I235" s="114"/>
      <c r="J235" s="114"/>
      <c r="K235" s="114"/>
      <c r="L235" s="114"/>
      <c r="M235" s="114"/>
      <c r="N235" s="114"/>
      <c r="O235" s="114"/>
      <c r="P235" s="114"/>
      <c r="Q235" s="114"/>
      <c r="R235" s="114"/>
      <c r="S235" s="114"/>
      <c r="T235" s="114"/>
      <c r="U235" s="114"/>
      <c r="V235" s="114"/>
      <c r="W235" s="114"/>
      <c r="X235" s="114"/>
      <c r="Y235" s="114"/>
      <c r="Z235" s="114"/>
      <c r="AA235" s="114"/>
      <c r="AB235" s="114"/>
      <c r="AC235" s="114"/>
      <c r="AD235" s="114"/>
      <c r="AE235" s="114"/>
      <c r="AF235" s="114"/>
      <c r="AG235" s="114"/>
      <c r="AH235" s="114"/>
      <c r="AI235" s="114"/>
      <c r="AJ235" s="114"/>
      <c r="AK235" s="114"/>
      <c r="AL235" s="114"/>
      <c r="AM235" s="114"/>
      <c r="AN235" s="114"/>
      <c r="AO235" s="114"/>
      <c r="AP235" s="114"/>
      <c r="AQ235" s="114"/>
      <c r="AR235" s="114"/>
      <c r="AS235" s="114"/>
      <c r="AT235" s="114"/>
      <c r="AU235" s="114"/>
      <c r="AV235" s="114"/>
      <c r="AW235" s="114"/>
      <c r="AX235" s="114"/>
      <c r="AY235" s="114"/>
      <c r="AZ235" s="114"/>
      <c r="BA235" s="114"/>
      <c r="BB235" s="114"/>
    </row>
    <row r="236" spans="2:54">
      <c r="B236" s="114"/>
      <c r="C236" s="114"/>
      <c r="D236" s="114"/>
      <c r="E236" s="114"/>
      <c r="F236" s="114"/>
      <c r="G236" s="114"/>
      <c r="H236" s="114"/>
      <c r="I236" s="114"/>
      <c r="J236" s="114"/>
      <c r="K236" s="114"/>
      <c r="L236" s="114"/>
      <c r="M236" s="114"/>
      <c r="N236" s="114"/>
      <c r="O236" s="114"/>
      <c r="P236" s="114"/>
      <c r="Q236" s="114"/>
      <c r="R236" s="114"/>
      <c r="S236" s="114"/>
      <c r="T236" s="114"/>
      <c r="U236" s="114"/>
      <c r="V236" s="114"/>
      <c r="W236" s="114"/>
      <c r="X236" s="114"/>
      <c r="Y236" s="114"/>
      <c r="Z236" s="114"/>
      <c r="AA236" s="114"/>
      <c r="AB236" s="114"/>
      <c r="AC236" s="114"/>
      <c r="AD236" s="114"/>
      <c r="AE236" s="114"/>
      <c r="AF236" s="114"/>
      <c r="AG236" s="114"/>
      <c r="AH236" s="114"/>
      <c r="AI236" s="114"/>
      <c r="AJ236" s="114"/>
      <c r="AK236" s="114"/>
      <c r="AL236" s="114"/>
      <c r="AM236" s="114"/>
      <c r="AN236" s="114"/>
      <c r="AO236" s="114"/>
      <c r="AP236" s="114"/>
      <c r="AQ236" s="114"/>
      <c r="AR236" s="114"/>
      <c r="AS236" s="114"/>
      <c r="AT236" s="114"/>
      <c r="AU236" s="114"/>
      <c r="AV236" s="114"/>
      <c r="AW236" s="114"/>
      <c r="AX236" s="114"/>
      <c r="AY236" s="114"/>
      <c r="AZ236" s="114"/>
      <c r="BA236" s="114"/>
      <c r="BB236" s="114"/>
    </row>
    <row r="237" spans="2:54">
      <c r="B237" s="114"/>
      <c r="C237" s="114"/>
      <c r="D237" s="114"/>
      <c r="E237" s="114"/>
      <c r="F237" s="114"/>
      <c r="G237" s="114"/>
      <c r="H237" s="114"/>
      <c r="I237" s="114"/>
      <c r="J237" s="114"/>
      <c r="K237" s="114"/>
      <c r="L237" s="114"/>
      <c r="M237" s="114"/>
      <c r="N237" s="114"/>
      <c r="O237" s="114"/>
      <c r="P237" s="114"/>
      <c r="Q237" s="114"/>
      <c r="R237" s="114"/>
      <c r="S237" s="114"/>
      <c r="T237" s="114"/>
      <c r="U237" s="114"/>
      <c r="V237" s="114"/>
      <c r="W237" s="114"/>
      <c r="X237" s="114"/>
      <c r="Y237" s="114"/>
      <c r="Z237" s="114"/>
      <c r="AA237" s="114"/>
      <c r="AB237" s="114"/>
      <c r="AC237" s="114"/>
      <c r="AD237" s="114"/>
      <c r="AE237" s="114"/>
      <c r="AF237" s="114"/>
      <c r="AG237" s="114"/>
      <c r="AH237" s="114"/>
      <c r="AI237" s="114"/>
      <c r="AJ237" s="114"/>
      <c r="AK237" s="114"/>
      <c r="AL237" s="114"/>
      <c r="AM237" s="114"/>
      <c r="AN237" s="114"/>
      <c r="AO237" s="114"/>
      <c r="AP237" s="114"/>
      <c r="AQ237" s="114"/>
      <c r="AR237" s="114"/>
      <c r="AS237" s="114"/>
      <c r="AT237" s="114"/>
      <c r="AU237" s="114"/>
      <c r="AV237" s="114"/>
      <c r="AW237" s="114"/>
      <c r="AX237" s="114"/>
      <c r="AY237" s="114"/>
      <c r="AZ237" s="114"/>
      <c r="BA237" s="114"/>
      <c r="BB237" s="114"/>
    </row>
    <row r="238" spans="2:54">
      <c r="B238" s="114"/>
      <c r="C238" s="114"/>
      <c r="D238" s="114"/>
      <c r="E238" s="114"/>
      <c r="F238" s="114"/>
      <c r="G238" s="114"/>
      <c r="H238" s="114"/>
      <c r="I238" s="114"/>
      <c r="J238" s="114"/>
      <c r="K238" s="114"/>
      <c r="L238" s="114"/>
      <c r="M238" s="114"/>
      <c r="N238" s="114"/>
      <c r="O238" s="114"/>
      <c r="P238" s="114"/>
      <c r="Q238" s="114"/>
      <c r="R238" s="114"/>
      <c r="S238" s="114"/>
      <c r="T238" s="114"/>
      <c r="U238" s="114"/>
      <c r="V238" s="114"/>
      <c r="W238" s="114"/>
      <c r="X238" s="114"/>
      <c r="Y238" s="114"/>
      <c r="Z238" s="114"/>
      <c r="AA238" s="114"/>
      <c r="AB238" s="114"/>
      <c r="AC238" s="114"/>
      <c r="AD238" s="114"/>
      <c r="AE238" s="114"/>
      <c r="AF238" s="114"/>
      <c r="AG238" s="114"/>
      <c r="AH238" s="114"/>
      <c r="AI238" s="114"/>
      <c r="AJ238" s="114"/>
      <c r="AK238" s="114"/>
      <c r="AL238" s="114"/>
      <c r="AM238" s="114"/>
      <c r="AN238" s="114"/>
      <c r="AO238" s="114"/>
      <c r="AP238" s="114"/>
      <c r="AQ238" s="114"/>
      <c r="AR238" s="114"/>
      <c r="AS238" s="114"/>
      <c r="AT238" s="114"/>
      <c r="AU238" s="114"/>
      <c r="AV238" s="114"/>
      <c r="AW238" s="114"/>
      <c r="AX238" s="114"/>
      <c r="AY238" s="114"/>
      <c r="AZ238" s="114"/>
      <c r="BA238" s="114"/>
      <c r="BB238" s="114"/>
    </row>
    <row r="239" spans="2:54">
      <c r="B239" s="114"/>
      <c r="C239" s="114"/>
      <c r="D239" s="114"/>
      <c r="E239" s="114"/>
      <c r="F239" s="114"/>
      <c r="G239" s="114"/>
      <c r="H239" s="114"/>
      <c r="I239" s="114"/>
      <c r="J239" s="114"/>
      <c r="K239" s="114"/>
      <c r="L239" s="114"/>
      <c r="M239" s="114"/>
      <c r="N239" s="114"/>
      <c r="O239" s="114"/>
      <c r="P239" s="114"/>
      <c r="Q239" s="114"/>
      <c r="R239" s="114"/>
      <c r="S239" s="114"/>
      <c r="T239" s="114"/>
      <c r="U239" s="114"/>
      <c r="V239" s="114"/>
      <c r="W239" s="114"/>
      <c r="X239" s="114"/>
      <c r="Y239" s="114"/>
      <c r="Z239" s="114"/>
      <c r="AA239" s="114"/>
      <c r="AB239" s="114"/>
      <c r="AC239" s="114"/>
      <c r="AD239" s="114"/>
      <c r="AE239" s="114"/>
      <c r="AF239" s="114"/>
      <c r="AG239" s="114"/>
      <c r="AH239" s="114"/>
      <c r="AI239" s="114"/>
      <c r="AJ239" s="114"/>
      <c r="AK239" s="114"/>
      <c r="AL239" s="114"/>
      <c r="AM239" s="114"/>
      <c r="AN239" s="114"/>
      <c r="AO239" s="114"/>
      <c r="AP239" s="114"/>
      <c r="AQ239" s="114"/>
      <c r="AR239" s="114"/>
      <c r="AS239" s="114"/>
      <c r="AT239" s="114"/>
      <c r="AU239" s="114"/>
      <c r="AV239" s="114"/>
      <c r="AW239" s="114"/>
      <c r="AX239" s="114"/>
      <c r="AY239" s="114"/>
      <c r="AZ239" s="114"/>
      <c r="BA239" s="114"/>
      <c r="BB239" s="114"/>
    </row>
    <row r="240" spans="2:54">
      <c r="B240" s="114"/>
      <c r="C240" s="114"/>
      <c r="D240" s="114"/>
      <c r="E240" s="114"/>
      <c r="F240" s="114"/>
      <c r="G240" s="114"/>
      <c r="H240" s="114"/>
      <c r="I240" s="114"/>
      <c r="J240" s="114"/>
      <c r="K240" s="114"/>
      <c r="L240" s="114"/>
      <c r="M240" s="114"/>
      <c r="N240" s="114"/>
      <c r="O240" s="114"/>
      <c r="P240" s="114"/>
      <c r="Q240" s="114"/>
      <c r="R240" s="114"/>
      <c r="S240" s="114"/>
      <c r="T240" s="114"/>
      <c r="U240" s="114"/>
      <c r="V240" s="114"/>
      <c r="W240" s="114"/>
      <c r="X240" s="114"/>
      <c r="Y240" s="114"/>
      <c r="Z240" s="114"/>
      <c r="AA240" s="114"/>
      <c r="AB240" s="114"/>
      <c r="AC240" s="114"/>
      <c r="AD240" s="114"/>
      <c r="AE240" s="114"/>
      <c r="AF240" s="114"/>
      <c r="AG240" s="114"/>
      <c r="AH240" s="114"/>
      <c r="AI240" s="114"/>
      <c r="AJ240" s="114"/>
      <c r="AK240" s="114"/>
      <c r="AL240" s="114"/>
      <c r="AM240" s="114"/>
      <c r="AN240" s="114"/>
      <c r="AO240" s="114"/>
      <c r="AP240" s="114"/>
      <c r="AQ240" s="114"/>
      <c r="AR240" s="114"/>
      <c r="AS240" s="114"/>
      <c r="AT240" s="114"/>
      <c r="AU240" s="114"/>
      <c r="AV240" s="114"/>
      <c r="AW240" s="114"/>
      <c r="AX240" s="114"/>
      <c r="AY240" s="114"/>
      <c r="AZ240" s="114"/>
      <c r="BA240" s="114"/>
      <c r="BB240" s="114"/>
    </row>
    <row r="241" spans="2:54">
      <c r="B241" s="114"/>
      <c r="C241" s="114"/>
      <c r="D241" s="114"/>
      <c r="E241" s="114"/>
      <c r="F241" s="114"/>
      <c r="G241" s="114"/>
      <c r="H241" s="114"/>
      <c r="I241" s="114"/>
      <c r="J241" s="114"/>
      <c r="K241" s="114"/>
      <c r="L241" s="114"/>
      <c r="M241" s="114"/>
      <c r="N241" s="114"/>
      <c r="O241" s="114"/>
      <c r="P241" s="114"/>
      <c r="Q241" s="114"/>
      <c r="R241" s="114"/>
      <c r="S241" s="114"/>
      <c r="T241" s="114"/>
      <c r="U241" s="114"/>
      <c r="V241" s="114"/>
      <c r="W241" s="114"/>
      <c r="X241" s="114"/>
      <c r="Y241" s="114"/>
      <c r="Z241" s="114"/>
      <c r="AA241" s="114"/>
      <c r="AB241" s="114"/>
      <c r="AC241" s="114"/>
      <c r="AD241" s="114"/>
      <c r="AE241" s="114"/>
      <c r="AF241" s="114"/>
      <c r="AG241" s="114"/>
      <c r="AH241" s="114"/>
      <c r="AI241" s="114"/>
      <c r="AJ241" s="114"/>
      <c r="AK241" s="114"/>
      <c r="AL241" s="114"/>
      <c r="AM241" s="114"/>
      <c r="AN241" s="114"/>
      <c r="AO241" s="114"/>
      <c r="AP241" s="114"/>
      <c r="AQ241" s="114"/>
      <c r="AR241" s="114"/>
      <c r="AS241" s="114"/>
      <c r="AT241" s="114"/>
      <c r="AU241" s="114"/>
      <c r="AV241" s="114"/>
      <c r="AW241" s="114"/>
      <c r="AX241" s="114"/>
      <c r="AY241" s="114"/>
      <c r="AZ241" s="114"/>
      <c r="BA241" s="114"/>
      <c r="BB241" s="114"/>
    </row>
    <row r="242" spans="2:54">
      <c r="B242" s="114"/>
      <c r="C242" s="114"/>
      <c r="D242" s="114"/>
      <c r="E242" s="114"/>
      <c r="F242" s="114"/>
      <c r="G242" s="114"/>
      <c r="H242" s="114"/>
      <c r="I242" s="114"/>
      <c r="J242" s="114"/>
      <c r="K242" s="114"/>
      <c r="L242" s="114"/>
      <c r="M242" s="114"/>
      <c r="N242" s="114"/>
      <c r="O242" s="114"/>
      <c r="P242" s="114"/>
      <c r="Q242" s="114"/>
      <c r="R242" s="114"/>
      <c r="S242" s="114"/>
      <c r="T242" s="114"/>
      <c r="U242" s="114"/>
      <c r="V242" s="114"/>
      <c r="W242" s="114"/>
      <c r="X242" s="114"/>
      <c r="Y242" s="114"/>
      <c r="Z242" s="114"/>
      <c r="AA242" s="114"/>
      <c r="AB242" s="114"/>
      <c r="AC242" s="114"/>
      <c r="AD242" s="114"/>
      <c r="AE242" s="114"/>
      <c r="AF242" s="114"/>
      <c r="AG242" s="114"/>
      <c r="AH242" s="114"/>
      <c r="AI242" s="114"/>
      <c r="AJ242" s="114"/>
      <c r="AK242" s="114"/>
      <c r="AL242" s="114"/>
      <c r="AM242" s="114"/>
      <c r="AN242" s="114"/>
      <c r="AO242" s="114"/>
      <c r="AP242" s="114"/>
      <c r="AQ242" s="114"/>
      <c r="AR242" s="114"/>
      <c r="AS242" s="114"/>
      <c r="AT242" s="114"/>
      <c r="AU242" s="114"/>
      <c r="AV242" s="114"/>
      <c r="AW242" s="114"/>
      <c r="AX242" s="114"/>
      <c r="AY242" s="114"/>
      <c r="AZ242" s="114"/>
      <c r="BA242" s="114"/>
      <c r="BB242" s="114"/>
    </row>
    <row r="243" spans="2:54">
      <c r="B243" s="114"/>
      <c r="C243" s="114"/>
      <c r="D243" s="114"/>
      <c r="E243" s="114"/>
      <c r="F243" s="114"/>
      <c r="G243" s="114"/>
      <c r="H243" s="114"/>
      <c r="I243" s="114"/>
      <c r="J243" s="114"/>
      <c r="K243" s="114"/>
      <c r="L243" s="114"/>
      <c r="M243" s="114"/>
      <c r="N243" s="114"/>
      <c r="O243" s="114"/>
      <c r="P243" s="114"/>
      <c r="Q243" s="114"/>
      <c r="R243" s="114"/>
      <c r="S243" s="114"/>
      <c r="T243" s="114"/>
      <c r="U243" s="114"/>
      <c r="V243" s="114"/>
      <c r="W243" s="114"/>
      <c r="X243" s="114"/>
      <c r="Y243" s="114"/>
      <c r="Z243" s="114"/>
      <c r="AA243" s="114"/>
      <c r="AB243" s="114"/>
      <c r="AC243" s="114"/>
      <c r="AD243" s="114"/>
      <c r="AE243" s="114"/>
      <c r="AF243" s="114"/>
      <c r="AG243" s="114"/>
      <c r="AH243" s="114"/>
      <c r="AI243" s="114"/>
      <c r="AJ243" s="114"/>
      <c r="AK243" s="114"/>
      <c r="AL243" s="114"/>
      <c r="AM243" s="114"/>
      <c r="AN243" s="114"/>
      <c r="AO243" s="114"/>
      <c r="AP243" s="114"/>
      <c r="AQ243" s="114"/>
      <c r="AR243" s="114"/>
      <c r="AS243" s="114"/>
      <c r="AT243" s="114"/>
      <c r="AU243" s="114"/>
      <c r="AV243" s="114"/>
      <c r="AW243" s="114"/>
      <c r="AX243" s="114"/>
      <c r="AY243" s="114"/>
      <c r="AZ243" s="114"/>
      <c r="BA243" s="114"/>
      <c r="BB243" s="114"/>
    </row>
    <row r="244" spans="2:54">
      <c r="B244" s="114"/>
      <c r="C244" s="114"/>
      <c r="D244" s="114"/>
      <c r="E244" s="114"/>
      <c r="F244" s="114"/>
      <c r="G244" s="114"/>
      <c r="H244" s="114"/>
      <c r="I244" s="114"/>
      <c r="J244" s="114"/>
      <c r="K244" s="114"/>
      <c r="L244" s="114"/>
      <c r="M244" s="114"/>
      <c r="N244" s="114"/>
      <c r="O244" s="114"/>
      <c r="P244" s="114"/>
      <c r="Q244" s="114"/>
      <c r="R244" s="114"/>
      <c r="S244" s="114"/>
      <c r="T244" s="114"/>
      <c r="U244" s="114"/>
      <c r="V244" s="114"/>
      <c r="W244" s="114"/>
      <c r="X244" s="114"/>
      <c r="Y244" s="114"/>
      <c r="Z244" s="114"/>
      <c r="AA244" s="114"/>
      <c r="AB244" s="114"/>
      <c r="AC244" s="114"/>
      <c r="AD244" s="114"/>
      <c r="AE244" s="114"/>
      <c r="AF244" s="114"/>
      <c r="AG244" s="114"/>
      <c r="AH244" s="114"/>
      <c r="AI244" s="114"/>
      <c r="AJ244" s="114"/>
      <c r="AK244" s="114"/>
      <c r="AL244" s="114"/>
      <c r="AM244" s="114"/>
      <c r="AN244" s="114"/>
      <c r="AO244" s="114"/>
      <c r="AP244" s="114"/>
      <c r="AQ244" s="114"/>
      <c r="AR244" s="114"/>
      <c r="AS244" s="114"/>
      <c r="AT244" s="114"/>
      <c r="AU244" s="114"/>
      <c r="AV244" s="114"/>
      <c r="AW244" s="114"/>
      <c r="AX244" s="114"/>
      <c r="AY244" s="114"/>
      <c r="AZ244" s="114"/>
      <c r="BA244" s="114"/>
      <c r="BB244" s="114"/>
    </row>
    <row r="245" spans="2:54">
      <c r="B245" s="114"/>
      <c r="C245" s="114"/>
      <c r="D245" s="114"/>
      <c r="E245" s="114"/>
      <c r="F245" s="114"/>
      <c r="G245" s="114"/>
      <c r="H245" s="114"/>
      <c r="I245" s="114"/>
      <c r="J245" s="114"/>
      <c r="K245" s="114"/>
      <c r="L245" s="114"/>
      <c r="M245" s="114"/>
      <c r="N245" s="114"/>
      <c r="O245" s="114"/>
      <c r="P245" s="114"/>
      <c r="Q245" s="114"/>
      <c r="R245" s="114"/>
      <c r="S245" s="114"/>
      <c r="T245" s="114"/>
      <c r="U245" s="114"/>
      <c r="V245" s="114"/>
      <c r="W245" s="114"/>
      <c r="X245" s="114"/>
      <c r="Y245" s="114"/>
      <c r="Z245" s="114"/>
      <c r="AA245" s="114"/>
      <c r="AB245" s="114"/>
      <c r="AC245" s="114"/>
      <c r="AD245" s="114"/>
      <c r="AE245" s="114"/>
      <c r="AF245" s="114"/>
      <c r="AG245" s="114"/>
      <c r="AH245" s="114"/>
      <c r="AI245" s="114"/>
      <c r="AJ245" s="114"/>
      <c r="AK245" s="114"/>
      <c r="AL245" s="114"/>
      <c r="AM245" s="114"/>
      <c r="AN245" s="114"/>
      <c r="AO245" s="114"/>
      <c r="AP245" s="114"/>
      <c r="AQ245" s="114"/>
      <c r="AR245" s="114"/>
      <c r="AS245" s="114"/>
      <c r="AT245" s="114"/>
      <c r="AU245" s="114"/>
      <c r="AV245" s="114"/>
      <c r="AW245" s="114"/>
      <c r="AX245" s="114"/>
      <c r="AY245" s="114"/>
      <c r="AZ245" s="114"/>
      <c r="BA245" s="114"/>
      <c r="BB245" s="114"/>
    </row>
    <row r="246" spans="2:54">
      <c r="B246" s="114"/>
      <c r="C246" s="114"/>
      <c r="D246" s="114"/>
      <c r="E246" s="114"/>
      <c r="F246" s="114"/>
      <c r="G246" s="114"/>
      <c r="H246" s="114"/>
      <c r="I246" s="114"/>
      <c r="J246" s="114"/>
      <c r="K246" s="114"/>
      <c r="L246" s="114"/>
      <c r="M246" s="114"/>
      <c r="N246" s="114"/>
      <c r="O246" s="114"/>
      <c r="P246" s="114"/>
      <c r="Q246" s="114"/>
      <c r="R246" s="114"/>
      <c r="S246" s="114"/>
      <c r="T246" s="114"/>
      <c r="U246" s="114"/>
      <c r="V246" s="114"/>
      <c r="W246" s="114"/>
      <c r="X246" s="114"/>
      <c r="Y246" s="114"/>
      <c r="Z246" s="114"/>
      <c r="AA246" s="114"/>
      <c r="AB246" s="114"/>
      <c r="AC246" s="114"/>
      <c r="AD246" s="114"/>
      <c r="AE246" s="114"/>
      <c r="AF246" s="114"/>
      <c r="AG246" s="114"/>
      <c r="AH246" s="114"/>
      <c r="AI246" s="114"/>
      <c r="AJ246" s="114"/>
      <c r="AK246" s="114"/>
      <c r="AL246" s="114"/>
      <c r="AM246" s="114"/>
      <c r="AN246" s="114"/>
      <c r="AO246" s="114"/>
      <c r="AP246" s="114"/>
      <c r="AQ246" s="114"/>
      <c r="AR246" s="114"/>
      <c r="AS246" s="114"/>
      <c r="AT246" s="114"/>
      <c r="AU246" s="114"/>
      <c r="AV246" s="114"/>
      <c r="AW246" s="114"/>
      <c r="AX246" s="114"/>
      <c r="AY246" s="114"/>
      <c r="AZ246" s="114"/>
      <c r="BA246" s="114"/>
      <c r="BB246" s="114"/>
    </row>
    <row r="247" spans="2:54">
      <c r="B247" s="114"/>
      <c r="C247" s="114"/>
      <c r="D247" s="114"/>
      <c r="E247" s="114"/>
      <c r="F247" s="114"/>
      <c r="G247" s="114"/>
      <c r="H247" s="114"/>
      <c r="I247" s="114"/>
      <c r="J247" s="114"/>
      <c r="K247" s="114"/>
      <c r="L247" s="114"/>
      <c r="M247" s="114"/>
      <c r="N247" s="114"/>
      <c r="O247" s="114"/>
      <c r="P247" s="114"/>
      <c r="Q247" s="114"/>
      <c r="R247" s="114"/>
      <c r="S247" s="114"/>
      <c r="T247" s="114"/>
      <c r="U247" s="114"/>
      <c r="V247" s="114"/>
      <c r="W247" s="114"/>
      <c r="X247" s="114"/>
      <c r="Y247" s="114"/>
      <c r="Z247" s="114"/>
      <c r="AA247" s="114"/>
      <c r="AB247" s="114"/>
      <c r="AC247" s="114"/>
      <c r="AD247" s="114"/>
      <c r="AE247" s="114"/>
      <c r="AF247" s="114"/>
      <c r="AG247" s="114"/>
      <c r="AH247" s="114"/>
      <c r="AI247" s="114"/>
      <c r="AJ247" s="114"/>
      <c r="AK247" s="114"/>
      <c r="AL247" s="114"/>
      <c r="AM247" s="114"/>
      <c r="AN247" s="114"/>
      <c r="AO247" s="114"/>
      <c r="AP247" s="114"/>
      <c r="AQ247" s="114"/>
      <c r="AR247" s="114"/>
      <c r="AS247" s="114"/>
      <c r="AT247" s="114"/>
      <c r="AU247" s="114"/>
      <c r="AV247" s="114"/>
      <c r="AW247" s="114"/>
      <c r="AX247" s="114"/>
      <c r="AY247" s="114"/>
      <c r="AZ247" s="114"/>
      <c r="BA247" s="114"/>
      <c r="BB247" s="114"/>
    </row>
    <row r="248" spans="2:54">
      <c r="B248" s="114"/>
      <c r="C248" s="114"/>
      <c r="D248" s="114"/>
      <c r="E248" s="114"/>
      <c r="F248" s="114"/>
      <c r="G248" s="114"/>
      <c r="H248" s="114"/>
      <c r="I248" s="114"/>
      <c r="J248" s="114"/>
      <c r="K248" s="114"/>
      <c r="L248" s="114"/>
      <c r="M248" s="114"/>
      <c r="N248" s="114"/>
      <c r="O248" s="114"/>
      <c r="P248" s="114"/>
      <c r="Q248" s="114"/>
      <c r="R248" s="114"/>
      <c r="S248" s="114"/>
      <c r="T248" s="114"/>
      <c r="U248" s="114"/>
      <c r="V248" s="114"/>
      <c r="W248" s="114"/>
      <c r="X248" s="114"/>
      <c r="Y248" s="114"/>
      <c r="Z248" s="114"/>
      <c r="AA248" s="114"/>
      <c r="AB248" s="114"/>
      <c r="AC248" s="114"/>
      <c r="AD248" s="114"/>
      <c r="AE248" s="114"/>
      <c r="AF248" s="114"/>
      <c r="AG248" s="114"/>
      <c r="AH248" s="114"/>
      <c r="AI248" s="114"/>
      <c r="AJ248" s="114"/>
      <c r="AK248" s="114"/>
      <c r="AL248" s="114"/>
      <c r="AM248" s="114"/>
      <c r="AN248" s="114"/>
      <c r="AO248" s="114"/>
      <c r="AP248" s="114"/>
      <c r="AQ248" s="114"/>
      <c r="AR248" s="114"/>
      <c r="AS248" s="114"/>
      <c r="AT248" s="114"/>
      <c r="AU248" s="114"/>
      <c r="AV248" s="114"/>
      <c r="AW248" s="114"/>
      <c r="AX248" s="114"/>
      <c r="AY248" s="114"/>
      <c r="AZ248" s="114"/>
      <c r="BA248" s="114"/>
      <c r="BB248" s="114"/>
    </row>
    <row r="249" spans="2:54">
      <c r="B249" s="114"/>
      <c r="C249" s="114"/>
      <c r="D249" s="114"/>
      <c r="E249" s="114"/>
      <c r="F249" s="114"/>
      <c r="G249" s="114"/>
      <c r="H249" s="114"/>
      <c r="I249" s="114"/>
      <c r="J249" s="114"/>
      <c r="K249" s="114"/>
      <c r="L249" s="114"/>
      <c r="M249" s="114"/>
      <c r="N249" s="114"/>
      <c r="O249" s="114"/>
      <c r="P249" s="114"/>
      <c r="Q249" s="114"/>
      <c r="R249" s="114"/>
      <c r="S249" s="114"/>
      <c r="T249" s="114"/>
      <c r="U249" s="114"/>
      <c r="V249" s="114"/>
      <c r="W249" s="114"/>
      <c r="X249" s="114"/>
      <c r="Y249" s="114"/>
      <c r="Z249" s="114"/>
      <c r="AA249" s="114"/>
      <c r="AB249" s="114"/>
      <c r="AC249" s="114"/>
      <c r="AD249" s="114"/>
      <c r="AE249" s="114"/>
      <c r="AF249" s="114"/>
      <c r="AG249" s="114"/>
      <c r="AH249" s="114"/>
      <c r="AI249" s="114"/>
      <c r="AJ249" s="114"/>
      <c r="AK249" s="114"/>
      <c r="AL249" s="114"/>
      <c r="AM249" s="114"/>
      <c r="AN249" s="114"/>
      <c r="AO249" s="114"/>
      <c r="AP249" s="114"/>
      <c r="AQ249" s="114"/>
      <c r="AR249" s="114"/>
      <c r="AS249" s="114"/>
      <c r="AT249" s="114"/>
      <c r="AU249" s="114"/>
      <c r="AV249" s="114"/>
      <c r="AW249" s="114"/>
      <c r="AX249" s="114"/>
      <c r="AY249" s="114"/>
      <c r="AZ249" s="114"/>
      <c r="BA249" s="114"/>
      <c r="BB249" s="114"/>
    </row>
    <row r="250" spans="2:54">
      <c r="B250" s="114"/>
      <c r="C250" s="114"/>
      <c r="D250" s="114"/>
      <c r="E250" s="114"/>
      <c r="F250" s="114"/>
      <c r="G250" s="114"/>
      <c r="H250" s="114"/>
      <c r="I250" s="114"/>
      <c r="J250" s="114"/>
      <c r="K250" s="114"/>
      <c r="L250" s="114"/>
      <c r="M250" s="114"/>
      <c r="N250" s="114"/>
      <c r="O250" s="114"/>
      <c r="P250" s="114"/>
      <c r="Q250" s="114"/>
      <c r="R250" s="114"/>
      <c r="S250" s="114"/>
      <c r="T250" s="114"/>
      <c r="U250" s="114"/>
      <c r="V250" s="114"/>
      <c r="W250" s="114"/>
      <c r="X250" s="114"/>
      <c r="Y250" s="114"/>
      <c r="Z250" s="114"/>
      <c r="AA250" s="114"/>
      <c r="AB250" s="114"/>
      <c r="AC250" s="114"/>
      <c r="AD250" s="114"/>
      <c r="AE250" s="114"/>
      <c r="AF250" s="114"/>
      <c r="AG250" s="114"/>
      <c r="AH250" s="114"/>
      <c r="AI250" s="114"/>
      <c r="AJ250" s="114"/>
      <c r="AK250" s="114"/>
      <c r="AL250" s="114"/>
      <c r="AM250" s="114"/>
      <c r="AN250" s="114"/>
      <c r="AO250" s="114"/>
      <c r="AP250" s="114"/>
      <c r="AQ250" s="114"/>
      <c r="AR250" s="114"/>
      <c r="AS250" s="114"/>
      <c r="AT250" s="114"/>
      <c r="AU250" s="114"/>
      <c r="AV250" s="114"/>
      <c r="AW250" s="114"/>
      <c r="AX250" s="114"/>
      <c r="AY250" s="114"/>
      <c r="AZ250" s="114"/>
      <c r="BA250" s="114"/>
      <c r="BB250" s="114"/>
    </row>
    <row r="251" spans="2:54">
      <c r="B251" s="114"/>
      <c r="C251" s="114"/>
      <c r="D251" s="114"/>
      <c r="E251" s="114"/>
      <c r="F251" s="114"/>
      <c r="G251" s="114"/>
      <c r="H251" s="114"/>
      <c r="I251" s="114"/>
      <c r="J251" s="114"/>
      <c r="K251" s="114"/>
      <c r="L251" s="114"/>
      <c r="M251" s="114"/>
      <c r="N251" s="114"/>
      <c r="O251" s="114"/>
      <c r="P251" s="114"/>
      <c r="Q251" s="114"/>
      <c r="R251" s="114"/>
      <c r="S251" s="114"/>
      <c r="T251" s="114"/>
      <c r="U251" s="114"/>
      <c r="V251" s="114"/>
      <c r="W251" s="114"/>
      <c r="X251" s="114"/>
      <c r="Y251" s="114"/>
      <c r="Z251" s="114"/>
      <c r="AA251" s="114"/>
      <c r="AB251" s="114"/>
      <c r="AC251" s="114"/>
      <c r="AD251" s="114"/>
      <c r="AE251" s="114"/>
      <c r="AF251" s="114"/>
      <c r="AG251" s="114"/>
      <c r="AH251" s="114"/>
      <c r="AI251" s="114"/>
      <c r="AJ251" s="114"/>
      <c r="AK251" s="114"/>
      <c r="AL251" s="114"/>
      <c r="AM251" s="114"/>
      <c r="AN251" s="114"/>
      <c r="AO251" s="114"/>
      <c r="AP251" s="114"/>
      <c r="AQ251" s="114"/>
      <c r="AR251" s="114"/>
      <c r="AS251" s="114"/>
      <c r="AT251" s="114"/>
      <c r="AU251" s="114"/>
      <c r="AV251" s="114"/>
      <c r="AW251" s="114"/>
      <c r="AX251" s="114"/>
      <c r="AY251" s="114"/>
      <c r="AZ251" s="114"/>
      <c r="BA251" s="114"/>
      <c r="BB251" s="114"/>
    </row>
    <row r="252" spans="2:54">
      <c r="B252" s="114"/>
      <c r="C252" s="114"/>
      <c r="D252" s="114"/>
      <c r="E252" s="114"/>
      <c r="F252" s="114"/>
      <c r="G252" s="114"/>
      <c r="H252" s="114"/>
      <c r="I252" s="114"/>
      <c r="J252" s="114"/>
      <c r="K252" s="114"/>
      <c r="L252" s="114"/>
      <c r="M252" s="114"/>
      <c r="N252" s="114"/>
      <c r="O252" s="114"/>
      <c r="P252" s="114"/>
      <c r="Q252" s="114"/>
      <c r="R252" s="114"/>
      <c r="S252" s="114"/>
      <c r="T252" s="114"/>
      <c r="U252" s="114"/>
      <c r="V252" s="114"/>
      <c r="W252" s="114"/>
      <c r="X252" s="114"/>
      <c r="Y252" s="114"/>
      <c r="Z252" s="114"/>
      <c r="AA252" s="114"/>
      <c r="AB252" s="114"/>
      <c r="AC252" s="114"/>
      <c r="AD252" s="114"/>
      <c r="AE252" s="114"/>
      <c r="AF252" s="114"/>
      <c r="AG252" s="114"/>
      <c r="AH252" s="114"/>
      <c r="AI252" s="114"/>
      <c r="AJ252" s="114"/>
      <c r="AK252" s="114"/>
      <c r="AL252" s="114"/>
      <c r="AM252" s="114"/>
      <c r="AN252" s="114"/>
      <c r="AO252" s="114"/>
      <c r="AP252" s="114"/>
      <c r="AQ252" s="114"/>
      <c r="AR252" s="114"/>
      <c r="AS252" s="114"/>
      <c r="AT252" s="114"/>
      <c r="AU252" s="114"/>
      <c r="AV252" s="114"/>
      <c r="AW252" s="114"/>
      <c r="AX252" s="114"/>
      <c r="AY252" s="114"/>
      <c r="AZ252" s="114"/>
      <c r="BA252" s="114"/>
      <c r="BB252" s="114"/>
    </row>
    <row r="253" spans="2:54">
      <c r="B253" s="114"/>
      <c r="C253" s="114"/>
      <c r="D253" s="114"/>
      <c r="E253" s="114"/>
      <c r="F253" s="114"/>
      <c r="G253" s="114"/>
      <c r="H253" s="114"/>
      <c r="I253" s="114"/>
      <c r="J253" s="114"/>
      <c r="K253" s="114"/>
      <c r="L253" s="114"/>
      <c r="M253" s="114"/>
      <c r="N253" s="114"/>
      <c r="O253" s="114"/>
      <c r="P253" s="114"/>
      <c r="Q253" s="114"/>
      <c r="R253" s="114"/>
      <c r="S253" s="114"/>
      <c r="T253" s="114"/>
      <c r="U253" s="114"/>
      <c r="V253" s="114"/>
      <c r="W253" s="114"/>
      <c r="X253" s="114"/>
      <c r="Y253" s="114"/>
      <c r="Z253" s="114"/>
      <c r="AA253" s="114"/>
      <c r="AB253" s="114"/>
      <c r="AC253" s="114"/>
      <c r="AD253" s="114"/>
      <c r="AE253" s="114"/>
      <c r="AF253" s="114"/>
      <c r="AG253" s="114"/>
      <c r="AH253" s="114"/>
      <c r="AI253" s="114"/>
      <c r="AJ253" s="114"/>
      <c r="AK253" s="114"/>
      <c r="AL253" s="114"/>
      <c r="AM253" s="114"/>
      <c r="AN253" s="114"/>
      <c r="AO253" s="114"/>
      <c r="AP253" s="114"/>
      <c r="AQ253" s="114"/>
      <c r="AR253" s="114"/>
      <c r="AS253" s="114"/>
      <c r="AT253" s="114"/>
      <c r="AU253" s="114"/>
      <c r="AV253" s="114"/>
      <c r="AW253" s="114"/>
      <c r="AX253" s="114"/>
      <c r="AY253" s="114"/>
      <c r="AZ253" s="114"/>
      <c r="BA253" s="114"/>
      <c r="BB253" s="114"/>
    </row>
    <row r="254" spans="2:54">
      <c r="B254" s="114"/>
      <c r="C254" s="114"/>
      <c r="D254" s="114"/>
      <c r="E254" s="114"/>
      <c r="F254" s="114"/>
      <c r="G254" s="114"/>
      <c r="H254" s="114"/>
      <c r="I254" s="114"/>
      <c r="J254" s="114"/>
      <c r="K254" s="114"/>
      <c r="L254" s="114"/>
      <c r="M254" s="114"/>
      <c r="N254" s="114"/>
      <c r="O254" s="114"/>
      <c r="P254" s="114"/>
      <c r="Q254" s="114"/>
      <c r="R254" s="114"/>
      <c r="S254" s="114"/>
      <c r="T254" s="114"/>
      <c r="U254" s="114"/>
      <c r="V254" s="114"/>
      <c r="W254" s="114"/>
      <c r="X254" s="114"/>
      <c r="Y254" s="114"/>
      <c r="Z254" s="114"/>
      <c r="AA254" s="114"/>
      <c r="AB254" s="114"/>
      <c r="AC254" s="114"/>
      <c r="AD254" s="114"/>
      <c r="AE254" s="114"/>
      <c r="AF254" s="114"/>
      <c r="AG254" s="114"/>
      <c r="AH254" s="114"/>
      <c r="AI254" s="114"/>
      <c r="AJ254" s="114"/>
      <c r="AK254" s="114"/>
      <c r="AL254" s="114"/>
      <c r="AM254" s="114"/>
      <c r="AN254" s="114"/>
      <c r="AO254" s="114"/>
      <c r="AP254" s="114"/>
      <c r="AQ254" s="114"/>
      <c r="AR254" s="114"/>
      <c r="AS254" s="114"/>
      <c r="AT254" s="114"/>
      <c r="AU254" s="114"/>
      <c r="AV254" s="114"/>
      <c r="AW254" s="114"/>
      <c r="AX254" s="114"/>
      <c r="AY254" s="114"/>
      <c r="AZ254" s="114"/>
      <c r="BA254" s="114"/>
      <c r="BB254" s="114"/>
    </row>
    <row r="255" spans="2:54">
      <c r="B255" s="114"/>
      <c r="C255" s="114"/>
      <c r="D255" s="114"/>
      <c r="E255" s="114"/>
      <c r="F255" s="114"/>
      <c r="G255" s="114"/>
      <c r="H255" s="114"/>
      <c r="I255" s="114"/>
      <c r="J255" s="114"/>
      <c r="K255" s="114"/>
      <c r="L255" s="114"/>
      <c r="M255" s="114"/>
      <c r="N255" s="114"/>
      <c r="O255" s="114"/>
      <c r="P255" s="114"/>
      <c r="Q255" s="114"/>
      <c r="R255" s="114"/>
      <c r="S255" s="114"/>
      <c r="T255" s="114"/>
      <c r="U255" s="114"/>
      <c r="V255" s="114"/>
      <c r="W255" s="114"/>
      <c r="X255" s="114"/>
      <c r="Y255" s="114"/>
      <c r="Z255" s="114"/>
      <c r="AA255" s="114"/>
      <c r="AB255" s="114"/>
      <c r="AC255" s="114"/>
      <c r="AD255" s="114"/>
      <c r="AE255" s="114"/>
      <c r="AF255" s="114"/>
      <c r="AG255" s="114"/>
      <c r="AH255" s="114"/>
      <c r="AI255" s="114"/>
      <c r="AJ255" s="114"/>
      <c r="AK255" s="114"/>
      <c r="AL255" s="114"/>
      <c r="AM255" s="114"/>
      <c r="AN255" s="114"/>
      <c r="AO255" s="114"/>
      <c r="AP255" s="114"/>
      <c r="AQ255" s="114"/>
      <c r="AR255" s="114"/>
      <c r="AS255" s="114"/>
      <c r="AT255" s="114"/>
      <c r="AU255" s="114"/>
      <c r="AV255" s="114"/>
      <c r="AW255" s="114"/>
      <c r="AX255" s="114"/>
      <c r="AY255" s="114"/>
      <c r="AZ255" s="114"/>
      <c r="BA255" s="114"/>
      <c r="BB255" s="114"/>
    </row>
    <row r="256" spans="2:54">
      <c r="B256" s="114"/>
      <c r="C256" s="114"/>
      <c r="D256" s="114"/>
      <c r="E256" s="114"/>
      <c r="F256" s="114"/>
      <c r="G256" s="114"/>
      <c r="H256" s="114"/>
      <c r="I256" s="114"/>
      <c r="J256" s="114"/>
      <c r="K256" s="114"/>
      <c r="L256" s="114"/>
      <c r="M256" s="114"/>
      <c r="N256" s="114"/>
      <c r="O256" s="114"/>
      <c r="P256" s="114"/>
      <c r="Q256" s="114"/>
      <c r="R256" s="114"/>
      <c r="S256" s="114"/>
      <c r="T256" s="114"/>
      <c r="U256" s="114"/>
      <c r="V256" s="114"/>
      <c r="W256" s="114"/>
      <c r="X256" s="114"/>
      <c r="Y256" s="114"/>
      <c r="Z256" s="114"/>
      <c r="AA256" s="114"/>
      <c r="AB256" s="114"/>
      <c r="AC256" s="114"/>
      <c r="AD256" s="114"/>
      <c r="AE256" s="114"/>
      <c r="AF256" s="114"/>
      <c r="AG256" s="114"/>
      <c r="AH256" s="114"/>
      <c r="AI256" s="114"/>
      <c r="AJ256" s="114"/>
      <c r="AK256" s="114"/>
      <c r="AL256" s="114"/>
      <c r="AM256" s="114"/>
      <c r="AN256" s="114"/>
      <c r="AO256" s="114"/>
      <c r="AP256" s="114"/>
      <c r="AQ256" s="114"/>
      <c r="AR256" s="114"/>
      <c r="AS256" s="114"/>
      <c r="AT256" s="114"/>
      <c r="AU256" s="114"/>
      <c r="AV256" s="114"/>
      <c r="AW256" s="114"/>
      <c r="AX256" s="114"/>
      <c r="AY256" s="114"/>
      <c r="AZ256" s="114"/>
      <c r="BA256" s="114"/>
      <c r="BB256" s="114"/>
    </row>
    <row r="257" spans="2:54">
      <c r="B257" s="114"/>
      <c r="C257" s="114"/>
      <c r="D257" s="114"/>
      <c r="E257" s="114"/>
      <c r="F257" s="114"/>
      <c r="G257" s="114"/>
      <c r="H257" s="114"/>
      <c r="I257" s="114"/>
      <c r="J257" s="114"/>
      <c r="K257" s="114"/>
      <c r="L257" s="114"/>
      <c r="M257" s="114"/>
      <c r="N257" s="114"/>
      <c r="O257" s="114"/>
      <c r="P257" s="114"/>
      <c r="Q257" s="114"/>
      <c r="R257" s="114"/>
      <c r="S257" s="114"/>
      <c r="T257" s="114"/>
      <c r="U257" s="114"/>
      <c r="V257" s="114"/>
      <c r="W257" s="114"/>
      <c r="X257" s="114"/>
      <c r="Y257" s="114"/>
      <c r="Z257" s="114"/>
      <c r="AA257" s="114"/>
      <c r="AB257" s="114"/>
      <c r="AC257" s="114"/>
      <c r="AD257" s="114"/>
      <c r="AE257" s="114"/>
      <c r="AF257" s="114"/>
      <c r="AG257" s="114"/>
      <c r="AH257" s="114"/>
      <c r="AI257" s="114"/>
      <c r="AJ257" s="114"/>
      <c r="AK257" s="114"/>
      <c r="AL257" s="114"/>
      <c r="AM257" s="114"/>
      <c r="AN257" s="114"/>
      <c r="AO257" s="114"/>
      <c r="AP257" s="114"/>
      <c r="AQ257" s="114"/>
      <c r="AR257" s="114"/>
      <c r="AS257" s="114"/>
      <c r="AT257" s="114"/>
      <c r="AU257" s="114"/>
      <c r="AV257" s="114"/>
      <c r="AW257" s="114"/>
      <c r="AX257" s="114"/>
      <c r="AY257" s="114"/>
      <c r="AZ257" s="114"/>
      <c r="BA257" s="114"/>
      <c r="BB257" s="114"/>
    </row>
    <row r="258" spans="2:54">
      <c r="B258" s="114"/>
      <c r="C258" s="114"/>
      <c r="D258" s="114"/>
      <c r="E258" s="114"/>
      <c r="F258" s="114"/>
      <c r="G258" s="114"/>
      <c r="H258" s="114"/>
      <c r="I258" s="114"/>
      <c r="J258" s="114"/>
      <c r="K258" s="114"/>
      <c r="L258" s="114"/>
      <c r="M258" s="114"/>
      <c r="N258" s="114"/>
      <c r="O258" s="114"/>
      <c r="P258" s="114"/>
      <c r="Q258" s="114"/>
      <c r="R258" s="114"/>
      <c r="S258" s="114"/>
      <c r="T258" s="114"/>
      <c r="U258" s="114"/>
      <c r="V258" s="114"/>
      <c r="W258" s="114"/>
      <c r="X258" s="114"/>
      <c r="Y258" s="114"/>
      <c r="Z258" s="114"/>
      <c r="AA258" s="114"/>
      <c r="AB258" s="114"/>
      <c r="AC258" s="114"/>
      <c r="AD258" s="114"/>
      <c r="AE258" s="114"/>
      <c r="AF258" s="114"/>
      <c r="AG258" s="114"/>
      <c r="AH258" s="114"/>
      <c r="AI258" s="114"/>
      <c r="AJ258" s="114"/>
      <c r="AK258" s="114"/>
      <c r="AL258" s="114"/>
      <c r="AM258" s="114"/>
      <c r="AN258" s="114"/>
      <c r="AO258" s="114"/>
      <c r="AP258" s="114"/>
      <c r="AQ258" s="114"/>
      <c r="AR258" s="114"/>
      <c r="AS258" s="114"/>
      <c r="AT258" s="114"/>
      <c r="AU258" s="114"/>
      <c r="AV258" s="114"/>
      <c r="AW258" s="114"/>
      <c r="AX258" s="114"/>
      <c r="AY258" s="114"/>
      <c r="AZ258" s="114"/>
      <c r="BA258" s="114"/>
      <c r="BB258" s="114"/>
    </row>
    <row r="259" spans="2:54">
      <c r="B259" s="114"/>
      <c r="C259" s="114"/>
      <c r="D259" s="114"/>
      <c r="E259" s="114"/>
      <c r="F259" s="114"/>
      <c r="G259" s="114"/>
      <c r="H259" s="114"/>
      <c r="I259" s="114"/>
      <c r="J259" s="114"/>
      <c r="K259" s="114"/>
      <c r="L259" s="114"/>
      <c r="M259" s="114"/>
      <c r="N259" s="114"/>
      <c r="O259" s="114"/>
      <c r="P259" s="114"/>
      <c r="Q259" s="114"/>
      <c r="R259" s="114"/>
      <c r="S259" s="114"/>
      <c r="T259" s="114"/>
      <c r="U259" s="114"/>
      <c r="V259" s="114"/>
      <c r="W259" s="114"/>
      <c r="X259" s="114"/>
      <c r="Y259" s="114"/>
      <c r="Z259" s="114"/>
      <c r="AA259" s="114"/>
      <c r="AB259" s="114"/>
      <c r="AC259" s="114"/>
      <c r="AD259" s="114"/>
      <c r="AE259" s="114"/>
      <c r="AF259" s="114"/>
      <c r="AG259" s="114"/>
      <c r="AH259" s="114"/>
      <c r="AI259" s="114"/>
      <c r="AJ259" s="114"/>
      <c r="AK259" s="114"/>
      <c r="AL259" s="114"/>
      <c r="AM259" s="114"/>
      <c r="AN259" s="114"/>
      <c r="AO259" s="114"/>
      <c r="AP259" s="114"/>
      <c r="AQ259" s="114"/>
      <c r="AR259" s="114"/>
      <c r="AS259" s="114"/>
      <c r="AT259" s="114"/>
      <c r="AU259" s="114"/>
      <c r="AV259" s="114"/>
      <c r="AW259" s="114"/>
      <c r="AX259" s="114"/>
      <c r="AY259" s="114"/>
      <c r="AZ259" s="114"/>
      <c r="BA259" s="114"/>
      <c r="BB259" s="114"/>
    </row>
    <row r="260" spans="2:54">
      <c r="B260" s="114"/>
      <c r="C260" s="114"/>
      <c r="D260" s="114"/>
      <c r="E260" s="114"/>
      <c r="F260" s="114"/>
      <c r="G260" s="114"/>
      <c r="H260" s="114"/>
      <c r="I260" s="114"/>
      <c r="J260" s="114"/>
      <c r="K260" s="114"/>
      <c r="L260" s="114"/>
      <c r="M260" s="114"/>
      <c r="N260" s="114"/>
      <c r="O260" s="114"/>
      <c r="P260" s="114"/>
      <c r="Q260" s="114"/>
      <c r="R260" s="114"/>
      <c r="S260" s="114"/>
      <c r="T260" s="114"/>
      <c r="U260" s="114"/>
      <c r="V260" s="114"/>
      <c r="W260" s="114"/>
      <c r="X260" s="114"/>
      <c r="Y260" s="114"/>
      <c r="Z260" s="114"/>
      <c r="AA260" s="114"/>
      <c r="AB260" s="114"/>
      <c r="AC260" s="114"/>
      <c r="AD260" s="114"/>
      <c r="AE260" s="114"/>
      <c r="AF260" s="114"/>
      <c r="AG260" s="114"/>
      <c r="AH260" s="114"/>
      <c r="AI260" s="114"/>
      <c r="AJ260" s="114"/>
      <c r="AK260" s="114"/>
      <c r="AL260" s="114"/>
      <c r="AM260" s="114"/>
      <c r="AN260" s="114"/>
      <c r="AO260" s="114"/>
      <c r="AP260" s="114"/>
      <c r="AQ260" s="114"/>
      <c r="AR260" s="114"/>
      <c r="AS260" s="114"/>
      <c r="AT260" s="114"/>
      <c r="AU260" s="114"/>
      <c r="AV260" s="114"/>
      <c r="AW260" s="114"/>
      <c r="AX260" s="114"/>
      <c r="AY260" s="114"/>
      <c r="AZ260" s="114"/>
      <c r="BA260" s="114"/>
      <c r="BB260" s="114"/>
    </row>
    <row r="261" spans="2:54">
      <c r="B261" s="114"/>
      <c r="C261" s="114"/>
      <c r="D261" s="114"/>
      <c r="E261" s="114"/>
      <c r="F261" s="114"/>
      <c r="G261" s="114"/>
      <c r="H261" s="114"/>
      <c r="I261" s="114"/>
      <c r="J261" s="114"/>
      <c r="K261" s="114"/>
      <c r="L261" s="114"/>
      <c r="M261" s="114"/>
      <c r="N261" s="114"/>
      <c r="O261" s="114"/>
      <c r="P261" s="114"/>
      <c r="Q261" s="114"/>
      <c r="R261" s="114"/>
      <c r="S261" s="114"/>
      <c r="T261" s="114"/>
      <c r="U261" s="114"/>
      <c r="V261" s="114"/>
      <c r="W261" s="114"/>
      <c r="X261" s="114"/>
      <c r="Y261" s="114"/>
      <c r="Z261" s="114"/>
      <c r="AA261" s="114"/>
      <c r="AB261" s="114"/>
      <c r="AC261" s="114"/>
      <c r="AD261" s="114"/>
      <c r="AE261" s="114"/>
      <c r="AF261" s="114"/>
      <c r="AG261" s="114"/>
      <c r="AH261" s="114"/>
      <c r="AI261" s="114"/>
      <c r="AJ261" s="114"/>
      <c r="AK261" s="114"/>
      <c r="AL261" s="114"/>
      <c r="AM261" s="114"/>
      <c r="AN261" s="114"/>
      <c r="AO261" s="114"/>
      <c r="AP261" s="114"/>
      <c r="AQ261" s="114"/>
      <c r="AR261" s="114"/>
      <c r="AS261" s="114"/>
      <c r="AT261" s="114"/>
      <c r="AU261" s="114"/>
      <c r="AV261" s="114"/>
      <c r="AW261" s="114"/>
      <c r="AX261" s="114"/>
      <c r="AY261" s="114"/>
      <c r="AZ261" s="114"/>
      <c r="BA261" s="114"/>
      <c r="BB261" s="114"/>
    </row>
    <row r="262" spans="2:54">
      <c r="B262" s="114"/>
      <c r="C262" s="114"/>
      <c r="D262" s="114"/>
      <c r="E262" s="114"/>
      <c r="F262" s="114"/>
      <c r="G262" s="114"/>
      <c r="H262" s="114"/>
      <c r="I262" s="114"/>
      <c r="J262" s="114"/>
      <c r="K262" s="114"/>
      <c r="L262" s="114"/>
      <c r="M262" s="114"/>
      <c r="N262" s="114"/>
      <c r="O262" s="114"/>
      <c r="P262" s="114"/>
      <c r="Q262" s="114"/>
      <c r="R262" s="114"/>
      <c r="S262" s="114"/>
      <c r="T262" s="114"/>
      <c r="U262" s="114"/>
      <c r="V262" s="114"/>
      <c r="W262" s="114"/>
      <c r="X262" s="114"/>
      <c r="Y262" s="114"/>
      <c r="Z262" s="114"/>
      <c r="AA262" s="114"/>
      <c r="AB262" s="114"/>
      <c r="AC262" s="114"/>
      <c r="AD262" s="114"/>
      <c r="AE262" s="114"/>
      <c r="AF262" s="114"/>
      <c r="AG262" s="114"/>
      <c r="AH262" s="114"/>
      <c r="AI262" s="114"/>
      <c r="AJ262" s="114"/>
      <c r="AK262" s="114"/>
      <c r="AL262" s="114"/>
      <c r="AM262" s="114"/>
      <c r="AN262" s="114"/>
      <c r="AO262" s="114"/>
      <c r="AP262" s="114"/>
      <c r="AQ262" s="114"/>
      <c r="AR262" s="114"/>
      <c r="AS262" s="114"/>
      <c r="AT262" s="114"/>
      <c r="AU262" s="114"/>
      <c r="AV262" s="114"/>
      <c r="AW262" s="114"/>
      <c r="AX262" s="114"/>
      <c r="AY262" s="114"/>
      <c r="AZ262" s="114"/>
      <c r="BA262" s="114"/>
      <c r="BB262" s="114"/>
    </row>
    <row r="263" spans="2:54">
      <c r="B263" s="114"/>
      <c r="C263" s="114"/>
      <c r="D263" s="114"/>
      <c r="E263" s="114"/>
      <c r="F263" s="114"/>
      <c r="G263" s="114"/>
      <c r="H263" s="114"/>
      <c r="I263" s="114"/>
      <c r="J263" s="114"/>
      <c r="K263" s="114"/>
      <c r="L263" s="114"/>
      <c r="M263" s="114"/>
      <c r="N263" s="114"/>
      <c r="O263" s="114"/>
      <c r="P263" s="114"/>
      <c r="Q263" s="114"/>
      <c r="R263" s="114"/>
      <c r="S263" s="114"/>
      <c r="T263" s="114"/>
      <c r="U263" s="114"/>
      <c r="V263" s="114"/>
      <c r="W263" s="114"/>
      <c r="X263" s="114"/>
      <c r="Y263" s="114"/>
      <c r="Z263" s="114"/>
      <c r="AA263" s="114"/>
      <c r="AB263" s="114"/>
      <c r="AC263" s="114"/>
      <c r="AD263" s="114"/>
      <c r="AE263" s="114"/>
      <c r="AF263" s="114"/>
      <c r="AG263" s="114"/>
      <c r="AH263" s="114"/>
      <c r="AI263" s="114"/>
      <c r="AJ263" s="114"/>
      <c r="AK263" s="114"/>
      <c r="AL263" s="114"/>
      <c r="AM263" s="114"/>
      <c r="AN263" s="114"/>
      <c r="AO263" s="114"/>
      <c r="AP263" s="114"/>
      <c r="AQ263" s="114"/>
      <c r="AR263" s="114"/>
      <c r="AS263" s="114"/>
      <c r="AT263" s="114"/>
      <c r="AU263" s="114"/>
      <c r="AV263" s="114"/>
      <c r="AW263" s="114"/>
      <c r="AX263" s="114"/>
      <c r="AY263" s="114"/>
      <c r="AZ263" s="114"/>
      <c r="BA263" s="114"/>
      <c r="BB263" s="114"/>
    </row>
    <row r="264" spans="2:54">
      <c r="B264" s="114"/>
      <c r="C264" s="114"/>
      <c r="D264" s="114"/>
      <c r="E264" s="114"/>
      <c r="F264" s="114"/>
      <c r="G264" s="114"/>
      <c r="H264" s="114"/>
      <c r="I264" s="114"/>
      <c r="J264" s="114"/>
      <c r="K264" s="114"/>
      <c r="L264" s="114"/>
      <c r="M264" s="114"/>
      <c r="N264" s="114"/>
      <c r="O264" s="114"/>
      <c r="P264" s="114"/>
      <c r="Q264" s="114"/>
      <c r="R264" s="114"/>
      <c r="S264" s="114"/>
      <c r="T264" s="114"/>
      <c r="U264" s="114"/>
      <c r="V264" s="114"/>
      <c r="W264" s="114"/>
      <c r="X264" s="114"/>
      <c r="Y264" s="114"/>
      <c r="Z264" s="114"/>
      <c r="AA264" s="114"/>
      <c r="AB264" s="114"/>
      <c r="AC264" s="114"/>
      <c r="AD264" s="114"/>
      <c r="AE264" s="114"/>
      <c r="AF264" s="114"/>
      <c r="AG264" s="114"/>
      <c r="AH264" s="114"/>
      <c r="AI264" s="114"/>
      <c r="AJ264" s="114"/>
      <c r="AK264" s="114"/>
      <c r="AL264" s="114"/>
      <c r="AM264" s="114"/>
      <c r="AN264" s="114"/>
      <c r="AO264" s="114"/>
      <c r="AP264" s="114"/>
      <c r="AQ264" s="114"/>
      <c r="AR264" s="114"/>
      <c r="AS264" s="114"/>
      <c r="AT264" s="114"/>
      <c r="AU264" s="114"/>
      <c r="AV264" s="114"/>
      <c r="AW264" s="114"/>
      <c r="AX264" s="114"/>
      <c r="AY264" s="114"/>
      <c r="AZ264" s="114"/>
      <c r="BA264" s="114"/>
      <c r="BB264" s="114"/>
    </row>
    <row r="265" spans="2:54">
      <c r="B265" s="114"/>
      <c r="C265" s="114"/>
      <c r="D265" s="114"/>
      <c r="E265" s="114"/>
      <c r="F265" s="114"/>
      <c r="G265" s="114"/>
      <c r="H265" s="114"/>
      <c r="I265" s="114"/>
      <c r="J265" s="114"/>
      <c r="K265" s="114"/>
      <c r="L265" s="114"/>
      <c r="M265" s="114"/>
      <c r="N265" s="114"/>
      <c r="O265" s="114"/>
      <c r="P265" s="114"/>
      <c r="Q265" s="114"/>
      <c r="R265" s="114"/>
      <c r="S265" s="114"/>
      <c r="T265" s="114"/>
      <c r="U265" s="114"/>
      <c r="V265" s="114"/>
      <c r="W265" s="114"/>
      <c r="X265" s="114"/>
      <c r="Y265" s="114"/>
      <c r="Z265" s="114"/>
      <c r="AA265" s="114"/>
      <c r="AB265" s="114"/>
      <c r="AC265" s="114"/>
      <c r="AD265" s="114"/>
      <c r="AE265" s="114"/>
      <c r="AF265" s="114"/>
      <c r="AG265" s="114"/>
      <c r="AH265" s="114"/>
      <c r="AI265" s="114"/>
      <c r="AJ265" s="114"/>
      <c r="AK265" s="114"/>
      <c r="AL265" s="114"/>
      <c r="AM265" s="114"/>
      <c r="AN265" s="114"/>
      <c r="AO265" s="114"/>
      <c r="AP265" s="114"/>
      <c r="AQ265" s="114"/>
      <c r="AR265" s="114"/>
      <c r="AS265" s="114"/>
      <c r="AT265" s="114"/>
      <c r="AU265" s="114"/>
      <c r="AV265" s="114"/>
      <c r="AW265" s="114"/>
      <c r="AX265" s="114"/>
      <c r="AY265" s="114"/>
      <c r="AZ265" s="114"/>
      <c r="BA265" s="114"/>
      <c r="BB265" s="114"/>
    </row>
    <row r="266" spans="2:54">
      <c r="B266" s="114"/>
      <c r="C266" s="114"/>
      <c r="D266" s="114"/>
      <c r="E266" s="114"/>
      <c r="F266" s="114"/>
      <c r="G266" s="114"/>
      <c r="H266" s="114"/>
      <c r="I266" s="114"/>
      <c r="J266" s="114"/>
      <c r="K266" s="114"/>
      <c r="L266" s="114"/>
      <c r="M266" s="114"/>
      <c r="N266" s="114"/>
      <c r="O266" s="114"/>
      <c r="P266" s="114"/>
      <c r="Q266" s="114"/>
      <c r="R266" s="114"/>
      <c r="S266" s="114"/>
      <c r="T266" s="114"/>
      <c r="U266" s="114"/>
      <c r="V266" s="114"/>
      <c r="W266" s="114"/>
      <c r="X266" s="114"/>
      <c r="Y266" s="114"/>
      <c r="Z266" s="114"/>
      <c r="AA266" s="114"/>
      <c r="AB266" s="114"/>
      <c r="AC266" s="114"/>
      <c r="AD266" s="114"/>
      <c r="AE266" s="114"/>
      <c r="AF266" s="114"/>
      <c r="AG266" s="114"/>
      <c r="AH266" s="114"/>
      <c r="AI266" s="114"/>
      <c r="AJ266" s="114"/>
      <c r="AK266" s="114"/>
      <c r="AL266" s="114"/>
      <c r="AM266" s="114"/>
      <c r="AN266" s="114"/>
      <c r="AO266" s="114"/>
      <c r="AP266" s="114"/>
      <c r="AQ266" s="114"/>
      <c r="AR266" s="114"/>
      <c r="AS266" s="114"/>
      <c r="AT266" s="114"/>
      <c r="AU266" s="114"/>
      <c r="AV266" s="114"/>
      <c r="AW266" s="114"/>
      <c r="AX266" s="114"/>
      <c r="AY266" s="114"/>
      <c r="AZ266" s="114"/>
      <c r="BA266" s="114"/>
      <c r="BB266" s="114"/>
    </row>
    <row r="267" spans="2:54">
      <c r="B267" s="114"/>
      <c r="C267" s="114"/>
      <c r="D267" s="114"/>
      <c r="E267" s="114"/>
      <c r="F267" s="114"/>
      <c r="G267" s="114"/>
      <c r="H267" s="114"/>
      <c r="I267" s="114"/>
      <c r="J267" s="114"/>
      <c r="K267" s="114"/>
      <c r="L267" s="114"/>
      <c r="M267" s="114"/>
      <c r="N267" s="114"/>
      <c r="O267" s="114"/>
      <c r="P267" s="114"/>
      <c r="Q267" s="114"/>
      <c r="R267" s="114"/>
      <c r="S267" s="114"/>
      <c r="T267" s="114"/>
      <c r="U267" s="114"/>
      <c r="V267" s="114"/>
      <c r="W267" s="114"/>
      <c r="X267" s="114"/>
      <c r="Y267" s="114"/>
      <c r="Z267" s="114"/>
      <c r="AA267" s="114"/>
      <c r="AB267" s="114"/>
      <c r="AC267" s="114"/>
      <c r="AD267" s="114"/>
      <c r="AE267" s="114"/>
      <c r="AF267" s="114"/>
      <c r="AG267" s="114"/>
      <c r="AH267" s="114"/>
      <c r="AI267" s="114"/>
      <c r="AJ267" s="114"/>
      <c r="AK267" s="114"/>
      <c r="AL267" s="114"/>
      <c r="AM267" s="114"/>
      <c r="AN267" s="114"/>
      <c r="AO267" s="114"/>
      <c r="AP267" s="114"/>
      <c r="AQ267" s="114"/>
      <c r="AR267" s="114"/>
      <c r="AS267" s="114"/>
      <c r="AT267" s="114"/>
      <c r="AU267" s="114"/>
      <c r="AV267" s="114"/>
      <c r="AW267" s="114"/>
      <c r="AX267" s="114"/>
      <c r="AY267" s="114"/>
      <c r="AZ267" s="114"/>
      <c r="BA267" s="114"/>
      <c r="BB267" s="114"/>
    </row>
    <row r="268" spans="2:54">
      <c r="B268" s="114"/>
      <c r="C268" s="114"/>
      <c r="D268" s="114"/>
      <c r="E268" s="114"/>
      <c r="F268" s="114"/>
      <c r="G268" s="114"/>
      <c r="H268" s="114"/>
      <c r="I268" s="114"/>
      <c r="J268" s="114"/>
      <c r="K268" s="114"/>
      <c r="L268" s="114"/>
      <c r="M268" s="114"/>
      <c r="N268" s="114"/>
      <c r="O268" s="114"/>
      <c r="P268" s="114"/>
      <c r="Q268" s="114"/>
      <c r="R268" s="114"/>
      <c r="S268" s="114"/>
      <c r="T268" s="114"/>
      <c r="U268" s="114"/>
      <c r="V268" s="114"/>
      <c r="W268" s="114"/>
      <c r="X268" s="114"/>
      <c r="Y268" s="114"/>
      <c r="Z268" s="114"/>
      <c r="AA268" s="114"/>
      <c r="AB268" s="114"/>
      <c r="AC268" s="114"/>
      <c r="AD268" s="114"/>
      <c r="AE268" s="114"/>
      <c r="AF268" s="114"/>
      <c r="AG268" s="114"/>
      <c r="AH268" s="114"/>
      <c r="AI268" s="114"/>
      <c r="AJ268" s="114"/>
      <c r="AK268" s="114"/>
      <c r="AL268" s="114"/>
      <c r="AM268" s="114"/>
      <c r="AN268" s="114"/>
      <c r="AO268" s="114"/>
      <c r="AP268" s="114"/>
      <c r="AQ268" s="114"/>
      <c r="AR268" s="114"/>
      <c r="AS268" s="114"/>
      <c r="AT268" s="114"/>
      <c r="AU268" s="114"/>
      <c r="AV268" s="114"/>
      <c r="AW268" s="114"/>
      <c r="AX268" s="114"/>
      <c r="AY268" s="114"/>
      <c r="AZ268" s="114"/>
      <c r="BA268" s="114"/>
      <c r="BB268" s="114"/>
    </row>
    <row r="269" spans="2:54">
      <c r="B269" s="114"/>
      <c r="C269" s="114"/>
      <c r="D269" s="114"/>
      <c r="E269" s="114"/>
      <c r="F269" s="114"/>
      <c r="G269" s="114"/>
      <c r="H269" s="114"/>
      <c r="I269" s="114"/>
      <c r="J269" s="114"/>
      <c r="K269" s="114"/>
      <c r="L269" s="114"/>
      <c r="M269" s="114"/>
      <c r="N269" s="114"/>
      <c r="O269" s="114"/>
      <c r="P269" s="114"/>
      <c r="Q269" s="114"/>
      <c r="R269" s="114"/>
      <c r="S269" s="114"/>
      <c r="T269" s="114"/>
      <c r="U269" s="114"/>
      <c r="V269" s="114"/>
      <c r="W269" s="114"/>
      <c r="X269" s="114"/>
      <c r="Y269" s="114"/>
      <c r="Z269" s="114"/>
      <c r="AA269" s="114"/>
      <c r="AB269" s="114"/>
      <c r="AC269" s="114"/>
      <c r="AD269" s="114"/>
      <c r="AE269" s="114"/>
      <c r="AF269" s="114"/>
      <c r="AG269" s="114"/>
      <c r="AH269" s="114"/>
      <c r="AI269" s="114"/>
      <c r="AJ269" s="114"/>
      <c r="AK269" s="114"/>
      <c r="AL269" s="114"/>
      <c r="AM269" s="114"/>
      <c r="AN269" s="114"/>
      <c r="AO269" s="114"/>
      <c r="AP269" s="114"/>
      <c r="AQ269" s="114"/>
      <c r="AR269" s="114"/>
      <c r="AS269" s="114"/>
      <c r="AT269" s="114"/>
      <c r="AU269" s="114"/>
      <c r="AV269" s="114"/>
      <c r="AW269" s="114"/>
      <c r="AX269" s="114"/>
      <c r="AY269" s="114"/>
      <c r="AZ269" s="114"/>
      <c r="BA269" s="114"/>
      <c r="BB269" s="114"/>
    </row>
    <row r="270" spans="2:54">
      <c r="B270" s="114"/>
      <c r="C270" s="114"/>
      <c r="D270" s="114"/>
      <c r="E270" s="114"/>
      <c r="F270" s="114"/>
      <c r="G270" s="114"/>
      <c r="H270" s="114"/>
      <c r="I270" s="114"/>
      <c r="J270" s="114"/>
      <c r="K270" s="114"/>
      <c r="L270" s="114"/>
      <c r="M270" s="114"/>
      <c r="N270" s="114"/>
      <c r="O270" s="114"/>
      <c r="P270" s="114"/>
      <c r="Q270" s="114"/>
      <c r="R270" s="114"/>
      <c r="S270" s="114"/>
      <c r="T270" s="114"/>
      <c r="U270" s="114"/>
      <c r="V270" s="114"/>
      <c r="W270" s="114"/>
      <c r="X270" s="114"/>
      <c r="Y270" s="114"/>
      <c r="Z270" s="114"/>
      <c r="AA270" s="114"/>
      <c r="AB270" s="114"/>
      <c r="AC270" s="114"/>
      <c r="AD270" s="114"/>
      <c r="AE270" s="114"/>
      <c r="AF270" s="114"/>
      <c r="AG270" s="114"/>
      <c r="AH270" s="114"/>
      <c r="AI270" s="114"/>
      <c r="AJ270" s="114"/>
      <c r="AK270" s="114"/>
      <c r="AL270" s="114"/>
      <c r="AM270" s="114"/>
      <c r="AN270" s="114"/>
      <c r="AO270" s="114"/>
      <c r="AP270" s="114"/>
      <c r="AQ270" s="114"/>
      <c r="AR270" s="114"/>
      <c r="AS270" s="114"/>
      <c r="AT270" s="114"/>
      <c r="AU270" s="114"/>
      <c r="AV270" s="114"/>
      <c r="AW270" s="114"/>
      <c r="AX270" s="114"/>
      <c r="AY270" s="114"/>
      <c r="AZ270" s="114"/>
      <c r="BA270" s="114"/>
      <c r="BB270" s="114"/>
    </row>
    <row r="271" spans="2:54">
      <c r="B271" s="114"/>
      <c r="C271" s="114"/>
      <c r="D271" s="114"/>
      <c r="E271" s="114"/>
      <c r="F271" s="114"/>
      <c r="G271" s="114"/>
      <c r="H271" s="114"/>
      <c r="I271" s="114"/>
      <c r="J271" s="114"/>
      <c r="K271" s="114"/>
      <c r="L271" s="114"/>
      <c r="M271" s="114"/>
      <c r="N271" s="114"/>
      <c r="O271" s="114"/>
      <c r="P271" s="114"/>
      <c r="Q271" s="114"/>
      <c r="R271" s="114"/>
      <c r="S271" s="114"/>
      <c r="T271" s="114"/>
      <c r="U271" s="114"/>
      <c r="V271" s="114"/>
      <c r="W271" s="114"/>
      <c r="X271" s="114"/>
      <c r="Y271" s="114"/>
      <c r="Z271" s="114"/>
      <c r="AA271" s="114"/>
      <c r="AB271" s="114"/>
      <c r="AC271" s="114"/>
      <c r="AD271" s="114"/>
      <c r="AE271" s="114"/>
      <c r="AF271" s="114"/>
      <c r="AG271" s="114"/>
      <c r="AH271" s="114"/>
      <c r="AI271" s="114"/>
      <c r="AJ271" s="114"/>
      <c r="AK271" s="114"/>
      <c r="AL271" s="114"/>
      <c r="AM271" s="114"/>
      <c r="AN271" s="114"/>
      <c r="AO271" s="114"/>
      <c r="AP271" s="114"/>
      <c r="AQ271" s="114"/>
      <c r="AR271" s="114"/>
      <c r="AS271" s="114"/>
      <c r="AT271" s="114"/>
      <c r="AU271" s="114"/>
      <c r="AV271" s="114"/>
      <c r="AW271" s="114"/>
      <c r="AX271" s="114"/>
      <c r="AY271" s="114"/>
      <c r="AZ271" s="114"/>
      <c r="BA271" s="114"/>
      <c r="BB271" s="114"/>
    </row>
    <row r="272" spans="2:54">
      <c r="B272" s="114"/>
      <c r="C272" s="114"/>
      <c r="D272" s="114"/>
      <c r="E272" s="114"/>
      <c r="F272" s="114"/>
      <c r="G272" s="114"/>
      <c r="H272" s="114"/>
      <c r="I272" s="114"/>
      <c r="J272" s="114"/>
      <c r="K272" s="114"/>
      <c r="L272" s="114"/>
      <c r="M272" s="114"/>
      <c r="N272" s="114"/>
      <c r="O272" s="114"/>
      <c r="P272" s="114"/>
      <c r="Q272" s="114"/>
      <c r="R272" s="114"/>
      <c r="S272" s="114"/>
      <c r="T272" s="114"/>
      <c r="U272" s="114"/>
      <c r="V272" s="114"/>
      <c r="W272" s="114"/>
      <c r="X272" s="114"/>
      <c r="Y272" s="114"/>
      <c r="Z272" s="114"/>
      <c r="AA272" s="114"/>
      <c r="AB272" s="114"/>
      <c r="AC272" s="114"/>
      <c r="AD272" s="114"/>
      <c r="AE272" s="114"/>
      <c r="AF272" s="114"/>
      <c r="AG272" s="114"/>
      <c r="AH272" s="114"/>
      <c r="AI272" s="114"/>
      <c r="AJ272" s="114"/>
      <c r="AK272" s="114"/>
      <c r="AL272" s="114"/>
      <c r="AM272" s="114"/>
      <c r="AN272" s="114"/>
      <c r="AO272" s="114"/>
      <c r="AP272" s="114"/>
      <c r="AQ272" s="114"/>
      <c r="AR272" s="114"/>
      <c r="AS272" s="114"/>
      <c r="AT272" s="114"/>
      <c r="AU272" s="114"/>
      <c r="AV272" s="114"/>
      <c r="AW272" s="114"/>
      <c r="AX272" s="114"/>
      <c r="AY272" s="114"/>
      <c r="AZ272" s="114"/>
      <c r="BA272" s="114"/>
      <c r="BB272" s="114"/>
    </row>
    <row r="273" spans="2:54">
      <c r="B273" s="114"/>
      <c r="C273" s="114"/>
      <c r="D273" s="114"/>
      <c r="E273" s="114"/>
      <c r="F273" s="114"/>
      <c r="G273" s="114"/>
      <c r="H273" s="114"/>
      <c r="I273" s="114"/>
      <c r="J273" s="114"/>
      <c r="K273" s="114"/>
      <c r="L273" s="114"/>
      <c r="M273" s="114"/>
      <c r="N273" s="114"/>
      <c r="O273" s="114"/>
      <c r="P273" s="114"/>
      <c r="Q273" s="114"/>
      <c r="R273" s="114"/>
      <c r="S273" s="114"/>
      <c r="T273" s="114"/>
      <c r="U273" s="114"/>
      <c r="V273" s="114"/>
      <c r="W273" s="114"/>
      <c r="X273" s="114"/>
      <c r="Y273" s="114"/>
      <c r="Z273" s="114"/>
      <c r="AA273" s="114"/>
      <c r="AB273" s="114"/>
      <c r="AC273" s="114"/>
      <c r="AD273" s="114"/>
      <c r="AE273" s="114"/>
      <c r="AF273" s="114"/>
      <c r="AG273" s="114"/>
      <c r="AH273" s="114"/>
      <c r="AI273" s="114"/>
      <c r="AJ273" s="114"/>
      <c r="AK273" s="114"/>
      <c r="AL273" s="114"/>
      <c r="AM273" s="114"/>
      <c r="AN273" s="114"/>
      <c r="AO273" s="114"/>
      <c r="AP273" s="114"/>
      <c r="AQ273" s="114"/>
      <c r="AR273" s="114"/>
      <c r="AS273" s="114"/>
      <c r="AT273" s="114"/>
      <c r="AU273" s="114"/>
      <c r="AV273" s="114"/>
      <c r="AW273" s="114"/>
      <c r="AX273" s="114"/>
      <c r="AY273" s="114"/>
      <c r="AZ273" s="114"/>
      <c r="BA273" s="114"/>
      <c r="BB273" s="114"/>
    </row>
    <row r="274" spans="2:54">
      <c r="B274" s="114"/>
      <c r="C274" s="114"/>
      <c r="D274" s="114"/>
      <c r="E274" s="114"/>
      <c r="F274" s="114"/>
      <c r="G274" s="114"/>
      <c r="H274" s="114"/>
      <c r="I274" s="114"/>
      <c r="J274" s="114"/>
      <c r="K274" s="114"/>
      <c r="L274" s="114"/>
      <c r="M274" s="114"/>
      <c r="N274" s="114"/>
      <c r="O274" s="114"/>
      <c r="P274" s="114"/>
      <c r="Q274" s="114"/>
      <c r="R274" s="114"/>
      <c r="S274" s="114"/>
      <c r="T274" s="114"/>
      <c r="U274" s="114"/>
      <c r="V274" s="114"/>
      <c r="W274" s="114"/>
      <c r="X274" s="114"/>
      <c r="Y274" s="114"/>
      <c r="Z274" s="114"/>
      <c r="AA274" s="114"/>
      <c r="AB274" s="114"/>
      <c r="AC274" s="114"/>
      <c r="AD274" s="114"/>
      <c r="AE274" s="114"/>
      <c r="AF274" s="114"/>
      <c r="AG274" s="114"/>
      <c r="AH274" s="114"/>
      <c r="AI274" s="114"/>
      <c r="AJ274" s="114"/>
      <c r="AK274" s="114"/>
      <c r="AL274" s="114"/>
      <c r="AM274" s="114"/>
      <c r="AN274" s="114"/>
      <c r="AO274" s="114"/>
      <c r="AP274" s="114"/>
      <c r="AQ274" s="114"/>
      <c r="AR274" s="114"/>
      <c r="AS274" s="114"/>
      <c r="AT274" s="114"/>
      <c r="AU274" s="114"/>
      <c r="AV274" s="114"/>
      <c r="AW274" s="114"/>
      <c r="AX274" s="114"/>
      <c r="AY274" s="114"/>
      <c r="AZ274" s="114"/>
      <c r="BA274" s="114"/>
      <c r="BB274" s="114"/>
    </row>
    <row r="275" spans="2:54">
      <c r="B275" s="114"/>
      <c r="C275" s="114"/>
      <c r="D275" s="114"/>
      <c r="E275" s="114"/>
      <c r="F275" s="114"/>
      <c r="G275" s="114"/>
      <c r="H275" s="114"/>
      <c r="I275" s="114"/>
      <c r="J275" s="114"/>
      <c r="K275" s="114"/>
      <c r="L275" s="114"/>
      <c r="M275" s="114"/>
      <c r="N275" s="114"/>
      <c r="O275" s="114"/>
      <c r="P275" s="114"/>
      <c r="Q275" s="114"/>
      <c r="R275" s="114"/>
      <c r="S275" s="114"/>
      <c r="T275" s="114"/>
      <c r="U275" s="114"/>
      <c r="V275" s="114"/>
      <c r="W275" s="114"/>
      <c r="X275" s="114"/>
      <c r="Y275" s="114"/>
      <c r="Z275" s="114"/>
      <c r="AA275" s="114"/>
      <c r="AB275" s="114"/>
      <c r="AC275" s="114"/>
      <c r="AD275" s="114"/>
      <c r="AE275" s="114"/>
      <c r="AF275" s="114"/>
      <c r="AG275" s="114"/>
      <c r="AH275" s="114"/>
      <c r="AI275" s="114"/>
      <c r="AJ275" s="114"/>
      <c r="AK275" s="114"/>
      <c r="AL275" s="114"/>
      <c r="AM275" s="114"/>
      <c r="AN275" s="114"/>
      <c r="AO275" s="114"/>
      <c r="AP275" s="114"/>
      <c r="AQ275" s="114"/>
      <c r="AR275" s="114"/>
      <c r="AS275" s="114"/>
      <c r="AT275" s="114"/>
      <c r="AU275" s="114"/>
      <c r="AV275" s="114"/>
      <c r="AW275" s="114"/>
      <c r="AX275" s="114"/>
      <c r="AY275" s="114"/>
      <c r="AZ275" s="114"/>
      <c r="BA275" s="114"/>
      <c r="BB275" s="114"/>
    </row>
    <row r="276" spans="2:54">
      <c r="B276" s="114"/>
      <c r="C276" s="114"/>
      <c r="D276" s="114"/>
      <c r="E276" s="114"/>
      <c r="F276" s="114"/>
      <c r="G276" s="114"/>
      <c r="H276" s="114"/>
      <c r="I276" s="114"/>
      <c r="J276" s="114"/>
      <c r="K276" s="114"/>
      <c r="L276" s="114"/>
      <c r="M276" s="114"/>
      <c r="N276" s="114"/>
      <c r="O276" s="114"/>
      <c r="P276" s="114"/>
      <c r="Q276" s="114"/>
      <c r="R276" s="114"/>
      <c r="S276" s="114"/>
      <c r="T276" s="114"/>
      <c r="U276" s="114"/>
      <c r="V276" s="114"/>
      <c r="W276" s="114"/>
      <c r="X276" s="114"/>
      <c r="Y276" s="114"/>
      <c r="Z276" s="114"/>
      <c r="AA276" s="114"/>
      <c r="AB276" s="114"/>
      <c r="AC276" s="114"/>
      <c r="AD276" s="114"/>
      <c r="AE276" s="114"/>
      <c r="AF276" s="114"/>
      <c r="AG276" s="114"/>
      <c r="AH276" s="114"/>
      <c r="AI276" s="114"/>
      <c r="AJ276" s="114"/>
      <c r="AK276" s="114"/>
      <c r="AL276" s="114"/>
      <c r="AM276" s="114"/>
      <c r="AN276" s="114"/>
      <c r="AO276" s="114"/>
      <c r="AP276" s="114"/>
      <c r="AQ276" s="114"/>
      <c r="AR276" s="114"/>
      <c r="AS276" s="114"/>
      <c r="AT276" s="114"/>
      <c r="AU276" s="114"/>
      <c r="AV276" s="114"/>
      <c r="AW276" s="114"/>
      <c r="AX276" s="114"/>
      <c r="AY276" s="114"/>
      <c r="AZ276" s="114"/>
      <c r="BA276" s="114"/>
      <c r="BB276" s="114"/>
    </row>
    <row r="277" spans="2:54">
      <c r="B277" s="114"/>
      <c r="C277" s="114"/>
      <c r="D277" s="114"/>
      <c r="E277" s="114"/>
      <c r="F277" s="114"/>
      <c r="G277" s="114"/>
      <c r="H277" s="114"/>
      <c r="I277" s="114"/>
      <c r="J277" s="114"/>
      <c r="K277" s="114"/>
      <c r="L277" s="114"/>
      <c r="M277" s="114"/>
      <c r="N277" s="114"/>
      <c r="O277" s="114"/>
      <c r="P277" s="114"/>
      <c r="Q277" s="114"/>
      <c r="R277" s="114"/>
      <c r="S277" s="114"/>
      <c r="T277" s="114"/>
      <c r="U277" s="114"/>
      <c r="V277" s="114"/>
      <c r="W277" s="114"/>
      <c r="X277" s="114"/>
      <c r="Y277" s="114"/>
      <c r="Z277" s="114"/>
      <c r="AA277" s="114"/>
      <c r="AB277" s="114"/>
      <c r="AC277" s="114"/>
      <c r="AD277" s="114"/>
      <c r="AE277" s="114"/>
      <c r="AF277" s="114"/>
      <c r="AG277" s="114"/>
      <c r="AH277" s="114"/>
      <c r="AI277" s="114"/>
      <c r="AJ277" s="114"/>
      <c r="AK277" s="114"/>
      <c r="AL277" s="114"/>
      <c r="AM277" s="114"/>
      <c r="AN277" s="114"/>
      <c r="AO277" s="114"/>
      <c r="AP277" s="114"/>
      <c r="AQ277" s="114"/>
      <c r="AR277" s="114"/>
      <c r="AS277" s="114"/>
      <c r="AT277" s="114"/>
      <c r="AU277" s="114"/>
      <c r="AV277" s="114"/>
      <c r="AW277" s="114"/>
      <c r="AX277" s="114"/>
      <c r="AY277" s="114"/>
      <c r="AZ277" s="114"/>
      <c r="BA277" s="114"/>
      <c r="BB277" s="114"/>
    </row>
    <row r="278" spans="2:54">
      <c r="B278" s="114"/>
      <c r="C278" s="114"/>
      <c r="D278" s="114"/>
      <c r="E278" s="114"/>
      <c r="F278" s="114"/>
      <c r="G278" s="114"/>
      <c r="H278" s="114"/>
      <c r="I278" s="114"/>
      <c r="J278" s="114"/>
      <c r="K278" s="114"/>
      <c r="L278" s="114"/>
      <c r="M278" s="114"/>
      <c r="N278" s="114"/>
      <c r="O278" s="114"/>
      <c r="P278" s="114"/>
      <c r="Q278" s="114"/>
      <c r="R278" s="114"/>
      <c r="S278" s="114"/>
      <c r="T278" s="114"/>
      <c r="U278" s="114"/>
      <c r="V278" s="114"/>
      <c r="W278" s="114"/>
      <c r="X278" s="114"/>
      <c r="Y278" s="114"/>
      <c r="Z278" s="114"/>
      <c r="AA278" s="114"/>
      <c r="AB278" s="114"/>
      <c r="AC278" s="114"/>
      <c r="AD278" s="114"/>
      <c r="AE278" s="114"/>
      <c r="AF278" s="114"/>
      <c r="AG278" s="114"/>
      <c r="AH278" s="114"/>
      <c r="AI278" s="114"/>
      <c r="AJ278" s="114"/>
      <c r="AK278" s="114"/>
      <c r="AL278" s="114"/>
      <c r="AM278" s="114"/>
      <c r="AN278" s="114"/>
      <c r="AO278" s="114"/>
      <c r="AP278" s="114"/>
      <c r="AQ278" s="114"/>
      <c r="AR278" s="114"/>
      <c r="AS278" s="114"/>
      <c r="AT278" s="114"/>
      <c r="AU278" s="114"/>
      <c r="AV278" s="114"/>
      <c r="AW278" s="114"/>
      <c r="AX278" s="114"/>
      <c r="AY278" s="114"/>
      <c r="AZ278" s="114"/>
      <c r="BA278" s="114"/>
      <c r="BB278" s="114"/>
    </row>
    <row r="279" spans="2:54">
      <c r="B279" s="114"/>
      <c r="C279" s="114"/>
      <c r="D279" s="114"/>
      <c r="E279" s="114"/>
      <c r="F279" s="114"/>
      <c r="G279" s="114"/>
      <c r="H279" s="114"/>
      <c r="I279" s="114"/>
      <c r="J279" s="114"/>
      <c r="K279" s="114"/>
      <c r="L279" s="114"/>
      <c r="M279" s="114"/>
      <c r="N279" s="114"/>
      <c r="O279" s="114"/>
      <c r="P279" s="114"/>
      <c r="Q279" s="114"/>
      <c r="R279" s="114"/>
      <c r="S279" s="114"/>
      <c r="T279" s="114"/>
      <c r="U279" s="114"/>
      <c r="V279" s="114"/>
      <c r="W279" s="114"/>
      <c r="X279" s="114"/>
      <c r="Y279" s="114"/>
      <c r="Z279" s="114"/>
      <c r="AA279" s="114"/>
      <c r="AB279" s="114"/>
      <c r="AC279" s="114"/>
      <c r="AD279" s="114"/>
      <c r="AE279" s="114"/>
      <c r="AF279" s="114"/>
      <c r="AG279" s="114"/>
      <c r="AH279" s="114"/>
      <c r="AI279" s="114"/>
      <c r="AJ279" s="114"/>
      <c r="AK279" s="114"/>
      <c r="AL279" s="114"/>
      <c r="AM279" s="114"/>
      <c r="AN279" s="114"/>
      <c r="AO279" s="114"/>
      <c r="AP279" s="114"/>
      <c r="AQ279" s="114"/>
      <c r="AR279" s="114"/>
      <c r="AS279" s="114"/>
      <c r="AT279" s="114"/>
      <c r="AU279" s="114"/>
      <c r="AV279" s="114"/>
      <c r="AW279" s="114"/>
      <c r="AX279" s="114"/>
      <c r="AY279" s="114"/>
      <c r="AZ279" s="114"/>
      <c r="BA279" s="114"/>
      <c r="BB279" s="114"/>
    </row>
    <row r="280" spans="2:54">
      <c r="B280" s="114"/>
      <c r="C280" s="114"/>
      <c r="D280" s="114"/>
      <c r="E280" s="114"/>
      <c r="F280" s="114"/>
      <c r="G280" s="114"/>
      <c r="H280" s="114"/>
      <c r="I280" s="114"/>
      <c r="J280" s="114"/>
      <c r="K280" s="114"/>
      <c r="L280" s="114"/>
      <c r="M280" s="114"/>
      <c r="N280" s="114"/>
      <c r="O280" s="114"/>
      <c r="P280" s="114"/>
      <c r="Q280" s="114"/>
      <c r="R280" s="114"/>
      <c r="S280" s="114"/>
      <c r="T280" s="114"/>
      <c r="U280" s="114"/>
      <c r="V280" s="114"/>
      <c r="W280" s="114"/>
      <c r="X280" s="114"/>
      <c r="Y280" s="114"/>
      <c r="Z280" s="114"/>
      <c r="AA280" s="114"/>
      <c r="AB280" s="114"/>
      <c r="AC280" s="114"/>
      <c r="AD280" s="114"/>
      <c r="AE280" s="114"/>
      <c r="AF280" s="114"/>
      <c r="AG280" s="114"/>
      <c r="AH280" s="114"/>
      <c r="AI280" s="114"/>
      <c r="AJ280" s="114"/>
      <c r="AK280" s="114"/>
      <c r="AL280" s="114"/>
      <c r="AM280" s="114"/>
      <c r="AN280" s="114"/>
      <c r="AO280" s="114"/>
      <c r="AP280" s="114"/>
      <c r="AQ280" s="114"/>
      <c r="AR280" s="114"/>
      <c r="AS280" s="114"/>
      <c r="AT280" s="114"/>
      <c r="AU280" s="114"/>
      <c r="AV280" s="114"/>
      <c r="AW280" s="114"/>
      <c r="AX280" s="114"/>
      <c r="AY280" s="114"/>
      <c r="AZ280" s="114"/>
      <c r="BA280" s="114"/>
      <c r="BB280" s="114"/>
    </row>
    <row r="281" spans="2:54">
      <c r="B281" s="114"/>
      <c r="C281" s="114"/>
      <c r="D281" s="114"/>
      <c r="E281" s="114"/>
      <c r="F281" s="114"/>
      <c r="G281" s="114"/>
      <c r="H281" s="114"/>
      <c r="I281" s="114"/>
      <c r="J281" s="114"/>
      <c r="K281" s="114"/>
      <c r="L281" s="114"/>
      <c r="M281" s="114"/>
      <c r="N281" s="114"/>
      <c r="O281" s="114"/>
      <c r="P281" s="114"/>
      <c r="Q281" s="114"/>
      <c r="R281" s="114"/>
      <c r="S281" s="114"/>
      <c r="T281" s="114"/>
      <c r="U281" s="114"/>
      <c r="V281" s="114"/>
      <c r="W281" s="114"/>
      <c r="X281" s="114"/>
      <c r="Y281" s="114"/>
      <c r="Z281" s="114"/>
      <c r="AA281" s="114"/>
      <c r="AB281" s="114"/>
      <c r="AC281" s="114"/>
      <c r="AD281" s="114"/>
      <c r="AE281" s="114"/>
      <c r="AF281" s="114"/>
      <c r="AG281" s="114"/>
      <c r="AH281" s="114"/>
      <c r="AI281" s="114"/>
      <c r="AJ281" s="114"/>
      <c r="AK281" s="114"/>
      <c r="AL281" s="114"/>
      <c r="AM281" s="114"/>
      <c r="AN281" s="114"/>
      <c r="AO281" s="114"/>
      <c r="AP281" s="114"/>
      <c r="AQ281" s="114"/>
      <c r="AR281" s="114"/>
      <c r="AS281" s="114"/>
      <c r="AT281" s="114"/>
      <c r="AU281" s="114"/>
      <c r="AV281" s="114"/>
      <c r="AW281" s="114"/>
      <c r="AX281" s="114"/>
      <c r="AY281" s="114"/>
      <c r="AZ281" s="114"/>
      <c r="BA281" s="114"/>
      <c r="BB281" s="114"/>
    </row>
    <row r="282" spans="2:54">
      <c r="B282" s="114"/>
      <c r="C282" s="114"/>
      <c r="D282" s="114"/>
      <c r="E282" s="114"/>
      <c r="F282" s="114"/>
      <c r="G282" s="114"/>
      <c r="H282" s="114"/>
      <c r="I282" s="114"/>
      <c r="J282" s="114"/>
      <c r="K282" s="114"/>
      <c r="L282" s="114"/>
      <c r="M282" s="114"/>
      <c r="N282" s="114"/>
      <c r="O282" s="114"/>
      <c r="P282" s="114"/>
      <c r="Q282" s="114"/>
      <c r="R282" s="114"/>
      <c r="S282" s="114"/>
      <c r="T282" s="114"/>
      <c r="U282" s="114"/>
      <c r="V282" s="114"/>
      <c r="W282" s="114"/>
      <c r="X282" s="114"/>
      <c r="Y282" s="114"/>
      <c r="Z282" s="114"/>
      <c r="AA282" s="114"/>
      <c r="AB282" s="114"/>
      <c r="AC282" s="114"/>
      <c r="AD282" s="114"/>
      <c r="AE282" s="114"/>
      <c r="AF282" s="114"/>
      <c r="AG282" s="114"/>
      <c r="AH282" s="114"/>
      <c r="AI282" s="114"/>
      <c r="AJ282" s="114"/>
      <c r="AK282" s="114"/>
      <c r="AL282" s="114"/>
      <c r="AM282" s="114"/>
      <c r="AN282" s="114"/>
      <c r="AO282" s="114"/>
      <c r="AP282" s="114"/>
      <c r="AQ282" s="114"/>
      <c r="AR282" s="114"/>
      <c r="AS282" s="114"/>
      <c r="AT282" s="114"/>
      <c r="AU282" s="114"/>
      <c r="AV282" s="114"/>
      <c r="AW282" s="114"/>
      <c r="AX282" s="114"/>
      <c r="AY282" s="114"/>
      <c r="AZ282" s="114"/>
      <c r="BA282" s="114"/>
      <c r="BB282" s="114"/>
    </row>
    <row r="283" spans="2:54">
      <c r="B283" s="114"/>
      <c r="C283" s="114"/>
      <c r="D283" s="114"/>
      <c r="E283" s="114"/>
      <c r="F283" s="114"/>
      <c r="G283" s="114"/>
      <c r="H283" s="114"/>
      <c r="I283" s="114"/>
      <c r="J283" s="114"/>
      <c r="K283" s="114"/>
      <c r="L283" s="114"/>
      <c r="M283" s="114"/>
      <c r="N283" s="114"/>
      <c r="O283" s="114"/>
      <c r="P283" s="114"/>
      <c r="Q283" s="114"/>
      <c r="R283" s="114"/>
      <c r="S283" s="114"/>
      <c r="T283" s="114"/>
      <c r="U283" s="114"/>
      <c r="V283" s="114"/>
      <c r="W283" s="114"/>
      <c r="X283" s="114"/>
      <c r="Y283" s="114"/>
      <c r="Z283" s="114"/>
      <c r="AA283" s="114"/>
      <c r="AB283" s="114"/>
      <c r="AC283" s="114"/>
      <c r="AD283" s="114"/>
      <c r="AE283" s="114"/>
      <c r="AF283" s="114"/>
      <c r="AG283" s="114"/>
      <c r="AH283" s="114"/>
      <c r="AI283" s="114"/>
      <c r="AJ283" s="114"/>
      <c r="AK283" s="114"/>
      <c r="AL283" s="114"/>
      <c r="AM283" s="114"/>
      <c r="AN283" s="114"/>
      <c r="AO283" s="114"/>
      <c r="AP283" s="114"/>
      <c r="AQ283" s="114"/>
      <c r="AR283" s="114"/>
      <c r="AS283" s="114"/>
      <c r="AT283" s="114"/>
      <c r="AU283" s="114"/>
      <c r="AV283" s="114"/>
      <c r="AW283" s="114"/>
      <c r="AX283" s="114"/>
      <c r="AY283" s="114"/>
      <c r="AZ283" s="114"/>
      <c r="BA283" s="114"/>
      <c r="BB283" s="114"/>
    </row>
    <row r="284" spans="2:54">
      <c r="B284" s="114"/>
      <c r="C284" s="114"/>
      <c r="D284" s="114"/>
      <c r="E284" s="114"/>
      <c r="F284" s="114"/>
      <c r="G284" s="114"/>
      <c r="H284" s="114"/>
      <c r="I284" s="114"/>
      <c r="J284" s="114"/>
      <c r="K284" s="114"/>
      <c r="L284" s="114"/>
      <c r="M284" s="114"/>
      <c r="N284" s="114"/>
      <c r="O284" s="114"/>
      <c r="P284" s="114"/>
      <c r="Q284" s="114"/>
      <c r="R284" s="114"/>
      <c r="S284" s="114"/>
      <c r="T284" s="114"/>
      <c r="U284" s="114"/>
      <c r="V284" s="114"/>
      <c r="W284" s="114"/>
      <c r="X284" s="114"/>
      <c r="Y284" s="114"/>
      <c r="Z284" s="114"/>
      <c r="AA284" s="114"/>
      <c r="AB284" s="114"/>
      <c r="AC284" s="114"/>
      <c r="AD284" s="114"/>
      <c r="AE284" s="114"/>
      <c r="AF284" s="114"/>
      <c r="AG284" s="114"/>
      <c r="AH284" s="114"/>
      <c r="AI284" s="114"/>
      <c r="AJ284" s="114"/>
      <c r="AK284" s="114"/>
      <c r="AL284" s="114"/>
      <c r="AM284" s="114"/>
      <c r="AN284" s="114"/>
      <c r="AO284" s="114"/>
      <c r="AP284" s="114"/>
      <c r="AQ284" s="114"/>
      <c r="AR284" s="114"/>
      <c r="AS284" s="114"/>
      <c r="AT284" s="114"/>
      <c r="AU284" s="114"/>
      <c r="AV284" s="114"/>
      <c r="AW284" s="114"/>
      <c r="AX284" s="114"/>
      <c r="AY284" s="114"/>
      <c r="AZ284" s="114"/>
      <c r="BA284" s="114"/>
      <c r="BB284" s="114"/>
    </row>
    <row r="285" spans="2:54">
      <c r="B285" s="114"/>
      <c r="C285" s="114"/>
      <c r="D285" s="114"/>
      <c r="E285" s="114"/>
      <c r="F285" s="114"/>
      <c r="G285" s="114"/>
      <c r="H285" s="114"/>
      <c r="I285" s="114"/>
      <c r="J285" s="114"/>
      <c r="K285" s="114"/>
      <c r="L285" s="114"/>
      <c r="M285" s="114"/>
      <c r="N285" s="114"/>
      <c r="O285" s="114"/>
      <c r="P285" s="114"/>
      <c r="Q285" s="114"/>
      <c r="R285" s="114"/>
      <c r="S285" s="114"/>
      <c r="T285" s="114"/>
      <c r="U285" s="114"/>
      <c r="V285" s="114"/>
      <c r="W285" s="114"/>
      <c r="X285" s="114"/>
      <c r="Y285" s="114"/>
      <c r="Z285" s="114"/>
      <c r="AA285" s="114"/>
      <c r="AB285" s="114"/>
      <c r="AC285" s="114"/>
      <c r="AD285" s="114"/>
      <c r="AE285" s="114"/>
      <c r="AF285" s="114"/>
      <c r="AG285" s="114"/>
      <c r="AH285" s="114"/>
      <c r="AI285" s="114"/>
      <c r="AJ285" s="114"/>
      <c r="AK285" s="114"/>
      <c r="AL285" s="114"/>
      <c r="AM285" s="114"/>
      <c r="AN285" s="114"/>
      <c r="AO285" s="114"/>
      <c r="AP285" s="114"/>
      <c r="AQ285" s="114"/>
      <c r="AR285" s="114"/>
      <c r="AS285" s="114"/>
      <c r="AT285" s="114"/>
      <c r="AU285" s="114"/>
      <c r="AV285" s="114"/>
      <c r="AW285" s="114"/>
      <c r="AX285" s="114"/>
      <c r="AY285" s="114"/>
      <c r="AZ285" s="114"/>
      <c r="BA285" s="114"/>
      <c r="BB285" s="114"/>
    </row>
    <row r="286" spans="2:54">
      <c r="B286" s="114"/>
      <c r="C286" s="114"/>
      <c r="D286" s="114"/>
      <c r="E286" s="114"/>
      <c r="F286" s="114"/>
      <c r="G286" s="114"/>
      <c r="H286" s="114"/>
      <c r="I286" s="114"/>
      <c r="J286" s="114"/>
      <c r="K286" s="114"/>
      <c r="L286" s="114"/>
      <c r="M286" s="114"/>
      <c r="N286" s="114"/>
      <c r="O286" s="114"/>
      <c r="P286" s="114"/>
      <c r="Q286" s="114"/>
      <c r="R286" s="114"/>
      <c r="S286" s="114"/>
      <c r="T286" s="114"/>
      <c r="U286" s="114"/>
      <c r="V286" s="114"/>
      <c r="W286" s="114"/>
      <c r="X286" s="114"/>
      <c r="Y286" s="114"/>
      <c r="Z286" s="114"/>
      <c r="AA286" s="114"/>
      <c r="AB286" s="114"/>
      <c r="AC286" s="114"/>
      <c r="AD286" s="114"/>
      <c r="AE286" s="114"/>
      <c r="AF286" s="114"/>
      <c r="AG286" s="114"/>
      <c r="AH286" s="114"/>
      <c r="AI286" s="114"/>
      <c r="AJ286" s="114"/>
      <c r="AK286" s="114"/>
      <c r="AL286" s="114"/>
      <c r="AM286" s="114"/>
      <c r="AN286" s="114"/>
      <c r="AO286" s="114"/>
      <c r="AP286" s="114"/>
      <c r="AQ286" s="114"/>
      <c r="AR286" s="114"/>
      <c r="AS286" s="114"/>
      <c r="AT286" s="114"/>
      <c r="AU286" s="114"/>
      <c r="AV286" s="114"/>
      <c r="AW286" s="114"/>
      <c r="AX286" s="114"/>
      <c r="AY286" s="114"/>
      <c r="AZ286" s="114"/>
      <c r="BA286" s="114"/>
      <c r="BB286" s="114"/>
    </row>
    <row r="287" spans="2:54">
      <c r="B287" s="114"/>
      <c r="C287" s="114"/>
      <c r="D287" s="114"/>
      <c r="E287" s="114"/>
      <c r="F287" s="114"/>
      <c r="G287" s="114"/>
      <c r="H287" s="114"/>
      <c r="I287" s="114"/>
      <c r="J287" s="114"/>
      <c r="K287" s="114"/>
      <c r="L287" s="114"/>
      <c r="M287" s="114"/>
      <c r="N287" s="114"/>
      <c r="O287" s="114"/>
      <c r="P287" s="114"/>
      <c r="Q287" s="114"/>
      <c r="R287" s="114"/>
      <c r="S287" s="114"/>
      <c r="T287" s="114"/>
      <c r="U287" s="114"/>
      <c r="V287" s="114"/>
      <c r="W287" s="114"/>
      <c r="X287" s="114"/>
      <c r="Y287" s="114"/>
      <c r="Z287" s="114"/>
      <c r="AA287" s="114"/>
      <c r="AB287" s="114"/>
      <c r="AC287" s="114"/>
      <c r="AD287" s="114"/>
      <c r="AE287" s="114"/>
      <c r="AF287" s="114"/>
      <c r="AG287" s="114"/>
      <c r="AH287" s="114"/>
      <c r="AI287" s="114"/>
      <c r="AJ287" s="114"/>
      <c r="AK287" s="114"/>
      <c r="AL287" s="114"/>
      <c r="AM287" s="114"/>
      <c r="AN287" s="114"/>
      <c r="AO287" s="114"/>
      <c r="AP287" s="114"/>
      <c r="AQ287" s="114"/>
      <c r="AR287" s="114"/>
      <c r="AS287" s="114"/>
      <c r="AT287" s="114"/>
      <c r="AU287" s="114"/>
      <c r="AV287" s="114"/>
      <c r="AW287" s="114"/>
      <c r="AX287" s="114"/>
      <c r="AY287" s="114"/>
      <c r="AZ287" s="114"/>
      <c r="BA287" s="114"/>
      <c r="BB287" s="114"/>
    </row>
    <row r="288" spans="2:54">
      <c r="B288" s="114"/>
      <c r="C288" s="114"/>
      <c r="D288" s="114"/>
      <c r="E288" s="114"/>
      <c r="F288" s="114"/>
      <c r="G288" s="114"/>
      <c r="H288" s="114"/>
      <c r="I288" s="114"/>
      <c r="J288" s="114"/>
      <c r="K288" s="114"/>
      <c r="L288" s="114"/>
      <c r="M288" s="114"/>
      <c r="N288" s="114"/>
      <c r="O288" s="114"/>
      <c r="P288" s="114"/>
      <c r="Q288" s="114"/>
      <c r="R288" s="114"/>
      <c r="S288" s="114"/>
      <c r="T288" s="114"/>
      <c r="U288" s="114"/>
      <c r="V288" s="114"/>
      <c r="W288" s="114"/>
      <c r="X288" s="114"/>
      <c r="Y288" s="114"/>
      <c r="Z288" s="114"/>
      <c r="AA288" s="114"/>
      <c r="AB288" s="114"/>
      <c r="AC288" s="114"/>
      <c r="AD288" s="114"/>
      <c r="AE288" s="114"/>
      <c r="AF288" s="114"/>
      <c r="AG288" s="114"/>
      <c r="AH288" s="114"/>
      <c r="AI288" s="114"/>
      <c r="AJ288" s="114"/>
      <c r="AK288" s="114"/>
      <c r="AL288" s="114"/>
      <c r="AM288" s="114"/>
      <c r="AN288" s="114"/>
      <c r="AO288" s="114"/>
      <c r="AP288" s="114"/>
      <c r="AQ288" s="114"/>
      <c r="AR288" s="114"/>
      <c r="AS288" s="114"/>
      <c r="AT288" s="114"/>
      <c r="AU288" s="114"/>
      <c r="AV288" s="114"/>
      <c r="AW288" s="114"/>
      <c r="AX288" s="114"/>
      <c r="AY288" s="114"/>
      <c r="AZ288" s="114"/>
      <c r="BA288" s="114"/>
      <c r="BB288" s="114"/>
    </row>
    <row r="289" spans="2:54">
      <c r="B289" s="114"/>
      <c r="C289" s="114"/>
      <c r="D289" s="114"/>
      <c r="E289" s="114"/>
      <c r="F289" s="114"/>
      <c r="G289" s="114"/>
      <c r="H289" s="114"/>
      <c r="I289" s="114"/>
      <c r="J289" s="114"/>
      <c r="K289" s="114"/>
      <c r="L289" s="114"/>
      <c r="M289" s="114"/>
      <c r="N289" s="114"/>
      <c r="O289" s="114"/>
      <c r="P289" s="114"/>
      <c r="Q289" s="114"/>
      <c r="R289" s="114"/>
      <c r="S289" s="114"/>
      <c r="T289" s="114"/>
      <c r="U289" s="114"/>
      <c r="V289" s="114"/>
      <c r="W289" s="114"/>
      <c r="X289" s="114"/>
      <c r="Y289" s="114"/>
      <c r="Z289" s="114"/>
      <c r="AA289" s="114"/>
      <c r="AB289" s="114"/>
      <c r="AC289" s="114"/>
      <c r="AD289" s="114"/>
      <c r="AE289" s="114"/>
      <c r="AF289" s="114"/>
      <c r="AG289" s="114"/>
      <c r="AH289" s="114"/>
      <c r="AI289" s="114"/>
      <c r="AJ289" s="114"/>
      <c r="AK289" s="114"/>
      <c r="AL289" s="114"/>
      <c r="AM289" s="114"/>
      <c r="AN289" s="114"/>
      <c r="AO289" s="114"/>
      <c r="AP289" s="114"/>
      <c r="AQ289" s="114"/>
      <c r="AR289" s="114"/>
      <c r="AS289" s="114"/>
      <c r="AT289" s="114"/>
      <c r="AU289" s="114"/>
      <c r="AV289" s="114"/>
      <c r="AW289" s="114"/>
      <c r="AX289" s="114"/>
      <c r="AY289" s="114"/>
      <c r="AZ289" s="114"/>
      <c r="BA289" s="114"/>
      <c r="BB289" s="114"/>
    </row>
    <row r="290" spans="2:54">
      <c r="B290" s="114"/>
      <c r="C290" s="114"/>
      <c r="D290" s="114"/>
      <c r="E290" s="114"/>
      <c r="F290" s="114"/>
      <c r="G290" s="114"/>
      <c r="H290" s="114"/>
      <c r="I290" s="114"/>
      <c r="J290" s="114"/>
      <c r="K290" s="114"/>
      <c r="L290" s="114"/>
      <c r="M290" s="114"/>
      <c r="N290" s="114"/>
      <c r="O290" s="114"/>
      <c r="P290" s="114"/>
      <c r="Q290" s="114"/>
      <c r="R290" s="114"/>
      <c r="S290" s="114"/>
      <c r="T290" s="114"/>
      <c r="U290" s="114"/>
      <c r="V290" s="114"/>
      <c r="W290" s="114"/>
      <c r="X290" s="114"/>
      <c r="Y290" s="114"/>
      <c r="Z290" s="114"/>
      <c r="AA290" s="114"/>
      <c r="AB290" s="114"/>
      <c r="AC290" s="114"/>
      <c r="AD290" s="114"/>
      <c r="AE290" s="114"/>
      <c r="AF290" s="114"/>
      <c r="AG290" s="114"/>
      <c r="AH290" s="114"/>
      <c r="AI290" s="114"/>
      <c r="AJ290" s="114"/>
      <c r="AK290" s="114"/>
      <c r="AL290" s="114"/>
      <c r="AM290" s="114"/>
      <c r="AN290" s="114"/>
      <c r="AO290" s="114"/>
      <c r="AP290" s="114"/>
      <c r="AQ290" s="114"/>
      <c r="AR290" s="114"/>
      <c r="AS290" s="114"/>
      <c r="AT290" s="114"/>
      <c r="AU290" s="114"/>
      <c r="AV290" s="114"/>
      <c r="AW290" s="114"/>
      <c r="AX290" s="114"/>
      <c r="AY290" s="114"/>
      <c r="AZ290" s="114"/>
      <c r="BA290" s="114"/>
      <c r="BB290" s="114"/>
    </row>
    <row r="291" spans="2:54">
      <c r="B291" s="114"/>
      <c r="C291" s="114"/>
      <c r="D291" s="114"/>
      <c r="E291" s="114"/>
      <c r="F291" s="114"/>
      <c r="G291" s="114"/>
      <c r="H291" s="114"/>
      <c r="I291" s="114"/>
      <c r="J291" s="114"/>
      <c r="K291" s="114"/>
      <c r="L291" s="114"/>
      <c r="M291" s="114"/>
      <c r="N291" s="114"/>
      <c r="O291" s="114"/>
      <c r="P291" s="114"/>
      <c r="Q291" s="114"/>
      <c r="R291" s="114"/>
      <c r="S291" s="114"/>
      <c r="T291" s="114"/>
      <c r="U291" s="114"/>
      <c r="V291" s="114"/>
      <c r="W291" s="114"/>
      <c r="X291" s="114"/>
      <c r="Y291" s="114"/>
      <c r="Z291" s="114"/>
      <c r="AA291" s="114"/>
      <c r="AB291" s="114"/>
      <c r="AC291" s="114"/>
      <c r="AD291" s="114"/>
      <c r="AE291" s="114"/>
      <c r="AF291" s="114"/>
      <c r="AG291" s="114"/>
      <c r="AH291" s="114"/>
      <c r="AI291" s="114"/>
      <c r="AJ291" s="114"/>
      <c r="AK291" s="114"/>
      <c r="AL291" s="114"/>
      <c r="AM291" s="114"/>
      <c r="AN291" s="114"/>
      <c r="AO291" s="114"/>
      <c r="AP291" s="114"/>
      <c r="AQ291" s="114"/>
      <c r="AR291" s="114"/>
      <c r="AS291" s="114"/>
      <c r="AT291" s="114"/>
      <c r="AU291" s="114"/>
      <c r="AV291" s="114"/>
      <c r="AW291" s="114"/>
      <c r="AX291" s="114"/>
      <c r="AY291" s="114"/>
      <c r="AZ291" s="114"/>
      <c r="BA291" s="114"/>
      <c r="BB291" s="114"/>
    </row>
    <row r="292" spans="2:54">
      <c r="B292" s="114"/>
      <c r="C292" s="114"/>
      <c r="D292" s="114"/>
      <c r="E292" s="114"/>
      <c r="F292" s="114"/>
      <c r="G292" s="114"/>
      <c r="H292" s="114"/>
      <c r="I292" s="114"/>
      <c r="J292" s="114"/>
      <c r="K292" s="114"/>
      <c r="L292" s="114"/>
      <c r="M292" s="114"/>
      <c r="N292" s="114"/>
      <c r="O292" s="114"/>
      <c r="P292" s="114"/>
      <c r="Q292" s="114"/>
      <c r="R292" s="114"/>
      <c r="S292" s="114"/>
      <c r="T292" s="114"/>
      <c r="U292" s="114"/>
      <c r="V292" s="114"/>
      <c r="W292" s="114"/>
      <c r="X292" s="114"/>
      <c r="Y292" s="114"/>
      <c r="Z292" s="114"/>
      <c r="AA292" s="114"/>
      <c r="AB292" s="114"/>
      <c r="AC292" s="114"/>
      <c r="AD292" s="114"/>
      <c r="AE292" s="114"/>
      <c r="AF292" s="114"/>
      <c r="AG292" s="114"/>
      <c r="AH292" s="114"/>
      <c r="AI292" s="114"/>
      <c r="AJ292" s="114"/>
      <c r="AK292" s="114"/>
      <c r="AL292" s="114"/>
      <c r="AM292" s="114"/>
      <c r="AN292" s="114"/>
      <c r="AO292" s="114"/>
      <c r="AP292" s="114"/>
      <c r="AQ292" s="114"/>
      <c r="AR292" s="114"/>
      <c r="AS292" s="114"/>
      <c r="AT292" s="114"/>
      <c r="AU292" s="114"/>
      <c r="AV292" s="114"/>
      <c r="AW292" s="114"/>
      <c r="AX292" s="114"/>
      <c r="AY292" s="114"/>
      <c r="AZ292" s="114"/>
      <c r="BA292" s="114"/>
      <c r="BB292" s="114"/>
    </row>
    <row r="293" spans="2:54">
      <c r="B293" s="114"/>
      <c r="C293" s="114"/>
      <c r="D293" s="114"/>
      <c r="E293" s="114"/>
      <c r="F293" s="114"/>
      <c r="G293" s="114"/>
      <c r="H293" s="114"/>
      <c r="I293" s="114"/>
      <c r="J293" s="114"/>
      <c r="K293" s="114"/>
      <c r="L293" s="114"/>
      <c r="M293" s="114"/>
      <c r="N293" s="114"/>
      <c r="O293" s="114"/>
      <c r="P293" s="114"/>
      <c r="Q293" s="114"/>
      <c r="R293" s="114"/>
      <c r="S293" s="114"/>
      <c r="T293" s="114"/>
      <c r="U293" s="114"/>
      <c r="V293" s="114"/>
      <c r="W293" s="114"/>
      <c r="X293" s="114"/>
      <c r="Y293" s="114"/>
      <c r="Z293" s="114"/>
      <c r="AA293" s="114"/>
      <c r="AB293" s="114"/>
      <c r="AC293" s="114"/>
      <c r="AD293" s="114"/>
      <c r="AE293" s="114"/>
      <c r="AF293" s="114"/>
      <c r="AG293" s="114"/>
      <c r="AH293" s="114"/>
      <c r="AI293" s="114"/>
      <c r="AJ293" s="114"/>
      <c r="AK293" s="114"/>
      <c r="AL293" s="114"/>
      <c r="AM293" s="114"/>
      <c r="AN293" s="114"/>
      <c r="AO293" s="114"/>
      <c r="AP293" s="114"/>
      <c r="AQ293" s="114"/>
      <c r="AR293" s="114"/>
      <c r="AS293" s="114"/>
      <c r="AT293" s="114"/>
      <c r="AU293" s="114"/>
      <c r="AV293" s="114"/>
      <c r="AW293" s="114"/>
      <c r="AX293" s="114"/>
      <c r="AY293" s="114"/>
      <c r="AZ293" s="114"/>
      <c r="BA293" s="114"/>
      <c r="BB293" s="114"/>
    </row>
    <row r="294" spans="2:54">
      <c r="B294" s="114"/>
      <c r="C294" s="114"/>
      <c r="D294" s="114"/>
      <c r="E294" s="114"/>
      <c r="F294" s="114"/>
      <c r="G294" s="114"/>
      <c r="H294" s="114"/>
      <c r="I294" s="114"/>
      <c r="J294" s="114"/>
      <c r="K294" s="114"/>
      <c r="L294" s="114"/>
      <c r="M294" s="114"/>
      <c r="N294" s="114"/>
      <c r="O294" s="114"/>
      <c r="P294" s="114"/>
      <c r="Q294" s="114"/>
      <c r="R294" s="114"/>
      <c r="S294" s="114"/>
      <c r="T294" s="114"/>
      <c r="U294" s="114"/>
      <c r="V294" s="114"/>
      <c r="W294" s="114"/>
      <c r="X294" s="114"/>
      <c r="Y294" s="114"/>
      <c r="Z294" s="114"/>
      <c r="AA294" s="114"/>
      <c r="AB294" s="114"/>
      <c r="AC294" s="114"/>
      <c r="AD294" s="114"/>
      <c r="AE294" s="114"/>
      <c r="AF294" s="114"/>
      <c r="AG294" s="114"/>
      <c r="AH294" s="114"/>
      <c r="AI294" s="114"/>
      <c r="AJ294" s="114"/>
      <c r="AK294" s="114"/>
      <c r="AL294" s="114"/>
      <c r="AM294" s="114"/>
      <c r="AN294" s="114"/>
      <c r="AO294" s="114"/>
      <c r="AP294" s="114"/>
      <c r="AQ294" s="114"/>
      <c r="AR294" s="114"/>
      <c r="AS294" s="114"/>
      <c r="AT294" s="114"/>
      <c r="AU294" s="114"/>
      <c r="AV294" s="114"/>
      <c r="AW294" s="114"/>
      <c r="AX294" s="114"/>
      <c r="AY294" s="114"/>
      <c r="AZ294" s="114"/>
      <c r="BA294" s="114"/>
      <c r="BB294" s="114"/>
    </row>
    <row r="295" spans="2:54">
      <c r="B295" s="114"/>
      <c r="C295" s="114"/>
      <c r="D295" s="114"/>
      <c r="E295" s="114"/>
      <c r="F295" s="114"/>
      <c r="G295" s="114"/>
      <c r="H295" s="114"/>
      <c r="I295" s="114"/>
      <c r="J295" s="114"/>
      <c r="K295" s="114"/>
      <c r="L295" s="114"/>
      <c r="M295" s="114"/>
      <c r="N295" s="114"/>
      <c r="O295" s="114"/>
      <c r="P295" s="114"/>
      <c r="Q295" s="114"/>
      <c r="R295" s="114"/>
      <c r="S295" s="114"/>
      <c r="T295" s="114"/>
      <c r="U295" s="114"/>
      <c r="V295" s="114"/>
      <c r="W295" s="114"/>
      <c r="X295" s="114"/>
      <c r="Y295" s="114"/>
      <c r="Z295" s="114"/>
      <c r="AA295" s="114"/>
      <c r="AB295" s="114"/>
      <c r="AC295" s="114"/>
      <c r="AD295" s="114"/>
      <c r="AE295" s="114"/>
      <c r="AF295" s="114"/>
      <c r="AG295" s="114"/>
      <c r="AH295" s="114"/>
      <c r="AI295" s="114"/>
      <c r="AJ295" s="114"/>
      <c r="AK295" s="114"/>
      <c r="AL295" s="114"/>
      <c r="AM295" s="114"/>
      <c r="AN295" s="114"/>
      <c r="AO295" s="114"/>
      <c r="AP295" s="114"/>
      <c r="AQ295" s="114"/>
      <c r="AR295" s="114"/>
      <c r="AS295" s="114"/>
      <c r="AT295" s="114"/>
      <c r="AU295" s="114"/>
      <c r="AV295" s="114"/>
      <c r="AW295" s="114"/>
      <c r="AX295" s="114"/>
      <c r="AY295" s="114"/>
      <c r="AZ295" s="114"/>
      <c r="BA295" s="114"/>
      <c r="BB295" s="114"/>
    </row>
    <row r="296" spans="2:54">
      <c r="B296" s="114"/>
      <c r="C296" s="114"/>
      <c r="D296" s="114"/>
      <c r="E296" s="114"/>
      <c r="F296" s="114"/>
      <c r="G296" s="114"/>
      <c r="H296" s="114"/>
      <c r="I296" s="114"/>
      <c r="J296" s="114"/>
      <c r="K296" s="114"/>
      <c r="L296" s="114"/>
      <c r="M296" s="114"/>
      <c r="N296" s="114"/>
      <c r="O296" s="114"/>
      <c r="P296" s="114"/>
      <c r="Q296" s="114"/>
      <c r="R296" s="114"/>
      <c r="S296" s="114"/>
      <c r="T296" s="114"/>
      <c r="U296" s="114"/>
      <c r="V296" s="114"/>
      <c r="W296" s="114"/>
      <c r="X296" s="114"/>
      <c r="Y296" s="114"/>
      <c r="Z296" s="114"/>
      <c r="AA296" s="114"/>
      <c r="AB296" s="114"/>
      <c r="AC296" s="114"/>
      <c r="AD296" s="114"/>
      <c r="AE296" s="114"/>
      <c r="AF296" s="114"/>
      <c r="AG296" s="114"/>
      <c r="AH296" s="114"/>
      <c r="AI296" s="114"/>
      <c r="AJ296" s="114"/>
      <c r="AK296" s="114"/>
      <c r="AL296" s="114"/>
      <c r="AM296" s="114"/>
      <c r="AN296" s="114"/>
      <c r="AO296" s="114"/>
      <c r="AP296" s="114"/>
      <c r="AQ296" s="114"/>
      <c r="AR296" s="114"/>
      <c r="AS296" s="114"/>
      <c r="AT296" s="114"/>
      <c r="AU296" s="114"/>
      <c r="AV296" s="114"/>
      <c r="AW296" s="114"/>
      <c r="AX296" s="114"/>
      <c r="AY296" s="114"/>
      <c r="AZ296" s="114"/>
      <c r="BA296" s="114"/>
      <c r="BB296" s="114"/>
    </row>
    <row r="297" spans="2:54">
      <c r="B297" s="114"/>
      <c r="C297" s="114"/>
      <c r="D297" s="114"/>
      <c r="E297" s="114"/>
      <c r="F297" s="114"/>
      <c r="G297" s="114"/>
      <c r="H297" s="114"/>
      <c r="I297" s="114"/>
      <c r="J297" s="114"/>
      <c r="K297" s="114"/>
      <c r="L297" s="114"/>
      <c r="M297" s="114"/>
      <c r="N297" s="114"/>
      <c r="O297" s="114"/>
      <c r="P297" s="114"/>
      <c r="Q297" s="114"/>
      <c r="R297" s="114"/>
      <c r="S297" s="114"/>
      <c r="T297" s="114"/>
      <c r="U297" s="114"/>
      <c r="V297" s="114"/>
      <c r="W297" s="114"/>
      <c r="X297" s="114"/>
      <c r="Y297" s="114"/>
      <c r="Z297" s="114"/>
      <c r="AA297" s="114"/>
      <c r="AB297" s="114"/>
      <c r="AC297" s="114"/>
      <c r="AD297" s="114"/>
      <c r="AE297" s="114"/>
      <c r="AF297" s="114"/>
      <c r="AG297" s="114"/>
      <c r="AH297" s="114"/>
      <c r="AI297" s="114"/>
      <c r="AJ297" s="114"/>
      <c r="AK297" s="114"/>
      <c r="AL297" s="114"/>
      <c r="AM297" s="114"/>
      <c r="AN297" s="114"/>
      <c r="AO297" s="114"/>
      <c r="AP297" s="114"/>
      <c r="AQ297" s="114"/>
      <c r="AR297" s="114"/>
      <c r="AS297" s="114"/>
      <c r="AT297" s="114"/>
      <c r="AU297" s="114"/>
      <c r="AV297" s="114"/>
      <c r="AW297" s="114"/>
      <c r="AX297" s="114"/>
      <c r="AY297" s="114"/>
      <c r="AZ297" s="114"/>
      <c r="BA297" s="114"/>
      <c r="BB297" s="114"/>
    </row>
    <row r="298" spans="2:54">
      <c r="B298" s="114"/>
      <c r="C298" s="114"/>
      <c r="D298" s="114"/>
      <c r="E298" s="114"/>
      <c r="F298" s="114"/>
      <c r="G298" s="114"/>
      <c r="H298" s="114"/>
      <c r="I298" s="114"/>
      <c r="J298" s="114"/>
      <c r="K298" s="114"/>
      <c r="L298" s="114"/>
      <c r="M298" s="114"/>
      <c r="N298" s="114"/>
      <c r="O298" s="114"/>
      <c r="P298" s="114"/>
      <c r="Q298" s="114"/>
      <c r="R298" s="114"/>
      <c r="S298" s="114"/>
      <c r="T298" s="114"/>
      <c r="U298" s="114"/>
      <c r="V298" s="114"/>
      <c r="W298" s="114"/>
      <c r="X298" s="114"/>
      <c r="Y298" s="114"/>
      <c r="Z298" s="114"/>
      <c r="AA298" s="114"/>
      <c r="AB298" s="114"/>
      <c r="AC298" s="114"/>
      <c r="AD298" s="114"/>
      <c r="AE298" s="114"/>
      <c r="AF298" s="114"/>
      <c r="AG298" s="114"/>
      <c r="AH298" s="114"/>
      <c r="AI298" s="114"/>
      <c r="AJ298" s="114"/>
      <c r="AK298" s="114"/>
      <c r="AL298" s="114"/>
      <c r="AM298" s="114"/>
      <c r="AN298" s="114"/>
      <c r="AO298" s="114"/>
      <c r="AP298" s="114"/>
      <c r="AQ298" s="114"/>
      <c r="AR298" s="114"/>
      <c r="AS298" s="114"/>
      <c r="AT298" s="114"/>
      <c r="AU298" s="114"/>
      <c r="AV298" s="114"/>
      <c r="AW298" s="114"/>
      <c r="AX298" s="114"/>
      <c r="AY298" s="114"/>
      <c r="AZ298" s="114"/>
      <c r="BA298" s="114"/>
      <c r="BB298" s="114"/>
    </row>
    <row r="299" spans="2:54">
      <c r="B299" s="114"/>
      <c r="C299" s="114"/>
      <c r="D299" s="114"/>
      <c r="E299" s="114"/>
      <c r="F299" s="114"/>
      <c r="G299" s="114"/>
      <c r="H299" s="114"/>
      <c r="I299" s="114"/>
      <c r="J299" s="114"/>
      <c r="K299" s="114"/>
      <c r="L299" s="114"/>
      <c r="M299" s="114"/>
      <c r="N299" s="114"/>
      <c r="O299" s="114"/>
      <c r="P299" s="114"/>
      <c r="Q299" s="114"/>
      <c r="R299" s="114"/>
      <c r="S299" s="114"/>
      <c r="T299" s="114"/>
      <c r="U299" s="114"/>
      <c r="V299" s="114"/>
      <c r="W299" s="114"/>
      <c r="X299" s="114"/>
      <c r="Y299" s="114"/>
      <c r="Z299" s="114"/>
      <c r="AA299" s="114"/>
      <c r="AB299" s="114"/>
      <c r="AC299" s="114"/>
      <c r="AD299" s="114"/>
      <c r="AE299" s="114"/>
      <c r="AF299" s="114"/>
      <c r="AG299" s="114"/>
      <c r="AH299" s="114"/>
      <c r="AI299" s="114"/>
      <c r="AJ299" s="114"/>
      <c r="AK299" s="114"/>
      <c r="AL299" s="114"/>
      <c r="AM299" s="114"/>
      <c r="AN299" s="114"/>
      <c r="AO299" s="114"/>
      <c r="AP299" s="114"/>
      <c r="AQ299" s="114"/>
      <c r="AR299" s="114"/>
      <c r="AS299" s="114"/>
      <c r="AT299" s="114"/>
      <c r="AU299" s="114"/>
      <c r="AV299" s="114"/>
      <c r="AW299" s="114"/>
      <c r="AX299" s="114"/>
      <c r="AY299" s="114"/>
      <c r="AZ299" s="114"/>
      <c r="BA299" s="114"/>
      <c r="BB299" s="114"/>
    </row>
    <row r="300" spans="2:54">
      <c r="B300" s="114"/>
      <c r="C300" s="114"/>
      <c r="D300" s="114"/>
      <c r="E300" s="114"/>
      <c r="F300" s="114"/>
      <c r="G300" s="114"/>
      <c r="H300" s="114"/>
      <c r="I300" s="114"/>
      <c r="J300" s="114"/>
      <c r="K300" s="114"/>
      <c r="L300" s="114"/>
      <c r="M300" s="114"/>
      <c r="N300" s="114"/>
      <c r="O300" s="114"/>
      <c r="P300" s="114"/>
      <c r="Q300" s="114"/>
      <c r="R300" s="114"/>
      <c r="S300" s="114"/>
      <c r="T300" s="114"/>
      <c r="U300" s="114"/>
      <c r="V300" s="114"/>
      <c r="W300" s="114"/>
      <c r="X300" s="114"/>
      <c r="Y300" s="114"/>
      <c r="Z300" s="114"/>
      <c r="AA300" s="114"/>
      <c r="AB300" s="114"/>
      <c r="AC300" s="114"/>
      <c r="AD300" s="114"/>
      <c r="AE300" s="114"/>
      <c r="AF300" s="114"/>
      <c r="AG300" s="114"/>
      <c r="AH300" s="114"/>
      <c r="AI300" s="114"/>
      <c r="AJ300" s="114"/>
      <c r="AK300" s="114"/>
      <c r="AL300" s="114"/>
      <c r="AM300" s="114"/>
      <c r="AN300" s="114"/>
      <c r="AO300" s="114"/>
      <c r="AP300" s="114"/>
      <c r="AQ300" s="114"/>
      <c r="AR300" s="114"/>
      <c r="AS300" s="114"/>
      <c r="AT300" s="114"/>
      <c r="AU300" s="114"/>
      <c r="AV300" s="114"/>
      <c r="AW300" s="114"/>
      <c r="AX300" s="114"/>
      <c r="AY300" s="114"/>
      <c r="AZ300" s="114"/>
      <c r="BA300" s="114"/>
      <c r="BB300" s="114"/>
    </row>
    <row r="301" spans="2:54">
      <c r="B301" s="114"/>
      <c r="C301" s="114"/>
      <c r="D301" s="114"/>
      <c r="E301" s="114"/>
      <c r="F301" s="114"/>
      <c r="G301" s="114"/>
      <c r="H301" s="114"/>
      <c r="I301" s="114"/>
      <c r="J301" s="114"/>
      <c r="K301" s="114"/>
      <c r="L301" s="114"/>
      <c r="M301" s="114"/>
      <c r="N301" s="114"/>
      <c r="O301" s="114"/>
      <c r="P301" s="114"/>
      <c r="Q301" s="114"/>
      <c r="R301" s="114"/>
      <c r="S301" s="114"/>
      <c r="T301" s="114"/>
      <c r="U301" s="114"/>
      <c r="V301" s="114"/>
      <c r="W301" s="114"/>
      <c r="X301" s="114"/>
      <c r="Y301" s="114"/>
      <c r="Z301" s="114"/>
      <c r="AA301" s="114"/>
      <c r="AB301" s="114"/>
      <c r="AC301" s="114"/>
      <c r="AD301" s="114"/>
      <c r="AE301" s="114"/>
      <c r="AF301" s="114"/>
      <c r="AG301" s="114"/>
      <c r="AH301" s="114"/>
      <c r="AI301" s="114"/>
      <c r="AJ301" s="114"/>
      <c r="AK301" s="114"/>
      <c r="AL301" s="114"/>
      <c r="AM301" s="114"/>
      <c r="AN301" s="114"/>
      <c r="AO301" s="114"/>
      <c r="AP301" s="114"/>
      <c r="AQ301" s="114"/>
      <c r="AR301" s="114"/>
      <c r="AS301" s="114"/>
      <c r="AT301" s="114"/>
      <c r="AU301" s="114"/>
      <c r="AV301" s="114"/>
      <c r="AW301" s="114"/>
      <c r="AX301" s="114"/>
      <c r="AY301" s="114"/>
      <c r="AZ301" s="114"/>
      <c r="BA301" s="114"/>
      <c r="BB301" s="114"/>
    </row>
    <row r="302" spans="2:54">
      <c r="B302" s="114"/>
      <c r="C302" s="114"/>
      <c r="D302" s="114"/>
      <c r="E302" s="114"/>
      <c r="F302" s="114"/>
      <c r="G302" s="114"/>
      <c r="H302" s="114"/>
      <c r="I302" s="114"/>
      <c r="J302" s="114"/>
      <c r="K302" s="114"/>
      <c r="L302" s="114"/>
      <c r="M302" s="114"/>
      <c r="N302" s="114"/>
      <c r="O302" s="114"/>
      <c r="P302" s="114"/>
      <c r="Q302" s="114"/>
      <c r="R302" s="114"/>
      <c r="S302" s="114"/>
      <c r="T302" s="114"/>
      <c r="U302" s="114"/>
      <c r="V302" s="114"/>
      <c r="W302" s="114"/>
      <c r="X302" s="114"/>
      <c r="Y302" s="114"/>
      <c r="Z302" s="114"/>
      <c r="AA302" s="114"/>
      <c r="AB302" s="114"/>
      <c r="AC302" s="114"/>
      <c r="AD302" s="114"/>
      <c r="AE302" s="114"/>
      <c r="AF302" s="114"/>
      <c r="AG302" s="114"/>
      <c r="AH302" s="114"/>
      <c r="AI302" s="114"/>
      <c r="AJ302" s="114"/>
      <c r="AK302" s="114"/>
      <c r="AL302" s="114"/>
      <c r="AM302" s="114"/>
      <c r="AN302" s="114"/>
      <c r="AO302" s="114"/>
      <c r="AP302" s="114"/>
      <c r="AQ302" s="114"/>
      <c r="AR302" s="114"/>
      <c r="AS302" s="114"/>
      <c r="AT302" s="114"/>
      <c r="AU302" s="114"/>
      <c r="AV302" s="114"/>
      <c r="AW302" s="114"/>
      <c r="AX302" s="114"/>
      <c r="AY302" s="114"/>
      <c r="AZ302" s="114"/>
      <c r="BA302" s="114"/>
      <c r="BB302" s="114"/>
    </row>
    <row r="303" spans="2:54">
      <c r="B303" s="114"/>
      <c r="C303" s="114"/>
      <c r="D303" s="114"/>
      <c r="E303" s="114"/>
      <c r="F303" s="114"/>
      <c r="G303" s="114"/>
      <c r="H303" s="114"/>
      <c r="I303" s="114"/>
      <c r="J303" s="114"/>
      <c r="K303" s="114"/>
      <c r="L303" s="114"/>
      <c r="M303" s="114"/>
      <c r="N303" s="114"/>
      <c r="O303" s="114"/>
      <c r="P303" s="114"/>
      <c r="Q303" s="114"/>
      <c r="R303" s="114"/>
      <c r="S303" s="114"/>
      <c r="T303" s="114"/>
      <c r="U303" s="114"/>
      <c r="V303" s="114"/>
      <c r="W303" s="114"/>
      <c r="X303" s="114"/>
      <c r="Y303" s="114"/>
      <c r="Z303" s="114"/>
      <c r="AA303" s="114"/>
      <c r="AB303" s="114"/>
      <c r="AC303" s="114"/>
      <c r="AD303" s="114"/>
      <c r="AE303" s="114"/>
      <c r="AF303" s="114"/>
      <c r="AG303" s="114"/>
      <c r="AH303" s="114"/>
      <c r="AI303" s="114"/>
      <c r="AJ303" s="114"/>
      <c r="AK303" s="114"/>
      <c r="AL303" s="114"/>
      <c r="AM303" s="114"/>
      <c r="AN303" s="114"/>
      <c r="AO303" s="114"/>
      <c r="AP303" s="114"/>
      <c r="AQ303" s="114"/>
      <c r="AR303" s="114"/>
      <c r="AS303" s="114"/>
      <c r="AT303" s="114"/>
      <c r="AU303" s="114"/>
      <c r="AV303" s="114"/>
      <c r="AW303" s="114"/>
      <c r="AX303" s="114"/>
      <c r="AY303" s="114"/>
      <c r="AZ303" s="114"/>
      <c r="BA303" s="114"/>
      <c r="BB303" s="114"/>
    </row>
    <row r="304" spans="2:54">
      <c r="B304" s="114"/>
      <c r="C304" s="114"/>
      <c r="D304" s="114"/>
      <c r="E304" s="114"/>
      <c r="F304" s="114"/>
      <c r="G304" s="114"/>
      <c r="H304" s="114"/>
      <c r="I304" s="114"/>
      <c r="J304" s="114"/>
      <c r="K304" s="114"/>
      <c r="L304" s="114"/>
      <c r="M304" s="114"/>
      <c r="N304" s="114"/>
      <c r="O304" s="114"/>
      <c r="P304" s="114"/>
      <c r="Q304" s="114"/>
      <c r="R304" s="114"/>
      <c r="S304" s="114"/>
      <c r="T304" s="114"/>
      <c r="U304" s="114"/>
      <c r="V304" s="114"/>
      <c r="W304" s="114"/>
      <c r="X304" s="114"/>
      <c r="Y304" s="114"/>
      <c r="Z304" s="114"/>
      <c r="AA304" s="114"/>
      <c r="AB304" s="114"/>
      <c r="AC304" s="114"/>
      <c r="AD304" s="114"/>
      <c r="AE304" s="114"/>
      <c r="AF304" s="114"/>
      <c r="AG304" s="114"/>
      <c r="AH304" s="114"/>
      <c r="AI304" s="114"/>
      <c r="AJ304" s="114"/>
      <c r="AK304" s="114"/>
      <c r="AL304" s="114"/>
      <c r="AM304" s="114"/>
      <c r="AN304" s="114"/>
      <c r="AO304" s="114"/>
      <c r="AP304" s="114"/>
      <c r="AQ304" s="114"/>
      <c r="AR304" s="114"/>
      <c r="AS304" s="114"/>
      <c r="AT304" s="114"/>
      <c r="AU304" s="114"/>
      <c r="AV304" s="114"/>
      <c r="AW304" s="114"/>
      <c r="AX304" s="114"/>
      <c r="AY304" s="114"/>
      <c r="AZ304" s="114"/>
      <c r="BA304" s="114"/>
      <c r="BB304" s="114"/>
    </row>
    <row r="305" spans="2:54">
      <c r="B305" s="114"/>
      <c r="C305" s="114"/>
      <c r="D305" s="114"/>
      <c r="E305" s="114"/>
      <c r="F305" s="114"/>
      <c r="G305" s="114"/>
      <c r="H305" s="114"/>
      <c r="I305" s="114"/>
      <c r="J305" s="114"/>
      <c r="K305" s="114"/>
      <c r="L305" s="114"/>
      <c r="M305" s="114"/>
      <c r="N305" s="114"/>
      <c r="O305" s="114"/>
      <c r="P305" s="114"/>
      <c r="Q305" s="114"/>
      <c r="R305" s="114"/>
      <c r="S305" s="114"/>
      <c r="T305" s="114"/>
      <c r="U305" s="114"/>
      <c r="V305" s="114"/>
      <c r="W305" s="114"/>
      <c r="X305" s="114"/>
      <c r="Y305" s="114"/>
      <c r="Z305" s="114"/>
      <c r="AA305" s="114"/>
      <c r="AB305" s="114"/>
      <c r="AC305" s="114"/>
      <c r="AD305" s="114"/>
      <c r="AE305" s="114"/>
      <c r="AF305" s="114"/>
      <c r="AG305" s="114"/>
      <c r="AH305" s="114"/>
      <c r="AI305" s="114"/>
      <c r="AJ305" s="114"/>
      <c r="AK305" s="114"/>
      <c r="AL305" s="114"/>
      <c r="AM305" s="114"/>
      <c r="AN305" s="114"/>
      <c r="AO305" s="114"/>
      <c r="AP305" s="114"/>
      <c r="AQ305" s="114"/>
      <c r="AR305" s="114"/>
      <c r="AS305" s="114"/>
      <c r="AT305" s="114"/>
      <c r="AU305" s="114"/>
      <c r="AV305" s="114"/>
      <c r="AW305" s="114"/>
      <c r="AX305" s="114"/>
      <c r="AY305" s="114"/>
      <c r="AZ305" s="114"/>
      <c r="BA305" s="114"/>
      <c r="BB305" s="114"/>
    </row>
    <row r="306" spans="2:54">
      <c r="B306" s="114"/>
      <c r="C306" s="114"/>
      <c r="D306" s="114"/>
      <c r="E306" s="114"/>
      <c r="F306" s="114"/>
      <c r="G306" s="114"/>
      <c r="H306" s="114"/>
      <c r="I306" s="114"/>
      <c r="J306" s="114"/>
      <c r="K306" s="114"/>
      <c r="L306" s="114"/>
      <c r="M306" s="114"/>
      <c r="N306" s="114"/>
      <c r="O306" s="114"/>
      <c r="P306" s="114"/>
      <c r="Q306" s="114"/>
      <c r="R306" s="114"/>
      <c r="S306" s="114"/>
      <c r="T306" s="114"/>
      <c r="U306" s="114"/>
      <c r="V306" s="114"/>
      <c r="W306" s="114"/>
      <c r="X306" s="114"/>
      <c r="Y306" s="114"/>
      <c r="Z306" s="114"/>
      <c r="AA306" s="114"/>
      <c r="AB306" s="114"/>
      <c r="AC306" s="114"/>
      <c r="AD306" s="114"/>
      <c r="AE306" s="114"/>
      <c r="AF306" s="114"/>
      <c r="AG306" s="114"/>
      <c r="AH306" s="114"/>
      <c r="AI306" s="114"/>
      <c r="AJ306" s="114"/>
      <c r="AK306" s="114"/>
      <c r="AL306" s="114"/>
      <c r="AM306" s="114"/>
      <c r="AN306" s="114"/>
      <c r="AO306" s="114"/>
      <c r="AP306" s="114"/>
      <c r="AQ306" s="114"/>
      <c r="AR306" s="114"/>
      <c r="AS306" s="114"/>
      <c r="AT306" s="114"/>
      <c r="AU306" s="114"/>
      <c r="AV306" s="114"/>
      <c r="AW306" s="114"/>
      <c r="AX306" s="114"/>
      <c r="AY306" s="114"/>
      <c r="AZ306" s="114"/>
      <c r="BA306" s="114"/>
      <c r="BB306" s="114"/>
    </row>
    <row r="307" spans="2:54">
      <c r="B307" s="114"/>
      <c r="C307" s="114"/>
      <c r="D307" s="114"/>
      <c r="E307" s="114"/>
      <c r="F307" s="114"/>
      <c r="G307" s="114"/>
      <c r="H307" s="114"/>
      <c r="I307" s="114"/>
      <c r="J307" s="114"/>
      <c r="K307" s="114"/>
      <c r="L307" s="114"/>
      <c r="M307" s="114"/>
      <c r="N307" s="114"/>
      <c r="O307" s="114"/>
      <c r="P307" s="114"/>
      <c r="Q307" s="114"/>
      <c r="R307" s="114"/>
      <c r="S307" s="114"/>
      <c r="T307" s="114"/>
      <c r="U307" s="114"/>
      <c r="V307" s="114"/>
      <c r="W307" s="114"/>
      <c r="X307" s="114"/>
      <c r="Y307" s="114"/>
      <c r="Z307" s="114"/>
      <c r="AA307" s="114"/>
      <c r="AB307" s="114"/>
      <c r="AC307" s="114"/>
      <c r="AD307" s="114"/>
      <c r="AE307" s="114"/>
      <c r="AF307" s="114"/>
      <c r="AG307" s="114"/>
      <c r="AH307" s="114"/>
      <c r="AI307" s="114"/>
      <c r="AJ307" s="114"/>
      <c r="AK307" s="114"/>
      <c r="AL307" s="114"/>
      <c r="AM307" s="114"/>
      <c r="AN307" s="114"/>
      <c r="AO307" s="114"/>
      <c r="AP307" s="114"/>
      <c r="AQ307" s="114"/>
      <c r="AR307" s="114"/>
      <c r="AS307" s="114"/>
      <c r="AT307" s="114"/>
      <c r="AU307" s="114"/>
      <c r="AV307" s="114"/>
      <c r="AW307" s="114"/>
      <c r="AX307" s="114"/>
      <c r="AY307" s="114"/>
      <c r="AZ307" s="114"/>
      <c r="BA307" s="114"/>
      <c r="BB307" s="114"/>
    </row>
    <row r="308" spans="2:54">
      <c r="B308" s="114"/>
      <c r="C308" s="114"/>
      <c r="D308" s="114"/>
      <c r="E308" s="114"/>
      <c r="F308" s="114"/>
      <c r="G308" s="114"/>
      <c r="H308" s="114"/>
      <c r="I308" s="114"/>
      <c r="J308" s="114"/>
      <c r="K308" s="114"/>
      <c r="L308" s="114"/>
      <c r="M308" s="114"/>
      <c r="N308" s="114"/>
      <c r="O308" s="114"/>
      <c r="P308" s="114"/>
      <c r="Q308" s="114"/>
      <c r="R308" s="114"/>
      <c r="S308" s="114"/>
      <c r="T308" s="114"/>
      <c r="U308" s="114"/>
      <c r="V308" s="114"/>
      <c r="W308" s="114"/>
      <c r="X308" s="114"/>
      <c r="Y308" s="114"/>
      <c r="Z308" s="114"/>
      <c r="AA308" s="114"/>
      <c r="AB308" s="114"/>
      <c r="AC308" s="114"/>
      <c r="AD308" s="114"/>
      <c r="AE308" s="114"/>
      <c r="AF308" s="114"/>
      <c r="AG308" s="114"/>
      <c r="AH308" s="114"/>
      <c r="AI308" s="114"/>
      <c r="AJ308" s="114"/>
      <c r="AK308" s="114"/>
      <c r="AL308" s="114"/>
      <c r="AM308" s="114"/>
      <c r="AN308" s="114"/>
      <c r="AO308" s="114"/>
      <c r="AP308" s="114"/>
      <c r="AQ308" s="114"/>
      <c r="AR308" s="114"/>
      <c r="AS308" s="114"/>
      <c r="AT308" s="114"/>
      <c r="AU308" s="114"/>
      <c r="AV308" s="114"/>
      <c r="AW308" s="114"/>
      <c r="AX308" s="114"/>
      <c r="AY308" s="114"/>
      <c r="AZ308" s="114"/>
      <c r="BA308" s="114"/>
      <c r="BB308" s="114"/>
    </row>
    <row r="309" spans="2:54">
      <c r="B309" s="114"/>
      <c r="C309" s="114"/>
      <c r="D309" s="114"/>
      <c r="E309" s="114"/>
      <c r="F309" s="114"/>
      <c r="G309" s="114"/>
      <c r="H309" s="114"/>
      <c r="I309" s="114"/>
      <c r="J309" s="114"/>
      <c r="K309" s="114"/>
      <c r="L309" s="114"/>
      <c r="M309" s="114"/>
      <c r="N309" s="114"/>
      <c r="O309" s="114"/>
      <c r="P309" s="114"/>
      <c r="Q309" s="114"/>
      <c r="R309" s="114"/>
      <c r="S309" s="114"/>
      <c r="T309" s="114"/>
      <c r="U309" s="114"/>
      <c r="V309" s="114"/>
      <c r="W309" s="114"/>
      <c r="X309" s="114"/>
      <c r="Y309" s="114"/>
      <c r="Z309" s="114"/>
      <c r="AA309" s="114"/>
      <c r="AB309" s="114"/>
      <c r="AC309" s="114"/>
      <c r="AD309" s="114"/>
      <c r="AE309" s="114"/>
      <c r="AF309" s="114"/>
      <c r="AG309" s="114"/>
      <c r="AH309" s="114"/>
      <c r="AI309" s="114"/>
      <c r="AJ309" s="114"/>
      <c r="AK309" s="114"/>
      <c r="AL309" s="114"/>
      <c r="AM309" s="114"/>
      <c r="AN309" s="114"/>
      <c r="AO309" s="114"/>
      <c r="AP309" s="114"/>
      <c r="AQ309" s="114"/>
      <c r="AR309" s="114"/>
      <c r="AS309" s="114"/>
      <c r="AT309" s="114"/>
      <c r="AU309" s="114"/>
      <c r="AV309" s="114"/>
      <c r="AW309" s="114"/>
      <c r="AX309" s="114"/>
      <c r="AY309" s="114"/>
      <c r="AZ309" s="114"/>
      <c r="BA309" s="114"/>
      <c r="BB309" s="114"/>
    </row>
    <row r="310" spans="2:54">
      <c r="B310" s="114"/>
      <c r="C310" s="114"/>
      <c r="D310" s="114"/>
      <c r="E310" s="114"/>
      <c r="F310" s="114"/>
      <c r="G310" s="114"/>
      <c r="H310" s="114"/>
      <c r="I310" s="114"/>
      <c r="J310" s="114"/>
      <c r="K310" s="114"/>
      <c r="L310" s="114"/>
      <c r="M310" s="114"/>
      <c r="N310" s="114"/>
      <c r="O310" s="114"/>
      <c r="P310" s="114"/>
      <c r="Q310" s="114"/>
      <c r="R310" s="114"/>
      <c r="S310" s="114"/>
      <c r="T310" s="114"/>
      <c r="U310" s="114"/>
      <c r="V310" s="114"/>
      <c r="W310" s="114"/>
      <c r="X310" s="114"/>
      <c r="Y310" s="114"/>
      <c r="Z310" s="114"/>
      <c r="AA310" s="114"/>
      <c r="AB310" s="114"/>
      <c r="AC310" s="114"/>
      <c r="AD310" s="114"/>
      <c r="AE310" s="114"/>
      <c r="AF310" s="114"/>
      <c r="AG310" s="114"/>
      <c r="AH310" s="114"/>
      <c r="AI310" s="114"/>
      <c r="AJ310" s="114"/>
      <c r="AK310" s="114"/>
      <c r="AL310" s="114"/>
      <c r="AM310" s="114"/>
      <c r="AN310" s="114"/>
      <c r="AO310" s="114"/>
      <c r="AP310" s="114"/>
      <c r="AQ310" s="114"/>
      <c r="AR310" s="114"/>
      <c r="AS310" s="114"/>
      <c r="AT310" s="114"/>
      <c r="AU310" s="114"/>
      <c r="AV310" s="114"/>
      <c r="AW310" s="114"/>
      <c r="AX310" s="114"/>
      <c r="AY310" s="114"/>
      <c r="AZ310" s="114"/>
      <c r="BA310" s="114"/>
      <c r="BB310" s="114"/>
    </row>
    <row r="311" spans="2:54">
      <c r="B311" s="114"/>
      <c r="C311" s="114"/>
      <c r="D311" s="114"/>
      <c r="E311" s="114"/>
      <c r="F311" s="114"/>
      <c r="G311" s="114"/>
      <c r="H311" s="114"/>
      <c r="I311" s="114"/>
      <c r="J311" s="114"/>
      <c r="K311" s="114"/>
      <c r="L311" s="114"/>
      <c r="M311" s="114"/>
      <c r="N311" s="114"/>
      <c r="O311" s="114"/>
      <c r="P311" s="114"/>
      <c r="Q311" s="114"/>
      <c r="R311" s="114"/>
      <c r="S311" s="114"/>
      <c r="T311" s="114"/>
      <c r="U311" s="114"/>
      <c r="V311" s="114"/>
      <c r="W311" s="114"/>
      <c r="X311" s="114"/>
      <c r="Y311" s="114"/>
      <c r="Z311" s="114"/>
      <c r="AA311" s="114"/>
      <c r="AB311" s="114"/>
      <c r="AC311" s="114"/>
      <c r="AD311" s="114"/>
      <c r="AE311" s="114"/>
      <c r="AF311" s="114"/>
      <c r="AG311" s="114"/>
      <c r="AH311" s="114"/>
      <c r="AI311" s="114"/>
      <c r="AJ311" s="114"/>
      <c r="AK311" s="114"/>
      <c r="AL311" s="114"/>
      <c r="AM311" s="114"/>
      <c r="AN311" s="114"/>
      <c r="AO311" s="114"/>
      <c r="AP311" s="114"/>
      <c r="AQ311" s="114"/>
      <c r="AR311" s="114"/>
      <c r="AS311" s="114"/>
      <c r="AT311" s="114"/>
      <c r="AU311" s="114"/>
      <c r="AV311" s="114"/>
      <c r="AW311" s="114"/>
      <c r="AX311" s="114"/>
      <c r="AY311" s="114"/>
      <c r="AZ311" s="114"/>
      <c r="BA311" s="114"/>
      <c r="BB311" s="114"/>
    </row>
    <row r="312" spans="2:54">
      <c r="B312" s="114"/>
      <c r="C312" s="114"/>
      <c r="D312" s="114"/>
      <c r="E312" s="114"/>
      <c r="F312" s="114"/>
      <c r="G312" s="114"/>
      <c r="H312" s="114"/>
      <c r="I312" s="114"/>
      <c r="J312" s="114"/>
      <c r="K312" s="114"/>
      <c r="L312" s="114"/>
      <c r="M312" s="114"/>
      <c r="N312" s="114"/>
      <c r="O312" s="114"/>
      <c r="P312" s="114"/>
      <c r="Q312" s="114"/>
      <c r="R312" s="114"/>
      <c r="S312" s="114"/>
      <c r="T312" s="114"/>
      <c r="U312" s="114"/>
      <c r="V312" s="114"/>
      <c r="W312" s="114"/>
      <c r="X312" s="114"/>
      <c r="Y312" s="114"/>
      <c r="Z312" s="114"/>
      <c r="AA312" s="114"/>
      <c r="AB312" s="114"/>
      <c r="AC312" s="114"/>
      <c r="AD312" s="114"/>
      <c r="AE312" s="114"/>
      <c r="AF312" s="114"/>
      <c r="AG312" s="114"/>
      <c r="AH312" s="114"/>
      <c r="AI312" s="114"/>
      <c r="AJ312" s="114"/>
      <c r="AK312" s="114"/>
      <c r="AL312" s="114"/>
      <c r="AM312" s="114"/>
      <c r="AN312" s="114"/>
      <c r="AO312" s="114"/>
      <c r="AP312" s="114"/>
      <c r="AQ312" s="114"/>
      <c r="AR312" s="114"/>
      <c r="AS312" s="114"/>
      <c r="AT312" s="114"/>
      <c r="AU312" s="114"/>
      <c r="AV312" s="114"/>
      <c r="AW312" s="114"/>
      <c r="AX312" s="114"/>
      <c r="AY312" s="114"/>
      <c r="AZ312" s="114"/>
      <c r="BA312" s="114"/>
      <c r="BB312" s="114"/>
    </row>
    <row r="313" spans="2:54">
      <c r="B313" s="114"/>
      <c r="C313" s="114"/>
      <c r="D313" s="114"/>
      <c r="E313" s="114"/>
      <c r="F313" s="114"/>
      <c r="G313" s="114"/>
      <c r="H313" s="114"/>
      <c r="I313" s="114"/>
      <c r="J313" s="114"/>
      <c r="K313" s="114"/>
      <c r="L313" s="114"/>
      <c r="M313" s="114"/>
      <c r="N313" s="114"/>
      <c r="O313" s="114"/>
      <c r="P313" s="114"/>
      <c r="Q313" s="114"/>
      <c r="R313" s="114"/>
      <c r="S313" s="114"/>
      <c r="T313" s="114"/>
      <c r="U313" s="114"/>
      <c r="V313" s="114"/>
      <c r="W313" s="114"/>
      <c r="X313" s="114"/>
      <c r="Y313" s="114"/>
      <c r="Z313" s="114"/>
      <c r="AA313" s="114"/>
      <c r="AB313" s="114"/>
      <c r="AC313" s="114"/>
      <c r="AD313" s="114"/>
      <c r="AE313" s="114"/>
      <c r="AF313" s="114"/>
      <c r="AG313" s="114"/>
      <c r="AH313" s="114"/>
      <c r="AI313" s="114"/>
      <c r="AJ313" s="114"/>
      <c r="AK313" s="114"/>
      <c r="AL313" s="114"/>
      <c r="AM313" s="114"/>
      <c r="AN313" s="114"/>
      <c r="AO313" s="114"/>
      <c r="AP313" s="114"/>
      <c r="AQ313" s="114"/>
      <c r="AR313" s="114"/>
      <c r="AS313" s="114"/>
      <c r="AT313" s="114"/>
      <c r="AU313" s="114"/>
      <c r="AV313" s="114"/>
      <c r="AW313" s="114"/>
      <c r="AX313" s="114"/>
      <c r="AY313" s="114"/>
      <c r="AZ313" s="114"/>
      <c r="BA313" s="114"/>
      <c r="BB313" s="114"/>
    </row>
    <row r="314" spans="2:54">
      <c r="B314" s="114"/>
      <c r="C314" s="114"/>
      <c r="D314" s="114"/>
      <c r="E314" s="114"/>
      <c r="F314" s="114"/>
      <c r="G314" s="114"/>
      <c r="H314" s="114"/>
      <c r="I314" s="114"/>
      <c r="J314" s="114"/>
      <c r="K314" s="114"/>
      <c r="L314" s="114"/>
      <c r="M314" s="114"/>
      <c r="N314" s="114"/>
      <c r="O314" s="114"/>
      <c r="P314" s="114"/>
      <c r="Q314" s="114"/>
      <c r="R314" s="114"/>
      <c r="S314" s="114"/>
      <c r="T314" s="114"/>
      <c r="U314" s="114"/>
      <c r="V314" s="114"/>
      <c r="W314" s="114"/>
      <c r="X314" s="114"/>
      <c r="Y314" s="114"/>
      <c r="Z314" s="114"/>
      <c r="AA314" s="114"/>
      <c r="AB314" s="114"/>
      <c r="AC314" s="114"/>
      <c r="AD314" s="114"/>
      <c r="AE314" s="114"/>
      <c r="AF314" s="114"/>
      <c r="AG314" s="114"/>
      <c r="AH314" s="114"/>
      <c r="AI314" s="114"/>
      <c r="AJ314" s="114"/>
      <c r="AK314" s="114"/>
      <c r="AL314" s="114"/>
      <c r="AM314" s="114"/>
      <c r="AN314" s="114"/>
      <c r="AO314" s="114"/>
      <c r="AP314" s="114"/>
      <c r="AQ314" s="114"/>
      <c r="AR314" s="114"/>
      <c r="AS314" s="114"/>
      <c r="AT314" s="114"/>
      <c r="AU314" s="114"/>
      <c r="AV314" s="114"/>
      <c r="AW314" s="114"/>
      <c r="AX314" s="114"/>
      <c r="AY314" s="114"/>
      <c r="AZ314" s="114"/>
      <c r="BA314" s="114"/>
      <c r="BB314" s="114"/>
    </row>
    <row r="315" spans="2:54">
      <c r="B315" s="114"/>
      <c r="C315" s="114"/>
      <c r="D315" s="114"/>
      <c r="E315" s="114"/>
      <c r="F315" s="114"/>
      <c r="G315" s="114"/>
      <c r="H315" s="114"/>
      <c r="I315" s="114"/>
      <c r="J315" s="114"/>
      <c r="K315" s="114"/>
      <c r="L315" s="114"/>
      <c r="M315" s="114"/>
      <c r="N315" s="114"/>
      <c r="O315" s="114"/>
      <c r="P315" s="114"/>
      <c r="Q315" s="114"/>
      <c r="R315" s="114"/>
      <c r="S315" s="114"/>
      <c r="T315" s="114"/>
      <c r="U315" s="114"/>
      <c r="V315" s="114"/>
      <c r="W315" s="114"/>
      <c r="X315" s="114"/>
      <c r="Y315" s="114"/>
      <c r="Z315" s="114"/>
      <c r="AA315" s="114"/>
      <c r="AB315" s="114"/>
      <c r="AC315" s="114"/>
      <c r="AD315" s="114"/>
      <c r="AE315" s="114"/>
      <c r="AF315" s="114"/>
      <c r="AG315" s="114"/>
      <c r="AH315" s="114"/>
      <c r="AI315" s="114"/>
      <c r="AJ315" s="114"/>
      <c r="AK315" s="114"/>
      <c r="AL315" s="114"/>
      <c r="AM315" s="114"/>
      <c r="AN315" s="114"/>
      <c r="AO315" s="114"/>
      <c r="AP315" s="114"/>
      <c r="AQ315" s="114"/>
      <c r="AR315" s="114"/>
      <c r="AS315" s="114"/>
      <c r="AT315" s="114"/>
      <c r="AU315" s="114"/>
      <c r="AV315" s="114"/>
      <c r="AW315" s="114"/>
      <c r="AX315" s="114"/>
      <c r="AY315" s="114"/>
      <c r="AZ315" s="114"/>
      <c r="BA315" s="114"/>
      <c r="BB315" s="114"/>
    </row>
    <row r="316" spans="2:54">
      <c r="B316" s="114"/>
      <c r="C316" s="114"/>
      <c r="D316" s="114"/>
      <c r="E316" s="114"/>
      <c r="F316" s="114"/>
      <c r="G316" s="114"/>
      <c r="H316" s="114"/>
      <c r="I316" s="114"/>
      <c r="J316" s="114"/>
      <c r="K316" s="114"/>
      <c r="L316" s="114"/>
      <c r="M316" s="114"/>
      <c r="N316" s="114"/>
      <c r="O316" s="114"/>
      <c r="P316" s="114"/>
      <c r="Q316" s="114"/>
      <c r="R316" s="114"/>
      <c r="S316" s="114"/>
      <c r="T316" s="114"/>
      <c r="U316" s="114"/>
      <c r="V316" s="114"/>
      <c r="W316" s="114"/>
      <c r="X316" s="114"/>
      <c r="Y316" s="114"/>
      <c r="Z316" s="114"/>
      <c r="AA316" s="114"/>
      <c r="AB316" s="114"/>
      <c r="AC316" s="114"/>
      <c r="AD316" s="114"/>
      <c r="AE316" s="114"/>
      <c r="AF316" s="114"/>
      <c r="AG316" s="114"/>
      <c r="AH316" s="114"/>
      <c r="AI316" s="114"/>
      <c r="AJ316" s="114"/>
      <c r="AK316" s="114"/>
      <c r="AL316" s="114"/>
      <c r="AM316" s="114"/>
      <c r="AN316" s="114"/>
      <c r="AO316" s="114"/>
      <c r="AP316" s="114"/>
      <c r="AQ316" s="114"/>
      <c r="AR316" s="114"/>
      <c r="AS316" s="114"/>
      <c r="AT316" s="114"/>
      <c r="AU316" s="114"/>
      <c r="AV316" s="114"/>
      <c r="AW316" s="114"/>
      <c r="AX316" s="114"/>
      <c r="AY316" s="114"/>
      <c r="AZ316" s="114"/>
      <c r="BA316" s="114"/>
      <c r="BB316" s="114"/>
    </row>
    <row r="317" spans="2:54">
      <c r="B317" s="114"/>
      <c r="C317" s="114"/>
      <c r="D317" s="114"/>
      <c r="E317" s="114"/>
      <c r="F317" s="114"/>
      <c r="G317" s="114"/>
      <c r="H317" s="114"/>
      <c r="I317" s="114"/>
      <c r="J317" s="114"/>
      <c r="K317" s="114"/>
      <c r="L317" s="114"/>
      <c r="M317" s="114"/>
      <c r="N317" s="114"/>
      <c r="O317" s="114"/>
      <c r="P317" s="114"/>
      <c r="Q317" s="114"/>
      <c r="R317" s="114"/>
      <c r="S317" s="114"/>
      <c r="T317" s="114"/>
      <c r="U317" s="114"/>
      <c r="V317" s="114"/>
      <c r="W317" s="114"/>
      <c r="X317" s="114"/>
      <c r="Y317" s="114"/>
      <c r="Z317" s="114"/>
      <c r="AA317" s="114"/>
      <c r="AB317" s="114"/>
      <c r="AC317" s="114"/>
      <c r="AD317" s="114"/>
      <c r="AE317" s="114"/>
      <c r="AF317" s="114"/>
      <c r="AG317" s="114"/>
      <c r="AH317" s="114"/>
      <c r="AI317" s="114"/>
      <c r="AJ317" s="114"/>
      <c r="AK317" s="114"/>
      <c r="AL317" s="114"/>
      <c r="AM317" s="114"/>
      <c r="AN317" s="114"/>
      <c r="AO317" s="114"/>
      <c r="AP317" s="114"/>
      <c r="AQ317" s="114"/>
      <c r="AR317" s="114"/>
      <c r="AS317" s="114"/>
      <c r="AT317" s="114"/>
      <c r="AU317" s="114"/>
      <c r="AV317" s="114"/>
      <c r="AW317" s="114"/>
      <c r="AX317" s="114"/>
      <c r="AY317" s="114"/>
      <c r="AZ317" s="114"/>
      <c r="BA317" s="114"/>
      <c r="BB317" s="114"/>
    </row>
    <row r="318" spans="2:54">
      <c r="B318" s="114"/>
      <c r="C318" s="114"/>
      <c r="D318" s="114"/>
      <c r="E318" s="114"/>
      <c r="F318" s="114"/>
      <c r="G318" s="114"/>
      <c r="H318" s="114"/>
      <c r="I318" s="114"/>
      <c r="J318" s="114"/>
      <c r="K318" s="114"/>
      <c r="L318" s="114"/>
      <c r="M318" s="114"/>
      <c r="N318" s="114"/>
      <c r="O318" s="114"/>
      <c r="P318" s="114"/>
      <c r="Q318" s="114"/>
      <c r="R318" s="114"/>
      <c r="S318" s="114"/>
      <c r="T318" s="114"/>
      <c r="U318" s="114"/>
      <c r="V318" s="114"/>
      <c r="W318" s="114"/>
      <c r="X318" s="114"/>
      <c r="Y318" s="114"/>
      <c r="Z318" s="114"/>
      <c r="AA318" s="114"/>
      <c r="AB318" s="114"/>
      <c r="AC318" s="114"/>
      <c r="AD318" s="114"/>
      <c r="AE318" s="114"/>
      <c r="AF318" s="114"/>
      <c r="AG318" s="114"/>
      <c r="AH318" s="114"/>
      <c r="AI318" s="114"/>
      <c r="AJ318" s="114"/>
      <c r="AK318" s="114"/>
      <c r="AL318" s="114"/>
      <c r="AM318" s="114"/>
      <c r="AN318" s="114"/>
      <c r="AO318" s="114"/>
      <c r="AP318" s="114"/>
      <c r="AQ318" s="114"/>
      <c r="AR318" s="114"/>
      <c r="AS318" s="114"/>
      <c r="AT318" s="114"/>
      <c r="AU318" s="114"/>
      <c r="AV318" s="114"/>
      <c r="AW318" s="114"/>
      <c r="AX318" s="114"/>
      <c r="AY318" s="114"/>
      <c r="AZ318" s="114"/>
      <c r="BA318" s="114"/>
      <c r="BB318" s="114"/>
    </row>
    <row r="319" spans="2:54">
      <c r="B319" s="114"/>
      <c r="C319" s="114"/>
      <c r="D319" s="114"/>
      <c r="E319" s="114"/>
      <c r="F319" s="114"/>
      <c r="G319" s="114"/>
      <c r="H319" s="114"/>
      <c r="I319" s="114"/>
      <c r="J319" s="114"/>
      <c r="K319" s="114"/>
      <c r="L319" s="114"/>
      <c r="M319" s="114"/>
      <c r="N319" s="114"/>
      <c r="O319" s="114"/>
      <c r="P319" s="114"/>
      <c r="Q319" s="114"/>
      <c r="R319" s="114"/>
      <c r="S319" s="114"/>
      <c r="T319" s="114"/>
      <c r="U319" s="114"/>
      <c r="V319" s="114"/>
      <c r="W319" s="114"/>
      <c r="X319" s="114"/>
      <c r="Y319" s="114"/>
      <c r="Z319" s="114"/>
      <c r="AA319" s="114"/>
      <c r="AB319" s="114"/>
      <c r="AC319" s="114"/>
      <c r="AD319" s="114"/>
      <c r="AE319" s="114"/>
      <c r="AF319" s="114"/>
      <c r="AG319" s="114"/>
      <c r="AH319" s="114"/>
      <c r="AI319" s="114"/>
      <c r="AJ319" s="114"/>
      <c r="AK319" s="114"/>
      <c r="AL319" s="114"/>
      <c r="AM319" s="114"/>
      <c r="AN319" s="114"/>
      <c r="AO319" s="114"/>
      <c r="AP319" s="114"/>
      <c r="AQ319" s="114"/>
      <c r="AR319" s="114"/>
      <c r="AS319" s="114"/>
      <c r="AT319" s="114"/>
      <c r="AU319" s="114"/>
      <c r="AV319" s="114"/>
      <c r="AW319" s="114"/>
      <c r="AX319" s="114"/>
      <c r="AY319" s="114"/>
      <c r="AZ319" s="114"/>
      <c r="BA319" s="114"/>
      <c r="BB319" s="114"/>
    </row>
    <row r="320" spans="2:54">
      <c r="B320" s="114"/>
      <c r="C320" s="114"/>
      <c r="D320" s="114"/>
      <c r="E320" s="114"/>
      <c r="F320" s="114"/>
      <c r="G320" s="114"/>
      <c r="H320" s="114"/>
      <c r="I320" s="114"/>
      <c r="J320" s="114"/>
      <c r="K320" s="114"/>
      <c r="L320" s="114"/>
      <c r="M320" s="114"/>
      <c r="N320" s="114"/>
      <c r="O320" s="114"/>
      <c r="P320" s="114"/>
      <c r="Q320" s="114"/>
      <c r="R320" s="114"/>
      <c r="S320" s="114"/>
      <c r="T320" s="114"/>
      <c r="U320" s="114"/>
      <c r="V320" s="114"/>
      <c r="W320" s="114"/>
      <c r="X320" s="114"/>
      <c r="Y320" s="114"/>
      <c r="Z320" s="114"/>
      <c r="AA320" s="114"/>
      <c r="AB320" s="114"/>
      <c r="AC320" s="114"/>
      <c r="AD320" s="114"/>
      <c r="AE320" s="114"/>
      <c r="AF320" s="114"/>
      <c r="AG320" s="114"/>
      <c r="AH320" s="114"/>
      <c r="AI320" s="114"/>
      <c r="AJ320" s="114"/>
      <c r="AK320" s="114"/>
      <c r="AL320" s="114"/>
      <c r="AM320" s="114"/>
      <c r="AN320" s="114"/>
      <c r="AO320" s="114"/>
      <c r="AP320" s="114"/>
      <c r="AQ320" s="114"/>
      <c r="AR320" s="114"/>
      <c r="AS320" s="114"/>
      <c r="AT320" s="114"/>
      <c r="AU320" s="114"/>
      <c r="AV320" s="114"/>
      <c r="AW320" s="114"/>
      <c r="AX320" s="114"/>
      <c r="AY320" s="114"/>
      <c r="AZ320" s="114"/>
      <c r="BA320" s="114"/>
      <c r="BB320" s="114"/>
    </row>
    <row r="321" spans="2:54">
      <c r="B321" s="114"/>
      <c r="C321" s="114"/>
      <c r="D321" s="114"/>
      <c r="E321" s="114"/>
      <c r="F321" s="114"/>
      <c r="G321" s="114"/>
      <c r="H321" s="114"/>
      <c r="I321" s="114"/>
      <c r="J321" s="114"/>
      <c r="K321" s="114"/>
      <c r="L321" s="114"/>
      <c r="M321" s="114"/>
      <c r="N321" s="114"/>
      <c r="O321" s="114"/>
      <c r="P321" s="114"/>
      <c r="Q321" s="114"/>
      <c r="R321" s="114"/>
      <c r="S321" s="114"/>
      <c r="T321" s="114"/>
      <c r="U321" s="114"/>
      <c r="V321" s="114"/>
      <c r="W321" s="114"/>
      <c r="X321" s="114"/>
      <c r="Y321" s="114"/>
      <c r="Z321" s="114"/>
      <c r="AA321" s="114"/>
      <c r="AB321" s="114"/>
      <c r="AC321" s="114"/>
      <c r="AD321" s="114"/>
      <c r="AE321" s="114"/>
      <c r="AF321" s="114"/>
      <c r="AG321" s="114"/>
      <c r="AH321" s="114"/>
      <c r="AI321" s="114"/>
      <c r="AJ321" s="114"/>
      <c r="AK321" s="114"/>
      <c r="AL321" s="114"/>
      <c r="AM321" s="114"/>
      <c r="AN321" s="114"/>
      <c r="AO321" s="114"/>
      <c r="AP321" s="114"/>
      <c r="AQ321" s="114"/>
      <c r="AR321" s="114"/>
      <c r="AS321" s="114"/>
      <c r="AT321" s="114"/>
      <c r="AU321" s="114"/>
      <c r="AV321" s="114"/>
      <c r="AW321" s="114"/>
      <c r="AX321" s="114"/>
      <c r="AY321" s="114"/>
      <c r="AZ321" s="114"/>
      <c r="BA321" s="114"/>
      <c r="BB321" s="114"/>
    </row>
    <row r="322" spans="2:54">
      <c r="B322" s="114"/>
      <c r="C322" s="114"/>
      <c r="D322" s="114"/>
      <c r="E322" s="114"/>
      <c r="F322" s="114"/>
      <c r="G322" s="114"/>
      <c r="H322" s="114"/>
      <c r="I322" s="114"/>
      <c r="J322" s="114"/>
      <c r="K322" s="114"/>
      <c r="L322" s="114"/>
      <c r="M322" s="114"/>
      <c r="N322" s="114"/>
      <c r="O322" s="114"/>
      <c r="P322" s="114"/>
      <c r="Q322" s="114"/>
      <c r="R322" s="114"/>
      <c r="S322" s="114"/>
      <c r="T322" s="114"/>
      <c r="U322" s="114"/>
      <c r="V322" s="114"/>
      <c r="W322" s="114"/>
      <c r="X322" s="114"/>
      <c r="Y322" s="114"/>
      <c r="Z322" s="114"/>
      <c r="AA322" s="114"/>
      <c r="AB322" s="114"/>
      <c r="AC322" s="114"/>
      <c r="AD322" s="114"/>
      <c r="AE322" s="114"/>
      <c r="AF322" s="114"/>
      <c r="AG322" s="114"/>
      <c r="AH322" s="114"/>
      <c r="AI322" s="114"/>
      <c r="AJ322" s="114"/>
      <c r="AK322" s="114"/>
      <c r="AL322" s="114"/>
      <c r="AM322" s="114"/>
      <c r="AN322" s="114"/>
      <c r="AO322" s="114"/>
      <c r="AP322" s="114"/>
      <c r="AQ322" s="114"/>
      <c r="AR322" s="114"/>
      <c r="AS322" s="114"/>
      <c r="AT322" s="114"/>
      <c r="AU322" s="114"/>
      <c r="AV322" s="114"/>
      <c r="AW322" s="114"/>
      <c r="AX322" s="114"/>
      <c r="AY322" s="114"/>
      <c r="AZ322" s="114"/>
      <c r="BA322" s="114"/>
      <c r="BB322" s="114"/>
    </row>
    <row r="323" spans="2:54">
      <c r="B323" s="114"/>
      <c r="C323" s="114"/>
      <c r="D323" s="114"/>
      <c r="E323" s="114"/>
      <c r="F323" s="114"/>
      <c r="G323" s="114"/>
      <c r="H323" s="114"/>
      <c r="I323" s="114"/>
      <c r="J323" s="114"/>
      <c r="K323" s="114"/>
      <c r="L323" s="114"/>
      <c r="M323" s="114"/>
      <c r="N323" s="114"/>
      <c r="O323" s="114"/>
      <c r="P323" s="114"/>
      <c r="Q323" s="114"/>
      <c r="R323" s="114"/>
      <c r="S323" s="114"/>
      <c r="T323" s="114"/>
      <c r="U323" s="114"/>
      <c r="V323" s="114"/>
      <c r="W323" s="114"/>
      <c r="X323" s="114"/>
      <c r="Y323" s="114"/>
      <c r="Z323" s="114"/>
      <c r="AA323" s="114"/>
      <c r="AB323" s="114"/>
      <c r="AC323" s="114"/>
      <c r="AD323" s="114"/>
      <c r="AE323" s="114"/>
      <c r="AF323" s="114"/>
      <c r="AG323" s="114"/>
      <c r="AH323" s="114"/>
      <c r="AI323" s="114"/>
      <c r="AJ323" s="114"/>
      <c r="AK323" s="114"/>
      <c r="AL323" s="114"/>
      <c r="AM323" s="114"/>
      <c r="AN323" s="114"/>
      <c r="AO323" s="114"/>
      <c r="AP323" s="114"/>
      <c r="AQ323" s="114"/>
      <c r="AR323" s="114"/>
      <c r="AS323" s="114"/>
      <c r="AT323" s="114"/>
      <c r="AU323" s="114"/>
      <c r="AV323" s="114"/>
      <c r="AW323" s="114"/>
      <c r="AX323" s="114"/>
      <c r="AY323" s="114"/>
      <c r="AZ323" s="114"/>
      <c r="BA323" s="114"/>
      <c r="BB323" s="114"/>
    </row>
    <row r="324" spans="2:54">
      <c r="B324" s="114"/>
      <c r="C324" s="114"/>
      <c r="D324" s="114"/>
      <c r="E324" s="114"/>
      <c r="F324" s="114"/>
      <c r="G324" s="114"/>
      <c r="H324" s="114"/>
      <c r="I324" s="114"/>
      <c r="J324" s="114"/>
      <c r="K324" s="114"/>
      <c r="L324" s="114"/>
      <c r="M324" s="114"/>
      <c r="N324" s="114"/>
      <c r="O324" s="114"/>
      <c r="P324" s="114"/>
      <c r="Q324" s="114"/>
      <c r="R324" s="114"/>
      <c r="S324" s="114"/>
      <c r="T324" s="114"/>
      <c r="U324" s="114"/>
      <c r="V324" s="114"/>
      <c r="W324" s="114"/>
      <c r="X324" s="114"/>
      <c r="Y324" s="114"/>
      <c r="Z324" s="114"/>
      <c r="AA324" s="114"/>
      <c r="AB324" s="114"/>
      <c r="AC324" s="114"/>
      <c r="AD324" s="114"/>
      <c r="AE324" s="114"/>
      <c r="AF324" s="114"/>
      <c r="AG324" s="114"/>
      <c r="AH324" s="114"/>
      <c r="AI324" s="114"/>
      <c r="AJ324" s="114"/>
      <c r="AK324" s="114"/>
      <c r="AL324" s="114"/>
      <c r="AM324" s="114"/>
      <c r="AN324" s="114"/>
      <c r="AO324" s="114"/>
      <c r="AP324" s="114"/>
      <c r="AQ324" s="114"/>
      <c r="AR324" s="114"/>
      <c r="AS324" s="114"/>
      <c r="AT324" s="114"/>
      <c r="AU324" s="114"/>
      <c r="AV324" s="114"/>
      <c r="AW324" s="114"/>
      <c r="AX324" s="114"/>
      <c r="AY324" s="114"/>
      <c r="AZ324" s="114"/>
      <c r="BA324" s="114"/>
      <c r="BB324" s="114"/>
    </row>
    <row r="325" spans="2:54">
      <c r="B325" s="114"/>
      <c r="C325" s="114"/>
      <c r="D325" s="114"/>
      <c r="E325" s="114"/>
      <c r="F325" s="114"/>
      <c r="G325" s="114"/>
      <c r="H325" s="114"/>
      <c r="I325" s="114"/>
      <c r="J325" s="114"/>
      <c r="K325" s="114"/>
      <c r="L325" s="114"/>
      <c r="M325" s="114"/>
      <c r="N325" s="114"/>
      <c r="O325" s="114"/>
      <c r="P325" s="114"/>
      <c r="Q325" s="114"/>
      <c r="R325" s="114"/>
      <c r="S325" s="114"/>
      <c r="T325" s="114"/>
      <c r="U325" s="114"/>
      <c r="V325" s="114"/>
      <c r="W325" s="114"/>
      <c r="X325" s="114"/>
      <c r="Y325" s="114"/>
      <c r="Z325" s="114"/>
      <c r="AA325" s="114"/>
      <c r="AB325" s="114"/>
      <c r="AC325" s="114"/>
      <c r="AD325" s="114"/>
      <c r="AE325" s="114"/>
      <c r="AF325" s="114"/>
      <c r="AG325" s="114"/>
      <c r="AH325" s="114"/>
      <c r="AI325" s="114"/>
      <c r="AJ325" s="114"/>
      <c r="AK325" s="114"/>
      <c r="AL325" s="114"/>
      <c r="AM325" s="114"/>
      <c r="AN325" s="114"/>
      <c r="AO325" s="114"/>
      <c r="AP325" s="114"/>
      <c r="AQ325" s="114"/>
      <c r="AR325" s="114"/>
      <c r="AS325" s="114"/>
      <c r="AT325" s="114"/>
      <c r="AU325" s="114"/>
      <c r="AV325" s="114"/>
      <c r="AW325" s="114"/>
      <c r="AX325" s="114"/>
      <c r="AY325" s="114"/>
      <c r="AZ325" s="114"/>
      <c r="BA325" s="114"/>
      <c r="BB325" s="114"/>
    </row>
    <row r="326" spans="2:54">
      <c r="B326" s="114"/>
      <c r="C326" s="114"/>
      <c r="D326" s="114"/>
      <c r="E326" s="114"/>
      <c r="F326" s="114"/>
      <c r="G326" s="114"/>
      <c r="H326" s="114"/>
      <c r="I326" s="114"/>
      <c r="J326" s="114"/>
      <c r="K326" s="114"/>
      <c r="L326" s="114"/>
      <c r="M326" s="114"/>
      <c r="N326" s="114"/>
      <c r="O326" s="114"/>
      <c r="P326" s="114"/>
      <c r="Q326" s="114"/>
      <c r="R326" s="114"/>
      <c r="S326" s="114"/>
      <c r="T326" s="114"/>
      <c r="U326" s="114"/>
      <c r="V326" s="114"/>
      <c r="W326" s="114"/>
      <c r="X326" s="114"/>
      <c r="Y326" s="114"/>
      <c r="Z326" s="114"/>
      <c r="AA326" s="114"/>
      <c r="AB326" s="114"/>
      <c r="AC326" s="114"/>
      <c r="AD326" s="114"/>
      <c r="AE326" s="114"/>
      <c r="AF326" s="114"/>
      <c r="AG326" s="114"/>
      <c r="AH326" s="114"/>
      <c r="AI326" s="114"/>
      <c r="AJ326" s="114"/>
      <c r="AK326" s="114"/>
      <c r="AL326" s="114"/>
      <c r="AM326" s="114"/>
      <c r="AN326" s="114"/>
      <c r="AO326" s="114"/>
      <c r="AP326" s="114"/>
      <c r="AQ326" s="114"/>
      <c r="AR326" s="114"/>
      <c r="AS326" s="114"/>
      <c r="AT326" s="114"/>
      <c r="AU326" s="114"/>
      <c r="AV326" s="114"/>
      <c r="AW326" s="114"/>
      <c r="AX326" s="114"/>
      <c r="AY326" s="114"/>
      <c r="AZ326" s="114"/>
      <c r="BA326" s="114"/>
      <c r="BB326" s="114"/>
    </row>
    <row r="327" spans="2:54">
      <c r="B327" s="114"/>
      <c r="C327" s="114"/>
      <c r="D327" s="114"/>
      <c r="E327" s="114"/>
      <c r="F327" s="114"/>
      <c r="G327" s="114"/>
      <c r="H327" s="114"/>
      <c r="I327" s="114"/>
      <c r="J327" s="114"/>
      <c r="K327" s="114"/>
      <c r="L327" s="114"/>
      <c r="M327" s="114"/>
      <c r="N327" s="114"/>
      <c r="O327" s="114"/>
      <c r="P327" s="114"/>
      <c r="Q327" s="114"/>
      <c r="R327" s="114"/>
      <c r="S327" s="114"/>
      <c r="T327" s="114"/>
      <c r="U327" s="114"/>
      <c r="V327" s="114"/>
      <c r="W327" s="114"/>
      <c r="X327" s="114"/>
      <c r="Y327" s="114"/>
      <c r="Z327" s="114"/>
      <c r="AA327" s="114"/>
      <c r="AB327" s="114"/>
      <c r="AC327" s="114"/>
      <c r="AD327" s="114"/>
      <c r="AE327" s="114"/>
      <c r="AF327" s="114"/>
      <c r="AG327" s="114"/>
      <c r="AH327" s="114"/>
      <c r="AI327" s="114"/>
      <c r="AJ327" s="114"/>
      <c r="AK327" s="114"/>
      <c r="AL327" s="114"/>
      <c r="AM327" s="114"/>
      <c r="AN327" s="114"/>
      <c r="AO327" s="114"/>
      <c r="AP327" s="114"/>
      <c r="AQ327" s="114"/>
      <c r="AR327" s="114"/>
      <c r="AS327" s="114"/>
      <c r="AT327" s="114"/>
      <c r="AU327" s="114"/>
      <c r="AV327" s="114"/>
      <c r="AW327" s="114"/>
      <c r="AX327" s="114"/>
      <c r="AY327" s="114"/>
      <c r="AZ327" s="114"/>
      <c r="BA327" s="114"/>
      <c r="BB327" s="114"/>
    </row>
    <row r="328" spans="2:54">
      <c r="B328" s="114"/>
      <c r="C328" s="114"/>
      <c r="D328" s="114"/>
      <c r="E328" s="114"/>
      <c r="F328" s="114"/>
      <c r="G328" s="114"/>
      <c r="H328" s="114"/>
      <c r="I328" s="114"/>
      <c r="J328" s="114"/>
      <c r="K328" s="114"/>
      <c r="L328" s="114"/>
      <c r="M328" s="114"/>
      <c r="N328" s="114"/>
      <c r="O328" s="114"/>
      <c r="P328" s="114"/>
      <c r="Q328" s="114"/>
      <c r="R328" s="114"/>
      <c r="S328" s="114"/>
      <c r="T328" s="114"/>
      <c r="U328" s="114"/>
      <c r="V328" s="114"/>
      <c r="W328" s="114"/>
      <c r="X328" s="114"/>
      <c r="Y328" s="114"/>
      <c r="Z328" s="114"/>
      <c r="AA328" s="114"/>
      <c r="AB328" s="114"/>
      <c r="AC328" s="114"/>
      <c r="AD328" s="114"/>
      <c r="AE328" s="114"/>
      <c r="AF328" s="114"/>
      <c r="AG328" s="114"/>
      <c r="AH328" s="114"/>
      <c r="AI328" s="114"/>
      <c r="AJ328" s="114"/>
      <c r="AK328" s="114"/>
      <c r="AL328" s="114"/>
      <c r="AM328" s="114"/>
      <c r="AN328" s="114"/>
      <c r="AO328" s="114"/>
      <c r="AP328" s="114"/>
      <c r="AQ328" s="114"/>
      <c r="AR328" s="114"/>
      <c r="AS328" s="114"/>
      <c r="AT328" s="114"/>
      <c r="AU328" s="114"/>
      <c r="AV328" s="114"/>
      <c r="AW328" s="114"/>
      <c r="AX328" s="114"/>
      <c r="AY328" s="114"/>
      <c r="AZ328" s="114"/>
      <c r="BA328" s="114"/>
      <c r="BB328" s="114"/>
    </row>
    <row r="329" spans="2:54">
      <c r="B329" s="114"/>
      <c r="C329" s="114"/>
      <c r="D329" s="114"/>
      <c r="E329" s="114"/>
      <c r="F329" s="114"/>
      <c r="G329" s="114"/>
      <c r="H329" s="114"/>
      <c r="I329" s="114"/>
      <c r="J329" s="114"/>
      <c r="K329" s="114"/>
      <c r="L329" s="114"/>
      <c r="M329" s="114"/>
      <c r="N329" s="114"/>
      <c r="O329" s="114"/>
      <c r="P329" s="114"/>
      <c r="Q329" s="114"/>
      <c r="R329" s="114"/>
      <c r="S329" s="114"/>
      <c r="T329" s="114"/>
      <c r="U329" s="114"/>
      <c r="V329" s="114"/>
      <c r="W329" s="114"/>
      <c r="X329" s="114"/>
      <c r="Y329" s="114"/>
      <c r="Z329" s="114"/>
      <c r="AA329" s="114"/>
      <c r="AB329" s="114"/>
      <c r="AC329" s="114"/>
      <c r="AD329" s="114"/>
      <c r="AE329" s="114"/>
      <c r="AF329" s="114"/>
      <c r="AG329" s="114"/>
      <c r="AH329" s="114"/>
      <c r="AI329" s="114"/>
      <c r="AJ329" s="114"/>
      <c r="AK329" s="114"/>
      <c r="AL329" s="114"/>
      <c r="AM329" s="114"/>
      <c r="AN329" s="114"/>
      <c r="AO329" s="114"/>
      <c r="AP329" s="114"/>
      <c r="AQ329" s="114"/>
      <c r="AR329" s="114"/>
      <c r="AS329" s="114"/>
      <c r="AT329" s="114"/>
      <c r="AU329" s="114"/>
      <c r="AV329" s="114"/>
      <c r="AW329" s="114"/>
      <c r="AX329" s="114"/>
      <c r="AY329" s="114"/>
      <c r="AZ329" s="114"/>
      <c r="BA329" s="114"/>
      <c r="BB329" s="114"/>
    </row>
    <row r="330" spans="2:54">
      <c r="B330" s="114"/>
      <c r="C330" s="114"/>
      <c r="D330" s="114"/>
      <c r="E330" s="114"/>
      <c r="F330" s="114"/>
      <c r="G330" s="114"/>
      <c r="H330" s="114"/>
      <c r="I330" s="114"/>
      <c r="J330" s="114"/>
      <c r="K330" s="114"/>
      <c r="L330" s="114"/>
      <c r="M330" s="114"/>
      <c r="N330" s="114"/>
      <c r="O330" s="114"/>
      <c r="P330" s="114"/>
      <c r="Q330" s="114"/>
      <c r="R330" s="114"/>
      <c r="S330" s="114"/>
      <c r="T330" s="114"/>
      <c r="U330" s="114"/>
      <c r="V330" s="114"/>
      <c r="W330" s="114"/>
      <c r="X330" s="114"/>
      <c r="Y330" s="114"/>
      <c r="Z330" s="114"/>
      <c r="AA330" s="114"/>
      <c r="AB330" s="114"/>
      <c r="AC330" s="114"/>
      <c r="AD330" s="114"/>
      <c r="AE330" s="114"/>
      <c r="AF330" s="114"/>
      <c r="AG330" s="114"/>
      <c r="AH330" s="114"/>
      <c r="AI330" s="114"/>
      <c r="AJ330" s="114"/>
      <c r="AK330" s="114"/>
      <c r="AL330" s="114"/>
      <c r="AM330" s="114"/>
      <c r="AN330" s="114"/>
      <c r="AO330" s="114"/>
      <c r="AP330" s="114"/>
      <c r="AQ330" s="114"/>
      <c r="AR330" s="114"/>
      <c r="AS330" s="114"/>
      <c r="AT330" s="114"/>
      <c r="AU330" s="114"/>
      <c r="AV330" s="114"/>
      <c r="AW330" s="114"/>
      <c r="AX330" s="114"/>
      <c r="AY330" s="114"/>
      <c r="AZ330" s="114"/>
      <c r="BA330" s="114"/>
      <c r="BB330" s="114"/>
    </row>
    <row r="331" spans="2:54">
      <c r="B331" s="114"/>
      <c r="C331" s="114"/>
      <c r="D331" s="114"/>
      <c r="E331" s="114"/>
      <c r="F331" s="114"/>
      <c r="G331" s="114"/>
      <c r="H331" s="114"/>
      <c r="I331" s="114"/>
      <c r="J331" s="114"/>
      <c r="K331" s="114"/>
      <c r="L331" s="114"/>
      <c r="M331" s="114"/>
      <c r="N331" s="114"/>
      <c r="O331" s="114"/>
      <c r="P331" s="114"/>
      <c r="Q331" s="114"/>
      <c r="R331" s="114"/>
      <c r="S331" s="114"/>
      <c r="T331" s="114"/>
      <c r="U331" s="114"/>
      <c r="V331" s="114"/>
      <c r="W331" s="114"/>
      <c r="X331" s="114"/>
      <c r="Y331" s="114"/>
      <c r="Z331" s="114"/>
      <c r="AA331" s="114"/>
      <c r="AB331" s="114"/>
      <c r="AC331" s="114"/>
      <c r="AD331" s="114"/>
      <c r="AE331" s="114"/>
      <c r="AF331" s="114"/>
      <c r="AG331" s="114"/>
      <c r="AH331" s="114"/>
      <c r="AI331" s="114"/>
      <c r="AJ331" s="114"/>
      <c r="AK331" s="114"/>
      <c r="AL331" s="114"/>
      <c r="AM331" s="114"/>
      <c r="AN331" s="114"/>
      <c r="AO331" s="114"/>
      <c r="AP331" s="114"/>
      <c r="AQ331" s="114"/>
      <c r="AR331" s="114"/>
      <c r="AS331" s="114"/>
      <c r="AT331" s="114"/>
      <c r="AU331" s="114"/>
      <c r="AV331" s="114"/>
      <c r="AW331" s="114"/>
      <c r="AX331" s="114"/>
      <c r="AY331" s="114"/>
      <c r="AZ331" s="114"/>
      <c r="BA331" s="114"/>
      <c r="BB331" s="114"/>
    </row>
    <row r="332" spans="2:54">
      <c r="B332" s="114"/>
      <c r="C332" s="114"/>
      <c r="D332" s="114"/>
      <c r="E332" s="114"/>
      <c r="F332" s="114"/>
      <c r="G332" s="114"/>
      <c r="H332" s="114"/>
      <c r="I332" s="114"/>
      <c r="J332" s="114"/>
      <c r="K332" s="114"/>
      <c r="L332" s="114"/>
      <c r="M332" s="114"/>
      <c r="N332" s="114"/>
      <c r="O332" s="114"/>
      <c r="P332" s="114"/>
      <c r="Q332" s="114"/>
      <c r="R332" s="114"/>
      <c r="S332" s="114"/>
      <c r="T332" s="114"/>
      <c r="U332" s="114"/>
      <c r="V332" s="114"/>
      <c r="W332" s="114"/>
      <c r="X332" s="114"/>
      <c r="Y332" s="114"/>
      <c r="Z332" s="114"/>
      <c r="AA332" s="114"/>
      <c r="AB332" s="114"/>
      <c r="AC332" s="114"/>
      <c r="AD332" s="114"/>
      <c r="AE332" s="114"/>
      <c r="AF332" s="114"/>
      <c r="AG332" s="114"/>
      <c r="AH332" s="114"/>
      <c r="AI332" s="114"/>
      <c r="AJ332" s="114"/>
      <c r="AK332" s="114"/>
      <c r="AL332" s="114"/>
      <c r="AM332" s="114"/>
      <c r="AN332" s="114"/>
      <c r="AO332" s="114"/>
      <c r="AP332" s="114"/>
      <c r="AQ332" s="114"/>
      <c r="AR332" s="114"/>
      <c r="AS332" s="114"/>
      <c r="AT332" s="114"/>
      <c r="AU332" s="114"/>
      <c r="AV332" s="114"/>
      <c r="AW332" s="114"/>
      <c r="AX332" s="114"/>
      <c r="AY332" s="114"/>
      <c r="AZ332" s="114"/>
      <c r="BA332" s="114"/>
      <c r="BB332" s="114"/>
    </row>
    <row r="333" spans="2:54">
      <c r="B333" s="114"/>
      <c r="C333" s="114"/>
      <c r="D333" s="114"/>
      <c r="E333" s="114"/>
      <c r="F333" s="114"/>
      <c r="G333" s="114"/>
      <c r="H333" s="114"/>
      <c r="I333" s="114"/>
      <c r="J333" s="114"/>
      <c r="K333" s="114"/>
      <c r="L333" s="114"/>
      <c r="M333" s="114"/>
      <c r="N333" s="114"/>
      <c r="O333" s="114"/>
      <c r="P333" s="114"/>
      <c r="Q333" s="114"/>
      <c r="R333" s="114"/>
      <c r="S333" s="114"/>
      <c r="T333" s="114"/>
      <c r="U333" s="114"/>
      <c r="V333" s="114"/>
      <c r="W333" s="114"/>
      <c r="X333" s="114"/>
      <c r="Y333" s="114"/>
      <c r="Z333" s="114"/>
      <c r="AA333" s="114"/>
      <c r="AB333" s="114"/>
      <c r="AC333" s="114"/>
      <c r="AD333" s="114"/>
      <c r="AE333" s="114"/>
      <c r="AF333" s="114"/>
      <c r="AG333" s="114"/>
      <c r="AH333" s="114"/>
      <c r="AI333" s="114"/>
      <c r="AJ333" s="114"/>
      <c r="AK333" s="114"/>
      <c r="AL333" s="114"/>
      <c r="AM333" s="114"/>
      <c r="AN333" s="114"/>
      <c r="AO333" s="114"/>
      <c r="AP333" s="114"/>
      <c r="AQ333" s="114"/>
      <c r="AR333" s="114"/>
      <c r="AS333" s="114"/>
      <c r="AT333" s="114"/>
      <c r="AU333" s="114"/>
      <c r="AV333" s="114"/>
      <c r="AW333" s="114"/>
      <c r="AX333" s="114"/>
      <c r="AY333" s="114"/>
      <c r="AZ333" s="114"/>
      <c r="BA333" s="114"/>
      <c r="BB333" s="114"/>
    </row>
    <row r="334" spans="2:54">
      <c r="B334" s="114"/>
      <c r="C334" s="114"/>
      <c r="D334" s="114"/>
      <c r="E334" s="114"/>
      <c r="F334" s="114"/>
      <c r="G334" s="114"/>
      <c r="H334" s="114"/>
      <c r="I334" s="114"/>
      <c r="J334" s="114"/>
      <c r="K334" s="114"/>
      <c r="L334" s="114"/>
      <c r="M334" s="114"/>
      <c r="N334" s="114"/>
      <c r="O334" s="114"/>
      <c r="P334" s="114"/>
      <c r="Q334" s="114"/>
      <c r="R334" s="114"/>
      <c r="S334" s="114"/>
      <c r="T334" s="114"/>
      <c r="U334" s="114"/>
      <c r="V334" s="114"/>
      <c r="W334" s="114"/>
      <c r="X334" s="114"/>
      <c r="Y334" s="114"/>
      <c r="Z334" s="114"/>
      <c r="AA334" s="114"/>
      <c r="AB334" s="114"/>
      <c r="AC334" s="114"/>
      <c r="AD334" s="114"/>
      <c r="AE334" s="114"/>
      <c r="AF334" s="114"/>
      <c r="AG334" s="114"/>
      <c r="AH334" s="114"/>
      <c r="AI334" s="114"/>
      <c r="AJ334" s="114"/>
      <c r="AK334" s="114"/>
      <c r="AL334" s="114"/>
      <c r="AM334" s="114"/>
      <c r="AN334" s="114"/>
      <c r="AO334" s="114"/>
      <c r="AP334" s="114"/>
      <c r="AQ334" s="114"/>
      <c r="AR334" s="114"/>
      <c r="AS334" s="114"/>
      <c r="AT334" s="114"/>
      <c r="AU334" s="114"/>
      <c r="AV334" s="114"/>
      <c r="AW334" s="114"/>
      <c r="AX334" s="114"/>
      <c r="AY334" s="114"/>
      <c r="AZ334" s="114"/>
      <c r="BA334" s="114"/>
      <c r="BB334" s="114"/>
    </row>
    <row r="335" spans="2:54">
      <c r="B335" s="114"/>
      <c r="C335" s="114"/>
      <c r="D335" s="114"/>
      <c r="E335" s="114"/>
      <c r="F335" s="114"/>
      <c r="G335" s="114"/>
      <c r="H335" s="114"/>
      <c r="I335" s="114"/>
      <c r="J335" s="114"/>
      <c r="K335" s="114"/>
      <c r="L335" s="114"/>
      <c r="M335" s="114"/>
      <c r="N335" s="114"/>
      <c r="O335" s="114"/>
      <c r="P335" s="114"/>
      <c r="Q335" s="114"/>
      <c r="R335" s="114"/>
      <c r="S335" s="114"/>
      <c r="T335" s="114"/>
      <c r="U335" s="114"/>
      <c r="V335" s="114"/>
      <c r="W335" s="114"/>
      <c r="X335" s="114"/>
      <c r="Y335" s="114"/>
      <c r="Z335" s="114"/>
      <c r="AA335" s="114"/>
      <c r="AB335" s="114"/>
      <c r="AC335" s="114"/>
      <c r="AD335" s="114"/>
      <c r="AE335" s="114"/>
      <c r="AF335" s="114"/>
      <c r="AG335" s="114"/>
      <c r="AH335" s="114"/>
      <c r="AI335" s="114"/>
      <c r="AJ335" s="114"/>
      <c r="AK335" s="114"/>
      <c r="AL335" s="114"/>
      <c r="AM335" s="114"/>
      <c r="AN335" s="114"/>
      <c r="AO335" s="114"/>
      <c r="AP335" s="114"/>
      <c r="AQ335" s="114"/>
      <c r="AR335" s="114"/>
      <c r="AS335" s="114"/>
      <c r="AT335" s="114"/>
      <c r="AU335" s="114"/>
      <c r="AV335" s="114"/>
      <c r="AW335" s="114"/>
      <c r="AX335" s="114"/>
      <c r="AY335" s="114"/>
      <c r="AZ335" s="114"/>
      <c r="BA335" s="114"/>
      <c r="BB335" s="114"/>
    </row>
    <row r="336" spans="2:54">
      <c r="B336" s="114"/>
      <c r="C336" s="114"/>
      <c r="D336" s="114"/>
      <c r="E336" s="114"/>
      <c r="F336" s="114"/>
      <c r="G336" s="114"/>
      <c r="H336" s="114"/>
      <c r="I336" s="114"/>
      <c r="J336" s="114"/>
      <c r="K336" s="114"/>
      <c r="L336" s="114"/>
      <c r="M336" s="114"/>
      <c r="N336" s="114"/>
      <c r="O336" s="114"/>
      <c r="P336" s="114"/>
      <c r="Q336" s="114"/>
      <c r="R336" s="114"/>
      <c r="S336" s="114"/>
      <c r="T336" s="114"/>
      <c r="U336" s="114"/>
      <c r="V336" s="114"/>
      <c r="W336" s="114"/>
      <c r="X336" s="114"/>
      <c r="Y336" s="114"/>
      <c r="Z336" s="114"/>
      <c r="AA336" s="114"/>
      <c r="AB336" s="114"/>
      <c r="AC336" s="114"/>
      <c r="AD336" s="114"/>
      <c r="AE336" s="114"/>
      <c r="AF336" s="114"/>
      <c r="AG336" s="114"/>
      <c r="AH336" s="114"/>
      <c r="AI336" s="114"/>
      <c r="AJ336" s="114"/>
      <c r="AK336" s="114"/>
      <c r="AL336" s="114"/>
      <c r="AM336" s="114"/>
      <c r="AN336" s="114"/>
      <c r="AO336" s="114"/>
      <c r="AP336" s="114"/>
      <c r="AQ336" s="114"/>
      <c r="AR336" s="114"/>
      <c r="AS336" s="114"/>
      <c r="AT336" s="114"/>
      <c r="AU336" s="114"/>
      <c r="AV336" s="114"/>
      <c r="AW336" s="114"/>
      <c r="AX336" s="114"/>
      <c r="AY336" s="114"/>
      <c r="AZ336" s="114"/>
      <c r="BA336" s="114"/>
      <c r="BB336" s="114"/>
    </row>
    <row r="337" spans="2:54">
      <c r="B337" s="114"/>
      <c r="C337" s="114"/>
      <c r="D337" s="114"/>
      <c r="E337" s="114"/>
      <c r="F337" s="114"/>
      <c r="G337" s="114"/>
      <c r="H337" s="114"/>
      <c r="I337" s="114"/>
      <c r="J337" s="114"/>
      <c r="K337" s="114"/>
      <c r="L337" s="114"/>
      <c r="M337" s="114"/>
      <c r="N337" s="114"/>
      <c r="O337" s="114"/>
      <c r="P337" s="114"/>
      <c r="Q337" s="114"/>
      <c r="R337" s="114"/>
      <c r="S337" s="114"/>
      <c r="T337" s="114"/>
      <c r="U337" s="114"/>
      <c r="V337" s="114"/>
      <c r="W337" s="114"/>
      <c r="X337" s="114"/>
      <c r="Y337" s="114"/>
      <c r="Z337" s="114"/>
      <c r="AA337" s="114"/>
      <c r="AB337" s="114"/>
      <c r="AC337" s="114"/>
      <c r="AD337" s="114"/>
      <c r="AE337" s="114"/>
      <c r="AF337" s="114"/>
      <c r="AG337" s="114"/>
      <c r="AH337" s="114"/>
      <c r="AI337" s="114"/>
      <c r="AJ337" s="114"/>
      <c r="AK337" s="114"/>
      <c r="AL337" s="114"/>
      <c r="AM337" s="114"/>
      <c r="AN337" s="114"/>
      <c r="AO337" s="114"/>
      <c r="AP337" s="114"/>
      <c r="AQ337" s="114"/>
      <c r="AR337" s="114"/>
      <c r="AS337" s="114"/>
      <c r="AT337" s="114"/>
      <c r="AU337" s="114"/>
      <c r="AV337" s="114"/>
      <c r="AW337" s="114"/>
      <c r="AX337" s="114"/>
      <c r="AY337" s="114"/>
      <c r="AZ337" s="114"/>
      <c r="BA337" s="114"/>
      <c r="BB337" s="114"/>
    </row>
    <row r="338" spans="2:54">
      <c r="B338" s="114"/>
      <c r="C338" s="114"/>
      <c r="D338" s="114"/>
      <c r="E338" s="114"/>
      <c r="F338" s="114"/>
      <c r="G338" s="114"/>
      <c r="H338" s="114"/>
      <c r="I338" s="114"/>
      <c r="J338" s="114"/>
      <c r="K338" s="114"/>
      <c r="L338" s="114"/>
      <c r="M338" s="114"/>
      <c r="N338" s="114"/>
      <c r="O338" s="114"/>
      <c r="P338" s="114"/>
      <c r="Q338" s="114"/>
      <c r="R338" s="114"/>
      <c r="S338" s="114"/>
      <c r="T338" s="114"/>
      <c r="U338" s="114"/>
      <c r="V338" s="114"/>
      <c r="W338" s="114"/>
      <c r="X338" s="114"/>
      <c r="Y338" s="114"/>
      <c r="Z338" s="114"/>
      <c r="AA338" s="114"/>
      <c r="AB338" s="114"/>
      <c r="AC338" s="114"/>
      <c r="AD338" s="114"/>
      <c r="AE338" s="114"/>
      <c r="AF338" s="114"/>
      <c r="AG338" s="114"/>
      <c r="AH338" s="114"/>
      <c r="AI338" s="114"/>
      <c r="AJ338" s="114"/>
      <c r="AK338" s="114"/>
      <c r="AL338" s="114"/>
      <c r="AM338" s="114"/>
      <c r="AN338" s="114"/>
      <c r="AO338" s="114"/>
      <c r="AP338" s="114"/>
      <c r="AQ338" s="114"/>
      <c r="AR338" s="114"/>
      <c r="AS338" s="114"/>
      <c r="AT338" s="114"/>
      <c r="AU338" s="114"/>
      <c r="AV338" s="114"/>
      <c r="AW338" s="114"/>
      <c r="AX338" s="114"/>
      <c r="AY338" s="114"/>
      <c r="AZ338" s="114"/>
      <c r="BA338" s="114"/>
      <c r="BB338" s="114"/>
    </row>
    <row r="339" spans="2:54">
      <c r="B339" s="114"/>
      <c r="C339" s="114"/>
      <c r="D339" s="114"/>
      <c r="E339" s="114"/>
      <c r="F339" s="114"/>
      <c r="G339" s="114"/>
      <c r="H339" s="114"/>
      <c r="I339" s="114"/>
      <c r="J339" s="114"/>
      <c r="K339" s="114"/>
      <c r="L339" s="114"/>
      <c r="M339" s="114"/>
      <c r="N339" s="114"/>
      <c r="O339" s="114"/>
      <c r="P339" s="114"/>
      <c r="Q339" s="114"/>
      <c r="R339" s="114"/>
      <c r="S339" s="114"/>
      <c r="T339" s="114"/>
      <c r="U339" s="114"/>
      <c r="V339" s="114"/>
      <c r="W339" s="114"/>
      <c r="X339" s="114"/>
      <c r="Y339" s="114"/>
      <c r="Z339" s="114"/>
      <c r="AA339" s="114"/>
      <c r="AB339" s="114"/>
      <c r="AC339" s="114"/>
      <c r="AD339" s="114"/>
      <c r="AE339" s="114"/>
      <c r="AF339" s="114"/>
      <c r="AG339" s="114"/>
      <c r="AH339" s="114"/>
      <c r="AI339" s="114"/>
      <c r="AJ339" s="114"/>
      <c r="AK339" s="114"/>
      <c r="AL339" s="114"/>
      <c r="AM339" s="114"/>
      <c r="AN339" s="114"/>
      <c r="AO339" s="114"/>
      <c r="AP339" s="114"/>
      <c r="AQ339" s="114"/>
      <c r="AR339" s="114"/>
      <c r="AS339" s="114"/>
      <c r="AT339" s="114"/>
      <c r="AU339" s="114"/>
      <c r="AV339" s="114"/>
      <c r="AW339" s="114"/>
      <c r="AX339" s="114"/>
      <c r="AY339" s="114"/>
      <c r="AZ339" s="114"/>
      <c r="BA339" s="114"/>
      <c r="BB339" s="114"/>
    </row>
    <row r="340" spans="2:54">
      <c r="B340" s="114"/>
      <c r="C340" s="114"/>
      <c r="D340" s="114"/>
      <c r="E340" s="114"/>
      <c r="F340" s="114"/>
      <c r="G340" s="114"/>
      <c r="H340" s="114"/>
      <c r="I340" s="114"/>
      <c r="J340" s="114"/>
      <c r="K340" s="114"/>
      <c r="L340" s="114"/>
      <c r="M340" s="114"/>
      <c r="N340" s="114"/>
      <c r="O340" s="114"/>
      <c r="P340" s="114"/>
      <c r="Q340" s="114"/>
      <c r="R340" s="114"/>
      <c r="S340" s="114"/>
      <c r="T340" s="114"/>
      <c r="U340" s="114"/>
      <c r="V340" s="114"/>
      <c r="W340" s="114"/>
      <c r="X340" s="114"/>
      <c r="Y340" s="114"/>
      <c r="Z340" s="114"/>
      <c r="AA340" s="114"/>
      <c r="AB340" s="114"/>
      <c r="AC340" s="114"/>
      <c r="AD340" s="114"/>
      <c r="AE340" s="114"/>
      <c r="AF340" s="114"/>
      <c r="AG340" s="114"/>
      <c r="AH340" s="114"/>
      <c r="AI340" s="114"/>
      <c r="AJ340" s="114"/>
      <c r="AK340" s="114"/>
      <c r="AL340" s="114"/>
      <c r="AM340" s="114"/>
      <c r="AN340" s="114"/>
      <c r="AO340" s="114"/>
      <c r="AP340" s="114"/>
      <c r="AQ340" s="114"/>
      <c r="AR340" s="114"/>
      <c r="AS340" s="114"/>
      <c r="AT340" s="114"/>
      <c r="AU340" s="114"/>
      <c r="AV340" s="114"/>
      <c r="AW340" s="114"/>
      <c r="AX340" s="114"/>
      <c r="AY340" s="114"/>
      <c r="AZ340" s="114"/>
      <c r="BA340" s="114"/>
      <c r="BB340" s="114"/>
    </row>
    <row r="341" spans="2:54">
      <c r="B341" s="114"/>
      <c r="C341" s="114"/>
      <c r="D341" s="114"/>
      <c r="E341" s="114"/>
      <c r="F341" s="114"/>
      <c r="G341" s="114"/>
      <c r="H341" s="114"/>
      <c r="I341" s="114"/>
      <c r="J341" s="114"/>
      <c r="K341" s="114"/>
      <c r="L341" s="114"/>
      <c r="M341" s="114"/>
      <c r="N341" s="114"/>
      <c r="O341" s="114"/>
      <c r="P341" s="114"/>
      <c r="Q341" s="114"/>
      <c r="R341" s="114"/>
      <c r="S341" s="114"/>
      <c r="T341" s="114"/>
      <c r="U341" s="114"/>
      <c r="V341" s="114"/>
      <c r="W341" s="114"/>
      <c r="X341" s="114"/>
      <c r="Y341" s="114"/>
      <c r="Z341" s="114"/>
      <c r="AA341" s="114"/>
      <c r="AB341" s="114"/>
      <c r="AC341" s="114"/>
      <c r="AD341" s="114"/>
      <c r="AE341" s="114"/>
      <c r="AF341" s="114"/>
      <c r="AG341" s="114"/>
      <c r="AH341" s="114"/>
      <c r="AI341" s="114"/>
      <c r="AJ341" s="114"/>
      <c r="AK341" s="114"/>
      <c r="AL341" s="114"/>
      <c r="AM341" s="114"/>
      <c r="AN341" s="114"/>
      <c r="AO341" s="114"/>
      <c r="AP341" s="114"/>
      <c r="AQ341" s="114"/>
      <c r="AR341" s="114"/>
      <c r="AS341" s="114"/>
      <c r="AT341" s="114"/>
      <c r="AU341" s="114"/>
      <c r="AV341" s="114"/>
      <c r="AW341" s="114"/>
      <c r="AX341" s="114"/>
      <c r="AY341" s="114"/>
      <c r="AZ341" s="114"/>
      <c r="BA341" s="114"/>
      <c r="BB341" s="114"/>
    </row>
    <row r="342" spans="2:54">
      <c r="B342" s="114"/>
      <c r="C342" s="114"/>
      <c r="D342" s="114"/>
      <c r="E342" s="114"/>
      <c r="F342" s="114"/>
      <c r="G342" s="114"/>
      <c r="H342" s="114"/>
      <c r="I342" s="114"/>
      <c r="J342" s="114"/>
      <c r="K342" s="114"/>
      <c r="L342" s="114"/>
      <c r="M342" s="114"/>
      <c r="N342" s="114"/>
      <c r="O342" s="114"/>
      <c r="P342" s="114"/>
      <c r="Q342" s="114"/>
      <c r="R342" s="114"/>
      <c r="S342" s="114"/>
      <c r="T342" s="114"/>
      <c r="U342" s="114"/>
      <c r="V342" s="114"/>
      <c r="W342" s="114"/>
      <c r="X342" s="114"/>
      <c r="Y342" s="114"/>
      <c r="Z342" s="114"/>
      <c r="AA342" s="114"/>
      <c r="AB342" s="114"/>
      <c r="AC342" s="114"/>
      <c r="AD342" s="114"/>
      <c r="AE342" s="114"/>
      <c r="AF342" s="114"/>
      <c r="AG342" s="114"/>
      <c r="AH342" s="114"/>
      <c r="AI342" s="114"/>
      <c r="AJ342" s="114"/>
      <c r="AK342" s="114"/>
      <c r="AL342" s="114"/>
      <c r="AM342" s="114"/>
      <c r="AN342" s="114"/>
      <c r="AO342" s="114"/>
      <c r="AP342" s="114"/>
      <c r="AQ342" s="114"/>
      <c r="AR342" s="114"/>
      <c r="AS342" s="114"/>
      <c r="AT342" s="114"/>
      <c r="AU342" s="114"/>
      <c r="AV342" s="114"/>
      <c r="AW342" s="114"/>
      <c r="AX342" s="114"/>
      <c r="AY342" s="114"/>
      <c r="AZ342" s="114"/>
      <c r="BA342" s="114"/>
      <c r="BB342" s="114"/>
    </row>
    <row r="343" spans="2:54">
      <c r="B343" s="114"/>
      <c r="C343" s="114"/>
      <c r="D343" s="114"/>
      <c r="E343" s="114"/>
      <c r="F343" s="114"/>
      <c r="G343" s="114"/>
      <c r="H343" s="114"/>
      <c r="I343" s="114"/>
      <c r="J343" s="114"/>
      <c r="K343" s="114"/>
      <c r="L343" s="114"/>
      <c r="M343" s="114"/>
      <c r="N343" s="114"/>
      <c r="O343" s="114"/>
      <c r="P343" s="114"/>
      <c r="Q343" s="114"/>
      <c r="R343" s="114"/>
      <c r="S343" s="114"/>
      <c r="T343" s="114"/>
      <c r="U343" s="114"/>
      <c r="V343" s="114"/>
      <c r="W343" s="114"/>
      <c r="X343" s="114"/>
      <c r="Y343" s="114"/>
      <c r="Z343" s="114"/>
      <c r="AA343" s="114"/>
      <c r="AB343" s="114"/>
      <c r="AC343" s="114"/>
      <c r="AD343" s="114"/>
      <c r="AE343" s="114"/>
      <c r="AF343" s="114"/>
      <c r="AG343" s="114"/>
      <c r="AH343" s="114"/>
      <c r="AI343" s="114"/>
      <c r="AJ343" s="114"/>
      <c r="AK343" s="114"/>
      <c r="AL343" s="114"/>
      <c r="AM343" s="114"/>
      <c r="AN343" s="114"/>
      <c r="AO343" s="114"/>
      <c r="AP343" s="114"/>
      <c r="AQ343" s="114"/>
      <c r="AR343" s="114"/>
      <c r="AS343" s="114"/>
      <c r="AT343" s="114"/>
      <c r="AU343" s="114"/>
      <c r="AV343" s="114"/>
      <c r="AW343" s="114"/>
      <c r="AX343" s="114"/>
      <c r="AY343" s="114"/>
      <c r="AZ343" s="114"/>
      <c r="BA343" s="114"/>
      <c r="BB343" s="114"/>
    </row>
    <row r="344" spans="2:54">
      <c r="B344" s="114"/>
      <c r="C344" s="114"/>
      <c r="D344" s="114"/>
      <c r="E344" s="114"/>
      <c r="F344" s="114"/>
      <c r="G344" s="114"/>
      <c r="H344" s="114"/>
      <c r="I344" s="114"/>
      <c r="J344" s="114"/>
      <c r="K344" s="114"/>
      <c r="L344" s="114"/>
      <c r="M344" s="114"/>
      <c r="N344" s="114"/>
      <c r="O344" s="114"/>
      <c r="P344" s="114"/>
      <c r="Q344" s="114"/>
      <c r="R344" s="114"/>
      <c r="S344" s="114"/>
      <c r="T344" s="114"/>
      <c r="U344" s="114"/>
      <c r="V344" s="114"/>
      <c r="W344" s="114"/>
      <c r="X344" s="114"/>
      <c r="Y344" s="114"/>
      <c r="Z344" s="114"/>
      <c r="AA344" s="114"/>
      <c r="AB344" s="114"/>
      <c r="AC344" s="114"/>
      <c r="AD344" s="114"/>
      <c r="AE344" s="114"/>
      <c r="AF344" s="114"/>
      <c r="AG344" s="114"/>
      <c r="AH344" s="114"/>
      <c r="AI344" s="114"/>
      <c r="AJ344" s="114"/>
      <c r="AK344" s="114"/>
      <c r="AL344" s="114"/>
      <c r="AM344" s="114"/>
      <c r="AN344" s="114"/>
      <c r="AO344" s="114"/>
      <c r="AP344" s="114"/>
      <c r="AQ344" s="114"/>
      <c r="AR344" s="114"/>
      <c r="AS344" s="114"/>
      <c r="AT344" s="114"/>
      <c r="AU344" s="114"/>
      <c r="AV344" s="114"/>
      <c r="AW344" s="114"/>
      <c r="AX344" s="114"/>
      <c r="AY344" s="114"/>
      <c r="AZ344" s="114"/>
      <c r="BA344" s="114"/>
      <c r="BB344" s="114"/>
    </row>
    <row r="345" spans="2:54">
      <c r="B345" s="114"/>
      <c r="C345" s="114"/>
      <c r="D345" s="114"/>
      <c r="E345" s="114"/>
      <c r="F345" s="114"/>
      <c r="G345" s="114"/>
      <c r="H345" s="114"/>
      <c r="I345" s="114"/>
      <c r="J345" s="114"/>
      <c r="K345" s="114"/>
      <c r="L345" s="114"/>
      <c r="M345" s="114"/>
      <c r="N345" s="114"/>
      <c r="O345" s="114"/>
      <c r="P345" s="114"/>
      <c r="Q345" s="114"/>
      <c r="R345" s="114"/>
      <c r="S345" s="114"/>
      <c r="T345" s="114"/>
      <c r="U345" s="114"/>
      <c r="V345" s="114"/>
      <c r="W345" s="114"/>
      <c r="X345" s="114"/>
      <c r="Y345" s="114"/>
      <c r="Z345" s="114"/>
      <c r="AA345" s="114"/>
      <c r="AB345" s="114"/>
      <c r="AC345" s="114"/>
      <c r="AD345" s="114"/>
      <c r="AE345" s="114"/>
      <c r="AF345" s="114"/>
      <c r="AG345" s="114"/>
      <c r="AH345" s="114"/>
      <c r="AI345" s="114"/>
      <c r="AJ345" s="114"/>
      <c r="AK345" s="114"/>
      <c r="AL345" s="114"/>
      <c r="AM345" s="114"/>
      <c r="AN345" s="114"/>
      <c r="AO345" s="114"/>
      <c r="AP345" s="114"/>
      <c r="AQ345" s="114"/>
      <c r="AR345" s="114"/>
      <c r="AS345" s="114"/>
      <c r="AT345" s="114"/>
      <c r="AU345" s="114"/>
      <c r="AV345" s="114"/>
      <c r="AW345" s="114"/>
      <c r="AX345" s="114"/>
      <c r="AY345" s="114"/>
      <c r="AZ345" s="114"/>
      <c r="BA345" s="114"/>
      <c r="BB345" s="114"/>
    </row>
    <row r="346" spans="2:54">
      <c r="B346" s="114"/>
      <c r="C346" s="114"/>
      <c r="D346" s="114"/>
      <c r="E346" s="114"/>
      <c r="F346" s="114"/>
      <c r="G346" s="114"/>
      <c r="H346" s="114"/>
      <c r="I346" s="114"/>
      <c r="J346" s="114"/>
      <c r="K346" s="114"/>
      <c r="L346" s="114"/>
      <c r="M346" s="114"/>
      <c r="N346" s="114"/>
      <c r="O346" s="114"/>
      <c r="P346" s="114"/>
      <c r="Q346" s="114"/>
      <c r="R346" s="114"/>
      <c r="S346" s="114"/>
      <c r="T346" s="114"/>
      <c r="U346" s="114"/>
      <c r="V346" s="114"/>
      <c r="W346" s="114"/>
      <c r="X346" s="114"/>
      <c r="Y346" s="114"/>
      <c r="Z346" s="114"/>
      <c r="AA346" s="114"/>
      <c r="AB346" s="114"/>
      <c r="AC346" s="114"/>
      <c r="AD346" s="114"/>
      <c r="AE346" s="114"/>
      <c r="AF346" s="114"/>
      <c r="AG346" s="114"/>
      <c r="AH346" s="114"/>
      <c r="AI346" s="114"/>
      <c r="AJ346" s="114"/>
      <c r="AK346" s="114"/>
      <c r="AL346" s="114"/>
      <c r="AM346" s="114"/>
      <c r="AN346" s="114"/>
      <c r="AO346" s="114"/>
      <c r="AP346" s="114"/>
      <c r="AQ346" s="114"/>
      <c r="AR346" s="114"/>
      <c r="AS346" s="114"/>
      <c r="AT346" s="114"/>
      <c r="AU346" s="114"/>
      <c r="AV346" s="114"/>
      <c r="AW346" s="114"/>
      <c r="AX346" s="114"/>
      <c r="AY346" s="114"/>
      <c r="AZ346" s="114"/>
      <c r="BA346" s="114"/>
      <c r="BB346" s="114"/>
    </row>
    <row r="347" spans="2:54">
      <c r="B347" s="114"/>
      <c r="C347" s="114"/>
      <c r="D347" s="114"/>
      <c r="E347" s="114"/>
      <c r="F347" s="114"/>
      <c r="G347" s="114"/>
      <c r="H347" s="114"/>
      <c r="I347" s="114"/>
      <c r="J347" s="114"/>
      <c r="K347" s="114"/>
      <c r="L347" s="114"/>
      <c r="M347" s="114"/>
      <c r="N347" s="114"/>
      <c r="O347" s="114"/>
      <c r="P347" s="114"/>
      <c r="Q347" s="114"/>
      <c r="R347" s="114"/>
      <c r="S347" s="114"/>
      <c r="T347" s="114"/>
      <c r="U347" s="114"/>
      <c r="V347" s="114"/>
      <c r="W347" s="114"/>
      <c r="X347" s="114"/>
      <c r="Y347" s="114"/>
      <c r="Z347" s="114"/>
      <c r="AA347" s="114"/>
      <c r="AB347" s="114"/>
      <c r="AC347" s="114"/>
      <c r="AD347" s="114"/>
      <c r="AE347" s="114"/>
      <c r="AF347" s="114"/>
      <c r="AG347" s="114"/>
      <c r="AH347" s="114"/>
      <c r="AI347" s="114"/>
      <c r="AJ347" s="114"/>
      <c r="AK347" s="114"/>
      <c r="AL347" s="114"/>
      <c r="AM347" s="114"/>
      <c r="AN347" s="114"/>
      <c r="AO347" s="114"/>
      <c r="AP347" s="114"/>
      <c r="AQ347" s="114"/>
      <c r="AR347" s="114"/>
      <c r="AS347" s="114"/>
      <c r="AT347" s="114"/>
      <c r="AU347" s="114"/>
      <c r="AV347" s="114"/>
      <c r="AW347" s="114"/>
      <c r="AX347" s="114"/>
      <c r="AY347" s="114"/>
      <c r="AZ347" s="114"/>
      <c r="BA347" s="114"/>
      <c r="BB347" s="114"/>
    </row>
    <row r="348" spans="2:54">
      <c r="B348" s="114"/>
      <c r="C348" s="114"/>
      <c r="D348" s="114"/>
      <c r="E348" s="114"/>
      <c r="F348" s="114"/>
      <c r="G348" s="114"/>
      <c r="H348" s="114"/>
      <c r="I348" s="114"/>
      <c r="J348" s="114"/>
      <c r="K348" s="114"/>
      <c r="L348" s="114"/>
      <c r="M348" s="114"/>
      <c r="N348" s="114"/>
      <c r="O348" s="114"/>
      <c r="P348" s="114"/>
      <c r="Q348" s="114"/>
      <c r="R348" s="114"/>
      <c r="S348" s="114"/>
      <c r="T348" s="114"/>
      <c r="U348" s="114"/>
      <c r="V348" s="114"/>
      <c r="W348" s="114"/>
      <c r="X348" s="114"/>
      <c r="Y348" s="114"/>
      <c r="Z348" s="114"/>
      <c r="AA348" s="114"/>
      <c r="AB348" s="114"/>
      <c r="AC348" s="114"/>
      <c r="AD348" s="114"/>
      <c r="AE348" s="114"/>
      <c r="AF348" s="114"/>
      <c r="AG348" s="114"/>
      <c r="AH348" s="114"/>
      <c r="AI348" s="114"/>
      <c r="AJ348" s="114"/>
      <c r="AK348" s="114"/>
      <c r="AL348" s="114"/>
      <c r="AM348" s="114"/>
      <c r="AN348" s="114"/>
      <c r="AO348" s="114"/>
      <c r="AP348" s="114"/>
      <c r="AQ348" s="114"/>
      <c r="AR348" s="114"/>
      <c r="AS348" s="114"/>
      <c r="AT348" s="114"/>
      <c r="AU348" s="114"/>
      <c r="AV348" s="114"/>
      <c r="AW348" s="114"/>
      <c r="AX348" s="114"/>
      <c r="AY348" s="114"/>
      <c r="AZ348" s="114"/>
      <c r="BA348" s="114"/>
      <c r="BB348" s="114"/>
    </row>
    <row r="349" spans="2:54">
      <c r="B349" s="114"/>
      <c r="C349" s="114"/>
      <c r="D349" s="114"/>
      <c r="E349" s="114"/>
      <c r="F349" s="114"/>
      <c r="G349" s="114"/>
      <c r="H349" s="114"/>
      <c r="I349" s="114"/>
      <c r="J349" s="114"/>
      <c r="K349" s="114"/>
      <c r="L349" s="114"/>
      <c r="M349" s="114"/>
      <c r="N349" s="114"/>
      <c r="O349" s="114"/>
      <c r="P349" s="114"/>
      <c r="Q349" s="114"/>
      <c r="R349" s="114"/>
      <c r="S349" s="114"/>
      <c r="T349" s="114"/>
      <c r="U349" s="114"/>
      <c r="V349" s="114"/>
      <c r="W349" s="114"/>
      <c r="X349" s="114"/>
      <c r="Y349" s="114"/>
      <c r="Z349" s="114"/>
      <c r="AA349" s="114"/>
      <c r="AB349" s="114"/>
      <c r="AC349" s="114"/>
      <c r="AD349" s="114"/>
      <c r="AE349" s="114"/>
      <c r="AF349" s="114"/>
      <c r="AG349" s="114"/>
      <c r="AH349" s="114"/>
      <c r="AI349" s="114"/>
      <c r="AJ349" s="114"/>
      <c r="AK349" s="114"/>
      <c r="AL349" s="114"/>
      <c r="AM349" s="114"/>
      <c r="AN349" s="114"/>
      <c r="AO349" s="114"/>
      <c r="AP349" s="114"/>
      <c r="AQ349" s="114"/>
      <c r="AR349" s="114"/>
      <c r="AS349" s="114"/>
      <c r="AT349" s="114"/>
      <c r="AU349" s="114"/>
      <c r="AV349" s="114"/>
      <c r="AW349" s="114"/>
      <c r="AX349" s="114"/>
      <c r="AY349" s="114"/>
      <c r="AZ349" s="114"/>
      <c r="BA349" s="114"/>
      <c r="BB349" s="114"/>
    </row>
    <row r="350" spans="2:54">
      <c r="B350" s="114"/>
      <c r="C350" s="114"/>
      <c r="D350" s="114"/>
      <c r="E350" s="114"/>
      <c r="F350" s="114"/>
      <c r="G350" s="114"/>
      <c r="H350" s="114"/>
      <c r="I350" s="114"/>
      <c r="J350" s="114"/>
      <c r="K350" s="114"/>
      <c r="L350" s="114"/>
      <c r="M350" s="114"/>
      <c r="N350" s="114"/>
      <c r="O350" s="114"/>
      <c r="P350" s="114"/>
      <c r="Q350" s="114"/>
      <c r="R350" s="114"/>
      <c r="S350" s="114"/>
      <c r="T350" s="114"/>
      <c r="U350" s="114"/>
      <c r="V350" s="114"/>
      <c r="W350" s="114"/>
      <c r="X350" s="114"/>
      <c r="Y350" s="114"/>
      <c r="Z350" s="114"/>
      <c r="AA350" s="114"/>
      <c r="AB350" s="114"/>
      <c r="AC350" s="114"/>
      <c r="AD350" s="114"/>
      <c r="AE350" s="114"/>
      <c r="AF350" s="114"/>
      <c r="AG350" s="114"/>
      <c r="AH350" s="114"/>
      <c r="AI350" s="114"/>
      <c r="AJ350" s="114"/>
      <c r="AK350" s="114"/>
      <c r="AL350" s="114"/>
      <c r="AM350" s="114"/>
      <c r="AN350" s="114"/>
      <c r="AO350" s="114"/>
      <c r="AP350" s="114"/>
      <c r="AQ350" s="114"/>
      <c r="AR350" s="114"/>
      <c r="AS350" s="114"/>
      <c r="AT350" s="114"/>
      <c r="AU350" s="114"/>
      <c r="AV350" s="114"/>
      <c r="AW350" s="114"/>
      <c r="AX350" s="114"/>
      <c r="AY350" s="114"/>
      <c r="AZ350" s="114"/>
      <c r="BA350" s="114"/>
      <c r="BB350" s="114"/>
    </row>
    <row r="351" spans="2:54">
      <c r="B351" s="114"/>
      <c r="C351" s="114"/>
      <c r="D351" s="114"/>
      <c r="E351" s="114"/>
      <c r="F351" s="114"/>
      <c r="G351" s="114"/>
      <c r="H351" s="114"/>
      <c r="I351" s="114"/>
      <c r="J351" s="114"/>
      <c r="K351" s="114"/>
      <c r="L351" s="114"/>
      <c r="M351" s="114"/>
      <c r="N351" s="114"/>
      <c r="O351" s="114"/>
      <c r="P351" s="114"/>
      <c r="Q351" s="114"/>
      <c r="R351" s="114"/>
      <c r="S351" s="114"/>
      <c r="T351" s="114"/>
      <c r="U351" s="114"/>
      <c r="V351" s="114"/>
      <c r="W351" s="114"/>
      <c r="X351" s="114"/>
      <c r="Y351" s="114"/>
      <c r="Z351" s="114"/>
      <c r="AA351" s="114"/>
      <c r="AB351" s="114"/>
      <c r="AC351" s="114"/>
      <c r="AD351" s="114"/>
      <c r="AE351" s="114"/>
      <c r="AF351" s="114"/>
      <c r="AG351" s="114"/>
      <c r="AH351" s="114"/>
      <c r="AI351" s="114"/>
      <c r="AJ351" s="114"/>
      <c r="AK351" s="114"/>
      <c r="AL351" s="114"/>
      <c r="AM351" s="114"/>
      <c r="AN351" s="114"/>
      <c r="AO351" s="114"/>
      <c r="AP351" s="114"/>
      <c r="AQ351" s="114"/>
      <c r="AR351" s="114"/>
      <c r="AS351" s="114"/>
      <c r="AT351" s="114"/>
      <c r="AU351" s="114"/>
      <c r="AV351" s="114"/>
      <c r="AW351" s="114"/>
      <c r="AX351" s="114"/>
      <c r="AY351" s="114"/>
      <c r="AZ351" s="114"/>
      <c r="BA351" s="114"/>
      <c r="BB351" s="114"/>
    </row>
    <row r="352" spans="2:54">
      <c r="B352" s="114"/>
      <c r="C352" s="114"/>
      <c r="D352" s="114"/>
      <c r="E352" s="114"/>
      <c r="F352" s="114"/>
      <c r="G352" s="114"/>
      <c r="H352" s="114"/>
      <c r="I352" s="114"/>
      <c r="J352" s="114"/>
      <c r="K352" s="114"/>
      <c r="L352" s="114"/>
      <c r="M352" s="114"/>
      <c r="N352" s="114"/>
      <c r="O352" s="114"/>
      <c r="P352" s="114"/>
      <c r="Q352" s="114"/>
      <c r="R352" s="114"/>
      <c r="S352" s="114"/>
      <c r="T352" s="114"/>
      <c r="U352" s="114"/>
      <c r="V352" s="114"/>
      <c r="W352" s="114"/>
      <c r="X352" s="114"/>
      <c r="Y352" s="114"/>
      <c r="Z352" s="114"/>
      <c r="AA352" s="114"/>
      <c r="AB352" s="114"/>
      <c r="AC352" s="114"/>
      <c r="AD352" s="114"/>
      <c r="AE352" s="114"/>
      <c r="AF352" s="114"/>
      <c r="AG352" s="114"/>
      <c r="AH352" s="114"/>
      <c r="AI352" s="114"/>
      <c r="AJ352" s="114"/>
      <c r="AK352" s="114"/>
      <c r="AL352" s="114"/>
      <c r="AM352" s="114"/>
      <c r="AN352" s="114"/>
      <c r="AO352" s="114"/>
      <c r="AP352" s="114"/>
      <c r="AQ352" s="114"/>
      <c r="AR352" s="114"/>
      <c r="AS352" s="114"/>
      <c r="AT352" s="114"/>
      <c r="AU352" s="114"/>
      <c r="AV352" s="114"/>
      <c r="AW352" s="114"/>
      <c r="AX352" s="114"/>
      <c r="AY352" s="114"/>
      <c r="AZ352" s="114"/>
      <c r="BA352" s="114"/>
      <c r="BB352" s="114"/>
    </row>
    <row r="353" spans="2:54">
      <c r="B353" s="114"/>
      <c r="C353" s="114"/>
      <c r="D353" s="114"/>
      <c r="E353" s="114"/>
      <c r="F353" s="114"/>
      <c r="G353" s="114"/>
      <c r="H353" s="114"/>
      <c r="I353" s="114"/>
      <c r="J353" s="114"/>
      <c r="K353" s="114"/>
      <c r="L353" s="114"/>
      <c r="M353" s="114"/>
      <c r="N353" s="114"/>
      <c r="O353" s="114"/>
      <c r="P353" s="114"/>
      <c r="Q353" s="114"/>
      <c r="R353" s="114"/>
      <c r="S353" s="114"/>
      <c r="T353" s="114"/>
      <c r="U353" s="114"/>
      <c r="V353" s="114"/>
      <c r="W353" s="114"/>
      <c r="X353" s="114"/>
      <c r="Y353" s="114"/>
      <c r="Z353" s="114"/>
      <c r="AA353" s="114"/>
      <c r="AB353" s="114"/>
      <c r="AC353" s="114"/>
      <c r="AD353" s="114"/>
      <c r="AE353" s="114"/>
      <c r="AF353" s="114"/>
      <c r="AG353" s="114"/>
      <c r="AH353" s="114"/>
      <c r="AI353" s="114"/>
      <c r="AJ353" s="114"/>
      <c r="AK353" s="114"/>
      <c r="AL353" s="114"/>
      <c r="AM353" s="114"/>
      <c r="AN353" s="114"/>
      <c r="AO353" s="114"/>
      <c r="AP353" s="114"/>
      <c r="AQ353" s="114"/>
      <c r="AR353" s="114"/>
      <c r="AS353" s="114"/>
      <c r="AT353" s="114"/>
      <c r="AU353" s="114"/>
      <c r="AV353" s="114"/>
      <c r="AW353" s="114"/>
      <c r="AX353" s="114"/>
      <c r="AY353" s="114"/>
      <c r="AZ353" s="114"/>
      <c r="BA353" s="114"/>
      <c r="BB353" s="114"/>
    </row>
    <row r="354" spans="2:54">
      <c r="B354" s="114"/>
      <c r="C354" s="114"/>
      <c r="D354" s="114"/>
      <c r="E354" s="114"/>
      <c r="F354" s="114"/>
      <c r="G354" s="114"/>
      <c r="H354" s="114"/>
      <c r="I354" s="114"/>
      <c r="J354" s="114"/>
      <c r="K354" s="114"/>
      <c r="L354" s="114"/>
      <c r="M354" s="114"/>
      <c r="N354" s="114"/>
      <c r="O354" s="114"/>
      <c r="P354" s="114"/>
      <c r="Q354" s="114"/>
      <c r="R354" s="114"/>
      <c r="S354" s="114"/>
      <c r="T354" s="114"/>
      <c r="U354" s="114"/>
      <c r="V354" s="114"/>
      <c r="W354" s="114"/>
      <c r="X354" s="114"/>
      <c r="Y354" s="114"/>
      <c r="Z354" s="114"/>
      <c r="AA354" s="114"/>
      <c r="AB354" s="114"/>
      <c r="AC354" s="114"/>
      <c r="AD354" s="114"/>
      <c r="AE354" s="114"/>
      <c r="AF354" s="114"/>
      <c r="AG354" s="114"/>
      <c r="AH354" s="114"/>
      <c r="AI354" s="114"/>
      <c r="AJ354" s="114"/>
      <c r="AK354" s="114"/>
      <c r="AL354" s="114"/>
      <c r="AM354" s="114"/>
      <c r="AN354" s="114"/>
      <c r="AO354" s="114"/>
      <c r="AP354" s="114"/>
      <c r="AQ354" s="114"/>
      <c r="AR354" s="114"/>
      <c r="AS354" s="114"/>
      <c r="AT354" s="114"/>
      <c r="AU354" s="114"/>
      <c r="AV354" s="114"/>
      <c r="AW354" s="114"/>
      <c r="AX354" s="114"/>
      <c r="AY354" s="114"/>
      <c r="AZ354" s="114"/>
      <c r="BA354" s="114"/>
      <c r="BB354" s="114"/>
    </row>
    <row r="355" spans="2:54">
      <c r="B355" s="114"/>
      <c r="C355" s="114"/>
      <c r="D355" s="114"/>
      <c r="E355" s="114"/>
      <c r="F355" s="114"/>
      <c r="G355" s="114"/>
      <c r="H355" s="114"/>
      <c r="I355" s="114"/>
      <c r="J355" s="114"/>
      <c r="K355" s="114"/>
      <c r="L355" s="114"/>
      <c r="M355" s="114"/>
      <c r="N355" s="114"/>
      <c r="O355" s="114"/>
      <c r="P355" s="114"/>
      <c r="Q355" s="114"/>
      <c r="R355" s="114"/>
      <c r="S355" s="114"/>
      <c r="T355" s="114"/>
      <c r="U355" s="114"/>
      <c r="V355" s="114"/>
      <c r="W355" s="114"/>
      <c r="X355" s="114"/>
      <c r="Y355" s="114"/>
      <c r="Z355" s="114"/>
      <c r="AA355" s="114"/>
      <c r="AB355" s="114"/>
      <c r="AC355" s="114"/>
      <c r="AD355" s="114"/>
      <c r="AE355" s="114"/>
      <c r="AF355" s="114"/>
      <c r="AG355" s="114"/>
      <c r="AH355" s="114"/>
      <c r="AI355" s="114"/>
      <c r="AJ355" s="114"/>
      <c r="AK355" s="114"/>
      <c r="AL355" s="114"/>
      <c r="AM355" s="114"/>
      <c r="AN355" s="114"/>
      <c r="AO355" s="114"/>
      <c r="AP355" s="114"/>
      <c r="AQ355" s="114"/>
      <c r="AR355" s="114"/>
      <c r="AS355" s="114"/>
      <c r="AT355" s="114"/>
      <c r="AU355" s="114"/>
      <c r="AV355" s="114"/>
      <c r="AW355" s="114"/>
      <c r="AX355" s="114"/>
      <c r="AY355" s="114"/>
      <c r="AZ355" s="114"/>
      <c r="BA355" s="114"/>
      <c r="BB355" s="114"/>
    </row>
    <row r="356" spans="2:54">
      <c r="B356" s="114"/>
      <c r="C356" s="114"/>
      <c r="D356" s="114"/>
      <c r="E356" s="114"/>
      <c r="F356" s="114"/>
      <c r="G356" s="114"/>
      <c r="H356" s="114"/>
      <c r="I356" s="114"/>
      <c r="J356" s="114"/>
      <c r="K356" s="114"/>
      <c r="L356" s="114"/>
      <c r="M356" s="114"/>
      <c r="N356" s="114"/>
      <c r="O356" s="114"/>
      <c r="P356" s="114"/>
      <c r="Q356" s="114"/>
      <c r="R356" s="114"/>
      <c r="S356" s="114"/>
      <c r="T356" s="114"/>
      <c r="U356" s="114"/>
      <c r="V356" s="114"/>
      <c r="W356" s="114"/>
      <c r="X356" s="114"/>
      <c r="Y356" s="114"/>
      <c r="Z356" s="114"/>
      <c r="AA356" s="114"/>
      <c r="AB356" s="114"/>
      <c r="AC356" s="114"/>
      <c r="AD356" s="114"/>
      <c r="AE356" s="114"/>
      <c r="AF356" s="114"/>
      <c r="AG356" s="114"/>
      <c r="AH356" s="114"/>
      <c r="AI356" s="114"/>
      <c r="AJ356" s="114"/>
      <c r="AK356" s="114"/>
      <c r="AL356" s="114"/>
      <c r="AM356" s="114"/>
      <c r="AN356" s="114"/>
      <c r="AO356" s="114"/>
      <c r="AP356" s="114"/>
      <c r="AQ356" s="114"/>
      <c r="AR356" s="114"/>
      <c r="AS356" s="114"/>
      <c r="AT356" s="114"/>
      <c r="AU356" s="114"/>
      <c r="AV356" s="114"/>
      <c r="AW356" s="114"/>
      <c r="AX356" s="114"/>
      <c r="AY356" s="114"/>
      <c r="AZ356" s="114"/>
      <c r="BA356" s="114"/>
      <c r="BB356" s="114"/>
    </row>
    <row r="357" spans="2:54">
      <c r="B357" s="114"/>
      <c r="C357" s="114"/>
      <c r="D357" s="114"/>
      <c r="E357" s="114"/>
      <c r="F357" s="114"/>
      <c r="G357" s="114"/>
      <c r="H357" s="114"/>
      <c r="I357" s="114"/>
      <c r="J357" s="114"/>
      <c r="K357" s="114"/>
      <c r="L357" s="114"/>
      <c r="M357" s="114"/>
      <c r="N357" s="114"/>
      <c r="O357" s="114"/>
      <c r="P357" s="114"/>
      <c r="Q357" s="114"/>
      <c r="R357" s="114"/>
      <c r="S357" s="114"/>
      <c r="T357" s="114"/>
      <c r="U357" s="114"/>
      <c r="V357" s="114"/>
      <c r="W357" s="114"/>
      <c r="X357" s="114"/>
      <c r="Y357" s="114"/>
      <c r="Z357" s="114"/>
      <c r="AA357" s="114"/>
      <c r="AB357" s="114"/>
      <c r="AC357" s="114"/>
      <c r="AD357" s="114"/>
      <c r="AE357" s="114"/>
      <c r="AF357" s="114"/>
      <c r="AG357" s="114"/>
      <c r="AH357" s="114"/>
      <c r="AI357" s="114"/>
      <c r="AJ357" s="114"/>
      <c r="AK357" s="114"/>
      <c r="AL357" s="114"/>
      <c r="AM357" s="114"/>
      <c r="AN357" s="114"/>
      <c r="AO357" s="114"/>
      <c r="AP357" s="114"/>
      <c r="AQ357" s="114"/>
      <c r="AR357" s="114"/>
      <c r="AS357" s="114"/>
      <c r="AT357" s="114"/>
      <c r="AU357" s="114"/>
      <c r="AV357" s="114"/>
      <c r="AW357" s="114"/>
      <c r="AX357" s="114"/>
      <c r="AY357" s="114"/>
      <c r="AZ357" s="114"/>
      <c r="BA357" s="114"/>
      <c r="BB357" s="114"/>
    </row>
    <row r="358" spans="2:54">
      <c r="B358" s="114"/>
      <c r="C358" s="114"/>
      <c r="D358" s="114"/>
      <c r="E358" s="114"/>
      <c r="F358" s="114"/>
      <c r="G358" s="114"/>
      <c r="H358" s="114"/>
      <c r="I358" s="114"/>
      <c r="J358" s="114"/>
      <c r="K358" s="114"/>
      <c r="L358" s="114"/>
      <c r="M358" s="114"/>
      <c r="N358" s="114"/>
      <c r="O358" s="114"/>
      <c r="P358" s="114"/>
      <c r="Q358" s="114"/>
      <c r="R358" s="114"/>
      <c r="S358" s="114"/>
      <c r="T358" s="114"/>
      <c r="U358" s="114"/>
      <c r="V358" s="114"/>
      <c r="W358" s="114"/>
      <c r="X358" s="114"/>
      <c r="Y358" s="114"/>
      <c r="Z358" s="114"/>
      <c r="AA358" s="114"/>
      <c r="AB358" s="114"/>
      <c r="AC358" s="114"/>
      <c r="AD358" s="114"/>
      <c r="AE358" s="114"/>
      <c r="AF358" s="114"/>
      <c r="AG358" s="114"/>
      <c r="AH358" s="114"/>
      <c r="AI358" s="114"/>
      <c r="AJ358" s="114"/>
      <c r="AK358" s="114"/>
      <c r="AL358" s="114"/>
      <c r="AM358" s="114"/>
      <c r="AN358" s="114"/>
      <c r="AO358" s="114"/>
      <c r="AP358" s="114"/>
      <c r="AQ358" s="114"/>
      <c r="AR358" s="114"/>
      <c r="AS358" s="114"/>
      <c r="AT358" s="114"/>
      <c r="AU358" s="114"/>
      <c r="AV358" s="114"/>
      <c r="AW358" s="114"/>
      <c r="AX358" s="114"/>
      <c r="AY358" s="114"/>
      <c r="AZ358" s="114"/>
      <c r="BA358" s="114"/>
      <c r="BB358" s="114"/>
    </row>
    <row r="359" spans="2:54">
      <c r="B359" s="114"/>
      <c r="C359" s="114"/>
      <c r="D359" s="114"/>
      <c r="E359" s="114"/>
      <c r="F359" s="114"/>
      <c r="G359" s="114"/>
      <c r="H359" s="114"/>
      <c r="I359" s="114"/>
      <c r="J359" s="114"/>
      <c r="K359" s="114"/>
      <c r="L359" s="114"/>
      <c r="M359" s="114"/>
      <c r="N359" s="114"/>
      <c r="O359" s="114"/>
      <c r="P359" s="114"/>
      <c r="Q359" s="114"/>
      <c r="R359" s="114"/>
      <c r="S359" s="114"/>
      <c r="T359" s="114"/>
      <c r="U359" s="114"/>
      <c r="V359" s="114"/>
      <c r="W359" s="114"/>
      <c r="X359" s="114"/>
      <c r="Y359" s="114"/>
      <c r="Z359" s="114"/>
      <c r="AA359" s="114"/>
      <c r="AB359" s="114"/>
      <c r="AC359" s="114"/>
      <c r="AD359" s="114"/>
      <c r="AE359" s="114"/>
      <c r="AF359" s="114"/>
      <c r="AG359" s="114"/>
      <c r="AH359" s="114"/>
      <c r="AI359" s="114"/>
      <c r="AJ359" s="114"/>
      <c r="AK359" s="114"/>
      <c r="AL359" s="114"/>
      <c r="AM359" s="114"/>
      <c r="AN359" s="114"/>
      <c r="AO359" s="114"/>
      <c r="AP359" s="114"/>
      <c r="AQ359" s="114"/>
      <c r="AR359" s="114"/>
      <c r="AS359" s="114"/>
      <c r="AT359" s="114"/>
      <c r="AU359" s="114"/>
      <c r="AV359" s="114"/>
      <c r="AW359" s="114"/>
      <c r="AX359" s="114"/>
      <c r="AY359" s="114"/>
      <c r="AZ359" s="114"/>
      <c r="BA359" s="114"/>
      <c r="BB359" s="114"/>
    </row>
    <row r="360" spans="2:54">
      <c r="B360" s="114"/>
      <c r="C360" s="114"/>
      <c r="D360" s="114"/>
      <c r="E360" s="114"/>
      <c r="F360" s="114"/>
      <c r="G360" s="114"/>
      <c r="H360" s="114"/>
      <c r="I360" s="114"/>
      <c r="J360" s="114"/>
      <c r="K360" s="114"/>
      <c r="L360" s="114"/>
      <c r="M360" s="114"/>
      <c r="N360" s="114"/>
      <c r="O360" s="114"/>
      <c r="P360" s="114"/>
      <c r="Q360" s="114"/>
      <c r="R360" s="114"/>
      <c r="S360" s="114"/>
      <c r="T360" s="114"/>
      <c r="U360" s="114"/>
      <c r="V360" s="114"/>
      <c r="W360" s="114"/>
      <c r="X360" s="114"/>
      <c r="Y360" s="114"/>
      <c r="Z360" s="114"/>
      <c r="AA360" s="114"/>
      <c r="AB360" s="114"/>
      <c r="AC360" s="114"/>
      <c r="AD360" s="114"/>
      <c r="AE360" s="114"/>
      <c r="AF360" s="114"/>
      <c r="AG360" s="114"/>
      <c r="AH360" s="114"/>
      <c r="AI360" s="114"/>
      <c r="AJ360" s="114"/>
      <c r="AK360" s="114"/>
      <c r="AL360" s="114"/>
      <c r="AM360" s="114"/>
      <c r="AN360" s="114"/>
      <c r="AO360" s="114"/>
      <c r="AP360" s="114"/>
      <c r="AQ360" s="114"/>
      <c r="AR360" s="114"/>
      <c r="AS360" s="114"/>
      <c r="AT360" s="114"/>
      <c r="AU360" s="114"/>
      <c r="AV360" s="114"/>
      <c r="AW360" s="114"/>
      <c r="AX360" s="114"/>
      <c r="AY360" s="114"/>
      <c r="AZ360" s="114"/>
      <c r="BA360" s="114"/>
      <c r="BB360" s="114"/>
    </row>
    <row r="361" spans="2:54">
      <c r="B361" s="114"/>
      <c r="C361" s="114"/>
      <c r="D361" s="114"/>
      <c r="E361" s="114"/>
      <c r="F361" s="114"/>
      <c r="G361" s="114"/>
      <c r="H361" s="114"/>
      <c r="I361" s="114"/>
      <c r="J361" s="114"/>
      <c r="K361" s="114"/>
      <c r="L361" s="114"/>
      <c r="M361" s="114"/>
      <c r="N361" s="114"/>
      <c r="O361" s="114"/>
      <c r="P361" s="114"/>
      <c r="Q361" s="114"/>
      <c r="R361" s="114"/>
      <c r="S361" s="114"/>
      <c r="T361" s="114"/>
      <c r="U361" s="114"/>
      <c r="V361" s="114"/>
      <c r="W361" s="114"/>
      <c r="X361" s="114"/>
      <c r="Y361" s="114"/>
      <c r="Z361" s="114"/>
      <c r="AA361" s="114"/>
      <c r="AB361" s="114"/>
      <c r="AC361" s="114"/>
      <c r="AD361" s="114"/>
      <c r="AE361" s="114"/>
      <c r="AF361" s="114"/>
      <c r="AG361" s="114"/>
      <c r="AH361" s="114"/>
      <c r="AI361" s="114"/>
      <c r="AJ361" s="114"/>
      <c r="AK361" s="114"/>
      <c r="AL361" s="114"/>
      <c r="AM361" s="114"/>
      <c r="AN361" s="114"/>
      <c r="AO361" s="114"/>
      <c r="AP361" s="114"/>
      <c r="AQ361" s="114"/>
      <c r="AR361" s="114"/>
      <c r="AS361" s="114"/>
      <c r="AT361" s="114"/>
      <c r="AU361" s="114"/>
      <c r="AV361" s="114"/>
      <c r="AW361" s="114"/>
      <c r="AX361" s="114"/>
      <c r="AY361" s="114"/>
      <c r="AZ361" s="114"/>
      <c r="BA361" s="114"/>
      <c r="BB361" s="114"/>
    </row>
    <row r="362" spans="2:54">
      <c r="B362" s="114"/>
      <c r="C362" s="114"/>
      <c r="D362" s="114"/>
      <c r="E362" s="114"/>
      <c r="F362" s="114"/>
      <c r="G362" s="114"/>
      <c r="H362" s="114"/>
      <c r="I362" s="114"/>
      <c r="J362" s="114"/>
      <c r="K362" s="114"/>
      <c r="L362" s="114"/>
      <c r="M362" s="114"/>
      <c r="N362" s="114"/>
      <c r="O362" s="114"/>
      <c r="P362" s="114"/>
      <c r="Q362" s="114"/>
      <c r="R362" s="114"/>
      <c r="S362" s="114"/>
      <c r="T362" s="114"/>
      <c r="U362" s="114"/>
      <c r="V362" s="114"/>
      <c r="W362" s="114"/>
      <c r="X362" s="114"/>
      <c r="Y362" s="114"/>
      <c r="Z362" s="114"/>
      <c r="AA362" s="114"/>
      <c r="AB362" s="114"/>
      <c r="AC362" s="114"/>
      <c r="AD362" s="114"/>
      <c r="AE362" s="114"/>
      <c r="AF362" s="114"/>
      <c r="AG362" s="114"/>
      <c r="AH362" s="114"/>
      <c r="AI362" s="114"/>
      <c r="AJ362" s="114"/>
      <c r="AK362" s="114"/>
      <c r="AL362" s="114"/>
      <c r="AM362" s="114"/>
      <c r="AN362" s="114"/>
      <c r="AO362" s="114"/>
      <c r="AP362" s="114"/>
      <c r="AQ362" s="114"/>
      <c r="AR362" s="114"/>
      <c r="AS362" s="114"/>
      <c r="AT362" s="114"/>
      <c r="AU362" s="114"/>
      <c r="AV362" s="114"/>
      <c r="AW362" s="114"/>
      <c r="AX362" s="114"/>
      <c r="AY362" s="114"/>
      <c r="AZ362" s="114"/>
      <c r="BA362" s="114"/>
      <c r="BB362" s="114"/>
    </row>
    <row r="363" spans="2:54">
      <c r="B363" s="114"/>
      <c r="C363" s="114"/>
      <c r="D363" s="114"/>
      <c r="E363" s="114"/>
      <c r="F363" s="114"/>
      <c r="G363" s="114"/>
      <c r="H363" s="114"/>
      <c r="I363" s="114"/>
      <c r="J363" s="114"/>
      <c r="K363" s="114"/>
      <c r="L363" s="114"/>
      <c r="M363" s="114"/>
      <c r="N363" s="114"/>
      <c r="O363" s="114"/>
      <c r="P363" s="114"/>
      <c r="Q363" s="114"/>
      <c r="R363" s="114"/>
      <c r="S363" s="114"/>
      <c r="T363" s="114"/>
      <c r="U363" s="114"/>
      <c r="V363" s="114"/>
      <c r="W363" s="114"/>
      <c r="X363" s="114"/>
      <c r="Y363" s="114"/>
      <c r="Z363" s="114"/>
      <c r="AA363" s="114"/>
      <c r="AB363" s="114"/>
      <c r="AC363" s="114"/>
      <c r="AD363" s="114"/>
      <c r="AE363" s="114"/>
      <c r="AF363" s="114"/>
      <c r="AG363" s="114"/>
      <c r="AH363" s="114"/>
      <c r="AI363" s="114"/>
      <c r="AJ363" s="114"/>
      <c r="AK363" s="114"/>
      <c r="AL363" s="114"/>
      <c r="AM363" s="114"/>
      <c r="AN363" s="114"/>
      <c r="AO363" s="114"/>
      <c r="AP363" s="114"/>
      <c r="AQ363" s="114"/>
      <c r="AR363" s="114"/>
      <c r="AS363" s="114"/>
      <c r="AT363" s="114"/>
      <c r="AU363" s="114"/>
      <c r="AV363" s="114"/>
      <c r="AW363" s="114"/>
      <c r="AX363" s="114"/>
      <c r="AY363" s="114"/>
      <c r="AZ363" s="114"/>
      <c r="BA363" s="114"/>
      <c r="BB363" s="114"/>
    </row>
    <row r="364" spans="2:54">
      <c r="B364" s="114"/>
      <c r="C364" s="114"/>
      <c r="D364" s="114"/>
      <c r="E364" s="114"/>
      <c r="F364" s="114"/>
      <c r="G364" s="114"/>
      <c r="H364" s="114"/>
      <c r="I364" s="114"/>
      <c r="J364" s="114"/>
      <c r="K364" s="114"/>
      <c r="L364" s="114"/>
      <c r="M364" s="114"/>
      <c r="N364" s="114"/>
      <c r="O364" s="114"/>
      <c r="P364" s="114"/>
      <c r="Q364" s="114"/>
      <c r="R364" s="114"/>
      <c r="S364" s="114"/>
      <c r="T364" s="114"/>
      <c r="U364" s="114"/>
      <c r="V364" s="114"/>
      <c r="W364" s="114"/>
      <c r="X364" s="114"/>
      <c r="Y364" s="114"/>
      <c r="Z364" s="114"/>
      <c r="AA364" s="114"/>
      <c r="AB364" s="114"/>
      <c r="AC364" s="114"/>
      <c r="AD364" s="114"/>
      <c r="AE364" s="114"/>
      <c r="AF364" s="114"/>
      <c r="AG364" s="114"/>
      <c r="AH364" s="114"/>
      <c r="AI364" s="114"/>
      <c r="AJ364" s="114"/>
      <c r="AK364" s="114"/>
      <c r="AL364" s="114"/>
      <c r="AM364" s="114"/>
      <c r="AN364" s="114"/>
      <c r="AO364" s="114"/>
      <c r="AP364" s="114"/>
      <c r="AQ364" s="114"/>
      <c r="AR364" s="114"/>
      <c r="AS364" s="114"/>
      <c r="AT364" s="114"/>
      <c r="AU364" s="114"/>
      <c r="AV364" s="114"/>
      <c r="AW364" s="114"/>
      <c r="AX364" s="114"/>
      <c r="AY364" s="114"/>
      <c r="AZ364" s="114"/>
      <c r="BA364" s="114"/>
      <c r="BB364" s="114"/>
    </row>
    <row r="365" spans="2:54">
      <c r="B365" s="114"/>
      <c r="C365" s="114"/>
      <c r="D365" s="114"/>
      <c r="E365" s="114"/>
      <c r="F365" s="114"/>
      <c r="G365" s="114"/>
      <c r="H365" s="114"/>
      <c r="I365" s="114"/>
      <c r="J365" s="114"/>
      <c r="K365" s="114"/>
      <c r="L365" s="114"/>
      <c r="M365" s="114"/>
      <c r="N365" s="114"/>
      <c r="O365" s="114"/>
      <c r="P365" s="114"/>
      <c r="Q365" s="114"/>
      <c r="R365" s="114"/>
      <c r="S365" s="114"/>
      <c r="T365" s="114"/>
      <c r="U365" s="114"/>
      <c r="V365" s="114"/>
      <c r="W365" s="114"/>
      <c r="X365" s="114"/>
      <c r="Y365" s="114"/>
      <c r="Z365" s="114"/>
      <c r="AA365" s="114"/>
      <c r="AB365" s="114"/>
      <c r="AC365" s="114"/>
      <c r="AD365" s="114"/>
      <c r="AE365" s="114"/>
      <c r="AF365" s="114"/>
      <c r="AG365" s="114"/>
      <c r="AH365" s="114"/>
      <c r="AI365" s="114"/>
      <c r="AJ365" s="114"/>
      <c r="AK365" s="114"/>
      <c r="AL365" s="114"/>
      <c r="AM365" s="114"/>
      <c r="AN365" s="114"/>
      <c r="AO365" s="114"/>
      <c r="AP365" s="114"/>
      <c r="AQ365" s="114"/>
      <c r="AR365" s="114"/>
      <c r="AS365" s="114"/>
      <c r="AT365" s="114"/>
      <c r="AU365" s="114"/>
      <c r="AV365" s="114"/>
      <c r="AW365" s="114"/>
      <c r="AX365" s="114"/>
      <c r="AY365" s="114"/>
      <c r="AZ365" s="114"/>
      <c r="BA365" s="114"/>
      <c r="BB365" s="114"/>
    </row>
    <row r="366" spans="2:54">
      <c r="B366" s="114"/>
      <c r="C366" s="114"/>
      <c r="D366" s="114"/>
      <c r="E366" s="114"/>
      <c r="F366" s="114"/>
      <c r="G366" s="114"/>
      <c r="H366" s="114"/>
      <c r="I366" s="114"/>
      <c r="J366" s="114"/>
      <c r="K366" s="114"/>
      <c r="L366" s="114"/>
      <c r="M366" s="114"/>
      <c r="N366" s="114"/>
      <c r="O366" s="114"/>
      <c r="P366" s="114"/>
      <c r="Q366" s="114"/>
      <c r="R366" s="114"/>
      <c r="S366" s="114"/>
      <c r="T366" s="114"/>
      <c r="U366" s="114"/>
      <c r="V366" s="114"/>
      <c r="W366" s="114"/>
      <c r="X366" s="114"/>
      <c r="Y366" s="114"/>
      <c r="Z366" s="114"/>
      <c r="AA366" s="114"/>
      <c r="AB366" s="114"/>
      <c r="AC366" s="114"/>
      <c r="AD366" s="114"/>
      <c r="AE366" s="114"/>
      <c r="AF366" s="114"/>
      <c r="AG366" s="114"/>
      <c r="AH366" s="114"/>
      <c r="AI366" s="114"/>
      <c r="AJ366" s="114"/>
      <c r="AK366" s="114"/>
      <c r="AL366" s="114"/>
      <c r="AM366" s="114"/>
      <c r="AN366" s="114"/>
      <c r="AO366" s="114"/>
      <c r="AP366" s="114"/>
      <c r="AQ366" s="114"/>
      <c r="AR366" s="114"/>
      <c r="AS366" s="114"/>
      <c r="AT366" s="114"/>
      <c r="AU366" s="114"/>
      <c r="AV366" s="114"/>
      <c r="AW366" s="114"/>
      <c r="AX366" s="114"/>
      <c r="AY366" s="114"/>
      <c r="AZ366" s="114"/>
      <c r="BA366" s="114"/>
      <c r="BB366" s="114"/>
    </row>
    <row r="367" spans="2:54">
      <c r="B367" s="114"/>
      <c r="C367" s="114"/>
      <c r="D367" s="114"/>
      <c r="E367" s="114"/>
      <c r="F367" s="114"/>
      <c r="G367" s="114"/>
      <c r="H367" s="114"/>
      <c r="I367" s="114"/>
      <c r="J367" s="114"/>
      <c r="K367" s="114"/>
      <c r="L367" s="114"/>
      <c r="M367" s="114"/>
      <c r="N367" s="114"/>
      <c r="O367" s="114"/>
      <c r="P367" s="114"/>
      <c r="Q367" s="114"/>
      <c r="R367" s="114"/>
      <c r="S367" s="114"/>
      <c r="T367" s="114"/>
      <c r="U367" s="114"/>
      <c r="V367" s="114"/>
      <c r="W367" s="114"/>
      <c r="X367" s="114"/>
      <c r="Y367" s="114"/>
      <c r="Z367" s="114"/>
      <c r="AA367" s="114"/>
      <c r="AB367" s="114"/>
      <c r="AC367" s="114"/>
      <c r="AD367" s="114"/>
      <c r="AE367" s="114"/>
      <c r="AF367" s="114"/>
      <c r="AG367" s="114"/>
      <c r="AH367" s="114"/>
      <c r="AI367" s="114"/>
      <c r="AJ367" s="114"/>
      <c r="AK367" s="114"/>
      <c r="AL367" s="114"/>
      <c r="AM367" s="114"/>
      <c r="AN367" s="114"/>
      <c r="AO367" s="114"/>
      <c r="AP367" s="114"/>
      <c r="AQ367" s="114"/>
      <c r="AR367" s="114"/>
      <c r="AS367" s="114"/>
      <c r="AT367" s="114"/>
      <c r="AU367" s="114"/>
      <c r="AV367" s="114"/>
      <c r="AW367" s="114"/>
      <c r="AX367" s="114"/>
      <c r="AY367" s="114"/>
      <c r="AZ367" s="114"/>
      <c r="BA367" s="114"/>
      <c r="BB367" s="114"/>
    </row>
    <row r="368" spans="2:54">
      <c r="B368" s="114"/>
      <c r="C368" s="114"/>
      <c r="D368" s="114"/>
      <c r="E368" s="114"/>
      <c r="F368" s="114"/>
      <c r="G368" s="114"/>
      <c r="H368" s="114"/>
      <c r="I368" s="114"/>
      <c r="J368" s="114"/>
      <c r="K368" s="114"/>
      <c r="L368" s="114"/>
      <c r="M368" s="114"/>
      <c r="N368" s="114"/>
      <c r="O368" s="114"/>
      <c r="P368" s="114"/>
      <c r="Q368" s="114"/>
      <c r="R368" s="114"/>
      <c r="S368" s="114"/>
      <c r="T368" s="114"/>
      <c r="U368" s="114"/>
      <c r="V368" s="114"/>
      <c r="W368" s="114"/>
      <c r="X368" s="114"/>
      <c r="Y368" s="114"/>
      <c r="Z368" s="114"/>
      <c r="AA368" s="114"/>
      <c r="AB368" s="114"/>
      <c r="AC368" s="114"/>
      <c r="AD368" s="114"/>
      <c r="AE368" s="114"/>
      <c r="AF368" s="114"/>
      <c r="AG368" s="114"/>
      <c r="AH368" s="114"/>
      <c r="AI368" s="114"/>
      <c r="AJ368" s="114"/>
      <c r="AK368" s="114"/>
      <c r="AL368" s="114"/>
      <c r="AM368" s="114"/>
      <c r="AN368" s="114"/>
      <c r="AO368" s="114"/>
      <c r="AP368" s="114"/>
      <c r="AQ368" s="114"/>
      <c r="AR368" s="114"/>
      <c r="AS368" s="114"/>
      <c r="AT368" s="114"/>
      <c r="AU368" s="114"/>
      <c r="AV368" s="114"/>
      <c r="AW368" s="114"/>
      <c r="AX368" s="114"/>
      <c r="AY368" s="114"/>
      <c r="AZ368" s="114"/>
      <c r="BA368" s="114"/>
      <c r="BB368" s="114"/>
    </row>
    <row r="369" spans="2:54">
      <c r="B369" s="114"/>
      <c r="C369" s="114"/>
      <c r="D369" s="114"/>
      <c r="E369" s="114"/>
      <c r="F369" s="114"/>
      <c r="G369" s="114"/>
      <c r="H369" s="114"/>
      <c r="I369" s="114"/>
      <c r="J369" s="114"/>
      <c r="K369" s="114"/>
      <c r="L369" s="114"/>
      <c r="M369" s="114"/>
      <c r="N369" s="114"/>
      <c r="O369" s="114"/>
      <c r="P369" s="114"/>
      <c r="Q369" s="114"/>
      <c r="R369" s="114"/>
      <c r="S369" s="114"/>
      <c r="T369" s="114"/>
      <c r="U369" s="114"/>
      <c r="V369" s="114"/>
      <c r="W369" s="114"/>
      <c r="X369" s="114"/>
      <c r="Y369" s="114"/>
      <c r="Z369" s="114"/>
      <c r="AA369" s="114"/>
      <c r="AB369" s="114"/>
      <c r="AC369" s="114"/>
      <c r="AD369" s="114"/>
      <c r="AE369" s="114"/>
      <c r="AF369" s="114"/>
      <c r="AG369" s="114"/>
      <c r="AH369" s="114"/>
      <c r="AI369" s="114"/>
      <c r="AJ369" s="114"/>
      <c r="AK369" s="114"/>
      <c r="AL369" s="114"/>
      <c r="AM369" s="114"/>
      <c r="AN369" s="114"/>
      <c r="AO369" s="114"/>
      <c r="AP369" s="114"/>
      <c r="AQ369" s="114"/>
      <c r="AR369" s="114"/>
      <c r="AS369" s="114"/>
      <c r="AT369" s="114"/>
      <c r="AU369" s="114"/>
      <c r="AV369" s="114"/>
      <c r="AW369" s="114"/>
      <c r="AX369" s="114"/>
      <c r="AY369" s="114"/>
      <c r="AZ369" s="114"/>
      <c r="BA369" s="114"/>
      <c r="BB369" s="114"/>
    </row>
    <row r="370" spans="2:54">
      <c r="B370" s="114"/>
      <c r="C370" s="114"/>
      <c r="D370" s="114"/>
      <c r="E370" s="114"/>
      <c r="F370" s="114"/>
      <c r="G370" s="114"/>
      <c r="H370" s="114"/>
      <c r="I370" s="114"/>
      <c r="J370" s="114"/>
      <c r="K370" s="114"/>
      <c r="L370" s="114"/>
      <c r="M370" s="114"/>
      <c r="N370" s="114"/>
      <c r="O370" s="114"/>
      <c r="P370" s="114"/>
      <c r="Q370" s="114"/>
      <c r="R370" s="114"/>
      <c r="S370" s="114"/>
      <c r="T370" s="114"/>
      <c r="U370" s="114"/>
      <c r="V370" s="114"/>
      <c r="W370" s="114"/>
      <c r="X370" s="114"/>
      <c r="Y370" s="114"/>
      <c r="Z370" s="114"/>
      <c r="AA370" s="114"/>
      <c r="AB370" s="114"/>
      <c r="AC370" s="114"/>
      <c r="AD370" s="114"/>
      <c r="AE370" s="114"/>
      <c r="AF370" s="114"/>
      <c r="AG370" s="114"/>
      <c r="AH370" s="114"/>
      <c r="AI370" s="114"/>
      <c r="AJ370" s="114"/>
      <c r="AK370" s="114"/>
      <c r="AL370" s="114"/>
      <c r="AM370" s="114"/>
      <c r="AN370" s="114"/>
      <c r="AO370" s="114"/>
      <c r="AP370" s="114"/>
      <c r="AQ370" s="114"/>
      <c r="AR370" s="114"/>
      <c r="AS370" s="114"/>
      <c r="AT370" s="114"/>
      <c r="AU370" s="114"/>
      <c r="AV370" s="114"/>
      <c r="AW370" s="114"/>
      <c r="AX370" s="114"/>
      <c r="AY370" s="114"/>
      <c r="AZ370" s="114"/>
      <c r="BA370" s="114"/>
      <c r="BB370" s="114"/>
    </row>
    <row r="371" spans="2:54">
      <c r="B371" s="114"/>
      <c r="C371" s="114"/>
      <c r="D371" s="114"/>
      <c r="E371" s="114"/>
      <c r="F371" s="114"/>
      <c r="G371" s="114"/>
      <c r="H371" s="114"/>
      <c r="I371" s="114"/>
      <c r="J371" s="114"/>
      <c r="K371" s="114"/>
      <c r="L371" s="114"/>
      <c r="M371" s="114"/>
      <c r="N371" s="114"/>
      <c r="O371" s="114"/>
      <c r="P371" s="114"/>
      <c r="Q371" s="114"/>
      <c r="R371" s="114"/>
      <c r="S371" s="114"/>
      <c r="T371" s="114"/>
      <c r="U371" s="114"/>
      <c r="V371" s="114"/>
      <c r="W371" s="114"/>
      <c r="X371" s="114"/>
      <c r="Y371" s="114"/>
      <c r="Z371" s="114"/>
      <c r="AA371" s="114"/>
      <c r="AB371" s="114"/>
      <c r="AC371" s="114"/>
      <c r="AD371" s="114"/>
      <c r="AE371" s="114"/>
      <c r="AF371" s="114"/>
      <c r="AG371" s="114"/>
      <c r="AH371" s="114"/>
      <c r="AI371" s="114"/>
      <c r="AJ371" s="114"/>
      <c r="AK371" s="114"/>
      <c r="AL371" s="114"/>
      <c r="AM371" s="114"/>
      <c r="AN371" s="114"/>
      <c r="AO371" s="114"/>
      <c r="AP371" s="114"/>
      <c r="AQ371" s="114"/>
      <c r="AR371" s="114"/>
      <c r="AS371" s="114"/>
      <c r="AT371" s="114"/>
      <c r="AU371" s="114"/>
      <c r="AV371" s="114"/>
      <c r="AW371" s="114"/>
      <c r="AX371" s="114"/>
      <c r="AY371" s="114"/>
      <c r="AZ371" s="114"/>
      <c r="BA371" s="114"/>
      <c r="BB371" s="114"/>
    </row>
    <row r="372" spans="2:54">
      <c r="B372" s="114"/>
      <c r="C372" s="114"/>
      <c r="D372" s="114"/>
      <c r="E372" s="114"/>
      <c r="F372" s="114"/>
      <c r="G372" s="114"/>
      <c r="H372" s="114"/>
      <c r="I372" s="114"/>
      <c r="J372" s="114"/>
      <c r="K372" s="114"/>
      <c r="L372" s="114"/>
      <c r="M372" s="114"/>
      <c r="N372" s="114"/>
      <c r="O372" s="114"/>
      <c r="P372" s="114"/>
      <c r="Q372" s="114"/>
      <c r="R372" s="114"/>
      <c r="S372" s="114"/>
      <c r="T372" s="114"/>
      <c r="U372" s="114"/>
      <c r="V372" s="114"/>
      <c r="W372" s="114"/>
      <c r="X372" s="114"/>
      <c r="Y372" s="114"/>
      <c r="Z372" s="114"/>
      <c r="AA372" s="114"/>
      <c r="AB372" s="114"/>
      <c r="AC372" s="114"/>
      <c r="AD372" s="114"/>
      <c r="AE372" s="114"/>
      <c r="AF372" s="114"/>
      <c r="AG372" s="114"/>
      <c r="AH372" s="114"/>
      <c r="AI372" s="114"/>
      <c r="AJ372" s="114"/>
      <c r="AK372" s="114"/>
      <c r="AL372" s="114"/>
      <c r="AM372" s="114"/>
      <c r="AN372" s="114"/>
      <c r="AO372" s="114"/>
      <c r="AP372" s="114"/>
      <c r="AQ372" s="114"/>
      <c r="AR372" s="114"/>
      <c r="AS372" s="114"/>
      <c r="AT372" s="114"/>
      <c r="AU372" s="114"/>
      <c r="AV372" s="114"/>
      <c r="AW372" s="114"/>
      <c r="AX372" s="114"/>
      <c r="AY372" s="114"/>
      <c r="AZ372" s="114"/>
      <c r="BA372" s="114"/>
      <c r="BB372" s="114"/>
    </row>
    <row r="373" spans="2:54">
      <c r="B373" s="114"/>
      <c r="C373" s="114"/>
      <c r="D373" s="114"/>
      <c r="E373" s="114"/>
      <c r="F373" s="114"/>
      <c r="G373" s="114"/>
      <c r="H373" s="114"/>
      <c r="I373" s="114"/>
      <c r="J373" s="114"/>
      <c r="K373" s="114"/>
      <c r="L373" s="114"/>
      <c r="M373" s="114"/>
      <c r="N373" s="114"/>
      <c r="O373" s="114"/>
      <c r="P373" s="114"/>
      <c r="Q373" s="114"/>
      <c r="R373" s="114"/>
      <c r="S373" s="114"/>
      <c r="T373" s="114"/>
      <c r="U373" s="114"/>
      <c r="V373" s="114"/>
      <c r="W373" s="114"/>
      <c r="X373" s="114"/>
      <c r="Y373" s="114"/>
      <c r="Z373" s="114"/>
      <c r="AA373" s="114"/>
      <c r="AB373" s="114"/>
      <c r="AC373" s="114"/>
      <c r="AD373" s="114"/>
      <c r="AE373" s="114"/>
      <c r="AF373" s="114"/>
      <c r="AG373" s="114"/>
      <c r="AH373" s="114"/>
      <c r="AI373" s="114"/>
      <c r="AJ373" s="114"/>
      <c r="AK373" s="114"/>
      <c r="AL373" s="114"/>
      <c r="AM373" s="114"/>
      <c r="AN373" s="114"/>
      <c r="AO373" s="114"/>
      <c r="AP373" s="114"/>
      <c r="AQ373" s="114"/>
      <c r="AR373" s="114"/>
      <c r="AS373" s="114"/>
      <c r="AT373" s="114"/>
      <c r="AU373" s="114"/>
      <c r="AV373" s="114"/>
      <c r="AW373" s="114"/>
      <c r="AX373" s="114"/>
      <c r="AY373" s="114"/>
      <c r="AZ373" s="114"/>
      <c r="BA373" s="114"/>
      <c r="BB373" s="114"/>
    </row>
    <row r="374" spans="2:54">
      <c r="B374" s="114"/>
      <c r="C374" s="114"/>
      <c r="D374" s="114"/>
      <c r="E374" s="114"/>
      <c r="F374" s="114"/>
      <c r="G374" s="114"/>
      <c r="H374" s="114"/>
      <c r="I374" s="114"/>
      <c r="J374" s="114"/>
      <c r="K374" s="114"/>
      <c r="L374" s="114"/>
      <c r="M374" s="114"/>
      <c r="N374" s="114"/>
      <c r="O374" s="114"/>
      <c r="P374" s="114"/>
      <c r="Q374" s="114"/>
      <c r="R374" s="114"/>
      <c r="S374" s="114"/>
      <c r="T374" s="114"/>
      <c r="U374" s="114"/>
      <c r="V374" s="114"/>
      <c r="W374" s="114"/>
      <c r="X374" s="114"/>
      <c r="Y374" s="114"/>
      <c r="Z374" s="114"/>
      <c r="AA374" s="114"/>
      <c r="AB374" s="114"/>
      <c r="AC374" s="114"/>
      <c r="AD374" s="114"/>
      <c r="AE374" s="114"/>
      <c r="AF374" s="114"/>
      <c r="AG374" s="114"/>
      <c r="AH374" s="114"/>
      <c r="AI374" s="114"/>
      <c r="AJ374" s="114"/>
      <c r="AK374" s="114"/>
      <c r="AL374" s="114"/>
      <c r="AM374" s="114"/>
      <c r="AN374" s="114"/>
      <c r="AO374" s="114"/>
      <c r="AP374" s="114"/>
      <c r="AQ374" s="114"/>
      <c r="AR374" s="114"/>
      <c r="AS374" s="114"/>
      <c r="AT374" s="114"/>
      <c r="AU374" s="114"/>
      <c r="AV374" s="114"/>
      <c r="AW374" s="114"/>
      <c r="AX374" s="114"/>
      <c r="AY374" s="114"/>
      <c r="AZ374" s="114"/>
      <c r="BA374" s="114"/>
      <c r="BB374" s="114"/>
    </row>
    <row r="375" spans="2:54">
      <c r="B375" s="114"/>
      <c r="C375" s="114"/>
      <c r="D375" s="114"/>
      <c r="E375" s="114"/>
      <c r="F375" s="114"/>
      <c r="G375" s="114"/>
      <c r="H375" s="114"/>
      <c r="I375" s="114"/>
      <c r="J375" s="114"/>
      <c r="K375" s="114"/>
      <c r="L375" s="114"/>
      <c r="M375" s="114"/>
      <c r="N375" s="114"/>
      <c r="O375" s="114"/>
      <c r="P375" s="114"/>
      <c r="Q375" s="114"/>
      <c r="R375" s="114"/>
      <c r="S375" s="114"/>
      <c r="T375" s="114"/>
      <c r="U375" s="114"/>
      <c r="V375" s="114"/>
      <c r="W375" s="114"/>
      <c r="X375" s="114"/>
      <c r="Y375" s="114"/>
      <c r="Z375" s="114"/>
      <c r="AA375" s="114"/>
      <c r="AB375" s="114"/>
      <c r="AC375" s="114"/>
      <c r="AD375" s="114"/>
      <c r="AE375" s="114"/>
      <c r="AF375" s="114"/>
      <c r="AG375" s="114"/>
      <c r="AH375" s="114"/>
      <c r="AI375" s="114"/>
      <c r="AJ375" s="114"/>
      <c r="AK375" s="114"/>
      <c r="AL375" s="114"/>
      <c r="AM375" s="114"/>
      <c r="AN375" s="114"/>
      <c r="AO375" s="114"/>
      <c r="AP375" s="114"/>
      <c r="AQ375" s="114"/>
      <c r="AR375" s="114"/>
      <c r="AS375" s="114"/>
      <c r="AT375" s="114"/>
      <c r="AU375" s="114"/>
      <c r="AV375" s="114"/>
      <c r="AW375" s="114"/>
      <c r="AX375" s="114"/>
      <c r="AY375" s="114"/>
      <c r="AZ375" s="114"/>
      <c r="BA375" s="114"/>
      <c r="BB375" s="114"/>
    </row>
    <row r="376" spans="2:54">
      <c r="B376" s="114"/>
      <c r="C376" s="114"/>
      <c r="D376" s="114"/>
      <c r="E376" s="114"/>
      <c r="F376" s="114"/>
      <c r="G376" s="114"/>
      <c r="H376" s="114"/>
      <c r="I376" s="114"/>
      <c r="J376" s="114"/>
      <c r="K376" s="114"/>
      <c r="L376" s="114"/>
      <c r="M376" s="114"/>
      <c r="N376" s="114"/>
      <c r="O376" s="114"/>
      <c r="P376" s="114"/>
      <c r="Q376" s="114"/>
      <c r="R376" s="114"/>
      <c r="S376" s="114"/>
      <c r="T376" s="114"/>
      <c r="U376" s="114"/>
      <c r="V376" s="114"/>
      <c r="W376" s="114"/>
      <c r="X376" s="114"/>
      <c r="Y376" s="114"/>
      <c r="Z376" s="114"/>
      <c r="AA376" s="114"/>
      <c r="AB376" s="114"/>
      <c r="AC376" s="114"/>
      <c r="AD376" s="114"/>
      <c r="AE376" s="114"/>
      <c r="AF376" s="114"/>
      <c r="AG376" s="114"/>
      <c r="AH376" s="114"/>
      <c r="AI376" s="114"/>
      <c r="AJ376" s="114"/>
      <c r="AK376" s="114"/>
      <c r="AL376" s="114"/>
      <c r="AM376" s="114"/>
      <c r="AN376" s="114"/>
      <c r="AO376" s="114"/>
      <c r="AP376" s="114"/>
      <c r="AQ376" s="114"/>
      <c r="AR376" s="114"/>
      <c r="AS376" s="114"/>
      <c r="AT376" s="114"/>
      <c r="AU376" s="114"/>
      <c r="AV376" s="114"/>
      <c r="AW376" s="114"/>
      <c r="AX376" s="114"/>
      <c r="AY376" s="114"/>
      <c r="AZ376" s="114"/>
      <c r="BA376" s="114"/>
      <c r="BB376" s="114"/>
    </row>
    <row r="377" spans="2:54">
      <c r="B377" s="114"/>
      <c r="C377" s="114"/>
      <c r="D377" s="114"/>
      <c r="E377" s="114"/>
      <c r="F377" s="114"/>
      <c r="G377" s="114"/>
      <c r="H377" s="114"/>
      <c r="I377" s="114"/>
      <c r="J377" s="114"/>
      <c r="K377" s="114"/>
      <c r="L377" s="114"/>
      <c r="M377" s="114"/>
      <c r="N377" s="114"/>
      <c r="O377" s="114"/>
      <c r="P377" s="114"/>
      <c r="Q377" s="114"/>
      <c r="R377" s="114"/>
      <c r="S377" s="114"/>
      <c r="T377" s="114"/>
      <c r="U377" s="114"/>
      <c r="V377" s="114"/>
      <c r="W377" s="114"/>
      <c r="X377" s="114"/>
      <c r="Y377" s="114"/>
      <c r="Z377" s="114"/>
      <c r="AA377" s="114"/>
      <c r="AB377" s="114"/>
      <c r="AC377" s="114"/>
      <c r="AD377" s="114"/>
      <c r="AE377" s="114"/>
      <c r="AF377" s="114"/>
      <c r="AG377" s="114"/>
      <c r="AH377" s="114"/>
      <c r="AI377" s="114"/>
      <c r="AJ377" s="114"/>
      <c r="AK377" s="114"/>
      <c r="AL377" s="114"/>
      <c r="AM377" s="114"/>
      <c r="AN377" s="114"/>
      <c r="AO377" s="114"/>
      <c r="AP377" s="114"/>
      <c r="AQ377" s="114"/>
      <c r="AR377" s="114"/>
      <c r="AS377" s="114"/>
      <c r="AT377" s="114"/>
      <c r="AU377" s="114"/>
      <c r="AV377" s="114"/>
      <c r="AW377" s="114"/>
      <c r="AX377" s="114"/>
      <c r="AY377" s="114"/>
      <c r="AZ377" s="114"/>
      <c r="BA377" s="114"/>
      <c r="BB377" s="114"/>
    </row>
    <row r="378" spans="2:54">
      <c r="B378" s="114"/>
      <c r="C378" s="114"/>
      <c r="D378" s="114"/>
      <c r="E378" s="114"/>
      <c r="F378" s="114"/>
      <c r="G378" s="114"/>
      <c r="H378" s="114"/>
      <c r="I378" s="114"/>
      <c r="J378" s="114"/>
      <c r="K378" s="114"/>
      <c r="L378" s="114"/>
      <c r="M378" s="114"/>
      <c r="N378" s="114"/>
      <c r="O378" s="114"/>
      <c r="P378" s="114"/>
      <c r="Q378" s="114"/>
      <c r="R378" s="114"/>
      <c r="S378" s="114"/>
      <c r="T378" s="114"/>
      <c r="U378" s="114"/>
      <c r="V378" s="114"/>
      <c r="W378" s="114"/>
      <c r="X378" s="114"/>
      <c r="Y378" s="114"/>
      <c r="Z378" s="114"/>
      <c r="AA378" s="114"/>
      <c r="AB378" s="114"/>
      <c r="AC378" s="114"/>
      <c r="AD378" s="114"/>
      <c r="AE378" s="114"/>
      <c r="AF378" s="114"/>
      <c r="AG378" s="114"/>
      <c r="AH378" s="114"/>
      <c r="AI378" s="114"/>
      <c r="AJ378" s="114"/>
      <c r="AK378" s="114"/>
      <c r="AL378" s="114"/>
      <c r="AM378" s="114"/>
      <c r="AN378" s="114"/>
      <c r="AO378" s="114"/>
      <c r="AP378" s="114"/>
      <c r="AQ378" s="114"/>
      <c r="AR378" s="114"/>
      <c r="AS378" s="114"/>
      <c r="AT378" s="114"/>
      <c r="AU378" s="114"/>
      <c r="AV378" s="114"/>
      <c r="AW378" s="114"/>
      <c r="AX378" s="114"/>
      <c r="AY378" s="114"/>
      <c r="AZ378" s="114"/>
      <c r="BA378" s="114"/>
      <c r="BB378" s="114"/>
    </row>
    <row r="379" spans="2:54">
      <c r="B379" s="114"/>
      <c r="C379" s="114"/>
      <c r="D379" s="114"/>
      <c r="E379" s="114"/>
      <c r="F379" s="114"/>
      <c r="G379" s="114"/>
      <c r="H379" s="114"/>
      <c r="I379" s="114"/>
      <c r="J379" s="114"/>
      <c r="K379" s="114"/>
      <c r="L379" s="114"/>
      <c r="M379" s="114"/>
      <c r="N379" s="114"/>
      <c r="O379" s="114"/>
      <c r="P379" s="114"/>
      <c r="Q379" s="114"/>
      <c r="R379" s="114"/>
      <c r="S379" s="114"/>
      <c r="T379" s="114"/>
      <c r="U379" s="114"/>
      <c r="V379" s="114"/>
      <c r="W379" s="114"/>
      <c r="X379" s="114"/>
      <c r="Y379" s="114"/>
      <c r="Z379" s="114"/>
      <c r="AA379" s="114"/>
      <c r="AB379" s="114"/>
      <c r="AC379" s="114"/>
      <c r="AD379" s="114"/>
      <c r="AE379" s="114"/>
      <c r="AF379" s="114"/>
      <c r="AG379" s="114"/>
      <c r="AH379" s="114"/>
      <c r="AI379" s="114"/>
      <c r="AJ379" s="114"/>
      <c r="AK379" s="114"/>
      <c r="AL379" s="114"/>
      <c r="AM379" s="114"/>
      <c r="AN379" s="114"/>
      <c r="AO379" s="114"/>
      <c r="AP379" s="114"/>
      <c r="AQ379" s="114"/>
      <c r="AR379" s="114"/>
      <c r="AS379" s="114"/>
      <c r="AT379" s="114"/>
      <c r="AU379" s="114"/>
      <c r="AV379" s="114"/>
      <c r="AW379" s="114"/>
      <c r="AX379" s="114"/>
      <c r="AY379" s="114"/>
      <c r="AZ379" s="114"/>
      <c r="BA379" s="114"/>
      <c r="BB379" s="114"/>
    </row>
    <row r="380" spans="2:54">
      <c r="B380" s="114"/>
      <c r="C380" s="114"/>
      <c r="D380" s="114"/>
      <c r="E380" s="114"/>
      <c r="F380" s="114"/>
      <c r="G380" s="114"/>
      <c r="H380" s="114"/>
      <c r="I380" s="114"/>
      <c r="J380" s="114"/>
      <c r="K380" s="114"/>
      <c r="L380" s="114"/>
      <c r="M380" s="114"/>
      <c r="N380" s="114"/>
      <c r="O380" s="114"/>
      <c r="P380" s="114"/>
      <c r="Q380" s="114"/>
      <c r="R380" s="114"/>
      <c r="S380" s="114"/>
      <c r="T380" s="114"/>
      <c r="U380" s="114"/>
      <c r="V380" s="114"/>
      <c r="W380" s="114"/>
      <c r="X380" s="114"/>
      <c r="Y380" s="114"/>
      <c r="Z380" s="114"/>
      <c r="AA380" s="114"/>
      <c r="AB380" s="114"/>
      <c r="AC380" s="114"/>
      <c r="AD380" s="114"/>
      <c r="AE380" s="114"/>
      <c r="AF380" s="114"/>
      <c r="AG380" s="114"/>
      <c r="AH380" s="114"/>
      <c r="AI380" s="114"/>
      <c r="AJ380" s="114"/>
      <c r="AK380" s="114"/>
      <c r="AL380" s="114"/>
      <c r="AM380" s="114"/>
      <c r="AN380" s="114"/>
      <c r="AO380" s="114"/>
      <c r="AP380" s="114"/>
      <c r="AQ380" s="114"/>
      <c r="AR380" s="114"/>
      <c r="AS380" s="114"/>
      <c r="AT380" s="114"/>
      <c r="AU380" s="114"/>
      <c r="AV380" s="114"/>
      <c r="AW380" s="114"/>
      <c r="AX380" s="114"/>
      <c r="AY380" s="114"/>
      <c r="AZ380" s="114"/>
      <c r="BA380" s="114"/>
      <c r="BB380" s="114"/>
    </row>
    <row r="381" spans="2:54">
      <c r="B381" s="114"/>
      <c r="C381" s="114"/>
      <c r="D381" s="114"/>
      <c r="E381" s="114"/>
      <c r="F381" s="114"/>
      <c r="G381" s="114"/>
      <c r="H381" s="114"/>
      <c r="I381" s="114"/>
      <c r="J381" s="114"/>
      <c r="K381" s="114"/>
      <c r="L381" s="114"/>
      <c r="M381" s="114"/>
      <c r="N381" s="114"/>
      <c r="O381" s="114"/>
      <c r="P381" s="114"/>
      <c r="Q381" s="114"/>
      <c r="R381" s="114"/>
      <c r="S381" s="114"/>
      <c r="T381" s="114"/>
      <c r="U381" s="114"/>
      <c r="V381" s="114"/>
      <c r="W381" s="114"/>
      <c r="X381" s="114"/>
      <c r="Y381" s="114"/>
      <c r="Z381" s="114"/>
      <c r="AA381" s="114"/>
      <c r="AB381" s="114"/>
      <c r="AC381" s="114"/>
      <c r="AD381" s="114"/>
      <c r="AE381" s="114"/>
      <c r="AF381" s="114"/>
      <c r="AG381" s="114"/>
      <c r="AH381" s="114"/>
      <c r="AI381" s="114"/>
      <c r="AJ381" s="114"/>
      <c r="AK381" s="114"/>
      <c r="AL381" s="114"/>
      <c r="AM381" s="114"/>
      <c r="AN381" s="114"/>
      <c r="AO381" s="114"/>
      <c r="AP381" s="114"/>
      <c r="AQ381" s="114"/>
      <c r="AR381" s="114"/>
      <c r="AS381" s="114"/>
      <c r="AT381" s="114"/>
      <c r="AU381" s="114"/>
      <c r="AV381" s="114"/>
      <c r="AW381" s="114"/>
      <c r="AX381" s="114"/>
      <c r="AY381" s="114"/>
      <c r="AZ381" s="114"/>
      <c r="BA381" s="114"/>
      <c r="BB381" s="114"/>
    </row>
    <row r="382" spans="2:54">
      <c r="B382" s="114"/>
      <c r="C382" s="114"/>
      <c r="D382" s="114"/>
      <c r="E382" s="114"/>
      <c r="F382" s="114"/>
      <c r="G382" s="114"/>
      <c r="H382" s="114"/>
      <c r="I382" s="114"/>
      <c r="J382" s="114"/>
      <c r="K382" s="114"/>
      <c r="L382" s="114"/>
      <c r="M382" s="114"/>
      <c r="N382" s="114"/>
      <c r="O382" s="114"/>
      <c r="P382" s="114"/>
      <c r="Q382" s="114"/>
      <c r="R382" s="114"/>
      <c r="S382" s="114"/>
      <c r="T382" s="114"/>
      <c r="U382" s="114"/>
      <c r="V382" s="114"/>
      <c r="W382" s="114"/>
      <c r="X382" s="114"/>
      <c r="Y382" s="114"/>
      <c r="Z382" s="114"/>
      <c r="AA382" s="114"/>
      <c r="AB382" s="114"/>
      <c r="AC382" s="114"/>
      <c r="AD382" s="114"/>
      <c r="AE382" s="114"/>
      <c r="AF382" s="114"/>
      <c r="AG382" s="114"/>
      <c r="AH382" s="114"/>
      <c r="AI382" s="114"/>
      <c r="AJ382" s="114"/>
      <c r="AK382" s="114"/>
      <c r="AL382" s="114"/>
      <c r="AM382" s="114"/>
      <c r="AN382" s="114"/>
      <c r="AO382" s="114"/>
      <c r="AP382" s="114"/>
      <c r="AQ382" s="114"/>
      <c r="AR382" s="114"/>
      <c r="AS382" s="114"/>
      <c r="AT382" s="114"/>
      <c r="AU382" s="114"/>
      <c r="AV382" s="114"/>
      <c r="AW382" s="114"/>
      <c r="AX382" s="114"/>
      <c r="AY382" s="114"/>
      <c r="AZ382" s="114"/>
      <c r="BA382" s="114"/>
      <c r="BB382" s="114"/>
    </row>
    <row r="383" spans="2:54">
      <c r="B383" s="114"/>
      <c r="C383" s="114"/>
      <c r="D383" s="114"/>
      <c r="E383" s="114"/>
      <c r="F383" s="114"/>
      <c r="G383" s="114"/>
      <c r="H383" s="114"/>
      <c r="I383" s="114"/>
      <c r="J383" s="114"/>
      <c r="K383" s="114"/>
      <c r="L383" s="114"/>
      <c r="M383" s="114"/>
      <c r="N383" s="114"/>
      <c r="O383" s="114"/>
      <c r="P383" s="114"/>
      <c r="Q383" s="114"/>
      <c r="R383" s="114"/>
      <c r="S383" s="114"/>
      <c r="T383" s="114"/>
      <c r="U383" s="114"/>
      <c r="V383" s="114"/>
      <c r="W383" s="114"/>
      <c r="X383" s="114"/>
      <c r="Y383" s="114"/>
      <c r="Z383" s="114"/>
      <c r="AA383" s="114"/>
      <c r="AB383" s="114"/>
      <c r="AC383" s="114"/>
      <c r="AD383" s="114"/>
      <c r="AE383" s="114"/>
      <c r="AF383" s="114"/>
      <c r="AG383" s="114"/>
      <c r="AH383" s="114"/>
      <c r="AI383" s="114"/>
      <c r="AJ383" s="114"/>
      <c r="AK383" s="114"/>
      <c r="AL383" s="114"/>
      <c r="AM383" s="114"/>
      <c r="AN383" s="114"/>
      <c r="AO383" s="114"/>
      <c r="AP383" s="114"/>
      <c r="AQ383" s="114"/>
      <c r="AR383" s="114"/>
      <c r="AS383" s="114"/>
      <c r="AT383" s="114"/>
      <c r="AU383" s="114"/>
      <c r="AV383" s="114"/>
      <c r="AW383" s="114"/>
      <c r="AX383" s="114"/>
      <c r="AY383" s="114"/>
      <c r="AZ383" s="114"/>
      <c r="BA383" s="114"/>
      <c r="BB383" s="114"/>
    </row>
    <row r="384" spans="2:54">
      <c r="B384" s="114"/>
      <c r="C384" s="114"/>
      <c r="D384" s="114"/>
      <c r="E384" s="114"/>
      <c r="F384" s="114"/>
      <c r="G384" s="114"/>
      <c r="H384" s="114"/>
      <c r="I384" s="114"/>
      <c r="J384" s="114"/>
      <c r="K384" s="114"/>
      <c r="L384" s="114"/>
      <c r="M384" s="114"/>
      <c r="N384" s="114"/>
      <c r="O384" s="114"/>
      <c r="P384" s="114"/>
      <c r="Q384" s="114"/>
      <c r="R384" s="114"/>
      <c r="S384" s="114"/>
      <c r="T384" s="114"/>
      <c r="U384" s="114"/>
      <c r="V384" s="114"/>
      <c r="W384" s="114"/>
      <c r="X384" s="114"/>
      <c r="Y384" s="114"/>
      <c r="Z384" s="114"/>
      <c r="AA384" s="114"/>
      <c r="AB384" s="114"/>
      <c r="AC384" s="114"/>
      <c r="AD384" s="114"/>
      <c r="AE384" s="114"/>
      <c r="AF384" s="114"/>
      <c r="AG384" s="114"/>
      <c r="AH384" s="114"/>
      <c r="AI384" s="114"/>
      <c r="AJ384" s="114"/>
      <c r="AK384" s="114"/>
      <c r="AL384" s="114"/>
      <c r="AM384" s="114"/>
      <c r="AN384" s="114"/>
      <c r="AO384" s="114"/>
      <c r="AP384" s="114"/>
      <c r="AQ384" s="114"/>
      <c r="AR384" s="114"/>
      <c r="AS384" s="114"/>
      <c r="AT384" s="114"/>
      <c r="AU384" s="114"/>
      <c r="AV384" s="114"/>
      <c r="AW384" s="114"/>
      <c r="AX384" s="114"/>
      <c r="AY384" s="114"/>
      <c r="AZ384" s="114"/>
      <c r="BA384" s="114"/>
      <c r="BB384" s="114"/>
    </row>
    <row r="385" spans="2:54">
      <c r="B385" s="114"/>
      <c r="C385" s="114"/>
      <c r="D385" s="114"/>
      <c r="E385" s="114"/>
      <c r="F385" s="114"/>
      <c r="G385" s="114"/>
      <c r="H385" s="114"/>
      <c r="I385" s="114"/>
      <c r="J385" s="114"/>
      <c r="K385" s="114"/>
      <c r="L385" s="114"/>
      <c r="M385" s="114"/>
      <c r="N385" s="114"/>
      <c r="O385" s="114"/>
      <c r="P385" s="114"/>
      <c r="Q385" s="114"/>
      <c r="R385" s="114"/>
      <c r="S385" s="114"/>
      <c r="T385" s="114"/>
      <c r="U385" s="114"/>
      <c r="V385" s="114"/>
      <c r="W385" s="114"/>
      <c r="X385" s="114"/>
      <c r="Y385" s="114"/>
      <c r="Z385" s="114"/>
      <c r="AA385" s="114"/>
      <c r="AB385" s="114"/>
      <c r="AC385" s="114"/>
      <c r="AD385" s="114"/>
      <c r="AE385" s="114"/>
      <c r="AF385" s="114"/>
      <c r="AG385" s="114"/>
      <c r="AH385" s="114"/>
      <c r="AI385" s="114"/>
      <c r="AJ385" s="114"/>
      <c r="AK385" s="114"/>
      <c r="AL385" s="114"/>
      <c r="AM385" s="114"/>
      <c r="AN385" s="114"/>
      <c r="AO385" s="114"/>
      <c r="AP385" s="114"/>
      <c r="AQ385" s="114"/>
      <c r="AR385" s="114"/>
      <c r="AS385" s="114"/>
      <c r="AT385" s="114"/>
      <c r="AU385" s="114"/>
      <c r="AV385" s="114"/>
      <c r="AW385" s="114"/>
      <c r="AX385" s="114"/>
      <c r="AY385" s="114"/>
      <c r="AZ385" s="114"/>
      <c r="BA385" s="114"/>
      <c r="BB385" s="114"/>
    </row>
    <row r="386" spans="2:54">
      <c r="B386" s="114"/>
      <c r="C386" s="114"/>
      <c r="D386" s="114"/>
      <c r="E386" s="114"/>
      <c r="F386" s="114"/>
      <c r="G386" s="114"/>
      <c r="H386" s="114"/>
      <c r="I386" s="114"/>
      <c r="J386" s="114"/>
      <c r="K386" s="114"/>
      <c r="L386" s="114"/>
      <c r="M386" s="114"/>
      <c r="N386" s="114"/>
      <c r="O386" s="114"/>
      <c r="P386" s="114"/>
      <c r="Q386" s="114"/>
      <c r="R386" s="114"/>
      <c r="S386" s="114"/>
      <c r="T386" s="114"/>
      <c r="U386" s="114"/>
      <c r="V386" s="114"/>
      <c r="W386" s="114"/>
      <c r="X386" s="114"/>
      <c r="Y386" s="114"/>
      <c r="Z386" s="114"/>
      <c r="AA386" s="114"/>
      <c r="AB386" s="114"/>
      <c r="AC386" s="114"/>
      <c r="AD386" s="114"/>
      <c r="AE386" s="114"/>
      <c r="AF386" s="114"/>
      <c r="AG386" s="114"/>
      <c r="AH386" s="114"/>
      <c r="AI386" s="114"/>
      <c r="AJ386" s="114"/>
      <c r="AK386" s="114"/>
      <c r="AL386" s="114"/>
      <c r="AM386" s="114"/>
      <c r="AN386" s="114"/>
      <c r="AO386" s="114"/>
      <c r="AP386" s="114"/>
      <c r="AQ386" s="114"/>
      <c r="AR386" s="114"/>
      <c r="AS386" s="114"/>
      <c r="AT386" s="114"/>
      <c r="AU386" s="114"/>
      <c r="AV386" s="114"/>
      <c r="AW386" s="114"/>
      <c r="AX386" s="114"/>
      <c r="AY386" s="114"/>
      <c r="AZ386" s="114"/>
      <c r="BA386" s="114"/>
      <c r="BB386" s="114"/>
    </row>
    <row r="387" spans="2:54">
      <c r="B387" s="114"/>
      <c r="C387" s="114"/>
      <c r="D387" s="114"/>
      <c r="E387" s="114"/>
      <c r="F387" s="114"/>
      <c r="G387" s="114"/>
      <c r="H387" s="114"/>
      <c r="I387" s="114"/>
      <c r="J387" s="114"/>
      <c r="K387" s="114"/>
      <c r="L387" s="114"/>
      <c r="M387" s="114"/>
      <c r="N387" s="114"/>
      <c r="O387" s="114"/>
      <c r="P387" s="114"/>
      <c r="Q387" s="114"/>
      <c r="R387" s="114"/>
      <c r="S387" s="114"/>
      <c r="T387" s="114"/>
      <c r="U387" s="114"/>
      <c r="V387" s="114"/>
      <c r="W387" s="114"/>
      <c r="X387" s="114"/>
      <c r="Y387" s="114"/>
      <c r="Z387" s="114"/>
      <c r="AA387" s="114"/>
      <c r="AB387" s="114"/>
      <c r="AC387" s="114"/>
      <c r="AD387" s="114"/>
      <c r="AE387" s="114"/>
      <c r="AF387" s="114"/>
      <c r="AG387" s="114"/>
      <c r="AH387" s="114"/>
      <c r="AI387" s="114"/>
      <c r="AJ387" s="114"/>
      <c r="AK387" s="114"/>
      <c r="AL387" s="114"/>
      <c r="AM387" s="114"/>
      <c r="AN387" s="114"/>
      <c r="AO387" s="114"/>
      <c r="AP387" s="114"/>
      <c r="AQ387" s="114"/>
      <c r="AR387" s="114"/>
      <c r="AS387" s="114"/>
      <c r="AT387" s="114"/>
      <c r="AU387" s="114"/>
      <c r="AV387" s="114"/>
      <c r="AW387" s="114"/>
      <c r="AX387" s="114"/>
      <c r="AY387" s="114"/>
      <c r="AZ387" s="114"/>
      <c r="BA387" s="114"/>
      <c r="BB387" s="114"/>
    </row>
    <row r="388" spans="2:54">
      <c r="B388" s="114"/>
      <c r="C388" s="114"/>
      <c r="D388" s="114"/>
      <c r="E388" s="114"/>
      <c r="F388" s="114"/>
      <c r="G388" s="114"/>
      <c r="H388" s="114"/>
      <c r="I388" s="114"/>
      <c r="J388" s="114"/>
      <c r="K388" s="114"/>
      <c r="L388" s="114"/>
      <c r="M388" s="114"/>
      <c r="N388" s="114"/>
      <c r="O388" s="114"/>
      <c r="P388" s="114"/>
      <c r="Q388" s="114"/>
      <c r="R388" s="114"/>
      <c r="S388" s="114"/>
      <c r="T388" s="114"/>
      <c r="U388" s="114"/>
      <c r="V388" s="114"/>
      <c r="W388" s="114"/>
      <c r="X388" s="114"/>
      <c r="Y388" s="114"/>
      <c r="Z388" s="114"/>
      <c r="AA388" s="114"/>
      <c r="AB388" s="114"/>
      <c r="AC388" s="114"/>
      <c r="AD388" s="114"/>
      <c r="AE388" s="114"/>
      <c r="AF388" s="114"/>
      <c r="AG388" s="114"/>
      <c r="AH388" s="114"/>
      <c r="AI388" s="114"/>
      <c r="AJ388" s="114"/>
      <c r="AK388" s="114"/>
      <c r="AL388" s="114"/>
      <c r="AM388" s="114"/>
      <c r="AN388" s="114"/>
      <c r="AO388" s="114"/>
      <c r="AP388" s="114"/>
      <c r="AQ388" s="114"/>
      <c r="AR388" s="114"/>
      <c r="AS388" s="114"/>
      <c r="AT388" s="114"/>
      <c r="AU388" s="114"/>
      <c r="AV388" s="114"/>
      <c r="AW388" s="114"/>
      <c r="AX388" s="114"/>
      <c r="AY388" s="114"/>
      <c r="AZ388" s="114"/>
      <c r="BA388" s="114"/>
      <c r="BB388" s="114"/>
    </row>
    <row r="389" spans="2:54">
      <c r="B389" s="114"/>
      <c r="C389" s="114"/>
      <c r="D389" s="114"/>
      <c r="E389" s="114"/>
      <c r="F389" s="114"/>
      <c r="G389" s="114"/>
      <c r="H389" s="114"/>
      <c r="I389" s="114"/>
      <c r="J389" s="114"/>
      <c r="K389" s="114"/>
      <c r="L389" s="114"/>
      <c r="M389" s="114"/>
      <c r="N389" s="114"/>
      <c r="O389" s="114"/>
      <c r="P389" s="114"/>
      <c r="Q389" s="114"/>
      <c r="R389" s="114"/>
      <c r="S389" s="114"/>
      <c r="T389" s="114"/>
      <c r="U389" s="114"/>
      <c r="V389" s="114"/>
      <c r="W389" s="114"/>
      <c r="X389" s="114"/>
      <c r="Y389" s="114"/>
      <c r="Z389" s="114"/>
      <c r="AA389" s="114"/>
      <c r="AB389" s="114"/>
      <c r="AC389" s="114"/>
      <c r="AD389" s="114"/>
      <c r="AE389" s="114"/>
      <c r="AF389" s="114"/>
      <c r="AG389" s="114"/>
      <c r="AH389" s="114"/>
      <c r="AI389" s="114"/>
      <c r="AJ389" s="114"/>
      <c r="AK389" s="114"/>
      <c r="AL389" s="114"/>
      <c r="AM389" s="114"/>
      <c r="AN389" s="114"/>
      <c r="AO389" s="114"/>
      <c r="AP389" s="114"/>
      <c r="AQ389" s="114"/>
      <c r="AR389" s="114"/>
      <c r="AS389" s="114"/>
      <c r="AT389" s="114"/>
      <c r="AU389" s="114"/>
      <c r="AV389" s="114"/>
      <c r="AW389" s="114"/>
      <c r="AX389" s="114"/>
      <c r="AY389" s="114"/>
      <c r="AZ389" s="114"/>
      <c r="BA389" s="114"/>
      <c r="BB389" s="114"/>
    </row>
    <row r="390" spans="2:54">
      <c r="B390" s="114"/>
      <c r="C390" s="114"/>
      <c r="D390" s="114"/>
      <c r="E390" s="114"/>
      <c r="F390" s="114"/>
      <c r="G390" s="114"/>
      <c r="H390" s="114"/>
      <c r="I390" s="114"/>
      <c r="J390" s="114"/>
      <c r="K390" s="114"/>
      <c r="L390" s="114"/>
      <c r="M390" s="114"/>
      <c r="N390" s="114"/>
      <c r="O390" s="114"/>
      <c r="P390" s="114"/>
      <c r="Q390" s="114"/>
      <c r="R390" s="114"/>
      <c r="S390" s="114"/>
      <c r="T390" s="114"/>
      <c r="U390" s="114"/>
      <c r="V390" s="114"/>
      <c r="W390" s="114"/>
      <c r="X390" s="114"/>
      <c r="Y390" s="114"/>
      <c r="Z390" s="114"/>
      <c r="AA390" s="114"/>
      <c r="AB390" s="114"/>
      <c r="AC390" s="114"/>
      <c r="AD390" s="114"/>
      <c r="AE390" s="114"/>
      <c r="AF390" s="114"/>
      <c r="AG390" s="114"/>
      <c r="AH390" s="114"/>
      <c r="AI390" s="114"/>
      <c r="AJ390" s="114"/>
      <c r="AK390" s="114"/>
      <c r="AL390" s="114"/>
      <c r="AM390" s="114"/>
      <c r="AN390" s="114"/>
      <c r="AO390" s="114"/>
      <c r="AP390" s="114"/>
      <c r="AQ390" s="114"/>
      <c r="AR390" s="114"/>
      <c r="AS390" s="114"/>
      <c r="AT390" s="114"/>
      <c r="AU390" s="114"/>
      <c r="AV390" s="114"/>
      <c r="AW390" s="114"/>
      <c r="AX390" s="114"/>
      <c r="AY390" s="114"/>
      <c r="AZ390" s="114"/>
      <c r="BA390" s="114"/>
      <c r="BB390" s="114"/>
    </row>
    <row r="391" spans="2:54">
      <c r="B391" s="114"/>
      <c r="C391" s="114"/>
      <c r="D391" s="114"/>
      <c r="E391" s="114"/>
      <c r="F391" s="114"/>
      <c r="G391" s="114"/>
      <c r="H391" s="114"/>
      <c r="I391" s="114"/>
      <c r="J391" s="114"/>
      <c r="K391" s="114"/>
      <c r="L391" s="114"/>
      <c r="M391" s="114"/>
      <c r="N391" s="114"/>
      <c r="O391" s="114"/>
      <c r="P391" s="114"/>
      <c r="Q391" s="114"/>
      <c r="R391" s="114"/>
      <c r="S391" s="114"/>
      <c r="T391" s="114"/>
      <c r="U391" s="114"/>
      <c r="V391" s="114"/>
      <c r="W391" s="114"/>
      <c r="X391" s="114"/>
      <c r="Y391" s="114"/>
      <c r="Z391" s="114"/>
      <c r="AA391" s="114"/>
      <c r="AB391" s="114"/>
      <c r="AC391" s="114"/>
      <c r="AD391" s="114"/>
      <c r="AE391" s="114"/>
      <c r="AF391" s="114"/>
      <c r="AG391" s="114"/>
      <c r="AH391" s="114"/>
      <c r="AI391" s="114"/>
      <c r="AJ391" s="114"/>
      <c r="AK391" s="114"/>
      <c r="AL391" s="114"/>
      <c r="AM391" s="114"/>
      <c r="AN391" s="114"/>
      <c r="AO391" s="114"/>
      <c r="AP391" s="114"/>
      <c r="AQ391" s="114"/>
      <c r="AR391" s="114"/>
      <c r="AS391" s="114"/>
      <c r="AT391" s="114"/>
      <c r="AU391" s="114"/>
      <c r="AV391" s="114"/>
      <c r="AW391" s="114"/>
      <c r="AX391" s="114"/>
      <c r="AY391" s="114"/>
      <c r="AZ391" s="114"/>
      <c r="BA391" s="114"/>
      <c r="BB391" s="114"/>
    </row>
    <row r="392" spans="2:54">
      <c r="B392" s="114"/>
      <c r="C392" s="114"/>
      <c r="D392" s="114"/>
      <c r="E392" s="114"/>
      <c r="F392" s="114"/>
      <c r="G392" s="114"/>
      <c r="H392" s="114"/>
      <c r="I392" s="114"/>
      <c r="J392" s="114"/>
      <c r="K392" s="114"/>
      <c r="L392" s="114"/>
      <c r="M392" s="114"/>
      <c r="N392" s="114"/>
      <c r="O392" s="114"/>
      <c r="P392" s="114"/>
      <c r="Q392" s="114"/>
      <c r="R392" s="114"/>
      <c r="S392" s="114"/>
      <c r="T392" s="114"/>
      <c r="U392" s="114"/>
      <c r="V392" s="114"/>
      <c r="W392" s="114"/>
      <c r="X392" s="114"/>
      <c r="Y392" s="114"/>
      <c r="Z392" s="114"/>
      <c r="AA392" s="114"/>
      <c r="AB392" s="114"/>
      <c r="AC392" s="114"/>
      <c r="AD392" s="114"/>
      <c r="AE392" s="114"/>
      <c r="AF392" s="114"/>
      <c r="AG392" s="114"/>
      <c r="AH392" s="114"/>
      <c r="AI392" s="114"/>
      <c r="AJ392" s="114"/>
      <c r="AK392" s="114"/>
      <c r="AL392" s="114"/>
      <c r="AM392" s="114"/>
      <c r="AN392" s="114"/>
      <c r="AO392" s="114"/>
      <c r="AP392" s="114"/>
      <c r="AQ392" s="114"/>
      <c r="AR392" s="114"/>
      <c r="AS392" s="114"/>
      <c r="AT392" s="114"/>
      <c r="AU392" s="114"/>
      <c r="AV392" s="114"/>
      <c r="AW392" s="114"/>
      <c r="AX392" s="114"/>
      <c r="AY392" s="114"/>
      <c r="AZ392" s="114"/>
      <c r="BA392" s="114"/>
      <c r="BB392" s="114"/>
    </row>
    <row r="393" spans="2:54">
      <c r="B393" s="114"/>
      <c r="C393" s="114"/>
      <c r="D393" s="114"/>
      <c r="E393" s="114"/>
      <c r="F393" s="114"/>
      <c r="G393" s="114"/>
      <c r="H393" s="114"/>
      <c r="I393" s="114"/>
      <c r="J393" s="114"/>
      <c r="K393" s="114"/>
      <c r="L393" s="114"/>
      <c r="M393" s="114"/>
      <c r="N393" s="114"/>
      <c r="O393" s="114"/>
      <c r="P393" s="114"/>
      <c r="Q393" s="114"/>
      <c r="R393" s="114"/>
      <c r="S393" s="114"/>
      <c r="T393" s="114"/>
      <c r="U393" s="114"/>
      <c r="V393" s="114"/>
      <c r="W393" s="114"/>
      <c r="X393" s="114"/>
      <c r="Y393" s="114"/>
      <c r="Z393" s="114"/>
      <c r="AA393" s="114"/>
      <c r="AB393" s="114"/>
      <c r="AC393" s="114"/>
      <c r="AD393" s="114"/>
      <c r="AE393" s="114"/>
      <c r="AF393" s="114"/>
      <c r="AG393" s="114"/>
      <c r="AH393" s="114"/>
      <c r="AI393" s="114"/>
      <c r="AJ393" s="114"/>
      <c r="AK393" s="114"/>
      <c r="AL393" s="114"/>
      <c r="AM393" s="114"/>
      <c r="AN393" s="114"/>
      <c r="AO393" s="114"/>
      <c r="AP393" s="114"/>
      <c r="AQ393" s="114"/>
      <c r="AR393" s="114"/>
      <c r="AS393" s="114"/>
      <c r="AT393" s="114"/>
      <c r="AU393" s="114"/>
      <c r="AV393" s="114"/>
      <c r="AW393" s="114"/>
      <c r="AX393" s="114"/>
      <c r="AY393" s="114"/>
      <c r="AZ393" s="114"/>
      <c r="BA393" s="114"/>
      <c r="BB393" s="114"/>
    </row>
    <row r="394" spans="2:54">
      <c r="B394" s="114"/>
      <c r="C394" s="114"/>
      <c r="D394" s="114"/>
      <c r="E394" s="114"/>
      <c r="F394" s="114"/>
      <c r="G394" s="114"/>
      <c r="H394" s="114"/>
      <c r="I394" s="114"/>
      <c r="J394" s="114"/>
      <c r="K394" s="114"/>
      <c r="L394" s="114"/>
      <c r="M394" s="114"/>
      <c r="N394" s="114"/>
      <c r="O394" s="114"/>
      <c r="P394" s="114"/>
      <c r="Q394" s="114"/>
      <c r="R394" s="114"/>
      <c r="S394" s="114"/>
      <c r="T394" s="114"/>
      <c r="U394" s="114"/>
      <c r="V394" s="114"/>
      <c r="W394" s="114"/>
      <c r="X394" s="114"/>
      <c r="Y394" s="114"/>
      <c r="Z394" s="114"/>
      <c r="AA394" s="114"/>
      <c r="AB394" s="114"/>
      <c r="AC394" s="114"/>
      <c r="AD394" s="114"/>
      <c r="AE394" s="114"/>
      <c r="AF394" s="114"/>
      <c r="AG394" s="114"/>
      <c r="AH394" s="114"/>
      <c r="AI394" s="114"/>
      <c r="AJ394" s="114"/>
      <c r="AK394" s="114"/>
      <c r="AL394" s="114"/>
      <c r="AM394" s="114"/>
      <c r="AN394" s="114"/>
      <c r="AO394" s="114"/>
      <c r="AP394" s="114"/>
      <c r="AQ394" s="114"/>
      <c r="AR394" s="114"/>
      <c r="AS394" s="114"/>
      <c r="AT394" s="114"/>
      <c r="AU394" s="114"/>
      <c r="AV394" s="114"/>
      <c r="AW394" s="114"/>
      <c r="AX394" s="114"/>
      <c r="AY394" s="114"/>
      <c r="AZ394" s="114"/>
      <c r="BA394" s="114"/>
      <c r="BB394" s="114"/>
    </row>
    <row r="395" spans="2:54">
      <c r="B395" s="114"/>
      <c r="C395" s="114"/>
      <c r="D395" s="114"/>
      <c r="E395" s="114"/>
      <c r="F395" s="114"/>
      <c r="G395" s="114"/>
      <c r="H395" s="114"/>
      <c r="I395" s="114"/>
      <c r="J395" s="114"/>
      <c r="K395" s="114"/>
      <c r="L395" s="114"/>
      <c r="M395" s="114"/>
      <c r="N395" s="114"/>
      <c r="O395" s="114"/>
      <c r="P395" s="114"/>
      <c r="Q395" s="114"/>
      <c r="R395" s="114"/>
      <c r="S395" s="114"/>
      <c r="T395" s="114"/>
      <c r="U395" s="114"/>
      <c r="V395" s="114"/>
      <c r="W395" s="114"/>
      <c r="X395" s="114"/>
      <c r="Y395" s="114"/>
      <c r="Z395" s="114"/>
      <c r="AA395" s="114"/>
      <c r="AB395" s="114"/>
      <c r="AC395" s="114"/>
      <c r="AD395" s="114"/>
      <c r="AE395" s="114"/>
      <c r="AF395" s="114"/>
      <c r="AG395" s="114"/>
      <c r="AH395" s="114"/>
      <c r="AI395" s="114"/>
      <c r="AJ395" s="114"/>
      <c r="AK395" s="114"/>
      <c r="AL395" s="114"/>
      <c r="AM395" s="114"/>
      <c r="AN395" s="114"/>
      <c r="AO395" s="114"/>
      <c r="AP395" s="114"/>
      <c r="AQ395" s="114"/>
      <c r="AR395" s="114"/>
      <c r="AS395" s="114"/>
      <c r="AT395" s="114"/>
      <c r="AU395" s="114"/>
      <c r="AV395" s="114"/>
      <c r="AW395" s="114"/>
      <c r="AX395" s="114"/>
      <c r="AY395" s="114"/>
      <c r="AZ395" s="114"/>
      <c r="BA395" s="114"/>
      <c r="BB395" s="114"/>
    </row>
    <row r="396" spans="2:54">
      <c r="B396" s="114"/>
      <c r="C396" s="114"/>
      <c r="D396" s="114"/>
      <c r="E396" s="114"/>
      <c r="F396" s="114"/>
      <c r="G396" s="114"/>
      <c r="H396" s="114"/>
      <c r="I396" s="114"/>
      <c r="J396" s="114"/>
      <c r="K396" s="114"/>
      <c r="L396" s="114"/>
      <c r="M396" s="114"/>
      <c r="N396" s="114"/>
      <c r="O396" s="114"/>
      <c r="P396" s="114"/>
      <c r="Q396" s="114"/>
      <c r="R396" s="114"/>
      <c r="S396" s="114"/>
      <c r="T396" s="114"/>
      <c r="U396" s="114"/>
      <c r="V396" s="114"/>
      <c r="W396" s="114"/>
      <c r="X396" s="114"/>
      <c r="Y396" s="114"/>
      <c r="Z396" s="114"/>
      <c r="AA396" s="114"/>
      <c r="AB396" s="114"/>
      <c r="AC396" s="114"/>
      <c r="AD396" s="114"/>
      <c r="AE396" s="114"/>
      <c r="AF396" s="114"/>
      <c r="AG396" s="114"/>
      <c r="AH396" s="114"/>
      <c r="AI396" s="114"/>
      <c r="AJ396" s="114"/>
      <c r="AK396" s="114"/>
      <c r="AL396" s="114"/>
      <c r="AM396" s="114"/>
      <c r="AN396" s="114"/>
      <c r="AO396" s="114"/>
      <c r="AP396" s="114"/>
      <c r="AQ396" s="114"/>
      <c r="AR396" s="114"/>
      <c r="AS396" s="114"/>
      <c r="AT396" s="114"/>
      <c r="AU396" s="114"/>
      <c r="AV396" s="114"/>
      <c r="AW396" s="114"/>
      <c r="AX396" s="114"/>
      <c r="AY396" s="114"/>
      <c r="AZ396" s="114"/>
      <c r="BA396" s="114"/>
      <c r="BB396" s="114"/>
    </row>
    <row r="397" spans="2:54">
      <c r="B397" s="114"/>
      <c r="C397" s="114"/>
      <c r="D397" s="114"/>
      <c r="E397" s="114"/>
      <c r="F397" s="114"/>
      <c r="G397" s="114"/>
      <c r="H397" s="114"/>
      <c r="I397" s="114"/>
      <c r="J397" s="114"/>
      <c r="K397" s="114"/>
      <c r="L397" s="114"/>
      <c r="M397" s="114"/>
      <c r="N397" s="114"/>
      <c r="O397" s="114"/>
      <c r="P397" s="114"/>
      <c r="Q397" s="114"/>
      <c r="R397" s="114"/>
      <c r="S397" s="114"/>
      <c r="T397" s="114"/>
      <c r="U397" s="114"/>
      <c r="V397" s="114"/>
      <c r="W397" s="114"/>
      <c r="X397" s="114"/>
      <c r="Y397" s="114"/>
      <c r="Z397" s="114"/>
      <c r="AA397" s="114"/>
      <c r="AB397" s="114"/>
      <c r="AC397" s="114"/>
      <c r="AD397" s="114"/>
      <c r="AE397" s="114"/>
      <c r="AF397" s="114"/>
      <c r="AG397" s="114"/>
      <c r="AH397" s="114"/>
      <c r="AI397" s="114"/>
      <c r="AJ397" s="114"/>
      <c r="AK397" s="114"/>
      <c r="AL397" s="114"/>
      <c r="AM397" s="114"/>
      <c r="AN397" s="114"/>
      <c r="AO397" s="114"/>
      <c r="AP397" s="114"/>
      <c r="AQ397" s="114"/>
      <c r="AR397" s="114"/>
      <c r="AS397" s="114"/>
      <c r="AT397" s="114"/>
      <c r="AU397" s="114"/>
      <c r="AV397" s="114"/>
      <c r="AW397" s="114"/>
      <c r="AX397" s="114"/>
      <c r="AY397" s="114"/>
      <c r="AZ397" s="114"/>
      <c r="BA397" s="114"/>
      <c r="BB397" s="114"/>
    </row>
    <row r="398" spans="2:54">
      <c r="B398" s="114"/>
      <c r="C398" s="114"/>
      <c r="D398" s="114"/>
      <c r="E398" s="114"/>
      <c r="F398" s="114"/>
      <c r="G398" s="114"/>
      <c r="H398" s="114"/>
      <c r="I398" s="114"/>
      <c r="J398" s="114"/>
      <c r="K398" s="114"/>
      <c r="L398" s="114"/>
      <c r="M398" s="114"/>
      <c r="N398" s="114"/>
      <c r="O398" s="114"/>
      <c r="P398" s="114"/>
      <c r="Q398" s="114"/>
      <c r="R398" s="114"/>
      <c r="S398" s="114"/>
      <c r="T398" s="114"/>
      <c r="U398" s="114"/>
      <c r="V398" s="114"/>
      <c r="W398" s="114"/>
      <c r="X398" s="114"/>
      <c r="Y398" s="114"/>
      <c r="Z398" s="114"/>
      <c r="AA398" s="114"/>
      <c r="AB398" s="114"/>
      <c r="AC398" s="114"/>
      <c r="AD398" s="114"/>
      <c r="AE398" s="114"/>
      <c r="AF398" s="114"/>
      <c r="AG398" s="114"/>
      <c r="AH398" s="114"/>
      <c r="AI398" s="114"/>
      <c r="AJ398" s="114"/>
      <c r="AK398" s="114"/>
      <c r="AL398" s="114"/>
      <c r="AM398" s="114"/>
      <c r="AN398" s="114"/>
      <c r="AO398" s="114"/>
      <c r="AP398" s="114"/>
      <c r="AQ398" s="114"/>
      <c r="AR398" s="114"/>
      <c r="AS398" s="114"/>
      <c r="AT398" s="114"/>
      <c r="AU398" s="114"/>
      <c r="AV398" s="114"/>
      <c r="AW398" s="114"/>
      <c r="AX398" s="114"/>
      <c r="AY398" s="114"/>
      <c r="AZ398" s="114"/>
      <c r="BA398" s="114"/>
      <c r="BB398" s="114"/>
    </row>
    <row r="399" spans="2:54">
      <c r="B399" s="114"/>
      <c r="C399" s="114"/>
      <c r="D399" s="114"/>
      <c r="E399" s="114"/>
      <c r="F399" s="114"/>
      <c r="G399" s="114"/>
      <c r="H399" s="114"/>
      <c r="I399" s="114"/>
      <c r="J399" s="114"/>
      <c r="K399" s="114"/>
      <c r="L399" s="114"/>
      <c r="M399" s="114"/>
      <c r="N399" s="114"/>
      <c r="O399" s="114"/>
      <c r="P399" s="114"/>
      <c r="Q399" s="114"/>
      <c r="R399" s="114"/>
      <c r="S399" s="114"/>
      <c r="T399" s="114"/>
      <c r="U399" s="114"/>
      <c r="V399" s="114"/>
      <c r="W399" s="114"/>
      <c r="X399" s="114"/>
      <c r="Y399" s="114"/>
      <c r="Z399" s="114"/>
      <c r="AA399" s="114"/>
      <c r="AB399" s="114"/>
      <c r="AC399" s="114"/>
      <c r="AD399" s="114"/>
      <c r="AE399" s="114"/>
      <c r="AF399" s="114"/>
      <c r="AG399" s="114"/>
      <c r="AH399" s="114"/>
      <c r="AI399" s="114"/>
      <c r="AJ399" s="114"/>
      <c r="AK399" s="114"/>
      <c r="AL399" s="114"/>
      <c r="AM399" s="114"/>
      <c r="AN399" s="114"/>
      <c r="AO399" s="114"/>
      <c r="AP399" s="114"/>
      <c r="AQ399" s="114"/>
      <c r="AR399" s="114"/>
      <c r="AS399" s="114"/>
      <c r="AT399" s="114"/>
      <c r="AU399" s="114"/>
      <c r="AV399" s="114"/>
      <c r="AW399" s="114"/>
      <c r="AX399" s="114"/>
      <c r="AY399" s="114"/>
      <c r="AZ399" s="114"/>
      <c r="BA399" s="114"/>
      <c r="BB399" s="114"/>
    </row>
    <row r="400" spans="2:54">
      <c r="B400" s="114"/>
      <c r="C400" s="114"/>
      <c r="D400" s="114"/>
      <c r="E400" s="114"/>
      <c r="F400" s="114"/>
      <c r="G400" s="114"/>
      <c r="H400" s="114"/>
      <c r="I400" s="114"/>
      <c r="J400" s="114"/>
      <c r="K400" s="114"/>
      <c r="L400" s="114"/>
      <c r="M400" s="114"/>
      <c r="N400" s="114"/>
      <c r="O400" s="114"/>
      <c r="P400" s="114"/>
      <c r="Q400" s="114"/>
      <c r="R400" s="114"/>
      <c r="S400" s="114"/>
      <c r="T400" s="114"/>
      <c r="U400" s="114"/>
      <c r="V400" s="114"/>
      <c r="W400" s="114"/>
      <c r="X400" s="114"/>
      <c r="Y400" s="114"/>
      <c r="Z400" s="114"/>
      <c r="AA400" s="114"/>
      <c r="AB400" s="114"/>
      <c r="AC400" s="114"/>
      <c r="AD400" s="114"/>
      <c r="AE400" s="114"/>
      <c r="AF400" s="114"/>
      <c r="AG400" s="114"/>
      <c r="AH400" s="114"/>
      <c r="AI400" s="114"/>
      <c r="AJ400" s="114"/>
      <c r="AK400" s="114"/>
      <c r="AL400" s="114"/>
      <c r="AM400" s="114"/>
      <c r="AN400" s="114"/>
      <c r="AO400" s="114"/>
      <c r="AP400" s="114"/>
      <c r="AQ400" s="114"/>
      <c r="AR400" s="114"/>
      <c r="AS400" s="114"/>
      <c r="AT400" s="114"/>
      <c r="AU400" s="114"/>
      <c r="AV400" s="114"/>
      <c r="AW400" s="114"/>
      <c r="AX400" s="114"/>
      <c r="AY400" s="114"/>
      <c r="AZ400" s="114"/>
      <c r="BA400" s="114"/>
      <c r="BB400" s="114"/>
    </row>
    <row r="401" spans="2:54">
      <c r="B401" s="114"/>
      <c r="C401" s="114"/>
      <c r="D401" s="114"/>
      <c r="E401" s="114"/>
      <c r="F401" s="114"/>
      <c r="G401" s="114"/>
      <c r="H401" s="114"/>
      <c r="I401" s="114"/>
      <c r="J401" s="114"/>
      <c r="K401" s="114"/>
      <c r="L401" s="114"/>
      <c r="M401" s="114"/>
      <c r="N401" s="114"/>
      <c r="O401" s="114"/>
      <c r="P401" s="114"/>
      <c r="Q401" s="114"/>
      <c r="R401" s="114"/>
      <c r="S401" s="114"/>
      <c r="T401" s="114"/>
      <c r="U401" s="114"/>
      <c r="V401" s="114"/>
      <c r="W401" s="114"/>
      <c r="X401" s="114"/>
      <c r="Y401" s="114"/>
      <c r="Z401" s="114"/>
      <c r="AA401" s="114"/>
      <c r="AB401" s="114"/>
      <c r="AC401" s="114"/>
      <c r="AD401" s="114"/>
      <c r="AE401" s="114"/>
      <c r="AF401" s="114"/>
      <c r="AG401" s="114"/>
      <c r="AH401" s="114"/>
      <c r="AI401" s="114"/>
      <c r="AJ401" s="114"/>
      <c r="AK401" s="114"/>
      <c r="AL401" s="114"/>
      <c r="AM401" s="114"/>
      <c r="AN401" s="114"/>
      <c r="AO401" s="114"/>
      <c r="AP401" s="114"/>
      <c r="AQ401" s="114"/>
      <c r="AR401" s="114"/>
      <c r="AS401" s="114"/>
      <c r="AT401" s="114"/>
      <c r="AU401" s="114"/>
      <c r="AV401" s="114"/>
      <c r="AW401" s="114"/>
      <c r="AX401" s="114"/>
      <c r="AY401" s="114"/>
      <c r="AZ401" s="114"/>
      <c r="BA401" s="114"/>
      <c r="BB401" s="114"/>
    </row>
    <row r="402" spans="2:54">
      <c r="B402" s="114"/>
      <c r="C402" s="114"/>
      <c r="D402" s="114"/>
      <c r="E402" s="114"/>
      <c r="F402" s="114"/>
      <c r="G402" s="114"/>
      <c r="H402" s="114"/>
      <c r="I402" s="114"/>
      <c r="J402" s="114"/>
      <c r="K402" s="114"/>
      <c r="L402" s="114"/>
      <c r="M402" s="114"/>
      <c r="N402" s="114"/>
      <c r="O402" s="114"/>
      <c r="P402" s="114"/>
      <c r="Q402" s="114"/>
      <c r="R402" s="114"/>
      <c r="S402" s="114"/>
      <c r="T402" s="114"/>
      <c r="U402" s="114"/>
      <c r="V402" s="114"/>
      <c r="W402" s="114"/>
      <c r="X402" s="114"/>
      <c r="Y402" s="114"/>
      <c r="Z402" s="114"/>
      <c r="AA402" s="114"/>
      <c r="AB402" s="114"/>
      <c r="AC402" s="114"/>
      <c r="AD402" s="114"/>
      <c r="AE402" s="114"/>
      <c r="AF402" s="114"/>
      <c r="AG402" s="114"/>
      <c r="AH402" s="114"/>
      <c r="AI402" s="114"/>
      <c r="AJ402" s="114"/>
      <c r="AK402" s="114"/>
      <c r="AL402" s="114"/>
      <c r="AM402" s="114"/>
      <c r="AN402" s="114"/>
      <c r="AO402" s="114"/>
      <c r="AP402" s="114"/>
      <c r="AQ402" s="114"/>
      <c r="AR402" s="114"/>
      <c r="AS402" s="114"/>
      <c r="AT402" s="114"/>
      <c r="AU402" s="114"/>
      <c r="AV402" s="114"/>
      <c r="AW402" s="114"/>
      <c r="AX402" s="114"/>
      <c r="AY402" s="114"/>
      <c r="AZ402" s="114"/>
      <c r="BA402" s="114"/>
      <c r="BB402" s="114"/>
    </row>
    <row r="403" spans="2:54">
      <c r="B403" s="114"/>
      <c r="C403" s="114"/>
      <c r="D403" s="114"/>
      <c r="E403" s="114"/>
      <c r="F403" s="114"/>
      <c r="G403" s="114"/>
      <c r="H403" s="114"/>
      <c r="I403" s="114"/>
      <c r="J403" s="114"/>
      <c r="K403" s="114"/>
      <c r="L403" s="114"/>
      <c r="M403" s="114"/>
      <c r="N403" s="114"/>
      <c r="O403" s="114"/>
      <c r="P403" s="114"/>
      <c r="Q403" s="114"/>
      <c r="R403" s="114"/>
      <c r="S403" s="114"/>
      <c r="T403" s="114"/>
      <c r="U403" s="114"/>
      <c r="V403" s="114"/>
      <c r="W403" s="114"/>
      <c r="X403" s="114"/>
      <c r="Y403" s="114"/>
      <c r="Z403" s="114"/>
      <c r="AA403" s="114"/>
      <c r="AB403" s="114"/>
      <c r="AC403" s="114"/>
      <c r="AD403" s="114"/>
      <c r="AE403" s="114"/>
      <c r="AF403" s="114"/>
      <c r="AG403" s="114"/>
      <c r="AH403" s="114"/>
      <c r="AI403" s="114"/>
      <c r="AJ403" s="114"/>
      <c r="AK403" s="114"/>
      <c r="AL403" s="114"/>
      <c r="AM403" s="114"/>
      <c r="AN403" s="114"/>
      <c r="AO403" s="114"/>
      <c r="AP403" s="114"/>
      <c r="AQ403" s="114"/>
      <c r="AR403" s="114"/>
      <c r="AS403" s="114"/>
      <c r="AT403" s="114"/>
      <c r="AU403" s="114"/>
      <c r="AV403" s="114"/>
      <c r="AW403" s="114"/>
      <c r="AX403" s="114"/>
      <c r="AY403" s="114"/>
      <c r="AZ403" s="114"/>
      <c r="BA403" s="114"/>
      <c r="BB403" s="114"/>
    </row>
    <row r="404" spans="2:54">
      <c r="B404" s="114"/>
      <c r="C404" s="114"/>
      <c r="D404" s="114"/>
      <c r="E404" s="114"/>
      <c r="F404" s="114"/>
      <c r="G404" s="114"/>
      <c r="H404" s="114"/>
      <c r="I404" s="114"/>
      <c r="J404" s="114"/>
      <c r="K404" s="114"/>
      <c r="L404" s="114"/>
      <c r="M404" s="114"/>
      <c r="N404" s="114"/>
      <c r="O404" s="114"/>
      <c r="P404" s="114"/>
      <c r="Q404" s="114"/>
      <c r="R404" s="114"/>
      <c r="S404" s="114"/>
      <c r="T404" s="114"/>
      <c r="U404" s="114"/>
      <c r="V404" s="114"/>
      <c r="W404" s="114"/>
      <c r="X404" s="114"/>
      <c r="Y404" s="114"/>
      <c r="Z404" s="114"/>
      <c r="AA404" s="114"/>
      <c r="AB404" s="114"/>
      <c r="AC404" s="114"/>
      <c r="AD404" s="114"/>
      <c r="AE404" s="114"/>
      <c r="AF404" s="114"/>
      <c r="AG404" s="114"/>
      <c r="AH404" s="114"/>
      <c r="AI404" s="114"/>
      <c r="AJ404" s="114"/>
      <c r="AK404" s="114"/>
      <c r="AL404" s="114"/>
      <c r="AM404" s="114"/>
      <c r="AN404" s="114"/>
      <c r="AO404" s="114"/>
      <c r="AP404" s="114"/>
      <c r="AQ404" s="114"/>
      <c r="AR404" s="114"/>
      <c r="AS404" s="114"/>
      <c r="AT404" s="114"/>
      <c r="AU404" s="114"/>
      <c r="AV404" s="114"/>
      <c r="AW404" s="114"/>
      <c r="AX404" s="114"/>
      <c r="AY404" s="114"/>
      <c r="AZ404" s="114"/>
      <c r="BA404" s="114"/>
      <c r="BB404" s="114"/>
    </row>
    <row r="405" spans="2:54">
      <c r="B405" s="114"/>
      <c r="C405" s="114"/>
      <c r="D405" s="114"/>
      <c r="E405" s="114"/>
      <c r="F405" s="114"/>
      <c r="G405" s="114"/>
      <c r="H405" s="114"/>
      <c r="I405" s="114"/>
      <c r="J405" s="114"/>
      <c r="K405" s="114"/>
      <c r="L405" s="114"/>
      <c r="M405" s="114"/>
      <c r="N405" s="114"/>
      <c r="O405" s="114"/>
      <c r="P405" s="114"/>
      <c r="Q405" s="114"/>
      <c r="R405" s="114"/>
      <c r="S405" s="114"/>
      <c r="T405" s="114"/>
      <c r="U405" s="114"/>
      <c r="V405" s="114"/>
      <c r="W405" s="114"/>
      <c r="X405" s="114"/>
      <c r="Y405" s="114"/>
      <c r="Z405" s="114"/>
      <c r="AA405" s="114"/>
      <c r="AB405" s="114"/>
      <c r="AC405" s="114"/>
      <c r="AD405" s="114"/>
      <c r="AE405" s="114"/>
      <c r="AF405" s="114"/>
      <c r="AG405" s="114"/>
      <c r="AH405" s="114"/>
      <c r="AI405" s="114"/>
      <c r="AJ405" s="114"/>
      <c r="AK405" s="114"/>
      <c r="AL405" s="114"/>
      <c r="AM405" s="114"/>
      <c r="AN405" s="114"/>
      <c r="AO405" s="114"/>
      <c r="AP405" s="114"/>
      <c r="AQ405" s="114"/>
      <c r="AR405" s="114"/>
      <c r="AS405" s="114"/>
      <c r="AT405" s="114"/>
      <c r="AU405" s="114"/>
      <c r="AV405" s="114"/>
      <c r="AW405" s="114"/>
      <c r="AX405" s="114"/>
      <c r="AY405" s="114"/>
      <c r="AZ405" s="114"/>
      <c r="BA405" s="114"/>
      <c r="BB405" s="114"/>
    </row>
    <row r="406" spans="2:54">
      <c r="B406" s="114"/>
      <c r="C406" s="114"/>
      <c r="D406" s="114"/>
      <c r="E406" s="114"/>
      <c r="F406" s="114"/>
      <c r="G406" s="114"/>
      <c r="H406" s="114"/>
      <c r="I406" s="114"/>
      <c r="J406" s="114"/>
      <c r="K406" s="114"/>
      <c r="L406" s="114"/>
      <c r="M406" s="114"/>
      <c r="N406" s="114"/>
      <c r="O406" s="114"/>
      <c r="P406" s="114"/>
      <c r="Q406" s="114"/>
      <c r="R406" s="114"/>
      <c r="S406" s="114"/>
      <c r="T406" s="114"/>
      <c r="U406" s="114"/>
      <c r="V406" s="114"/>
      <c r="W406" s="114"/>
      <c r="X406" s="114"/>
      <c r="Y406" s="114"/>
      <c r="Z406" s="114"/>
      <c r="AA406" s="114"/>
      <c r="AB406" s="114"/>
      <c r="AC406" s="114"/>
      <c r="AD406" s="114"/>
      <c r="AE406" s="114"/>
      <c r="AF406" s="114"/>
      <c r="AG406" s="114"/>
      <c r="AH406" s="114"/>
      <c r="AI406" s="114"/>
      <c r="AJ406" s="114"/>
      <c r="AK406" s="114"/>
      <c r="AL406" s="114"/>
      <c r="AM406" s="114"/>
      <c r="AN406" s="114"/>
      <c r="AO406" s="114"/>
      <c r="AP406" s="114"/>
      <c r="AQ406" s="114"/>
      <c r="AR406" s="114"/>
      <c r="AS406" s="114"/>
      <c r="AT406" s="114"/>
      <c r="AU406" s="114"/>
      <c r="AV406" s="114"/>
      <c r="AW406" s="114"/>
      <c r="AX406" s="114"/>
      <c r="AY406" s="114"/>
      <c r="AZ406" s="114"/>
      <c r="BA406" s="114"/>
      <c r="BB406" s="114"/>
    </row>
    <row r="407" spans="2:54">
      <c r="B407" s="114"/>
      <c r="C407" s="114"/>
      <c r="D407" s="114"/>
      <c r="E407" s="114"/>
      <c r="F407" s="114"/>
      <c r="G407" s="114"/>
      <c r="H407" s="114"/>
      <c r="I407" s="114"/>
      <c r="J407" s="114"/>
      <c r="K407" s="114"/>
      <c r="L407" s="114"/>
      <c r="M407" s="114"/>
      <c r="N407" s="114"/>
      <c r="O407" s="114"/>
      <c r="P407" s="114"/>
      <c r="Q407" s="114"/>
      <c r="R407" s="114"/>
      <c r="S407" s="114"/>
      <c r="T407" s="114"/>
      <c r="U407" s="114"/>
      <c r="V407" s="114"/>
      <c r="W407" s="114"/>
      <c r="X407" s="114"/>
      <c r="Y407" s="114"/>
      <c r="Z407" s="114"/>
      <c r="AA407" s="114"/>
      <c r="AB407" s="114"/>
      <c r="AC407" s="114"/>
      <c r="AD407" s="114"/>
      <c r="AE407" s="114"/>
      <c r="AF407" s="114"/>
      <c r="AG407" s="114"/>
      <c r="AH407" s="114"/>
      <c r="AI407" s="114"/>
      <c r="AJ407" s="114"/>
      <c r="AK407" s="114"/>
      <c r="AL407" s="114"/>
      <c r="AM407" s="114"/>
      <c r="AN407" s="114"/>
      <c r="AO407" s="114"/>
      <c r="AP407" s="114"/>
      <c r="AQ407" s="114"/>
      <c r="AR407" s="114"/>
      <c r="AS407" s="114"/>
      <c r="AT407" s="114"/>
      <c r="AU407" s="114"/>
      <c r="AV407" s="114"/>
      <c r="AW407" s="114"/>
      <c r="AX407" s="114"/>
      <c r="AY407" s="114"/>
      <c r="AZ407" s="114"/>
      <c r="BA407" s="114"/>
      <c r="BB407" s="114"/>
    </row>
    <row r="408" spans="2:54">
      <c r="B408" s="114"/>
      <c r="C408" s="114"/>
      <c r="D408" s="114"/>
      <c r="E408" s="114"/>
      <c r="F408" s="114"/>
      <c r="G408" s="114"/>
      <c r="H408" s="114"/>
      <c r="I408" s="114"/>
      <c r="J408" s="114"/>
      <c r="K408" s="114"/>
      <c r="L408" s="114"/>
      <c r="M408" s="114"/>
      <c r="N408" s="114"/>
      <c r="O408" s="114"/>
      <c r="P408" s="114"/>
      <c r="Q408" s="114"/>
      <c r="R408" s="114"/>
      <c r="S408" s="114"/>
      <c r="T408" s="114"/>
      <c r="U408" s="114"/>
      <c r="V408" s="114"/>
      <c r="W408" s="114"/>
      <c r="X408" s="114"/>
      <c r="Y408" s="114"/>
      <c r="Z408" s="114"/>
      <c r="AA408" s="114"/>
      <c r="AB408" s="114"/>
      <c r="AC408" s="114"/>
      <c r="AD408" s="114"/>
      <c r="AE408" s="114"/>
      <c r="AF408" s="114"/>
      <c r="AG408" s="114"/>
      <c r="AH408" s="114"/>
      <c r="AI408" s="114"/>
      <c r="AJ408" s="114"/>
      <c r="AK408" s="114"/>
      <c r="AL408" s="114"/>
      <c r="AM408" s="114"/>
      <c r="AN408" s="114"/>
      <c r="AO408" s="114"/>
      <c r="AP408" s="114"/>
      <c r="AQ408" s="114"/>
      <c r="AR408" s="114"/>
      <c r="AS408" s="114"/>
      <c r="AT408" s="114"/>
      <c r="AU408" s="114"/>
      <c r="AV408" s="114"/>
      <c r="AW408" s="114"/>
      <c r="AX408" s="114"/>
      <c r="AY408" s="114"/>
      <c r="AZ408" s="114"/>
      <c r="BA408" s="114"/>
      <c r="BB408" s="114"/>
    </row>
    <row r="409" spans="2:54">
      <c r="B409" s="114"/>
      <c r="C409" s="114"/>
      <c r="D409" s="114"/>
      <c r="E409" s="114"/>
      <c r="F409" s="114"/>
      <c r="G409" s="114"/>
      <c r="H409" s="114"/>
      <c r="I409" s="114"/>
      <c r="J409" s="114"/>
      <c r="K409" s="114"/>
      <c r="L409" s="114"/>
      <c r="M409" s="114"/>
      <c r="N409" s="114"/>
      <c r="O409" s="114"/>
      <c r="P409" s="114"/>
      <c r="Q409" s="114"/>
      <c r="R409" s="114"/>
      <c r="S409" s="114"/>
      <c r="T409" s="114"/>
      <c r="U409" s="114"/>
      <c r="V409" s="114"/>
      <c r="W409" s="114"/>
      <c r="X409" s="114"/>
      <c r="Y409" s="114"/>
      <c r="Z409" s="114"/>
      <c r="AA409" s="114"/>
      <c r="AB409" s="114"/>
      <c r="AC409" s="114"/>
      <c r="AD409" s="114"/>
      <c r="AE409" s="114"/>
      <c r="AF409" s="114"/>
      <c r="AG409" s="114"/>
      <c r="AH409" s="114"/>
      <c r="AI409" s="114"/>
      <c r="AJ409" s="114"/>
      <c r="AK409" s="114"/>
      <c r="AL409" s="114"/>
      <c r="AM409" s="114"/>
      <c r="AN409" s="114"/>
      <c r="AO409" s="114"/>
      <c r="AP409" s="114"/>
      <c r="AQ409" s="114"/>
      <c r="AR409" s="114"/>
      <c r="AS409" s="114"/>
      <c r="AT409" s="114"/>
      <c r="AU409" s="114"/>
      <c r="AV409" s="114"/>
      <c r="AW409" s="114"/>
      <c r="AX409" s="114"/>
      <c r="AY409" s="114"/>
      <c r="AZ409" s="114"/>
      <c r="BA409" s="114"/>
      <c r="BB409" s="114"/>
    </row>
    <row r="410" spans="2:54">
      <c r="B410" s="114"/>
      <c r="C410" s="114"/>
      <c r="D410" s="114"/>
      <c r="E410" s="114"/>
      <c r="F410" s="114"/>
      <c r="G410" s="114"/>
      <c r="H410" s="114"/>
      <c r="I410" s="114"/>
      <c r="J410" s="114"/>
      <c r="K410" s="114"/>
      <c r="L410" s="114"/>
      <c r="M410" s="114"/>
      <c r="N410" s="114"/>
      <c r="O410" s="114"/>
      <c r="P410" s="114"/>
      <c r="Q410" s="114"/>
      <c r="R410" s="114"/>
      <c r="S410" s="114"/>
      <c r="T410" s="114"/>
      <c r="U410" s="114"/>
      <c r="V410" s="114"/>
      <c r="W410" s="114"/>
      <c r="X410" s="114"/>
      <c r="Y410" s="114"/>
      <c r="Z410" s="114"/>
      <c r="AA410" s="114"/>
      <c r="AB410" s="114"/>
      <c r="AC410" s="114"/>
      <c r="AD410" s="114"/>
      <c r="AE410" s="114"/>
      <c r="AF410" s="114"/>
      <c r="AG410" s="114"/>
      <c r="AH410" s="114"/>
      <c r="AI410" s="114"/>
      <c r="AJ410" s="114"/>
      <c r="AK410" s="114"/>
      <c r="AL410" s="114"/>
      <c r="AM410" s="114"/>
      <c r="AN410" s="114"/>
      <c r="AO410" s="114"/>
      <c r="AP410" s="114"/>
      <c r="AQ410" s="114"/>
      <c r="AR410" s="114"/>
      <c r="AS410" s="114"/>
      <c r="AT410" s="114"/>
      <c r="AU410" s="114"/>
      <c r="AV410" s="114"/>
      <c r="AW410" s="114"/>
      <c r="AX410" s="114"/>
      <c r="AY410" s="114"/>
      <c r="AZ410" s="114"/>
      <c r="BA410" s="114"/>
      <c r="BB410" s="114"/>
    </row>
    <row r="411" spans="2:54">
      <c r="B411" s="114"/>
      <c r="C411" s="114"/>
      <c r="D411" s="114"/>
      <c r="E411" s="114"/>
      <c r="F411" s="114"/>
      <c r="G411" s="114"/>
      <c r="H411" s="114"/>
      <c r="I411" s="114"/>
      <c r="J411" s="114"/>
      <c r="K411" s="114"/>
      <c r="L411" s="114"/>
      <c r="M411" s="114"/>
      <c r="N411" s="114"/>
      <c r="O411" s="114"/>
      <c r="P411" s="114"/>
      <c r="Q411" s="114"/>
      <c r="R411" s="114"/>
      <c r="S411" s="114"/>
      <c r="T411" s="114"/>
      <c r="U411" s="114"/>
      <c r="V411" s="114"/>
      <c r="W411" s="114"/>
      <c r="X411" s="114"/>
      <c r="Y411" s="114"/>
      <c r="Z411" s="114"/>
      <c r="AA411" s="114"/>
      <c r="AB411" s="114"/>
      <c r="AC411" s="114"/>
      <c r="AD411" s="114"/>
      <c r="AE411" s="114"/>
      <c r="AF411" s="114"/>
      <c r="AG411" s="114"/>
      <c r="AH411" s="114"/>
      <c r="AI411" s="114"/>
      <c r="AJ411" s="114"/>
      <c r="AK411" s="114"/>
      <c r="AL411" s="114"/>
      <c r="AM411" s="114"/>
      <c r="AN411" s="114"/>
      <c r="AO411" s="114"/>
      <c r="AP411" s="114"/>
      <c r="AQ411" s="114"/>
      <c r="AR411" s="114"/>
      <c r="AS411" s="114"/>
      <c r="AT411" s="114"/>
      <c r="AU411" s="114"/>
      <c r="AV411" s="114"/>
      <c r="AW411" s="114"/>
      <c r="AX411" s="114"/>
      <c r="AY411" s="114"/>
      <c r="AZ411" s="114"/>
      <c r="BA411" s="114"/>
      <c r="BB411" s="114"/>
    </row>
    <row r="412" spans="2:54">
      <c r="B412" s="114"/>
      <c r="C412" s="114"/>
      <c r="D412" s="114"/>
      <c r="E412" s="114"/>
      <c r="F412" s="114"/>
      <c r="G412" s="114"/>
      <c r="H412" s="114"/>
      <c r="I412" s="114"/>
      <c r="J412" s="114"/>
      <c r="K412" s="114"/>
      <c r="L412" s="114"/>
      <c r="M412" s="114"/>
      <c r="N412" s="114"/>
      <c r="O412" s="114"/>
      <c r="P412" s="114"/>
      <c r="Q412" s="114"/>
      <c r="R412" s="114"/>
      <c r="S412" s="114"/>
      <c r="T412" s="114"/>
      <c r="U412" s="114"/>
      <c r="V412" s="114"/>
      <c r="W412" s="114"/>
      <c r="X412" s="114"/>
      <c r="Y412" s="114"/>
      <c r="Z412" s="114"/>
      <c r="AA412" s="114"/>
      <c r="AB412" s="114"/>
      <c r="AC412" s="114"/>
      <c r="AD412" s="114"/>
      <c r="AE412" s="114"/>
      <c r="AF412" s="114"/>
      <c r="AG412" s="114"/>
      <c r="AH412" s="114"/>
      <c r="AI412" s="114"/>
      <c r="AJ412" s="114"/>
      <c r="AK412" s="114"/>
      <c r="AL412" s="114"/>
      <c r="AM412" s="114"/>
      <c r="AN412" s="114"/>
      <c r="AO412" s="114"/>
      <c r="AP412" s="114"/>
      <c r="AQ412" s="114"/>
      <c r="AR412" s="114"/>
      <c r="AS412" s="114"/>
      <c r="AT412" s="114"/>
      <c r="AU412" s="114"/>
      <c r="AV412" s="114"/>
      <c r="AW412" s="114"/>
      <c r="AX412" s="114"/>
      <c r="AY412" s="114"/>
      <c r="AZ412" s="114"/>
      <c r="BA412" s="114"/>
      <c r="BB412" s="114"/>
    </row>
    <row r="413" spans="2:54">
      <c r="B413" s="114"/>
      <c r="C413" s="114"/>
      <c r="D413" s="114"/>
      <c r="E413" s="114"/>
      <c r="F413" s="114"/>
      <c r="G413" s="114"/>
      <c r="H413" s="114"/>
      <c r="I413" s="114"/>
      <c r="J413" s="114"/>
      <c r="K413" s="114"/>
      <c r="L413" s="114"/>
      <c r="M413" s="114"/>
      <c r="N413" s="114"/>
      <c r="O413" s="114"/>
      <c r="P413" s="114"/>
      <c r="Q413" s="114"/>
      <c r="R413" s="114"/>
      <c r="S413" s="114"/>
      <c r="T413" s="114"/>
      <c r="U413" s="114"/>
      <c r="V413" s="114"/>
      <c r="W413" s="114"/>
      <c r="X413" s="114"/>
      <c r="Y413" s="114"/>
      <c r="Z413" s="114"/>
      <c r="AA413" s="114"/>
      <c r="AB413" s="114"/>
      <c r="AC413" s="114"/>
      <c r="AD413" s="114"/>
      <c r="AE413" s="114"/>
      <c r="AF413" s="114"/>
      <c r="AG413" s="114"/>
      <c r="AH413" s="114"/>
      <c r="AI413" s="114"/>
      <c r="AJ413" s="114"/>
      <c r="AK413" s="114"/>
      <c r="AL413" s="114"/>
      <c r="AM413" s="114"/>
      <c r="AN413" s="114"/>
      <c r="AO413" s="114"/>
      <c r="AP413" s="114"/>
      <c r="AQ413" s="114"/>
      <c r="AR413" s="114"/>
      <c r="AS413" s="114"/>
      <c r="AT413" s="114"/>
      <c r="AU413" s="114"/>
      <c r="AV413" s="114"/>
      <c r="AW413" s="114"/>
      <c r="AX413" s="114"/>
      <c r="AY413" s="114"/>
      <c r="AZ413" s="114"/>
      <c r="BA413" s="114"/>
      <c r="BB413" s="114"/>
    </row>
    <row r="414" spans="2:54">
      <c r="B414" s="114"/>
      <c r="C414" s="114"/>
      <c r="D414" s="114"/>
      <c r="E414" s="114"/>
      <c r="F414" s="114"/>
      <c r="G414" s="114"/>
      <c r="H414" s="114"/>
      <c r="I414" s="114"/>
      <c r="J414" s="114"/>
      <c r="K414" s="114"/>
      <c r="L414" s="114"/>
      <c r="M414" s="114"/>
      <c r="N414" s="114"/>
      <c r="O414" s="114"/>
      <c r="P414" s="114"/>
      <c r="Q414" s="114"/>
      <c r="R414" s="114"/>
      <c r="S414" s="114"/>
      <c r="T414" s="114"/>
      <c r="U414" s="114"/>
      <c r="V414" s="114"/>
      <c r="W414" s="114"/>
      <c r="X414" s="114"/>
      <c r="Y414" s="114"/>
      <c r="Z414" s="114"/>
      <c r="AA414" s="114"/>
      <c r="AB414" s="114"/>
      <c r="AC414" s="114"/>
      <c r="AD414" s="114"/>
      <c r="AE414" s="114"/>
      <c r="AF414" s="114"/>
      <c r="AG414" s="114"/>
      <c r="AH414" s="114"/>
      <c r="AI414" s="114"/>
      <c r="AJ414" s="114"/>
      <c r="AK414" s="114"/>
      <c r="AL414" s="114"/>
      <c r="AM414" s="114"/>
      <c r="AN414" s="114"/>
      <c r="AO414" s="114"/>
      <c r="AP414" s="114"/>
      <c r="AQ414" s="114"/>
      <c r="AR414" s="114"/>
      <c r="AS414" s="114"/>
      <c r="AT414" s="114"/>
      <c r="AU414" s="114"/>
      <c r="AV414" s="114"/>
      <c r="AW414" s="114"/>
      <c r="AX414" s="114"/>
      <c r="AY414" s="114"/>
      <c r="AZ414" s="114"/>
      <c r="BA414" s="114"/>
      <c r="BB414" s="114"/>
    </row>
    <row r="415" spans="2:54">
      <c r="B415" s="114"/>
      <c r="C415" s="114"/>
      <c r="D415" s="114"/>
      <c r="E415" s="114"/>
      <c r="F415" s="114"/>
      <c r="G415" s="114"/>
      <c r="H415" s="114"/>
      <c r="I415" s="114"/>
      <c r="J415" s="114"/>
      <c r="K415" s="114"/>
      <c r="L415" s="114"/>
      <c r="M415" s="114"/>
      <c r="N415" s="114"/>
      <c r="O415" s="114"/>
      <c r="P415" s="114"/>
      <c r="Q415" s="114"/>
      <c r="R415" s="114"/>
      <c r="S415" s="114"/>
      <c r="T415" s="114"/>
      <c r="U415" s="114"/>
      <c r="V415" s="114"/>
      <c r="W415" s="114"/>
      <c r="X415" s="114"/>
      <c r="Y415" s="114"/>
      <c r="Z415" s="114"/>
      <c r="AA415" s="114"/>
      <c r="AB415" s="114"/>
      <c r="AC415" s="114"/>
      <c r="AD415" s="114"/>
      <c r="AE415" s="114"/>
      <c r="AF415" s="114"/>
      <c r="AG415" s="114"/>
      <c r="AH415" s="114"/>
      <c r="AI415" s="114"/>
      <c r="AJ415" s="114"/>
      <c r="AK415" s="114"/>
      <c r="AL415" s="114"/>
      <c r="AM415" s="114"/>
      <c r="AN415" s="114"/>
      <c r="AO415" s="114"/>
      <c r="AP415" s="114"/>
      <c r="AQ415" s="114"/>
      <c r="AR415" s="114"/>
      <c r="AS415" s="114"/>
      <c r="AT415" s="114"/>
      <c r="AU415" s="114"/>
      <c r="AV415" s="114"/>
      <c r="AW415" s="114"/>
      <c r="AX415" s="114"/>
      <c r="AY415" s="114"/>
      <c r="AZ415" s="114"/>
      <c r="BA415" s="114"/>
      <c r="BB415" s="114"/>
    </row>
    <row r="416" spans="2:54">
      <c r="B416" s="114"/>
      <c r="C416" s="114"/>
      <c r="D416" s="114"/>
      <c r="E416" s="114"/>
      <c r="F416" s="114"/>
      <c r="G416" s="114"/>
      <c r="H416" s="114"/>
      <c r="I416" s="114"/>
      <c r="J416" s="114"/>
      <c r="K416" s="114"/>
      <c r="L416" s="114"/>
      <c r="M416" s="114"/>
      <c r="N416" s="114"/>
      <c r="O416" s="114"/>
      <c r="P416" s="114"/>
      <c r="Q416" s="114"/>
      <c r="R416" s="114"/>
      <c r="S416" s="114"/>
      <c r="T416" s="114"/>
      <c r="U416" s="114"/>
      <c r="V416" s="114"/>
      <c r="W416" s="114"/>
      <c r="X416" s="114"/>
      <c r="Y416" s="114"/>
      <c r="Z416" s="114"/>
      <c r="AA416" s="114"/>
      <c r="AB416" s="114"/>
      <c r="AC416" s="114"/>
      <c r="AD416" s="114"/>
      <c r="AE416" s="114"/>
      <c r="AF416" s="114"/>
      <c r="AG416" s="114"/>
      <c r="AH416" s="114"/>
      <c r="AI416" s="114"/>
      <c r="AJ416" s="114"/>
      <c r="AK416" s="114"/>
      <c r="AL416" s="114"/>
      <c r="AM416" s="114"/>
      <c r="AN416" s="114"/>
      <c r="AO416" s="114"/>
      <c r="AP416" s="114"/>
      <c r="AQ416" s="114"/>
      <c r="AR416" s="114"/>
      <c r="AS416" s="114"/>
      <c r="AT416" s="114"/>
      <c r="AU416" s="114"/>
      <c r="AV416" s="114"/>
      <c r="AW416" s="114"/>
      <c r="AX416" s="114"/>
      <c r="AY416" s="114"/>
      <c r="AZ416" s="114"/>
      <c r="BA416" s="114"/>
      <c r="BB416" s="114"/>
    </row>
    <row r="417" spans="2:54">
      <c r="B417" s="114"/>
      <c r="C417" s="114"/>
      <c r="D417" s="114"/>
      <c r="E417" s="114"/>
      <c r="F417" s="114"/>
      <c r="G417" s="114"/>
      <c r="H417" s="114"/>
      <c r="I417" s="114"/>
      <c r="J417" s="114"/>
      <c r="K417" s="114"/>
      <c r="L417" s="114"/>
      <c r="M417" s="114"/>
      <c r="N417" s="114"/>
      <c r="O417" s="114"/>
      <c r="P417" s="114"/>
      <c r="Q417" s="114"/>
      <c r="R417" s="114"/>
      <c r="S417" s="114"/>
      <c r="T417" s="114"/>
      <c r="U417" s="114"/>
      <c r="V417" s="114"/>
      <c r="W417" s="114"/>
      <c r="X417" s="114"/>
      <c r="Y417" s="114"/>
      <c r="Z417" s="114"/>
      <c r="AA417" s="114"/>
      <c r="AB417" s="114"/>
      <c r="AC417" s="114"/>
      <c r="AD417" s="114"/>
      <c r="AE417" s="114"/>
      <c r="AF417" s="114"/>
      <c r="AG417" s="114"/>
      <c r="AH417" s="114"/>
      <c r="AI417" s="114"/>
      <c r="AJ417" s="114"/>
      <c r="AK417" s="114"/>
      <c r="AL417" s="114"/>
      <c r="AM417" s="114"/>
      <c r="AN417" s="114"/>
      <c r="AO417" s="114"/>
      <c r="AP417" s="114"/>
      <c r="AQ417" s="114"/>
      <c r="AR417" s="114"/>
      <c r="AS417" s="114"/>
      <c r="AT417" s="114"/>
      <c r="AU417" s="114"/>
      <c r="AV417" s="114"/>
      <c r="AW417" s="114"/>
      <c r="AX417" s="114"/>
      <c r="AY417" s="114"/>
      <c r="AZ417" s="114"/>
      <c r="BA417" s="114"/>
      <c r="BB417" s="114"/>
    </row>
    <row r="418" spans="2:54">
      <c r="B418" s="114"/>
      <c r="C418" s="114"/>
      <c r="D418" s="114"/>
      <c r="E418" s="114"/>
      <c r="F418" s="114"/>
      <c r="G418" s="114"/>
      <c r="H418" s="114"/>
      <c r="I418" s="114"/>
      <c r="J418" s="114"/>
      <c r="K418" s="114"/>
      <c r="L418" s="114"/>
      <c r="M418" s="114"/>
      <c r="N418" s="114"/>
      <c r="O418" s="114"/>
      <c r="P418" s="114"/>
      <c r="Q418" s="114"/>
      <c r="R418" s="114"/>
      <c r="S418" s="114"/>
      <c r="T418" s="114"/>
      <c r="U418" s="114"/>
      <c r="V418" s="114"/>
      <c r="W418" s="114"/>
      <c r="X418" s="114"/>
      <c r="Y418" s="114"/>
      <c r="Z418" s="114"/>
      <c r="AA418" s="114"/>
      <c r="AB418" s="114"/>
      <c r="AC418" s="114"/>
      <c r="AD418" s="114"/>
      <c r="AE418" s="114"/>
      <c r="AF418" s="114"/>
      <c r="AG418" s="114"/>
      <c r="AH418" s="114"/>
      <c r="AI418" s="114"/>
      <c r="AJ418" s="114"/>
      <c r="AK418" s="114"/>
      <c r="AL418" s="114"/>
      <c r="AM418" s="114"/>
      <c r="AN418" s="114"/>
      <c r="AO418" s="114"/>
      <c r="AP418" s="114"/>
      <c r="AQ418" s="114"/>
      <c r="AR418" s="114"/>
      <c r="AS418" s="114"/>
      <c r="AT418" s="114"/>
      <c r="AU418" s="114"/>
      <c r="AV418" s="114"/>
      <c r="AW418" s="114"/>
      <c r="AX418" s="114"/>
      <c r="AY418" s="114"/>
      <c r="AZ418" s="114"/>
      <c r="BA418" s="114"/>
      <c r="BB418" s="114"/>
    </row>
    <row r="419" spans="2:54">
      <c r="B419" s="114"/>
      <c r="C419" s="114"/>
      <c r="D419" s="114"/>
      <c r="E419" s="114"/>
      <c r="F419" s="114"/>
      <c r="G419" s="114"/>
      <c r="H419" s="114"/>
      <c r="I419" s="114"/>
      <c r="J419" s="114"/>
      <c r="K419" s="114"/>
      <c r="L419" s="114"/>
      <c r="M419" s="114"/>
      <c r="N419" s="114"/>
      <c r="O419" s="114"/>
      <c r="P419" s="114"/>
      <c r="Q419" s="114"/>
      <c r="R419" s="114"/>
      <c r="S419" s="114"/>
      <c r="T419" s="114"/>
      <c r="U419" s="114"/>
      <c r="V419" s="114"/>
      <c r="W419" s="114"/>
      <c r="X419" s="114"/>
      <c r="Y419" s="114"/>
      <c r="Z419" s="114"/>
      <c r="AA419" s="114"/>
      <c r="AB419" s="114"/>
      <c r="AC419" s="114"/>
      <c r="AD419" s="114"/>
      <c r="AE419" s="114"/>
      <c r="AF419" s="114"/>
      <c r="AG419" s="114"/>
      <c r="AH419" s="114"/>
      <c r="AI419" s="114"/>
      <c r="AJ419" s="114"/>
      <c r="AK419" s="114"/>
      <c r="AL419" s="114"/>
      <c r="AM419" s="114"/>
      <c r="AN419" s="114"/>
      <c r="AO419" s="114"/>
      <c r="AP419" s="114"/>
      <c r="AQ419" s="114"/>
      <c r="AR419" s="114"/>
      <c r="AS419" s="114"/>
      <c r="AT419" s="114"/>
      <c r="AU419" s="114"/>
      <c r="AV419" s="114"/>
      <c r="AW419" s="114"/>
      <c r="AX419" s="114"/>
      <c r="AY419" s="114"/>
      <c r="AZ419" s="114"/>
      <c r="BA419" s="114"/>
      <c r="BB419" s="114"/>
    </row>
    <row r="420" spans="2:54">
      <c r="B420" s="114"/>
      <c r="C420" s="114"/>
      <c r="D420" s="114"/>
      <c r="E420" s="114"/>
      <c r="F420" s="114"/>
      <c r="G420" s="114"/>
      <c r="H420" s="114"/>
      <c r="I420" s="114"/>
      <c r="J420" s="114"/>
      <c r="K420" s="114"/>
      <c r="L420" s="114"/>
      <c r="M420" s="114"/>
      <c r="N420" s="114"/>
      <c r="O420" s="114"/>
      <c r="P420" s="114"/>
      <c r="Q420" s="114"/>
      <c r="R420" s="114"/>
      <c r="S420" s="114"/>
      <c r="T420" s="114"/>
      <c r="U420" s="114"/>
      <c r="V420" s="114"/>
      <c r="W420" s="114"/>
      <c r="X420" s="114"/>
      <c r="Y420" s="114"/>
      <c r="Z420" s="114"/>
      <c r="AA420" s="114"/>
      <c r="AB420" s="114"/>
      <c r="AC420" s="114"/>
      <c r="AD420" s="114"/>
      <c r="AE420" s="114"/>
      <c r="AF420" s="114"/>
      <c r="AG420" s="114"/>
      <c r="AH420" s="114"/>
      <c r="AI420" s="114"/>
      <c r="AJ420" s="114"/>
      <c r="AK420" s="114"/>
      <c r="AL420" s="114"/>
      <c r="AM420" s="114"/>
      <c r="AN420" s="114"/>
      <c r="AO420" s="114"/>
      <c r="AP420" s="114"/>
      <c r="AQ420" s="114"/>
      <c r="AR420" s="114"/>
      <c r="AS420" s="114"/>
      <c r="AT420" s="114"/>
      <c r="AU420" s="114"/>
      <c r="AV420" s="114"/>
      <c r="AW420" s="114"/>
      <c r="AX420" s="114"/>
      <c r="AY420" s="114"/>
      <c r="AZ420" s="114"/>
      <c r="BA420" s="114"/>
      <c r="BB420" s="114"/>
    </row>
    <row r="421" spans="2:54">
      <c r="B421" s="114"/>
      <c r="C421" s="114"/>
      <c r="D421" s="114"/>
      <c r="E421" s="114"/>
      <c r="F421" s="114"/>
      <c r="G421" s="114"/>
      <c r="H421" s="114"/>
      <c r="I421" s="114"/>
      <c r="J421" s="114"/>
      <c r="K421" s="114"/>
      <c r="L421" s="114"/>
      <c r="M421" s="114"/>
      <c r="N421" s="114"/>
      <c r="O421" s="114"/>
      <c r="P421" s="114"/>
      <c r="Q421" s="114"/>
      <c r="R421" s="114"/>
      <c r="S421" s="114"/>
      <c r="T421" s="114"/>
      <c r="U421" s="114"/>
      <c r="V421" s="114"/>
      <c r="W421" s="114"/>
      <c r="X421" s="114"/>
      <c r="Y421" s="114"/>
      <c r="Z421" s="114"/>
      <c r="AA421" s="114"/>
      <c r="AB421" s="114"/>
      <c r="AC421" s="114"/>
      <c r="AD421" s="114"/>
      <c r="AE421" s="114"/>
      <c r="AF421" s="114"/>
      <c r="AG421" s="114"/>
      <c r="AH421" s="114"/>
      <c r="AI421" s="114"/>
      <c r="AJ421" s="114"/>
      <c r="AK421" s="114"/>
      <c r="AL421" s="114"/>
      <c r="AM421" s="114"/>
      <c r="AN421" s="114"/>
      <c r="AO421" s="114"/>
      <c r="AP421" s="114"/>
      <c r="AQ421" s="114"/>
      <c r="AR421" s="114"/>
      <c r="AS421" s="114"/>
      <c r="AT421" s="114"/>
      <c r="AU421" s="114"/>
      <c r="AV421" s="114"/>
      <c r="AW421" s="114"/>
      <c r="AX421" s="114"/>
      <c r="AY421" s="114"/>
      <c r="AZ421" s="114"/>
      <c r="BA421" s="114"/>
      <c r="BB421" s="114"/>
    </row>
    <row r="422" spans="2:54">
      <c r="B422" s="114"/>
      <c r="C422" s="114"/>
      <c r="D422" s="114"/>
      <c r="E422" s="114"/>
      <c r="F422" s="114"/>
      <c r="G422" s="114"/>
      <c r="H422" s="114"/>
      <c r="I422" s="114"/>
      <c r="J422" s="114"/>
      <c r="K422" s="114"/>
      <c r="L422" s="114"/>
      <c r="M422" s="114"/>
      <c r="N422" s="114"/>
      <c r="O422" s="114"/>
      <c r="P422" s="114"/>
      <c r="Q422" s="114"/>
      <c r="R422" s="114"/>
      <c r="S422" s="114"/>
      <c r="T422" s="114"/>
      <c r="U422" s="114"/>
      <c r="V422" s="114"/>
      <c r="W422" s="114"/>
      <c r="X422" s="114"/>
      <c r="Y422" s="114"/>
      <c r="Z422" s="114"/>
      <c r="AA422" s="114"/>
      <c r="AB422" s="114"/>
      <c r="AC422" s="114"/>
      <c r="AD422" s="114"/>
      <c r="AE422" s="114"/>
      <c r="AF422" s="114"/>
      <c r="AG422" s="114"/>
      <c r="AH422" s="114"/>
      <c r="AI422" s="114"/>
      <c r="AJ422" s="114"/>
      <c r="AK422" s="114"/>
      <c r="AL422" s="114"/>
      <c r="AM422" s="114"/>
      <c r="AN422" s="114"/>
      <c r="AO422" s="114"/>
      <c r="AP422" s="114"/>
      <c r="AQ422" s="114"/>
      <c r="AR422" s="114"/>
      <c r="AS422" s="114"/>
      <c r="AT422" s="114"/>
      <c r="AU422" s="114"/>
      <c r="AV422" s="114"/>
      <c r="AW422" s="114"/>
      <c r="AX422" s="114"/>
      <c r="AY422" s="114"/>
      <c r="AZ422" s="114"/>
      <c r="BA422" s="114"/>
      <c r="BB422" s="114"/>
    </row>
    <row r="423" spans="2:54">
      <c r="B423" s="114"/>
      <c r="C423" s="114"/>
      <c r="D423" s="114"/>
      <c r="E423" s="114"/>
      <c r="F423" s="114"/>
      <c r="G423" s="114"/>
      <c r="H423" s="114"/>
      <c r="I423" s="114"/>
      <c r="J423" s="114"/>
      <c r="K423" s="114"/>
      <c r="L423" s="114"/>
      <c r="M423" s="114"/>
      <c r="N423" s="114"/>
      <c r="O423" s="114"/>
      <c r="P423" s="114"/>
      <c r="Q423" s="114"/>
      <c r="R423" s="114"/>
      <c r="S423" s="114"/>
      <c r="T423" s="114"/>
      <c r="U423" s="114"/>
      <c r="V423" s="114"/>
      <c r="W423" s="114"/>
      <c r="X423" s="114"/>
      <c r="Y423" s="114"/>
      <c r="Z423" s="114"/>
      <c r="AA423" s="114"/>
      <c r="AB423" s="114"/>
      <c r="AC423" s="114"/>
      <c r="AD423" s="114"/>
      <c r="AE423" s="114"/>
      <c r="AF423" s="114"/>
      <c r="AG423" s="114"/>
      <c r="AH423" s="114"/>
      <c r="AI423" s="114"/>
      <c r="AJ423" s="114"/>
      <c r="AK423" s="114"/>
      <c r="AL423" s="114"/>
      <c r="AM423" s="114"/>
      <c r="AN423" s="114"/>
      <c r="AO423" s="114"/>
      <c r="AP423" s="114"/>
      <c r="AQ423" s="114"/>
      <c r="AR423" s="114"/>
      <c r="AS423" s="114"/>
      <c r="AT423" s="114"/>
      <c r="AU423" s="114"/>
      <c r="AV423" s="114"/>
      <c r="AW423" s="114"/>
      <c r="AX423" s="114"/>
      <c r="AY423" s="114"/>
      <c r="AZ423" s="114"/>
      <c r="BA423" s="114"/>
      <c r="BB423" s="114"/>
    </row>
    <row r="424" spans="2:54">
      <c r="B424" s="114"/>
      <c r="C424" s="114"/>
      <c r="D424" s="114"/>
      <c r="E424" s="114"/>
      <c r="F424" s="114"/>
      <c r="G424" s="114"/>
      <c r="H424" s="114"/>
      <c r="I424" s="114"/>
      <c r="J424" s="114"/>
      <c r="K424" s="114"/>
      <c r="L424" s="114"/>
      <c r="M424" s="114"/>
      <c r="N424" s="114"/>
      <c r="O424" s="114"/>
      <c r="P424" s="114"/>
      <c r="Q424" s="114"/>
      <c r="R424" s="114"/>
      <c r="S424" s="114"/>
      <c r="T424" s="114"/>
      <c r="U424" s="114"/>
      <c r="V424" s="114"/>
      <c r="W424" s="114"/>
      <c r="X424" s="114"/>
      <c r="Y424" s="114"/>
      <c r="Z424" s="114"/>
      <c r="AA424" s="114"/>
      <c r="AB424" s="114"/>
      <c r="AC424" s="114"/>
      <c r="AD424" s="114"/>
      <c r="AE424" s="114"/>
      <c r="AF424" s="114"/>
      <c r="AG424" s="114"/>
      <c r="AH424" s="114"/>
      <c r="AI424" s="114"/>
      <c r="AJ424" s="114"/>
      <c r="AK424" s="114"/>
      <c r="AL424" s="114"/>
      <c r="AM424" s="114"/>
      <c r="AN424" s="114"/>
      <c r="AO424" s="114"/>
      <c r="AP424" s="114"/>
      <c r="AQ424" s="114"/>
      <c r="AR424" s="114"/>
      <c r="AS424" s="114"/>
      <c r="AT424" s="114"/>
      <c r="AU424" s="114"/>
      <c r="AV424" s="114"/>
      <c r="AW424" s="114"/>
      <c r="AX424" s="114"/>
      <c r="AY424" s="114"/>
      <c r="AZ424" s="114"/>
      <c r="BA424" s="114"/>
      <c r="BB424" s="114"/>
    </row>
    <row r="425" spans="2:54">
      <c r="B425" s="114"/>
      <c r="C425" s="114"/>
      <c r="D425" s="114"/>
      <c r="E425" s="114"/>
      <c r="F425" s="114"/>
      <c r="G425" s="114"/>
      <c r="H425" s="114"/>
      <c r="I425" s="114"/>
      <c r="J425" s="114"/>
      <c r="K425" s="114"/>
      <c r="L425" s="114"/>
      <c r="M425" s="114"/>
      <c r="N425" s="114"/>
      <c r="O425" s="114"/>
      <c r="P425" s="114"/>
      <c r="Q425" s="114"/>
      <c r="R425" s="114"/>
      <c r="S425" s="114"/>
      <c r="T425" s="114"/>
      <c r="U425" s="114"/>
      <c r="V425" s="114"/>
      <c r="W425" s="114"/>
      <c r="X425" s="114"/>
      <c r="Y425" s="114"/>
      <c r="Z425" s="114"/>
      <c r="AA425" s="114"/>
      <c r="AB425" s="114"/>
      <c r="AC425" s="114"/>
      <c r="AD425" s="114"/>
      <c r="AE425" s="114"/>
      <c r="AF425" s="114"/>
      <c r="AG425" s="114"/>
      <c r="AH425" s="114"/>
      <c r="AI425" s="114"/>
      <c r="AJ425" s="114"/>
      <c r="AK425" s="114"/>
      <c r="AL425" s="114"/>
      <c r="AM425" s="114"/>
      <c r="AN425" s="114"/>
      <c r="AO425" s="114"/>
      <c r="AP425" s="114"/>
      <c r="AQ425" s="114"/>
      <c r="AR425" s="114"/>
      <c r="AS425" s="114"/>
      <c r="AT425" s="114"/>
      <c r="AU425" s="114"/>
      <c r="AV425" s="114"/>
      <c r="AW425" s="114"/>
      <c r="AX425" s="114"/>
      <c r="AY425" s="114"/>
      <c r="AZ425" s="114"/>
      <c r="BA425" s="114"/>
      <c r="BB425" s="114"/>
    </row>
    <row r="426" spans="2:54">
      <c r="B426" s="114"/>
      <c r="C426" s="114"/>
      <c r="D426" s="114"/>
      <c r="E426" s="114"/>
      <c r="F426" s="114"/>
      <c r="G426" s="114"/>
      <c r="H426" s="114"/>
      <c r="I426" s="114"/>
      <c r="J426" s="114"/>
      <c r="K426" s="114"/>
      <c r="L426" s="114"/>
      <c r="M426" s="114"/>
      <c r="N426" s="114"/>
      <c r="O426" s="114"/>
      <c r="P426" s="114"/>
      <c r="Q426" s="114"/>
      <c r="R426" s="114"/>
      <c r="S426" s="114"/>
      <c r="T426" s="114"/>
      <c r="U426" s="114"/>
      <c r="V426" s="114"/>
      <c r="W426" s="114"/>
      <c r="X426" s="114"/>
      <c r="Y426" s="114"/>
      <c r="Z426" s="114"/>
      <c r="AA426" s="114"/>
      <c r="AB426" s="114"/>
      <c r="AC426" s="114"/>
      <c r="AD426" s="114"/>
      <c r="AE426" s="114"/>
      <c r="AF426" s="114"/>
      <c r="AG426" s="114"/>
      <c r="AH426" s="114"/>
      <c r="AI426" s="114"/>
      <c r="AJ426" s="114"/>
      <c r="AK426" s="114"/>
      <c r="AL426" s="114"/>
      <c r="AM426" s="114"/>
      <c r="AN426" s="114"/>
      <c r="AO426" s="114"/>
      <c r="AP426" s="114"/>
      <c r="AQ426" s="114"/>
      <c r="AR426" s="114"/>
      <c r="AS426" s="114"/>
      <c r="AT426" s="114"/>
      <c r="AU426" s="114"/>
      <c r="AV426" s="114"/>
      <c r="AW426" s="114"/>
      <c r="AX426" s="114"/>
      <c r="AY426" s="114"/>
      <c r="AZ426" s="114"/>
      <c r="BA426" s="114"/>
      <c r="BB426" s="114"/>
    </row>
    <row r="427" spans="2:54">
      <c r="B427" s="114"/>
      <c r="C427" s="114"/>
      <c r="D427" s="114"/>
      <c r="E427" s="114"/>
      <c r="F427" s="114"/>
      <c r="G427" s="114"/>
      <c r="H427" s="114"/>
      <c r="I427" s="114"/>
      <c r="J427" s="114"/>
      <c r="K427" s="114"/>
      <c r="L427" s="114"/>
      <c r="M427" s="114"/>
      <c r="N427" s="114"/>
      <c r="O427" s="114"/>
      <c r="P427" s="114"/>
      <c r="Q427" s="114"/>
      <c r="R427" s="114"/>
      <c r="S427" s="114"/>
      <c r="T427" s="114"/>
      <c r="U427" s="114"/>
      <c r="V427" s="114"/>
      <c r="W427" s="114"/>
      <c r="X427" s="114"/>
      <c r="Y427" s="114"/>
      <c r="Z427" s="114"/>
      <c r="AA427" s="114"/>
      <c r="AB427" s="114"/>
      <c r="AC427" s="114"/>
      <c r="AD427" s="114"/>
      <c r="AE427" s="114"/>
      <c r="AF427" s="114"/>
      <c r="AG427" s="114"/>
      <c r="AH427" s="114"/>
      <c r="AI427" s="114"/>
      <c r="AJ427" s="114"/>
      <c r="AK427" s="114"/>
      <c r="AL427" s="114"/>
      <c r="AM427" s="114"/>
      <c r="AN427" s="114"/>
      <c r="AO427" s="114"/>
      <c r="AP427" s="114"/>
      <c r="AQ427" s="114"/>
      <c r="AR427" s="114"/>
      <c r="AS427" s="114"/>
      <c r="AT427" s="114"/>
      <c r="AU427" s="114"/>
      <c r="AV427" s="114"/>
      <c r="AW427" s="114"/>
      <c r="AX427" s="114"/>
      <c r="AY427" s="114"/>
      <c r="AZ427" s="114"/>
      <c r="BA427" s="114"/>
      <c r="BB427" s="114"/>
    </row>
    <row r="428" spans="2:54">
      <c r="B428" s="114"/>
      <c r="C428" s="114"/>
      <c r="D428" s="114"/>
      <c r="E428" s="114"/>
      <c r="F428" s="114"/>
      <c r="G428" s="114"/>
      <c r="H428" s="114"/>
      <c r="I428" s="114"/>
      <c r="J428" s="114"/>
      <c r="K428" s="114"/>
      <c r="L428" s="114"/>
      <c r="M428" s="114"/>
      <c r="N428" s="114"/>
      <c r="O428" s="114"/>
      <c r="P428" s="114"/>
      <c r="Q428" s="114"/>
      <c r="R428" s="114"/>
      <c r="S428" s="114"/>
      <c r="T428" s="114"/>
      <c r="U428" s="114"/>
      <c r="V428" s="114"/>
      <c r="W428" s="114"/>
      <c r="X428" s="114"/>
      <c r="Y428" s="114"/>
      <c r="Z428" s="114"/>
      <c r="AA428" s="114"/>
      <c r="AB428" s="114"/>
      <c r="AC428" s="114"/>
      <c r="AD428" s="114"/>
      <c r="AE428" s="114"/>
      <c r="AF428" s="114"/>
      <c r="AG428" s="114"/>
      <c r="AH428" s="114"/>
      <c r="AI428" s="114"/>
      <c r="AJ428" s="114"/>
      <c r="AK428" s="114"/>
      <c r="AL428" s="114"/>
      <c r="AM428" s="114"/>
      <c r="AN428" s="114"/>
      <c r="AO428" s="114"/>
      <c r="AP428" s="114"/>
      <c r="AQ428" s="114"/>
      <c r="AR428" s="114"/>
      <c r="AS428" s="114"/>
      <c r="AT428" s="114"/>
      <c r="AU428" s="114"/>
      <c r="AV428" s="114"/>
      <c r="AW428" s="114"/>
      <c r="AX428" s="114"/>
      <c r="AY428" s="114"/>
      <c r="AZ428" s="114"/>
      <c r="BA428" s="114"/>
      <c r="BB428" s="114"/>
    </row>
    <row r="429" spans="2:54">
      <c r="B429" s="114"/>
      <c r="C429" s="114"/>
      <c r="D429" s="114"/>
      <c r="E429" s="114"/>
      <c r="F429" s="114"/>
      <c r="G429" s="114"/>
      <c r="H429" s="114"/>
      <c r="I429" s="114"/>
      <c r="J429" s="114"/>
      <c r="K429" s="114"/>
      <c r="L429" s="114"/>
      <c r="M429" s="114"/>
      <c r="N429" s="114"/>
      <c r="O429" s="114"/>
      <c r="P429" s="114"/>
      <c r="Q429" s="114"/>
      <c r="R429" s="114"/>
      <c r="S429" s="114"/>
      <c r="T429" s="114"/>
      <c r="U429" s="114"/>
      <c r="V429" s="114"/>
      <c r="W429" s="114"/>
      <c r="X429" s="114"/>
      <c r="Y429" s="114"/>
      <c r="Z429" s="114"/>
      <c r="AA429" s="114"/>
      <c r="AB429" s="114"/>
      <c r="AC429" s="114"/>
      <c r="AD429" s="114"/>
      <c r="AE429" s="114"/>
      <c r="AF429" s="114"/>
      <c r="AG429" s="114"/>
      <c r="AH429" s="114"/>
      <c r="AI429" s="114"/>
      <c r="AJ429" s="114"/>
      <c r="AK429" s="114"/>
      <c r="AL429" s="114"/>
      <c r="AM429" s="114"/>
      <c r="AN429" s="114"/>
      <c r="AO429" s="114"/>
      <c r="AP429" s="114"/>
      <c r="AQ429" s="114"/>
      <c r="AR429" s="114"/>
      <c r="AS429" s="114"/>
      <c r="AT429" s="114"/>
      <c r="AU429" s="114"/>
      <c r="AV429" s="114"/>
      <c r="AW429" s="114"/>
      <c r="AX429" s="114"/>
      <c r="AY429" s="114"/>
      <c r="AZ429" s="114"/>
      <c r="BA429" s="114"/>
      <c r="BB429" s="114"/>
    </row>
    <row r="430" spans="2:54">
      <c r="B430" s="114"/>
      <c r="C430" s="114"/>
      <c r="D430" s="114"/>
      <c r="E430" s="114"/>
      <c r="F430" s="114"/>
      <c r="G430" s="114"/>
      <c r="H430" s="114"/>
      <c r="I430" s="114"/>
      <c r="J430" s="114"/>
      <c r="K430" s="114"/>
      <c r="L430" s="114"/>
      <c r="M430" s="114"/>
      <c r="N430" s="114"/>
      <c r="O430" s="114"/>
      <c r="P430" s="114"/>
      <c r="Q430" s="114"/>
      <c r="R430" s="114"/>
      <c r="S430" s="114"/>
      <c r="T430" s="114"/>
      <c r="U430" s="114"/>
      <c r="V430" s="114"/>
      <c r="W430" s="114"/>
      <c r="X430" s="114"/>
      <c r="Y430" s="114"/>
      <c r="Z430" s="114"/>
      <c r="AA430" s="114"/>
      <c r="AB430" s="114"/>
      <c r="AC430" s="114"/>
      <c r="AD430" s="114"/>
      <c r="AE430" s="114"/>
      <c r="AF430" s="114"/>
      <c r="AG430" s="114"/>
      <c r="AH430" s="114"/>
      <c r="AI430" s="114"/>
      <c r="AJ430" s="114"/>
      <c r="AK430" s="114"/>
      <c r="AL430" s="114"/>
      <c r="AM430" s="114"/>
      <c r="AN430" s="114"/>
      <c r="AO430" s="114"/>
      <c r="AP430" s="114"/>
      <c r="AQ430" s="114"/>
      <c r="AR430" s="114"/>
      <c r="AS430" s="114"/>
      <c r="AT430" s="114"/>
      <c r="AU430" s="114"/>
      <c r="AV430" s="114"/>
      <c r="AW430" s="114"/>
      <c r="AX430" s="114"/>
      <c r="AY430" s="114"/>
      <c r="AZ430" s="114"/>
      <c r="BA430" s="114"/>
      <c r="BB430" s="114"/>
    </row>
    <row r="431" spans="2:54">
      <c r="B431" s="114"/>
      <c r="C431" s="114"/>
      <c r="D431" s="114"/>
      <c r="E431" s="114"/>
      <c r="F431" s="114"/>
      <c r="G431" s="114"/>
      <c r="H431" s="114"/>
      <c r="I431" s="114"/>
      <c r="J431" s="114"/>
      <c r="K431" s="114"/>
      <c r="L431" s="114"/>
      <c r="M431" s="114"/>
      <c r="N431" s="114"/>
      <c r="O431" s="114"/>
      <c r="P431" s="114"/>
      <c r="Q431" s="114"/>
      <c r="R431" s="114"/>
      <c r="S431" s="114"/>
      <c r="T431" s="114"/>
      <c r="U431" s="114"/>
      <c r="V431" s="114"/>
      <c r="W431" s="114"/>
      <c r="X431" s="114"/>
      <c r="Y431" s="114"/>
      <c r="Z431" s="114"/>
      <c r="AA431" s="114"/>
      <c r="AB431" s="114"/>
      <c r="AC431" s="114"/>
      <c r="AD431" s="114"/>
      <c r="AE431" s="114"/>
      <c r="AF431" s="114"/>
      <c r="AG431" s="114"/>
      <c r="AH431" s="114"/>
      <c r="AI431" s="114"/>
      <c r="AJ431" s="114"/>
      <c r="AK431" s="114"/>
      <c r="AL431" s="114"/>
      <c r="AM431" s="114"/>
      <c r="AN431" s="114"/>
      <c r="AO431" s="114"/>
      <c r="AP431" s="114"/>
      <c r="AQ431" s="114"/>
      <c r="AR431" s="114"/>
      <c r="AS431" s="114"/>
      <c r="AT431" s="114"/>
      <c r="AU431" s="114"/>
      <c r="AV431" s="114"/>
      <c r="AW431" s="114"/>
      <c r="AX431" s="114"/>
      <c r="AY431" s="114"/>
      <c r="AZ431" s="114"/>
      <c r="BA431" s="114"/>
      <c r="BB431" s="114"/>
    </row>
    <row r="432" spans="2:54">
      <c r="B432" s="114"/>
      <c r="C432" s="114"/>
      <c r="D432" s="114"/>
      <c r="E432" s="114"/>
      <c r="F432" s="114"/>
      <c r="G432" s="114"/>
      <c r="H432" s="114"/>
      <c r="I432" s="114"/>
      <c r="J432" s="114"/>
      <c r="K432" s="114"/>
      <c r="L432" s="114"/>
      <c r="M432" s="114"/>
      <c r="N432" s="114"/>
      <c r="O432" s="114"/>
      <c r="P432" s="114"/>
      <c r="Q432" s="114"/>
      <c r="R432" s="114"/>
      <c r="S432" s="114"/>
      <c r="T432" s="114"/>
      <c r="U432" s="114"/>
      <c r="V432" s="114"/>
      <c r="W432" s="114"/>
      <c r="X432" s="114"/>
      <c r="Y432" s="114"/>
      <c r="Z432" s="114"/>
      <c r="AA432" s="114"/>
      <c r="AB432" s="114"/>
      <c r="AC432" s="114"/>
      <c r="AD432" s="114"/>
      <c r="AE432" s="114"/>
      <c r="AF432" s="114"/>
      <c r="AG432" s="114"/>
      <c r="AH432" s="114"/>
      <c r="AI432" s="114"/>
      <c r="AJ432" s="114"/>
      <c r="AK432" s="114"/>
      <c r="AL432" s="114"/>
      <c r="AM432" s="114"/>
      <c r="AN432" s="114"/>
      <c r="AO432" s="114"/>
      <c r="AP432" s="114"/>
      <c r="AQ432" s="114"/>
      <c r="AR432" s="114"/>
      <c r="AS432" s="114"/>
      <c r="AT432" s="114"/>
      <c r="AU432" s="114"/>
      <c r="AV432" s="114"/>
      <c r="AW432" s="114"/>
      <c r="AX432" s="114"/>
      <c r="AY432" s="114"/>
      <c r="AZ432" s="114"/>
      <c r="BA432" s="114"/>
      <c r="BB432" s="114"/>
    </row>
    <row r="433" spans="2:54">
      <c r="B433" s="114"/>
      <c r="C433" s="114"/>
      <c r="D433" s="114"/>
      <c r="E433" s="114"/>
      <c r="F433" s="114"/>
      <c r="G433" s="114"/>
      <c r="H433" s="114"/>
      <c r="I433" s="114"/>
      <c r="J433" s="114"/>
      <c r="K433" s="114"/>
      <c r="L433" s="114"/>
      <c r="M433" s="114"/>
      <c r="N433" s="114"/>
      <c r="O433" s="114"/>
      <c r="P433" s="114"/>
      <c r="Q433" s="114"/>
      <c r="R433" s="114"/>
      <c r="S433" s="114"/>
      <c r="T433" s="114"/>
      <c r="U433" s="114"/>
      <c r="V433" s="114"/>
      <c r="W433" s="114"/>
      <c r="X433" s="114"/>
      <c r="Y433" s="114"/>
      <c r="Z433" s="114"/>
      <c r="AA433" s="114"/>
      <c r="AB433" s="114"/>
      <c r="AC433" s="114"/>
      <c r="AD433" s="114"/>
      <c r="AE433" s="114"/>
      <c r="AF433" s="114"/>
      <c r="AG433" s="114"/>
      <c r="AH433" s="114"/>
      <c r="AI433" s="114"/>
      <c r="AJ433" s="114"/>
      <c r="AK433" s="114"/>
      <c r="AL433" s="114"/>
      <c r="AM433" s="114"/>
      <c r="AN433" s="114"/>
      <c r="AO433" s="114"/>
      <c r="AP433" s="114"/>
      <c r="AQ433" s="114"/>
      <c r="AR433" s="114"/>
      <c r="AS433" s="114"/>
      <c r="AT433" s="114"/>
      <c r="AU433" s="114"/>
      <c r="AV433" s="114"/>
      <c r="AW433" s="114"/>
      <c r="AX433" s="114"/>
      <c r="AY433" s="114"/>
      <c r="AZ433" s="114"/>
      <c r="BA433" s="114"/>
      <c r="BB433" s="114"/>
    </row>
    <row r="434" spans="2:54">
      <c r="B434" s="114"/>
      <c r="C434" s="114"/>
      <c r="D434" s="114"/>
      <c r="E434" s="114"/>
      <c r="F434" s="114"/>
      <c r="G434" s="114"/>
      <c r="H434" s="114"/>
      <c r="I434" s="114"/>
      <c r="J434" s="114"/>
      <c r="K434" s="114"/>
      <c r="L434" s="114"/>
      <c r="M434" s="114"/>
      <c r="N434" s="114"/>
      <c r="O434" s="114"/>
      <c r="P434" s="114"/>
      <c r="Q434" s="114"/>
      <c r="R434" s="114"/>
      <c r="S434" s="114"/>
      <c r="T434" s="114"/>
      <c r="U434" s="114"/>
      <c r="V434" s="114"/>
      <c r="W434" s="114"/>
      <c r="X434" s="114"/>
      <c r="Y434" s="114"/>
      <c r="Z434" s="114"/>
      <c r="AA434" s="114"/>
      <c r="AB434" s="114"/>
      <c r="AC434" s="114"/>
      <c r="AD434" s="114"/>
      <c r="AE434" s="114"/>
      <c r="AF434" s="114"/>
      <c r="AG434" s="114"/>
      <c r="AH434" s="114"/>
      <c r="AI434" s="114"/>
      <c r="AJ434" s="114"/>
      <c r="AK434" s="114"/>
      <c r="AL434" s="114"/>
      <c r="AM434" s="114"/>
      <c r="AN434" s="114"/>
      <c r="AO434" s="114"/>
      <c r="AP434" s="114"/>
      <c r="AQ434" s="114"/>
      <c r="AR434" s="114"/>
      <c r="AS434" s="114"/>
      <c r="AT434" s="114"/>
      <c r="AU434" s="114"/>
      <c r="AV434" s="114"/>
      <c r="AW434" s="114"/>
      <c r="AX434" s="114"/>
      <c r="AY434" s="114"/>
      <c r="AZ434" s="114"/>
      <c r="BA434" s="114"/>
      <c r="BB434" s="114"/>
    </row>
    <row r="435" spans="2:54">
      <c r="B435" s="114"/>
      <c r="C435" s="114"/>
      <c r="D435" s="114"/>
      <c r="E435" s="114"/>
      <c r="F435" s="114"/>
      <c r="G435" s="114"/>
      <c r="H435" s="114"/>
      <c r="I435" s="114"/>
      <c r="J435" s="114"/>
      <c r="K435" s="114"/>
      <c r="L435" s="114"/>
      <c r="M435" s="114"/>
      <c r="N435" s="114"/>
      <c r="O435" s="114"/>
      <c r="P435" s="114"/>
      <c r="Q435" s="114"/>
      <c r="R435" s="114"/>
      <c r="S435" s="114"/>
      <c r="T435" s="114"/>
      <c r="U435" s="114"/>
      <c r="V435" s="114"/>
      <c r="W435" s="114"/>
      <c r="X435" s="114"/>
      <c r="Y435" s="114"/>
      <c r="Z435" s="114"/>
      <c r="AA435" s="114"/>
      <c r="AB435" s="114"/>
      <c r="AC435" s="114"/>
      <c r="AD435" s="114"/>
      <c r="AE435" s="114"/>
      <c r="AF435" s="114"/>
      <c r="AG435" s="114"/>
      <c r="AH435" s="114"/>
      <c r="AI435" s="114"/>
      <c r="AJ435" s="114"/>
      <c r="AK435" s="114"/>
      <c r="AL435" s="114"/>
      <c r="AM435" s="114"/>
      <c r="AN435" s="114"/>
      <c r="AO435" s="114"/>
      <c r="AP435" s="114"/>
      <c r="AQ435" s="114"/>
      <c r="AR435" s="114"/>
      <c r="AS435" s="114"/>
      <c r="AT435" s="114"/>
      <c r="AU435" s="114"/>
      <c r="AV435" s="114"/>
      <c r="AW435" s="114"/>
      <c r="AX435" s="114"/>
      <c r="AY435" s="114"/>
      <c r="AZ435" s="114"/>
      <c r="BA435" s="114"/>
      <c r="BB435" s="114"/>
    </row>
    <row r="436" spans="2:54">
      <c r="B436" s="114"/>
      <c r="C436" s="114"/>
      <c r="D436" s="114"/>
      <c r="E436" s="114"/>
      <c r="F436" s="114"/>
      <c r="G436" s="114"/>
      <c r="H436" s="114"/>
      <c r="I436" s="114"/>
      <c r="J436" s="114"/>
      <c r="K436" s="114"/>
      <c r="L436" s="114"/>
      <c r="M436" s="114"/>
      <c r="N436" s="114"/>
      <c r="O436" s="114"/>
      <c r="P436" s="114"/>
      <c r="Q436" s="114"/>
      <c r="R436" s="114"/>
      <c r="S436" s="114"/>
      <c r="T436" s="114"/>
      <c r="U436" s="114"/>
      <c r="V436" s="114"/>
      <c r="W436" s="114"/>
      <c r="X436" s="114"/>
      <c r="Y436" s="114"/>
      <c r="Z436" s="114"/>
      <c r="AA436" s="114"/>
      <c r="AB436" s="114"/>
      <c r="AC436" s="114"/>
      <c r="AD436" s="114"/>
      <c r="AE436" s="114"/>
      <c r="AF436" s="114"/>
      <c r="AG436" s="114"/>
      <c r="AH436" s="114"/>
      <c r="AI436" s="114"/>
      <c r="AJ436" s="114"/>
      <c r="AK436" s="114"/>
      <c r="AL436" s="114"/>
      <c r="AM436" s="114"/>
      <c r="AN436" s="114"/>
      <c r="AO436" s="114"/>
      <c r="AP436" s="114"/>
      <c r="AQ436" s="114"/>
      <c r="AR436" s="114"/>
      <c r="AS436" s="114"/>
      <c r="AT436" s="114"/>
      <c r="AU436" s="114"/>
      <c r="AV436" s="114"/>
      <c r="AW436" s="114"/>
      <c r="AX436" s="114"/>
      <c r="AY436" s="114"/>
      <c r="AZ436" s="114"/>
      <c r="BA436" s="114"/>
      <c r="BB436" s="114"/>
    </row>
    <row r="437" spans="2:54">
      <c r="B437" s="114"/>
      <c r="C437" s="114"/>
      <c r="D437" s="114"/>
      <c r="E437" s="114"/>
      <c r="F437" s="114"/>
      <c r="G437" s="114"/>
      <c r="H437" s="114"/>
      <c r="I437" s="114"/>
      <c r="J437" s="114"/>
      <c r="K437" s="114"/>
      <c r="L437" s="114"/>
      <c r="M437" s="114"/>
      <c r="N437" s="114"/>
      <c r="O437" s="114"/>
      <c r="P437" s="114"/>
      <c r="Q437" s="114"/>
      <c r="R437" s="114"/>
      <c r="S437" s="114"/>
      <c r="T437" s="114"/>
      <c r="U437" s="114"/>
      <c r="V437" s="114"/>
      <c r="W437" s="114"/>
      <c r="X437" s="114"/>
      <c r="Y437" s="114"/>
      <c r="Z437" s="114"/>
      <c r="AA437" s="114"/>
      <c r="AB437" s="114"/>
      <c r="AC437" s="114"/>
      <c r="AD437" s="114"/>
      <c r="AE437" s="114"/>
      <c r="AF437" s="114"/>
      <c r="AG437" s="114"/>
      <c r="AH437" s="114"/>
      <c r="AI437" s="114"/>
      <c r="AJ437" s="114"/>
      <c r="AK437" s="114"/>
      <c r="AL437" s="114"/>
      <c r="AM437" s="114"/>
      <c r="AN437" s="114"/>
      <c r="AO437" s="114"/>
      <c r="AP437" s="114"/>
      <c r="AQ437" s="114"/>
      <c r="AR437" s="114"/>
      <c r="AS437" s="114"/>
      <c r="AT437" s="114"/>
      <c r="AU437" s="114"/>
      <c r="AV437" s="114"/>
      <c r="AW437" s="114"/>
      <c r="AX437" s="114"/>
      <c r="AY437" s="114"/>
      <c r="AZ437" s="114"/>
      <c r="BA437" s="114"/>
      <c r="BB437" s="114"/>
    </row>
    <row r="438" spans="2:54">
      <c r="B438" s="114"/>
      <c r="C438" s="114"/>
      <c r="D438" s="114"/>
      <c r="E438" s="114"/>
      <c r="F438" s="114"/>
      <c r="G438" s="114"/>
      <c r="H438" s="114"/>
      <c r="I438" s="114"/>
      <c r="J438" s="114"/>
      <c r="K438" s="114"/>
      <c r="L438" s="114"/>
      <c r="M438" s="114"/>
      <c r="N438" s="114"/>
      <c r="O438" s="114"/>
      <c r="P438" s="114"/>
      <c r="Q438" s="114"/>
      <c r="R438" s="114"/>
      <c r="S438" s="114"/>
      <c r="T438" s="114"/>
      <c r="U438" s="114"/>
      <c r="V438" s="114"/>
      <c r="W438" s="114"/>
      <c r="X438" s="114"/>
      <c r="Y438" s="114"/>
      <c r="Z438" s="114"/>
      <c r="AA438" s="114"/>
      <c r="AB438" s="114"/>
      <c r="AC438" s="114"/>
      <c r="AD438" s="114"/>
      <c r="AE438" s="114"/>
      <c r="AF438" s="114"/>
      <c r="AG438" s="114"/>
      <c r="AH438" s="114"/>
      <c r="AI438" s="114"/>
      <c r="AJ438" s="114"/>
      <c r="AK438" s="114"/>
      <c r="AL438" s="114"/>
      <c r="AM438" s="114"/>
      <c r="AN438" s="114"/>
      <c r="AO438" s="114"/>
      <c r="AP438" s="114"/>
      <c r="AQ438" s="114"/>
      <c r="AR438" s="114"/>
      <c r="AS438" s="114"/>
      <c r="AT438" s="114"/>
      <c r="AU438" s="114"/>
      <c r="AV438" s="114"/>
      <c r="AW438" s="114"/>
      <c r="AX438" s="114"/>
      <c r="AY438" s="114"/>
      <c r="AZ438" s="114"/>
      <c r="BA438" s="114"/>
      <c r="BB438" s="114"/>
    </row>
    <row r="439" spans="2:54">
      <c r="B439" s="114"/>
      <c r="C439" s="114"/>
      <c r="D439" s="114"/>
      <c r="E439" s="114"/>
      <c r="F439" s="114"/>
      <c r="G439" s="114"/>
      <c r="H439" s="114"/>
      <c r="I439" s="114"/>
      <c r="J439" s="114"/>
      <c r="K439" s="114"/>
      <c r="L439" s="114"/>
      <c r="M439" s="114"/>
      <c r="N439" s="114"/>
      <c r="O439" s="114"/>
      <c r="P439" s="114"/>
      <c r="Q439" s="114"/>
      <c r="R439" s="114"/>
      <c r="S439" s="114"/>
      <c r="T439" s="114"/>
      <c r="U439" s="114"/>
      <c r="V439" s="114"/>
      <c r="W439" s="114"/>
      <c r="X439" s="114"/>
      <c r="Y439" s="114"/>
      <c r="Z439" s="114"/>
      <c r="AA439" s="114"/>
      <c r="AB439" s="114"/>
      <c r="AC439" s="114"/>
      <c r="AD439" s="114"/>
      <c r="AE439" s="114"/>
      <c r="AF439" s="114"/>
      <c r="AG439" s="114"/>
      <c r="AH439" s="114"/>
      <c r="AI439" s="114"/>
      <c r="AJ439" s="114"/>
      <c r="AK439" s="114"/>
      <c r="AL439" s="114"/>
      <c r="AM439" s="114"/>
      <c r="AN439" s="114"/>
      <c r="AO439" s="114"/>
      <c r="AP439" s="114"/>
      <c r="AQ439" s="114"/>
      <c r="AR439" s="114"/>
      <c r="AS439" s="114"/>
      <c r="AT439" s="114"/>
      <c r="AU439" s="114"/>
      <c r="AV439" s="114"/>
      <c r="AW439" s="114"/>
      <c r="AX439" s="114"/>
      <c r="AY439" s="114"/>
      <c r="AZ439" s="114"/>
      <c r="BA439" s="114"/>
      <c r="BB439" s="114"/>
    </row>
    <row r="440" spans="2:54">
      <c r="B440" s="114"/>
      <c r="C440" s="114"/>
      <c r="D440" s="114"/>
      <c r="E440" s="114"/>
      <c r="F440" s="114"/>
      <c r="G440" s="114"/>
      <c r="H440" s="114"/>
      <c r="I440" s="114"/>
      <c r="J440" s="114"/>
      <c r="K440" s="114"/>
      <c r="L440" s="114"/>
      <c r="M440" s="114"/>
      <c r="N440" s="114"/>
      <c r="O440" s="114"/>
      <c r="P440" s="114"/>
      <c r="Q440" s="114"/>
      <c r="R440" s="114"/>
      <c r="S440" s="114"/>
      <c r="T440" s="114"/>
      <c r="U440" s="114"/>
      <c r="V440" s="114"/>
      <c r="W440" s="114"/>
      <c r="X440" s="114"/>
      <c r="Y440" s="114"/>
      <c r="Z440" s="114"/>
      <c r="AA440" s="114"/>
      <c r="AB440" s="114"/>
      <c r="AC440" s="114"/>
      <c r="AD440" s="114"/>
      <c r="AE440" s="114"/>
      <c r="AF440" s="114"/>
      <c r="AG440" s="114"/>
      <c r="AH440" s="114"/>
      <c r="AI440" s="114"/>
      <c r="AJ440" s="114"/>
      <c r="AK440" s="114"/>
      <c r="AL440" s="114"/>
      <c r="AM440" s="114"/>
      <c r="AN440" s="114"/>
      <c r="AO440" s="114"/>
      <c r="AP440" s="114"/>
      <c r="AQ440" s="114"/>
      <c r="AR440" s="114"/>
      <c r="AS440" s="114"/>
      <c r="AT440" s="114"/>
      <c r="AU440" s="114"/>
      <c r="AV440" s="114"/>
      <c r="AW440" s="114"/>
      <c r="AX440" s="114"/>
      <c r="AY440" s="114"/>
      <c r="AZ440" s="114"/>
      <c r="BA440" s="114"/>
      <c r="BB440" s="114"/>
    </row>
    <row r="441" spans="2:54">
      <c r="B441" s="114"/>
      <c r="C441" s="114"/>
      <c r="D441" s="114"/>
      <c r="E441" s="114"/>
      <c r="F441" s="114"/>
      <c r="G441" s="114"/>
      <c r="H441" s="114"/>
      <c r="I441" s="114"/>
      <c r="J441" s="114"/>
      <c r="K441" s="114"/>
      <c r="L441" s="114"/>
      <c r="M441" s="114"/>
      <c r="N441" s="114"/>
      <c r="O441" s="114"/>
      <c r="P441" s="114"/>
      <c r="Q441" s="114"/>
      <c r="R441" s="114"/>
      <c r="S441" s="114"/>
      <c r="T441" s="114"/>
      <c r="U441" s="114"/>
      <c r="V441" s="114"/>
      <c r="W441" s="114"/>
      <c r="X441" s="114"/>
      <c r="Y441" s="114"/>
      <c r="Z441" s="114"/>
      <c r="AA441" s="114"/>
      <c r="AB441" s="114"/>
      <c r="AC441" s="114"/>
      <c r="AD441" s="114"/>
      <c r="AE441" s="114"/>
      <c r="AF441" s="114"/>
      <c r="AG441" s="114"/>
      <c r="AH441" s="114"/>
      <c r="AI441" s="114"/>
      <c r="AJ441" s="114"/>
      <c r="AK441" s="114"/>
      <c r="AL441" s="114"/>
      <c r="AM441" s="114"/>
      <c r="AN441" s="114"/>
      <c r="AO441" s="114"/>
      <c r="AP441" s="114"/>
      <c r="AQ441" s="114"/>
      <c r="AR441" s="114"/>
      <c r="AS441" s="114"/>
      <c r="AT441" s="114"/>
      <c r="AU441" s="114"/>
      <c r="AV441" s="114"/>
      <c r="AW441" s="114"/>
      <c r="AX441" s="114"/>
      <c r="AY441" s="114"/>
      <c r="AZ441" s="114"/>
      <c r="BA441" s="114"/>
      <c r="BB441" s="114"/>
    </row>
    <row r="442" spans="2:54">
      <c r="B442" s="114"/>
      <c r="C442" s="114"/>
      <c r="D442" s="114"/>
      <c r="E442" s="114"/>
      <c r="F442" s="114"/>
      <c r="G442" s="114"/>
      <c r="H442" s="114"/>
      <c r="I442" s="114"/>
      <c r="J442" s="114"/>
      <c r="K442" s="114"/>
      <c r="L442" s="114"/>
      <c r="M442" s="114"/>
      <c r="N442" s="114"/>
      <c r="O442" s="114"/>
      <c r="P442" s="114"/>
      <c r="Q442" s="114"/>
      <c r="R442" s="114"/>
      <c r="S442" s="114"/>
      <c r="T442" s="114"/>
      <c r="U442" s="114"/>
      <c r="V442" s="114"/>
      <c r="W442" s="114"/>
      <c r="X442" s="114"/>
      <c r="Y442" s="114"/>
      <c r="Z442" s="114"/>
      <c r="AA442" s="114"/>
      <c r="AB442" s="114"/>
      <c r="AC442" s="114"/>
      <c r="AD442" s="114"/>
      <c r="AE442" s="114"/>
      <c r="AF442" s="114"/>
      <c r="AG442" s="114"/>
      <c r="AH442" s="114"/>
      <c r="AI442" s="114"/>
      <c r="AJ442" s="114"/>
      <c r="AK442" s="114"/>
      <c r="AL442" s="114"/>
      <c r="AM442" s="114"/>
      <c r="AN442" s="114"/>
      <c r="AO442" s="114"/>
      <c r="AP442" s="114"/>
      <c r="AQ442" s="114"/>
      <c r="AR442" s="114"/>
      <c r="AS442" s="114"/>
      <c r="AT442" s="114"/>
      <c r="AU442" s="114"/>
      <c r="AV442" s="114"/>
      <c r="AW442" s="114"/>
      <c r="AX442" s="114"/>
      <c r="AY442" s="114"/>
      <c r="AZ442" s="114"/>
      <c r="BA442" s="114"/>
      <c r="BB442" s="114"/>
    </row>
    <row r="443" spans="2:54">
      <c r="B443" s="114"/>
      <c r="C443" s="114"/>
      <c r="D443" s="114"/>
      <c r="E443" s="114"/>
      <c r="F443" s="114"/>
      <c r="G443" s="114"/>
      <c r="H443" s="114"/>
      <c r="I443" s="114"/>
      <c r="J443" s="114"/>
      <c r="K443" s="114"/>
      <c r="L443" s="114"/>
      <c r="M443" s="114"/>
      <c r="N443" s="114"/>
      <c r="O443" s="114"/>
      <c r="P443" s="114"/>
      <c r="Q443" s="114"/>
      <c r="R443" s="114"/>
      <c r="S443" s="114"/>
      <c r="T443" s="114"/>
      <c r="U443" s="114"/>
      <c r="V443" s="114"/>
      <c r="W443" s="114"/>
      <c r="X443" s="114"/>
      <c r="Y443" s="114"/>
      <c r="Z443" s="114"/>
      <c r="AA443" s="114"/>
      <c r="AB443" s="114"/>
      <c r="AC443" s="114"/>
      <c r="AD443" s="114"/>
      <c r="AE443" s="114"/>
      <c r="AF443" s="114"/>
      <c r="AG443" s="114"/>
      <c r="AH443" s="114"/>
      <c r="AI443" s="114"/>
      <c r="AJ443" s="114"/>
      <c r="AK443" s="114"/>
      <c r="AL443" s="114"/>
      <c r="AM443" s="114"/>
      <c r="AN443" s="114"/>
      <c r="AO443" s="114"/>
      <c r="AP443" s="114"/>
      <c r="AQ443" s="114"/>
      <c r="AR443" s="114"/>
      <c r="AS443" s="114"/>
      <c r="AT443" s="114"/>
      <c r="AU443" s="114"/>
      <c r="AV443" s="114"/>
      <c r="AW443" s="114"/>
      <c r="AX443" s="114"/>
      <c r="AY443" s="114"/>
      <c r="AZ443" s="114"/>
      <c r="BA443" s="114"/>
      <c r="BB443" s="114"/>
    </row>
    <row r="444" spans="2:54">
      <c r="B444" s="114"/>
      <c r="C444" s="114"/>
      <c r="D444" s="114"/>
      <c r="E444" s="114"/>
      <c r="F444" s="114"/>
      <c r="G444" s="114"/>
      <c r="H444" s="114"/>
      <c r="I444" s="114"/>
      <c r="J444" s="114"/>
      <c r="K444" s="114"/>
      <c r="L444" s="114"/>
      <c r="M444" s="114"/>
      <c r="N444" s="114"/>
      <c r="O444" s="114"/>
      <c r="P444" s="114"/>
      <c r="Q444" s="114"/>
      <c r="R444" s="114"/>
      <c r="S444" s="114"/>
      <c r="T444" s="114"/>
      <c r="U444" s="114"/>
      <c r="V444" s="114"/>
      <c r="W444" s="114"/>
      <c r="X444" s="114"/>
      <c r="Y444" s="114"/>
      <c r="Z444" s="114"/>
      <c r="AA444" s="114"/>
      <c r="AB444" s="114"/>
      <c r="AC444" s="114"/>
      <c r="AD444" s="114"/>
      <c r="AE444" s="114"/>
      <c r="AF444" s="114"/>
      <c r="AG444" s="114"/>
      <c r="AH444" s="114"/>
      <c r="AI444" s="114"/>
      <c r="AJ444" s="114"/>
      <c r="AK444" s="114"/>
      <c r="AL444" s="114"/>
      <c r="AM444" s="114"/>
      <c r="AN444" s="114"/>
      <c r="AO444" s="114"/>
      <c r="AP444" s="114"/>
      <c r="AQ444" s="114"/>
      <c r="AR444" s="114"/>
      <c r="AS444" s="114"/>
      <c r="AT444" s="114"/>
      <c r="AU444" s="114"/>
      <c r="AV444" s="114"/>
      <c r="AW444" s="114"/>
      <c r="AX444" s="114"/>
      <c r="AY444" s="114"/>
      <c r="AZ444" s="114"/>
      <c r="BA444" s="114"/>
      <c r="BB444" s="114"/>
    </row>
    <row r="445" spans="2:54">
      <c r="B445" s="114"/>
      <c r="C445" s="114"/>
      <c r="D445" s="114"/>
      <c r="E445" s="114"/>
      <c r="F445" s="114"/>
      <c r="G445" s="114"/>
      <c r="H445" s="114"/>
      <c r="I445" s="114"/>
      <c r="J445" s="114"/>
      <c r="K445" s="114"/>
      <c r="L445" s="114"/>
      <c r="M445" s="114"/>
      <c r="N445" s="114"/>
      <c r="O445" s="114"/>
      <c r="P445" s="114"/>
      <c r="Q445" s="114"/>
      <c r="R445" s="114"/>
      <c r="S445" s="114"/>
      <c r="T445" s="114"/>
      <c r="U445" s="114"/>
      <c r="V445" s="114"/>
      <c r="W445" s="114"/>
      <c r="X445" s="114"/>
      <c r="Y445" s="114"/>
      <c r="Z445" s="114"/>
      <c r="AA445" s="114"/>
      <c r="AB445" s="114"/>
      <c r="AC445" s="114"/>
      <c r="AD445" s="114"/>
      <c r="AE445" s="114"/>
      <c r="AF445" s="114"/>
      <c r="AG445" s="114"/>
      <c r="AH445" s="114"/>
      <c r="AI445" s="114"/>
      <c r="AJ445" s="114"/>
      <c r="AK445" s="114"/>
      <c r="AL445" s="114"/>
      <c r="AM445" s="114"/>
      <c r="AN445" s="114"/>
      <c r="AO445" s="114"/>
      <c r="AP445" s="114"/>
      <c r="AQ445" s="114"/>
      <c r="AR445" s="114"/>
      <c r="AS445" s="114"/>
      <c r="AT445" s="114"/>
      <c r="AU445" s="114"/>
      <c r="AV445" s="114"/>
      <c r="AW445" s="114"/>
      <c r="AX445" s="114"/>
      <c r="AY445" s="114"/>
      <c r="AZ445" s="114"/>
      <c r="BA445" s="114"/>
      <c r="BB445" s="114"/>
    </row>
    <row r="446" spans="2:54">
      <c r="B446" s="114"/>
      <c r="C446" s="114"/>
      <c r="D446" s="114"/>
      <c r="E446" s="114"/>
      <c r="F446" s="114"/>
      <c r="G446" s="114"/>
      <c r="H446" s="114"/>
      <c r="I446" s="114"/>
      <c r="J446" s="114"/>
      <c r="K446" s="114"/>
      <c r="L446" s="114"/>
      <c r="M446" s="114"/>
      <c r="N446" s="114"/>
      <c r="O446" s="114"/>
      <c r="P446" s="114"/>
      <c r="Q446" s="114"/>
      <c r="R446" s="114"/>
      <c r="S446" s="114"/>
      <c r="T446" s="114"/>
      <c r="U446" s="114"/>
      <c r="V446" s="114"/>
      <c r="W446" s="114"/>
      <c r="X446" s="114"/>
      <c r="Y446" s="114"/>
      <c r="Z446" s="114"/>
      <c r="AA446" s="114"/>
      <c r="AB446" s="114"/>
      <c r="AC446" s="114"/>
      <c r="AD446" s="114"/>
      <c r="AE446" s="114"/>
      <c r="AF446" s="114"/>
      <c r="AG446" s="114"/>
      <c r="AH446" s="114"/>
      <c r="AI446" s="114"/>
      <c r="AJ446" s="114"/>
      <c r="AK446" s="114"/>
      <c r="AL446" s="114"/>
      <c r="AM446" s="114"/>
      <c r="AN446" s="114"/>
      <c r="AO446" s="114"/>
      <c r="AP446" s="114"/>
      <c r="AQ446" s="114"/>
      <c r="AR446" s="114"/>
      <c r="AS446" s="114"/>
      <c r="AT446" s="114"/>
      <c r="AU446" s="114"/>
      <c r="AV446" s="114"/>
      <c r="AW446" s="114"/>
      <c r="AX446" s="114"/>
      <c r="AY446" s="114"/>
      <c r="AZ446" s="114"/>
      <c r="BA446" s="114"/>
      <c r="BB446" s="114"/>
    </row>
    <row r="447" spans="2:54">
      <c r="B447" s="114"/>
      <c r="C447" s="114"/>
      <c r="D447" s="114"/>
      <c r="E447" s="114"/>
      <c r="F447" s="114"/>
      <c r="G447" s="114"/>
      <c r="H447" s="114"/>
      <c r="I447" s="114"/>
      <c r="J447" s="114"/>
      <c r="K447" s="114"/>
      <c r="L447" s="114"/>
      <c r="M447" s="114"/>
      <c r="N447" s="114"/>
      <c r="O447" s="114"/>
      <c r="P447" s="114"/>
      <c r="Q447" s="114"/>
      <c r="R447" s="114"/>
      <c r="S447" s="114"/>
      <c r="T447" s="114"/>
      <c r="U447" s="114"/>
      <c r="V447" s="114"/>
      <c r="W447" s="114"/>
      <c r="X447" s="114"/>
      <c r="Y447" s="114"/>
      <c r="Z447" s="114"/>
      <c r="AA447" s="114"/>
      <c r="AB447" s="114"/>
      <c r="AC447" s="114"/>
      <c r="AD447" s="114"/>
      <c r="AE447" s="114"/>
      <c r="AF447" s="114"/>
      <c r="AG447" s="114"/>
      <c r="AH447" s="114"/>
      <c r="AI447" s="114"/>
      <c r="AJ447" s="114"/>
      <c r="AK447" s="114"/>
      <c r="AL447" s="114"/>
      <c r="AM447" s="114"/>
      <c r="AN447" s="114"/>
      <c r="AO447" s="114"/>
      <c r="AP447" s="114"/>
      <c r="AQ447" s="114"/>
      <c r="AR447" s="114"/>
      <c r="AS447" s="114"/>
      <c r="AT447" s="114"/>
      <c r="AU447" s="114"/>
      <c r="AV447" s="114"/>
      <c r="AW447" s="114"/>
      <c r="AX447" s="114"/>
      <c r="AY447" s="114"/>
      <c r="AZ447" s="114"/>
      <c r="BA447" s="114"/>
      <c r="BB447" s="114"/>
    </row>
    <row r="448" spans="2:54">
      <c r="B448" s="114"/>
      <c r="C448" s="114"/>
      <c r="D448" s="114"/>
      <c r="E448" s="114"/>
      <c r="F448" s="114"/>
      <c r="G448" s="114"/>
      <c r="H448" s="114"/>
      <c r="I448" s="114"/>
      <c r="J448" s="114"/>
      <c r="K448" s="114"/>
      <c r="L448" s="114"/>
      <c r="M448" s="114"/>
      <c r="N448" s="114"/>
      <c r="O448" s="114"/>
      <c r="P448" s="114"/>
      <c r="Q448" s="114"/>
      <c r="R448" s="114"/>
      <c r="S448" s="114"/>
      <c r="T448" s="114"/>
      <c r="U448" s="114"/>
      <c r="V448" s="114"/>
      <c r="W448" s="114"/>
      <c r="X448" s="114"/>
      <c r="Y448" s="114"/>
      <c r="Z448" s="114"/>
      <c r="AA448" s="114"/>
      <c r="AB448" s="114"/>
      <c r="AC448" s="114"/>
      <c r="AD448" s="114"/>
      <c r="AE448" s="114"/>
      <c r="AF448" s="114"/>
      <c r="AG448" s="114"/>
      <c r="AH448" s="114"/>
      <c r="AI448" s="114"/>
      <c r="AJ448" s="114"/>
      <c r="AK448" s="114"/>
      <c r="AL448" s="114"/>
      <c r="AM448" s="114"/>
      <c r="AN448" s="114"/>
      <c r="AO448" s="114"/>
      <c r="AP448" s="114"/>
      <c r="AQ448" s="114"/>
      <c r="AR448" s="114"/>
      <c r="AS448" s="114"/>
      <c r="AT448" s="114"/>
      <c r="AU448" s="114"/>
      <c r="AV448" s="114"/>
      <c r="AW448" s="114"/>
      <c r="AX448" s="114"/>
      <c r="AY448" s="114"/>
      <c r="AZ448" s="114"/>
      <c r="BA448" s="114"/>
      <c r="BB448" s="114"/>
    </row>
    <row r="449" spans="2:54">
      <c r="B449" s="114"/>
      <c r="C449" s="114"/>
      <c r="D449" s="114"/>
      <c r="E449" s="114"/>
      <c r="F449" s="114"/>
      <c r="G449" s="114"/>
      <c r="H449" s="114"/>
      <c r="I449" s="114"/>
      <c r="J449" s="114"/>
      <c r="K449" s="114"/>
      <c r="L449" s="114"/>
      <c r="M449" s="114"/>
      <c r="N449" s="114"/>
      <c r="O449" s="114"/>
      <c r="P449" s="114"/>
      <c r="Q449" s="114"/>
      <c r="R449" s="114"/>
      <c r="S449" s="114"/>
      <c r="T449" s="114"/>
      <c r="U449" s="114"/>
      <c r="V449" s="114"/>
      <c r="W449" s="114"/>
      <c r="X449" s="114"/>
      <c r="Y449" s="114"/>
      <c r="Z449" s="114"/>
      <c r="AA449" s="114"/>
      <c r="AB449" s="114"/>
      <c r="AC449" s="114"/>
      <c r="AD449" s="114"/>
      <c r="AE449" s="114"/>
      <c r="AF449" s="114"/>
      <c r="AG449" s="114"/>
      <c r="AH449" s="114"/>
      <c r="AI449" s="114"/>
      <c r="AJ449" s="114"/>
      <c r="AK449" s="114"/>
      <c r="AL449" s="114"/>
      <c r="AM449" s="114"/>
      <c r="AN449" s="114"/>
      <c r="AO449" s="114"/>
      <c r="AP449" s="114"/>
      <c r="AQ449" s="114"/>
      <c r="AR449" s="114"/>
      <c r="AS449" s="114"/>
      <c r="AT449" s="114"/>
      <c r="AU449" s="114"/>
      <c r="AV449" s="114"/>
      <c r="AW449" s="114"/>
      <c r="AX449" s="114"/>
      <c r="AY449" s="114"/>
      <c r="AZ449" s="114"/>
      <c r="BA449" s="114"/>
      <c r="BB449" s="114"/>
    </row>
    <row r="450" spans="2:54">
      <c r="B450" s="114"/>
      <c r="C450" s="114"/>
      <c r="D450" s="114"/>
      <c r="E450" s="114"/>
      <c r="F450" s="114"/>
      <c r="G450" s="114"/>
      <c r="H450" s="114"/>
      <c r="I450" s="114"/>
      <c r="J450" s="114"/>
      <c r="K450" s="114"/>
      <c r="L450" s="114"/>
      <c r="M450" s="114"/>
      <c r="N450" s="114"/>
      <c r="O450" s="114"/>
      <c r="P450" s="114"/>
      <c r="Q450" s="114"/>
      <c r="R450" s="114"/>
      <c r="S450" s="114"/>
      <c r="T450" s="114"/>
      <c r="U450" s="114"/>
      <c r="V450" s="114"/>
      <c r="W450" s="114"/>
      <c r="X450" s="114"/>
      <c r="Y450" s="114"/>
      <c r="Z450" s="114"/>
      <c r="AA450" s="114"/>
      <c r="AB450" s="114"/>
      <c r="AC450" s="114"/>
      <c r="AD450" s="114"/>
      <c r="AE450" s="114"/>
      <c r="AF450" s="114"/>
      <c r="AG450" s="114"/>
      <c r="AH450" s="114"/>
      <c r="AI450" s="114"/>
      <c r="AJ450" s="114"/>
      <c r="AK450" s="114"/>
      <c r="AL450" s="114"/>
      <c r="AM450" s="114"/>
      <c r="AN450" s="114"/>
      <c r="AO450" s="114"/>
      <c r="AP450" s="114"/>
      <c r="AQ450" s="114"/>
      <c r="AR450" s="114"/>
      <c r="AS450" s="114"/>
      <c r="AT450" s="114"/>
      <c r="AU450" s="114"/>
      <c r="AV450" s="114"/>
      <c r="AW450" s="114"/>
      <c r="AX450" s="114"/>
      <c r="AY450" s="114"/>
      <c r="AZ450" s="114"/>
      <c r="BA450" s="114"/>
      <c r="BB450" s="114"/>
    </row>
    <row r="451" spans="2:54">
      <c r="B451" s="114"/>
      <c r="C451" s="114"/>
      <c r="D451" s="114"/>
      <c r="E451" s="114"/>
      <c r="F451" s="114"/>
      <c r="G451" s="114"/>
      <c r="H451" s="114"/>
      <c r="I451" s="114"/>
      <c r="J451" s="114"/>
      <c r="K451" s="114"/>
      <c r="L451" s="114"/>
      <c r="M451" s="114"/>
      <c r="N451" s="114"/>
      <c r="O451" s="114"/>
      <c r="P451" s="114"/>
      <c r="Q451" s="114"/>
      <c r="R451" s="114"/>
      <c r="S451" s="114"/>
      <c r="T451" s="114"/>
      <c r="U451" s="114"/>
      <c r="V451" s="114"/>
      <c r="W451" s="114"/>
      <c r="X451" s="114"/>
      <c r="Y451" s="114"/>
      <c r="Z451" s="114"/>
      <c r="AA451" s="114"/>
      <c r="AB451" s="114"/>
      <c r="AC451" s="114"/>
      <c r="AD451" s="114"/>
      <c r="AE451" s="114"/>
      <c r="AF451" s="114"/>
      <c r="AG451" s="114"/>
      <c r="AH451" s="114"/>
      <c r="AI451" s="114"/>
      <c r="AJ451" s="114"/>
      <c r="AK451" s="114"/>
      <c r="AL451" s="114"/>
      <c r="AM451" s="114"/>
      <c r="AN451" s="114"/>
      <c r="AO451" s="114"/>
      <c r="AP451" s="114"/>
      <c r="AQ451" s="114"/>
      <c r="AR451" s="114"/>
      <c r="AS451" s="114"/>
      <c r="AT451" s="114"/>
      <c r="AU451" s="114"/>
      <c r="AV451" s="114"/>
      <c r="AW451" s="114"/>
      <c r="AX451" s="114"/>
      <c r="AY451" s="114"/>
      <c r="AZ451" s="114"/>
      <c r="BA451" s="114"/>
      <c r="BB451" s="114"/>
    </row>
    <row r="452" spans="2:54">
      <c r="B452" s="114"/>
      <c r="C452" s="114"/>
      <c r="D452" s="114"/>
      <c r="E452" s="114"/>
      <c r="F452" s="114"/>
      <c r="G452" s="114"/>
      <c r="H452" s="114"/>
      <c r="I452" s="114"/>
      <c r="J452" s="114"/>
      <c r="K452" s="114"/>
      <c r="L452" s="114"/>
      <c r="M452" s="114"/>
      <c r="N452" s="114"/>
      <c r="O452" s="114"/>
      <c r="P452" s="114"/>
      <c r="Q452" s="114"/>
      <c r="R452" s="114"/>
      <c r="S452" s="114"/>
      <c r="T452" s="114"/>
      <c r="U452" s="114"/>
      <c r="V452" s="114"/>
      <c r="W452" s="114"/>
      <c r="X452" s="114"/>
      <c r="Y452" s="114"/>
      <c r="Z452" s="114"/>
      <c r="AA452" s="114"/>
      <c r="AB452" s="114"/>
      <c r="AC452" s="114"/>
      <c r="AD452" s="114"/>
      <c r="AE452" s="114"/>
      <c r="AF452" s="114"/>
      <c r="AG452" s="114"/>
      <c r="AH452" s="114"/>
      <c r="AI452" s="114"/>
      <c r="AJ452" s="114"/>
      <c r="AK452" s="114"/>
      <c r="AL452" s="114"/>
      <c r="AM452" s="114"/>
      <c r="AN452" s="114"/>
      <c r="AO452" s="114"/>
      <c r="AP452" s="114"/>
      <c r="AQ452" s="114"/>
      <c r="AR452" s="114"/>
      <c r="AS452" s="114"/>
      <c r="AT452" s="114"/>
      <c r="AU452" s="114"/>
      <c r="AV452" s="114"/>
      <c r="AW452" s="114"/>
      <c r="AX452" s="114"/>
      <c r="AY452" s="114"/>
      <c r="AZ452" s="114"/>
      <c r="BA452" s="114"/>
      <c r="BB452" s="114"/>
    </row>
    <row r="453" spans="2:54">
      <c r="B453" s="114"/>
      <c r="C453" s="114"/>
      <c r="D453" s="114"/>
      <c r="E453" s="114"/>
      <c r="F453" s="114"/>
      <c r="G453" s="114"/>
      <c r="H453" s="114"/>
      <c r="I453" s="114"/>
      <c r="J453" s="114"/>
      <c r="K453" s="114"/>
      <c r="L453" s="114"/>
      <c r="M453" s="114"/>
      <c r="N453" s="114"/>
      <c r="O453" s="114"/>
      <c r="P453" s="114"/>
      <c r="Q453" s="114"/>
      <c r="R453" s="114"/>
      <c r="S453" s="114"/>
      <c r="T453" s="114"/>
      <c r="U453" s="114"/>
      <c r="V453" s="114"/>
      <c r="W453" s="114"/>
      <c r="X453" s="114"/>
      <c r="Y453" s="114"/>
      <c r="Z453" s="114"/>
      <c r="AA453" s="114"/>
      <c r="AB453" s="114"/>
      <c r="AC453" s="114"/>
      <c r="AD453" s="114"/>
      <c r="AE453" s="114"/>
      <c r="AF453" s="114"/>
      <c r="AG453" s="114"/>
      <c r="AH453" s="114"/>
      <c r="AI453" s="114"/>
      <c r="AJ453" s="114"/>
      <c r="AK453" s="114"/>
      <c r="AL453" s="114"/>
      <c r="AM453" s="114"/>
      <c r="AN453" s="114"/>
      <c r="AO453" s="114"/>
      <c r="AP453" s="114"/>
      <c r="AQ453" s="114"/>
      <c r="AR453" s="114"/>
      <c r="AS453" s="114"/>
      <c r="AT453" s="114"/>
      <c r="AU453" s="114"/>
      <c r="AV453" s="114"/>
      <c r="AW453" s="114"/>
      <c r="AX453" s="114"/>
      <c r="AY453" s="114"/>
      <c r="AZ453" s="114"/>
      <c r="BA453" s="114"/>
      <c r="BB453" s="114"/>
    </row>
    <row r="454" spans="2:54">
      <c r="B454" s="114"/>
      <c r="C454" s="114"/>
      <c r="D454" s="114"/>
      <c r="E454" s="114"/>
      <c r="F454" s="114"/>
      <c r="G454" s="114"/>
      <c r="H454" s="114"/>
      <c r="I454" s="114"/>
      <c r="J454" s="114"/>
      <c r="K454" s="114"/>
      <c r="L454" s="114"/>
      <c r="M454" s="114"/>
      <c r="N454" s="114"/>
      <c r="O454" s="114"/>
      <c r="P454" s="114"/>
      <c r="Q454" s="114"/>
      <c r="R454" s="114"/>
      <c r="S454" s="114"/>
      <c r="T454" s="114"/>
      <c r="U454" s="114"/>
      <c r="V454" s="114"/>
      <c r="W454" s="114"/>
      <c r="X454" s="114"/>
      <c r="Y454" s="114"/>
      <c r="Z454" s="114"/>
      <c r="AA454" s="114"/>
      <c r="AB454" s="114"/>
      <c r="AC454" s="114"/>
      <c r="AD454" s="114"/>
      <c r="AE454" s="114"/>
      <c r="AF454" s="114"/>
      <c r="AG454" s="114"/>
      <c r="AH454" s="114"/>
      <c r="AI454" s="114"/>
      <c r="AJ454" s="114"/>
      <c r="AK454" s="114"/>
      <c r="AL454" s="114"/>
      <c r="AM454" s="114"/>
      <c r="AN454" s="114"/>
      <c r="AO454" s="114"/>
      <c r="AP454" s="114"/>
      <c r="AQ454" s="114"/>
      <c r="AR454" s="114"/>
      <c r="AS454" s="114"/>
      <c r="AT454" s="114"/>
      <c r="AU454" s="114"/>
      <c r="AV454" s="114"/>
      <c r="AW454" s="114"/>
      <c r="AX454" s="114"/>
      <c r="AY454" s="114"/>
      <c r="AZ454" s="114"/>
      <c r="BA454" s="114"/>
      <c r="BB454" s="114"/>
    </row>
    <row r="455" spans="2:54">
      <c r="B455" s="114"/>
      <c r="C455" s="114"/>
      <c r="D455" s="114"/>
      <c r="E455" s="114"/>
      <c r="F455" s="114"/>
      <c r="G455" s="114"/>
      <c r="H455" s="114"/>
      <c r="I455" s="114"/>
      <c r="J455" s="114"/>
      <c r="K455" s="114"/>
      <c r="L455" s="114"/>
      <c r="M455" s="114"/>
      <c r="N455" s="114"/>
      <c r="O455" s="114"/>
      <c r="P455" s="114"/>
      <c r="Q455" s="114"/>
      <c r="R455" s="114"/>
      <c r="S455" s="114"/>
      <c r="T455" s="114"/>
      <c r="U455" s="114"/>
      <c r="V455" s="114"/>
      <c r="W455" s="114"/>
      <c r="X455" s="114"/>
      <c r="Y455" s="114"/>
      <c r="Z455" s="114"/>
      <c r="AA455" s="114"/>
      <c r="AB455" s="114"/>
      <c r="AC455" s="114"/>
      <c r="AD455" s="114"/>
      <c r="AE455" s="114"/>
      <c r="AF455" s="114"/>
      <c r="AG455" s="114"/>
      <c r="AH455" s="114"/>
      <c r="AI455" s="114"/>
      <c r="AJ455" s="114"/>
      <c r="AK455" s="114"/>
      <c r="AL455" s="114"/>
      <c r="AM455" s="114"/>
      <c r="AN455" s="114"/>
      <c r="AO455" s="114"/>
      <c r="AP455" s="114"/>
      <c r="AQ455" s="114"/>
      <c r="AR455" s="114"/>
      <c r="AS455" s="114"/>
      <c r="AT455" s="114"/>
      <c r="AU455" s="114"/>
      <c r="AV455" s="114"/>
      <c r="AW455" s="114"/>
      <c r="AX455" s="114"/>
      <c r="AY455" s="114"/>
      <c r="AZ455" s="114"/>
      <c r="BA455" s="114"/>
      <c r="BB455" s="114"/>
    </row>
    <row r="456" spans="2:54">
      <c r="B456" s="114"/>
      <c r="C456" s="114"/>
      <c r="D456" s="114"/>
      <c r="E456" s="114"/>
      <c r="F456" s="114"/>
      <c r="G456" s="114"/>
      <c r="H456" s="114"/>
      <c r="I456" s="114"/>
      <c r="J456" s="114"/>
      <c r="K456" s="114"/>
      <c r="L456" s="114"/>
      <c r="M456" s="114"/>
      <c r="N456" s="114"/>
      <c r="O456" s="114"/>
      <c r="P456" s="114"/>
      <c r="Q456" s="114"/>
      <c r="R456" s="114"/>
      <c r="S456" s="114"/>
      <c r="T456" s="114"/>
      <c r="U456" s="114"/>
      <c r="V456" s="114"/>
      <c r="W456" s="114"/>
      <c r="X456" s="114"/>
      <c r="Y456" s="114"/>
      <c r="Z456" s="114"/>
      <c r="AA456" s="114"/>
      <c r="AB456" s="114"/>
      <c r="AC456" s="114"/>
      <c r="AD456" s="114"/>
      <c r="AE456" s="114"/>
      <c r="AF456" s="114"/>
      <c r="AG456" s="114"/>
      <c r="AH456" s="114"/>
      <c r="AI456" s="114"/>
      <c r="AJ456" s="114"/>
      <c r="AK456" s="114"/>
      <c r="AL456" s="114"/>
      <c r="AM456" s="114"/>
      <c r="AN456" s="114"/>
      <c r="AO456" s="114"/>
      <c r="AP456" s="114"/>
      <c r="AQ456" s="114"/>
      <c r="AR456" s="114"/>
      <c r="AS456" s="114"/>
      <c r="AT456" s="114"/>
      <c r="AU456" s="114"/>
      <c r="AV456" s="114"/>
      <c r="AW456" s="114"/>
      <c r="AX456" s="114"/>
      <c r="AY456" s="114"/>
      <c r="AZ456" s="114"/>
      <c r="BA456" s="114"/>
      <c r="BB456" s="114"/>
    </row>
    <row r="457" spans="2:54">
      <c r="B457" s="114"/>
      <c r="C457" s="114"/>
      <c r="D457" s="114"/>
      <c r="E457" s="114"/>
      <c r="F457" s="114"/>
      <c r="G457" s="114"/>
      <c r="H457" s="114"/>
      <c r="I457" s="114"/>
      <c r="J457" s="114"/>
      <c r="K457" s="114"/>
      <c r="L457" s="114"/>
      <c r="M457" s="114"/>
      <c r="N457" s="114"/>
      <c r="O457" s="114"/>
      <c r="P457" s="114"/>
      <c r="Q457" s="114"/>
      <c r="R457" s="114"/>
      <c r="S457" s="114"/>
      <c r="T457" s="114"/>
      <c r="U457" s="114"/>
      <c r="V457" s="114"/>
      <c r="W457" s="114"/>
      <c r="X457" s="114"/>
      <c r="Y457" s="114"/>
      <c r="Z457" s="114"/>
      <c r="AA457" s="114"/>
      <c r="AB457" s="114"/>
      <c r="AC457" s="114"/>
      <c r="AD457" s="114"/>
      <c r="AE457" s="114"/>
      <c r="AF457" s="114"/>
      <c r="AG457" s="114"/>
      <c r="AH457" s="114"/>
      <c r="AI457" s="114"/>
      <c r="AJ457" s="114"/>
      <c r="AK457" s="114"/>
      <c r="AL457" s="114"/>
      <c r="AM457" s="114"/>
      <c r="AN457" s="114"/>
      <c r="AO457" s="114"/>
      <c r="AP457" s="114"/>
      <c r="AQ457" s="114"/>
      <c r="AR457" s="114"/>
      <c r="AS457" s="114"/>
      <c r="AT457" s="114"/>
      <c r="AU457" s="114"/>
      <c r="AV457" s="114"/>
      <c r="AW457" s="114"/>
      <c r="AX457" s="114"/>
      <c r="AY457" s="114"/>
      <c r="AZ457" s="114"/>
      <c r="BA457" s="114"/>
      <c r="BB457" s="114"/>
    </row>
    <row r="458" spans="2:54">
      <c r="B458" s="114"/>
      <c r="C458" s="114"/>
      <c r="D458" s="114"/>
      <c r="E458" s="114"/>
      <c r="F458" s="114"/>
      <c r="G458" s="114"/>
      <c r="H458" s="114"/>
      <c r="I458" s="114"/>
      <c r="J458" s="114"/>
      <c r="K458" s="114"/>
      <c r="L458" s="114"/>
      <c r="M458" s="114"/>
      <c r="N458" s="114"/>
      <c r="O458" s="114"/>
      <c r="P458" s="114"/>
      <c r="Q458" s="114"/>
      <c r="R458" s="114"/>
      <c r="S458" s="114"/>
      <c r="T458" s="114"/>
      <c r="U458" s="114"/>
      <c r="V458" s="114"/>
      <c r="W458" s="114"/>
      <c r="X458" s="114"/>
      <c r="Y458" s="114"/>
      <c r="Z458" s="114"/>
      <c r="AA458" s="114"/>
      <c r="AB458" s="114"/>
      <c r="AC458" s="114"/>
      <c r="AD458" s="114"/>
      <c r="AE458" s="114"/>
      <c r="AF458" s="114"/>
      <c r="AG458" s="114"/>
      <c r="AH458" s="114"/>
      <c r="AI458" s="114"/>
      <c r="AJ458" s="114"/>
      <c r="AK458" s="114"/>
      <c r="AL458" s="114"/>
      <c r="AM458" s="114"/>
      <c r="AN458" s="114"/>
      <c r="AO458" s="114"/>
      <c r="AP458" s="114"/>
      <c r="AQ458" s="114"/>
      <c r="AR458" s="114"/>
      <c r="AS458" s="114"/>
      <c r="AT458" s="114"/>
      <c r="AU458" s="114"/>
      <c r="AV458" s="114"/>
      <c r="AW458" s="114"/>
      <c r="AX458" s="114"/>
      <c r="AY458" s="114"/>
      <c r="AZ458" s="114"/>
      <c r="BA458" s="114"/>
      <c r="BB458" s="114"/>
    </row>
    <row r="459" spans="2:54">
      <c r="B459" s="114"/>
      <c r="C459" s="114"/>
      <c r="D459" s="114"/>
      <c r="E459" s="114"/>
      <c r="F459" s="114"/>
      <c r="G459" s="114"/>
      <c r="H459" s="114"/>
      <c r="I459" s="114"/>
      <c r="J459" s="114"/>
      <c r="K459" s="114"/>
      <c r="L459" s="114"/>
      <c r="M459" s="114"/>
      <c r="N459" s="114"/>
      <c r="O459" s="114"/>
      <c r="P459" s="114"/>
      <c r="Q459" s="114"/>
      <c r="R459" s="114"/>
      <c r="S459" s="114"/>
      <c r="T459" s="114"/>
      <c r="U459" s="114"/>
      <c r="V459" s="114"/>
      <c r="W459" s="114"/>
      <c r="X459" s="114"/>
      <c r="Y459" s="114"/>
      <c r="Z459" s="114"/>
      <c r="AA459" s="114"/>
      <c r="AB459" s="114"/>
      <c r="AC459" s="114"/>
      <c r="AD459" s="114"/>
      <c r="AE459" s="114"/>
      <c r="AF459" s="114"/>
      <c r="AG459" s="114"/>
      <c r="AH459" s="114"/>
      <c r="AI459" s="114"/>
      <c r="AJ459" s="114"/>
      <c r="AK459" s="114"/>
      <c r="AL459" s="114"/>
      <c r="AM459" s="114"/>
      <c r="AN459" s="114"/>
      <c r="AO459" s="114"/>
      <c r="AP459" s="114"/>
      <c r="AQ459" s="114"/>
      <c r="AR459" s="114"/>
      <c r="AS459" s="114"/>
      <c r="AT459" s="114"/>
      <c r="AU459" s="114"/>
      <c r="AV459" s="114"/>
      <c r="AW459" s="114"/>
      <c r="AX459" s="114"/>
      <c r="AY459" s="114"/>
      <c r="AZ459" s="114"/>
      <c r="BA459" s="114"/>
      <c r="BB459" s="114"/>
    </row>
    <row r="460" spans="2:54">
      <c r="B460" s="114"/>
      <c r="C460" s="114"/>
      <c r="D460" s="114"/>
      <c r="E460" s="114"/>
      <c r="F460" s="114"/>
      <c r="G460" s="114"/>
      <c r="H460" s="114"/>
      <c r="I460" s="114"/>
      <c r="J460" s="114"/>
      <c r="K460" s="114"/>
      <c r="L460" s="114"/>
      <c r="M460" s="114"/>
      <c r="N460" s="114"/>
      <c r="O460" s="114"/>
      <c r="P460" s="114"/>
      <c r="Q460" s="114"/>
      <c r="R460" s="114"/>
      <c r="S460" s="114"/>
      <c r="T460" s="114"/>
      <c r="U460" s="114"/>
      <c r="V460" s="114"/>
      <c r="W460" s="114"/>
      <c r="X460" s="114"/>
      <c r="Y460" s="114"/>
      <c r="Z460" s="114"/>
      <c r="AA460" s="114"/>
      <c r="AB460" s="114"/>
      <c r="AC460" s="114"/>
      <c r="AD460" s="114"/>
      <c r="AE460" s="114"/>
      <c r="AF460" s="114"/>
      <c r="AG460" s="114"/>
      <c r="AH460" s="114"/>
      <c r="AI460" s="114"/>
      <c r="AJ460" s="114"/>
      <c r="AK460" s="114"/>
      <c r="AL460" s="114"/>
      <c r="AM460" s="114"/>
      <c r="AN460" s="114"/>
      <c r="AO460" s="114"/>
      <c r="AP460" s="114"/>
      <c r="AQ460" s="114"/>
      <c r="AR460" s="114"/>
      <c r="AS460" s="114"/>
      <c r="AT460" s="114"/>
      <c r="AU460" s="114"/>
      <c r="AV460" s="114"/>
      <c r="AW460" s="114"/>
      <c r="AX460" s="114"/>
      <c r="AY460" s="114"/>
      <c r="AZ460" s="114"/>
      <c r="BA460" s="114"/>
      <c r="BB460" s="114"/>
    </row>
    <row r="461" spans="2:54">
      <c r="B461" s="114"/>
      <c r="C461" s="114"/>
      <c r="D461" s="114"/>
      <c r="E461" s="114"/>
      <c r="F461" s="114"/>
      <c r="G461" s="114"/>
      <c r="H461" s="114"/>
      <c r="I461" s="114"/>
      <c r="J461" s="114"/>
      <c r="K461" s="114"/>
      <c r="L461" s="114"/>
      <c r="M461" s="114"/>
      <c r="N461" s="114"/>
      <c r="O461" s="114"/>
      <c r="P461" s="114"/>
      <c r="Q461" s="114"/>
      <c r="R461" s="114"/>
      <c r="S461" s="114"/>
      <c r="T461" s="114"/>
      <c r="U461" s="114"/>
      <c r="V461" s="114"/>
      <c r="W461" s="114"/>
      <c r="X461" s="114"/>
      <c r="Y461" s="114"/>
      <c r="Z461" s="114"/>
      <c r="AA461" s="114"/>
      <c r="AB461" s="114"/>
      <c r="AC461" s="114"/>
      <c r="AD461" s="114"/>
      <c r="AE461" s="114"/>
      <c r="AF461" s="114"/>
      <c r="AG461" s="114"/>
      <c r="AH461" s="114"/>
      <c r="AI461" s="114"/>
      <c r="AJ461" s="114"/>
      <c r="AK461" s="114"/>
      <c r="AL461" s="114"/>
      <c r="AM461" s="114"/>
      <c r="AN461" s="114"/>
      <c r="AO461" s="114"/>
      <c r="AP461" s="114"/>
      <c r="AQ461" s="114"/>
      <c r="AR461" s="114"/>
      <c r="AS461" s="114"/>
      <c r="AT461" s="114"/>
      <c r="AU461" s="114"/>
      <c r="AV461" s="114"/>
      <c r="AW461" s="114"/>
      <c r="AX461" s="114"/>
      <c r="AY461" s="114"/>
      <c r="AZ461" s="114"/>
      <c r="BA461" s="114"/>
      <c r="BB461" s="114"/>
    </row>
    <row r="462" spans="2:54">
      <c r="B462" s="114"/>
      <c r="C462" s="114"/>
      <c r="D462" s="114"/>
      <c r="E462" s="114"/>
      <c r="F462" s="114"/>
      <c r="G462" s="114"/>
      <c r="H462" s="114"/>
      <c r="I462" s="114"/>
      <c r="J462" s="114"/>
      <c r="K462" s="114"/>
      <c r="L462" s="114"/>
      <c r="M462" s="114"/>
      <c r="N462" s="114"/>
      <c r="O462" s="114"/>
      <c r="P462" s="114"/>
      <c r="Q462" s="114"/>
      <c r="R462" s="114"/>
      <c r="S462" s="114"/>
      <c r="T462" s="114"/>
      <c r="U462" s="114"/>
      <c r="V462" s="114"/>
      <c r="W462" s="114"/>
      <c r="X462" s="114"/>
      <c r="Y462" s="114"/>
      <c r="Z462" s="114"/>
      <c r="AA462" s="114"/>
      <c r="AB462" s="114"/>
      <c r="AC462" s="114"/>
      <c r="AD462" s="114"/>
      <c r="AE462" s="114"/>
      <c r="AF462" s="114"/>
      <c r="AG462" s="114"/>
      <c r="AH462" s="114"/>
      <c r="AI462" s="114"/>
      <c r="AJ462" s="114"/>
      <c r="AK462" s="114"/>
      <c r="AL462" s="114"/>
      <c r="AM462" s="114"/>
      <c r="AN462" s="114"/>
      <c r="AO462" s="114"/>
      <c r="AP462" s="114"/>
      <c r="AQ462" s="114"/>
      <c r="AR462" s="114"/>
      <c r="AS462" s="114"/>
      <c r="AT462" s="114"/>
      <c r="AU462" s="114"/>
      <c r="AV462" s="114"/>
      <c r="AW462" s="114"/>
      <c r="AX462" s="114"/>
      <c r="AY462" s="114"/>
      <c r="AZ462" s="114"/>
      <c r="BA462" s="114"/>
      <c r="BB462" s="114"/>
    </row>
    <row r="463" spans="2:54">
      <c r="B463" s="114"/>
      <c r="C463" s="114"/>
      <c r="D463" s="114"/>
      <c r="E463" s="114"/>
      <c r="F463" s="114"/>
      <c r="G463" s="114"/>
      <c r="H463" s="114"/>
      <c r="I463" s="114"/>
      <c r="J463" s="114"/>
      <c r="K463" s="114"/>
      <c r="L463" s="114"/>
      <c r="M463" s="114"/>
      <c r="N463" s="114"/>
      <c r="O463" s="114"/>
      <c r="P463" s="114"/>
      <c r="Q463" s="114"/>
      <c r="R463" s="114"/>
      <c r="S463" s="114"/>
      <c r="T463" s="114"/>
      <c r="U463" s="114"/>
      <c r="V463" s="114"/>
      <c r="W463" s="114"/>
      <c r="X463" s="114"/>
      <c r="Y463" s="114"/>
      <c r="Z463" s="114"/>
      <c r="AA463" s="114"/>
      <c r="AB463" s="114"/>
      <c r="AC463" s="114"/>
      <c r="AD463" s="114"/>
      <c r="AE463" s="114"/>
      <c r="AF463" s="114"/>
      <c r="AG463" s="114"/>
      <c r="AH463" s="114"/>
      <c r="AI463" s="114"/>
      <c r="AJ463" s="114"/>
      <c r="AK463" s="114"/>
      <c r="AL463" s="114"/>
      <c r="AM463" s="114"/>
      <c r="AN463" s="114"/>
      <c r="AO463" s="114"/>
      <c r="AP463" s="114"/>
      <c r="AQ463" s="114"/>
      <c r="AR463" s="114"/>
      <c r="AS463" s="114"/>
      <c r="AT463" s="114"/>
      <c r="AU463" s="114"/>
      <c r="AV463" s="114"/>
      <c r="AW463" s="114"/>
      <c r="AX463" s="114"/>
      <c r="AY463" s="114"/>
      <c r="AZ463" s="114"/>
      <c r="BA463" s="114"/>
      <c r="BB463" s="114"/>
    </row>
    <row r="464" spans="2:54">
      <c r="B464" s="114"/>
      <c r="C464" s="114"/>
      <c r="D464" s="114"/>
      <c r="E464" s="114"/>
      <c r="F464" s="114"/>
      <c r="G464" s="114"/>
      <c r="H464" s="114"/>
      <c r="I464" s="114"/>
      <c r="J464" s="114"/>
      <c r="K464" s="114"/>
      <c r="L464" s="114"/>
      <c r="M464" s="114"/>
      <c r="N464" s="114"/>
      <c r="O464" s="114"/>
      <c r="P464" s="114"/>
      <c r="Q464" s="114"/>
      <c r="R464" s="114"/>
      <c r="S464" s="114"/>
      <c r="T464" s="114"/>
      <c r="U464" s="114"/>
      <c r="V464" s="114"/>
      <c r="W464" s="114"/>
      <c r="X464" s="114"/>
      <c r="Y464" s="114"/>
      <c r="Z464" s="114"/>
      <c r="AA464" s="114"/>
      <c r="AB464" s="114"/>
      <c r="AC464" s="114"/>
      <c r="AD464" s="114"/>
      <c r="AE464" s="114"/>
      <c r="AF464" s="114"/>
      <c r="AG464" s="114"/>
      <c r="AH464" s="114"/>
      <c r="AI464" s="114"/>
      <c r="AJ464" s="114"/>
      <c r="AK464" s="114"/>
      <c r="AL464" s="114"/>
      <c r="AM464" s="114"/>
      <c r="AN464" s="114"/>
      <c r="AO464" s="114"/>
      <c r="AP464" s="114"/>
      <c r="AQ464" s="114"/>
      <c r="AR464" s="114"/>
      <c r="AS464" s="114"/>
      <c r="AT464" s="114"/>
      <c r="AU464" s="114"/>
      <c r="AV464" s="114"/>
      <c r="AW464" s="114"/>
      <c r="AX464" s="114"/>
      <c r="AY464" s="114"/>
      <c r="AZ464" s="114"/>
      <c r="BA464" s="114"/>
      <c r="BB464" s="114"/>
    </row>
    <row r="465" spans="2:54">
      <c r="B465" s="114"/>
      <c r="C465" s="114"/>
      <c r="D465" s="114"/>
      <c r="E465" s="114"/>
      <c r="F465" s="114"/>
      <c r="G465" s="114"/>
      <c r="H465" s="114"/>
      <c r="I465" s="114"/>
      <c r="J465" s="114"/>
      <c r="K465" s="114"/>
      <c r="L465" s="114"/>
      <c r="M465" s="114"/>
      <c r="N465" s="114"/>
      <c r="O465" s="114"/>
      <c r="P465" s="114"/>
      <c r="Q465" s="114"/>
      <c r="R465" s="114"/>
      <c r="S465" s="114"/>
      <c r="T465" s="114"/>
      <c r="U465" s="114"/>
      <c r="V465" s="114"/>
      <c r="W465" s="114"/>
      <c r="X465" s="114"/>
      <c r="Y465" s="114"/>
      <c r="Z465" s="114"/>
      <c r="AA465" s="114"/>
      <c r="AB465" s="114"/>
      <c r="AC465" s="114"/>
      <c r="AD465" s="114"/>
      <c r="AE465" s="114"/>
      <c r="AF465" s="114"/>
      <c r="AG465" s="114"/>
      <c r="AH465" s="114"/>
      <c r="AI465" s="114"/>
      <c r="AJ465" s="114"/>
      <c r="AK465" s="114"/>
      <c r="AL465" s="114"/>
      <c r="AM465" s="114"/>
      <c r="AN465" s="114"/>
      <c r="AO465" s="114"/>
      <c r="AP465" s="114"/>
      <c r="AQ465" s="114"/>
      <c r="AR465" s="114"/>
      <c r="AS465" s="114"/>
      <c r="AT465" s="114"/>
      <c r="AU465" s="114"/>
      <c r="AV465" s="114"/>
      <c r="AW465" s="114"/>
      <c r="AX465" s="114"/>
      <c r="AY465" s="114"/>
      <c r="AZ465" s="114"/>
      <c r="BA465" s="114"/>
      <c r="BB465" s="114"/>
    </row>
    <row r="466" spans="2:54">
      <c r="B466" s="114"/>
      <c r="C466" s="114"/>
      <c r="D466" s="114"/>
      <c r="E466" s="114"/>
      <c r="F466" s="114"/>
      <c r="G466" s="114"/>
      <c r="H466" s="114"/>
      <c r="I466" s="114"/>
      <c r="J466" s="114"/>
      <c r="K466" s="114"/>
      <c r="L466" s="114"/>
      <c r="M466" s="114"/>
      <c r="N466" s="114"/>
      <c r="O466" s="114"/>
      <c r="P466" s="114"/>
      <c r="Q466" s="114"/>
      <c r="R466" s="114"/>
      <c r="S466" s="114"/>
      <c r="T466" s="114"/>
      <c r="U466" s="114"/>
      <c r="V466" s="114"/>
      <c r="W466" s="114"/>
      <c r="X466" s="114"/>
      <c r="Y466" s="114"/>
      <c r="Z466" s="114"/>
      <c r="AA466" s="114"/>
      <c r="AB466" s="114"/>
      <c r="AC466" s="114"/>
      <c r="AD466" s="114"/>
      <c r="AE466" s="114"/>
      <c r="AF466" s="114"/>
      <c r="AG466" s="114"/>
      <c r="AH466" s="114"/>
      <c r="AI466" s="114"/>
      <c r="AJ466" s="114"/>
      <c r="AK466" s="114"/>
      <c r="AL466" s="114"/>
      <c r="AM466" s="114"/>
      <c r="AN466" s="114"/>
      <c r="AO466" s="114"/>
      <c r="AP466" s="114"/>
      <c r="AQ466" s="114"/>
      <c r="AR466" s="114"/>
      <c r="AS466" s="114"/>
      <c r="AT466" s="114"/>
      <c r="AU466" s="114"/>
      <c r="AV466" s="114"/>
      <c r="AW466" s="114"/>
      <c r="AX466" s="114"/>
      <c r="AY466" s="114"/>
      <c r="AZ466" s="114"/>
      <c r="BA466" s="114"/>
      <c r="BB466" s="114"/>
    </row>
    <row r="467" spans="2:54">
      <c r="B467" s="114"/>
      <c r="C467" s="114"/>
      <c r="D467" s="114"/>
      <c r="E467" s="114"/>
      <c r="F467" s="114"/>
      <c r="G467" s="114"/>
      <c r="H467" s="114"/>
      <c r="I467" s="114"/>
      <c r="J467" s="114"/>
      <c r="K467" s="114"/>
      <c r="L467" s="114"/>
      <c r="M467" s="114"/>
      <c r="N467" s="114"/>
      <c r="O467" s="114"/>
      <c r="P467" s="114"/>
      <c r="Q467" s="114"/>
      <c r="R467" s="114"/>
      <c r="S467" s="114"/>
      <c r="T467" s="114"/>
      <c r="U467" s="114"/>
      <c r="V467" s="114"/>
      <c r="W467" s="114"/>
      <c r="X467" s="114"/>
      <c r="Y467" s="114"/>
      <c r="Z467" s="114"/>
      <c r="AA467" s="114"/>
      <c r="AB467" s="114"/>
      <c r="AC467" s="114"/>
      <c r="AD467" s="114"/>
      <c r="AE467" s="114"/>
      <c r="AF467" s="114"/>
      <c r="AG467" s="114"/>
      <c r="AH467" s="114"/>
      <c r="AI467" s="114"/>
      <c r="AJ467" s="114"/>
      <c r="AK467" s="114"/>
      <c r="AL467" s="114"/>
      <c r="AM467" s="114"/>
      <c r="AN467" s="114"/>
      <c r="AO467" s="114"/>
      <c r="AP467" s="114"/>
      <c r="AQ467" s="114"/>
      <c r="AR467" s="114"/>
      <c r="AS467" s="114"/>
      <c r="AT467" s="114"/>
      <c r="AU467" s="114"/>
      <c r="AV467" s="114"/>
      <c r="AW467" s="114"/>
      <c r="AX467" s="114"/>
      <c r="AY467" s="114"/>
      <c r="AZ467" s="114"/>
      <c r="BA467" s="114"/>
      <c r="BB467" s="114"/>
    </row>
    <row r="468" spans="2:54">
      <c r="B468" s="114"/>
      <c r="C468" s="114"/>
      <c r="D468" s="114"/>
      <c r="E468" s="114"/>
      <c r="F468" s="114"/>
      <c r="G468" s="114"/>
      <c r="H468" s="114"/>
      <c r="I468" s="114"/>
      <c r="J468" s="114"/>
      <c r="K468" s="114"/>
      <c r="L468" s="114"/>
      <c r="M468" s="114"/>
      <c r="N468" s="114"/>
      <c r="O468" s="114"/>
      <c r="P468" s="114"/>
      <c r="Q468" s="114"/>
      <c r="R468" s="114"/>
      <c r="S468" s="114"/>
      <c r="T468" s="114"/>
      <c r="U468" s="114"/>
      <c r="V468" s="114"/>
      <c r="W468" s="114"/>
      <c r="X468" s="114"/>
      <c r="Y468" s="114"/>
      <c r="Z468" s="114"/>
      <c r="AA468" s="114"/>
      <c r="AB468" s="114"/>
      <c r="AC468" s="114"/>
      <c r="AD468" s="114"/>
      <c r="AE468" s="114"/>
      <c r="AF468" s="114"/>
      <c r="AG468" s="114"/>
      <c r="AH468" s="114"/>
      <c r="AI468" s="114"/>
      <c r="AJ468" s="114"/>
      <c r="AK468" s="114"/>
      <c r="AL468" s="114"/>
      <c r="AM468" s="114"/>
      <c r="AN468" s="114"/>
      <c r="AO468" s="114"/>
      <c r="AP468" s="114"/>
      <c r="AQ468" s="114"/>
      <c r="AR468" s="114"/>
      <c r="AS468" s="114"/>
      <c r="AT468" s="114"/>
      <c r="AU468" s="114"/>
      <c r="AV468" s="114"/>
      <c r="AW468" s="114"/>
      <c r="AX468" s="114"/>
      <c r="AY468" s="114"/>
      <c r="AZ468" s="114"/>
      <c r="BA468" s="114"/>
      <c r="BB468" s="114"/>
    </row>
    <row r="469" spans="2:54">
      <c r="B469" s="114"/>
      <c r="C469" s="114"/>
      <c r="D469" s="114"/>
      <c r="E469" s="114"/>
      <c r="F469" s="114"/>
      <c r="G469" s="114"/>
      <c r="H469" s="114"/>
      <c r="I469" s="114"/>
      <c r="J469" s="114"/>
      <c r="K469" s="114"/>
      <c r="L469" s="114"/>
      <c r="M469" s="114"/>
      <c r="N469" s="114"/>
      <c r="O469" s="114"/>
      <c r="P469" s="114"/>
      <c r="Q469" s="114"/>
      <c r="R469" s="114"/>
      <c r="S469" s="114"/>
      <c r="T469" s="114"/>
      <c r="U469" s="114"/>
      <c r="V469" s="114"/>
      <c r="W469" s="114"/>
      <c r="X469" s="114"/>
      <c r="Y469" s="114"/>
      <c r="Z469" s="114"/>
      <c r="AA469" s="114"/>
      <c r="AB469" s="114"/>
      <c r="AC469" s="114"/>
      <c r="AD469" s="114"/>
      <c r="AE469" s="114"/>
      <c r="AF469" s="114"/>
      <c r="AG469" s="114"/>
      <c r="AH469" s="114"/>
      <c r="AI469" s="114"/>
      <c r="AJ469" s="114"/>
      <c r="AK469" s="114"/>
      <c r="AL469" s="114"/>
      <c r="AM469" s="114"/>
      <c r="AN469" s="114"/>
      <c r="AO469" s="114"/>
      <c r="AP469" s="114"/>
      <c r="AQ469" s="114"/>
      <c r="AR469" s="114"/>
      <c r="AS469" s="114"/>
      <c r="AT469" s="114"/>
      <c r="AU469" s="114"/>
      <c r="AV469" s="114"/>
      <c r="AW469" s="114"/>
      <c r="AX469" s="114"/>
      <c r="AY469" s="114"/>
      <c r="AZ469" s="114"/>
      <c r="BA469" s="114"/>
      <c r="BB469" s="114"/>
    </row>
    <row r="470" spans="2:54">
      <c r="B470" s="114"/>
      <c r="C470" s="114"/>
      <c r="D470" s="114"/>
      <c r="E470" s="114"/>
      <c r="F470" s="114"/>
      <c r="G470" s="114"/>
      <c r="H470" s="114"/>
      <c r="I470" s="114"/>
      <c r="J470" s="114"/>
      <c r="K470" s="114"/>
      <c r="L470" s="114"/>
      <c r="M470" s="114"/>
      <c r="N470" s="114"/>
      <c r="O470" s="114"/>
      <c r="P470" s="114"/>
      <c r="Q470" s="114"/>
      <c r="R470" s="114"/>
      <c r="S470" s="114"/>
      <c r="T470" s="114"/>
      <c r="U470" s="114"/>
      <c r="V470" s="114"/>
      <c r="W470" s="114"/>
      <c r="X470" s="114"/>
      <c r="Y470" s="114"/>
      <c r="Z470" s="114"/>
      <c r="AA470" s="114"/>
      <c r="AB470" s="114"/>
      <c r="AC470" s="114"/>
      <c r="AD470" s="114"/>
      <c r="AE470" s="114"/>
      <c r="AF470" s="114"/>
      <c r="AG470" s="114"/>
      <c r="AH470" s="114"/>
      <c r="AI470" s="114"/>
      <c r="AJ470" s="114"/>
      <c r="AK470" s="114"/>
      <c r="AL470" s="114"/>
      <c r="AM470" s="114"/>
      <c r="AN470" s="114"/>
      <c r="AO470" s="114"/>
      <c r="AP470" s="114"/>
      <c r="AQ470" s="114"/>
      <c r="AR470" s="114"/>
      <c r="AS470" s="114"/>
      <c r="AT470" s="114"/>
      <c r="AU470" s="114"/>
      <c r="AV470" s="114"/>
      <c r="AW470" s="114"/>
      <c r="AX470" s="114"/>
      <c r="AY470" s="114"/>
      <c r="AZ470" s="114"/>
      <c r="BA470" s="114"/>
      <c r="BB470" s="114"/>
    </row>
    <row r="471" spans="2:54">
      <c r="B471" s="114"/>
      <c r="C471" s="114"/>
      <c r="D471" s="114"/>
      <c r="E471" s="114"/>
      <c r="F471" s="114"/>
      <c r="G471" s="114"/>
      <c r="H471" s="114"/>
      <c r="I471" s="114"/>
      <c r="J471" s="114"/>
      <c r="K471" s="114"/>
      <c r="L471" s="114"/>
      <c r="M471" s="114"/>
      <c r="N471" s="114"/>
      <c r="O471" s="114"/>
      <c r="P471" s="114"/>
      <c r="Q471" s="114"/>
      <c r="R471" s="114"/>
      <c r="S471" s="114"/>
      <c r="T471" s="114"/>
      <c r="U471" s="114"/>
      <c r="V471" s="114"/>
      <c r="W471" s="114"/>
      <c r="X471" s="114"/>
      <c r="Y471" s="114"/>
      <c r="Z471" s="114"/>
      <c r="AA471" s="114"/>
      <c r="AB471" s="114"/>
      <c r="AC471" s="114"/>
      <c r="AD471" s="114"/>
      <c r="AE471" s="114"/>
      <c r="AF471" s="114"/>
      <c r="AG471" s="114"/>
      <c r="AH471" s="114"/>
      <c r="AI471" s="114"/>
      <c r="AJ471" s="114"/>
      <c r="AK471" s="114"/>
      <c r="AL471" s="114"/>
      <c r="AM471" s="114"/>
      <c r="AN471" s="114"/>
      <c r="AO471" s="114"/>
      <c r="AP471" s="114"/>
      <c r="AQ471" s="114"/>
      <c r="AR471" s="114"/>
      <c r="AS471" s="114"/>
      <c r="AT471" s="114"/>
      <c r="AU471" s="114"/>
      <c r="AV471" s="114"/>
      <c r="AW471" s="114"/>
      <c r="AX471" s="114"/>
      <c r="AY471" s="114"/>
      <c r="AZ471" s="114"/>
      <c r="BA471" s="114"/>
      <c r="BB471" s="114"/>
    </row>
    <row r="472" spans="2:54">
      <c r="B472" s="114"/>
      <c r="C472" s="114"/>
      <c r="D472" s="114"/>
      <c r="E472" s="114"/>
      <c r="F472" s="114"/>
      <c r="G472" s="114"/>
      <c r="H472" s="114"/>
      <c r="I472" s="114"/>
      <c r="J472" s="114"/>
      <c r="K472" s="114"/>
      <c r="L472" s="114"/>
      <c r="M472" s="114"/>
      <c r="N472" s="114"/>
      <c r="O472" s="114"/>
      <c r="P472" s="114"/>
      <c r="Q472" s="114"/>
      <c r="R472" s="114"/>
      <c r="S472" s="114"/>
      <c r="T472" s="114"/>
      <c r="U472" s="114"/>
      <c r="V472" s="114"/>
      <c r="W472" s="114"/>
      <c r="X472" s="114"/>
      <c r="Y472" s="114"/>
      <c r="Z472" s="114"/>
      <c r="AA472" s="114"/>
      <c r="AB472" s="114"/>
      <c r="AC472" s="114"/>
      <c r="AD472" s="114"/>
      <c r="AE472" s="114"/>
      <c r="AF472" s="114"/>
      <c r="AG472" s="114"/>
      <c r="AH472" s="114"/>
      <c r="AI472" s="114"/>
      <c r="AJ472" s="114"/>
      <c r="AK472" s="114"/>
      <c r="AL472" s="114"/>
      <c r="AM472" s="114"/>
      <c r="AN472" s="114"/>
      <c r="AO472" s="114"/>
      <c r="AP472" s="114"/>
      <c r="AQ472" s="114"/>
      <c r="AR472" s="114"/>
      <c r="AS472" s="114"/>
      <c r="AT472" s="114"/>
      <c r="AU472" s="114"/>
      <c r="AV472" s="114"/>
      <c r="AW472" s="114"/>
      <c r="AX472" s="114"/>
      <c r="AY472" s="114"/>
      <c r="AZ472" s="114"/>
      <c r="BA472" s="114"/>
      <c r="BB472" s="114"/>
    </row>
    <row r="473" spans="2:54">
      <c r="B473" s="114"/>
      <c r="C473" s="114"/>
      <c r="D473" s="114"/>
      <c r="E473" s="114"/>
      <c r="F473" s="114"/>
      <c r="G473" s="114"/>
      <c r="H473" s="114"/>
      <c r="I473" s="114"/>
      <c r="J473" s="114"/>
      <c r="K473" s="114"/>
      <c r="L473" s="114"/>
      <c r="M473" s="114"/>
      <c r="N473" s="114"/>
      <c r="O473" s="114"/>
      <c r="P473" s="114"/>
      <c r="Q473" s="114"/>
      <c r="R473" s="114"/>
      <c r="S473" s="114"/>
      <c r="T473" s="114"/>
      <c r="U473" s="114"/>
      <c r="V473" s="114"/>
      <c r="W473" s="114"/>
      <c r="X473" s="114"/>
      <c r="Y473" s="114"/>
      <c r="Z473" s="114"/>
      <c r="AA473" s="114"/>
      <c r="AB473" s="114"/>
      <c r="AC473" s="114"/>
      <c r="AD473" s="114"/>
      <c r="AE473" s="114"/>
      <c r="AF473" s="114"/>
      <c r="AG473" s="114"/>
      <c r="AH473" s="114"/>
      <c r="AI473" s="114"/>
      <c r="AJ473" s="114"/>
      <c r="AK473" s="114"/>
      <c r="AL473" s="114"/>
      <c r="AM473" s="114"/>
      <c r="AN473" s="114"/>
      <c r="AO473" s="114"/>
      <c r="AP473" s="114"/>
      <c r="AQ473" s="114"/>
      <c r="AR473" s="114"/>
      <c r="AS473" s="114"/>
      <c r="AT473" s="114"/>
      <c r="AU473" s="114"/>
      <c r="AV473" s="114"/>
      <c r="AW473" s="114"/>
      <c r="AX473" s="114"/>
      <c r="AY473" s="114"/>
      <c r="AZ473" s="114"/>
      <c r="BA473" s="114"/>
      <c r="BB473" s="114"/>
    </row>
    <row r="474" spans="2:54">
      <c r="B474" s="114"/>
      <c r="C474" s="114"/>
      <c r="D474" s="114"/>
      <c r="E474" s="114"/>
      <c r="F474" s="114"/>
      <c r="G474" s="114"/>
      <c r="H474" s="114"/>
      <c r="I474" s="114"/>
      <c r="J474" s="114"/>
      <c r="K474" s="114"/>
      <c r="L474" s="114"/>
      <c r="M474" s="114"/>
      <c r="N474" s="114"/>
      <c r="O474" s="114"/>
      <c r="P474" s="114"/>
      <c r="Q474" s="114"/>
      <c r="R474" s="114"/>
      <c r="S474" s="114"/>
      <c r="T474" s="114"/>
      <c r="U474" s="114"/>
      <c r="V474" s="114"/>
      <c r="W474" s="114"/>
      <c r="X474" s="114"/>
      <c r="Y474" s="114"/>
      <c r="Z474" s="114"/>
      <c r="AA474" s="114"/>
      <c r="AB474" s="114"/>
      <c r="AC474" s="114"/>
      <c r="AD474" s="114"/>
      <c r="AE474" s="114"/>
      <c r="AF474" s="114"/>
      <c r="AG474" s="114"/>
      <c r="AH474" s="114"/>
      <c r="AI474" s="114"/>
      <c r="AJ474" s="114"/>
      <c r="AK474" s="114"/>
      <c r="AL474" s="114"/>
      <c r="AM474" s="114"/>
      <c r="AN474" s="114"/>
      <c r="AO474" s="114"/>
      <c r="AP474" s="114"/>
      <c r="AQ474" s="114"/>
      <c r="AR474" s="114"/>
      <c r="AS474" s="114"/>
      <c r="AT474" s="114"/>
      <c r="AU474" s="114"/>
      <c r="AV474" s="114"/>
      <c r="AW474" s="114"/>
      <c r="AX474" s="114"/>
      <c r="AY474" s="114"/>
      <c r="AZ474" s="114"/>
      <c r="BA474" s="114"/>
      <c r="BB474" s="114"/>
    </row>
    <row r="475" spans="2:54">
      <c r="B475" s="114"/>
      <c r="C475" s="114"/>
      <c r="D475" s="114"/>
      <c r="E475" s="114"/>
      <c r="F475" s="114"/>
      <c r="G475" s="114"/>
      <c r="H475" s="114"/>
      <c r="I475" s="114"/>
      <c r="J475" s="114"/>
      <c r="K475" s="114"/>
      <c r="L475" s="114"/>
      <c r="M475" s="114"/>
      <c r="N475" s="114"/>
      <c r="O475" s="114"/>
      <c r="P475" s="114"/>
      <c r="Q475" s="114"/>
      <c r="R475" s="114"/>
      <c r="S475" s="114"/>
      <c r="T475" s="114"/>
      <c r="U475" s="114"/>
      <c r="V475" s="114"/>
      <c r="W475" s="114"/>
      <c r="X475" s="114"/>
      <c r="Y475" s="114"/>
      <c r="Z475" s="114"/>
      <c r="AA475" s="114"/>
      <c r="AB475" s="114"/>
      <c r="AC475" s="114"/>
      <c r="AD475" s="114"/>
      <c r="AE475" s="114"/>
      <c r="AF475" s="114"/>
      <c r="AG475" s="114"/>
      <c r="AH475" s="114"/>
      <c r="AI475" s="114"/>
      <c r="AJ475" s="114"/>
      <c r="AK475" s="114"/>
      <c r="AL475" s="114"/>
      <c r="AM475" s="114"/>
      <c r="AN475" s="114"/>
      <c r="AO475" s="114"/>
      <c r="AP475" s="114"/>
      <c r="AQ475" s="114"/>
      <c r="AR475" s="114"/>
      <c r="AS475" s="114"/>
      <c r="AT475" s="114"/>
      <c r="AU475" s="114"/>
      <c r="AV475" s="114"/>
      <c r="AW475" s="114"/>
      <c r="AX475" s="114"/>
      <c r="AY475" s="114"/>
      <c r="AZ475" s="114"/>
      <c r="BA475" s="114"/>
      <c r="BB475" s="114"/>
    </row>
    <row r="476" spans="2:54">
      <c r="B476" s="114"/>
      <c r="C476" s="114"/>
      <c r="D476" s="114"/>
      <c r="E476" s="114"/>
      <c r="F476" s="114"/>
      <c r="G476" s="114"/>
      <c r="H476" s="114"/>
      <c r="I476" s="114"/>
      <c r="J476" s="114"/>
      <c r="K476" s="114"/>
      <c r="L476" s="114"/>
      <c r="M476" s="114"/>
      <c r="N476" s="114"/>
      <c r="O476" s="114"/>
      <c r="P476" s="114"/>
      <c r="Q476" s="114"/>
      <c r="R476" s="114"/>
      <c r="S476" s="114"/>
      <c r="T476" s="114"/>
      <c r="U476" s="114"/>
      <c r="V476" s="114"/>
      <c r="W476" s="114"/>
      <c r="X476" s="114"/>
      <c r="Y476" s="114"/>
      <c r="Z476" s="114"/>
      <c r="AA476" s="114"/>
      <c r="AB476" s="114"/>
      <c r="AC476" s="114"/>
      <c r="AD476" s="114"/>
      <c r="AE476" s="114"/>
      <c r="AF476" s="114"/>
      <c r="AG476" s="114"/>
      <c r="AH476" s="114"/>
      <c r="AI476" s="114"/>
      <c r="AJ476" s="114"/>
      <c r="AK476" s="114"/>
      <c r="AL476" s="114"/>
      <c r="AM476" s="114"/>
      <c r="AN476" s="114"/>
      <c r="AO476" s="114"/>
      <c r="AP476" s="114"/>
      <c r="AQ476" s="114"/>
      <c r="AR476" s="114"/>
      <c r="AS476" s="114"/>
      <c r="AT476" s="114"/>
      <c r="AU476" s="114"/>
      <c r="AV476" s="114"/>
      <c r="AW476" s="114"/>
      <c r="AX476" s="114"/>
      <c r="AY476" s="114"/>
      <c r="AZ476" s="114"/>
      <c r="BA476" s="114"/>
      <c r="BB476" s="114"/>
    </row>
    <row r="477" spans="2:54">
      <c r="B477" s="114"/>
      <c r="C477" s="114"/>
      <c r="D477" s="114"/>
      <c r="E477" s="114"/>
      <c r="F477" s="114"/>
      <c r="G477" s="114"/>
      <c r="H477" s="114"/>
      <c r="I477" s="114"/>
      <c r="J477" s="114"/>
      <c r="K477" s="114"/>
      <c r="L477" s="114"/>
      <c r="M477" s="114"/>
      <c r="N477" s="114"/>
      <c r="O477" s="114"/>
      <c r="P477" s="114"/>
      <c r="Q477" s="114"/>
      <c r="R477" s="114"/>
      <c r="S477" s="114"/>
      <c r="T477" s="114"/>
      <c r="U477" s="114"/>
      <c r="V477" s="114"/>
      <c r="W477" s="114"/>
      <c r="X477" s="114"/>
      <c r="Y477" s="114"/>
      <c r="Z477" s="114"/>
      <c r="AA477" s="114"/>
      <c r="AB477" s="114"/>
      <c r="AC477" s="114"/>
      <c r="AD477" s="114"/>
      <c r="AE477" s="114"/>
      <c r="AF477" s="114"/>
      <c r="AG477" s="114"/>
      <c r="AH477" s="114"/>
      <c r="AI477" s="114"/>
      <c r="AJ477" s="114"/>
      <c r="AK477" s="114"/>
      <c r="AL477" s="114"/>
      <c r="AM477" s="114"/>
      <c r="AN477" s="114"/>
      <c r="AO477" s="114"/>
      <c r="AP477" s="114"/>
      <c r="AQ477" s="114"/>
      <c r="AR477" s="114"/>
      <c r="AS477" s="114"/>
      <c r="AT477" s="114"/>
      <c r="AU477" s="114"/>
      <c r="AV477" s="114"/>
      <c r="AW477" s="114"/>
      <c r="AX477" s="114"/>
      <c r="AY477" s="114"/>
      <c r="AZ477" s="114"/>
      <c r="BA477" s="114"/>
      <c r="BB477" s="114"/>
    </row>
    <row r="478" spans="2:54">
      <c r="B478" s="114"/>
      <c r="C478" s="114"/>
      <c r="D478" s="114"/>
      <c r="E478" s="114"/>
      <c r="F478" s="114"/>
      <c r="G478" s="114"/>
      <c r="H478" s="114"/>
      <c r="I478" s="114"/>
      <c r="J478" s="114"/>
      <c r="K478" s="114"/>
      <c r="L478" s="114"/>
      <c r="M478" s="114"/>
      <c r="N478" s="114"/>
      <c r="O478" s="114"/>
      <c r="P478" s="114"/>
      <c r="Q478" s="114"/>
      <c r="R478" s="114"/>
      <c r="S478" s="114"/>
      <c r="T478" s="114"/>
      <c r="U478" s="114"/>
      <c r="V478" s="114"/>
      <c r="W478" s="114"/>
      <c r="X478" s="114"/>
      <c r="Y478" s="114"/>
      <c r="Z478" s="114"/>
      <c r="AA478" s="114"/>
      <c r="AB478" s="114"/>
      <c r="AC478" s="114"/>
      <c r="AD478" s="114"/>
      <c r="AE478" s="114"/>
      <c r="AF478" s="114"/>
      <c r="AG478" s="114"/>
      <c r="AH478" s="114"/>
      <c r="AI478" s="114"/>
      <c r="AJ478" s="114"/>
      <c r="AK478" s="114"/>
      <c r="AL478" s="114"/>
      <c r="AM478" s="114"/>
      <c r="AN478" s="114"/>
      <c r="AO478" s="114"/>
      <c r="AP478" s="114"/>
      <c r="AQ478" s="114"/>
      <c r="AR478" s="114"/>
      <c r="AS478" s="114"/>
      <c r="AT478" s="114"/>
      <c r="AU478" s="114"/>
      <c r="AV478" s="114"/>
      <c r="AW478" s="114"/>
      <c r="AX478" s="114"/>
      <c r="AY478" s="114"/>
      <c r="AZ478" s="114"/>
      <c r="BA478" s="114"/>
      <c r="BB478" s="114"/>
    </row>
    <row r="479" spans="2:54">
      <c r="B479" s="114"/>
      <c r="C479" s="114"/>
      <c r="D479" s="114"/>
      <c r="E479" s="114"/>
      <c r="F479" s="114"/>
      <c r="G479" s="114"/>
      <c r="H479" s="114"/>
      <c r="I479" s="114"/>
      <c r="J479" s="114"/>
      <c r="K479" s="114"/>
      <c r="L479" s="114"/>
      <c r="M479" s="114"/>
      <c r="N479" s="114"/>
      <c r="O479" s="114"/>
      <c r="P479" s="114"/>
      <c r="Q479" s="114"/>
      <c r="R479" s="114"/>
      <c r="S479" s="114"/>
      <c r="T479" s="114"/>
      <c r="U479" s="114"/>
      <c r="V479" s="114"/>
      <c r="W479" s="114"/>
      <c r="X479" s="114"/>
      <c r="Y479" s="114"/>
      <c r="Z479" s="114"/>
      <c r="AA479" s="114"/>
      <c r="AB479" s="114"/>
      <c r="AC479" s="114"/>
      <c r="AD479" s="114"/>
      <c r="AE479" s="114"/>
      <c r="AF479" s="114"/>
      <c r="AG479" s="114"/>
      <c r="AH479" s="114"/>
      <c r="AI479" s="114"/>
      <c r="AJ479" s="114"/>
      <c r="AK479" s="114"/>
      <c r="AL479" s="114"/>
      <c r="AM479" s="114"/>
      <c r="AN479" s="114"/>
      <c r="AO479" s="114"/>
      <c r="AP479" s="114"/>
      <c r="AQ479" s="114"/>
      <c r="AR479" s="114"/>
      <c r="AS479" s="114"/>
      <c r="AT479" s="114"/>
      <c r="AU479" s="114"/>
      <c r="AV479" s="114"/>
      <c r="AW479" s="114"/>
      <c r="AX479" s="114"/>
      <c r="AY479" s="114"/>
      <c r="AZ479" s="114"/>
      <c r="BA479" s="114"/>
      <c r="BB479" s="114"/>
    </row>
    <row r="480" spans="2:54">
      <c r="B480" s="114"/>
      <c r="C480" s="114"/>
      <c r="D480" s="114"/>
      <c r="E480" s="114"/>
      <c r="F480" s="114"/>
      <c r="G480" s="114"/>
      <c r="H480" s="114"/>
      <c r="I480" s="114"/>
      <c r="J480" s="114"/>
      <c r="K480" s="114"/>
      <c r="L480" s="114"/>
      <c r="M480" s="114"/>
      <c r="N480" s="114"/>
      <c r="O480" s="114"/>
      <c r="P480" s="114"/>
      <c r="Q480" s="114"/>
      <c r="R480" s="114"/>
      <c r="S480" s="114"/>
      <c r="T480" s="114"/>
      <c r="U480" s="114"/>
      <c r="V480" s="114"/>
      <c r="W480" s="114"/>
      <c r="X480" s="114"/>
      <c r="Y480" s="114"/>
      <c r="Z480" s="114"/>
      <c r="AA480" s="114"/>
      <c r="AB480" s="114"/>
      <c r="AC480" s="114"/>
      <c r="AD480" s="114"/>
      <c r="AE480" s="114"/>
      <c r="AF480" s="114"/>
      <c r="AG480" s="114"/>
      <c r="AH480" s="114"/>
      <c r="AI480" s="114"/>
      <c r="AJ480" s="114"/>
      <c r="AK480" s="114"/>
      <c r="AL480" s="114"/>
      <c r="AM480" s="114"/>
      <c r="AN480" s="114"/>
      <c r="AO480" s="114"/>
      <c r="AP480" s="114"/>
      <c r="AQ480" s="114"/>
      <c r="AR480" s="114"/>
      <c r="AS480" s="114"/>
      <c r="AT480" s="114"/>
      <c r="AU480" s="114"/>
      <c r="AV480" s="114"/>
      <c r="AW480" s="114"/>
      <c r="AX480" s="114"/>
      <c r="AY480" s="114"/>
      <c r="AZ480" s="114"/>
      <c r="BA480" s="114"/>
      <c r="BB480" s="114"/>
    </row>
    <row r="481" spans="2:54">
      <c r="B481" s="114"/>
      <c r="C481" s="114"/>
      <c r="D481" s="114"/>
      <c r="E481" s="114"/>
      <c r="F481" s="114"/>
      <c r="G481" s="114"/>
      <c r="H481" s="114"/>
      <c r="I481" s="114"/>
      <c r="J481" s="114"/>
      <c r="K481" s="114"/>
      <c r="L481" s="114"/>
      <c r="M481" s="114"/>
      <c r="N481" s="114"/>
      <c r="O481" s="114"/>
      <c r="P481" s="114"/>
      <c r="Q481" s="114"/>
      <c r="R481" s="114"/>
      <c r="S481" s="114"/>
      <c r="T481" s="114"/>
      <c r="U481" s="114"/>
      <c r="V481" s="114"/>
      <c r="W481" s="114"/>
      <c r="X481" s="114"/>
      <c r="Y481" s="114"/>
      <c r="Z481" s="114"/>
      <c r="AA481" s="114"/>
      <c r="AB481" s="114"/>
      <c r="AC481" s="114"/>
      <c r="AD481" s="114"/>
      <c r="AE481" s="114"/>
      <c r="AF481" s="114"/>
      <c r="AG481" s="114"/>
      <c r="AH481" s="114"/>
      <c r="AI481" s="114"/>
      <c r="AJ481" s="114"/>
      <c r="AK481" s="114"/>
      <c r="AL481" s="114"/>
      <c r="AM481" s="114"/>
      <c r="AN481" s="114"/>
      <c r="AO481" s="114"/>
      <c r="AP481" s="114"/>
      <c r="AQ481" s="114"/>
      <c r="AR481" s="114"/>
      <c r="AS481" s="114"/>
      <c r="AT481" s="114"/>
      <c r="AU481" s="114"/>
      <c r="AV481" s="114"/>
      <c r="AW481" s="114"/>
      <c r="AX481" s="114"/>
      <c r="AY481" s="114"/>
      <c r="AZ481" s="114"/>
      <c r="BA481" s="114"/>
      <c r="BB481" s="114"/>
    </row>
    <row r="482" spans="2:54">
      <c r="B482" s="114"/>
      <c r="C482" s="114"/>
      <c r="D482" s="114"/>
      <c r="E482" s="114"/>
      <c r="F482" s="114"/>
      <c r="G482" s="114"/>
      <c r="H482" s="114"/>
      <c r="I482" s="114"/>
      <c r="J482" s="114"/>
      <c r="K482" s="114"/>
      <c r="L482" s="114"/>
      <c r="M482" s="114"/>
      <c r="N482" s="114"/>
      <c r="O482" s="114"/>
      <c r="P482" s="114"/>
      <c r="Q482" s="114"/>
      <c r="R482" s="114"/>
      <c r="S482" s="114"/>
      <c r="T482" s="114"/>
      <c r="U482" s="114"/>
      <c r="V482" s="114"/>
      <c r="W482" s="114"/>
      <c r="X482" s="114"/>
      <c r="Y482" s="114"/>
      <c r="Z482" s="114"/>
      <c r="AA482" s="114"/>
      <c r="AB482" s="114"/>
      <c r="AC482" s="114"/>
      <c r="AD482" s="114"/>
      <c r="AE482" s="114"/>
      <c r="AF482" s="114"/>
      <c r="AG482" s="114"/>
      <c r="AH482" s="114"/>
      <c r="AI482" s="114"/>
      <c r="AJ482" s="114"/>
      <c r="AK482" s="114"/>
      <c r="AL482" s="114"/>
      <c r="AM482" s="114"/>
      <c r="AN482" s="114"/>
      <c r="AO482" s="114"/>
      <c r="AP482" s="114"/>
      <c r="AQ482" s="114"/>
      <c r="AR482" s="114"/>
      <c r="AS482" s="114"/>
      <c r="AT482" s="114"/>
      <c r="AU482" s="114"/>
      <c r="AV482" s="114"/>
      <c r="AW482" s="114"/>
      <c r="AX482" s="114"/>
      <c r="AY482" s="114"/>
      <c r="AZ482" s="114"/>
      <c r="BA482" s="114"/>
      <c r="BB482" s="114"/>
    </row>
    <row r="483" spans="2:54">
      <c r="B483" s="114"/>
      <c r="C483" s="114"/>
      <c r="D483" s="114"/>
      <c r="E483" s="114"/>
      <c r="F483" s="114"/>
      <c r="G483" s="114"/>
      <c r="H483" s="114"/>
      <c r="I483" s="114"/>
      <c r="J483" s="114"/>
      <c r="K483" s="114"/>
      <c r="L483" s="114"/>
      <c r="M483" s="114"/>
      <c r="N483" s="114"/>
      <c r="O483" s="114"/>
      <c r="P483" s="114"/>
      <c r="Q483" s="114"/>
      <c r="R483" s="114"/>
      <c r="S483" s="114"/>
      <c r="T483" s="114"/>
      <c r="U483" s="114"/>
      <c r="V483" s="114"/>
      <c r="W483" s="114"/>
      <c r="X483" s="114"/>
      <c r="Y483" s="114"/>
      <c r="Z483" s="114"/>
      <c r="AA483" s="114"/>
      <c r="AB483" s="114"/>
      <c r="AC483" s="114"/>
      <c r="AD483" s="114"/>
      <c r="AE483" s="114"/>
      <c r="AF483" s="114"/>
      <c r="AG483" s="114"/>
      <c r="AH483" s="114"/>
      <c r="AI483" s="114"/>
      <c r="AJ483" s="114"/>
      <c r="AK483" s="114"/>
      <c r="AL483" s="114"/>
      <c r="AM483" s="114"/>
      <c r="AN483" s="114"/>
      <c r="AO483" s="114"/>
      <c r="AP483" s="114"/>
      <c r="AQ483" s="114"/>
      <c r="AR483" s="114"/>
      <c r="AS483" s="114"/>
      <c r="AT483" s="114"/>
      <c r="AU483" s="114"/>
      <c r="AV483" s="114"/>
      <c r="AW483" s="114"/>
      <c r="AX483" s="114"/>
      <c r="AY483" s="114"/>
      <c r="AZ483" s="114"/>
      <c r="BA483" s="114"/>
      <c r="BB483" s="114"/>
    </row>
    <row r="484" spans="2:54">
      <c r="B484" s="114"/>
      <c r="C484" s="114"/>
      <c r="D484" s="114"/>
      <c r="E484" s="114"/>
      <c r="F484" s="114"/>
      <c r="G484" s="114"/>
      <c r="H484" s="114"/>
      <c r="I484" s="114"/>
      <c r="J484" s="114"/>
      <c r="K484" s="114"/>
      <c r="L484" s="114"/>
      <c r="M484" s="114"/>
      <c r="N484" s="114"/>
      <c r="O484" s="114"/>
      <c r="P484" s="114"/>
      <c r="Q484" s="114"/>
      <c r="R484" s="114"/>
      <c r="S484" s="114"/>
      <c r="T484" s="114"/>
      <c r="U484" s="114"/>
      <c r="V484" s="114"/>
      <c r="W484" s="114"/>
      <c r="X484" s="114"/>
      <c r="Y484" s="114"/>
      <c r="Z484" s="114"/>
      <c r="AA484" s="114"/>
      <c r="AB484" s="114"/>
      <c r="AC484" s="114"/>
      <c r="AD484" s="114"/>
      <c r="AE484" s="114"/>
      <c r="AF484" s="114"/>
      <c r="AG484" s="114"/>
      <c r="AH484" s="114"/>
      <c r="AI484" s="114"/>
      <c r="AJ484" s="114"/>
      <c r="AK484" s="114"/>
      <c r="AL484" s="114"/>
      <c r="AM484" s="114"/>
      <c r="AN484" s="114"/>
      <c r="AO484" s="114"/>
      <c r="AP484" s="114"/>
      <c r="AQ484" s="114"/>
      <c r="AR484" s="114"/>
      <c r="AS484" s="114"/>
      <c r="AT484" s="114"/>
      <c r="AU484" s="114"/>
      <c r="AV484" s="114"/>
      <c r="AW484" s="114"/>
      <c r="AX484" s="114"/>
      <c r="AY484" s="114"/>
      <c r="AZ484" s="114"/>
      <c r="BA484" s="114"/>
      <c r="BB484" s="114"/>
    </row>
    <row r="485" spans="2:54">
      <c r="B485" s="114"/>
      <c r="C485" s="114"/>
      <c r="D485" s="114"/>
      <c r="E485" s="114"/>
      <c r="F485" s="114"/>
      <c r="G485" s="114"/>
      <c r="H485" s="114"/>
      <c r="I485" s="114"/>
      <c r="J485" s="114"/>
      <c r="K485" s="114"/>
      <c r="L485" s="114"/>
      <c r="M485" s="114"/>
      <c r="N485" s="114"/>
      <c r="O485" s="114"/>
      <c r="P485" s="114"/>
      <c r="Q485" s="114"/>
      <c r="R485" s="114"/>
      <c r="S485" s="114"/>
      <c r="T485" s="114"/>
      <c r="U485" s="114"/>
      <c r="V485" s="114"/>
      <c r="W485" s="114"/>
      <c r="X485" s="114"/>
      <c r="Y485" s="114"/>
      <c r="Z485" s="114"/>
      <c r="AA485" s="114"/>
      <c r="AB485" s="114"/>
      <c r="AC485" s="114"/>
      <c r="AD485" s="114"/>
      <c r="AE485" s="114"/>
      <c r="AF485" s="114"/>
      <c r="AG485" s="114"/>
      <c r="AH485" s="114"/>
      <c r="AI485" s="114"/>
      <c r="AJ485" s="114"/>
      <c r="AK485" s="114"/>
      <c r="AL485" s="114"/>
      <c r="AM485" s="114"/>
      <c r="AN485" s="114"/>
      <c r="AO485" s="114"/>
      <c r="AP485" s="114"/>
      <c r="AQ485" s="114"/>
      <c r="AR485" s="114"/>
      <c r="AS485" s="114"/>
      <c r="AT485" s="114"/>
      <c r="AU485" s="114"/>
      <c r="AV485" s="114"/>
      <c r="AW485" s="114"/>
      <c r="AX485" s="114"/>
      <c r="AY485" s="114"/>
      <c r="AZ485" s="114"/>
      <c r="BA485" s="114"/>
      <c r="BB485" s="114"/>
    </row>
    <row r="486" spans="2:54">
      <c r="B486" s="114"/>
      <c r="C486" s="114"/>
      <c r="D486" s="114"/>
      <c r="E486" s="114"/>
      <c r="F486" s="114"/>
      <c r="G486" s="114"/>
      <c r="H486" s="114"/>
      <c r="I486" s="114"/>
      <c r="J486" s="114"/>
      <c r="K486" s="114"/>
      <c r="L486" s="114"/>
      <c r="M486" s="114"/>
      <c r="N486" s="114"/>
      <c r="O486" s="114"/>
      <c r="P486" s="114"/>
      <c r="Q486" s="114"/>
      <c r="R486" s="114"/>
      <c r="S486" s="114"/>
      <c r="T486" s="114"/>
      <c r="U486" s="114"/>
      <c r="V486" s="114"/>
      <c r="W486" s="114"/>
      <c r="X486" s="114"/>
      <c r="Y486" s="114"/>
      <c r="Z486" s="114"/>
      <c r="AA486" s="114"/>
      <c r="AB486" s="114"/>
      <c r="AC486" s="114"/>
      <c r="AD486" s="114"/>
      <c r="AE486" s="114"/>
      <c r="AF486" s="114"/>
      <c r="AG486" s="114"/>
      <c r="AH486" s="114"/>
      <c r="AI486" s="114"/>
      <c r="AJ486" s="114"/>
      <c r="AK486" s="114"/>
      <c r="AL486" s="114"/>
      <c r="AM486" s="114"/>
      <c r="AN486" s="114"/>
      <c r="AO486" s="114"/>
      <c r="AP486" s="114"/>
      <c r="AQ486" s="114"/>
      <c r="AR486" s="114"/>
      <c r="AS486" s="114"/>
      <c r="AT486" s="114"/>
      <c r="AU486" s="114"/>
      <c r="AV486" s="114"/>
      <c r="AW486" s="114"/>
      <c r="AX486" s="114"/>
      <c r="AY486" s="114"/>
      <c r="AZ486" s="114"/>
      <c r="BA486" s="114"/>
      <c r="BB486" s="114"/>
    </row>
    <row r="487" spans="2:54">
      <c r="B487" s="114"/>
      <c r="C487" s="114"/>
      <c r="D487" s="114"/>
      <c r="E487" s="114"/>
      <c r="F487" s="114"/>
      <c r="G487" s="114"/>
      <c r="H487" s="114"/>
      <c r="I487" s="114"/>
      <c r="J487" s="114"/>
      <c r="K487" s="114"/>
      <c r="L487" s="114"/>
      <c r="M487" s="114"/>
      <c r="N487" s="114"/>
      <c r="O487" s="114"/>
      <c r="P487" s="114"/>
      <c r="Q487" s="114"/>
      <c r="R487" s="114"/>
      <c r="S487" s="114"/>
      <c r="T487" s="114"/>
      <c r="U487" s="114"/>
      <c r="V487" s="114"/>
      <c r="W487" s="114"/>
      <c r="X487" s="114"/>
      <c r="Y487" s="114"/>
      <c r="Z487" s="114"/>
      <c r="AA487" s="114"/>
      <c r="AB487" s="114"/>
      <c r="AC487" s="114"/>
      <c r="AD487" s="114"/>
      <c r="AE487" s="114"/>
      <c r="AF487" s="114"/>
      <c r="AG487" s="114"/>
      <c r="AH487" s="114"/>
      <c r="AI487" s="114"/>
      <c r="AJ487" s="114"/>
      <c r="AK487" s="114"/>
      <c r="AL487" s="114"/>
      <c r="AM487" s="114"/>
      <c r="AN487" s="114"/>
      <c r="AO487" s="114"/>
      <c r="AP487" s="114"/>
      <c r="AQ487" s="114"/>
      <c r="AR487" s="114"/>
      <c r="AS487" s="114"/>
      <c r="AT487" s="114"/>
      <c r="AU487" s="114"/>
      <c r="AV487" s="114"/>
      <c r="AW487" s="114"/>
      <c r="AX487" s="114"/>
      <c r="AY487" s="114"/>
      <c r="AZ487" s="114"/>
      <c r="BA487" s="114"/>
      <c r="BB487" s="114"/>
    </row>
    <row r="488" spans="2:54">
      <c r="B488" s="114"/>
      <c r="C488" s="114"/>
      <c r="D488" s="114"/>
      <c r="E488" s="114"/>
      <c r="F488" s="114"/>
      <c r="G488" s="114"/>
      <c r="H488" s="114"/>
      <c r="I488" s="114"/>
      <c r="J488" s="114"/>
      <c r="K488" s="114"/>
      <c r="L488" s="114"/>
      <c r="M488" s="114"/>
      <c r="N488" s="114"/>
      <c r="O488" s="114"/>
      <c r="P488" s="114"/>
      <c r="Q488" s="114"/>
      <c r="R488" s="114"/>
      <c r="S488" s="114"/>
      <c r="T488" s="114"/>
      <c r="U488" s="114"/>
      <c r="V488" s="114"/>
      <c r="W488" s="114"/>
      <c r="X488" s="114"/>
      <c r="Y488" s="114"/>
      <c r="Z488" s="114"/>
      <c r="AA488" s="114"/>
      <c r="AB488" s="114"/>
      <c r="AC488" s="114"/>
      <c r="AD488" s="114"/>
      <c r="AE488" s="114"/>
      <c r="AF488" s="114"/>
      <c r="AG488" s="114"/>
      <c r="AH488" s="114"/>
      <c r="AI488" s="114"/>
      <c r="AJ488" s="114"/>
      <c r="AK488" s="114"/>
      <c r="AL488" s="114"/>
      <c r="AM488" s="114"/>
      <c r="AN488" s="114"/>
      <c r="AO488" s="114"/>
      <c r="AP488" s="114"/>
      <c r="AQ488" s="114"/>
      <c r="AR488" s="114"/>
      <c r="AS488" s="114"/>
      <c r="AT488" s="114"/>
      <c r="AU488" s="114"/>
      <c r="AV488" s="114"/>
      <c r="AW488" s="114"/>
      <c r="AX488" s="114"/>
      <c r="AY488" s="114"/>
      <c r="AZ488" s="114"/>
      <c r="BA488" s="114"/>
      <c r="BB488" s="114"/>
    </row>
    <row r="489" spans="2:54">
      <c r="B489" s="114"/>
      <c r="C489" s="114"/>
      <c r="D489" s="114"/>
      <c r="E489" s="114"/>
      <c r="F489" s="114"/>
      <c r="G489" s="114"/>
      <c r="H489" s="114"/>
      <c r="I489" s="114"/>
      <c r="J489" s="114"/>
      <c r="K489" s="114"/>
      <c r="L489" s="114"/>
      <c r="M489" s="114"/>
      <c r="N489" s="114"/>
      <c r="O489" s="114"/>
      <c r="P489" s="114"/>
      <c r="Q489" s="114"/>
      <c r="R489" s="114"/>
      <c r="S489" s="114"/>
      <c r="T489" s="114"/>
      <c r="U489" s="114"/>
      <c r="V489" s="114"/>
      <c r="W489" s="114"/>
      <c r="X489" s="114"/>
      <c r="Y489" s="114"/>
      <c r="Z489" s="114"/>
      <c r="AA489" s="114"/>
      <c r="AB489" s="114"/>
      <c r="AC489" s="114"/>
      <c r="AD489" s="114"/>
      <c r="AE489" s="114"/>
      <c r="AF489" s="114"/>
      <c r="AG489" s="114"/>
      <c r="AH489" s="114"/>
      <c r="AI489" s="114"/>
      <c r="AJ489" s="114"/>
      <c r="AK489" s="114"/>
      <c r="AL489" s="114"/>
      <c r="AM489" s="114"/>
      <c r="AN489" s="114"/>
      <c r="AO489" s="114"/>
      <c r="AP489" s="114"/>
      <c r="AQ489" s="114"/>
      <c r="AR489" s="114"/>
      <c r="AS489" s="114"/>
      <c r="AT489" s="114"/>
      <c r="AU489" s="114"/>
      <c r="AV489" s="114"/>
      <c r="AW489" s="114"/>
      <c r="AX489" s="114"/>
      <c r="AY489" s="114"/>
      <c r="AZ489" s="114"/>
      <c r="BA489" s="114"/>
      <c r="BB489" s="114"/>
    </row>
    <row r="490" spans="2:54">
      <c r="B490" s="114"/>
      <c r="C490" s="114"/>
      <c r="D490" s="114"/>
      <c r="E490" s="114"/>
      <c r="F490" s="114"/>
      <c r="G490" s="114"/>
      <c r="H490" s="114"/>
      <c r="I490" s="114"/>
      <c r="J490" s="114"/>
      <c r="K490" s="114"/>
      <c r="L490" s="114"/>
      <c r="M490" s="114"/>
      <c r="N490" s="114"/>
      <c r="O490" s="114"/>
      <c r="P490" s="114"/>
      <c r="Q490" s="114"/>
      <c r="R490" s="114"/>
      <c r="S490" s="114"/>
      <c r="T490" s="114"/>
      <c r="U490" s="114"/>
      <c r="V490" s="114"/>
      <c r="W490" s="114"/>
      <c r="X490" s="114"/>
      <c r="Y490" s="114"/>
      <c r="Z490" s="114"/>
      <c r="AA490" s="114"/>
      <c r="AB490" s="114"/>
      <c r="AC490" s="114"/>
      <c r="AD490" s="114"/>
      <c r="AE490" s="114"/>
      <c r="AF490" s="114"/>
      <c r="AG490" s="114"/>
      <c r="AH490" s="114"/>
      <c r="AI490" s="114"/>
      <c r="AJ490" s="114"/>
      <c r="AK490" s="114"/>
      <c r="AL490" s="114"/>
      <c r="AM490" s="114"/>
      <c r="AN490" s="114"/>
      <c r="AO490" s="114"/>
      <c r="AP490" s="114"/>
      <c r="AQ490" s="114"/>
      <c r="AR490" s="114"/>
      <c r="AS490" s="114"/>
      <c r="AT490" s="114"/>
      <c r="AU490" s="114"/>
      <c r="AV490" s="114"/>
      <c r="AW490" s="114"/>
      <c r="AX490" s="114"/>
      <c r="AY490" s="114"/>
      <c r="AZ490" s="114"/>
      <c r="BA490" s="114"/>
      <c r="BB490" s="114"/>
    </row>
    <row r="491" spans="2:54">
      <c r="B491" s="114"/>
      <c r="C491" s="114"/>
      <c r="D491" s="114"/>
      <c r="E491" s="114"/>
      <c r="F491" s="114"/>
      <c r="G491" s="114"/>
      <c r="H491" s="114"/>
      <c r="I491" s="114"/>
      <c r="J491" s="114"/>
      <c r="K491" s="114"/>
      <c r="L491" s="114"/>
      <c r="M491" s="114"/>
      <c r="N491" s="114"/>
      <c r="O491" s="114"/>
      <c r="P491" s="114"/>
      <c r="Q491" s="114"/>
      <c r="R491" s="114"/>
      <c r="S491" s="114"/>
      <c r="T491" s="114"/>
      <c r="U491" s="114"/>
      <c r="V491" s="114"/>
      <c r="W491" s="114"/>
      <c r="X491" s="114"/>
      <c r="Y491" s="114"/>
      <c r="Z491" s="114"/>
      <c r="AA491" s="114"/>
      <c r="AB491" s="114"/>
      <c r="AC491" s="114"/>
      <c r="AD491" s="114"/>
      <c r="AE491" s="114"/>
      <c r="AF491" s="114"/>
      <c r="AG491" s="114"/>
      <c r="AH491" s="114"/>
      <c r="AI491" s="114"/>
      <c r="AJ491" s="114"/>
      <c r="AK491" s="114"/>
      <c r="AL491" s="114"/>
      <c r="AM491" s="114"/>
      <c r="AN491" s="114"/>
      <c r="AO491" s="114"/>
      <c r="AP491" s="114"/>
      <c r="AQ491" s="114"/>
      <c r="AR491" s="114"/>
      <c r="AS491" s="114"/>
      <c r="AT491" s="114"/>
      <c r="AU491" s="114"/>
      <c r="AV491" s="114"/>
      <c r="AW491" s="114"/>
      <c r="AX491" s="114"/>
      <c r="AY491" s="114"/>
      <c r="AZ491" s="114"/>
      <c r="BA491" s="114"/>
      <c r="BB491" s="114"/>
    </row>
    <row r="492" spans="2:54">
      <c r="B492" s="114"/>
      <c r="C492" s="114"/>
      <c r="D492" s="114"/>
      <c r="E492" s="114"/>
      <c r="F492" s="114"/>
      <c r="G492" s="114"/>
      <c r="H492" s="114"/>
      <c r="I492" s="114"/>
      <c r="J492" s="114"/>
      <c r="K492" s="114"/>
      <c r="L492" s="114"/>
      <c r="M492" s="114"/>
      <c r="N492" s="114"/>
      <c r="O492" s="114"/>
      <c r="P492" s="114"/>
      <c r="Q492" s="114"/>
      <c r="R492" s="114"/>
      <c r="S492" s="114"/>
      <c r="T492" s="114"/>
      <c r="U492" s="114"/>
      <c r="V492" s="114"/>
      <c r="W492" s="114"/>
      <c r="X492" s="114"/>
      <c r="Y492" s="114"/>
      <c r="Z492" s="114"/>
      <c r="AA492" s="114"/>
      <c r="AB492" s="114"/>
      <c r="AC492" s="114"/>
      <c r="AD492" s="114"/>
      <c r="AE492" s="114"/>
      <c r="AF492" s="114"/>
      <c r="AG492" s="114"/>
      <c r="AH492" s="114"/>
      <c r="AI492" s="114"/>
      <c r="AJ492" s="114"/>
      <c r="AK492" s="114"/>
      <c r="AL492" s="114"/>
      <c r="AM492" s="114"/>
      <c r="AN492" s="114"/>
      <c r="AO492" s="114"/>
      <c r="AP492" s="114"/>
      <c r="AQ492" s="114"/>
      <c r="AR492" s="114"/>
      <c r="AS492" s="114"/>
      <c r="AT492" s="114"/>
      <c r="AU492" s="114"/>
      <c r="AV492" s="114"/>
      <c r="AW492" s="114"/>
      <c r="AX492" s="114"/>
      <c r="AY492" s="114"/>
      <c r="AZ492" s="114"/>
      <c r="BA492" s="114"/>
      <c r="BB492" s="114"/>
    </row>
    <row r="493" spans="2:54">
      <c r="B493" s="114"/>
      <c r="C493" s="114"/>
      <c r="D493" s="114"/>
      <c r="E493" s="114"/>
      <c r="F493" s="114"/>
      <c r="G493" s="114"/>
      <c r="H493" s="114"/>
      <c r="I493" s="114"/>
      <c r="J493" s="114"/>
      <c r="K493" s="114"/>
      <c r="L493" s="114"/>
      <c r="M493" s="114"/>
      <c r="N493" s="114"/>
      <c r="O493" s="114"/>
      <c r="P493" s="114"/>
      <c r="Q493" s="114"/>
      <c r="R493" s="114"/>
      <c r="S493" s="114"/>
      <c r="T493" s="114"/>
      <c r="U493" s="114"/>
      <c r="V493" s="114"/>
      <c r="W493" s="114"/>
      <c r="X493" s="114"/>
      <c r="Y493" s="114"/>
      <c r="Z493" s="114"/>
      <c r="AA493" s="114"/>
      <c r="AB493" s="114"/>
      <c r="AC493" s="114"/>
      <c r="AD493" s="114"/>
      <c r="AE493" s="114"/>
      <c r="AF493" s="114"/>
      <c r="AG493" s="114"/>
      <c r="AH493" s="114"/>
      <c r="AI493" s="114"/>
      <c r="AJ493" s="114"/>
      <c r="AK493" s="114"/>
      <c r="AL493" s="114"/>
      <c r="AM493" s="114"/>
      <c r="AN493" s="114"/>
      <c r="AO493" s="114"/>
      <c r="AP493" s="114"/>
      <c r="AQ493" s="114"/>
      <c r="AR493" s="114"/>
      <c r="AS493" s="114"/>
      <c r="AT493" s="114"/>
      <c r="AU493" s="114"/>
      <c r="AV493" s="114"/>
      <c r="AW493" s="114"/>
      <c r="AX493" s="114"/>
      <c r="AY493" s="114"/>
      <c r="AZ493" s="114"/>
      <c r="BA493" s="114"/>
      <c r="BB493" s="114"/>
    </row>
    <row r="494" spans="2:54">
      <c r="B494" s="114"/>
      <c r="C494" s="114"/>
      <c r="D494" s="114"/>
      <c r="E494" s="114"/>
      <c r="F494" s="114"/>
      <c r="G494" s="114"/>
      <c r="H494" s="114"/>
      <c r="I494" s="114"/>
      <c r="J494" s="114"/>
      <c r="K494" s="114"/>
      <c r="L494" s="114"/>
      <c r="M494" s="114"/>
      <c r="N494" s="114"/>
      <c r="O494" s="114"/>
      <c r="P494" s="114"/>
      <c r="Q494" s="114"/>
      <c r="R494" s="114"/>
      <c r="S494" s="114"/>
      <c r="T494" s="114"/>
      <c r="U494" s="114"/>
      <c r="V494" s="114"/>
      <c r="W494" s="114"/>
      <c r="X494" s="114"/>
      <c r="Y494" s="114"/>
      <c r="Z494" s="114"/>
      <c r="AA494" s="114"/>
      <c r="AB494" s="114"/>
      <c r="AC494" s="114"/>
      <c r="AD494" s="114"/>
      <c r="AE494" s="114"/>
      <c r="AF494" s="114"/>
      <c r="AG494" s="114"/>
      <c r="AH494" s="114"/>
      <c r="AI494" s="114"/>
      <c r="AJ494" s="114"/>
      <c r="AK494" s="114"/>
      <c r="AL494" s="114"/>
      <c r="AM494" s="114"/>
      <c r="AN494" s="114"/>
      <c r="AO494" s="114"/>
      <c r="AP494" s="114"/>
      <c r="AQ494" s="114"/>
      <c r="AR494" s="114"/>
      <c r="AS494" s="114"/>
      <c r="AT494" s="114"/>
      <c r="AU494" s="114"/>
      <c r="AV494" s="114"/>
      <c r="AW494" s="114"/>
      <c r="AX494" s="114"/>
      <c r="AY494" s="114"/>
      <c r="AZ494" s="114"/>
      <c r="BA494" s="114"/>
      <c r="BB494" s="114"/>
    </row>
    <row r="495" spans="2:54">
      <c r="B495" s="114"/>
      <c r="C495" s="114"/>
      <c r="D495" s="114"/>
      <c r="E495" s="114"/>
      <c r="F495" s="114"/>
      <c r="G495" s="114"/>
      <c r="H495" s="114"/>
      <c r="I495" s="114"/>
      <c r="J495" s="114"/>
      <c r="K495" s="114"/>
      <c r="L495" s="114"/>
      <c r="M495" s="114"/>
      <c r="N495" s="114"/>
      <c r="O495" s="114"/>
      <c r="P495" s="114"/>
      <c r="Q495" s="114"/>
      <c r="R495" s="114"/>
      <c r="S495" s="114"/>
      <c r="T495" s="114"/>
      <c r="U495" s="114"/>
      <c r="V495" s="114"/>
      <c r="W495" s="114"/>
      <c r="X495" s="114"/>
      <c r="Y495" s="114"/>
      <c r="Z495" s="114"/>
      <c r="AA495" s="114"/>
      <c r="AB495" s="114"/>
      <c r="AC495" s="114"/>
      <c r="AD495" s="114"/>
      <c r="AE495" s="114"/>
      <c r="AF495" s="114"/>
      <c r="AG495" s="114"/>
      <c r="AH495" s="114"/>
      <c r="AI495" s="114"/>
      <c r="AJ495" s="114"/>
      <c r="AK495" s="114"/>
      <c r="AL495" s="114"/>
      <c r="AM495" s="114"/>
      <c r="AN495" s="114"/>
      <c r="AO495" s="114"/>
      <c r="AP495" s="114"/>
      <c r="AQ495" s="114"/>
      <c r="AR495" s="114"/>
      <c r="AS495" s="114"/>
      <c r="AT495" s="114"/>
      <c r="AU495" s="114"/>
      <c r="AV495" s="114"/>
      <c r="AW495" s="114"/>
      <c r="AX495" s="114"/>
      <c r="AY495" s="114"/>
      <c r="AZ495" s="114"/>
      <c r="BA495" s="114"/>
      <c r="BB495" s="114"/>
    </row>
    <row r="496" spans="2:54">
      <c r="B496" s="114"/>
      <c r="C496" s="114"/>
      <c r="D496" s="114"/>
      <c r="E496" s="114"/>
      <c r="F496" s="114"/>
      <c r="G496" s="114"/>
      <c r="H496" s="114"/>
      <c r="I496" s="114"/>
      <c r="J496" s="114"/>
      <c r="K496" s="114"/>
      <c r="L496" s="114"/>
      <c r="M496" s="114"/>
      <c r="N496" s="114"/>
      <c r="O496" s="114"/>
      <c r="P496" s="114"/>
      <c r="Q496" s="114"/>
      <c r="R496" s="114"/>
      <c r="S496" s="114"/>
      <c r="T496" s="114"/>
      <c r="U496" s="114"/>
      <c r="V496" s="114"/>
      <c r="W496" s="114"/>
      <c r="X496" s="114"/>
      <c r="Y496" s="114"/>
      <c r="Z496" s="114"/>
      <c r="AA496" s="114"/>
      <c r="AB496" s="114"/>
      <c r="AC496" s="114"/>
      <c r="AD496" s="114"/>
      <c r="AE496" s="114"/>
      <c r="AF496" s="114"/>
      <c r="AG496" s="114"/>
      <c r="AH496" s="114"/>
      <c r="AI496" s="114"/>
      <c r="AJ496" s="114"/>
      <c r="AK496" s="114"/>
      <c r="AL496" s="114"/>
      <c r="AM496" s="114"/>
      <c r="AN496" s="114"/>
      <c r="AO496" s="114"/>
      <c r="AP496" s="114"/>
      <c r="AQ496" s="114"/>
      <c r="AR496" s="114"/>
      <c r="AS496" s="114"/>
      <c r="AT496" s="114"/>
      <c r="AU496" s="114"/>
      <c r="AV496" s="114"/>
      <c r="AW496" s="114"/>
      <c r="AX496" s="114"/>
      <c r="AY496" s="114"/>
      <c r="AZ496" s="114"/>
      <c r="BA496" s="114"/>
      <c r="BB496" s="114"/>
    </row>
    <row r="497" spans="2:54">
      <c r="B497" s="114"/>
      <c r="C497" s="114"/>
      <c r="D497" s="114"/>
      <c r="E497" s="114"/>
      <c r="F497" s="114"/>
      <c r="G497" s="114"/>
      <c r="H497" s="114"/>
      <c r="I497" s="114"/>
      <c r="J497" s="114"/>
      <c r="K497" s="114"/>
      <c r="L497" s="114"/>
      <c r="M497" s="114"/>
      <c r="N497" s="114"/>
      <c r="O497" s="114"/>
      <c r="P497" s="114"/>
      <c r="Q497" s="114"/>
      <c r="R497" s="114"/>
      <c r="S497" s="114"/>
      <c r="T497" s="114"/>
      <c r="U497" s="114"/>
      <c r="V497" s="114"/>
      <c r="W497" s="114"/>
      <c r="X497" s="114"/>
      <c r="Y497" s="114"/>
      <c r="Z497" s="114"/>
      <c r="AA497" s="114"/>
      <c r="AB497" s="114"/>
      <c r="AC497" s="114"/>
      <c r="AD497" s="114"/>
      <c r="AE497" s="114"/>
      <c r="AF497" s="114"/>
      <c r="AG497" s="114"/>
      <c r="AH497" s="114"/>
      <c r="AI497" s="114"/>
      <c r="AJ497" s="114"/>
      <c r="AK497" s="114"/>
      <c r="AL497" s="114"/>
      <c r="AM497" s="114"/>
      <c r="AN497" s="114"/>
      <c r="AO497" s="114"/>
      <c r="AP497" s="114"/>
      <c r="AQ497" s="114"/>
      <c r="AR497" s="114"/>
      <c r="AS497" s="114"/>
      <c r="AT497" s="114"/>
      <c r="AU497" s="114"/>
      <c r="AV497" s="114"/>
      <c r="AW497" s="114"/>
      <c r="AX497" s="114"/>
      <c r="AY497" s="114"/>
      <c r="AZ497" s="114"/>
      <c r="BA497" s="114"/>
      <c r="BB497" s="114"/>
    </row>
    <row r="498" spans="2:54">
      <c r="B498" s="114"/>
      <c r="C498" s="114"/>
      <c r="D498" s="114"/>
      <c r="E498" s="114"/>
      <c r="F498" s="114"/>
      <c r="G498" s="114"/>
      <c r="H498" s="114"/>
      <c r="I498" s="114"/>
      <c r="J498" s="114"/>
      <c r="K498" s="114"/>
      <c r="L498" s="114"/>
      <c r="M498" s="114"/>
      <c r="N498" s="114"/>
      <c r="O498" s="114"/>
      <c r="P498" s="114"/>
      <c r="Q498" s="114"/>
      <c r="R498" s="114"/>
      <c r="S498" s="114"/>
      <c r="T498" s="114"/>
      <c r="U498" s="114"/>
      <c r="V498" s="114"/>
      <c r="W498" s="114"/>
      <c r="X498" s="114"/>
      <c r="Y498" s="114"/>
      <c r="Z498" s="114"/>
      <c r="AA498" s="114"/>
      <c r="AB498" s="114"/>
      <c r="AC498" s="114"/>
      <c r="AD498" s="114"/>
      <c r="AE498" s="114"/>
      <c r="AF498" s="114"/>
      <c r="AG498" s="114"/>
      <c r="AH498" s="114"/>
      <c r="AI498" s="114"/>
      <c r="AJ498" s="114"/>
      <c r="AK498" s="114"/>
      <c r="AL498" s="114"/>
      <c r="AM498" s="114"/>
      <c r="AN498" s="114"/>
      <c r="AO498" s="114"/>
      <c r="AP498" s="114"/>
      <c r="AQ498" s="114"/>
      <c r="AR498" s="114"/>
      <c r="AS498" s="114"/>
      <c r="AT498" s="114"/>
      <c r="AU498" s="114"/>
      <c r="AV498" s="114"/>
      <c r="AW498" s="114"/>
      <c r="AX498" s="114"/>
      <c r="AY498" s="114"/>
      <c r="AZ498" s="114"/>
      <c r="BA498" s="114"/>
      <c r="BB498" s="114"/>
    </row>
    <row r="499" spans="2:54">
      <c r="B499" s="114"/>
      <c r="C499" s="114"/>
      <c r="D499" s="114"/>
      <c r="E499" s="114"/>
      <c r="F499" s="114"/>
      <c r="G499" s="114"/>
      <c r="H499" s="114"/>
      <c r="I499" s="114"/>
      <c r="J499" s="114"/>
      <c r="K499" s="114"/>
      <c r="L499" s="114"/>
      <c r="M499" s="114"/>
      <c r="N499" s="114"/>
      <c r="O499" s="114"/>
      <c r="P499" s="114"/>
      <c r="Q499" s="114"/>
      <c r="R499" s="114"/>
      <c r="S499" s="114"/>
      <c r="T499" s="114"/>
      <c r="U499" s="114"/>
      <c r="V499" s="114"/>
      <c r="W499" s="114"/>
      <c r="X499" s="114"/>
      <c r="Y499" s="114"/>
      <c r="Z499" s="114"/>
      <c r="AA499" s="114"/>
      <c r="AB499" s="114"/>
      <c r="AC499" s="114"/>
      <c r="AD499" s="114"/>
      <c r="AE499" s="114"/>
      <c r="AF499" s="114"/>
      <c r="AG499" s="114"/>
      <c r="AH499" s="114"/>
      <c r="AI499" s="114"/>
      <c r="AJ499" s="114"/>
      <c r="AK499" s="114"/>
      <c r="AL499" s="114"/>
      <c r="AM499" s="114"/>
      <c r="AN499" s="114"/>
      <c r="AO499" s="114"/>
      <c r="AP499" s="114"/>
      <c r="AQ499" s="114"/>
      <c r="AR499" s="114"/>
      <c r="AS499" s="114"/>
      <c r="AT499" s="114"/>
      <c r="AU499" s="114"/>
      <c r="AV499" s="114"/>
      <c r="AW499" s="114"/>
      <c r="AX499" s="114"/>
      <c r="AY499" s="114"/>
      <c r="AZ499" s="114"/>
      <c r="BA499" s="114"/>
      <c r="BB499" s="114"/>
    </row>
    <row r="500" spans="2:54">
      <c r="B500" s="114"/>
      <c r="C500" s="114"/>
      <c r="D500" s="114"/>
      <c r="E500" s="114"/>
      <c r="F500" s="114"/>
      <c r="G500" s="114"/>
      <c r="H500" s="114"/>
      <c r="I500" s="114"/>
      <c r="J500" s="114"/>
      <c r="K500" s="114"/>
      <c r="L500" s="114"/>
      <c r="M500" s="114"/>
      <c r="N500" s="114"/>
      <c r="O500" s="114"/>
      <c r="P500" s="114"/>
      <c r="Q500" s="114"/>
      <c r="R500" s="114"/>
      <c r="S500" s="114"/>
      <c r="T500" s="114"/>
      <c r="U500" s="114"/>
      <c r="V500" s="114"/>
      <c r="W500" s="114"/>
      <c r="X500" s="114"/>
      <c r="Y500" s="114"/>
      <c r="Z500" s="114"/>
      <c r="AA500" s="114"/>
      <c r="AB500" s="114"/>
      <c r="AC500" s="114"/>
      <c r="AD500" s="114"/>
      <c r="AE500" s="114"/>
      <c r="AF500" s="114"/>
      <c r="AG500" s="114"/>
      <c r="AH500" s="114"/>
      <c r="AI500" s="114"/>
      <c r="AJ500" s="114"/>
      <c r="AK500" s="114"/>
      <c r="AL500" s="114"/>
      <c r="AM500" s="114"/>
      <c r="AN500" s="114"/>
      <c r="AO500" s="114"/>
      <c r="AP500" s="114"/>
      <c r="AQ500" s="114"/>
      <c r="AR500" s="114"/>
      <c r="AS500" s="114"/>
      <c r="AT500" s="114"/>
      <c r="AU500" s="114"/>
      <c r="AV500" s="114"/>
      <c r="AW500" s="114"/>
      <c r="AX500" s="114"/>
      <c r="AY500" s="114"/>
      <c r="AZ500" s="114"/>
      <c r="BA500" s="114"/>
      <c r="BB500" s="114"/>
    </row>
    <row r="501" spans="2:54">
      <c r="B501" s="114"/>
      <c r="C501" s="114"/>
      <c r="D501" s="114"/>
      <c r="E501" s="114"/>
      <c r="F501" s="114"/>
      <c r="G501" s="114"/>
      <c r="H501" s="114"/>
      <c r="I501" s="114"/>
      <c r="J501" s="114"/>
      <c r="K501" s="114"/>
      <c r="L501" s="114"/>
      <c r="M501" s="114"/>
      <c r="N501" s="114"/>
      <c r="O501" s="114"/>
      <c r="P501" s="114"/>
      <c r="Q501" s="114"/>
      <c r="R501" s="114"/>
      <c r="S501" s="114"/>
      <c r="T501" s="114"/>
      <c r="U501" s="114"/>
      <c r="V501" s="114"/>
      <c r="W501" s="114"/>
      <c r="X501" s="114"/>
      <c r="Y501" s="114"/>
      <c r="Z501" s="114"/>
      <c r="AA501" s="114"/>
      <c r="AB501" s="114"/>
      <c r="AC501" s="114"/>
      <c r="AD501" s="114"/>
      <c r="AE501" s="114"/>
      <c r="AF501" s="114"/>
      <c r="AG501" s="114"/>
      <c r="AH501" s="114"/>
      <c r="AI501" s="114"/>
      <c r="AJ501" s="114"/>
      <c r="AK501" s="114"/>
      <c r="AL501" s="114"/>
      <c r="AM501" s="114"/>
      <c r="AN501" s="114"/>
      <c r="AO501" s="114"/>
      <c r="AP501" s="114"/>
      <c r="AQ501" s="114"/>
      <c r="AR501" s="114"/>
      <c r="AS501" s="114"/>
      <c r="AT501" s="114"/>
      <c r="AU501" s="114"/>
      <c r="AV501" s="114"/>
      <c r="AW501" s="114"/>
      <c r="AX501" s="114"/>
      <c r="AY501" s="114"/>
      <c r="AZ501" s="114"/>
      <c r="BA501" s="114"/>
      <c r="BB501" s="114"/>
    </row>
    <row r="502" spans="2:54">
      <c r="B502" s="114"/>
      <c r="C502" s="114"/>
      <c r="D502" s="114"/>
      <c r="E502" s="114"/>
      <c r="F502" s="114"/>
      <c r="G502" s="114"/>
      <c r="H502" s="114"/>
      <c r="I502" s="114"/>
      <c r="J502" s="114"/>
      <c r="K502" s="114"/>
      <c r="L502" s="114"/>
      <c r="M502" s="114"/>
      <c r="N502" s="114"/>
      <c r="O502" s="114"/>
      <c r="P502" s="114"/>
      <c r="Q502" s="114"/>
      <c r="R502" s="114"/>
      <c r="S502" s="114"/>
      <c r="T502" s="114"/>
      <c r="U502" s="114"/>
      <c r="V502" s="114"/>
      <c r="W502" s="114"/>
      <c r="X502" s="114"/>
      <c r="Y502" s="114"/>
      <c r="Z502" s="114"/>
      <c r="AA502" s="114"/>
      <c r="AB502" s="114"/>
      <c r="AC502" s="114"/>
      <c r="AD502" s="114"/>
      <c r="AE502" s="114"/>
      <c r="AF502" s="114"/>
      <c r="AG502" s="114"/>
      <c r="AH502" s="114"/>
      <c r="AI502" s="114"/>
      <c r="AJ502" s="114"/>
      <c r="AK502" s="114"/>
      <c r="AL502" s="114"/>
      <c r="AM502" s="114"/>
      <c r="AN502" s="114"/>
      <c r="AO502" s="114"/>
      <c r="AP502" s="114"/>
      <c r="AQ502" s="114"/>
      <c r="AR502" s="114"/>
      <c r="AS502" s="114"/>
      <c r="AT502" s="114"/>
      <c r="AU502" s="114"/>
      <c r="AV502" s="114"/>
      <c r="AW502" s="114"/>
      <c r="AX502" s="114"/>
      <c r="AY502" s="114"/>
      <c r="AZ502" s="114"/>
      <c r="BA502" s="114"/>
      <c r="BB502" s="114"/>
    </row>
    <row r="503" spans="2:54">
      <c r="B503" s="114"/>
      <c r="C503" s="114"/>
      <c r="D503" s="114"/>
      <c r="E503" s="114"/>
      <c r="F503" s="114"/>
      <c r="G503" s="114"/>
      <c r="H503" s="114"/>
      <c r="I503" s="114"/>
      <c r="J503" s="114"/>
      <c r="K503" s="114"/>
      <c r="L503" s="114"/>
      <c r="M503" s="114"/>
      <c r="N503" s="114"/>
      <c r="O503" s="114"/>
      <c r="P503" s="114"/>
      <c r="Q503" s="114"/>
      <c r="R503" s="114"/>
      <c r="S503" s="114"/>
      <c r="T503" s="114"/>
      <c r="U503" s="114"/>
      <c r="V503" s="114"/>
      <c r="W503" s="114"/>
      <c r="X503" s="114"/>
      <c r="Y503" s="114"/>
      <c r="Z503" s="114"/>
      <c r="AA503" s="114"/>
      <c r="AB503" s="114"/>
      <c r="AC503" s="114"/>
      <c r="AD503" s="114"/>
      <c r="AE503" s="114"/>
      <c r="AF503" s="114"/>
      <c r="AG503" s="114"/>
      <c r="AH503" s="114"/>
      <c r="AI503" s="114"/>
      <c r="AJ503" s="114"/>
      <c r="AK503" s="114"/>
      <c r="AL503" s="114"/>
      <c r="AM503" s="114"/>
      <c r="AN503" s="114"/>
      <c r="AO503" s="114"/>
      <c r="AP503" s="114"/>
      <c r="AQ503" s="114"/>
      <c r="AR503" s="114"/>
      <c r="AS503" s="114"/>
      <c r="AT503" s="114"/>
      <c r="AU503" s="114"/>
      <c r="AV503" s="114"/>
      <c r="AW503" s="114"/>
      <c r="AX503" s="114"/>
      <c r="AY503" s="114"/>
      <c r="AZ503" s="114"/>
      <c r="BA503" s="114"/>
      <c r="BB503" s="114"/>
    </row>
    <row r="504" spans="2:54">
      <c r="B504" s="114"/>
      <c r="C504" s="114"/>
      <c r="D504" s="114"/>
      <c r="E504" s="114"/>
      <c r="F504" s="114"/>
      <c r="G504" s="114"/>
      <c r="H504" s="114"/>
      <c r="I504" s="114"/>
      <c r="J504" s="114"/>
      <c r="K504" s="114"/>
      <c r="L504" s="114"/>
      <c r="M504" s="114"/>
      <c r="N504" s="114"/>
      <c r="O504" s="114"/>
      <c r="P504" s="114"/>
      <c r="Q504" s="114"/>
      <c r="R504" s="114"/>
      <c r="S504" s="114"/>
      <c r="T504" s="114"/>
      <c r="U504" s="114"/>
      <c r="V504" s="114"/>
      <c r="W504" s="114"/>
      <c r="X504" s="114"/>
      <c r="Y504" s="114"/>
      <c r="Z504" s="114"/>
      <c r="AA504" s="114"/>
      <c r="AB504" s="114"/>
      <c r="AC504" s="114"/>
      <c r="AD504" s="114"/>
      <c r="AE504" s="114"/>
      <c r="AF504" s="114"/>
      <c r="AG504" s="114"/>
      <c r="AH504" s="114"/>
      <c r="AI504" s="114"/>
      <c r="AJ504" s="114"/>
      <c r="AK504" s="114"/>
      <c r="AL504" s="114"/>
      <c r="AM504" s="114"/>
      <c r="AN504" s="114"/>
      <c r="AO504" s="114"/>
      <c r="AP504" s="114"/>
      <c r="AQ504" s="114"/>
      <c r="AR504" s="114"/>
      <c r="AS504" s="114"/>
      <c r="AT504" s="114"/>
      <c r="AU504" s="114"/>
      <c r="AV504" s="114"/>
      <c r="AW504" s="114"/>
      <c r="AX504" s="114"/>
      <c r="AY504" s="114"/>
      <c r="AZ504" s="114"/>
      <c r="BA504" s="114"/>
      <c r="BB504" s="114"/>
    </row>
    <row r="505" spans="2:54">
      <c r="B505" s="114"/>
      <c r="C505" s="114"/>
      <c r="D505" s="114"/>
      <c r="E505" s="114"/>
      <c r="F505" s="114"/>
      <c r="G505" s="114"/>
      <c r="H505" s="114"/>
      <c r="I505" s="114"/>
      <c r="J505" s="114"/>
      <c r="K505" s="114"/>
      <c r="L505" s="114"/>
      <c r="M505" s="114"/>
      <c r="N505" s="114"/>
      <c r="O505" s="114"/>
      <c r="P505" s="114"/>
      <c r="Q505" s="114"/>
      <c r="R505" s="114"/>
      <c r="S505" s="114"/>
      <c r="T505" s="114"/>
      <c r="U505" s="114"/>
      <c r="V505" s="114"/>
      <c r="W505" s="114"/>
      <c r="X505" s="114"/>
      <c r="Y505" s="114"/>
      <c r="Z505" s="114"/>
      <c r="AA505" s="114"/>
      <c r="AB505" s="114"/>
      <c r="AC505" s="114"/>
      <c r="AD505" s="114"/>
      <c r="AE505" s="114"/>
      <c r="AF505" s="114"/>
      <c r="AG505" s="114"/>
      <c r="AH505" s="114"/>
      <c r="AI505" s="114"/>
      <c r="AJ505" s="114"/>
      <c r="AK505" s="114"/>
      <c r="AL505" s="114"/>
      <c r="AM505" s="114"/>
      <c r="AN505" s="114"/>
      <c r="AO505" s="114"/>
      <c r="AP505" s="114"/>
      <c r="AQ505" s="114"/>
      <c r="AR505" s="114"/>
      <c r="AS505" s="114"/>
      <c r="AT505" s="114"/>
      <c r="AU505" s="114"/>
      <c r="AV505" s="114"/>
      <c r="AW505" s="114"/>
      <c r="AX505" s="114"/>
      <c r="AY505" s="114"/>
      <c r="AZ505" s="114"/>
      <c r="BA505" s="114"/>
      <c r="BB505" s="114"/>
    </row>
    <row r="506" spans="2:54">
      <c r="B506" s="114"/>
      <c r="C506" s="114"/>
      <c r="D506" s="114"/>
      <c r="E506" s="114"/>
      <c r="F506" s="114"/>
      <c r="G506" s="114"/>
      <c r="H506" s="114"/>
      <c r="I506" s="114"/>
      <c r="J506" s="114"/>
      <c r="K506" s="114"/>
      <c r="L506" s="114"/>
      <c r="M506" s="114"/>
      <c r="N506" s="114"/>
      <c r="O506" s="114"/>
      <c r="P506" s="114"/>
      <c r="Q506" s="114"/>
      <c r="R506" s="114"/>
      <c r="S506" s="114"/>
      <c r="T506" s="114"/>
      <c r="U506" s="114"/>
      <c r="V506" s="114"/>
      <c r="W506" s="114"/>
      <c r="X506" s="114"/>
      <c r="Y506" s="114"/>
      <c r="Z506" s="114"/>
      <c r="AA506" s="114"/>
      <c r="AB506" s="114"/>
      <c r="AC506" s="114"/>
      <c r="AD506" s="114"/>
      <c r="AE506" s="114"/>
      <c r="AF506" s="114"/>
      <c r="AG506" s="114"/>
      <c r="AH506" s="114"/>
      <c r="AI506" s="114"/>
      <c r="AJ506" s="114"/>
      <c r="AK506" s="114"/>
      <c r="AL506" s="114"/>
      <c r="AM506" s="114"/>
      <c r="AN506" s="114"/>
      <c r="AO506" s="114"/>
      <c r="AP506" s="114"/>
      <c r="AQ506" s="114"/>
      <c r="AR506" s="114"/>
      <c r="AS506" s="114"/>
      <c r="AT506" s="114"/>
      <c r="AU506" s="114"/>
      <c r="AV506" s="114"/>
      <c r="AW506" s="114"/>
      <c r="AX506" s="114"/>
      <c r="AY506" s="114"/>
      <c r="AZ506" s="114"/>
      <c r="BA506" s="114"/>
      <c r="BB506" s="114"/>
    </row>
    <row r="507" spans="2:54">
      <c r="B507" s="114"/>
      <c r="C507" s="114"/>
      <c r="D507" s="114"/>
      <c r="E507" s="114"/>
      <c r="F507" s="114"/>
      <c r="G507" s="114"/>
      <c r="H507" s="114"/>
      <c r="I507" s="114"/>
      <c r="J507" s="114"/>
      <c r="K507" s="114"/>
      <c r="L507" s="114"/>
      <c r="M507" s="114"/>
      <c r="N507" s="114"/>
      <c r="O507" s="114"/>
      <c r="P507" s="114"/>
      <c r="Q507" s="114"/>
      <c r="R507" s="114"/>
      <c r="S507" s="114"/>
      <c r="T507" s="114"/>
      <c r="U507" s="114"/>
      <c r="V507" s="114"/>
      <c r="W507" s="114"/>
      <c r="X507" s="114"/>
      <c r="Y507" s="114"/>
      <c r="Z507" s="114"/>
      <c r="AA507" s="114"/>
      <c r="AB507" s="114"/>
      <c r="AC507" s="114"/>
      <c r="AD507" s="114"/>
      <c r="AE507" s="114"/>
      <c r="AF507" s="114"/>
      <c r="AG507" s="114"/>
      <c r="AH507" s="114"/>
      <c r="AI507" s="114"/>
      <c r="AJ507" s="114"/>
      <c r="AK507" s="114"/>
      <c r="AL507" s="114"/>
      <c r="AM507" s="114"/>
      <c r="AN507" s="114"/>
      <c r="AO507" s="114"/>
      <c r="AP507" s="114"/>
      <c r="AQ507" s="114"/>
      <c r="AR507" s="114"/>
      <c r="AS507" s="114"/>
      <c r="AT507" s="114"/>
      <c r="AU507" s="114"/>
      <c r="AV507" s="114"/>
      <c r="AW507" s="114"/>
      <c r="AX507" s="114"/>
      <c r="AY507" s="114"/>
      <c r="AZ507" s="114"/>
      <c r="BA507" s="114"/>
      <c r="BB507" s="114"/>
    </row>
    <row r="508" spans="2:54">
      <c r="B508" s="114"/>
      <c r="C508" s="114"/>
      <c r="D508" s="114"/>
      <c r="E508" s="114"/>
      <c r="F508" s="114"/>
      <c r="G508" s="114"/>
      <c r="H508" s="114"/>
      <c r="I508" s="114"/>
      <c r="J508" s="114"/>
      <c r="K508" s="114"/>
      <c r="L508" s="114"/>
      <c r="M508" s="114"/>
      <c r="N508" s="114"/>
      <c r="O508" s="114"/>
      <c r="P508" s="114"/>
      <c r="Q508" s="114"/>
      <c r="R508" s="114"/>
      <c r="S508" s="114"/>
      <c r="T508" s="114"/>
      <c r="U508" s="114"/>
      <c r="V508" s="114"/>
      <c r="W508" s="114"/>
      <c r="X508" s="114"/>
      <c r="Y508" s="114"/>
      <c r="Z508" s="114"/>
      <c r="AA508" s="114"/>
      <c r="AB508" s="114"/>
      <c r="AC508" s="114"/>
      <c r="AD508" s="114"/>
      <c r="AE508" s="114"/>
      <c r="AF508" s="114"/>
      <c r="AG508" s="114"/>
      <c r="AH508" s="114"/>
      <c r="AI508" s="114"/>
      <c r="AJ508" s="114"/>
      <c r="AK508" s="114"/>
      <c r="AL508" s="114"/>
      <c r="AM508" s="114"/>
      <c r="AN508" s="114"/>
      <c r="AO508" s="114"/>
      <c r="AP508" s="114"/>
      <c r="AQ508" s="114"/>
      <c r="AR508" s="114"/>
      <c r="AS508" s="114"/>
      <c r="AT508" s="114"/>
      <c r="AU508" s="114"/>
      <c r="AV508" s="114"/>
      <c r="AW508" s="114"/>
      <c r="AX508" s="114"/>
      <c r="AY508" s="114"/>
      <c r="AZ508" s="114"/>
      <c r="BA508" s="114"/>
      <c r="BB508" s="114"/>
    </row>
    <row r="509" spans="2:54">
      <c r="B509" s="114"/>
      <c r="C509" s="114"/>
      <c r="D509" s="114"/>
      <c r="E509" s="114"/>
      <c r="F509" s="114"/>
      <c r="G509" s="114"/>
      <c r="H509" s="114"/>
      <c r="I509" s="114"/>
      <c r="J509" s="114"/>
      <c r="K509" s="114"/>
      <c r="L509" s="114"/>
      <c r="M509" s="114"/>
      <c r="N509" s="114"/>
      <c r="O509" s="114"/>
      <c r="P509" s="114"/>
      <c r="Q509" s="114"/>
      <c r="R509" s="114"/>
      <c r="S509" s="114"/>
      <c r="T509" s="114"/>
      <c r="U509" s="114"/>
      <c r="V509" s="114"/>
      <c r="W509" s="114"/>
      <c r="X509" s="114"/>
      <c r="Y509" s="114"/>
      <c r="Z509" s="114"/>
      <c r="AA509" s="114"/>
      <c r="AB509" s="114"/>
      <c r="AC509" s="114"/>
      <c r="AD509" s="114"/>
      <c r="AE509" s="114"/>
      <c r="AF509" s="114"/>
      <c r="AG509" s="114"/>
      <c r="AH509" s="114"/>
      <c r="AI509" s="114"/>
      <c r="AJ509" s="114"/>
      <c r="AK509" s="114"/>
      <c r="AL509" s="114"/>
      <c r="AM509" s="114"/>
      <c r="AN509" s="114"/>
      <c r="AO509" s="114"/>
      <c r="AP509" s="114"/>
      <c r="AQ509" s="114"/>
      <c r="AR509" s="114"/>
      <c r="AS509" s="114"/>
      <c r="AT509" s="114"/>
      <c r="AU509" s="114"/>
      <c r="AV509" s="114"/>
      <c r="AW509" s="114"/>
      <c r="AX509" s="114"/>
      <c r="AY509" s="114"/>
      <c r="AZ509" s="114"/>
      <c r="BA509" s="114"/>
      <c r="BB509" s="114"/>
    </row>
    <row r="510" spans="2:54">
      <c r="B510" s="114"/>
      <c r="C510" s="114"/>
      <c r="D510" s="114"/>
      <c r="E510" s="114"/>
      <c r="F510" s="114"/>
      <c r="G510" s="114"/>
      <c r="H510" s="114"/>
      <c r="I510" s="114"/>
      <c r="J510" s="114"/>
      <c r="K510" s="114"/>
      <c r="L510" s="114"/>
      <c r="M510" s="114"/>
      <c r="N510" s="114"/>
      <c r="O510" s="114"/>
      <c r="P510" s="114"/>
      <c r="Q510" s="114"/>
      <c r="R510" s="114"/>
      <c r="S510" s="114"/>
      <c r="T510" s="114"/>
      <c r="U510" s="114"/>
      <c r="V510" s="114"/>
      <c r="W510" s="114"/>
      <c r="X510" s="114"/>
      <c r="Y510" s="114"/>
      <c r="Z510" s="114"/>
      <c r="AA510" s="114"/>
      <c r="AB510" s="114"/>
      <c r="AC510" s="114"/>
      <c r="AD510" s="114"/>
      <c r="AE510" s="114"/>
      <c r="AF510" s="114"/>
      <c r="AG510" s="114"/>
      <c r="AH510" s="114"/>
      <c r="AI510" s="114"/>
      <c r="AJ510" s="114"/>
      <c r="AK510" s="114"/>
      <c r="AL510" s="114"/>
      <c r="AM510" s="114"/>
      <c r="AN510" s="114"/>
      <c r="AO510" s="114"/>
      <c r="AP510" s="114"/>
      <c r="AQ510" s="114"/>
      <c r="AR510" s="114"/>
      <c r="AS510" s="114"/>
      <c r="AT510" s="114"/>
      <c r="AU510" s="114"/>
      <c r="AV510" s="114"/>
      <c r="AW510" s="114"/>
      <c r="AX510" s="114"/>
      <c r="AY510" s="114"/>
      <c r="AZ510" s="114"/>
      <c r="BA510" s="114"/>
      <c r="BB510" s="114"/>
    </row>
    <row r="511" spans="2:54">
      <c r="B511" s="114"/>
      <c r="C511" s="114"/>
      <c r="D511" s="114"/>
      <c r="E511" s="114"/>
      <c r="F511" s="114"/>
      <c r="G511" s="114"/>
      <c r="H511" s="114"/>
      <c r="I511" s="114"/>
      <c r="J511" s="114"/>
      <c r="K511" s="114"/>
      <c r="L511" s="114"/>
      <c r="M511" s="114"/>
      <c r="N511" s="114"/>
      <c r="O511" s="114"/>
      <c r="P511" s="114"/>
      <c r="Q511" s="114"/>
      <c r="R511" s="114"/>
      <c r="S511" s="114"/>
      <c r="T511" s="114"/>
      <c r="U511" s="114"/>
      <c r="V511" s="114"/>
      <c r="W511" s="114"/>
      <c r="X511" s="114"/>
      <c r="Y511" s="114"/>
      <c r="Z511" s="114"/>
      <c r="AA511" s="114"/>
      <c r="AB511" s="114"/>
      <c r="AC511" s="114"/>
      <c r="AD511" s="114"/>
      <c r="AE511" s="114"/>
      <c r="AF511" s="114"/>
      <c r="AG511" s="114"/>
      <c r="AH511" s="114"/>
      <c r="AI511" s="114"/>
      <c r="AJ511" s="114"/>
      <c r="AK511" s="114"/>
      <c r="AL511" s="114"/>
      <c r="AM511" s="114"/>
      <c r="AN511" s="114"/>
      <c r="AO511" s="114"/>
      <c r="AP511" s="114"/>
      <c r="AQ511" s="114"/>
      <c r="AR511" s="114"/>
      <c r="AS511" s="114"/>
      <c r="AT511" s="114"/>
      <c r="AU511" s="114"/>
      <c r="AV511" s="114"/>
      <c r="AW511" s="114"/>
      <c r="AX511" s="114"/>
      <c r="AY511" s="114"/>
      <c r="AZ511" s="114"/>
      <c r="BA511" s="114"/>
      <c r="BB511" s="114"/>
    </row>
    <row r="512" spans="2:54">
      <c r="B512" s="114"/>
      <c r="C512" s="114"/>
      <c r="D512" s="114"/>
      <c r="E512" s="114"/>
      <c r="F512" s="114"/>
      <c r="G512" s="114"/>
      <c r="H512" s="114"/>
      <c r="I512" s="114"/>
      <c r="J512" s="114"/>
      <c r="K512" s="114"/>
      <c r="L512" s="114"/>
      <c r="M512" s="114"/>
      <c r="N512" s="114"/>
      <c r="O512" s="114"/>
      <c r="P512" s="114"/>
      <c r="Q512" s="114"/>
      <c r="R512" s="114"/>
      <c r="S512" s="114"/>
      <c r="T512" s="114"/>
      <c r="U512" s="114"/>
      <c r="V512" s="114"/>
      <c r="W512" s="114"/>
      <c r="X512" s="114"/>
      <c r="Y512" s="114"/>
      <c r="Z512" s="114"/>
      <c r="AA512" s="114"/>
      <c r="AB512" s="114"/>
      <c r="AC512" s="114"/>
      <c r="AD512" s="114"/>
      <c r="AE512" s="114"/>
      <c r="AF512" s="114"/>
      <c r="AG512" s="114"/>
      <c r="AH512" s="114"/>
      <c r="AI512" s="114"/>
      <c r="AJ512" s="114"/>
      <c r="AK512" s="114"/>
      <c r="AL512" s="114"/>
      <c r="AM512" s="114"/>
      <c r="AN512" s="114"/>
      <c r="AO512" s="114"/>
      <c r="AP512" s="114"/>
      <c r="AQ512" s="114"/>
      <c r="AR512" s="114"/>
      <c r="AS512" s="114"/>
      <c r="AT512" s="114"/>
      <c r="AU512" s="114"/>
      <c r="AV512" s="114"/>
      <c r="AW512" s="114"/>
      <c r="AX512" s="114"/>
      <c r="AY512" s="114"/>
      <c r="AZ512" s="114"/>
      <c r="BA512" s="114"/>
      <c r="BB512" s="114"/>
    </row>
    <row r="513" spans="2:54">
      <c r="B513" s="114"/>
      <c r="C513" s="114"/>
      <c r="D513" s="114"/>
      <c r="E513" s="114"/>
      <c r="F513" s="114"/>
      <c r="G513" s="114"/>
      <c r="H513" s="114"/>
      <c r="I513" s="114"/>
      <c r="J513" s="114"/>
      <c r="K513" s="114"/>
      <c r="L513" s="114"/>
      <c r="M513" s="114"/>
      <c r="N513" s="114"/>
      <c r="O513" s="114"/>
      <c r="P513" s="114"/>
      <c r="Q513" s="114"/>
      <c r="R513" s="114"/>
      <c r="S513" s="114"/>
      <c r="T513" s="114"/>
      <c r="U513" s="114"/>
      <c r="V513" s="114"/>
      <c r="W513" s="114"/>
      <c r="X513" s="114"/>
      <c r="Y513" s="114"/>
      <c r="Z513" s="114"/>
      <c r="AA513" s="114"/>
      <c r="AB513" s="114"/>
      <c r="AC513" s="114"/>
      <c r="AD513" s="114"/>
      <c r="AE513" s="114"/>
      <c r="AF513" s="114"/>
      <c r="AG513" s="114"/>
      <c r="AH513" s="114"/>
      <c r="AI513" s="114"/>
      <c r="AJ513" s="114"/>
      <c r="AK513" s="114"/>
      <c r="AL513" s="114"/>
      <c r="AM513" s="114"/>
      <c r="AN513" s="114"/>
      <c r="AO513" s="114"/>
      <c r="AP513" s="114"/>
      <c r="AQ513" s="114"/>
      <c r="AR513" s="114"/>
      <c r="AS513" s="114"/>
      <c r="AT513" s="114"/>
      <c r="AU513" s="114"/>
      <c r="AV513" s="114"/>
      <c r="AW513" s="114"/>
      <c r="AX513" s="114"/>
      <c r="AY513" s="114"/>
      <c r="AZ513" s="114"/>
      <c r="BA513" s="114"/>
      <c r="BB513" s="114"/>
    </row>
    <row r="514" spans="2:54">
      <c r="B514" s="114"/>
      <c r="C514" s="114"/>
      <c r="D514" s="114"/>
      <c r="E514" s="114"/>
      <c r="F514" s="114"/>
      <c r="G514" s="114"/>
      <c r="H514" s="114"/>
      <c r="I514" s="114"/>
      <c r="J514" s="114"/>
      <c r="K514" s="114"/>
      <c r="L514" s="114"/>
      <c r="M514" s="114"/>
      <c r="N514" s="114"/>
      <c r="O514" s="114"/>
      <c r="P514" s="114"/>
      <c r="Q514" s="114"/>
      <c r="R514" s="114"/>
      <c r="S514" s="114"/>
      <c r="T514" s="114"/>
      <c r="U514" s="114"/>
      <c r="V514" s="114"/>
      <c r="W514" s="114"/>
      <c r="X514" s="114"/>
      <c r="Y514" s="114"/>
      <c r="Z514" s="114"/>
      <c r="AA514" s="114"/>
      <c r="AB514" s="114"/>
      <c r="AC514" s="114"/>
      <c r="AD514" s="114"/>
      <c r="AE514" s="114"/>
      <c r="AF514" s="114"/>
      <c r="AG514" s="114"/>
      <c r="AH514" s="114"/>
      <c r="AI514" s="114"/>
      <c r="AJ514" s="114"/>
      <c r="AK514" s="114"/>
      <c r="AL514" s="114"/>
      <c r="AM514" s="114"/>
      <c r="AN514" s="114"/>
      <c r="AO514" s="114"/>
      <c r="AP514" s="114"/>
      <c r="AQ514" s="114"/>
      <c r="AR514" s="114"/>
      <c r="AS514" s="114"/>
      <c r="AT514" s="114"/>
      <c r="AU514" s="114"/>
      <c r="AV514" s="114"/>
      <c r="AW514" s="114"/>
      <c r="AX514" s="114"/>
      <c r="AY514" s="114"/>
      <c r="AZ514" s="114"/>
      <c r="BA514" s="114"/>
      <c r="BB514" s="114"/>
    </row>
    <row r="515" spans="2:54">
      <c r="B515" s="114"/>
      <c r="C515" s="114"/>
      <c r="D515" s="114"/>
      <c r="E515" s="114"/>
      <c r="F515" s="114"/>
      <c r="G515" s="114"/>
      <c r="H515" s="114"/>
      <c r="I515" s="114"/>
      <c r="J515" s="114"/>
      <c r="K515" s="114"/>
      <c r="L515" s="114"/>
      <c r="M515" s="114"/>
      <c r="N515" s="114"/>
      <c r="O515" s="114"/>
      <c r="P515" s="114"/>
      <c r="Q515" s="114"/>
      <c r="R515" s="114"/>
      <c r="S515" s="114"/>
      <c r="T515" s="114"/>
      <c r="U515" s="114"/>
      <c r="V515" s="114"/>
      <c r="W515" s="114"/>
      <c r="X515" s="114"/>
      <c r="Y515" s="114"/>
      <c r="Z515" s="114"/>
      <c r="AA515" s="114"/>
      <c r="AB515" s="114"/>
      <c r="AC515" s="114"/>
      <c r="AD515" s="114"/>
      <c r="AE515" s="114"/>
      <c r="AF515" s="114"/>
      <c r="AG515" s="114"/>
      <c r="AH515" s="114"/>
      <c r="AI515" s="114"/>
      <c r="AJ515" s="114"/>
      <c r="AK515" s="114"/>
      <c r="AL515" s="114"/>
      <c r="AM515" s="114"/>
      <c r="AN515" s="114"/>
      <c r="AO515" s="114"/>
      <c r="AP515" s="114"/>
      <c r="AQ515" s="114"/>
      <c r="AR515" s="114"/>
      <c r="AS515" s="114"/>
      <c r="AT515" s="114"/>
      <c r="AU515" s="114"/>
      <c r="AV515" s="114"/>
      <c r="AW515" s="114"/>
      <c r="AX515" s="114"/>
      <c r="AY515" s="114"/>
      <c r="AZ515" s="114"/>
      <c r="BA515" s="114"/>
      <c r="BB515" s="114"/>
    </row>
    <row r="516" spans="2:54">
      <c r="B516" s="114"/>
      <c r="C516" s="114"/>
      <c r="D516" s="114"/>
      <c r="E516" s="114"/>
      <c r="F516" s="114"/>
      <c r="G516" s="114"/>
      <c r="H516" s="114"/>
      <c r="I516" s="114"/>
      <c r="J516" s="114"/>
      <c r="K516" s="114"/>
      <c r="L516" s="114"/>
      <c r="M516" s="114"/>
      <c r="N516" s="114"/>
      <c r="O516" s="114"/>
      <c r="P516" s="114"/>
      <c r="Q516" s="114"/>
      <c r="R516" s="114"/>
      <c r="S516" s="114"/>
      <c r="T516" s="114"/>
      <c r="U516" s="114"/>
      <c r="V516" s="114"/>
      <c r="W516" s="114"/>
      <c r="X516" s="114"/>
      <c r="Y516" s="114"/>
      <c r="Z516" s="114"/>
      <c r="AA516" s="114"/>
      <c r="AB516" s="114"/>
      <c r="AC516" s="114"/>
      <c r="AD516" s="114"/>
      <c r="AE516" s="114"/>
      <c r="AF516" s="114"/>
      <c r="AG516" s="114"/>
      <c r="AH516" s="114"/>
      <c r="AI516" s="114"/>
      <c r="AJ516" s="114"/>
      <c r="AK516" s="114"/>
      <c r="AL516" s="114"/>
      <c r="AM516" s="114"/>
      <c r="AN516" s="114"/>
      <c r="AO516" s="114"/>
      <c r="AP516" s="114"/>
      <c r="AQ516" s="114"/>
      <c r="AR516" s="114"/>
      <c r="AS516" s="114"/>
      <c r="AT516" s="114"/>
      <c r="AU516" s="114"/>
      <c r="AV516" s="114"/>
      <c r="AW516" s="114"/>
      <c r="AX516" s="114"/>
      <c r="AY516" s="114"/>
      <c r="AZ516" s="114"/>
      <c r="BA516" s="114"/>
      <c r="BB516" s="114"/>
    </row>
    <row r="517" spans="2:54">
      <c r="B517" s="114"/>
      <c r="C517" s="114"/>
      <c r="D517" s="114"/>
      <c r="E517" s="114"/>
      <c r="F517" s="114"/>
      <c r="G517" s="114"/>
      <c r="H517" s="114"/>
      <c r="I517" s="114"/>
      <c r="J517" s="114"/>
      <c r="K517" s="114"/>
      <c r="L517" s="114"/>
      <c r="M517" s="114"/>
      <c r="N517" s="114"/>
      <c r="O517" s="114"/>
      <c r="P517" s="114"/>
      <c r="Q517" s="114"/>
      <c r="R517" s="114"/>
      <c r="S517" s="114"/>
      <c r="T517" s="114"/>
      <c r="U517" s="114"/>
      <c r="V517" s="114"/>
      <c r="W517" s="114"/>
      <c r="X517" s="114"/>
      <c r="Y517" s="114"/>
      <c r="Z517" s="114"/>
      <c r="AA517" s="114"/>
      <c r="AB517" s="114"/>
      <c r="AC517" s="114"/>
      <c r="AD517" s="114"/>
      <c r="AE517" s="114"/>
      <c r="AF517" s="114"/>
      <c r="AG517" s="114"/>
      <c r="AH517" s="114"/>
      <c r="AI517" s="114"/>
      <c r="AJ517" s="114"/>
      <c r="AK517" s="114"/>
      <c r="AL517" s="114"/>
      <c r="AM517" s="114"/>
      <c r="AN517" s="114"/>
      <c r="AO517" s="114"/>
      <c r="AP517" s="114"/>
      <c r="AQ517" s="114"/>
      <c r="AR517" s="114"/>
      <c r="AS517" s="114"/>
      <c r="AT517" s="114"/>
      <c r="AU517" s="114"/>
      <c r="AV517" s="114"/>
      <c r="AW517" s="114"/>
      <c r="AX517" s="114"/>
      <c r="AY517" s="114"/>
      <c r="AZ517" s="114"/>
      <c r="BA517" s="114"/>
      <c r="BB517" s="114"/>
    </row>
    <row r="518" spans="2:54">
      <c r="B518" s="114"/>
      <c r="C518" s="114"/>
      <c r="D518" s="114"/>
      <c r="E518" s="114"/>
      <c r="F518" s="114"/>
      <c r="G518" s="114"/>
      <c r="H518" s="114"/>
      <c r="I518" s="114"/>
      <c r="J518" s="114"/>
      <c r="K518" s="114"/>
      <c r="L518" s="114"/>
      <c r="M518" s="114"/>
      <c r="N518" s="114"/>
      <c r="O518" s="114"/>
      <c r="P518" s="114"/>
      <c r="Q518" s="114"/>
      <c r="R518" s="114"/>
      <c r="S518" s="114"/>
      <c r="T518" s="114"/>
      <c r="U518" s="114"/>
      <c r="V518" s="114"/>
      <c r="W518" s="114"/>
      <c r="X518" s="114"/>
      <c r="Y518" s="114"/>
      <c r="Z518" s="114"/>
      <c r="AA518" s="114"/>
      <c r="AB518" s="114"/>
      <c r="AC518" s="114"/>
      <c r="AD518" s="114"/>
      <c r="AE518" s="114"/>
      <c r="AF518" s="114"/>
      <c r="AG518" s="114"/>
      <c r="AH518" s="114"/>
      <c r="AI518" s="114"/>
      <c r="AJ518" s="114"/>
      <c r="AK518" s="114"/>
      <c r="AL518" s="114"/>
      <c r="AM518" s="114"/>
      <c r="AN518" s="114"/>
      <c r="AO518" s="114"/>
      <c r="AP518" s="114"/>
      <c r="AQ518" s="114"/>
      <c r="AR518" s="114"/>
      <c r="AS518" s="114"/>
      <c r="AT518" s="114"/>
      <c r="AU518" s="114"/>
      <c r="AV518" s="114"/>
      <c r="AW518" s="114"/>
      <c r="AX518" s="114"/>
      <c r="AY518" s="114"/>
      <c r="AZ518" s="114"/>
      <c r="BA518" s="114"/>
      <c r="BB518" s="114"/>
    </row>
    <row r="519" spans="2:54">
      <c r="B519" s="114"/>
      <c r="C519" s="114"/>
      <c r="D519" s="114"/>
      <c r="E519" s="114"/>
      <c r="F519" s="114"/>
      <c r="G519" s="114"/>
      <c r="H519" s="114"/>
      <c r="I519" s="114"/>
      <c r="J519" s="114"/>
      <c r="K519" s="114"/>
      <c r="L519" s="114"/>
      <c r="M519" s="114"/>
      <c r="N519" s="114"/>
      <c r="O519" s="114"/>
      <c r="P519" s="114"/>
      <c r="Q519" s="114"/>
      <c r="R519" s="114"/>
      <c r="S519" s="114"/>
      <c r="T519" s="114"/>
      <c r="U519" s="114"/>
      <c r="V519" s="114"/>
      <c r="W519" s="114"/>
      <c r="X519" s="114"/>
      <c r="Y519" s="114"/>
      <c r="Z519" s="114"/>
      <c r="AA519" s="114"/>
      <c r="AB519" s="114"/>
      <c r="AC519" s="114"/>
      <c r="AD519" s="114"/>
      <c r="AE519" s="114"/>
      <c r="AF519" s="114"/>
      <c r="AG519" s="114"/>
      <c r="AH519" s="114"/>
      <c r="AI519" s="114"/>
      <c r="AJ519" s="114"/>
      <c r="AK519" s="114"/>
      <c r="AL519" s="114"/>
      <c r="AM519" s="114"/>
      <c r="AN519" s="114"/>
      <c r="AO519" s="114"/>
      <c r="AP519" s="114"/>
      <c r="AQ519" s="114"/>
      <c r="AR519" s="114"/>
      <c r="AS519" s="114"/>
      <c r="AT519" s="114"/>
      <c r="AU519" s="114"/>
      <c r="AV519" s="114"/>
      <c r="AW519" s="114"/>
      <c r="AX519" s="114"/>
      <c r="AY519" s="114"/>
      <c r="AZ519" s="114"/>
      <c r="BA519" s="114"/>
      <c r="BB519" s="114"/>
    </row>
    <row r="520" spans="2:54">
      <c r="B520" s="114"/>
      <c r="C520" s="114"/>
      <c r="D520" s="114"/>
      <c r="E520" s="114"/>
      <c r="F520" s="114"/>
      <c r="G520" s="114"/>
      <c r="H520" s="114"/>
      <c r="I520" s="114"/>
      <c r="J520" s="114"/>
      <c r="K520" s="114"/>
      <c r="L520" s="114"/>
      <c r="M520" s="114"/>
      <c r="N520" s="114"/>
      <c r="O520" s="114"/>
      <c r="P520" s="114"/>
      <c r="Q520" s="114"/>
      <c r="R520" s="114"/>
      <c r="S520" s="114"/>
      <c r="T520" s="114"/>
      <c r="U520" s="114"/>
      <c r="V520" s="114"/>
      <c r="W520" s="114"/>
      <c r="X520" s="114"/>
      <c r="Y520" s="114"/>
      <c r="Z520" s="114"/>
      <c r="AA520" s="114"/>
      <c r="AB520" s="114"/>
      <c r="AC520" s="114"/>
      <c r="AD520" s="114"/>
      <c r="AE520" s="114"/>
      <c r="AF520" s="114"/>
      <c r="AG520" s="114"/>
      <c r="AH520" s="114"/>
      <c r="AI520" s="114"/>
      <c r="AJ520" s="114"/>
      <c r="AK520" s="114"/>
      <c r="AL520" s="114"/>
      <c r="AM520" s="114"/>
      <c r="AN520" s="114"/>
      <c r="AO520" s="114"/>
      <c r="AP520" s="114"/>
      <c r="AQ520" s="114"/>
      <c r="AR520" s="114"/>
      <c r="AS520" s="114"/>
      <c r="AT520" s="114"/>
      <c r="AU520" s="114"/>
      <c r="AV520" s="114"/>
      <c r="AW520" s="114"/>
      <c r="AX520" s="114"/>
      <c r="AY520" s="114"/>
      <c r="AZ520" s="114"/>
      <c r="BA520" s="114"/>
      <c r="BB520" s="114"/>
    </row>
    <row r="521" spans="2:54">
      <c r="B521" s="114"/>
      <c r="C521" s="114"/>
      <c r="D521" s="114"/>
      <c r="E521" s="114"/>
      <c r="F521" s="114"/>
      <c r="G521" s="114"/>
      <c r="H521" s="114"/>
      <c r="I521" s="114"/>
      <c r="J521" s="114"/>
      <c r="K521" s="114"/>
      <c r="L521" s="114"/>
      <c r="M521" s="114"/>
      <c r="N521" s="114"/>
      <c r="O521" s="114"/>
      <c r="P521" s="114"/>
      <c r="Q521" s="114"/>
      <c r="R521" s="114"/>
      <c r="S521" s="114"/>
      <c r="T521" s="114"/>
      <c r="U521" s="114"/>
      <c r="V521" s="114"/>
      <c r="W521" s="114"/>
      <c r="X521" s="114"/>
      <c r="Y521" s="114"/>
      <c r="Z521" s="114"/>
      <c r="AA521" s="114"/>
      <c r="AB521" s="114"/>
      <c r="AC521" s="114"/>
      <c r="AD521" s="114"/>
      <c r="AE521" s="114"/>
      <c r="AF521" s="114"/>
      <c r="AG521" s="114"/>
      <c r="AH521" s="114"/>
      <c r="AI521" s="114"/>
      <c r="AJ521" s="114"/>
      <c r="AK521" s="114"/>
      <c r="AL521" s="114"/>
      <c r="AM521" s="114"/>
      <c r="AN521" s="114"/>
      <c r="AO521" s="114"/>
      <c r="AP521" s="114"/>
      <c r="AQ521" s="114"/>
      <c r="AR521" s="114"/>
      <c r="AS521" s="114"/>
      <c r="AT521" s="114"/>
      <c r="AU521" s="114"/>
      <c r="AV521" s="114"/>
      <c r="AW521" s="114"/>
      <c r="AX521" s="114"/>
      <c r="AY521" s="114"/>
      <c r="AZ521" s="114"/>
      <c r="BA521" s="114"/>
      <c r="BB521" s="114"/>
    </row>
    <row r="522" spans="2:54">
      <c r="B522" s="114"/>
      <c r="C522" s="114"/>
      <c r="D522" s="114"/>
      <c r="E522" s="114"/>
      <c r="F522" s="114"/>
      <c r="G522" s="114"/>
      <c r="H522" s="114"/>
      <c r="I522" s="114"/>
      <c r="J522" s="114"/>
      <c r="K522" s="114"/>
      <c r="L522" s="114"/>
      <c r="M522" s="114"/>
      <c r="N522" s="114"/>
      <c r="O522" s="114"/>
      <c r="P522" s="114"/>
      <c r="Q522" s="114"/>
      <c r="R522" s="114"/>
      <c r="S522" s="114"/>
      <c r="T522" s="114"/>
      <c r="U522" s="114"/>
      <c r="V522" s="114"/>
      <c r="W522" s="114"/>
      <c r="X522" s="114"/>
      <c r="Y522" s="114"/>
      <c r="Z522" s="114"/>
      <c r="AA522" s="114"/>
      <c r="AB522" s="114"/>
      <c r="AC522" s="114"/>
      <c r="AD522" s="114"/>
      <c r="AE522" s="114"/>
      <c r="AF522" s="114"/>
      <c r="AG522" s="114"/>
      <c r="AH522" s="114"/>
      <c r="AI522" s="114"/>
      <c r="AJ522" s="114"/>
      <c r="AK522" s="114"/>
      <c r="AL522" s="114"/>
      <c r="AM522" s="114"/>
      <c r="AN522" s="114"/>
      <c r="AO522" s="114"/>
      <c r="AP522" s="114"/>
      <c r="AQ522" s="114"/>
      <c r="AR522" s="114"/>
      <c r="AS522" s="114"/>
      <c r="AT522" s="114"/>
      <c r="AU522" s="114"/>
      <c r="AV522" s="114"/>
      <c r="AW522" s="114"/>
      <c r="AX522" s="114"/>
      <c r="AY522" s="114"/>
      <c r="AZ522" s="114"/>
      <c r="BA522" s="114"/>
      <c r="BB522" s="114"/>
    </row>
    <row r="523" spans="2:54">
      <c r="B523" s="114"/>
      <c r="C523" s="114"/>
      <c r="D523" s="114"/>
      <c r="E523" s="114"/>
      <c r="F523" s="114"/>
      <c r="G523" s="114"/>
      <c r="H523" s="114"/>
      <c r="I523" s="114"/>
      <c r="J523" s="114"/>
      <c r="K523" s="114"/>
      <c r="L523" s="114"/>
      <c r="M523" s="114"/>
      <c r="N523" s="114"/>
      <c r="O523" s="114"/>
      <c r="P523" s="114"/>
      <c r="Q523" s="114"/>
      <c r="R523" s="114"/>
      <c r="S523" s="114"/>
      <c r="T523" s="114"/>
      <c r="U523" s="114"/>
      <c r="V523" s="114"/>
      <c r="W523" s="114"/>
      <c r="X523" s="114"/>
      <c r="Y523" s="114"/>
      <c r="Z523" s="114"/>
      <c r="AA523" s="114"/>
      <c r="AB523" s="114"/>
      <c r="AC523" s="114"/>
      <c r="AD523" s="114"/>
      <c r="AE523" s="114"/>
      <c r="AF523" s="114"/>
      <c r="AG523" s="114"/>
      <c r="AH523" s="114"/>
      <c r="AI523" s="114"/>
      <c r="AJ523" s="114"/>
      <c r="AK523" s="114"/>
      <c r="AL523" s="114"/>
      <c r="AM523" s="114"/>
      <c r="AN523" s="114"/>
      <c r="AO523" s="114"/>
      <c r="AP523" s="114"/>
      <c r="AQ523" s="114"/>
      <c r="AR523" s="114"/>
      <c r="AS523" s="114"/>
      <c r="AT523" s="114"/>
      <c r="AU523" s="114"/>
      <c r="AV523" s="114"/>
      <c r="AW523" s="114"/>
      <c r="AX523" s="114"/>
      <c r="AY523" s="114"/>
      <c r="AZ523" s="114"/>
      <c r="BA523" s="114"/>
      <c r="BB523" s="114"/>
    </row>
    <row r="524" spans="2:54">
      <c r="B524" s="114"/>
      <c r="C524" s="114"/>
      <c r="D524" s="114"/>
      <c r="E524" s="114"/>
      <c r="F524" s="114"/>
      <c r="G524" s="114"/>
      <c r="H524" s="114"/>
      <c r="I524" s="114"/>
      <c r="J524" s="114"/>
      <c r="K524" s="114"/>
      <c r="L524" s="114"/>
      <c r="M524" s="114"/>
      <c r="N524" s="114"/>
      <c r="O524" s="114"/>
      <c r="P524" s="114"/>
      <c r="Q524" s="114"/>
      <c r="R524" s="114"/>
      <c r="S524" s="114"/>
      <c r="T524" s="114"/>
      <c r="U524" s="114"/>
      <c r="V524" s="114"/>
      <c r="W524" s="114"/>
      <c r="X524" s="114"/>
      <c r="Y524" s="114"/>
      <c r="Z524" s="114"/>
      <c r="AA524" s="114"/>
      <c r="AB524" s="114"/>
      <c r="AC524" s="114"/>
      <c r="AD524" s="114"/>
      <c r="AE524" s="114"/>
      <c r="AF524" s="114"/>
      <c r="AG524" s="114"/>
      <c r="AH524" s="114"/>
      <c r="AI524" s="114"/>
      <c r="AJ524" s="114"/>
      <c r="AK524" s="114"/>
      <c r="AL524" s="114"/>
      <c r="AM524" s="114"/>
      <c r="AN524" s="114"/>
      <c r="AO524" s="114"/>
      <c r="AP524" s="114"/>
      <c r="AQ524" s="114"/>
      <c r="AR524" s="114"/>
      <c r="AS524" s="114"/>
      <c r="AT524" s="114"/>
      <c r="AU524" s="114"/>
      <c r="AV524" s="114"/>
      <c r="AW524" s="114"/>
      <c r="AX524" s="114"/>
      <c r="AY524" s="114"/>
      <c r="AZ524" s="114"/>
      <c r="BA524" s="114"/>
      <c r="BB524" s="114"/>
    </row>
    <row r="525" spans="2:54">
      <c r="B525" s="114"/>
      <c r="C525" s="114"/>
      <c r="D525" s="114"/>
      <c r="E525" s="114"/>
      <c r="F525" s="114"/>
      <c r="G525" s="114"/>
      <c r="H525" s="114"/>
      <c r="I525" s="114"/>
      <c r="J525" s="114"/>
      <c r="K525" s="114"/>
      <c r="L525" s="114"/>
      <c r="M525" s="114"/>
      <c r="N525" s="114"/>
      <c r="O525" s="114"/>
      <c r="P525" s="114"/>
      <c r="Q525" s="114"/>
      <c r="R525" s="114"/>
      <c r="S525" s="114"/>
      <c r="T525" s="114"/>
      <c r="U525" s="114"/>
      <c r="V525" s="114"/>
      <c r="W525" s="114"/>
      <c r="X525" s="114"/>
      <c r="Y525" s="114"/>
      <c r="Z525" s="114"/>
      <c r="AA525" s="114"/>
      <c r="AB525" s="114"/>
      <c r="AC525" s="114"/>
      <c r="AD525" s="114"/>
      <c r="AE525" s="114"/>
      <c r="AF525" s="114"/>
      <c r="AG525" s="114"/>
      <c r="AH525" s="114"/>
      <c r="AI525" s="114"/>
      <c r="AJ525" s="114"/>
      <c r="AK525" s="114"/>
      <c r="AL525" s="114"/>
      <c r="AM525" s="114"/>
      <c r="AN525" s="114"/>
      <c r="AO525" s="114"/>
      <c r="AP525" s="114"/>
      <c r="AQ525" s="114"/>
      <c r="AR525" s="114"/>
      <c r="AS525" s="114"/>
      <c r="AT525" s="114"/>
      <c r="AU525" s="114"/>
      <c r="AV525" s="114"/>
      <c r="AW525" s="114"/>
      <c r="AX525" s="114"/>
      <c r="AY525" s="114"/>
      <c r="AZ525" s="114"/>
      <c r="BA525" s="114"/>
      <c r="BB525" s="114"/>
    </row>
    <row r="526" spans="2:54">
      <c r="B526" s="114"/>
      <c r="C526" s="114"/>
      <c r="D526" s="114"/>
      <c r="E526" s="114"/>
      <c r="F526" s="114"/>
      <c r="G526" s="114"/>
      <c r="H526" s="114"/>
      <c r="I526" s="114"/>
      <c r="J526" s="114"/>
      <c r="K526" s="114"/>
      <c r="L526" s="114"/>
      <c r="M526" s="114"/>
      <c r="N526" s="114"/>
      <c r="O526" s="114"/>
      <c r="P526" s="114"/>
      <c r="Q526" s="114"/>
      <c r="R526" s="114"/>
      <c r="S526" s="114"/>
      <c r="T526" s="114"/>
      <c r="U526" s="114"/>
      <c r="V526" s="114"/>
      <c r="W526" s="114"/>
      <c r="X526" s="114"/>
      <c r="Y526" s="114"/>
      <c r="Z526" s="114"/>
      <c r="AA526" s="114"/>
      <c r="AB526" s="114"/>
      <c r="AC526" s="114"/>
      <c r="AD526" s="114"/>
      <c r="AE526" s="114"/>
      <c r="AF526" s="114"/>
      <c r="AG526" s="114"/>
      <c r="AH526" s="114"/>
      <c r="AI526" s="114"/>
      <c r="AJ526" s="114"/>
      <c r="AK526" s="114"/>
      <c r="AL526" s="114"/>
      <c r="AM526" s="114"/>
      <c r="AN526" s="114"/>
      <c r="AO526" s="114"/>
      <c r="AP526" s="114"/>
      <c r="AQ526" s="114"/>
      <c r="AR526" s="114"/>
      <c r="AS526" s="114"/>
      <c r="AT526" s="114"/>
      <c r="AU526" s="114"/>
      <c r="AV526" s="114"/>
      <c r="AW526" s="114"/>
      <c r="AX526" s="114"/>
      <c r="AY526" s="114"/>
      <c r="AZ526" s="114"/>
      <c r="BA526" s="114"/>
      <c r="BB526" s="114"/>
    </row>
    <row r="527" spans="2:54">
      <c r="B527" s="114"/>
      <c r="C527" s="114"/>
      <c r="D527" s="114"/>
      <c r="E527" s="114"/>
      <c r="F527" s="114"/>
      <c r="G527" s="114"/>
      <c r="H527" s="114"/>
      <c r="I527" s="114"/>
      <c r="J527" s="114"/>
      <c r="K527" s="114"/>
      <c r="L527" s="114"/>
      <c r="M527" s="114"/>
      <c r="N527" s="114"/>
      <c r="O527" s="114"/>
      <c r="P527" s="114"/>
      <c r="Q527" s="114"/>
      <c r="R527" s="114"/>
      <c r="S527" s="114"/>
      <c r="T527" s="114"/>
      <c r="U527" s="114"/>
      <c r="V527" s="114"/>
      <c r="W527" s="114"/>
      <c r="X527" s="114"/>
      <c r="Y527" s="114"/>
      <c r="Z527" s="114"/>
      <c r="AA527" s="114"/>
      <c r="AB527" s="114"/>
      <c r="AC527" s="114"/>
      <c r="AD527" s="114"/>
      <c r="AE527" s="114"/>
      <c r="AF527" s="114"/>
      <c r="AG527" s="114"/>
      <c r="AH527" s="114"/>
      <c r="AI527" s="114"/>
      <c r="AJ527" s="114"/>
      <c r="AK527" s="114"/>
      <c r="AL527" s="114"/>
      <c r="AM527" s="114"/>
      <c r="AN527" s="114"/>
      <c r="AO527" s="114"/>
      <c r="AP527" s="114"/>
      <c r="AQ527" s="114"/>
      <c r="AR527" s="114"/>
      <c r="AS527" s="114"/>
      <c r="AT527" s="114"/>
      <c r="AU527" s="114"/>
      <c r="AV527" s="114"/>
      <c r="AW527" s="114"/>
      <c r="AX527" s="114"/>
      <c r="AY527" s="114"/>
      <c r="AZ527" s="114"/>
      <c r="BA527" s="114"/>
      <c r="BB527" s="114"/>
    </row>
    <row r="528" spans="2:54">
      <c r="B528" s="114"/>
      <c r="C528" s="114"/>
      <c r="D528" s="114"/>
      <c r="E528" s="114"/>
      <c r="F528" s="114"/>
      <c r="G528" s="114"/>
      <c r="H528" s="114"/>
      <c r="I528" s="114"/>
      <c r="J528" s="114"/>
      <c r="K528" s="114"/>
      <c r="L528" s="114"/>
      <c r="M528" s="114"/>
      <c r="N528" s="114"/>
      <c r="O528" s="114"/>
      <c r="P528" s="114"/>
      <c r="Q528" s="114"/>
      <c r="R528" s="114"/>
      <c r="S528" s="114"/>
      <c r="T528" s="114"/>
      <c r="U528" s="114"/>
      <c r="V528" s="114"/>
      <c r="W528" s="114"/>
      <c r="X528" s="114"/>
      <c r="Y528" s="114"/>
      <c r="Z528" s="114"/>
      <c r="AA528" s="114"/>
      <c r="AB528" s="114"/>
      <c r="AC528" s="114"/>
      <c r="AD528" s="114"/>
      <c r="AE528" s="114"/>
      <c r="AF528" s="114"/>
      <c r="AG528" s="114"/>
      <c r="AH528" s="114"/>
      <c r="AI528" s="114"/>
      <c r="AJ528" s="114"/>
      <c r="AK528" s="114"/>
      <c r="AL528" s="114"/>
      <c r="AM528" s="114"/>
      <c r="AN528" s="114"/>
      <c r="AO528" s="114"/>
      <c r="AP528" s="114"/>
      <c r="AQ528" s="114"/>
      <c r="AR528" s="114"/>
      <c r="AS528" s="114"/>
      <c r="AT528" s="114"/>
      <c r="AU528" s="114"/>
      <c r="AV528" s="114"/>
      <c r="AW528" s="114"/>
      <c r="AX528" s="114"/>
      <c r="AY528" s="114"/>
      <c r="AZ528" s="114"/>
      <c r="BA528" s="114"/>
      <c r="BB528" s="114"/>
    </row>
    <row r="529" spans="2:54">
      <c r="B529" s="114"/>
      <c r="C529" s="114"/>
      <c r="D529" s="114"/>
      <c r="E529" s="114"/>
      <c r="F529" s="114"/>
      <c r="G529" s="114"/>
      <c r="H529" s="114"/>
      <c r="I529" s="114"/>
      <c r="J529" s="114"/>
      <c r="K529" s="114"/>
      <c r="L529" s="114"/>
      <c r="M529" s="114"/>
      <c r="N529" s="114"/>
      <c r="O529" s="114"/>
      <c r="P529" s="114"/>
      <c r="Q529" s="114"/>
      <c r="R529" s="114"/>
      <c r="S529" s="114"/>
      <c r="T529" s="114"/>
      <c r="U529" s="114"/>
      <c r="V529" s="114"/>
      <c r="W529" s="114"/>
      <c r="X529" s="114"/>
      <c r="Y529" s="114"/>
      <c r="Z529" s="114"/>
      <c r="AA529" s="114"/>
      <c r="AB529" s="114"/>
      <c r="AC529" s="114"/>
      <c r="AD529" s="114"/>
      <c r="AE529" s="114"/>
      <c r="AF529" s="114"/>
      <c r="AG529" s="114"/>
      <c r="AH529" s="114"/>
      <c r="AI529" s="114"/>
      <c r="AJ529" s="114"/>
      <c r="AK529" s="114"/>
      <c r="AL529" s="114"/>
      <c r="AM529" s="114"/>
      <c r="AN529" s="114"/>
      <c r="AO529" s="114"/>
      <c r="AP529" s="114"/>
      <c r="AQ529" s="114"/>
      <c r="AR529" s="114"/>
      <c r="AS529" s="114"/>
      <c r="AT529" s="114"/>
      <c r="AU529" s="114"/>
      <c r="AV529" s="114"/>
      <c r="AW529" s="114"/>
      <c r="AX529" s="114"/>
      <c r="AY529" s="114"/>
      <c r="AZ529" s="114"/>
      <c r="BA529" s="114"/>
      <c r="BB529" s="114"/>
    </row>
    <row r="530" spans="2:54">
      <c r="B530" s="114"/>
      <c r="C530" s="114"/>
      <c r="D530" s="114"/>
      <c r="E530" s="114"/>
      <c r="F530" s="114"/>
      <c r="G530" s="114"/>
      <c r="H530" s="114"/>
      <c r="I530" s="114"/>
      <c r="J530" s="114"/>
      <c r="K530" s="114"/>
      <c r="L530" s="114"/>
      <c r="M530" s="114"/>
      <c r="N530" s="114"/>
      <c r="O530" s="114"/>
      <c r="P530" s="114"/>
      <c r="Q530" s="114"/>
      <c r="R530" s="114"/>
      <c r="S530" s="114"/>
      <c r="T530" s="114"/>
      <c r="U530" s="114"/>
      <c r="V530" s="114"/>
      <c r="W530" s="114"/>
      <c r="X530" s="114"/>
      <c r="Y530" s="114"/>
      <c r="Z530" s="114"/>
      <c r="AA530" s="114"/>
      <c r="AB530" s="114"/>
      <c r="AC530" s="114"/>
      <c r="AD530" s="114"/>
      <c r="AE530" s="114"/>
      <c r="AF530" s="114"/>
      <c r="AG530" s="114"/>
      <c r="AH530" s="114"/>
      <c r="AI530" s="114"/>
      <c r="AJ530" s="114"/>
      <c r="AK530" s="114"/>
      <c r="AL530" s="114"/>
      <c r="AM530" s="114"/>
      <c r="AN530" s="114"/>
      <c r="AO530" s="114"/>
      <c r="AP530" s="114"/>
      <c r="AQ530" s="114"/>
      <c r="AR530" s="114"/>
      <c r="AS530" s="114"/>
      <c r="AT530" s="114"/>
      <c r="AU530" s="114"/>
      <c r="AV530" s="114"/>
      <c r="AW530" s="114"/>
      <c r="AX530" s="114"/>
      <c r="AY530" s="114"/>
      <c r="AZ530" s="114"/>
      <c r="BA530" s="114"/>
      <c r="BB530" s="114"/>
    </row>
    <row r="531" spans="2:54">
      <c r="B531" s="114"/>
      <c r="C531" s="114"/>
      <c r="D531" s="114"/>
      <c r="E531" s="114"/>
      <c r="F531" s="114"/>
      <c r="G531" s="114"/>
      <c r="H531" s="114"/>
      <c r="I531" s="114"/>
      <c r="J531" s="114"/>
      <c r="K531" s="114"/>
      <c r="L531" s="114"/>
      <c r="M531" s="114"/>
      <c r="N531" s="114"/>
      <c r="O531" s="114"/>
      <c r="P531" s="114"/>
      <c r="Q531" s="114"/>
      <c r="R531" s="114"/>
      <c r="S531" s="114"/>
      <c r="T531" s="114"/>
      <c r="U531" s="114"/>
      <c r="V531" s="114"/>
      <c r="W531" s="114"/>
      <c r="X531" s="114"/>
      <c r="Y531" s="114"/>
      <c r="Z531" s="114"/>
      <c r="AA531" s="114"/>
      <c r="AB531" s="114"/>
      <c r="AC531" s="114"/>
      <c r="AD531" s="114"/>
      <c r="AE531" s="114"/>
      <c r="AF531" s="114"/>
      <c r="AG531" s="114"/>
      <c r="AH531" s="114"/>
      <c r="AI531" s="114"/>
      <c r="AJ531" s="114"/>
      <c r="AK531" s="114"/>
      <c r="AL531" s="114"/>
      <c r="AM531" s="114"/>
      <c r="AN531" s="114"/>
      <c r="AO531" s="114"/>
      <c r="AP531" s="114"/>
      <c r="AQ531" s="114"/>
      <c r="AR531" s="114"/>
      <c r="AS531" s="114"/>
      <c r="AT531" s="114"/>
      <c r="AU531" s="114"/>
      <c r="AV531" s="114"/>
      <c r="AW531" s="114"/>
      <c r="AX531" s="114"/>
      <c r="AY531" s="114"/>
      <c r="AZ531" s="114"/>
      <c r="BA531" s="114"/>
      <c r="BB531" s="114"/>
    </row>
    <row r="532" spans="2:54">
      <c r="B532" s="114"/>
      <c r="C532" s="114"/>
      <c r="D532" s="114"/>
      <c r="E532" s="114"/>
      <c r="F532" s="114"/>
      <c r="G532" s="114"/>
      <c r="H532" s="114"/>
      <c r="I532" s="114"/>
      <c r="J532" s="114"/>
      <c r="K532" s="114"/>
      <c r="L532" s="114"/>
      <c r="M532" s="114"/>
      <c r="N532" s="114"/>
      <c r="O532" s="114"/>
      <c r="P532" s="114"/>
      <c r="Q532" s="114"/>
      <c r="R532" s="114"/>
      <c r="S532" s="114"/>
      <c r="T532" s="114"/>
      <c r="U532" s="114"/>
      <c r="V532" s="114"/>
      <c r="W532" s="114"/>
      <c r="X532" s="114"/>
      <c r="Y532" s="114"/>
      <c r="Z532" s="114"/>
      <c r="AA532" s="114"/>
      <c r="AB532" s="114"/>
      <c r="AC532" s="114"/>
      <c r="AD532" s="114"/>
      <c r="AE532" s="114"/>
      <c r="AF532" s="114"/>
      <c r="AG532" s="114"/>
      <c r="AH532" s="114"/>
      <c r="AI532" s="114"/>
      <c r="AJ532" s="114"/>
      <c r="AK532" s="114"/>
      <c r="AL532" s="114"/>
      <c r="AM532" s="114"/>
      <c r="AN532" s="114"/>
      <c r="AO532" s="114"/>
      <c r="AP532" s="114"/>
      <c r="AQ532" s="114"/>
      <c r="AR532" s="114"/>
      <c r="AS532" s="114"/>
      <c r="AT532" s="114"/>
      <c r="AU532" s="114"/>
      <c r="AV532" s="114"/>
      <c r="AW532" s="114"/>
      <c r="AX532" s="114"/>
      <c r="AY532" s="114"/>
      <c r="AZ532" s="114"/>
      <c r="BA532" s="114"/>
      <c r="BB532" s="114"/>
    </row>
    <row r="533" spans="2:54">
      <c r="B533" s="114"/>
      <c r="C533" s="114"/>
      <c r="D533" s="114"/>
      <c r="E533" s="114"/>
      <c r="F533" s="114"/>
      <c r="G533" s="114"/>
      <c r="H533" s="114"/>
      <c r="I533" s="114"/>
      <c r="J533" s="114"/>
      <c r="K533" s="114"/>
      <c r="L533" s="114"/>
      <c r="M533" s="114"/>
      <c r="N533" s="114"/>
      <c r="O533" s="114"/>
      <c r="P533" s="114"/>
      <c r="Q533" s="114"/>
      <c r="R533" s="114"/>
      <c r="S533" s="114"/>
      <c r="T533" s="114"/>
      <c r="U533" s="114"/>
      <c r="V533" s="114"/>
      <c r="W533" s="114"/>
      <c r="X533" s="114"/>
      <c r="Y533" s="114"/>
      <c r="Z533" s="114"/>
      <c r="AA533" s="114"/>
      <c r="AB533" s="114"/>
      <c r="AC533" s="114"/>
      <c r="AD533" s="114"/>
      <c r="AE533" s="114"/>
      <c r="AF533" s="114"/>
      <c r="AG533" s="114"/>
      <c r="AH533" s="114"/>
      <c r="AI533" s="114"/>
      <c r="AJ533" s="114"/>
      <c r="AK533" s="114"/>
      <c r="AL533" s="114"/>
      <c r="AM533" s="114"/>
      <c r="AN533" s="114"/>
      <c r="AO533" s="114"/>
      <c r="AP533" s="114"/>
      <c r="AQ533" s="114"/>
      <c r="AR533" s="114"/>
      <c r="AS533" s="114"/>
      <c r="AT533" s="114"/>
      <c r="AU533" s="114"/>
      <c r="AV533" s="114"/>
      <c r="AW533" s="114"/>
      <c r="AX533" s="114"/>
      <c r="AY533" s="114"/>
      <c r="AZ533" s="114"/>
      <c r="BA533" s="114"/>
      <c r="BB533" s="114"/>
    </row>
    <row r="534" spans="2:54">
      <c r="B534" s="114"/>
      <c r="C534" s="114"/>
      <c r="D534" s="114"/>
      <c r="E534" s="114"/>
      <c r="F534" s="114"/>
      <c r="G534" s="114"/>
      <c r="H534" s="114"/>
      <c r="I534" s="114"/>
      <c r="J534" s="114"/>
      <c r="K534" s="114"/>
      <c r="L534" s="114"/>
      <c r="M534" s="114"/>
      <c r="N534" s="114"/>
      <c r="O534" s="114"/>
      <c r="P534" s="114"/>
      <c r="Q534" s="114"/>
      <c r="R534" s="114"/>
      <c r="S534" s="114"/>
      <c r="T534" s="114"/>
      <c r="U534" s="114"/>
      <c r="V534" s="114"/>
      <c r="W534" s="114"/>
      <c r="X534" s="114"/>
      <c r="Y534" s="114"/>
      <c r="Z534" s="114"/>
      <c r="AA534" s="114"/>
      <c r="AB534" s="114"/>
      <c r="AC534" s="114"/>
      <c r="AD534" s="114"/>
      <c r="AE534" s="114"/>
      <c r="AF534" s="114"/>
      <c r="AG534" s="114"/>
      <c r="AH534" s="114"/>
      <c r="AI534" s="114"/>
      <c r="AJ534" s="114"/>
      <c r="AK534" s="114"/>
      <c r="AL534" s="114"/>
      <c r="AM534" s="114"/>
      <c r="AN534" s="114"/>
      <c r="AO534" s="114"/>
      <c r="AP534" s="114"/>
      <c r="AQ534" s="114"/>
      <c r="AR534" s="114"/>
      <c r="AS534" s="114"/>
      <c r="AT534" s="114"/>
      <c r="AU534" s="114"/>
      <c r="AV534" s="114"/>
      <c r="AW534" s="114"/>
      <c r="AX534" s="114"/>
      <c r="AY534" s="114"/>
      <c r="AZ534" s="114"/>
      <c r="BA534" s="114"/>
      <c r="BB534" s="114"/>
    </row>
    <row r="535" spans="2:54">
      <c r="B535" s="114"/>
      <c r="C535" s="114"/>
      <c r="D535" s="114"/>
      <c r="E535" s="114"/>
      <c r="F535" s="114"/>
      <c r="G535" s="114"/>
      <c r="H535" s="114"/>
      <c r="I535" s="114"/>
      <c r="J535" s="114"/>
      <c r="K535" s="114"/>
      <c r="L535" s="114"/>
      <c r="M535" s="114"/>
      <c r="N535" s="114"/>
      <c r="O535" s="114"/>
      <c r="P535" s="114"/>
      <c r="Q535" s="114"/>
      <c r="R535" s="114"/>
      <c r="S535" s="114"/>
      <c r="T535" s="114"/>
      <c r="U535" s="114"/>
      <c r="V535" s="114"/>
      <c r="W535" s="114"/>
      <c r="X535" s="114"/>
      <c r="Y535" s="114"/>
      <c r="Z535" s="114"/>
      <c r="AA535" s="114"/>
      <c r="AB535" s="114"/>
      <c r="AC535" s="114"/>
      <c r="AD535" s="114"/>
      <c r="AE535" s="114"/>
      <c r="AF535" s="114"/>
      <c r="AG535" s="114"/>
      <c r="AH535" s="114"/>
      <c r="AI535" s="114"/>
      <c r="AJ535" s="114"/>
      <c r="AK535" s="114"/>
      <c r="AL535" s="114"/>
      <c r="AM535" s="114"/>
      <c r="AN535" s="114"/>
      <c r="AO535" s="114"/>
      <c r="AP535" s="114"/>
      <c r="AQ535" s="114"/>
      <c r="AR535" s="114"/>
      <c r="AS535" s="114"/>
      <c r="AT535" s="114"/>
      <c r="AU535" s="114"/>
      <c r="AV535" s="114"/>
      <c r="AW535" s="114"/>
      <c r="AX535" s="114"/>
      <c r="AY535" s="114"/>
      <c r="AZ535" s="114"/>
      <c r="BA535" s="114"/>
      <c r="BB535" s="114"/>
    </row>
    <row r="536" spans="2:54">
      <c r="B536" s="114"/>
      <c r="C536" s="114"/>
      <c r="D536" s="114"/>
      <c r="E536" s="114"/>
      <c r="F536" s="114"/>
      <c r="G536" s="114"/>
      <c r="H536" s="114"/>
      <c r="I536" s="114"/>
      <c r="J536" s="114"/>
      <c r="K536" s="114"/>
      <c r="L536" s="114"/>
      <c r="M536" s="114"/>
      <c r="N536" s="114"/>
      <c r="O536" s="114"/>
      <c r="P536" s="114"/>
      <c r="Q536" s="114"/>
      <c r="R536" s="114"/>
      <c r="S536" s="114"/>
      <c r="T536" s="114"/>
      <c r="U536" s="114"/>
      <c r="V536" s="114"/>
      <c r="W536" s="114"/>
      <c r="X536" s="114"/>
      <c r="Y536" s="114"/>
      <c r="Z536" s="114"/>
      <c r="AA536" s="114"/>
      <c r="AB536" s="114"/>
      <c r="AC536" s="114"/>
      <c r="AD536" s="114"/>
      <c r="AE536" s="114"/>
      <c r="AF536" s="114"/>
      <c r="AG536" s="114"/>
      <c r="AH536" s="114"/>
      <c r="AI536" s="114"/>
      <c r="AJ536" s="114"/>
      <c r="AK536" s="114"/>
      <c r="AL536" s="114"/>
      <c r="AM536" s="114"/>
      <c r="AN536" s="114"/>
      <c r="AO536" s="114"/>
      <c r="AP536" s="114"/>
      <c r="AQ536" s="114"/>
      <c r="AR536" s="114"/>
      <c r="AS536" s="114"/>
      <c r="AT536" s="114"/>
      <c r="AU536" s="114"/>
      <c r="AV536" s="114"/>
      <c r="AW536" s="114"/>
      <c r="AX536" s="114"/>
      <c r="AY536" s="114"/>
      <c r="AZ536" s="114"/>
      <c r="BA536" s="114"/>
      <c r="BB536" s="114"/>
    </row>
    <row r="537" spans="2:54">
      <c r="B537" s="114"/>
      <c r="C537" s="114"/>
      <c r="D537" s="114"/>
      <c r="E537" s="114"/>
      <c r="F537" s="114"/>
      <c r="G537" s="114"/>
      <c r="H537" s="114"/>
      <c r="I537" s="114"/>
      <c r="J537" s="114"/>
      <c r="K537" s="114"/>
      <c r="L537" s="114"/>
      <c r="M537" s="114"/>
      <c r="N537" s="114"/>
      <c r="O537" s="114"/>
      <c r="P537" s="114"/>
      <c r="Q537" s="114"/>
      <c r="R537" s="114"/>
      <c r="S537" s="114"/>
      <c r="T537" s="114"/>
      <c r="U537" s="114"/>
      <c r="V537" s="114"/>
      <c r="W537" s="114"/>
      <c r="X537" s="114"/>
      <c r="Y537" s="114"/>
      <c r="Z537" s="114"/>
      <c r="AA537" s="114"/>
      <c r="AB537" s="114"/>
      <c r="AC537" s="114"/>
      <c r="AD537" s="114"/>
      <c r="AE537" s="114"/>
      <c r="AF537" s="114"/>
      <c r="AG537" s="114"/>
      <c r="AH537" s="114"/>
      <c r="AI537" s="114"/>
      <c r="AJ537" s="114"/>
      <c r="AK537" s="114"/>
      <c r="AL537" s="114"/>
      <c r="AM537" s="114"/>
      <c r="AN537" s="114"/>
      <c r="AO537" s="114"/>
      <c r="AP537" s="114"/>
      <c r="AQ537" s="114"/>
      <c r="AR537" s="114"/>
      <c r="AS537" s="114"/>
      <c r="AT537" s="114"/>
      <c r="AU537" s="114"/>
      <c r="AV537" s="114"/>
      <c r="AW537" s="114"/>
      <c r="AX537" s="114"/>
      <c r="AY537" s="114"/>
      <c r="AZ537" s="114"/>
      <c r="BA537" s="114"/>
      <c r="BB537" s="114"/>
    </row>
    <row r="538" spans="2:54">
      <c r="B538" s="114"/>
      <c r="C538" s="114"/>
      <c r="D538" s="114"/>
      <c r="E538" s="114"/>
      <c r="F538" s="114"/>
      <c r="G538" s="114"/>
      <c r="H538" s="114"/>
      <c r="I538" s="114"/>
      <c r="J538" s="114"/>
      <c r="K538" s="114"/>
      <c r="L538" s="114"/>
      <c r="M538" s="114"/>
      <c r="N538" s="114"/>
      <c r="O538" s="114"/>
      <c r="P538" s="114"/>
      <c r="Q538" s="114"/>
      <c r="R538" s="114"/>
      <c r="S538" s="114"/>
      <c r="T538" s="114"/>
      <c r="U538" s="114"/>
      <c r="V538" s="114"/>
      <c r="W538" s="114"/>
      <c r="X538" s="114"/>
      <c r="Y538" s="114"/>
      <c r="Z538" s="114"/>
      <c r="AA538" s="114"/>
      <c r="AB538" s="114"/>
      <c r="AC538" s="114"/>
      <c r="AD538" s="114"/>
      <c r="AE538" s="114"/>
      <c r="AF538" s="114"/>
      <c r="AG538" s="114"/>
      <c r="AH538" s="114"/>
      <c r="AI538" s="114"/>
      <c r="AJ538" s="114"/>
      <c r="AK538" s="114"/>
      <c r="AL538" s="114"/>
      <c r="AM538" s="114"/>
      <c r="AN538" s="114"/>
      <c r="AO538" s="114"/>
      <c r="AP538" s="114"/>
      <c r="AQ538" s="114"/>
      <c r="AR538" s="114"/>
      <c r="AS538" s="114"/>
      <c r="AT538" s="114"/>
      <c r="AU538" s="114"/>
      <c r="AV538" s="114"/>
      <c r="AW538" s="114"/>
      <c r="AX538" s="114"/>
      <c r="AY538" s="114"/>
      <c r="AZ538" s="114"/>
      <c r="BA538" s="114"/>
      <c r="BB538" s="114"/>
    </row>
    <row r="539" spans="2:54">
      <c r="B539" s="114"/>
      <c r="C539" s="114"/>
      <c r="D539" s="114"/>
      <c r="E539" s="114"/>
      <c r="F539" s="114"/>
      <c r="G539" s="114"/>
      <c r="H539" s="114"/>
      <c r="I539" s="114"/>
      <c r="J539" s="114"/>
      <c r="K539" s="114"/>
      <c r="L539" s="114"/>
      <c r="M539" s="114"/>
      <c r="N539" s="114"/>
      <c r="O539" s="114"/>
      <c r="P539" s="114"/>
      <c r="Q539" s="114"/>
      <c r="R539" s="114"/>
      <c r="S539" s="114"/>
      <c r="T539" s="114"/>
      <c r="U539" s="114"/>
      <c r="V539" s="114"/>
      <c r="W539" s="114"/>
      <c r="X539" s="114"/>
      <c r="Y539" s="114"/>
      <c r="Z539" s="114"/>
      <c r="AA539" s="114"/>
      <c r="AB539" s="114"/>
      <c r="AC539" s="114"/>
      <c r="AD539" s="114"/>
      <c r="AE539" s="114"/>
      <c r="AF539" s="114"/>
      <c r="AG539" s="114"/>
      <c r="AH539" s="114"/>
      <c r="AI539" s="114"/>
      <c r="AJ539" s="114"/>
      <c r="AK539" s="114"/>
      <c r="AL539" s="114"/>
      <c r="AM539" s="114"/>
      <c r="AN539" s="114"/>
      <c r="AO539" s="114"/>
      <c r="AP539" s="114"/>
      <c r="AQ539" s="114"/>
      <c r="AR539" s="114"/>
      <c r="AS539" s="114"/>
      <c r="AT539" s="114"/>
      <c r="AU539" s="114"/>
      <c r="AV539" s="114"/>
      <c r="AW539" s="114"/>
      <c r="AX539" s="114"/>
      <c r="AY539" s="114"/>
      <c r="AZ539" s="114"/>
      <c r="BA539" s="114"/>
      <c r="BB539" s="114"/>
    </row>
    <row r="540" spans="2:54">
      <c r="B540" s="114"/>
      <c r="C540" s="114"/>
      <c r="D540" s="114"/>
      <c r="E540" s="114"/>
      <c r="F540" s="114"/>
      <c r="G540" s="114"/>
      <c r="H540" s="114"/>
      <c r="I540" s="114"/>
      <c r="J540" s="114"/>
      <c r="K540" s="114"/>
      <c r="L540" s="114"/>
      <c r="M540" s="114"/>
      <c r="N540" s="114"/>
      <c r="O540" s="114"/>
      <c r="P540" s="114"/>
      <c r="Q540" s="114"/>
      <c r="R540" s="114"/>
      <c r="S540" s="114"/>
      <c r="T540" s="114"/>
      <c r="U540" s="114"/>
      <c r="V540" s="114"/>
      <c r="W540" s="114"/>
      <c r="X540" s="114"/>
      <c r="Y540" s="114"/>
      <c r="Z540" s="114"/>
      <c r="AA540" s="114"/>
      <c r="AB540" s="114"/>
      <c r="AC540" s="114"/>
      <c r="AD540" s="114"/>
      <c r="AE540" s="114"/>
      <c r="AF540" s="114"/>
      <c r="AG540" s="114"/>
      <c r="AH540" s="114"/>
      <c r="AI540" s="114"/>
      <c r="AJ540" s="114"/>
      <c r="AK540" s="114"/>
      <c r="AL540" s="114"/>
      <c r="AM540" s="114"/>
      <c r="AN540" s="114"/>
      <c r="AO540" s="114"/>
      <c r="AP540" s="114"/>
      <c r="AQ540" s="114"/>
      <c r="AR540" s="114"/>
      <c r="AS540" s="114"/>
      <c r="AT540" s="114"/>
      <c r="AU540" s="114"/>
      <c r="AV540" s="114"/>
      <c r="AW540" s="114"/>
      <c r="AX540" s="114"/>
      <c r="AY540" s="114"/>
      <c r="AZ540" s="114"/>
      <c r="BA540" s="114"/>
      <c r="BB540" s="114"/>
    </row>
    <row r="541" spans="2:54">
      <c r="B541" s="114"/>
      <c r="C541" s="114"/>
      <c r="D541" s="114"/>
      <c r="E541" s="114"/>
      <c r="F541" s="114"/>
      <c r="G541" s="114"/>
      <c r="H541" s="114"/>
      <c r="I541" s="114"/>
      <c r="J541" s="114"/>
      <c r="K541" s="114"/>
      <c r="L541" s="114"/>
      <c r="M541" s="114"/>
      <c r="N541" s="114"/>
      <c r="O541" s="114"/>
      <c r="P541" s="114"/>
      <c r="Q541" s="114"/>
      <c r="R541" s="114"/>
      <c r="S541" s="114"/>
      <c r="T541" s="114"/>
      <c r="U541" s="114"/>
      <c r="V541" s="114"/>
      <c r="W541" s="114"/>
      <c r="X541" s="114"/>
      <c r="Y541" s="114"/>
      <c r="Z541" s="114"/>
      <c r="AA541" s="114"/>
      <c r="AB541" s="114"/>
      <c r="AC541" s="114"/>
      <c r="AD541" s="114"/>
      <c r="AE541" s="114"/>
      <c r="AF541" s="114"/>
      <c r="AG541" s="114"/>
      <c r="AH541" s="114"/>
      <c r="AI541" s="114"/>
      <c r="AJ541" s="114"/>
      <c r="AK541" s="114"/>
      <c r="AL541" s="114"/>
      <c r="AM541" s="114"/>
      <c r="AN541" s="114"/>
      <c r="AO541" s="114"/>
      <c r="AP541" s="114"/>
      <c r="AQ541" s="114"/>
      <c r="AR541" s="114"/>
      <c r="AS541" s="114"/>
      <c r="AT541" s="114"/>
      <c r="AU541" s="114"/>
      <c r="AV541" s="114"/>
      <c r="AW541" s="114"/>
      <c r="AX541" s="114"/>
      <c r="AY541" s="114"/>
      <c r="AZ541" s="114"/>
      <c r="BA541" s="114"/>
      <c r="BB541" s="114"/>
    </row>
    <row r="542" spans="2:54">
      <c r="B542" s="114"/>
      <c r="C542" s="114"/>
      <c r="D542" s="114"/>
      <c r="E542" s="114"/>
      <c r="F542" s="114"/>
      <c r="G542" s="114"/>
      <c r="H542" s="114"/>
      <c r="I542" s="114"/>
      <c r="J542" s="114"/>
      <c r="K542" s="114"/>
      <c r="L542" s="114"/>
      <c r="M542" s="114"/>
      <c r="N542" s="114"/>
      <c r="O542" s="114"/>
      <c r="P542" s="114"/>
      <c r="Q542" s="114"/>
      <c r="R542" s="114"/>
      <c r="S542" s="114"/>
      <c r="T542" s="114"/>
      <c r="U542" s="114"/>
      <c r="V542" s="114"/>
      <c r="W542" s="114"/>
      <c r="X542" s="114"/>
      <c r="Y542" s="114"/>
      <c r="Z542" s="114"/>
      <c r="AA542" s="114"/>
      <c r="AB542" s="114"/>
      <c r="AC542" s="114"/>
      <c r="AD542" s="114"/>
      <c r="AE542" s="114"/>
      <c r="AF542" s="114"/>
      <c r="AG542" s="114"/>
      <c r="AH542" s="114"/>
      <c r="AI542" s="114"/>
      <c r="AJ542" s="114"/>
      <c r="AK542" s="114"/>
      <c r="AL542" s="114"/>
      <c r="AM542" s="114"/>
      <c r="AN542" s="114"/>
      <c r="AO542" s="114"/>
      <c r="AP542" s="114"/>
      <c r="AQ542" s="114"/>
      <c r="AR542" s="114"/>
      <c r="AS542" s="114"/>
      <c r="AT542" s="114"/>
      <c r="AU542" s="114"/>
      <c r="AV542" s="114"/>
      <c r="AW542" s="114"/>
      <c r="AX542" s="114"/>
      <c r="AY542" s="114"/>
      <c r="AZ542" s="114"/>
      <c r="BA542" s="114"/>
      <c r="BB542" s="114"/>
    </row>
    <row r="543" spans="2:54">
      <c r="B543" s="114"/>
      <c r="C543" s="114"/>
      <c r="D543" s="114"/>
      <c r="E543" s="114"/>
      <c r="F543" s="114"/>
      <c r="G543" s="114"/>
      <c r="H543" s="114"/>
      <c r="I543" s="114"/>
      <c r="J543" s="114"/>
      <c r="K543" s="114"/>
      <c r="L543" s="114"/>
      <c r="M543" s="114"/>
      <c r="N543" s="114"/>
      <c r="O543" s="114"/>
      <c r="P543" s="114"/>
      <c r="Q543" s="114"/>
      <c r="R543" s="114"/>
      <c r="S543" s="114"/>
      <c r="T543" s="114"/>
      <c r="U543" s="114"/>
      <c r="V543" s="114"/>
      <c r="W543" s="114"/>
      <c r="X543" s="114"/>
      <c r="Y543" s="114"/>
      <c r="Z543" s="114"/>
      <c r="AA543" s="114"/>
      <c r="AB543" s="114"/>
      <c r="AC543" s="114"/>
      <c r="AD543" s="114"/>
      <c r="AE543" s="114"/>
      <c r="AF543" s="114"/>
      <c r="AG543" s="114"/>
      <c r="AH543" s="114"/>
      <c r="AI543" s="114"/>
      <c r="AJ543" s="114"/>
      <c r="AK543" s="114"/>
      <c r="AL543" s="114"/>
      <c r="AM543" s="114"/>
      <c r="AN543" s="114"/>
      <c r="AO543" s="114"/>
      <c r="AP543" s="114"/>
      <c r="AQ543" s="114"/>
      <c r="AR543" s="114"/>
      <c r="AS543" s="114"/>
      <c r="AT543" s="114"/>
      <c r="AU543" s="114"/>
      <c r="AV543" s="114"/>
      <c r="AW543" s="114"/>
      <c r="AX543" s="114"/>
      <c r="AY543" s="114"/>
      <c r="AZ543" s="114"/>
      <c r="BA543" s="114"/>
      <c r="BB543" s="114"/>
    </row>
    <row r="544" spans="2:54">
      <c r="B544" s="114"/>
      <c r="C544" s="114"/>
      <c r="D544" s="114"/>
      <c r="E544" s="114"/>
      <c r="F544" s="114"/>
      <c r="G544" s="114"/>
      <c r="H544" s="114"/>
      <c r="I544" s="114"/>
      <c r="J544" s="114"/>
      <c r="K544" s="114"/>
      <c r="L544" s="114"/>
      <c r="M544" s="114"/>
      <c r="N544" s="114"/>
      <c r="O544" s="114"/>
      <c r="P544" s="114"/>
      <c r="Q544" s="114"/>
      <c r="R544" s="114"/>
      <c r="S544" s="114"/>
      <c r="T544" s="114"/>
      <c r="U544" s="114"/>
      <c r="V544" s="114"/>
      <c r="W544" s="114"/>
      <c r="X544" s="114"/>
      <c r="Y544" s="114"/>
      <c r="Z544" s="114"/>
      <c r="AA544" s="114"/>
      <c r="AB544" s="114"/>
      <c r="AC544" s="114"/>
      <c r="AD544" s="114"/>
      <c r="AE544" s="114"/>
      <c r="AF544" s="114"/>
      <c r="AG544" s="114"/>
      <c r="AH544" s="114"/>
      <c r="AI544" s="114"/>
      <c r="AJ544" s="114"/>
      <c r="AK544" s="114"/>
      <c r="AL544" s="114"/>
      <c r="AM544" s="114"/>
      <c r="AN544" s="114"/>
      <c r="AO544" s="114"/>
      <c r="AP544" s="114"/>
      <c r="AQ544" s="114"/>
      <c r="AR544" s="114"/>
      <c r="AS544" s="114"/>
      <c r="AT544" s="114"/>
      <c r="AU544" s="114"/>
      <c r="AV544" s="114"/>
      <c r="AW544" s="114"/>
      <c r="AX544" s="114"/>
      <c r="AY544" s="114"/>
      <c r="AZ544" s="114"/>
      <c r="BA544" s="114"/>
      <c r="BB544" s="114"/>
    </row>
    <row r="545" spans="2:54">
      <c r="B545" s="114"/>
      <c r="C545" s="114"/>
      <c r="D545" s="114"/>
      <c r="E545" s="114"/>
      <c r="F545" s="114"/>
      <c r="G545" s="114"/>
      <c r="H545" s="114"/>
      <c r="I545" s="114"/>
      <c r="J545" s="114"/>
      <c r="K545" s="114"/>
      <c r="L545" s="114"/>
      <c r="M545" s="114"/>
      <c r="N545" s="114"/>
      <c r="O545" s="114"/>
      <c r="P545" s="114"/>
      <c r="Q545" s="114"/>
      <c r="R545" s="114"/>
      <c r="S545" s="114"/>
      <c r="T545" s="114"/>
      <c r="U545" s="114"/>
      <c r="V545" s="114"/>
      <c r="W545" s="114"/>
      <c r="X545" s="114"/>
      <c r="Y545" s="114"/>
      <c r="Z545" s="114"/>
      <c r="AA545" s="114"/>
      <c r="AB545" s="114"/>
      <c r="AC545" s="114"/>
      <c r="AD545" s="114"/>
      <c r="AE545" s="114"/>
      <c r="AF545" s="114"/>
      <c r="AG545" s="114"/>
      <c r="AH545" s="114"/>
      <c r="AI545" s="114"/>
      <c r="AJ545" s="114"/>
      <c r="AK545" s="114"/>
      <c r="AL545" s="114"/>
      <c r="AM545" s="114"/>
      <c r="AN545" s="114"/>
      <c r="AO545" s="114"/>
      <c r="AP545" s="114"/>
      <c r="AQ545" s="114"/>
      <c r="AR545" s="114"/>
      <c r="AS545" s="114"/>
      <c r="AT545" s="114"/>
      <c r="AU545" s="114"/>
      <c r="AV545" s="114"/>
      <c r="AW545" s="114"/>
      <c r="AX545" s="114"/>
      <c r="AY545" s="114"/>
      <c r="AZ545" s="114"/>
      <c r="BA545" s="114"/>
      <c r="BB545" s="114"/>
    </row>
    <row r="546" spans="2:54">
      <c r="B546" s="114"/>
      <c r="C546" s="114"/>
      <c r="D546" s="114"/>
      <c r="E546" s="114"/>
      <c r="F546" s="114"/>
      <c r="G546" s="114"/>
      <c r="H546" s="114"/>
      <c r="I546" s="114"/>
      <c r="J546" s="114"/>
      <c r="K546" s="114"/>
      <c r="L546" s="114"/>
      <c r="M546" s="114"/>
      <c r="N546" s="114"/>
      <c r="O546" s="114"/>
      <c r="P546" s="114"/>
      <c r="Q546" s="114"/>
      <c r="R546" s="114"/>
      <c r="S546" s="114"/>
      <c r="T546" s="114"/>
      <c r="U546" s="114"/>
      <c r="V546" s="114"/>
      <c r="W546" s="114"/>
      <c r="X546" s="114"/>
      <c r="Y546" s="114"/>
      <c r="Z546" s="114"/>
      <c r="AA546" s="114"/>
      <c r="AB546" s="114"/>
      <c r="AC546" s="114"/>
      <c r="AD546" s="114"/>
      <c r="AE546" s="114"/>
      <c r="AF546" s="114"/>
      <c r="AG546" s="114"/>
      <c r="AH546" s="114"/>
      <c r="AI546" s="114"/>
      <c r="AJ546" s="114"/>
      <c r="AK546" s="114"/>
      <c r="AL546" s="114"/>
      <c r="AM546" s="114"/>
      <c r="AN546" s="114"/>
      <c r="AO546" s="114"/>
      <c r="AP546" s="114"/>
      <c r="AQ546" s="114"/>
      <c r="AR546" s="114"/>
      <c r="AS546" s="114"/>
      <c r="AT546" s="114"/>
      <c r="AU546" s="114"/>
      <c r="AV546" s="114"/>
      <c r="AW546" s="114"/>
      <c r="AX546" s="114"/>
      <c r="AY546" s="114"/>
      <c r="AZ546" s="114"/>
      <c r="BA546" s="114"/>
      <c r="BB546" s="114"/>
    </row>
    <row r="547" spans="2:54">
      <c r="B547" s="114"/>
      <c r="C547" s="114"/>
      <c r="D547" s="114"/>
      <c r="E547" s="114"/>
      <c r="F547" s="114"/>
      <c r="G547" s="114"/>
      <c r="H547" s="114"/>
      <c r="I547" s="114"/>
      <c r="J547" s="114"/>
      <c r="K547" s="114"/>
      <c r="L547" s="114"/>
      <c r="M547" s="114"/>
      <c r="N547" s="114"/>
      <c r="O547" s="114"/>
      <c r="P547" s="114"/>
      <c r="Q547" s="114"/>
      <c r="R547" s="114"/>
      <c r="S547" s="114"/>
      <c r="T547" s="114"/>
      <c r="U547" s="114"/>
      <c r="V547" s="114"/>
      <c r="W547" s="114"/>
      <c r="X547" s="114"/>
      <c r="Y547" s="114"/>
      <c r="Z547" s="114"/>
      <c r="AA547" s="114"/>
      <c r="AB547" s="114"/>
      <c r="AC547" s="114"/>
      <c r="AD547" s="114"/>
      <c r="AE547" s="114"/>
      <c r="AF547" s="114"/>
      <c r="AG547" s="114"/>
      <c r="AH547" s="114"/>
      <c r="AI547" s="114"/>
      <c r="AJ547" s="114"/>
      <c r="AK547" s="114"/>
      <c r="AL547" s="114"/>
      <c r="AM547" s="114"/>
      <c r="AN547" s="114"/>
      <c r="AO547" s="114"/>
      <c r="AP547" s="114"/>
      <c r="AQ547" s="114"/>
      <c r="AR547" s="114"/>
      <c r="AS547" s="114"/>
      <c r="AT547" s="114"/>
      <c r="AU547" s="114"/>
      <c r="AV547" s="114"/>
      <c r="AW547" s="114"/>
      <c r="AX547" s="114"/>
      <c r="AY547" s="114"/>
      <c r="AZ547" s="114"/>
      <c r="BA547" s="114"/>
      <c r="BB547" s="114"/>
    </row>
    <row r="548" spans="2:54">
      <c r="B548" s="114"/>
      <c r="C548" s="114"/>
      <c r="D548" s="114"/>
      <c r="E548" s="114"/>
      <c r="F548" s="114"/>
      <c r="G548" s="114"/>
      <c r="H548" s="114"/>
      <c r="I548" s="114"/>
      <c r="J548" s="114"/>
      <c r="K548" s="114"/>
      <c r="L548" s="114"/>
      <c r="M548" s="114"/>
      <c r="N548" s="114"/>
      <c r="O548" s="114"/>
      <c r="P548" s="114"/>
      <c r="Q548" s="114"/>
      <c r="R548" s="114"/>
      <c r="S548" s="114"/>
      <c r="T548" s="114"/>
      <c r="U548" s="114"/>
      <c r="V548" s="114"/>
      <c r="W548" s="114"/>
      <c r="X548" s="114"/>
      <c r="Y548" s="114"/>
      <c r="Z548" s="114"/>
      <c r="AA548" s="114"/>
      <c r="AB548" s="114"/>
      <c r="AC548" s="114"/>
      <c r="AD548" s="114"/>
      <c r="AE548" s="114"/>
      <c r="AF548" s="114"/>
      <c r="AG548" s="114"/>
      <c r="AH548" s="114"/>
      <c r="AI548" s="114"/>
      <c r="AJ548" s="114"/>
      <c r="AK548" s="114"/>
      <c r="AL548" s="114"/>
      <c r="AM548" s="114"/>
      <c r="AN548" s="114"/>
      <c r="AO548" s="114"/>
      <c r="AP548" s="114"/>
      <c r="AQ548" s="114"/>
      <c r="AR548" s="114"/>
      <c r="AS548" s="114"/>
      <c r="AT548" s="114"/>
      <c r="AU548" s="114"/>
      <c r="AV548" s="114"/>
      <c r="AW548" s="114"/>
      <c r="AX548" s="114"/>
      <c r="AY548" s="114"/>
      <c r="AZ548" s="114"/>
      <c r="BA548" s="114"/>
      <c r="BB548" s="114"/>
    </row>
    <row r="549" spans="2:54">
      <c r="B549" s="114"/>
      <c r="C549" s="114"/>
      <c r="D549" s="114"/>
      <c r="E549" s="114"/>
      <c r="F549" s="114"/>
      <c r="G549" s="114"/>
      <c r="H549" s="114"/>
      <c r="I549" s="114"/>
      <c r="J549" s="114"/>
      <c r="K549" s="114"/>
      <c r="L549" s="114"/>
      <c r="M549" s="114"/>
      <c r="N549" s="114"/>
      <c r="O549" s="114"/>
      <c r="P549" s="114"/>
      <c r="Q549" s="114"/>
      <c r="R549" s="114"/>
      <c r="S549" s="114"/>
      <c r="T549" s="114"/>
      <c r="U549" s="114"/>
      <c r="V549" s="114"/>
      <c r="W549" s="114"/>
      <c r="X549" s="114"/>
      <c r="Y549" s="114"/>
      <c r="Z549" s="114"/>
      <c r="AA549" s="114"/>
      <c r="AB549" s="114"/>
      <c r="AC549" s="114"/>
      <c r="AD549" s="114"/>
      <c r="AE549" s="114"/>
      <c r="AF549" s="114"/>
      <c r="AG549" s="114"/>
      <c r="AH549" s="114"/>
      <c r="AI549" s="114"/>
      <c r="AJ549" s="114"/>
      <c r="AK549" s="114"/>
      <c r="AL549" s="114"/>
      <c r="AM549" s="114"/>
      <c r="AN549" s="114"/>
      <c r="AO549" s="114"/>
      <c r="AP549" s="114"/>
      <c r="AQ549" s="114"/>
      <c r="AR549" s="114"/>
      <c r="AS549" s="114"/>
      <c r="AT549" s="114"/>
      <c r="AU549" s="114"/>
      <c r="AV549" s="114"/>
      <c r="AW549" s="114"/>
      <c r="AX549" s="114"/>
      <c r="AY549" s="114"/>
      <c r="AZ549" s="114"/>
      <c r="BA549" s="114"/>
      <c r="BB549" s="114"/>
    </row>
    <row r="550" spans="2:54">
      <c r="B550" s="114"/>
      <c r="C550" s="114"/>
      <c r="D550" s="114"/>
      <c r="E550" s="114"/>
      <c r="F550" s="114"/>
      <c r="G550" s="114"/>
      <c r="H550" s="114"/>
      <c r="I550" s="114"/>
      <c r="J550" s="114"/>
      <c r="K550" s="114"/>
      <c r="L550" s="114"/>
      <c r="M550" s="114"/>
      <c r="N550" s="114"/>
      <c r="O550" s="114"/>
      <c r="P550" s="114"/>
      <c r="Q550" s="114"/>
      <c r="R550" s="114"/>
      <c r="S550" s="114"/>
      <c r="T550" s="114"/>
      <c r="U550" s="114"/>
      <c r="V550" s="114"/>
      <c r="W550" s="114"/>
      <c r="X550" s="114"/>
      <c r="Y550" s="114"/>
      <c r="Z550" s="114"/>
      <c r="AA550" s="114"/>
      <c r="AB550" s="114"/>
      <c r="AC550" s="114"/>
      <c r="AD550" s="114"/>
      <c r="AE550" s="114"/>
      <c r="AF550" s="114"/>
      <c r="AG550" s="114"/>
      <c r="AH550" s="114"/>
      <c r="AI550" s="114"/>
      <c r="AJ550" s="114"/>
      <c r="AK550" s="114"/>
      <c r="AL550" s="114"/>
      <c r="AM550" s="114"/>
      <c r="AN550" s="114"/>
      <c r="AO550" s="114"/>
      <c r="AP550" s="114"/>
      <c r="AQ550" s="114"/>
      <c r="AR550" s="114"/>
      <c r="AS550" s="114"/>
      <c r="AT550" s="114"/>
      <c r="AU550" s="114"/>
      <c r="AV550" s="114"/>
      <c r="AW550" s="114"/>
      <c r="AX550" s="114"/>
      <c r="AY550" s="114"/>
      <c r="AZ550" s="114"/>
      <c r="BA550" s="114"/>
      <c r="BB550" s="114"/>
    </row>
    <row r="551" spans="2:54">
      <c r="B551" s="114"/>
      <c r="C551" s="114"/>
      <c r="D551" s="114"/>
      <c r="E551" s="114"/>
      <c r="F551" s="114"/>
      <c r="G551" s="114"/>
      <c r="H551" s="114"/>
      <c r="I551" s="114"/>
      <c r="J551" s="114"/>
      <c r="K551" s="114"/>
      <c r="L551" s="114"/>
      <c r="M551" s="114"/>
      <c r="N551" s="114"/>
      <c r="O551" s="114"/>
      <c r="P551" s="114"/>
      <c r="Q551" s="114"/>
      <c r="R551" s="114"/>
      <c r="S551" s="114"/>
      <c r="T551" s="114"/>
      <c r="U551" s="114"/>
      <c r="V551" s="114"/>
      <c r="W551" s="114"/>
      <c r="X551" s="114"/>
      <c r="Y551" s="114"/>
      <c r="Z551" s="114"/>
      <c r="AA551" s="114"/>
      <c r="AB551" s="114"/>
      <c r="AC551" s="114"/>
      <c r="AD551" s="114"/>
      <c r="AE551" s="114"/>
      <c r="AF551" s="114"/>
      <c r="AG551" s="114"/>
      <c r="AH551" s="114"/>
      <c r="AI551" s="114"/>
      <c r="AJ551" s="114"/>
      <c r="AK551" s="114"/>
      <c r="AL551" s="114"/>
      <c r="AM551" s="114"/>
      <c r="AN551" s="114"/>
      <c r="AO551" s="114"/>
      <c r="AP551" s="114"/>
      <c r="AQ551" s="114"/>
      <c r="AR551" s="114"/>
      <c r="AS551" s="114"/>
      <c r="AT551" s="114"/>
      <c r="AU551" s="114"/>
      <c r="AV551" s="114"/>
      <c r="AW551" s="114"/>
      <c r="AX551" s="114"/>
      <c r="AY551" s="114"/>
      <c r="AZ551" s="114"/>
      <c r="BA551" s="114"/>
      <c r="BB551" s="114"/>
    </row>
    <row r="552" spans="2:54">
      <c r="B552" s="114"/>
      <c r="C552" s="114"/>
      <c r="D552" s="114"/>
      <c r="E552" s="114"/>
      <c r="F552" s="114"/>
      <c r="G552" s="114"/>
      <c r="H552" s="114"/>
      <c r="I552" s="114"/>
      <c r="J552" s="114"/>
      <c r="K552" s="114"/>
      <c r="L552" s="114"/>
      <c r="M552" s="114"/>
      <c r="N552" s="114"/>
      <c r="O552" s="114"/>
      <c r="P552" s="114"/>
      <c r="Q552" s="114"/>
      <c r="R552" s="114"/>
      <c r="S552" s="114"/>
      <c r="T552" s="114"/>
      <c r="U552" s="114"/>
      <c r="V552" s="114"/>
      <c r="W552" s="114"/>
      <c r="X552" s="114"/>
      <c r="Y552" s="114"/>
      <c r="Z552" s="114"/>
      <c r="AA552" s="114"/>
      <c r="AB552" s="114"/>
      <c r="AC552" s="114"/>
      <c r="AD552" s="114"/>
      <c r="AE552" s="114"/>
      <c r="AF552" s="114"/>
      <c r="AG552" s="114"/>
      <c r="AH552" s="114"/>
      <c r="AI552" s="114"/>
      <c r="AJ552" s="114"/>
      <c r="AK552" s="114"/>
      <c r="AL552" s="114"/>
      <c r="AM552" s="114"/>
      <c r="AN552" s="114"/>
      <c r="AO552" s="114"/>
      <c r="AP552" s="114"/>
      <c r="AQ552" s="114"/>
      <c r="AR552" s="114"/>
      <c r="AS552" s="114"/>
      <c r="AT552" s="114"/>
      <c r="AU552" s="114"/>
      <c r="AV552" s="114"/>
      <c r="AW552" s="114"/>
      <c r="AX552" s="114"/>
      <c r="AY552" s="114"/>
      <c r="AZ552" s="114"/>
      <c r="BA552" s="114"/>
      <c r="BB552" s="114"/>
    </row>
    <row r="553" spans="2:54">
      <c r="B553" s="114"/>
      <c r="C553" s="114"/>
      <c r="D553" s="114"/>
      <c r="E553" s="114"/>
      <c r="F553" s="114"/>
      <c r="G553" s="114"/>
      <c r="H553" s="114"/>
      <c r="I553" s="114"/>
      <c r="J553" s="114"/>
      <c r="K553" s="114"/>
      <c r="L553" s="114"/>
      <c r="M553" s="114"/>
      <c r="N553" s="114"/>
      <c r="O553" s="114"/>
      <c r="P553" s="114"/>
      <c r="Q553" s="114"/>
      <c r="R553" s="114"/>
      <c r="S553" s="114"/>
      <c r="T553" s="114"/>
      <c r="U553" s="114"/>
      <c r="V553" s="114"/>
      <c r="W553" s="114"/>
      <c r="X553" s="114"/>
      <c r="Y553" s="114"/>
      <c r="Z553" s="114"/>
      <c r="AA553" s="114"/>
      <c r="AB553" s="114"/>
      <c r="AC553" s="114"/>
      <c r="AD553" s="114"/>
      <c r="AE553" s="114"/>
      <c r="AF553" s="114"/>
      <c r="AG553" s="114"/>
      <c r="AH553" s="114"/>
      <c r="AI553" s="114"/>
      <c r="AJ553" s="114"/>
      <c r="AK553" s="114"/>
      <c r="AL553" s="114"/>
      <c r="AM553" s="114"/>
      <c r="AN553" s="114"/>
      <c r="AO553" s="114"/>
      <c r="AP553" s="114"/>
      <c r="AQ553" s="114"/>
      <c r="AR553" s="114"/>
      <c r="AS553" s="114"/>
      <c r="AT553" s="114"/>
      <c r="AU553" s="114"/>
      <c r="AV553" s="114"/>
      <c r="AW553" s="114"/>
      <c r="AX553" s="114"/>
      <c r="AY553" s="114"/>
      <c r="AZ553" s="114"/>
      <c r="BA553" s="114"/>
      <c r="BB553" s="114"/>
    </row>
    <row r="554" spans="2:54">
      <c r="B554" s="114"/>
      <c r="C554" s="114"/>
      <c r="D554" s="114"/>
      <c r="E554" s="114"/>
      <c r="F554" s="114"/>
      <c r="G554" s="114"/>
      <c r="H554" s="114"/>
      <c r="I554" s="114"/>
      <c r="J554" s="114"/>
      <c r="K554" s="114"/>
      <c r="L554" s="114"/>
      <c r="M554" s="114"/>
      <c r="N554" s="114"/>
      <c r="O554" s="114"/>
      <c r="P554" s="114"/>
      <c r="Q554" s="114"/>
      <c r="R554" s="114"/>
      <c r="S554" s="114"/>
      <c r="T554" s="114"/>
      <c r="U554" s="114"/>
      <c r="V554" s="114"/>
      <c r="W554" s="114"/>
      <c r="X554" s="114"/>
      <c r="Y554" s="114"/>
      <c r="Z554" s="114"/>
      <c r="AA554" s="114"/>
      <c r="AB554" s="114"/>
      <c r="AC554" s="114"/>
      <c r="AD554" s="114"/>
      <c r="AE554" s="114"/>
      <c r="AF554" s="114"/>
      <c r="AG554" s="114"/>
      <c r="AH554" s="114"/>
      <c r="AI554" s="114"/>
      <c r="AJ554" s="114"/>
      <c r="AK554" s="114"/>
      <c r="AL554" s="114"/>
      <c r="AM554" s="114"/>
      <c r="AN554" s="114"/>
      <c r="AO554" s="114"/>
      <c r="AP554" s="114"/>
      <c r="AQ554" s="114"/>
      <c r="AR554" s="114"/>
      <c r="AS554" s="114"/>
      <c r="AT554" s="114"/>
      <c r="AU554" s="114"/>
      <c r="AV554" s="114"/>
      <c r="AW554" s="114"/>
      <c r="AX554" s="114"/>
      <c r="AY554" s="114"/>
      <c r="AZ554" s="114"/>
      <c r="BA554" s="114"/>
      <c r="BB554" s="114"/>
    </row>
    <row r="555" spans="2:54">
      <c r="B555" s="114"/>
      <c r="C555" s="114"/>
      <c r="D555" s="114"/>
      <c r="E555" s="114"/>
      <c r="F555" s="114"/>
      <c r="G555" s="114"/>
      <c r="H555" s="114"/>
      <c r="I555" s="114"/>
      <c r="J555" s="114"/>
      <c r="K555" s="114"/>
      <c r="L555" s="114"/>
      <c r="M555" s="114"/>
      <c r="N555" s="114"/>
      <c r="O555" s="114"/>
      <c r="P555" s="114"/>
      <c r="Q555" s="114"/>
      <c r="R555" s="114"/>
      <c r="S555" s="114"/>
      <c r="T555" s="114"/>
      <c r="U555" s="114"/>
      <c r="V555" s="114"/>
      <c r="W555" s="114"/>
      <c r="X555" s="114"/>
      <c r="Y555" s="114"/>
      <c r="Z555" s="114"/>
      <c r="AA555" s="114"/>
      <c r="AB555" s="114"/>
      <c r="AC555" s="114"/>
      <c r="AD555" s="114"/>
      <c r="AE555" s="114"/>
      <c r="AF555" s="114"/>
      <c r="AG555" s="114"/>
      <c r="AH555" s="114"/>
      <c r="AI555" s="114"/>
      <c r="AJ555" s="114"/>
      <c r="AK555" s="114"/>
      <c r="AL555" s="114"/>
      <c r="AM555" s="114"/>
      <c r="AN555" s="114"/>
      <c r="AO555" s="114"/>
      <c r="AP555" s="114"/>
      <c r="AQ555" s="114"/>
      <c r="AR555" s="114"/>
      <c r="AS555" s="114"/>
      <c r="AT555" s="114"/>
      <c r="AU555" s="114"/>
      <c r="AV555" s="114"/>
      <c r="AW555" s="114"/>
      <c r="AX555" s="114"/>
      <c r="AY555" s="114"/>
      <c r="AZ555" s="114"/>
      <c r="BA555" s="114"/>
      <c r="BB555" s="114"/>
    </row>
    <row r="556" spans="2:54">
      <c r="B556" s="114"/>
      <c r="C556" s="114"/>
      <c r="D556" s="114"/>
      <c r="E556" s="114"/>
      <c r="F556" s="114"/>
      <c r="G556" s="114"/>
      <c r="H556" s="114"/>
      <c r="I556" s="114"/>
      <c r="J556" s="114"/>
      <c r="K556" s="114"/>
      <c r="L556" s="114"/>
      <c r="M556" s="114"/>
      <c r="N556" s="114"/>
      <c r="O556" s="114"/>
      <c r="P556" s="114"/>
      <c r="Q556" s="114"/>
      <c r="R556" s="114"/>
      <c r="S556" s="114"/>
      <c r="T556" s="114"/>
      <c r="U556" s="114"/>
      <c r="V556" s="114"/>
      <c r="W556" s="114"/>
      <c r="X556" s="114"/>
      <c r="Y556" s="114"/>
      <c r="Z556" s="114"/>
      <c r="AA556" s="114"/>
      <c r="AB556" s="114"/>
      <c r="AC556" s="114"/>
      <c r="AD556" s="114"/>
      <c r="AE556" s="114"/>
      <c r="AF556" s="114"/>
      <c r="AG556" s="114"/>
      <c r="AH556" s="114"/>
      <c r="AI556" s="114"/>
      <c r="AJ556" s="114"/>
      <c r="AK556" s="114"/>
      <c r="AL556" s="114"/>
      <c r="AM556" s="114"/>
      <c r="AN556" s="114"/>
      <c r="AO556" s="114"/>
      <c r="AP556" s="114"/>
      <c r="AQ556" s="114"/>
      <c r="AR556" s="114"/>
      <c r="AS556" s="114"/>
      <c r="AT556" s="114"/>
      <c r="AU556" s="114"/>
      <c r="AV556" s="114"/>
      <c r="AW556" s="114"/>
      <c r="AX556" s="114"/>
      <c r="AY556" s="114"/>
      <c r="AZ556" s="114"/>
      <c r="BA556" s="114"/>
      <c r="BB556" s="114"/>
    </row>
    <row r="557" spans="2:54">
      <c r="B557" s="114"/>
      <c r="C557" s="114"/>
      <c r="D557" s="114"/>
      <c r="E557" s="114"/>
      <c r="F557" s="114"/>
      <c r="G557" s="114"/>
      <c r="H557" s="114"/>
      <c r="I557" s="114"/>
      <c r="J557" s="114"/>
      <c r="K557" s="114"/>
      <c r="L557" s="114"/>
      <c r="M557" s="114"/>
      <c r="N557" s="114"/>
      <c r="O557" s="114"/>
      <c r="P557" s="114"/>
      <c r="Q557" s="114"/>
      <c r="R557" s="114"/>
      <c r="S557" s="114"/>
      <c r="T557" s="114"/>
      <c r="U557" s="114"/>
      <c r="V557" s="114"/>
      <c r="W557" s="114"/>
      <c r="X557" s="114"/>
      <c r="Y557" s="114"/>
      <c r="Z557" s="114"/>
      <c r="AA557" s="114"/>
      <c r="AB557" s="114"/>
      <c r="AC557" s="114"/>
      <c r="AD557" s="114"/>
      <c r="AE557" s="114"/>
      <c r="AF557" s="114"/>
      <c r="AG557" s="114"/>
      <c r="AH557" s="114"/>
      <c r="AI557" s="114"/>
      <c r="AJ557" s="114"/>
      <c r="AK557" s="114"/>
      <c r="AL557" s="114"/>
      <c r="AM557" s="114"/>
      <c r="AN557" s="114"/>
      <c r="AO557" s="114"/>
      <c r="AP557" s="114"/>
      <c r="AQ557" s="114"/>
      <c r="AR557" s="114"/>
      <c r="AS557" s="114"/>
      <c r="AT557" s="114"/>
      <c r="AU557" s="114"/>
      <c r="AV557" s="114"/>
      <c r="AW557" s="114"/>
      <c r="AX557" s="114"/>
      <c r="AY557" s="114"/>
      <c r="AZ557" s="114"/>
      <c r="BA557" s="114"/>
      <c r="BB557" s="114"/>
    </row>
    <row r="558" spans="2:54">
      <c r="B558" s="114"/>
      <c r="C558" s="114"/>
      <c r="D558" s="114"/>
      <c r="E558" s="114"/>
      <c r="F558" s="114"/>
      <c r="G558" s="114"/>
      <c r="H558" s="114"/>
      <c r="I558" s="114"/>
      <c r="J558" s="114"/>
      <c r="K558" s="114"/>
      <c r="L558" s="114"/>
      <c r="M558" s="114"/>
      <c r="N558" s="114"/>
      <c r="O558" s="114"/>
      <c r="P558" s="114"/>
      <c r="Q558" s="114"/>
      <c r="R558" s="114"/>
      <c r="S558" s="114"/>
      <c r="T558" s="114"/>
      <c r="U558" s="114"/>
      <c r="V558" s="114"/>
      <c r="W558" s="114"/>
      <c r="X558" s="114"/>
      <c r="Y558" s="114"/>
      <c r="Z558" s="114"/>
      <c r="AA558" s="114"/>
      <c r="AB558" s="114"/>
      <c r="AC558" s="114"/>
      <c r="AD558" s="114"/>
      <c r="AE558" s="114"/>
      <c r="AF558" s="114"/>
      <c r="AG558" s="114"/>
      <c r="AH558" s="114"/>
      <c r="AI558" s="114"/>
      <c r="AJ558" s="114"/>
      <c r="AK558" s="114"/>
      <c r="AL558" s="114"/>
      <c r="AM558" s="114"/>
      <c r="AN558" s="114"/>
      <c r="AO558" s="114"/>
      <c r="AP558" s="114"/>
      <c r="AQ558" s="114"/>
      <c r="AR558" s="114"/>
      <c r="AS558" s="114"/>
      <c r="AT558" s="114"/>
      <c r="AU558" s="114"/>
      <c r="AV558" s="114"/>
      <c r="AW558" s="114"/>
      <c r="AX558" s="114"/>
      <c r="AY558" s="114"/>
      <c r="AZ558" s="114"/>
      <c r="BA558" s="114"/>
      <c r="BB558" s="114"/>
    </row>
    <row r="559" spans="2:54">
      <c r="B559" s="114"/>
      <c r="C559" s="114"/>
      <c r="D559" s="114"/>
      <c r="E559" s="114"/>
      <c r="F559" s="114"/>
      <c r="G559" s="114"/>
      <c r="H559" s="114"/>
      <c r="I559" s="114"/>
      <c r="J559" s="114"/>
      <c r="K559" s="114"/>
      <c r="L559" s="114"/>
      <c r="M559" s="114"/>
      <c r="N559" s="114"/>
      <c r="O559" s="114"/>
      <c r="P559" s="114"/>
      <c r="Q559" s="114"/>
      <c r="R559" s="114"/>
      <c r="S559" s="114"/>
      <c r="T559" s="114"/>
      <c r="U559" s="114"/>
      <c r="V559" s="114"/>
      <c r="W559" s="114"/>
      <c r="X559" s="114"/>
      <c r="Y559" s="114"/>
      <c r="Z559" s="114"/>
      <c r="AA559" s="114"/>
      <c r="AB559" s="114"/>
      <c r="AC559" s="114"/>
      <c r="AD559" s="114"/>
      <c r="AE559" s="114"/>
      <c r="AF559" s="114"/>
      <c r="AG559" s="114"/>
      <c r="AH559" s="114"/>
      <c r="AI559" s="114"/>
      <c r="AJ559" s="114"/>
      <c r="AK559" s="114"/>
      <c r="AL559" s="114"/>
      <c r="AM559" s="114"/>
      <c r="AN559" s="114"/>
      <c r="AO559" s="114"/>
      <c r="AP559" s="114"/>
      <c r="AQ559" s="114"/>
      <c r="AR559" s="114"/>
      <c r="AS559" s="114"/>
      <c r="AT559" s="114"/>
      <c r="AU559" s="114"/>
      <c r="AV559" s="114"/>
      <c r="AW559" s="114"/>
      <c r="AX559" s="114"/>
      <c r="AY559" s="114"/>
      <c r="AZ559" s="114"/>
      <c r="BA559" s="114"/>
      <c r="BB559" s="114"/>
    </row>
    <row r="560" spans="2:54">
      <c r="B560" s="114"/>
      <c r="C560" s="114"/>
      <c r="D560" s="114"/>
      <c r="E560" s="114"/>
      <c r="F560" s="114"/>
      <c r="G560" s="114"/>
      <c r="H560" s="114"/>
      <c r="I560" s="114"/>
      <c r="J560" s="114"/>
      <c r="K560" s="114"/>
      <c r="L560" s="114"/>
      <c r="M560" s="114"/>
      <c r="N560" s="114"/>
      <c r="O560" s="114"/>
      <c r="P560" s="114"/>
      <c r="Q560" s="114"/>
      <c r="R560" s="114"/>
      <c r="S560" s="114"/>
      <c r="T560" s="114"/>
      <c r="U560" s="114"/>
      <c r="V560" s="114"/>
      <c r="W560" s="114"/>
      <c r="X560" s="114"/>
      <c r="Y560" s="114"/>
      <c r="Z560" s="114"/>
      <c r="AA560" s="114"/>
      <c r="AB560" s="114"/>
      <c r="AC560" s="114"/>
      <c r="AD560" s="114"/>
      <c r="AE560" s="114"/>
      <c r="AF560" s="114"/>
      <c r="AG560" s="114"/>
      <c r="AH560" s="114"/>
      <c r="AI560" s="114"/>
      <c r="AJ560" s="114"/>
      <c r="AK560" s="114"/>
      <c r="AL560" s="114"/>
      <c r="AM560" s="114"/>
      <c r="AN560" s="114"/>
      <c r="AO560" s="114"/>
      <c r="AP560" s="114"/>
      <c r="AQ560" s="114"/>
      <c r="AR560" s="114"/>
      <c r="AS560" s="114"/>
      <c r="AT560" s="114"/>
      <c r="AU560" s="114"/>
      <c r="AV560" s="114"/>
      <c r="AW560" s="114"/>
      <c r="AX560" s="114"/>
      <c r="AY560" s="114"/>
      <c r="AZ560" s="114"/>
      <c r="BA560" s="114"/>
      <c r="BB560" s="114"/>
    </row>
    <row r="561" spans="2:54">
      <c r="B561" s="114"/>
      <c r="C561" s="114"/>
      <c r="D561" s="114"/>
      <c r="E561" s="114"/>
      <c r="F561" s="114"/>
      <c r="G561" s="114"/>
      <c r="H561" s="114"/>
      <c r="I561" s="114"/>
      <c r="J561" s="114"/>
      <c r="K561" s="114"/>
      <c r="L561" s="114"/>
      <c r="M561" s="114"/>
      <c r="N561" s="114"/>
      <c r="O561" s="114"/>
      <c r="P561" s="114"/>
      <c r="Q561" s="114"/>
      <c r="R561" s="114"/>
      <c r="S561" s="114"/>
      <c r="T561" s="114"/>
      <c r="U561" s="114"/>
      <c r="V561" s="114"/>
      <c r="W561" s="114"/>
      <c r="X561" s="114"/>
      <c r="Y561" s="114"/>
      <c r="Z561" s="114"/>
      <c r="AA561" s="114"/>
      <c r="AB561" s="114"/>
      <c r="AC561" s="114"/>
      <c r="AD561" s="114"/>
      <c r="AE561" s="114"/>
      <c r="AF561" s="114"/>
      <c r="AG561" s="114"/>
      <c r="AH561" s="114"/>
      <c r="AI561" s="114"/>
      <c r="AJ561" s="114"/>
      <c r="AK561" s="114"/>
      <c r="AL561" s="114"/>
      <c r="AM561" s="114"/>
      <c r="AN561" s="114"/>
      <c r="AO561" s="114"/>
      <c r="AP561" s="114"/>
      <c r="AQ561" s="114"/>
      <c r="AR561" s="114"/>
      <c r="AS561" s="114"/>
      <c r="AT561" s="114"/>
      <c r="AU561" s="114"/>
      <c r="AV561" s="114"/>
      <c r="AW561" s="114"/>
      <c r="AX561" s="114"/>
      <c r="AY561" s="114"/>
      <c r="AZ561" s="114"/>
      <c r="BA561" s="114"/>
      <c r="BB561" s="114"/>
    </row>
    <row r="562" spans="2:54">
      <c r="B562" s="114"/>
      <c r="C562" s="114"/>
      <c r="D562" s="114"/>
      <c r="E562" s="114"/>
      <c r="F562" s="114"/>
      <c r="G562" s="114"/>
      <c r="H562" s="114"/>
      <c r="I562" s="114"/>
      <c r="J562" s="114"/>
      <c r="K562" s="114"/>
      <c r="L562" s="114"/>
      <c r="M562" s="114"/>
      <c r="N562" s="114"/>
      <c r="O562" s="114"/>
      <c r="P562" s="114"/>
      <c r="Q562" s="114"/>
      <c r="R562" s="114"/>
      <c r="S562" s="114"/>
      <c r="T562" s="114"/>
      <c r="U562" s="114"/>
      <c r="V562" s="114"/>
      <c r="W562" s="114"/>
      <c r="X562" s="114"/>
      <c r="Y562" s="114"/>
      <c r="Z562" s="114"/>
      <c r="AA562" s="114"/>
      <c r="AB562" s="114"/>
      <c r="AC562" s="114"/>
      <c r="AD562" s="114"/>
      <c r="AE562" s="114"/>
      <c r="AF562" s="114"/>
      <c r="AG562" s="114"/>
      <c r="AH562" s="114"/>
      <c r="AI562" s="114"/>
      <c r="AJ562" s="114"/>
      <c r="AK562" s="114"/>
      <c r="AL562" s="114"/>
      <c r="AM562" s="114"/>
      <c r="AN562" s="114"/>
      <c r="AO562" s="114"/>
      <c r="AP562" s="114"/>
      <c r="AQ562" s="114"/>
      <c r="AR562" s="114"/>
      <c r="AS562" s="114"/>
      <c r="AT562" s="114"/>
      <c r="AU562" s="114"/>
      <c r="AV562" s="114"/>
      <c r="AW562" s="114"/>
      <c r="AX562" s="114"/>
      <c r="AY562" s="114"/>
      <c r="AZ562" s="114"/>
      <c r="BA562" s="114"/>
      <c r="BB562" s="114"/>
    </row>
    <row r="563" spans="2:54">
      <c r="B563" s="114"/>
      <c r="C563" s="114"/>
      <c r="D563" s="114"/>
      <c r="E563" s="114"/>
      <c r="F563" s="114"/>
      <c r="G563" s="114"/>
      <c r="H563" s="114"/>
      <c r="I563" s="114"/>
      <c r="J563" s="114"/>
      <c r="K563" s="114"/>
      <c r="L563" s="114"/>
      <c r="M563" s="114"/>
      <c r="N563" s="114"/>
      <c r="O563" s="114"/>
      <c r="P563" s="114"/>
      <c r="Q563" s="114"/>
      <c r="R563" s="114"/>
      <c r="S563" s="114"/>
      <c r="T563" s="114"/>
      <c r="U563" s="114"/>
      <c r="V563" s="114"/>
      <c r="W563" s="114"/>
      <c r="X563" s="114"/>
      <c r="Y563" s="114"/>
      <c r="Z563" s="114"/>
      <c r="AA563" s="114"/>
      <c r="AB563" s="114"/>
      <c r="AC563" s="114"/>
      <c r="AD563" s="114"/>
      <c r="AE563" s="114"/>
      <c r="AF563" s="114"/>
      <c r="AG563" s="114"/>
      <c r="AH563" s="114"/>
      <c r="AI563" s="114"/>
      <c r="AJ563" s="114"/>
      <c r="AK563" s="114"/>
      <c r="AL563" s="114"/>
      <c r="AM563" s="114"/>
      <c r="AN563" s="114"/>
      <c r="AO563" s="114"/>
      <c r="AP563" s="114"/>
      <c r="AQ563" s="114"/>
      <c r="AR563" s="114"/>
      <c r="AS563" s="114"/>
      <c r="AT563" s="114"/>
      <c r="AU563" s="114"/>
      <c r="AV563" s="114"/>
      <c r="AW563" s="114"/>
      <c r="AX563" s="114"/>
      <c r="AY563" s="114"/>
      <c r="AZ563" s="114"/>
      <c r="BA563" s="114"/>
      <c r="BB563" s="114"/>
    </row>
    <row r="564" spans="2:54">
      <c r="B564" s="114"/>
      <c r="C564" s="114"/>
      <c r="D564" s="114"/>
      <c r="E564" s="114"/>
      <c r="F564" s="114"/>
      <c r="G564" s="114"/>
      <c r="H564" s="114"/>
      <c r="I564" s="114"/>
      <c r="J564" s="114"/>
      <c r="K564" s="114"/>
      <c r="L564" s="114"/>
      <c r="M564" s="114"/>
      <c r="N564" s="114"/>
      <c r="O564" s="114"/>
      <c r="P564" s="114"/>
      <c r="Q564" s="114"/>
      <c r="R564" s="114"/>
      <c r="S564" s="114"/>
      <c r="T564" s="114"/>
      <c r="U564" s="114"/>
      <c r="V564" s="114"/>
      <c r="W564" s="114"/>
      <c r="X564" s="114"/>
      <c r="Y564" s="114"/>
      <c r="Z564" s="114"/>
      <c r="AA564" s="114"/>
      <c r="AB564" s="114"/>
      <c r="AC564" s="114"/>
      <c r="AD564" s="114"/>
      <c r="AE564" s="114"/>
      <c r="AF564" s="114"/>
      <c r="AG564" s="114"/>
      <c r="AH564" s="114"/>
      <c r="AI564" s="114"/>
      <c r="AJ564" s="114"/>
      <c r="AK564" s="114"/>
      <c r="AL564" s="114"/>
      <c r="AM564" s="114"/>
      <c r="AN564" s="114"/>
      <c r="AO564" s="114"/>
      <c r="AP564" s="114"/>
      <c r="AQ564" s="114"/>
      <c r="AR564" s="114"/>
      <c r="AS564" s="114"/>
      <c r="AT564" s="114"/>
      <c r="AU564" s="114"/>
      <c r="AV564" s="114"/>
      <c r="AW564" s="114"/>
      <c r="AX564" s="114"/>
      <c r="AY564" s="114"/>
      <c r="AZ564" s="114"/>
      <c r="BA564" s="114"/>
      <c r="BB564" s="114"/>
    </row>
    <row r="565" spans="2:54">
      <c r="B565" s="114"/>
      <c r="C565" s="114"/>
      <c r="D565" s="114"/>
      <c r="E565" s="114"/>
      <c r="F565" s="114"/>
      <c r="G565" s="114"/>
      <c r="H565" s="114"/>
      <c r="I565" s="114"/>
      <c r="J565" s="114"/>
      <c r="K565" s="114"/>
      <c r="L565" s="114"/>
      <c r="M565" s="114"/>
      <c r="N565" s="114"/>
      <c r="O565" s="114"/>
      <c r="P565" s="114"/>
      <c r="Q565" s="114"/>
      <c r="R565" s="114"/>
      <c r="S565" s="114"/>
      <c r="T565" s="114"/>
      <c r="U565" s="114"/>
      <c r="V565" s="114"/>
      <c r="W565" s="114"/>
      <c r="X565" s="114"/>
      <c r="Y565" s="114"/>
      <c r="Z565" s="114"/>
      <c r="AA565" s="114"/>
      <c r="AB565" s="114"/>
      <c r="AC565" s="114"/>
      <c r="AD565" s="114"/>
      <c r="AE565" s="114"/>
      <c r="AF565" s="114"/>
      <c r="AG565" s="114"/>
      <c r="AH565" s="114"/>
      <c r="AI565" s="114"/>
      <c r="AJ565" s="114"/>
      <c r="AK565" s="114"/>
      <c r="AL565" s="114"/>
      <c r="AM565" s="114"/>
      <c r="AN565" s="114"/>
      <c r="AO565" s="114"/>
      <c r="AP565" s="114"/>
      <c r="AQ565" s="114"/>
      <c r="AR565" s="114"/>
      <c r="AS565" s="114"/>
      <c r="AT565" s="114"/>
      <c r="AU565" s="114"/>
      <c r="AV565" s="114"/>
      <c r="AW565" s="114"/>
      <c r="AX565" s="114"/>
      <c r="AY565" s="114"/>
      <c r="AZ565" s="114"/>
      <c r="BA565" s="114"/>
      <c r="BB565" s="114"/>
    </row>
    <row r="566" spans="2:54">
      <c r="B566" s="114"/>
      <c r="C566" s="114"/>
      <c r="D566" s="114"/>
      <c r="E566" s="114"/>
      <c r="F566" s="114"/>
      <c r="G566" s="114"/>
      <c r="H566" s="114"/>
      <c r="I566" s="114"/>
      <c r="J566" s="114"/>
      <c r="K566" s="114"/>
      <c r="L566" s="114"/>
      <c r="M566" s="114"/>
      <c r="N566" s="114"/>
      <c r="O566" s="114"/>
      <c r="P566" s="114"/>
      <c r="Q566" s="114"/>
      <c r="R566" s="114"/>
      <c r="S566" s="114"/>
      <c r="T566" s="114"/>
      <c r="U566" s="114"/>
      <c r="V566" s="114"/>
      <c r="W566" s="114"/>
      <c r="X566" s="114"/>
      <c r="Y566" s="114"/>
      <c r="Z566" s="114"/>
      <c r="AA566" s="114"/>
      <c r="AB566" s="114"/>
      <c r="AC566" s="114"/>
      <c r="AD566" s="114"/>
      <c r="AE566" s="114"/>
      <c r="AF566" s="114"/>
      <c r="AG566" s="114"/>
      <c r="AH566" s="114"/>
      <c r="AI566" s="114"/>
      <c r="AJ566" s="114"/>
      <c r="AK566" s="114"/>
      <c r="AL566" s="114"/>
      <c r="AM566" s="114"/>
      <c r="AN566" s="114"/>
      <c r="AO566" s="114"/>
      <c r="AP566" s="114"/>
      <c r="AQ566" s="114"/>
      <c r="AR566" s="114"/>
      <c r="AS566" s="114"/>
      <c r="AT566" s="114"/>
      <c r="AU566" s="114"/>
      <c r="AV566" s="114"/>
      <c r="AW566" s="114"/>
      <c r="AX566" s="114"/>
      <c r="AY566" s="114"/>
      <c r="AZ566" s="114"/>
      <c r="BA566" s="114"/>
      <c r="BB566" s="114"/>
    </row>
    <row r="567" spans="2:54">
      <c r="B567" s="114"/>
      <c r="C567" s="114"/>
      <c r="D567" s="114"/>
      <c r="E567" s="114"/>
      <c r="F567" s="114"/>
      <c r="G567" s="114"/>
      <c r="H567" s="114"/>
      <c r="I567" s="114"/>
      <c r="J567" s="114"/>
      <c r="K567" s="114"/>
      <c r="L567" s="114"/>
      <c r="M567" s="114"/>
      <c r="N567" s="114"/>
      <c r="O567" s="114"/>
      <c r="P567" s="114"/>
      <c r="Q567" s="114"/>
      <c r="R567" s="114"/>
      <c r="S567" s="114"/>
      <c r="T567" s="114"/>
      <c r="U567" s="114"/>
      <c r="V567" s="114"/>
      <c r="W567" s="114"/>
      <c r="X567" s="114"/>
      <c r="Y567" s="114"/>
      <c r="Z567" s="114"/>
      <c r="AA567" s="114"/>
      <c r="AB567" s="114"/>
      <c r="AC567" s="114"/>
      <c r="AD567" s="114"/>
      <c r="AE567" s="114"/>
      <c r="AF567" s="114"/>
      <c r="AG567" s="114"/>
      <c r="AH567" s="114"/>
      <c r="AI567" s="114"/>
      <c r="AJ567" s="114"/>
      <c r="AK567" s="114"/>
      <c r="AL567" s="114"/>
      <c r="AM567" s="114"/>
      <c r="AN567" s="114"/>
      <c r="AO567" s="114"/>
      <c r="AP567" s="114"/>
      <c r="AQ567" s="114"/>
      <c r="AR567" s="114"/>
      <c r="AS567" s="114"/>
      <c r="AT567" s="114"/>
      <c r="AU567" s="114"/>
      <c r="AV567" s="114"/>
      <c r="AW567" s="114"/>
      <c r="AX567" s="114"/>
      <c r="AY567" s="114"/>
      <c r="AZ567" s="114"/>
      <c r="BA567" s="114"/>
      <c r="BB567" s="114"/>
    </row>
    <row r="568" spans="2:54">
      <c r="B568" s="114"/>
      <c r="C568" s="114"/>
      <c r="D568" s="114"/>
      <c r="E568" s="114"/>
      <c r="F568" s="114"/>
      <c r="G568" s="114"/>
      <c r="H568" s="114"/>
      <c r="I568" s="114"/>
      <c r="J568" s="114"/>
      <c r="K568" s="114"/>
      <c r="L568" s="114"/>
      <c r="M568" s="114"/>
      <c r="N568" s="114"/>
      <c r="O568" s="114"/>
      <c r="P568" s="114"/>
      <c r="Q568" s="114"/>
      <c r="R568" s="114"/>
      <c r="S568" s="114"/>
      <c r="T568" s="114"/>
      <c r="U568" s="114"/>
      <c r="V568" s="114"/>
      <c r="W568" s="114"/>
      <c r="X568" s="114"/>
      <c r="Y568" s="114"/>
      <c r="Z568" s="114"/>
      <c r="AA568" s="114"/>
      <c r="AB568" s="114"/>
      <c r="AC568" s="114"/>
      <c r="AD568" s="114"/>
      <c r="AE568" s="114"/>
      <c r="AF568" s="114"/>
      <c r="AG568" s="114"/>
      <c r="AH568" s="114"/>
      <c r="AI568" s="114"/>
      <c r="AJ568" s="114"/>
      <c r="AK568" s="114"/>
      <c r="AL568" s="114"/>
      <c r="AM568" s="114"/>
      <c r="AN568" s="114"/>
      <c r="AO568" s="114"/>
      <c r="AP568" s="114"/>
      <c r="AQ568" s="114"/>
      <c r="AR568" s="114"/>
      <c r="AS568" s="114"/>
      <c r="AT568" s="114"/>
      <c r="AU568" s="114"/>
      <c r="AV568" s="114"/>
      <c r="AW568" s="114"/>
      <c r="AX568" s="114"/>
      <c r="AY568" s="114"/>
      <c r="AZ568" s="114"/>
      <c r="BA568" s="114"/>
      <c r="BB568" s="114"/>
    </row>
    <row r="569" spans="2:54">
      <c r="B569" s="114"/>
      <c r="C569" s="114"/>
      <c r="D569" s="114"/>
      <c r="E569" s="114"/>
      <c r="F569" s="114"/>
      <c r="G569" s="114"/>
      <c r="H569" s="114"/>
      <c r="I569" s="114"/>
      <c r="J569" s="114"/>
      <c r="K569" s="114"/>
      <c r="L569" s="114"/>
      <c r="M569" s="114"/>
      <c r="N569" s="114"/>
      <c r="O569" s="114"/>
      <c r="P569" s="114"/>
      <c r="Q569" s="114"/>
      <c r="R569" s="114"/>
      <c r="S569" s="114"/>
      <c r="T569" s="114"/>
      <c r="U569" s="114"/>
      <c r="V569" s="114"/>
      <c r="W569" s="114"/>
      <c r="X569" s="114"/>
      <c r="Y569" s="114"/>
      <c r="Z569" s="114"/>
      <c r="AA569" s="114"/>
      <c r="AB569" s="114"/>
      <c r="AC569" s="114"/>
      <c r="AD569" s="114"/>
      <c r="AE569" s="114"/>
      <c r="AF569" s="114"/>
      <c r="AG569" s="114"/>
      <c r="AH569" s="114"/>
      <c r="AI569" s="114"/>
      <c r="AJ569" s="114"/>
      <c r="AK569" s="114"/>
      <c r="AL569" s="114"/>
      <c r="AM569" s="114"/>
      <c r="AN569" s="114"/>
      <c r="AO569" s="114"/>
      <c r="AP569" s="114"/>
      <c r="AQ569" s="114"/>
      <c r="AR569" s="114"/>
      <c r="AS569" s="114"/>
      <c r="AT569" s="114"/>
      <c r="AU569" s="114"/>
      <c r="AV569" s="114"/>
      <c r="AW569" s="114"/>
      <c r="AX569" s="114"/>
      <c r="AY569" s="114"/>
      <c r="AZ569" s="114"/>
      <c r="BA569" s="114"/>
      <c r="BB569" s="114"/>
    </row>
    <row r="570" spans="2:54">
      <c r="B570" s="114"/>
      <c r="C570" s="114"/>
      <c r="D570" s="114"/>
      <c r="E570" s="114"/>
      <c r="F570" s="114"/>
      <c r="G570" s="114"/>
      <c r="H570" s="114"/>
      <c r="I570" s="114"/>
      <c r="J570" s="114"/>
      <c r="K570" s="114"/>
      <c r="L570" s="114"/>
      <c r="M570" s="114"/>
      <c r="N570" s="114"/>
      <c r="O570" s="114"/>
      <c r="P570" s="114"/>
      <c r="Q570" s="114"/>
      <c r="R570" s="114"/>
      <c r="S570" s="114"/>
      <c r="T570" s="114"/>
      <c r="U570" s="114"/>
      <c r="V570" s="114"/>
      <c r="W570" s="114"/>
      <c r="X570" s="114"/>
      <c r="Y570" s="114"/>
      <c r="Z570" s="114"/>
      <c r="AA570" s="114"/>
      <c r="AB570" s="114"/>
      <c r="AC570" s="114"/>
      <c r="AD570" s="114"/>
      <c r="AE570" s="114"/>
      <c r="AF570" s="114"/>
      <c r="AG570" s="114"/>
      <c r="AH570" s="114"/>
      <c r="AI570" s="114"/>
      <c r="AJ570" s="114"/>
      <c r="AK570" s="114"/>
      <c r="AL570" s="114"/>
      <c r="AM570" s="114"/>
      <c r="AN570" s="114"/>
      <c r="AO570" s="114"/>
      <c r="AP570" s="114"/>
      <c r="AQ570" s="114"/>
      <c r="AR570" s="114"/>
      <c r="AS570" s="114"/>
      <c r="AT570" s="114"/>
      <c r="AU570" s="114"/>
      <c r="AV570" s="114"/>
      <c r="AW570" s="114"/>
      <c r="AX570" s="114"/>
      <c r="AY570" s="114"/>
      <c r="AZ570" s="114"/>
      <c r="BA570" s="114"/>
      <c r="BB570" s="114"/>
    </row>
    <row r="571" spans="2:54">
      <c r="B571" s="114"/>
      <c r="C571" s="114"/>
      <c r="D571" s="114"/>
      <c r="E571" s="114"/>
      <c r="F571" s="114"/>
      <c r="G571" s="114"/>
      <c r="H571" s="114"/>
      <c r="I571" s="114"/>
      <c r="J571" s="114"/>
      <c r="K571" s="114"/>
      <c r="L571" s="114"/>
      <c r="M571" s="114"/>
      <c r="N571" s="114"/>
      <c r="O571" s="114"/>
      <c r="P571" s="114"/>
      <c r="Q571" s="114"/>
      <c r="R571" s="114"/>
      <c r="S571" s="114"/>
      <c r="T571" s="114"/>
      <c r="U571" s="114"/>
      <c r="V571" s="114"/>
      <c r="W571" s="114"/>
      <c r="X571" s="114"/>
      <c r="Y571" s="114"/>
      <c r="Z571" s="114"/>
      <c r="AA571" s="114"/>
      <c r="AB571" s="114"/>
      <c r="AC571" s="114"/>
      <c r="AD571" s="114"/>
      <c r="AE571" s="114"/>
      <c r="AF571" s="114"/>
      <c r="AG571" s="114"/>
      <c r="AH571" s="114"/>
      <c r="AI571" s="114"/>
      <c r="AJ571" s="114"/>
      <c r="AK571" s="114"/>
      <c r="AL571" s="114"/>
      <c r="AM571" s="114"/>
      <c r="AN571" s="114"/>
      <c r="AO571" s="114"/>
      <c r="AP571" s="114"/>
      <c r="AQ571" s="114"/>
      <c r="AR571" s="114"/>
      <c r="AS571" s="114"/>
      <c r="AT571" s="114"/>
      <c r="AU571" s="114"/>
      <c r="AV571" s="114"/>
      <c r="AW571" s="114"/>
      <c r="AX571" s="114"/>
      <c r="AY571" s="114"/>
      <c r="AZ571" s="114"/>
      <c r="BA571" s="114"/>
      <c r="BB571" s="114"/>
    </row>
    <row r="572" spans="2:54">
      <c r="B572" s="114"/>
      <c r="C572" s="114"/>
      <c r="D572" s="114"/>
      <c r="E572" s="114"/>
      <c r="F572" s="114"/>
      <c r="G572" s="114"/>
      <c r="H572" s="114"/>
      <c r="I572" s="114"/>
      <c r="J572" s="114"/>
      <c r="K572" s="114"/>
      <c r="L572" s="114"/>
      <c r="M572" s="114"/>
      <c r="N572" s="114"/>
      <c r="O572" s="114"/>
      <c r="P572" s="114"/>
      <c r="Q572" s="114"/>
      <c r="R572" s="114"/>
      <c r="S572" s="114"/>
      <c r="T572" s="114"/>
      <c r="U572" s="114"/>
      <c r="V572" s="114"/>
      <c r="W572" s="114"/>
      <c r="X572" s="114"/>
      <c r="Y572" s="114"/>
      <c r="Z572" s="114"/>
      <c r="AA572" s="114"/>
      <c r="AB572" s="114"/>
      <c r="AC572" s="114"/>
      <c r="AD572" s="114"/>
      <c r="AE572" s="114"/>
      <c r="AF572" s="114"/>
      <c r="AG572" s="114"/>
      <c r="AH572" s="114"/>
      <c r="AI572" s="114"/>
      <c r="AJ572" s="114"/>
      <c r="AK572" s="114"/>
      <c r="AL572" s="114"/>
      <c r="AM572" s="114"/>
      <c r="AN572" s="114"/>
      <c r="AO572" s="114"/>
      <c r="AP572" s="114"/>
      <c r="AQ572" s="114"/>
      <c r="AR572" s="114"/>
      <c r="AS572" s="114"/>
      <c r="AT572" s="114"/>
      <c r="AU572" s="114"/>
      <c r="AV572" s="114"/>
      <c r="AW572" s="114"/>
      <c r="AX572" s="114"/>
      <c r="AY572" s="114"/>
      <c r="AZ572" s="114"/>
      <c r="BA572" s="114"/>
      <c r="BB572" s="114"/>
    </row>
    <row r="573" spans="2:54">
      <c r="B573" s="114"/>
      <c r="C573" s="114"/>
      <c r="D573" s="114"/>
      <c r="E573" s="114"/>
      <c r="F573" s="114"/>
      <c r="G573" s="114"/>
      <c r="H573" s="114"/>
      <c r="I573" s="114"/>
      <c r="J573" s="114"/>
      <c r="K573" s="114"/>
      <c r="L573" s="114"/>
      <c r="M573" s="114"/>
      <c r="N573" s="114"/>
      <c r="O573" s="114"/>
      <c r="P573" s="114"/>
      <c r="Q573" s="114"/>
      <c r="R573" s="114"/>
      <c r="S573" s="114"/>
      <c r="T573" s="114"/>
      <c r="U573" s="114"/>
      <c r="V573" s="114"/>
      <c r="W573" s="114"/>
      <c r="X573" s="114"/>
      <c r="Y573" s="114"/>
      <c r="Z573" s="114"/>
      <c r="AA573" s="114"/>
      <c r="AB573" s="114"/>
      <c r="AC573" s="114"/>
      <c r="AD573" s="114"/>
      <c r="AE573" s="114"/>
      <c r="AF573" s="114"/>
      <c r="AG573" s="114"/>
      <c r="AH573" s="114"/>
      <c r="AI573" s="114"/>
      <c r="AJ573" s="114"/>
      <c r="AK573" s="114"/>
      <c r="AL573" s="114"/>
      <c r="AM573" s="114"/>
      <c r="AN573" s="114"/>
      <c r="AO573" s="114"/>
      <c r="AP573" s="114"/>
      <c r="AQ573" s="114"/>
      <c r="AR573" s="114"/>
      <c r="AS573" s="114"/>
      <c r="AT573" s="114"/>
      <c r="AU573" s="114"/>
      <c r="AV573" s="114"/>
      <c r="AW573" s="114"/>
      <c r="AX573" s="114"/>
      <c r="AY573" s="114"/>
      <c r="AZ573" s="114"/>
      <c r="BA573" s="114"/>
      <c r="BB573" s="114"/>
    </row>
    <row r="574" spans="2:54">
      <c r="B574" s="114"/>
      <c r="C574" s="114"/>
      <c r="D574" s="114"/>
      <c r="E574" s="114"/>
      <c r="F574" s="114"/>
      <c r="G574" s="114"/>
      <c r="H574" s="114"/>
      <c r="I574" s="114"/>
      <c r="J574" s="114"/>
      <c r="K574" s="114"/>
      <c r="L574" s="114"/>
      <c r="M574" s="114"/>
      <c r="N574" s="114"/>
      <c r="O574" s="114"/>
      <c r="P574" s="114"/>
      <c r="Q574" s="114"/>
      <c r="R574" s="114"/>
      <c r="S574" s="114"/>
      <c r="T574" s="114"/>
      <c r="U574" s="114"/>
      <c r="V574" s="114"/>
      <c r="W574" s="114"/>
      <c r="X574" s="114"/>
      <c r="Y574" s="114"/>
      <c r="Z574" s="114"/>
      <c r="AA574" s="114"/>
      <c r="AB574" s="114"/>
      <c r="AC574" s="114"/>
      <c r="AD574" s="114"/>
      <c r="AE574" s="114"/>
      <c r="AF574" s="114"/>
      <c r="AG574" s="114"/>
      <c r="AH574" s="114"/>
      <c r="AI574" s="114"/>
      <c r="AJ574" s="114"/>
      <c r="AK574" s="114"/>
      <c r="AL574" s="114"/>
      <c r="AM574" s="114"/>
      <c r="AN574" s="114"/>
      <c r="AO574" s="114"/>
      <c r="AP574" s="114"/>
      <c r="AQ574" s="114"/>
      <c r="AR574" s="114"/>
      <c r="AS574" s="114"/>
      <c r="AT574" s="114"/>
      <c r="AU574" s="114"/>
      <c r="AV574" s="114"/>
      <c r="AW574" s="114"/>
      <c r="AX574" s="114"/>
      <c r="AY574" s="114"/>
      <c r="AZ574" s="114"/>
      <c r="BA574" s="114"/>
      <c r="BB574" s="114"/>
    </row>
    <row r="575" spans="2:54">
      <c r="B575" s="114"/>
      <c r="C575" s="114"/>
      <c r="D575" s="114"/>
      <c r="E575" s="114"/>
      <c r="F575" s="114"/>
      <c r="G575" s="114"/>
      <c r="H575" s="114"/>
      <c r="I575" s="114"/>
      <c r="J575" s="114"/>
      <c r="K575" s="114"/>
      <c r="L575" s="114"/>
      <c r="M575" s="114"/>
      <c r="N575" s="114"/>
      <c r="O575" s="114"/>
      <c r="P575" s="114"/>
      <c r="Q575" s="114"/>
      <c r="R575" s="114"/>
      <c r="S575" s="114"/>
      <c r="T575" s="114"/>
      <c r="U575" s="114"/>
      <c r="V575" s="114"/>
      <c r="W575" s="114"/>
      <c r="X575" s="114"/>
      <c r="Y575" s="114"/>
      <c r="Z575" s="114"/>
      <c r="AA575" s="114"/>
      <c r="AB575" s="114"/>
      <c r="AC575" s="114"/>
      <c r="AD575" s="114"/>
      <c r="AE575" s="114"/>
      <c r="AF575" s="114"/>
      <c r="AG575" s="114"/>
      <c r="AH575" s="114"/>
      <c r="AI575" s="114"/>
      <c r="AJ575" s="114"/>
      <c r="AK575" s="114"/>
      <c r="AL575" s="114"/>
      <c r="AM575" s="114"/>
      <c r="AN575" s="114"/>
      <c r="AO575" s="114"/>
      <c r="AP575" s="114"/>
      <c r="AQ575" s="114"/>
      <c r="AR575" s="114"/>
      <c r="AS575" s="114"/>
      <c r="AT575" s="114"/>
      <c r="AU575" s="114"/>
      <c r="AV575" s="114"/>
      <c r="AW575" s="114"/>
      <c r="AX575" s="114"/>
      <c r="AY575" s="114"/>
      <c r="AZ575" s="114"/>
      <c r="BA575" s="114"/>
      <c r="BB575" s="114"/>
    </row>
    <row r="576" spans="2:54">
      <c r="B576" s="114"/>
      <c r="C576" s="114"/>
      <c r="D576" s="114"/>
      <c r="E576" s="114"/>
      <c r="F576" s="114"/>
      <c r="G576" s="114"/>
      <c r="H576" s="114"/>
      <c r="I576" s="114"/>
      <c r="J576" s="114"/>
      <c r="K576" s="114"/>
      <c r="L576" s="114"/>
      <c r="M576" s="114"/>
      <c r="N576" s="114"/>
      <c r="O576" s="114"/>
      <c r="P576" s="114"/>
      <c r="Q576" s="114"/>
      <c r="R576" s="114"/>
      <c r="S576" s="114"/>
      <c r="T576" s="114"/>
      <c r="U576" s="114"/>
      <c r="V576" s="114"/>
      <c r="W576" s="114"/>
      <c r="X576" s="114"/>
      <c r="Y576" s="114"/>
      <c r="Z576" s="114"/>
      <c r="AA576" s="114"/>
      <c r="AB576" s="114"/>
      <c r="AC576" s="114"/>
      <c r="AD576" s="114"/>
      <c r="AE576" s="114"/>
      <c r="AF576" s="114"/>
      <c r="AG576" s="114"/>
      <c r="AH576" s="114"/>
      <c r="AI576" s="114"/>
      <c r="AJ576" s="114"/>
      <c r="AK576" s="114"/>
      <c r="AL576" s="114"/>
      <c r="AM576" s="114"/>
      <c r="AN576" s="114"/>
      <c r="AO576" s="114"/>
      <c r="AP576" s="114"/>
      <c r="AQ576" s="114"/>
      <c r="AR576" s="114"/>
      <c r="AS576" s="114"/>
      <c r="AT576" s="114"/>
      <c r="AU576" s="114"/>
      <c r="AV576" s="114"/>
      <c r="AW576" s="114"/>
      <c r="AX576" s="114"/>
      <c r="AY576" s="114"/>
      <c r="AZ576" s="114"/>
      <c r="BA576" s="114"/>
      <c r="BB576" s="114"/>
    </row>
    <row r="577" spans="2:54">
      <c r="B577" s="114"/>
      <c r="C577" s="114"/>
      <c r="D577" s="114"/>
      <c r="E577" s="114"/>
      <c r="F577" s="114"/>
      <c r="G577" s="114"/>
      <c r="H577" s="114"/>
      <c r="I577" s="114"/>
      <c r="J577" s="114"/>
      <c r="K577" s="114"/>
      <c r="L577" s="114"/>
      <c r="M577" s="114"/>
      <c r="N577" s="114"/>
      <c r="O577" s="114"/>
      <c r="P577" s="114"/>
      <c r="Q577" s="114"/>
      <c r="R577" s="114"/>
      <c r="S577" s="114"/>
      <c r="T577" s="114"/>
      <c r="U577" s="114"/>
      <c r="V577" s="114"/>
      <c r="W577" s="114"/>
      <c r="X577" s="114"/>
      <c r="Y577" s="114"/>
      <c r="Z577" s="114"/>
      <c r="AA577" s="114"/>
      <c r="AB577" s="114"/>
      <c r="AC577" s="114"/>
      <c r="AD577" s="114"/>
      <c r="AE577" s="114"/>
      <c r="AF577" s="114"/>
      <c r="AG577" s="114"/>
      <c r="AH577" s="114"/>
      <c r="AI577" s="114"/>
      <c r="AJ577" s="114"/>
      <c r="AK577" s="114"/>
      <c r="AL577" s="114"/>
      <c r="AM577" s="114"/>
      <c r="AN577" s="114"/>
      <c r="AO577" s="114"/>
      <c r="AP577" s="114"/>
      <c r="AQ577" s="114"/>
      <c r="AR577" s="114"/>
      <c r="AS577" s="114"/>
      <c r="AT577" s="114"/>
      <c r="AU577" s="114"/>
      <c r="AV577" s="114"/>
      <c r="AW577" s="114"/>
      <c r="AX577" s="114"/>
      <c r="AY577" s="114"/>
      <c r="AZ577" s="114"/>
      <c r="BA577" s="114"/>
      <c r="BB577" s="114"/>
    </row>
    <row r="578" spans="2:54">
      <c r="B578" s="114"/>
      <c r="C578" s="114"/>
      <c r="D578" s="114"/>
      <c r="E578" s="114"/>
      <c r="F578" s="114"/>
      <c r="G578" s="114"/>
      <c r="H578" s="114"/>
      <c r="I578" s="114"/>
      <c r="J578" s="114"/>
      <c r="K578" s="114"/>
      <c r="L578" s="114"/>
      <c r="M578" s="114"/>
      <c r="N578" s="114"/>
      <c r="O578" s="114"/>
      <c r="P578" s="114"/>
      <c r="Q578" s="114"/>
      <c r="R578" s="114"/>
      <c r="S578" s="114"/>
      <c r="T578" s="114"/>
      <c r="U578" s="114"/>
      <c r="V578" s="114"/>
      <c r="W578" s="114"/>
      <c r="X578" s="114"/>
      <c r="Y578" s="114"/>
      <c r="Z578" s="114"/>
      <c r="AA578" s="114"/>
      <c r="AB578" s="114"/>
      <c r="AC578" s="114"/>
      <c r="AD578" s="114"/>
      <c r="AE578" s="114"/>
      <c r="AF578" s="114"/>
      <c r="AG578" s="114"/>
      <c r="AH578" s="114"/>
      <c r="AI578" s="114"/>
      <c r="AJ578" s="114"/>
      <c r="AK578" s="114"/>
      <c r="AL578" s="114"/>
      <c r="AM578" s="114"/>
      <c r="AN578" s="114"/>
      <c r="AO578" s="114"/>
      <c r="AP578" s="114"/>
      <c r="AQ578" s="114"/>
      <c r="AR578" s="114"/>
      <c r="AS578" s="114"/>
      <c r="AT578" s="114"/>
      <c r="AU578" s="114"/>
      <c r="AV578" s="114"/>
      <c r="AW578" s="114"/>
      <c r="AX578" s="114"/>
      <c r="AY578" s="114"/>
      <c r="AZ578" s="114"/>
      <c r="BA578" s="114"/>
      <c r="BB578" s="114"/>
    </row>
    <row r="579" spans="2:54">
      <c r="B579" s="114"/>
      <c r="C579" s="114"/>
      <c r="D579" s="114"/>
      <c r="E579" s="114"/>
      <c r="F579" s="114"/>
      <c r="G579" s="114"/>
      <c r="H579" s="114"/>
      <c r="I579" s="114"/>
      <c r="J579" s="114"/>
      <c r="K579" s="114"/>
      <c r="L579" s="114"/>
      <c r="M579" s="114"/>
      <c r="N579" s="114"/>
      <c r="O579" s="114"/>
      <c r="P579" s="114"/>
      <c r="Q579" s="114"/>
      <c r="R579" s="114"/>
      <c r="S579" s="114"/>
      <c r="T579" s="114"/>
      <c r="U579" s="114"/>
      <c r="V579" s="114"/>
      <c r="W579" s="114"/>
      <c r="X579" s="114"/>
      <c r="Y579" s="114"/>
      <c r="Z579" s="114"/>
      <c r="AA579" s="114"/>
      <c r="AB579" s="114"/>
      <c r="AC579" s="114"/>
      <c r="AD579" s="114"/>
      <c r="AE579" s="114"/>
      <c r="AF579" s="114"/>
      <c r="AG579" s="114"/>
      <c r="AH579" s="114"/>
      <c r="AI579" s="114"/>
      <c r="AJ579" s="114"/>
      <c r="AK579" s="114"/>
      <c r="AL579" s="114"/>
      <c r="AM579" s="114"/>
      <c r="AN579" s="114"/>
      <c r="AO579" s="114"/>
      <c r="AP579" s="114"/>
      <c r="AQ579" s="114"/>
      <c r="AR579" s="114"/>
      <c r="AS579" s="114"/>
      <c r="AT579" s="114"/>
      <c r="AU579" s="114"/>
      <c r="AV579" s="114"/>
      <c r="AW579" s="114"/>
      <c r="AX579" s="114"/>
      <c r="AY579" s="114"/>
      <c r="AZ579" s="114"/>
      <c r="BA579" s="114"/>
      <c r="BB579" s="114"/>
    </row>
    <row r="580" spans="2:54">
      <c r="B580" s="114"/>
      <c r="C580" s="114"/>
      <c r="D580" s="114"/>
      <c r="E580" s="114"/>
      <c r="F580" s="114"/>
      <c r="G580" s="114"/>
      <c r="H580" s="114"/>
      <c r="I580" s="114"/>
      <c r="J580" s="114"/>
      <c r="K580" s="114"/>
      <c r="L580" s="114"/>
      <c r="M580" s="114"/>
      <c r="N580" s="114"/>
      <c r="O580" s="114"/>
      <c r="P580" s="114"/>
      <c r="Q580" s="114"/>
      <c r="R580" s="114"/>
      <c r="S580" s="114"/>
      <c r="T580" s="114"/>
      <c r="U580" s="114"/>
      <c r="V580" s="114"/>
      <c r="W580" s="114"/>
      <c r="X580" s="114"/>
      <c r="Y580" s="114"/>
      <c r="Z580" s="114"/>
      <c r="AA580" s="114"/>
      <c r="AB580" s="114"/>
      <c r="AC580" s="114"/>
      <c r="AD580" s="114"/>
      <c r="AE580" s="114"/>
      <c r="AF580" s="114"/>
      <c r="AG580" s="114"/>
      <c r="AH580" s="114"/>
      <c r="AI580" s="114"/>
      <c r="AJ580" s="114"/>
      <c r="AK580" s="114"/>
      <c r="AL580" s="114"/>
      <c r="AM580" s="114"/>
      <c r="AN580" s="114"/>
      <c r="AO580" s="114"/>
      <c r="AP580" s="114"/>
      <c r="AQ580" s="114"/>
      <c r="AR580" s="114"/>
      <c r="AS580" s="114"/>
      <c r="AT580" s="114"/>
      <c r="AU580" s="114"/>
      <c r="AV580" s="114"/>
      <c r="AW580" s="114"/>
      <c r="AX580" s="114"/>
      <c r="AY580" s="114"/>
      <c r="AZ580" s="114"/>
      <c r="BA580" s="114"/>
      <c r="BB580" s="114"/>
    </row>
    <row r="581" spans="2:54">
      <c r="B581" s="114"/>
      <c r="C581" s="114"/>
      <c r="D581" s="114"/>
      <c r="E581" s="114"/>
      <c r="F581" s="114"/>
      <c r="G581" s="114"/>
      <c r="H581" s="114"/>
      <c r="I581" s="114"/>
      <c r="J581" s="114"/>
      <c r="K581" s="114"/>
      <c r="L581" s="114"/>
      <c r="M581" s="114"/>
      <c r="N581" s="114"/>
      <c r="O581" s="114"/>
      <c r="P581" s="114"/>
      <c r="Q581" s="114"/>
      <c r="R581" s="114"/>
      <c r="S581" s="114"/>
      <c r="T581" s="114"/>
      <c r="U581" s="114"/>
      <c r="V581" s="114"/>
      <c r="W581" s="114"/>
      <c r="X581" s="114"/>
      <c r="Y581" s="114"/>
      <c r="Z581" s="114"/>
      <c r="AA581" s="114"/>
      <c r="AB581" s="114"/>
      <c r="AC581" s="114"/>
      <c r="AD581" s="114"/>
      <c r="AE581" s="114"/>
      <c r="AF581" s="114"/>
      <c r="AG581" s="114"/>
      <c r="AH581" s="114"/>
      <c r="AI581" s="114"/>
      <c r="AJ581" s="114"/>
      <c r="AK581" s="114"/>
      <c r="AL581" s="114"/>
      <c r="AM581" s="114"/>
      <c r="AN581" s="114"/>
      <c r="AO581" s="114"/>
      <c r="AP581" s="114"/>
      <c r="AQ581" s="114"/>
      <c r="AR581" s="114"/>
      <c r="AS581" s="114"/>
      <c r="AT581" s="114"/>
      <c r="AU581" s="114"/>
      <c r="AV581" s="114"/>
      <c r="AW581" s="114"/>
      <c r="AX581" s="114"/>
      <c r="AY581" s="114"/>
      <c r="AZ581" s="114"/>
      <c r="BA581" s="114"/>
      <c r="BB581" s="114"/>
    </row>
    <row r="582" spans="2:54">
      <c r="B582" s="114"/>
      <c r="C582" s="114"/>
      <c r="D582" s="114"/>
      <c r="E582" s="114"/>
      <c r="F582" s="114"/>
      <c r="G582" s="114"/>
      <c r="H582" s="114"/>
      <c r="I582" s="114"/>
      <c r="J582" s="114"/>
      <c r="K582" s="114"/>
      <c r="L582" s="114"/>
      <c r="M582" s="114"/>
      <c r="N582" s="114"/>
      <c r="O582" s="114"/>
      <c r="P582" s="114"/>
      <c r="Q582" s="114"/>
      <c r="R582" s="114"/>
      <c r="S582" s="114"/>
      <c r="T582" s="114"/>
      <c r="U582" s="114"/>
      <c r="V582" s="114"/>
      <c r="W582" s="114"/>
      <c r="X582" s="114"/>
      <c r="Y582" s="114"/>
      <c r="Z582" s="114"/>
      <c r="AA582" s="114"/>
      <c r="AB582" s="114"/>
      <c r="AC582" s="114"/>
      <c r="AD582" s="114"/>
      <c r="AE582" s="114"/>
      <c r="AF582" s="114"/>
      <c r="AG582" s="114"/>
      <c r="AH582" s="114"/>
      <c r="AI582" s="114"/>
      <c r="AJ582" s="114"/>
      <c r="AK582" s="114"/>
      <c r="AL582" s="114"/>
      <c r="AM582" s="114"/>
      <c r="AN582" s="114"/>
      <c r="AO582" s="114"/>
      <c r="AP582" s="114"/>
      <c r="AQ582" s="114"/>
      <c r="AR582" s="114"/>
      <c r="AS582" s="114"/>
      <c r="AT582" s="114"/>
      <c r="AU582" s="114"/>
      <c r="AV582" s="114"/>
      <c r="AW582" s="114"/>
      <c r="AX582" s="114"/>
      <c r="AY582" s="114"/>
      <c r="AZ582" s="114"/>
      <c r="BA582" s="114"/>
      <c r="BB582" s="114"/>
    </row>
    <row r="583" spans="2:54">
      <c r="B583" s="114"/>
      <c r="C583" s="114"/>
      <c r="D583" s="114"/>
      <c r="E583" s="114"/>
      <c r="F583" s="114"/>
      <c r="G583" s="114"/>
      <c r="H583" s="114"/>
      <c r="I583" s="114"/>
      <c r="J583" s="114"/>
      <c r="K583" s="114"/>
      <c r="L583" s="114"/>
      <c r="M583" s="114"/>
      <c r="N583" s="114"/>
      <c r="O583" s="114"/>
      <c r="P583" s="114"/>
      <c r="Q583" s="114"/>
      <c r="R583" s="114"/>
      <c r="S583" s="114"/>
      <c r="T583" s="114"/>
      <c r="U583" s="114"/>
      <c r="V583" s="114"/>
      <c r="W583" s="114"/>
      <c r="X583" s="114"/>
      <c r="Y583" s="114"/>
      <c r="Z583" s="114"/>
      <c r="AA583" s="114"/>
      <c r="AB583" s="114"/>
      <c r="AC583" s="114"/>
      <c r="AD583" s="114"/>
      <c r="AE583" s="114"/>
      <c r="AF583" s="114"/>
      <c r="AG583" s="114"/>
      <c r="AH583" s="114"/>
      <c r="AI583" s="114"/>
      <c r="AJ583" s="114"/>
      <c r="AK583" s="114"/>
      <c r="AL583" s="114"/>
      <c r="AM583" s="114"/>
      <c r="AN583" s="114"/>
      <c r="AO583" s="114"/>
      <c r="AP583" s="114"/>
      <c r="AQ583" s="114"/>
      <c r="AR583" s="114"/>
      <c r="AS583" s="114"/>
      <c r="AT583" s="114"/>
      <c r="AU583" s="114"/>
      <c r="AV583" s="114"/>
      <c r="AW583" s="114"/>
      <c r="AX583" s="114"/>
      <c r="AY583" s="114"/>
      <c r="AZ583" s="114"/>
      <c r="BA583" s="114"/>
      <c r="BB583" s="114"/>
    </row>
    <row r="584" spans="2:54">
      <c r="B584" s="114"/>
      <c r="C584" s="114"/>
      <c r="D584" s="114"/>
      <c r="E584" s="114"/>
      <c r="F584" s="114"/>
      <c r="G584" s="114"/>
      <c r="H584" s="114"/>
      <c r="I584" s="114"/>
      <c r="J584" s="114"/>
      <c r="K584" s="114"/>
      <c r="L584" s="114"/>
      <c r="M584" s="114"/>
      <c r="N584" s="114"/>
      <c r="O584" s="114"/>
      <c r="P584" s="114"/>
      <c r="Q584" s="114"/>
      <c r="R584" s="114"/>
      <c r="S584" s="114"/>
      <c r="T584" s="114"/>
      <c r="U584" s="114"/>
      <c r="V584" s="114"/>
      <c r="W584" s="114"/>
      <c r="X584" s="114"/>
      <c r="Y584" s="114"/>
      <c r="Z584" s="114"/>
      <c r="AA584" s="114"/>
      <c r="AB584" s="114"/>
      <c r="AC584" s="114"/>
      <c r="AD584" s="114"/>
      <c r="AE584" s="114"/>
      <c r="AF584" s="114"/>
      <c r="AG584" s="114"/>
      <c r="AH584" s="114"/>
      <c r="AI584" s="114"/>
      <c r="AJ584" s="114"/>
      <c r="AK584" s="114"/>
      <c r="AL584" s="114"/>
      <c r="AM584" s="114"/>
      <c r="AN584" s="114"/>
      <c r="AO584" s="114"/>
      <c r="AP584" s="114"/>
      <c r="AQ584" s="114"/>
      <c r="AR584" s="114"/>
      <c r="AS584" s="114"/>
      <c r="AT584" s="114"/>
      <c r="AU584" s="114"/>
      <c r="AV584" s="114"/>
      <c r="AW584" s="114"/>
      <c r="AX584" s="114"/>
      <c r="AY584" s="114"/>
      <c r="AZ584" s="114"/>
      <c r="BA584" s="114"/>
      <c r="BB584" s="114"/>
    </row>
    <row r="585" spans="2:54">
      <c r="B585" s="114"/>
      <c r="C585" s="114"/>
      <c r="D585" s="114"/>
      <c r="E585" s="114"/>
      <c r="F585" s="114"/>
      <c r="G585" s="114"/>
      <c r="H585" s="114"/>
      <c r="I585" s="114"/>
      <c r="J585" s="114"/>
      <c r="K585" s="114"/>
      <c r="L585" s="114"/>
      <c r="M585" s="114"/>
      <c r="N585" s="114"/>
      <c r="O585" s="114"/>
      <c r="P585" s="114"/>
      <c r="Q585" s="114"/>
      <c r="R585" s="114"/>
      <c r="S585" s="114"/>
      <c r="T585" s="114"/>
      <c r="U585" s="114"/>
      <c r="V585" s="114"/>
      <c r="W585" s="114"/>
      <c r="X585" s="114"/>
      <c r="Y585" s="114"/>
      <c r="Z585" s="114"/>
      <c r="AA585" s="114"/>
      <c r="AB585" s="114"/>
      <c r="AC585" s="114"/>
      <c r="AD585" s="114"/>
      <c r="AE585" s="114"/>
      <c r="AF585" s="114"/>
      <c r="AG585" s="114"/>
      <c r="AH585" s="114"/>
      <c r="AI585" s="114"/>
      <c r="AJ585" s="114"/>
      <c r="AK585" s="114"/>
      <c r="AL585" s="114"/>
      <c r="AM585" s="114"/>
      <c r="AN585" s="114"/>
      <c r="AO585" s="114"/>
      <c r="AP585" s="114"/>
      <c r="AQ585" s="114"/>
      <c r="AR585" s="114"/>
      <c r="AS585" s="114"/>
      <c r="AT585" s="114"/>
      <c r="AU585" s="114"/>
      <c r="AV585" s="114"/>
      <c r="AW585" s="114"/>
      <c r="AX585" s="114"/>
      <c r="AY585" s="114"/>
      <c r="AZ585" s="114"/>
      <c r="BA585" s="114"/>
      <c r="BB585" s="114"/>
    </row>
    <row r="586" spans="2:54">
      <c r="B586" s="114"/>
      <c r="C586" s="114"/>
      <c r="D586" s="114"/>
      <c r="E586" s="114"/>
      <c r="F586" s="114"/>
      <c r="G586" s="114"/>
      <c r="H586" s="114"/>
      <c r="I586" s="114"/>
      <c r="J586" s="114"/>
      <c r="K586" s="114"/>
      <c r="L586" s="114"/>
      <c r="M586" s="114"/>
      <c r="N586" s="114"/>
      <c r="O586" s="114"/>
      <c r="P586" s="114"/>
      <c r="Q586" s="114"/>
      <c r="R586" s="114"/>
      <c r="S586" s="114"/>
      <c r="T586" s="114"/>
      <c r="U586" s="114"/>
      <c r="V586" s="114"/>
      <c r="W586" s="114"/>
      <c r="X586" s="114"/>
      <c r="Y586" s="114"/>
      <c r="Z586" s="114"/>
      <c r="AA586" s="114"/>
      <c r="AB586" s="114"/>
      <c r="AC586" s="114"/>
      <c r="AD586" s="114"/>
      <c r="AE586" s="114"/>
      <c r="AF586" s="114"/>
      <c r="AG586" s="114"/>
      <c r="AH586" s="114"/>
      <c r="AI586" s="114"/>
      <c r="AJ586" s="114"/>
      <c r="AK586" s="114"/>
      <c r="AL586" s="114"/>
      <c r="AM586" s="114"/>
      <c r="AN586" s="114"/>
      <c r="AO586" s="114"/>
      <c r="AP586" s="114"/>
      <c r="AQ586" s="114"/>
      <c r="AR586" s="114"/>
      <c r="AS586" s="114"/>
      <c r="AT586" s="114"/>
      <c r="AU586" s="114"/>
      <c r="AV586" s="114"/>
      <c r="AW586" s="114"/>
      <c r="AX586" s="114"/>
      <c r="AY586" s="114"/>
      <c r="AZ586" s="114"/>
      <c r="BA586" s="114"/>
      <c r="BB586" s="114"/>
    </row>
    <row r="587" spans="2:54">
      <c r="B587" s="114"/>
      <c r="C587" s="114"/>
      <c r="D587" s="114"/>
      <c r="E587" s="114"/>
      <c r="F587" s="114"/>
      <c r="G587" s="114"/>
      <c r="H587" s="114"/>
      <c r="I587" s="114"/>
      <c r="J587" s="114"/>
      <c r="K587" s="114"/>
      <c r="L587" s="114"/>
      <c r="M587" s="114"/>
      <c r="N587" s="114"/>
      <c r="O587" s="114"/>
      <c r="P587" s="114"/>
      <c r="Q587" s="114"/>
      <c r="R587" s="114"/>
      <c r="S587" s="114"/>
      <c r="T587" s="114"/>
      <c r="U587" s="114"/>
      <c r="V587" s="114"/>
      <c r="W587" s="114"/>
      <c r="X587" s="114"/>
      <c r="Y587" s="114"/>
      <c r="Z587" s="114"/>
      <c r="AA587" s="114"/>
      <c r="AB587" s="114"/>
      <c r="AC587" s="114"/>
      <c r="AD587" s="114"/>
      <c r="AE587" s="114"/>
      <c r="AF587" s="114"/>
      <c r="AG587" s="114"/>
      <c r="AH587" s="114"/>
      <c r="AI587" s="114"/>
      <c r="AJ587" s="114"/>
      <c r="AK587" s="114"/>
      <c r="AL587" s="114"/>
      <c r="AM587" s="114"/>
      <c r="AN587" s="114"/>
      <c r="AO587" s="114"/>
      <c r="AP587" s="114"/>
      <c r="AQ587" s="114"/>
      <c r="AR587" s="114"/>
      <c r="AS587" s="114"/>
      <c r="AT587" s="114"/>
      <c r="AU587" s="114"/>
      <c r="AV587" s="114"/>
      <c r="AW587" s="114"/>
      <c r="AX587" s="114"/>
      <c r="AY587" s="114"/>
      <c r="AZ587" s="114"/>
      <c r="BA587" s="114"/>
      <c r="BB587" s="114"/>
    </row>
    <row r="588" spans="2:54">
      <c r="B588" s="114"/>
      <c r="C588" s="114"/>
      <c r="D588" s="114"/>
      <c r="E588" s="114"/>
      <c r="F588" s="114"/>
      <c r="G588" s="114"/>
      <c r="H588" s="114"/>
      <c r="I588" s="114"/>
      <c r="J588" s="114"/>
      <c r="K588" s="114"/>
      <c r="L588" s="114"/>
      <c r="M588" s="114"/>
      <c r="N588" s="114"/>
      <c r="O588" s="114"/>
      <c r="P588" s="114"/>
      <c r="Q588" s="114"/>
      <c r="R588" s="114"/>
      <c r="S588" s="114"/>
      <c r="T588" s="114"/>
      <c r="U588" s="114"/>
      <c r="V588" s="114"/>
      <c r="W588" s="114"/>
      <c r="X588" s="114"/>
      <c r="Y588" s="114"/>
      <c r="Z588" s="114"/>
      <c r="AA588" s="114"/>
      <c r="AB588" s="114"/>
      <c r="AC588" s="114"/>
      <c r="AD588" s="114"/>
      <c r="AE588" s="114"/>
      <c r="AF588" s="114"/>
      <c r="AG588" s="114"/>
      <c r="AH588" s="114"/>
      <c r="AI588" s="114"/>
      <c r="AJ588" s="114"/>
      <c r="AK588" s="114"/>
      <c r="AL588" s="114"/>
      <c r="AM588" s="114"/>
      <c r="AN588" s="114"/>
      <c r="AO588" s="114"/>
      <c r="AP588" s="114"/>
      <c r="AQ588" s="114"/>
      <c r="AR588" s="114"/>
      <c r="AS588" s="114"/>
      <c r="AT588" s="114"/>
      <c r="AU588" s="114"/>
      <c r="AV588" s="114"/>
      <c r="AW588" s="114"/>
      <c r="AX588" s="114"/>
      <c r="AY588" s="114"/>
      <c r="AZ588" s="114"/>
      <c r="BA588" s="114"/>
      <c r="BB588" s="114"/>
    </row>
    <row r="589" spans="2:54">
      <c r="B589" s="114"/>
      <c r="C589" s="114"/>
      <c r="D589" s="114"/>
      <c r="E589" s="114"/>
      <c r="F589" s="114"/>
      <c r="G589" s="114"/>
      <c r="H589" s="114"/>
      <c r="I589" s="114"/>
      <c r="J589" s="114"/>
      <c r="K589" s="114"/>
      <c r="L589" s="114"/>
      <c r="M589" s="114"/>
      <c r="N589" s="114"/>
      <c r="O589" s="114"/>
      <c r="P589" s="114"/>
      <c r="Q589" s="114"/>
      <c r="R589" s="114"/>
      <c r="S589" s="114"/>
      <c r="T589" s="114"/>
      <c r="U589" s="114"/>
      <c r="V589" s="114"/>
      <c r="W589" s="114"/>
      <c r="X589" s="114"/>
      <c r="Y589" s="114"/>
      <c r="Z589" s="114"/>
      <c r="AA589" s="114"/>
      <c r="AB589" s="114"/>
      <c r="AC589" s="114"/>
      <c r="AD589" s="114"/>
      <c r="AE589" s="114"/>
      <c r="AF589" s="114"/>
      <c r="AG589" s="114"/>
      <c r="AH589" s="114"/>
      <c r="AI589" s="114"/>
      <c r="AJ589" s="114"/>
      <c r="AK589" s="114"/>
      <c r="AL589" s="114"/>
      <c r="AM589" s="114"/>
      <c r="AN589" s="114"/>
      <c r="AO589" s="114"/>
      <c r="AP589" s="114"/>
      <c r="AQ589" s="114"/>
      <c r="AR589" s="114"/>
      <c r="AS589" s="114"/>
      <c r="AT589" s="114"/>
      <c r="AU589" s="114"/>
      <c r="AV589" s="114"/>
      <c r="AW589" s="114"/>
      <c r="AX589" s="114"/>
      <c r="AY589" s="114"/>
      <c r="AZ589" s="114"/>
      <c r="BA589" s="114"/>
      <c r="BB589" s="114"/>
    </row>
    <row r="590" spans="2:54">
      <c r="B590" s="114"/>
      <c r="C590" s="114"/>
      <c r="D590" s="114"/>
      <c r="E590" s="114"/>
      <c r="F590" s="114"/>
      <c r="G590" s="114"/>
      <c r="H590" s="114"/>
      <c r="I590" s="114"/>
      <c r="J590" s="114"/>
      <c r="K590" s="114"/>
      <c r="L590" s="114"/>
      <c r="M590" s="114"/>
      <c r="N590" s="114"/>
      <c r="O590" s="114"/>
      <c r="P590" s="114"/>
      <c r="Q590" s="114"/>
      <c r="R590" s="114"/>
      <c r="S590" s="114"/>
      <c r="T590" s="114"/>
      <c r="U590" s="114"/>
      <c r="V590" s="114"/>
      <c r="W590" s="114"/>
      <c r="X590" s="114"/>
      <c r="Y590" s="114"/>
      <c r="Z590" s="114"/>
      <c r="AA590" s="114"/>
      <c r="AB590" s="114"/>
      <c r="AC590" s="114"/>
      <c r="AD590" s="114"/>
      <c r="AE590" s="114"/>
      <c r="AF590" s="114"/>
      <c r="AG590" s="114"/>
      <c r="AH590" s="114"/>
      <c r="AI590" s="114"/>
      <c r="AJ590" s="114"/>
      <c r="AK590" s="114"/>
      <c r="AL590" s="114"/>
      <c r="AM590" s="114"/>
      <c r="AN590" s="114"/>
      <c r="AO590" s="114"/>
      <c r="AP590" s="114"/>
      <c r="AQ590" s="114"/>
      <c r="AR590" s="114"/>
      <c r="AS590" s="114"/>
      <c r="AT590" s="114"/>
      <c r="AU590" s="114"/>
      <c r="AV590" s="114"/>
      <c r="AW590" s="114"/>
      <c r="AX590" s="114"/>
      <c r="AY590" s="114"/>
      <c r="AZ590" s="114"/>
      <c r="BA590" s="114"/>
      <c r="BB590" s="114"/>
    </row>
    <row r="591" spans="2:54">
      <c r="B591" s="114"/>
      <c r="C591" s="114"/>
      <c r="D591" s="114"/>
      <c r="E591" s="114"/>
      <c r="F591" s="114"/>
      <c r="G591" s="114"/>
      <c r="H591" s="114"/>
      <c r="I591" s="114"/>
      <c r="J591" s="114"/>
      <c r="K591" s="114"/>
      <c r="L591" s="114"/>
      <c r="M591" s="114"/>
      <c r="N591" s="114"/>
      <c r="O591" s="114"/>
      <c r="P591" s="114"/>
      <c r="Q591" s="114"/>
      <c r="R591" s="114"/>
      <c r="S591" s="114"/>
      <c r="T591" s="114"/>
      <c r="U591" s="114"/>
      <c r="V591" s="114"/>
      <c r="W591" s="114"/>
      <c r="X591" s="114"/>
      <c r="Y591" s="114"/>
      <c r="Z591" s="114"/>
      <c r="AA591" s="114"/>
      <c r="AB591" s="114"/>
      <c r="AC591" s="114"/>
      <c r="AD591" s="114"/>
      <c r="AE591" s="114"/>
      <c r="AF591" s="114"/>
      <c r="AG591" s="114"/>
      <c r="AH591" s="114"/>
      <c r="AI591" s="114"/>
      <c r="AJ591" s="114"/>
      <c r="AK591" s="114"/>
      <c r="AL591" s="114"/>
      <c r="AM591" s="114"/>
      <c r="AN591" s="114"/>
      <c r="AO591" s="114"/>
      <c r="AP591" s="114"/>
      <c r="AQ591" s="114"/>
      <c r="AR591" s="114"/>
      <c r="AS591" s="114"/>
      <c r="AT591" s="114"/>
      <c r="AU591" s="114"/>
      <c r="AV591" s="114"/>
      <c r="AW591" s="114"/>
      <c r="AX591" s="114"/>
      <c r="AY591" s="114"/>
      <c r="AZ591" s="114"/>
      <c r="BA591" s="114"/>
      <c r="BB591" s="114"/>
    </row>
    <row r="592" spans="2:54">
      <c r="B592" s="114"/>
      <c r="C592" s="114"/>
      <c r="D592" s="114"/>
      <c r="E592" s="114"/>
      <c r="F592" s="114"/>
      <c r="G592" s="114"/>
      <c r="H592" s="114"/>
      <c r="I592" s="114"/>
      <c r="J592" s="114"/>
      <c r="K592" s="114"/>
      <c r="L592" s="114"/>
      <c r="M592" s="114"/>
      <c r="N592" s="114"/>
      <c r="O592" s="114"/>
      <c r="P592" s="114"/>
      <c r="Q592" s="114"/>
      <c r="R592" s="114"/>
      <c r="S592" s="114"/>
      <c r="T592" s="114"/>
      <c r="U592" s="114"/>
      <c r="V592" s="114"/>
      <c r="W592" s="114"/>
      <c r="X592" s="114"/>
      <c r="Y592" s="114"/>
      <c r="Z592" s="114"/>
      <c r="AA592" s="114"/>
      <c r="AB592" s="114"/>
      <c r="AC592" s="114"/>
      <c r="AD592" s="114"/>
      <c r="AE592" s="114"/>
      <c r="AF592" s="114"/>
      <c r="AG592" s="114"/>
      <c r="AH592" s="114"/>
      <c r="AI592" s="114"/>
      <c r="AJ592" s="114"/>
      <c r="AK592" s="114"/>
      <c r="AL592" s="114"/>
      <c r="AM592" s="114"/>
      <c r="AN592" s="114"/>
      <c r="AO592" s="114"/>
      <c r="AP592" s="114"/>
      <c r="AQ592" s="114"/>
      <c r="AR592" s="114"/>
      <c r="AS592" s="114"/>
      <c r="AT592" s="114"/>
      <c r="AU592" s="114"/>
      <c r="AV592" s="114"/>
      <c r="AW592" s="114"/>
      <c r="AX592" s="114"/>
      <c r="AY592" s="114"/>
      <c r="AZ592" s="114"/>
      <c r="BA592" s="114"/>
      <c r="BB592" s="114"/>
    </row>
    <row r="593" spans="2:54">
      <c r="B593" s="114"/>
      <c r="C593" s="114"/>
      <c r="D593" s="114"/>
      <c r="E593" s="114"/>
      <c r="F593" s="114"/>
      <c r="G593" s="114"/>
      <c r="H593" s="114"/>
      <c r="I593" s="114"/>
      <c r="J593" s="114"/>
      <c r="K593" s="114"/>
      <c r="L593" s="114"/>
      <c r="M593" s="114"/>
      <c r="N593" s="114"/>
      <c r="O593" s="114"/>
      <c r="P593" s="114"/>
      <c r="Q593" s="114"/>
      <c r="R593" s="114"/>
      <c r="S593" s="114"/>
      <c r="T593" s="114"/>
      <c r="U593" s="114"/>
      <c r="V593" s="114"/>
      <c r="W593" s="114"/>
      <c r="X593" s="114"/>
      <c r="Y593" s="114"/>
      <c r="Z593" s="114"/>
      <c r="AA593" s="114"/>
      <c r="AB593" s="114"/>
      <c r="AC593" s="114"/>
      <c r="AD593" s="114"/>
      <c r="AE593" s="114"/>
      <c r="AF593" s="114"/>
      <c r="AG593" s="114"/>
      <c r="AH593" s="114"/>
      <c r="AI593" s="114"/>
      <c r="AJ593" s="114"/>
      <c r="AK593" s="114"/>
      <c r="AL593" s="114"/>
      <c r="AM593" s="114"/>
      <c r="AN593" s="114"/>
      <c r="AO593" s="114"/>
      <c r="AP593" s="114"/>
      <c r="AQ593" s="114"/>
      <c r="AR593" s="114"/>
      <c r="AS593" s="114"/>
      <c r="AT593" s="114"/>
      <c r="AU593" s="114"/>
      <c r="AV593" s="114"/>
      <c r="AW593" s="114"/>
      <c r="AX593" s="114"/>
      <c r="AY593" s="114"/>
      <c r="AZ593" s="114"/>
      <c r="BA593" s="114"/>
      <c r="BB593" s="114"/>
    </row>
    <row r="594" spans="2:54">
      <c r="B594" s="114"/>
      <c r="C594" s="114"/>
      <c r="D594" s="114"/>
      <c r="E594" s="114"/>
      <c r="F594" s="114"/>
      <c r="G594" s="114"/>
      <c r="H594" s="114"/>
      <c r="I594" s="114"/>
      <c r="J594" s="114"/>
      <c r="K594" s="114"/>
      <c r="L594" s="114"/>
      <c r="M594" s="114"/>
      <c r="N594" s="114"/>
      <c r="O594" s="114"/>
      <c r="P594" s="114"/>
      <c r="Q594" s="114"/>
      <c r="R594" s="114"/>
      <c r="S594" s="114"/>
      <c r="T594" s="114"/>
      <c r="U594" s="114"/>
      <c r="V594" s="114"/>
      <c r="W594" s="114"/>
      <c r="X594" s="114"/>
      <c r="Y594" s="114"/>
      <c r="Z594" s="114"/>
      <c r="AA594" s="114"/>
      <c r="AB594" s="114"/>
      <c r="AC594" s="114"/>
      <c r="AD594" s="114"/>
      <c r="AE594" s="114"/>
      <c r="AF594" s="114"/>
      <c r="AG594" s="114"/>
      <c r="AH594" s="114"/>
      <c r="AI594" s="114"/>
      <c r="AJ594" s="114"/>
      <c r="AK594" s="114"/>
      <c r="AL594" s="114"/>
      <c r="AM594" s="114"/>
      <c r="AN594" s="114"/>
      <c r="AO594" s="114"/>
      <c r="AP594" s="114"/>
      <c r="AQ594" s="114"/>
      <c r="AR594" s="114"/>
      <c r="AS594" s="114"/>
      <c r="AT594" s="114"/>
      <c r="AU594" s="114"/>
      <c r="AV594" s="114"/>
      <c r="AW594" s="114"/>
      <c r="AX594" s="114"/>
      <c r="AY594" s="114"/>
      <c r="AZ594" s="114"/>
      <c r="BA594" s="114"/>
      <c r="BB594" s="114"/>
    </row>
    <row r="595" spans="2:54">
      <c r="B595" s="114"/>
      <c r="C595" s="114"/>
      <c r="D595" s="114"/>
      <c r="E595" s="114"/>
      <c r="F595" s="114"/>
      <c r="G595" s="114"/>
      <c r="H595" s="114"/>
      <c r="I595" s="114"/>
      <c r="J595" s="114"/>
      <c r="K595" s="114"/>
      <c r="L595" s="114"/>
      <c r="M595" s="114"/>
      <c r="N595" s="114"/>
      <c r="O595" s="114"/>
      <c r="P595" s="114"/>
      <c r="Q595" s="114"/>
      <c r="R595" s="114"/>
      <c r="S595" s="114"/>
      <c r="T595" s="114"/>
      <c r="U595" s="114"/>
      <c r="V595" s="114"/>
      <c r="W595" s="114"/>
      <c r="X595" s="114"/>
      <c r="Y595" s="114"/>
      <c r="Z595" s="114"/>
      <c r="AA595" s="114"/>
      <c r="AB595" s="114"/>
      <c r="AC595" s="114"/>
      <c r="AD595" s="114"/>
      <c r="AE595" s="114"/>
      <c r="AF595" s="114"/>
      <c r="AG595" s="114"/>
      <c r="AH595" s="114"/>
      <c r="AI595" s="114"/>
      <c r="AJ595" s="114"/>
      <c r="AK595" s="114"/>
      <c r="AL595" s="114"/>
      <c r="AM595" s="114"/>
      <c r="AN595" s="114"/>
      <c r="AO595" s="114"/>
      <c r="AP595" s="114"/>
      <c r="AQ595" s="114"/>
      <c r="AR595" s="114"/>
      <c r="AS595" s="114"/>
      <c r="AT595" s="114"/>
      <c r="AU595" s="114"/>
      <c r="AV595" s="114"/>
      <c r="AW595" s="114"/>
      <c r="AX595" s="114"/>
      <c r="AY595" s="114"/>
      <c r="AZ595" s="114"/>
      <c r="BA595" s="114"/>
      <c r="BB595" s="114"/>
    </row>
    <row r="596" spans="2:54">
      <c r="B596" s="114"/>
      <c r="C596" s="114"/>
      <c r="D596" s="114"/>
      <c r="E596" s="114"/>
      <c r="F596" s="114"/>
      <c r="G596" s="114"/>
      <c r="H596" s="114"/>
      <c r="I596" s="114"/>
      <c r="J596" s="114"/>
      <c r="K596" s="114"/>
      <c r="L596" s="114"/>
      <c r="M596" s="114"/>
      <c r="N596" s="114"/>
      <c r="O596" s="114"/>
      <c r="P596" s="114"/>
      <c r="Q596" s="114"/>
      <c r="R596" s="114"/>
      <c r="S596" s="114"/>
      <c r="T596" s="114"/>
      <c r="U596" s="114"/>
      <c r="V596" s="114"/>
      <c r="W596" s="114"/>
      <c r="X596" s="114"/>
      <c r="Y596" s="114"/>
      <c r="Z596" s="114"/>
      <c r="AA596" s="114"/>
      <c r="AB596" s="114"/>
      <c r="AC596" s="114"/>
      <c r="AD596" s="114"/>
      <c r="AE596" s="114"/>
      <c r="AF596" s="114"/>
      <c r="AG596" s="114"/>
      <c r="AH596" s="114"/>
      <c r="AI596" s="114"/>
      <c r="AJ596" s="114"/>
      <c r="AK596" s="114"/>
      <c r="AL596" s="114"/>
      <c r="AM596" s="114"/>
      <c r="AN596" s="114"/>
      <c r="AO596" s="114"/>
      <c r="AP596" s="114"/>
      <c r="AQ596" s="114"/>
      <c r="AR596" s="114"/>
      <c r="AS596" s="114"/>
      <c r="AT596" s="114"/>
      <c r="AU596" s="114"/>
      <c r="AV596" s="114"/>
      <c r="AW596" s="114"/>
      <c r="AX596" s="114"/>
      <c r="AY596" s="114"/>
      <c r="AZ596" s="114"/>
      <c r="BA596" s="114"/>
      <c r="BB596" s="114"/>
    </row>
    <row r="597" spans="2:54">
      <c r="B597" s="114"/>
      <c r="C597" s="114"/>
      <c r="D597" s="114"/>
      <c r="E597" s="114"/>
      <c r="F597" s="114"/>
      <c r="G597" s="114"/>
      <c r="H597" s="114"/>
      <c r="I597" s="114"/>
      <c r="J597" s="114"/>
      <c r="K597" s="114"/>
      <c r="L597" s="114"/>
      <c r="M597" s="114"/>
      <c r="N597" s="114"/>
      <c r="O597" s="114"/>
      <c r="P597" s="114"/>
      <c r="Q597" s="114"/>
      <c r="R597" s="114"/>
      <c r="S597" s="114"/>
      <c r="T597" s="114"/>
      <c r="U597" s="114"/>
      <c r="V597" s="114"/>
      <c r="W597" s="114"/>
      <c r="X597" s="114"/>
      <c r="Y597" s="114"/>
      <c r="Z597" s="114"/>
      <c r="AA597" s="114"/>
      <c r="AB597" s="114"/>
      <c r="AC597" s="114"/>
      <c r="AD597" s="114"/>
      <c r="AE597" s="114"/>
      <c r="AF597" s="114"/>
      <c r="AG597" s="114"/>
      <c r="AH597" s="114"/>
      <c r="AI597" s="114"/>
      <c r="AJ597" s="114"/>
      <c r="AK597" s="114"/>
      <c r="AL597" s="114"/>
      <c r="AM597" s="114"/>
      <c r="AN597" s="114"/>
      <c r="AO597" s="114"/>
      <c r="AP597" s="114"/>
      <c r="AQ597" s="114"/>
      <c r="AR597" s="114"/>
      <c r="AS597" s="114"/>
      <c r="AT597" s="114"/>
      <c r="AU597" s="114"/>
      <c r="AV597" s="114"/>
      <c r="AW597" s="114"/>
      <c r="AX597" s="114"/>
      <c r="AY597" s="114"/>
      <c r="AZ597" s="114"/>
      <c r="BA597" s="114"/>
      <c r="BB597" s="114"/>
    </row>
    <row r="598" spans="2:54">
      <c r="B598" s="114"/>
      <c r="C598" s="114"/>
      <c r="D598" s="114"/>
      <c r="E598" s="114"/>
      <c r="F598" s="114"/>
      <c r="G598" s="114"/>
      <c r="H598" s="114"/>
      <c r="I598" s="114"/>
      <c r="J598" s="114"/>
      <c r="K598" s="114"/>
      <c r="L598" s="114"/>
      <c r="M598" s="114"/>
      <c r="N598" s="114"/>
      <c r="O598" s="114"/>
      <c r="P598" s="114"/>
      <c r="Q598" s="114"/>
      <c r="R598" s="114"/>
      <c r="S598" s="114"/>
      <c r="T598" s="114"/>
      <c r="U598" s="114"/>
      <c r="V598" s="114"/>
      <c r="W598" s="114"/>
      <c r="X598" s="114"/>
      <c r="Y598" s="114"/>
      <c r="Z598" s="114"/>
      <c r="AA598" s="114"/>
      <c r="AB598" s="114"/>
      <c r="AC598" s="114"/>
      <c r="AD598" s="114"/>
      <c r="AE598" s="114"/>
      <c r="AF598" s="114"/>
      <c r="AG598" s="114"/>
      <c r="AH598" s="114"/>
      <c r="AI598" s="114"/>
      <c r="AJ598" s="114"/>
      <c r="AK598" s="114"/>
      <c r="AL598" s="114"/>
      <c r="AM598" s="114"/>
      <c r="AN598" s="114"/>
      <c r="AO598" s="114"/>
      <c r="AP598" s="114"/>
      <c r="AQ598" s="114"/>
      <c r="AR598" s="114"/>
      <c r="AS598" s="114"/>
      <c r="AT598" s="114"/>
      <c r="AU598" s="114"/>
      <c r="AV598" s="114"/>
      <c r="AW598" s="114"/>
      <c r="AX598" s="114"/>
      <c r="AY598" s="114"/>
      <c r="AZ598" s="114"/>
      <c r="BA598" s="114"/>
      <c r="BB598" s="114"/>
    </row>
    <row r="599" spans="2:54">
      <c r="B599" s="114"/>
      <c r="C599" s="114"/>
      <c r="D599" s="114"/>
      <c r="E599" s="114"/>
      <c r="F599" s="114"/>
      <c r="G599" s="114"/>
      <c r="H599" s="114"/>
      <c r="I599" s="114"/>
      <c r="J599" s="114"/>
      <c r="K599" s="114"/>
      <c r="L599" s="114"/>
      <c r="M599" s="114"/>
      <c r="N599" s="114"/>
      <c r="O599" s="114"/>
      <c r="P599" s="114"/>
      <c r="Q599" s="114"/>
      <c r="R599" s="114"/>
      <c r="S599" s="114"/>
      <c r="T599" s="114"/>
      <c r="U599" s="114"/>
      <c r="V599" s="114"/>
      <c r="W599" s="114"/>
      <c r="X599" s="114"/>
      <c r="Y599" s="114"/>
      <c r="Z599" s="114"/>
      <c r="AA599" s="114"/>
      <c r="AB599" s="114"/>
      <c r="AC599" s="114"/>
      <c r="AD599" s="114"/>
      <c r="AE599" s="114"/>
      <c r="AF599" s="114"/>
      <c r="AG599" s="114"/>
      <c r="AH599" s="114"/>
      <c r="AI599" s="114"/>
      <c r="AJ599" s="114"/>
      <c r="AK599" s="114"/>
      <c r="AL599" s="114"/>
      <c r="AM599" s="114"/>
      <c r="AN599" s="114"/>
      <c r="AO599" s="114"/>
      <c r="AP599" s="114"/>
      <c r="AQ599" s="114"/>
      <c r="AR599" s="114"/>
      <c r="AS599" s="114"/>
      <c r="AT599" s="114"/>
      <c r="AU599" s="114"/>
      <c r="AV599" s="114"/>
      <c r="AW599" s="114"/>
      <c r="AX599" s="114"/>
      <c r="AY599" s="114"/>
      <c r="AZ599" s="114"/>
      <c r="BA599" s="114"/>
      <c r="BB599" s="114"/>
    </row>
    <row r="600" spans="2:54">
      <c r="B600" s="114"/>
      <c r="C600" s="114"/>
      <c r="D600" s="114"/>
      <c r="E600" s="114"/>
      <c r="F600" s="114"/>
      <c r="G600" s="114"/>
      <c r="H600" s="114"/>
      <c r="I600" s="114"/>
      <c r="J600" s="114"/>
      <c r="K600" s="114"/>
      <c r="L600" s="114"/>
      <c r="M600" s="114"/>
      <c r="N600" s="114"/>
      <c r="O600" s="114"/>
      <c r="P600" s="114"/>
      <c r="Q600" s="114"/>
      <c r="R600" s="114"/>
      <c r="S600" s="114"/>
      <c r="T600" s="114"/>
      <c r="U600" s="114"/>
      <c r="V600" s="114"/>
      <c r="W600" s="114"/>
      <c r="X600" s="114"/>
      <c r="Y600" s="114"/>
      <c r="Z600" s="114"/>
      <c r="AA600" s="114"/>
      <c r="AB600" s="114"/>
      <c r="AC600" s="114"/>
      <c r="AD600" s="114"/>
      <c r="AE600" s="114"/>
      <c r="AF600" s="114"/>
      <c r="AG600" s="114"/>
      <c r="AH600" s="114"/>
      <c r="AI600" s="114"/>
      <c r="AJ600" s="114"/>
      <c r="AK600" s="114"/>
      <c r="AL600" s="114"/>
      <c r="AM600" s="114"/>
      <c r="AN600" s="114"/>
      <c r="AO600" s="114"/>
      <c r="AP600" s="114"/>
      <c r="AQ600" s="114"/>
      <c r="AR600" s="114"/>
      <c r="AS600" s="114"/>
      <c r="AT600" s="114"/>
      <c r="AU600" s="114"/>
      <c r="AV600" s="114"/>
      <c r="AW600" s="114"/>
      <c r="AX600" s="114"/>
      <c r="AY600" s="114"/>
      <c r="AZ600" s="114"/>
      <c r="BA600" s="114"/>
      <c r="BB600" s="114"/>
    </row>
    <row r="601" spans="2:54">
      <c r="B601" s="114"/>
      <c r="C601" s="114"/>
      <c r="D601" s="114"/>
      <c r="E601" s="114"/>
      <c r="F601" s="114"/>
      <c r="G601" s="114"/>
      <c r="H601" s="114"/>
      <c r="I601" s="114"/>
      <c r="J601" s="114"/>
      <c r="K601" s="114"/>
      <c r="L601" s="114"/>
      <c r="M601" s="114"/>
      <c r="N601" s="114"/>
      <c r="O601" s="114"/>
      <c r="P601" s="114"/>
      <c r="Q601" s="114"/>
      <c r="R601" s="114"/>
      <c r="S601" s="114"/>
      <c r="T601" s="114"/>
      <c r="U601" s="114"/>
      <c r="V601" s="114"/>
      <c r="W601" s="114"/>
      <c r="X601" s="114"/>
      <c r="Y601" s="114"/>
      <c r="Z601" s="114"/>
      <c r="AA601" s="114"/>
      <c r="AB601" s="114"/>
      <c r="AC601" s="114"/>
      <c r="AD601" s="114"/>
      <c r="AE601" s="114"/>
      <c r="AF601" s="114"/>
      <c r="AG601" s="114"/>
      <c r="AH601" s="114"/>
      <c r="AI601" s="114"/>
      <c r="AJ601" s="114"/>
      <c r="AK601" s="114"/>
      <c r="AL601" s="114"/>
      <c r="AM601" s="114"/>
      <c r="AN601" s="114"/>
      <c r="AO601" s="114"/>
      <c r="AP601" s="114"/>
      <c r="AQ601" s="114"/>
      <c r="AR601" s="114"/>
      <c r="AS601" s="114"/>
      <c r="AT601" s="114"/>
      <c r="AU601" s="114"/>
      <c r="AV601" s="114"/>
      <c r="AW601" s="114"/>
      <c r="AX601" s="114"/>
      <c r="AY601" s="114"/>
      <c r="AZ601" s="114"/>
      <c r="BA601" s="114"/>
      <c r="BB601" s="114"/>
    </row>
    <row r="602" spans="2:54">
      <c r="B602" s="114"/>
      <c r="C602" s="114"/>
      <c r="D602" s="114"/>
      <c r="E602" s="114"/>
      <c r="F602" s="114"/>
      <c r="G602" s="114"/>
      <c r="H602" s="114"/>
      <c r="I602" s="114"/>
      <c r="J602" s="114"/>
      <c r="K602" s="114"/>
      <c r="L602" s="114"/>
      <c r="M602" s="114"/>
      <c r="N602" s="114"/>
      <c r="O602" s="114"/>
      <c r="P602" s="114"/>
      <c r="Q602" s="114"/>
      <c r="R602" s="114"/>
      <c r="S602" s="114"/>
      <c r="T602" s="114"/>
      <c r="U602" s="114"/>
      <c r="V602" s="114"/>
      <c r="W602" s="114"/>
      <c r="X602" s="114"/>
      <c r="Y602" s="114"/>
      <c r="Z602" s="114"/>
      <c r="AA602" s="114"/>
      <c r="AB602" s="114"/>
      <c r="AC602" s="114"/>
      <c r="AD602" s="114"/>
      <c r="AE602" s="114"/>
      <c r="AF602" s="114"/>
      <c r="AG602" s="114"/>
      <c r="AH602" s="114"/>
      <c r="AI602" s="114"/>
      <c r="AJ602" s="114"/>
      <c r="AK602" s="114"/>
      <c r="AL602" s="114"/>
      <c r="AM602" s="114"/>
      <c r="AN602" s="114"/>
      <c r="AO602" s="114"/>
      <c r="AP602" s="114"/>
      <c r="AQ602" s="114"/>
      <c r="AR602" s="114"/>
      <c r="AS602" s="114"/>
      <c r="AT602" s="114"/>
      <c r="AU602" s="114"/>
      <c r="AV602" s="114"/>
      <c r="AW602" s="114"/>
      <c r="AX602" s="114"/>
      <c r="AY602" s="114"/>
      <c r="AZ602" s="114"/>
      <c r="BA602" s="114"/>
      <c r="BB602" s="114"/>
    </row>
    <row r="603" spans="2:54">
      <c r="B603" s="114"/>
      <c r="C603" s="114"/>
      <c r="D603" s="114"/>
      <c r="E603" s="114"/>
      <c r="F603" s="114"/>
      <c r="G603" s="114"/>
      <c r="H603" s="114"/>
      <c r="I603" s="114"/>
      <c r="J603" s="114"/>
      <c r="K603" s="114"/>
      <c r="L603" s="114"/>
      <c r="M603" s="114"/>
      <c r="N603" s="114"/>
      <c r="O603" s="114"/>
      <c r="P603" s="114"/>
      <c r="Q603" s="114"/>
      <c r="R603" s="114"/>
      <c r="S603" s="114"/>
      <c r="T603" s="114"/>
      <c r="U603" s="114"/>
      <c r="V603" s="114"/>
      <c r="W603" s="114"/>
      <c r="X603" s="114"/>
      <c r="Y603" s="114"/>
      <c r="Z603" s="114"/>
      <c r="AA603" s="114"/>
      <c r="AB603" s="114"/>
      <c r="AC603" s="114"/>
      <c r="AD603" s="114"/>
      <c r="AE603" s="114"/>
      <c r="AF603" s="114"/>
      <c r="AG603" s="114"/>
      <c r="AH603" s="114"/>
      <c r="AI603" s="114"/>
      <c r="AJ603" s="114"/>
      <c r="AK603" s="114"/>
      <c r="AL603" s="114"/>
      <c r="AM603" s="114"/>
      <c r="AN603" s="114"/>
      <c r="AO603" s="114"/>
      <c r="AP603" s="114"/>
      <c r="AQ603" s="114"/>
      <c r="AR603" s="114"/>
      <c r="AS603" s="114"/>
      <c r="AT603" s="114"/>
      <c r="AU603" s="114"/>
      <c r="AV603" s="114"/>
      <c r="AW603" s="114"/>
      <c r="AX603" s="114"/>
      <c r="AY603" s="114"/>
      <c r="AZ603" s="114"/>
      <c r="BA603" s="114"/>
      <c r="BB603" s="114"/>
    </row>
    <row r="604" spans="2:54">
      <c r="B604" s="114"/>
      <c r="C604" s="114"/>
      <c r="D604" s="114"/>
      <c r="E604" s="114"/>
      <c r="F604" s="114"/>
      <c r="G604" s="114"/>
      <c r="H604" s="114"/>
      <c r="I604" s="114"/>
      <c r="J604" s="114"/>
      <c r="K604" s="114"/>
      <c r="L604" s="114"/>
      <c r="M604" s="114"/>
      <c r="N604" s="114"/>
      <c r="O604" s="114"/>
      <c r="P604" s="114"/>
      <c r="Q604" s="114"/>
      <c r="R604" s="114"/>
      <c r="S604" s="114"/>
      <c r="T604" s="114"/>
      <c r="U604" s="114"/>
      <c r="V604" s="114"/>
      <c r="W604" s="114"/>
      <c r="X604" s="114"/>
      <c r="Y604" s="114"/>
      <c r="Z604" s="114"/>
      <c r="AA604" s="114"/>
      <c r="AB604" s="114"/>
      <c r="AC604" s="114"/>
      <c r="AD604" s="114"/>
      <c r="AE604" s="114"/>
      <c r="AF604" s="114"/>
      <c r="AG604" s="114"/>
      <c r="AH604" s="114"/>
      <c r="AI604" s="114"/>
      <c r="AJ604" s="114"/>
      <c r="AK604" s="114"/>
      <c r="AL604" s="114"/>
      <c r="AM604" s="114"/>
      <c r="AN604" s="114"/>
      <c r="AO604" s="114"/>
      <c r="AP604" s="114"/>
      <c r="AQ604" s="114"/>
      <c r="AR604" s="114"/>
      <c r="AS604" s="114"/>
      <c r="AT604" s="114"/>
      <c r="AU604" s="114"/>
      <c r="AV604" s="114"/>
      <c r="AW604" s="114"/>
      <c r="AX604" s="114"/>
      <c r="AY604" s="114"/>
      <c r="AZ604" s="114"/>
      <c r="BA604" s="114"/>
      <c r="BB604" s="114"/>
    </row>
    <row r="605" spans="2:54">
      <c r="B605" s="114"/>
      <c r="C605" s="114"/>
      <c r="D605" s="114"/>
      <c r="E605" s="114"/>
      <c r="F605" s="114"/>
      <c r="G605" s="114"/>
      <c r="H605" s="114"/>
      <c r="I605" s="114"/>
      <c r="J605" s="114"/>
      <c r="K605" s="114"/>
      <c r="L605" s="114"/>
      <c r="M605" s="114"/>
      <c r="N605" s="114"/>
      <c r="O605" s="114"/>
      <c r="P605" s="114"/>
      <c r="Q605" s="114"/>
      <c r="R605" s="114"/>
      <c r="S605" s="114"/>
      <c r="T605" s="114"/>
      <c r="U605" s="114"/>
      <c r="V605" s="114"/>
      <c r="W605" s="114"/>
      <c r="X605" s="114"/>
      <c r="Y605" s="114"/>
      <c r="Z605" s="114"/>
      <c r="AA605" s="114"/>
      <c r="AB605" s="114"/>
      <c r="AC605" s="114"/>
      <c r="AD605" s="114"/>
      <c r="AE605" s="114"/>
      <c r="AF605" s="114"/>
      <c r="AG605" s="114"/>
      <c r="AH605" s="114"/>
      <c r="AI605" s="114"/>
      <c r="AJ605" s="114"/>
      <c r="AK605" s="114"/>
      <c r="AL605" s="114"/>
      <c r="AM605" s="114"/>
      <c r="AN605" s="114"/>
      <c r="AO605" s="114"/>
      <c r="AP605" s="114"/>
      <c r="AQ605" s="114"/>
      <c r="AR605" s="114"/>
      <c r="AS605" s="114"/>
      <c r="AT605" s="114"/>
      <c r="AU605" s="114"/>
      <c r="AV605" s="114"/>
      <c r="AW605" s="114"/>
      <c r="AX605" s="114"/>
      <c r="AY605" s="114"/>
      <c r="AZ605" s="114"/>
      <c r="BA605" s="114"/>
      <c r="BB605" s="114"/>
    </row>
    <row r="606" spans="2:54">
      <c r="B606" s="114"/>
      <c r="C606" s="114"/>
      <c r="D606" s="114"/>
      <c r="E606" s="114"/>
      <c r="F606" s="114"/>
      <c r="G606" s="114"/>
      <c r="H606" s="114"/>
      <c r="I606" s="114"/>
      <c r="J606" s="114"/>
      <c r="K606" s="114"/>
      <c r="L606" s="114"/>
      <c r="M606" s="114"/>
      <c r="N606" s="114"/>
      <c r="O606" s="114"/>
      <c r="P606" s="114"/>
      <c r="Q606" s="114"/>
      <c r="R606" s="114"/>
      <c r="S606" s="114"/>
      <c r="T606" s="114"/>
      <c r="U606" s="114"/>
      <c r="V606" s="114"/>
      <c r="W606" s="114"/>
      <c r="X606" s="114"/>
      <c r="Y606" s="114"/>
      <c r="Z606" s="114"/>
      <c r="AA606" s="114"/>
      <c r="AB606" s="114"/>
      <c r="AC606" s="114"/>
      <c r="AD606" s="114"/>
      <c r="AE606" s="114"/>
      <c r="AF606" s="114"/>
      <c r="AG606" s="114"/>
      <c r="AH606" s="114"/>
      <c r="AI606" s="114"/>
      <c r="AJ606" s="114"/>
      <c r="AK606" s="114"/>
      <c r="AL606" s="114"/>
      <c r="AM606" s="114"/>
      <c r="AN606" s="114"/>
      <c r="AO606" s="114"/>
      <c r="AP606" s="114"/>
      <c r="AQ606" s="114"/>
      <c r="AR606" s="114"/>
      <c r="AS606" s="114"/>
      <c r="AT606" s="114"/>
      <c r="AU606" s="114"/>
      <c r="AV606" s="114"/>
      <c r="AW606" s="114"/>
      <c r="AX606" s="114"/>
      <c r="AY606" s="114"/>
      <c r="AZ606" s="114"/>
      <c r="BA606" s="114"/>
      <c r="BB606" s="114"/>
    </row>
    <row r="607" spans="2:54">
      <c r="B607" s="114"/>
      <c r="C607" s="114"/>
      <c r="D607" s="114"/>
      <c r="E607" s="114"/>
      <c r="F607" s="114"/>
      <c r="G607" s="114"/>
      <c r="H607" s="114"/>
      <c r="I607" s="114"/>
      <c r="J607" s="114"/>
      <c r="K607" s="114"/>
      <c r="L607" s="114"/>
      <c r="M607" s="114"/>
      <c r="N607" s="114"/>
      <c r="O607" s="114"/>
      <c r="P607" s="114"/>
      <c r="Q607" s="114"/>
      <c r="R607" s="114"/>
      <c r="S607" s="114"/>
      <c r="T607" s="114"/>
      <c r="U607" s="114"/>
      <c r="V607" s="114"/>
      <c r="W607" s="114"/>
      <c r="X607" s="114"/>
      <c r="Y607" s="114"/>
      <c r="Z607" s="114"/>
      <c r="AA607" s="114"/>
      <c r="AB607" s="114"/>
      <c r="AC607" s="114"/>
      <c r="AD607" s="114"/>
      <c r="AE607" s="114"/>
      <c r="AF607" s="114"/>
      <c r="AG607" s="114"/>
      <c r="AH607" s="114"/>
      <c r="AI607" s="114"/>
      <c r="AJ607" s="114"/>
      <c r="AK607" s="114"/>
      <c r="AL607" s="114"/>
      <c r="AM607" s="114"/>
      <c r="AN607" s="114"/>
      <c r="AO607" s="114"/>
      <c r="AP607" s="114"/>
      <c r="AQ607" s="114"/>
      <c r="AR607" s="114"/>
      <c r="AS607" s="114"/>
      <c r="AT607" s="114"/>
      <c r="AU607" s="114"/>
      <c r="AV607" s="114"/>
      <c r="AW607" s="114"/>
      <c r="AX607" s="114"/>
      <c r="AY607" s="114"/>
      <c r="AZ607" s="114"/>
      <c r="BA607" s="114"/>
      <c r="BB607" s="114"/>
    </row>
    <row r="608" spans="2:54">
      <c r="B608" s="114"/>
      <c r="C608" s="114"/>
      <c r="D608" s="114"/>
      <c r="E608" s="114"/>
      <c r="F608" s="114"/>
      <c r="G608" s="114"/>
      <c r="H608" s="114"/>
      <c r="I608" s="114"/>
      <c r="J608" s="114"/>
      <c r="K608" s="114"/>
      <c r="L608" s="114"/>
      <c r="M608" s="114"/>
      <c r="N608" s="114"/>
      <c r="O608" s="114"/>
      <c r="P608" s="114"/>
      <c r="Q608" s="114"/>
      <c r="R608" s="114"/>
      <c r="S608" s="114"/>
      <c r="T608" s="114"/>
      <c r="U608" s="114"/>
      <c r="V608" s="114"/>
      <c r="W608" s="114"/>
      <c r="X608" s="114"/>
      <c r="Y608" s="114"/>
      <c r="Z608" s="114"/>
      <c r="AA608" s="114"/>
      <c r="AB608" s="114"/>
      <c r="AC608" s="114"/>
      <c r="AD608" s="114"/>
      <c r="AE608" s="114"/>
      <c r="AF608" s="114"/>
      <c r="AG608" s="114"/>
      <c r="AH608" s="114"/>
      <c r="AI608" s="114"/>
      <c r="AJ608" s="114"/>
      <c r="AK608" s="114"/>
      <c r="AL608" s="114"/>
      <c r="AM608" s="114"/>
      <c r="AN608" s="114"/>
      <c r="AO608" s="114"/>
      <c r="AP608" s="114"/>
      <c r="AQ608" s="114"/>
      <c r="AR608" s="114"/>
      <c r="AS608" s="114"/>
      <c r="AT608" s="114"/>
      <c r="AU608" s="114"/>
      <c r="AV608" s="114"/>
      <c r="AW608" s="114"/>
      <c r="AX608" s="114"/>
      <c r="AY608" s="114"/>
      <c r="AZ608" s="114"/>
      <c r="BA608" s="114"/>
      <c r="BB608" s="114"/>
    </row>
    <row r="609" spans="2:54">
      <c r="B609" s="114"/>
      <c r="C609" s="114"/>
      <c r="D609" s="114"/>
      <c r="E609" s="114"/>
      <c r="F609" s="114"/>
      <c r="G609" s="114"/>
      <c r="H609" s="114"/>
      <c r="I609" s="114"/>
      <c r="J609" s="114"/>
      <c r="K609" s="114"/>
      <c r="L609" s="114"/>
      <c r="M609" s="114"/>
      <c r="N609" s="114"/>
      <c r="O609" s="114"/>
      <c r="P609" s="114"/>
      <c r="Q609" s="114"/>
      <c r="R609" s="114"/>
      <c r="S609" s="114"/>
      <c r="T609" s="114"/>
      <c r="U609" s="114"/>
      <c r="V609" s="114"/>
      <c r="W609" s="114"/>
      <c r="X609" s="114"/>
      <c r="Y609" s="114"/>
      <c r="Z609" s="114"/>
      <c r="AA609" s="114"/>
      <c r="AB609" s="114"/>
      <c r="AC609" s="114"/>
      <c r="AD609" s="114"/>
      <c r="AE609" s="114"/>
      <c r="AF609" s="114"/>
      <c r="AG609" s="114"/>
      <c r="AH609" s="114"/>
      <c r="AI609" s="114"/>
      <c r="AJ609" s="114"/>
      <c r="AK609" s="114"/>
      <c r="AL609" s="114"/>
      <c r="AM609" s="114"/>
      <c r="AN609" s="114"/>
      <c r="AO609" s="114"/>
      <c r="AP609" s="114"/>
      <c r="AQ609" s="114"/>
      <c r="AR609" s="114"/>
      <c r="AS609" s="114"/>
      <c r="AT609" s="114"/>
      <c r="AU609" s="114"/>
      <c r="AV609" s="114"/>
      <c r="AW609" s="114"/>
      <c r="AX609" s="114"/>
      <c r="AY609" s="114"/>
      <c r="AZ609" s="114"/>
      <c r="BA609" s="114"/>
      <c r="BB609" s="114"/>
    </row>
    <row r="610" spans="2:54">
      <c r="B610" s="114"/>
      <c r="C610" s="114"/>
      <c r="D610" s="114"/>
      <c r="E610" s="114"/>
      <c r="F610" s="114"/>
      <c r="G610" s="114"/>
      <c r="H610" s="114"/>
      <c r="I610" s="114"/>
      <c r="J610" s="114"/>
      <c r="K610" s="114"/>
      <c r="L610" s="114"/>
      <c r="M610" s="114"/>
      <c r="N610" s="114"/>
      <c r="O610" s="114"/>
      <c r="P610" s="114"/>
      <c r="Q610" s="114"/>
      <c r="R610" s="114"/>
      <c r="S610" s="114"/>
      <c r="T610" s="114"/>
      <c r="U610" s="114"/>
      <c r="V610" s="114"/>
      <c r="W610" s="114"/>
      <c r="X610" s="114"/>
      <c r="Y610" s="114"/>
      <c r="Z610" s="114"/>
      <c r="AA610" s="114"/>
      <c r="AB610" s="114"/>
      <c r="AC610" s="114"/>
      <c r="AD610" s="114"/>
      <c r="AE610" s="114"/>
      <c r="AF610" s="114"/>
      <c r="AG610" s="114"/>
      <c r="AH610" s="114"/>
      <c r="AI610" s="114"/>
      <c r="AJ610" s="114"/>
      <c r="AK610" s="114"/>
      <c r="AL610" s="114"/>
      <c r="AM610" s="114"/>
      <c r="AN610" s="114"/>
      <c r="AO610" s="114"/>
      <c r="AP610" s="114"/>
      <c r="AQ610" s="114"/>
      <c r="AR610" s="114"/>
      <c r="AS610" s="114"/>
      <c r="AT610" s="114"/>
      <c r="AU610" s="114"/>
      <c r="AV610" s="114"/>
      <c r="AW610" s="114"/>
      <c r="AX610" s="114"/>
      <c r="AY610" s="114"/>
      <c r="AZ610" s="114"/>
      <c r="BA610" s="114"/>
      <c r="BB610" s="114"/>
    </row>
    <row r="611" spans="2:54">
      <c r="B611" s="114"/>
      <c r="C611" s="114"/>
      <c r="D611" s="114"/>
      <c r="E611" s="114"/>
      <c r="F611" s="114"/>
      <c r="G611" s="114"/>
      <c r="H611" s="114"/>
      <c r="I611" s="114"/>
      <c r="J611" s="114"/>
      <c r="K611" s="114"/>
      <c r="L611" s="114"/>
      <c r="M611" s="114"/>
      <c r="N611" s="114"/>
      <c r="O611" s="114"/>
      <c r="P611" s="114"/>
      <c r="Q611" s="114"/>
      <c r="R611" s="114"/>
      <c r="S611" s="114"/>
      <c r="T611" s="114"/>
      <c r="U611" s="114"/>
      <c r="V611" s="114"/>
      <c r="W611" s="114"/>
      <c r="X611" s="114"/>
      <c r="Y611" s="114"/>
      <c r="Z611" s="114"/>
      <c r="AA611" s="114"/>
      <c r="AB611" s="114"/>
      <c r="AC611" s="114"/>
      <c r="AD611" s="114"/>
      <c r="AE611" s="114"/>
      <c r="AF611" s="114"/>
      <c r="AG611" s="114"/>
      <c r="AH611" s="114"/>
      <c r="AI611" s="114"/>
      <c r="AJ611" s="114"/>
      <c r="AK611" s="114"/>
      <c r="AL611" s="114"/>
      <c r="AM611" s="114"/>
      <c r="AN611" s="114"/>
      <c r="AO611" s="114"/>
      <c r="AP611" s="114"/>
      <c r="AQ611" s="114"/>
      <c r="AR611" s="114"/>
      <c r="AS611" s="114"/>
      <c r="AT611" s="114"/>
      <c r="AU611" s="114"/>
      <c r="AV611" s="114"/>
      <c r="AW611" s="114"/>
      <c r="AX611" s="114"/>
      <c r="AY611" s="114"/>
      <c r="AZ611" s="114"/>
      <c r="BA611" s="114"/>
      <c r="BB611" s="114"/>
    </row>
    <row r="612" spans="2:54">
      <c r="B612" s="114"/>
      <c r="C612" s="114"/>
      <c r="D612" s="114"/>
      <c r="E612" s="114"/>
      <c r="F612" s="114"/>
      <c r="G612" s="114"/>
      <c r="H612" s="114"/>
      <c r="I612" s="114"/>
      <c r="J612" s="114"/>
      <c r="K612" s="114"/>
      <c r="L612" s="114"/>
      <c r="M612" s="114"/>
      <c r="N612" s="114"/>
      <c r="O612" s="114"/>
      <c r="P612" s="114"/>
      <c r="Q612" s="114"/>
      <c r="R612" s="114"/>
      <c r="S612" s="114"/>
      <c r="T612" s="114"/>
      <c r="U612" s="114"/>
      <c r="V612" s="114"/>
      <c r="W612" s="114"/>
      <c r="X612" s="114"/>
      <c r="Y612" s="114"/>
      <c r="Z612" s="114"/>
      <c r="AA612" s="114"/>
      <c r="AB612" s="114"/>
      <c r="AC612" s="114"/>
      <c r="AD612" s="114"/>
      <c r="AE612" s="114"/>
      <c r="AF612" s="114"/>
      <c r="AG612" s="114"/>
      <c r="AH612" s="114"/>
      <c r="AI612" s="114"/>
      <c r="AJ612" s="114"/>
      <c r="AK612" s="114"/>
      <c r="AL612" s="114"/>
      <c r="AM612" s="114"/>
      <c r="AN612" s="114"/>
      <c r="AO612" s="114"/>
      <c r="AP612" s="114"/>
      <c r="AQ612" s="114"/>
      <c r="AR612" s="114"/>
      <c r="AS612" s="114"/>
      <c r="AT612" s="114"/>
      <c r="AU612" s="114"/>
      <c r="AV612" s="114"/>
      <c r="AW612" s="114"/>
      <c r="AX612" s="114"/>
      <c r="AY612" s="114"/>
      <c r="AZ612" s="114"/>
      <c r="BA612" s="114"/>
      <c r="BB612" s="114"/>
    </row>
    <row r="613" spans="2:54">
      <c r="B613" s="114"/>
      <c r="C613" s="114"/>
      <c r="D613" s="114"/>
      <c r="E613" s="114"/>
      <c r="F613" s="114"/>
      <c r="G613" s="114"/>
      <c r="H613" s="114"/>
      <c r="I613" s="114"/>
      <c r="J613" s="114"/>
      <c r="K613" s="114"/>
      <c r="L613" s="114"/>
      <c r="M613" s="114"/>
      <c r="N613" s="114"/>
      <c r="O613" s="114"/>
      <c r="P613" s="114"/>
      <c r="Q613" s="114"/>
      <c r="R613" s="114"/>
      <c r="S613" s="114"/>
      <c r="T613" s="114"/>
      <c r="U613" s="114"/>
      <c r="V613" s="114"/>
      <c r="W613" s="114"/>
      <c r="X613" s="114"/>
      <c r="Y613" s="114"/>
      <c r="Z613" s="114"/>
      <c r="AA613" s="114"/>
      <c r="AB613" s="114"/>
      <c r="AC613" s="114"/>
      <c r="AD613" s="114"/>
      <c r="AE613" s="114"/>
      <c r="AF613" s="114"/>
      <c r="AG613" s="114"/>
      <c r="AH613" s="114"/>
      <c r="AI613" s="114"/>
      <c r="AJ613" s="114"/>
      <c r="AK613" s="114"/>
      <c r="AL613" s="114"/>
      <c r="AM613" s="114"/>
      <c r="AN613" s="114"/>
      <c r="AO613" s="114"/>
      <c r="AP613" s="114"/>
      <c r="AQ613" s="114"/>
      <c r="AR613" s="114"/>
      <c r="AS613" s="114"/>
      <c r="AT613" s="114"/>
      <c r="AU613" s="114"/>
      <c r="AV613" s="114"/>
      <c r="AW613" s="114"/>
      <c r="AX613" s="114"/>
      <c r="AY613" s="114"/>
      <c r="AZ613" s="114"/>
      <c r="BA613" s="114"/>
      <c r="BB613" s="114"/>
    </row>
    <row r="614" spans="2:54">
      <c r="B614" s="114"/>
      <c r="C614" s="114"/>
      <c r="D614" s="114"/>
      <c r="E614" s="114"/>
      <c r="F614" s="114"/>
      <c r="G614" s="114"/>
      <c r="H614" s="114"/>
      <c r="I614" s="114"/>
      <c r="J614" s="114"/>
      <c r="K614" s="114"/>
      <c r="L614" s="114"/>
      <c r="M614" s="114"/>
      <c r="N614" s="114"/>
      <c r="O614" s="114"/>
      <c r="P614" s="114"/>
      <c r="Q614" s="114"/>
      <c r="R614" s="114"/>
      <c r="S614" s="114"/>
      <c r="T614" s="114"/>
      <c r="U614" s="114"/>
      <c r="V614" s="114"/>
      <c r="W614" s="114"/>
      <c r="X614" s="114"/>
      <c r="Y614" s="114"/>
      <c r="Z614" s="114"/>
      <c r="AA614" s="114"/>
      <c r="AB614" s="114"/>
      <c r="AC614" s="114"/>
      <c r="AD614" s="114"/>
      <c r="AE614" s="114"/>
      <c r="AF614" s="114"/>
      <c r="AG614" s="114"/>
      <c r="AH614" s="114"/>
      <c r="AI614" s="114"/>
      <c r="AJ614" s="114"/>
      <c r="AK614" s="114"/>
      <c r="AL614" s="114"/>
      <c r="AM614" s="114"/>
      <c r="AN614" s="114"/>
      <c r="AO614" s="114"/>
      <c r="AP614" s="114"/>
      <c r="AQ614" s="114"/>
      <c r="AR614" s="114"/>
      <c r="AS614" s="114"/>
      <c r="AT614" s="114"/>
      <c r="AU614" s="114"/>
      <c r="AV614" s="114"/>
      <c r="AW614" s="114"/>
      <c r="AX614" s="114"/>
      <c r="AY614" s="114"/>
      <c r="AZ614" s="114"/>
      <c r="BA614" s="114"/>
      <c r="BB614" s="114"/>
    </row>
    <row r="615" spans="2:54">
      <c r="B615" s="114"/>
      <c r="C615" s="114"/>
      <c r="D615" s="114"/>
      <c r="E615" s="114"/>
      <c r="F615" s="114"/>
      <c r="G615" s="114"/>
      <c r="H615" s="114"/>
      <c r="I615" s="114"/>
      <c r="J615" s="114"/>
      <c r="K615" s="114"/>
      <c r="L615" s="114"/>
      <c r="M615" s="114"/>
      <c r="N615" s="114"/>
      <c r="O615" s="114"/>
      <c r="P615" s="114"/>
      <c r="Q615" s="114"/>
      <c r="R615" s="114"/>
      <c r="S615" s="114"/>
      <c r="T615" s="114"/>
      <c r="U615" s="114"/>
      <c r="V615" s="114"/>
      <c r="W615" s="114"/>
      <c r="X615" s="114"/>
      <c r="Y615" s="114"/>
      <c r="Z615" s="114"/>
      <c r="AA615" s="114"/>
      <c r="AB615" s="114"/>
      <c r="AC615" s="114"/>
      <c r="AD615" s="114"/>
      <c r="AE615" s="114"/>
      <c r="AF615" s="114"/>
      <c r="AG615" s="114"/>
      <c r="AH615" s="114"/>
      <c r="AI615" s="114"/>
      <c r="AJ615" s="114"/>
      <c r="AK615" s="114"/>
      <c r="AL615" s="114"/>
      <c r="AM615" s="114"/>
      <c r="AN615" s="114"/>
      <c r="AO615" s="114"/>
      <c r="AP615" s="114"/>
      <c r="AQ615" s="114"/>
      <c r="AR615" s="114"/>
      <c r="AS615" s="114"/>
      <c r="AT615" s="114"/>
      <c r="AU615" s="114"/>
      <c r="AV615" s="114"/>
      <c r="AW615" s="114"/>
      <c r="AX615" s="114"/>
      <c r="AY615" s="114"/>
      <c r="AZ615" s="114"/>
      <c r="BA615" s="114"/>
      <c r="BB615" s="114"/>
    </row>
    <row r="616" spans="2:54">
      <c r="B616" s="114"/>
      <c r="C616" s="114"/>
      <c r="D616" s="114"/>
      <c r="E616" s="114"/>
      <c r="F616" s="114"/>
      <c r="G616" s="114"/>
      <c r="H616" s="114"/>
      <c r="I616" s="114"/>
      <c r="J616" s="114"/>
      <c r="K616" s="114"/>
      <c r="L616" s="114"/>
      <c r="M616" s="114"/>
      <c r="N616" s="114"/>
      <c r="O616" s="114"/>
      <c r="P616" s="114"/>
      <c r="Q616" s="114"/>
      <c r="R616" s="114"/>
      <c r="S616" s="114"/>
      <c r="T616" s="114"/>
      <c r="U616" s="114"/>
      <c r="V616" s="114"/>
      <c r="W616" s="114"/>
      <c r="X616" s="114"/>
      <c r="Y616" s="114"/>
      <c r="Z616" s="114"/>
      <c r="AA616" s="114"/>
      <c r="AB616" s="114"/>
      <c r="AC616" s="114"/>
      <c r="AD616" s="114"/>
      <c r="AE616" s="114"/>
      <c r="AF616" s="114"/>
      <c r="AG616" s="114"/>
      <c r="AH616" s="114"/>
      <c r="AI616" s="114"/>
      <c r="AJ616" s="114"/>
      <c r="AK616" s="114"/>
      <c r="AL616" s="114"/>
      <c r="AM616" s="114"/>
      <c r="AN616" s="114"/>
      <c r="AO616" s="114"/>
      <c r="AP616" s="114"/>
      <c r="AQ616" s="114"/>
      <c r="AR616" s="114"/>
      <c r="AS616" s="114"/>
      <c r="AT616" s="114"/>
      <c r="AU616" s="114"/>
      <c r="AV616" s="114"/>
      <c r="AW616" s="114"/>
      <c r="AX616" s="114"/>
      <c r="AY616" s="114"/>
      <c r="AZ616" s="114"/>
      <c r="BA616" s="114"/>
      <c r="BB616" s="114"/>
    </row>
    <row r="617" spans="2:54">
      <c r="B617" s="114"/>
      <c r="C617" s="114"/>
      <c r="D617" s="114"/>
      <c r="E617" s="114"/>
      <c r="F617" s="114"/>
      <c r="G617" s="114"/>
      <c r="H617" s="114"/>
      <c r="I617" s="114"/>
      <c r="J617" s="114"/>
      <c r="K617" s="114"/>
      <c r="L617" s="114"/>
      <c r="M617" s="114"/>
      <c r="N617" s="114"/>
      <c r="O617" s="114"/>
      <c r="P617" s="114"/>
      <c r="Q617" s="114"/>
      <c r="R617" s="114"/>
      <c r="S617" s="114"/>
      <c r="T617" s="114"/>
      <c r="U617" s="114"/>
      <c r="V617" s="114"/>
      <c r="W617" s="114"/>
      <c r="X617" s="114"/>
      <c r="Y617" s="114"/>
      <c r="Z617" s="114"/>
      <c r="AA617" s="114"/>
      <c r="AB617" s="114"/>
      <c r="AC617" s="114"/>
      <c r="AD617" s="114"/>
      <c r="AE617" s="114"/>
      <c r="AF617" s="114"/>
      <c r="AG617" s="114"/>
      <c r="AH617" s="114"/>
      <c r="AI617" s="114"/>
      <c r="AJ617" s="114"/>
      <c r="AK617" s="114"/>
      <c r="AL617" s="114"/>
      <c r="AM617" s="114"/>
      <c r="AN617" s="114"/>
      <c r="AO617" s="114"/>
      <c r="AP617" s="114"/>
      <c r="AQ617" s="114"/>
      <c r="AR617" s="114"/>
      <c r="AS617" s="114"/>
      <c r="AT617" s="114"/>
      <c r="AU617" s="114"/>
      <c r="AV617" s="114"/>
      <c r="AW617" s="114"/>
      <c r="AX617" s="114"/>
      <c r="AY617" s="114"/>
      <c r="AZ617" s="114"/>
      <c r="BA617" s="114"/>
      <c r="BB617" s="114"/>
    </row>
    <row r="618" spans="2:54">
      <c r="B618" s="114"/>
      <c r="C618" s="114"/>
      <c r="D618" s="114"/>
      <c r="E618" s="114"/>
      <c r="F618" s="114"/>
      <c r="G618" s="114"/>
      <c r="H618" s="114"/>
      <c r="I618" s="114"/>
      <c r="J618" s="114"/>
      <c r="K618" s="114"/>
      <c r="L618" s="114"/>
      <c r="M618" s="114"/>
      <c r="N618" s="114"/>
      <c r="O618" s="114"/>
      <c r="P618" s="114"/>
      <c r="Q618" s="114"/>
      <c r="R618" s="114"/>
      <c r="S618" s="114"/>
      <c r="T618" s="114"/>
      <c r="U618" s="114"/>
      <c r="V618" s="114"/>
      <c r="W618" s="114"/>
      <c r="X618" s="114"/>
      <c r="Y618" s="114"/>
      <c r="Z618" s="114"/>
      <c r="AA618" s="114"/>
      <c r="AB618" s="114"/>
      <c r="AC618" s="114"/>
      <c r="AD618" s="114"/>
      <c r="AE618" s="114"/>
      <c r="AF618" s="114"/>
      <c r="AG618" s="114"/>
      <c r="AH618" s="114"/>
      <c r="AI618" s="114"/>
      <c r="AJ618" s="114"/>
      <c r="AK618" s="114"/>
      <c r="AL618" s="114"/>
      <c r="AM618" s="114"/>
      <c r="AN618" s="114"/>
      <c r="AO618" s="114"/>
      <c r="AP618" s="114"/>
      <c r="AQ618" s="114"/>
      <c r="AR618" s="114"/>
      <c r="AS618" s="114"/>
      <c r="AT618" s="114"/>
      <c r="AU618" s="114"/>
      <c r="AV618" s="114"/>
      <c r="AW618" s="114"/>
      <c r="AX618" s="114"/>
      <c r="AY618" s="114"/>
      <c r="AZ618" s="114"/>
      <c r="BA618" s="114"/>
      <c r="BB618" s="114"/>
    </row>
    <row r="619" spans="2:54">
      <c r="B619" s="114"/>
      <c r="C619" s="114"/>
      <c r="D619" s="114"/>
      <c r="E619" s="114"/>
      <c r="F619" s="114"/>
      <c r="G619" s="114"/>
      <c r="H619" s="114"/>
      <c r="I619" s="114"/>
      <c r="J619" s="114"/>
      <c r="K619" s="114"/>
      <c r="L619" s="114"/>
      <c r="M619" s="114"/>
      <c r="N619" s="114"/>
      <c r="O619" s="114"/>
      <c r="P619" s="114"/>
      <c r="Q619" s="114"/>
      <c r="R619" s="114"/>
      <c r="S619" s="114"/>
      <c r="T619" s="114"/>
      <c r="U619" s="114"/>
      <c r="V619" s="114"/>
      <c r="W619" s="114"/>
      <c r="X619" s="114"/>
      <c r="Y619" s="114"/>
      <c r="Z619" s="114"/>
      <c r="AA619" s="114"/>
      <c r="AB619" s="114"/>
      <c r="AC619" s="114"/>
      <c r="AD619" s="114"/>
      <c r="AE619" s="114"/>
      <c r="AF619" s="114"/>
      <c r="AG619" s="114"/>
      <c r="AH619" s="114"/>
      <c r="AI619" s="114"/>
      <c r="AJ619" s="114"/>
      <c r="AK619" s="114"/>
      <c r="AL619" s="114"/>
      <c r="AM619" s="114"/>
      <c r="AN619" s="114"/>
      <c r="AO619" s="114"/>
      <c r="AP619" s="114"/>
      <c r="AQ619" s="114"/>
      <c r="AR619" s="114"/>
      <c r="AS619" s="114"/>
      <c r="AT619" s="114"/>
      <c r="AU619" s="114"/>
      <c r="AV619" s="114"/>
      <c r="AW619" s="114"/>
      <c r="AX619" s="114"/>
      <c r="AY619" s="114"/>
      <c r="AZ619" s="114"/>
      <c r="BA619" s="114"/>
      <c r="BB619" s="114"/>
    </row>
    <row r="620" spans="2:54">
      <c r="B620" s="114"/>
      <c r="C620" s="114"/>
      <c r="D620" s="114"/>
      <c r="E620" s="114"/>
      <c r="F620" s="114"/>
      <c r="G620" s="114"/>
      <c r="H620" s="114"/>
      <c r="I620" s="114"/>
      <c r="J620" s="114"/>
      <c r="K620" s="114"/>
      <c r="L620" s="114"/>
      <c r="M620" s="114"/>
      <c r="N620" s="114"/>
      <c r="O620" s="114"/>
      <c r="P620" s="114"/>
      <c r="Q620" s="114"/>
      <c r="R620" s="114"/>
      <c r="S620" s="114"/>
      <c r="T620" s="114"/>
      <c r="U620" s="114"/>
      <c r="V620" s="114"/>
      <c r="W620" s="114"/>
      <c r="X620" s="114"/>
      <c r="Y620" s="114"/>
      <c r="Z620" s="114"/>
      <c r="AA620" s="114"/>
      <c r="AB620" s="114"/>
      <c r="AC620" s="114"/>
      <c r="AD620" s="114"/>
      <c r="AE620" s="114"/>
      <c r="AF620" s="114"/>
      <c r="AG620" s="114"/>
      <c r="AH620" s="114"/>
      <c r="AI620" s="114"/>
      <c r="AJ620" s="114"/>
      <c r="AK620" s="114"/>
      <c r="AL620" s="114"/>
      <c r="AM620" s="114"/>
      <c r="AN620" s="114"/>
      <c r="AO620" s="114"/>
      <c r="AP620" s="114"/>
      <c r="AQ620" s="114"/>
      <c r="AR620" s="114"/>
      <c r="AS620" s="114"/>
      <c r="AT620" s="114"/>
      <c r="AU620" s="114"/>
      <c r="AV620" s="114"/>
      <c r="AW620" s="114"/>
      <c r="AX620" s="114"/>
      <c r="AY620" s="114"/>
      <c r="AZ620" s="114"/>
      <c r="BA620" s="114"/>
      <c r="BB620" s="114"/>
    </row>
    <row r="621" spans="2:54">
      <c r="B621" s="114"/>
      <c r="C621" s="114"/>
      <c r="D621" s="114"/>
      <c r="E621" s="114"/>
      <c r="F621" s="114"/>
      <c r="G621" s="114"/>
      <c r="H621" s="114"/>
      <c r="I621" s="114"/>
      <c r="J621" s="114"/>
      <c r="K621" s="114"/>
      <c r="L621" s="114"/>
      <c r="M621" s="114"/>
      <c r="N621" s="114"/>
      <c r="O621" s="114"/>
      <c r="P621" s="114"/>
      <c r="Q621" s="114"/>
      <c r="R621" s="114"/>
      <c r="S621" s="114"/>
      <c r="T621" s="114"/>
      <c r="U621" s="114"/>
      <c r="V621" s="114"/>
      <c r="W621" s="114"/>
      <c r="X621" s="114"/>
      <c r="Y621" s="114"/>
      <c r="Z621" s="114"/>
      <c r="AA621" s="114"/>
      <c r="AB621" s="114"/>
      <c r="AC621" s="114"/>
      <c r="AD621" s="114"/>
      <c r="AE621" s="114"/>
      <c r="AF621" s="114"/>
      <c r="AG621" s="114"/>
      <c r="AH621" s="114"/>
      <c r="AI621" s="114"/>
      <c r="AJ621" s="114"/>
      <c r="AK621" s="114"/>
      <c r="AL621" s="114"/>
      <c r="AM621" s="114"/>
      <c r="AN621" s="114"/>
      <c r="AO621" s="114"/>
      <c r="AP621" s="114"/>
      <c r="AQ621" s="114"/>
      <c r="AR621" s="114"/>
      <c r="AS621" s="114"/>
      <c r="AT621" s="114"/>
      <c r="AU621" s="114"/>
      <c r="AV621" s="114"/>
      <c r="AW621" s="114"/>
      <c r="AX621" s="114"/>
      <c r="AY621" s="114"/>
      <c r="AZ621" s="114"/>
      <c r="BA621" s="114"/>
      <c r="BB621" s="114"/>
    </row>
    <row r="622" spans="2:54">
      <c r="B622" s="114"/>
      <c r="C622" s="114"/>
      <c r="D622" s="114"/>
      <c r="E622" s="114"/>
      <c r="F622" s="114"/>
      <c r="G622" s="114"/>
      <c r="H622" s="114"/>
      <c r="I622" s="114"/>
      <c r="J622" s="114"/>
      <c r="K622" s="114"/>
      <c r="L622" s="114"/>
      <c r="M622" s="114"/>
      <c r="N622" s="114"/>
      <c r="O622" s="114"/>
      <c r="P622" s="114"/>
      <c r="Q622" s="114"/>
      <c r="R622" s="114"/>
      <c r="S622" s="114"/>
      <c r="T622" s="114"/>
      <c r="U622" s="114"/>
      <c r="V622" s="114"/>
      <c r="W622" s="114"/>
      <c r="X622" s="114"/>
      <c r="Y622" s="114"/>
      <c r="Z622" s="114"/>
      <c r="AA622" s="114"/>
      <c r="AB622" s="114"/>
      <c r="AC622" s="114"/>
      <c r="AD622" s="114"/>
      <c r="AE622" s="114"/>
      <c r="AF622" s="114"/>
      <c r="AG622" s="114"/>
      <c r="AH622" s="114"/>
      <c r="AI622" s="114"/>
      <c r="AJ622" s="114"/>
      <c r="AK622" s="114"/>
      <c r="AL622" s="114"/>
      <c r="AM622" s="114"/>
      <c r="AN622" s="114"/>
      <c r="AO622" s="114"/>
      <c r="AP622" s="114"/>
      <c r="AQ622" s="114"/>
      <c r="AR622" s="114"/>
      <c r="AS622" s="114"/>
      <c r="AT622" s="114"/>
      <c r="AU622" s="114"/>
      <c r="AV622" s="114"/>
      <c r="AW622" s="114"/>
      <c r="AX622" s="114"/>
      <c r="AY622" s="114"/>
      <c r="AZ622" s="114"/>
      <c r="BA622" s="114"/>
      <c r="BB622" s="114"/>
    </row>
    <row r="623" spans="2:54">
      <c r="B623" s="114"/>
      <c r="C623" s="114"/>
      <c r="D623" s="114"/>
      <c r="E623" s="114"/>
      <c r="F623" s="114"/>
      <c r="G623" s="114"/>
      <c r="H623" s="114"/>
      <c r="I623" s="114"/>
      <c r="J623" s="114"/>
      <c r="K623" s="114"/>
      <c r="L623" s="114"/>
      <c r="M623" s="114"/>
      <c r="N623" s="114"/>
      <c r="O623" s="114"/>
      <c r="P623" s="114"/>
      <c r="Q623" s="114"/>
      <c r="R623" s="114"/>
      <c r="S623" s="114"/>
      <c r="T623" s="114"/>
      <c r="U623" s="114"/>
      <c r="V623" s="114"/>
      <c r="W623" s="114"/>
      <c r="X623" s="114"/>
      <c r="Y623" s="114"/>
      <c r="Z623" s="114"/>
      <c r="AA623" s="114"/>
      <c r="AB623" s="114"/>
      <c r="AC623" s="114"/>
      <c r="AD623" s="114"/>
      <c r="AE623" s="114"/>
      <c r="AF623" s="114"/>
      <c r="AG623" s="114"/>
      <c r="AH623" s="114"/>
      <c r="AI623" s="114"/>
      <c r="AJ623" s="114"/>
      <c r="AK623" s="114"/>
      <c r="AL623" s="114"/>
      <c r="AM623" s="114"/>
      <c r="AN623" s="114"/>
      <c r="AO623" s="114"/>
      <c r="AP623" s="114"/>
      <c r="AQ623" s="114"/>
      <c r="AR623" s="114"/>
      <c r="AS623" s="114"/>
      <c r="AT623" s="114"/>
      <c r="AU623" s="114"/>
      <c r="AV623" s="114"/>
      <c r="AW623" s="114"/>
      <c r="AX623" s="114"/>
      <c r="AY623" s="114"/>
      <c r="AZ623" s="114"/>
      <c r="BA623" s="114"/>
      <c r="BB623" s="114"/>
    </row>
    <row r="624" spans="2:54">
      <c r="B624" s="114"/>
      <c r="C624" s="114"/>
      <c r="D624" s="114"/>
      <c r="E624" s="114"/>
      <c r="F624" s="114"/>
      <c r="G624" s="114"/>
      <c r="H624" s="114"/>
      <c r="I624" s="114"/>
      <c r="J624" s="114"/>
      <c r="K624" s="114"/>
      <c r="L624" s="114"/>
      <c r="M624" s="114"/>
      <c r="N624" s="114"/>
      <c r="O624" s="114"/>
      <c r="P624" s="114"/>
      <c r="Q624" s="114"/>
      <c r="R624" s="114"/>
      <c r="S624" s="114"/>
      <c r="T624" s="114"/>
      <c r="U624" s="114"/>
      <c r="V624" s="114"/>
      <c r="W624" s="114"/>
      <c r="X624" s="114"/>
      <c r="Y624" s="114"/>
      <c r="Z624" s="114"/>
      <c r="AA624" s="114"/>
      <c r="AB624" s="114"/>
      <c r="AC624" s="114"/>
      <c r="AD624" s="114"/>
      <c r="AE624" s="114"/>
      <c r="AF624" s="114"/>
      <c r="AG624" s="114"/>
      <c r="AH624" s="114"/>
      <c r="AI624" s="114"/>
      <c r="AJ624" s="114"/>
      <c r="AK624" s="114"/>
      <c r="AL624" s="114"/>
      <c r="AM624" s="114"/>
      <c r="AN624" s="114"/>
      <c r="AO624" s="114"/>
      <c r="AP624" s="114"/>
      <c r="AQ624" s="114"/>
      <c r="AR624" s="114"/>
      <c r="AS624" s="114"/>
      <c r="AT624" s="114"/>
      <c r="AU624" s="114"/>
      <c r="AV624" s="114"/>
      <c r="AW624" s="114"/>
      <c r="AX624" s="114"/>
      <c r="AY624" s="114"/>
      <c r="AZ624" s="114"/>
      <c r="BA624" s="114"/>
      <c r="BB624" s="114"/>
    </row>
    <row r="625" spans="2:54">
      <c r="B625" s="114"/>
      <c r="C625" s="114"/>
      <c r="D625" s="114"/>
      <c r="E625" s="114"/>
      <c r="F625" s="114"/>
      <c r="G625" s="114"/>
      <c r="H625" s="114"/>
      <c r="I625" s="114"/>
      <c r="J625" s="114"/>
      <c r="K625" s="114"/>
      <c r="L625" s="114"/>
      <c r="M625" s="114"/>
      <c r="N625" s="114"/>
      <c r="O625" s="114"/>
      <c r="P625" s="114"/>
      <c r="Q625" s="114"/>
      <c r="R625" s="114"/>
      <c r="S625" s="114"/>
      <c r="T625" s="114"/>
      <c r="U625" s="114"/>
      <c r="V625" s="114"/>
      <c r="W625" s="114"/>
      <c r="X625" s="114"/>
      <c r="Y625" s="114"/>
      <c r="Z625" s="114"/>
      <c r="AA625" s="114"/>
      <c r="AB625" s="114"/>
      <c r="AC625" s="114"/>
      <c r="AD625" s="114"/>
      <c r="AE625" s="114"/>
      <c r="AF625" s="114"/>
      <c r="AG625" s="114"/>
      <c r="AH625" s="114"/>
      <c r="AI625" s="114"/>
      <c r="AJ625" s="114"/>
      <c r="AK625" s="114"/>
      <c r="AL625" s="114"/>
      <c r="AM625" s="114"/>
      <c r="AN625" s="114"/>
      <c r="AO625" s="114"/>
      <c r="AP625" s="114"/>
      <c r="AQ625" s="114"/>
      <c r="AR625" s="114"/>
      <c r="AS625" s="114"/>
      <c r="AT625" s="114"/>
      <c r="AU625" s="114"/>
      <c r="AV625" s="114"/>
      <c r="AW625" s="114"/>
      <c r="AX625" s="114"/>
      <c r="AY625" s="114"/>
      <c r="AZ625" s="114"/>
      <c r="BA625" s="114"/>
      <c r="BB625" s="114"/>
    </row>
    <row r="626" spans="2:54">
      <c r="B626" s="114"/>
      <c r="C626" s="114"/>
      <c r="D626" s="114"/>
      <c r="E626" s="114"/>
      <c r="F626" s="114"/>
      <c r="G626" s="114"/>
      <c r="H626" s="114"/>
      <c r="I626" s="114"/>
      <c r="J626" s="114"/>
      <c r="K626" s="114"/>
      <c r="L626" s="114"/>
      <c r="M626" s="114"/>
      <c r="N626" s="114"/>
      <c r="O626" s="114"/>
      <c r="P626" s="114"/>
      <c r="Q626" s="114"/>
      <c r="R626" s="114"/>
      <c r="S626" s="114"/>
      <c r="T626" s="114"/>
      <c r="U626" s="114"/>
      <c r="V626" s="114"/>
      <c r="W626" s="114"/>
      <c r="X626" s="114"/>
      <c r="Y626" s="114"/>
      <c r="Z626" s="114"/>
      <c r="AA626" s="114"/>
      <c r="AB626" s="114"/>
      <c r="AC626" s="114"/>
      <c r="AD626" s="114"/>
      <c r="AE626" s="114"/>
      <c r="AF626" s="114"/>
      <c r="AG626" s="114"/>
      <c r="AH626" s="114"/>
      <c r="AI626" s="114"/>
      <c r="AJ626" s="114"/>
      <c r="AK626" s="114"/>
      <c r="AL626" s="114"/>
      <c r="AM626" s="114"/>
      <c r="AN626" s="114"/>
      <c r="AO626" s="114"/>
      <c r="AP626" s="114"/>
      <c r="AQ626" s="114"/>
      <c r="AR626" s="114"/>
      <c r="AS626" s="114"/>
      <c r="AT626" s="114"/>
      <c r="AU626" s="114"/>
      <c r="AV626" s="114"/>
      <c r="AW626" s="114"/>
      <c r="AX626" s="114"/>
      <c r="AY626" s="114"/>
      <c r="AZ626" s="114"/>
      <c r="BA626" s="114"/>
      <c r="BB626" s="114"/>
    </row>
    <row r="627" spans="2:54">
      <c r="B627" s="114"/>
      <c r="C627" s="114"/>
      <c r="D627" s="114"/>
      <c r="E627" s="114"/>
      <c r="F627" s="114"/>
      <c r="G627" s="114"/>
      <c r="H627" s="114"/>
      <c r="I627" s="114"/>
      <c r="J627" s="114"/>
      <c r="K627" s="114"/>
      <c r="L627" s="114"/>
      <c r="M627" s="114"/>
      <c r="N627" s="114"/>
      <c r="O627" s="114"/>
      <c r="P627" s="114"/>
      <c r="Q627" s="114"/>
      <c r="R627" s="114"/>
      <c r="S627" s="114"/>
      <c r="T627" s="114"/>
      <c r="U627" s="114"/>
      <c r="V627" s="114"/>
      <c r="W627" s="114"/>
      <c r="X627" s="114"/>
      <c r="Y627" s="114"/>
      <c r="Z627" s="114"/>
      <c r="AA627" s="114"/>
      <c r="AB627" s="114"/>
      <c r="AC627" s="114"/>
      <c r="AD627" s="114"/>
      <c r="AE627" s="114"/>
      <c r="AF627" s="114"/>
      <c r="AG627" s="114"/>
      <c r="AH627" s="114"/>
      <c r="AI627" s="114"/>
      <c r="AJ627" s="114"/>
      <c r="AK627" s="114"/>
      <c r="AL627" s="114"/>
      <c r="AM627" s="114"/>
      <c r="AN627" s="114"/>
      <c r="AO627" s="114"/>
      <c r="AP627" s="114"/>
      <c r="AQ627" s="114"/>
      <c r="AR627" s="114"/>
      <c r="AS627" s="114"/>
      <c r="AT627" s="114"/>
      <c r="AU627" s="114"/>
      <c r="AV627" s="114"/>
      <c r="AW627" s="114"/>
      <c r="AX627" s="114"/>
      <c r="AY627" s="114"/>
      <c r="AZ627" s="114"/>
      <c r="BA627" s="114"/>
      <c r="BB627" s="114"/>
    </row>
    <row r="628" spans="2:54">
      <c r="B628" s="114"/>
      <c r="C628" s="114"/>
      <c r="D628" s="114"/>
      <c r="E628" s="114"/>
      <c r="F628" s="114"/>
      <c r="G628" s="114"/>
      <c r="H628" s="114"/>
      <c r="I628" s="114"/>
      <c r="J628" s="114"/>
      <c r="K628" s="114"/>
      <c r="L628" s="114"/>
      <c r="M628" s="114"/>
      <c r="N628" s="114"/>
      <c r="O628" s="114"/>
      <c r="P628" s="114"/>
      <c r="Q628" s="114"/>
      <c r="R628" s="114"/>
      <c r="S628" s="114"/>
      <c r="T628" s="114"/>
      <c r="U628" s="114"/>
      <c r="V628" s="114"/>
      <c r="W628" s="114"/>
      <c r="X628" s="114"/>
      <c r="Y628" s="114"/>
      <c r="Z628" s="114"/>
      <c r="AA628" s="114"/>
      <c r="AB628" s="114"/>
      <c r="AC628" s="114"/>
      <c r="AD628" s="114"/>
      <c r="AE628" s="114"/>
      <c r="AF628" s="114"/>
      <c r="AG628" s="114"/>
      <c r="AH628" s="114"/>
      <c r="AI628" s="114"/>
      <c r="AJ628" s="114"/>
      <c r="AK628" s="114"/>
      <c r="AL628" s="114"/>
      <c r="AM628" s="114"/>
      <c r="AN628" s="114"/>
      <c r="AO628" s="114"/>
      <c r="AP628" s="114"/>
      <c r="AQ628" s="114"/>
      <c r="AR628" s="114"/>
      <c r="AS628" s="114"/>
      <c r="AT628" s="114"/>
      <c r="AU628" s="114"/>
      <c r="AV628" s="114"/>
      <c r="AW628" s="114"/>
      <c r="AX628" s="114"/>
      <c r="AY628" s="114"/>
      <c r="AZ628" s="114"/>
      <c r="BA628" s="114"/>
      <c r="BB628" s="114"/>
    </row>
    <row r="629" spans="2:54">
      <c r="B629" s="114"/>
      <c r="C629" s="114"/>
      <c r="D629" s="114"/>
      <c r="E629" s="114"/>
      <c r="F629" s="114"/>
      <c r="G629" s="114"/>
      <c r="H629" s="114"/>
      <c r="I629" s="114"/>
      <c r="J629" s="114"/>
      <c r="K629" s="114"/>
      <c r="L629" s="114"/>
      <c r="M629" s="114"/>
      <c r="N629" s="114"/>
      <c r="O629" s="114"/>
      <c r="P629" s="114"/>
      <c r="Q629" s="114"/>
      <c r="R629" s="114"/>
      <c r="S629" s="114"/>
      <c r="T629" s="114"/>
      <c r="U629" s="114"/>
      <c r="V629" s="114"/>
      <c r="W629" s="114"/>
      <c r="X629" s="114"/>
      <c r="Y629" s="114"/>
      <c r="Z629" s="114"/>
      <c r="AA629" s="114"/>
      <c r="AB629" s="114"/>
      <c r="AC629" s="114"/>
      <c r="AD629" s="114"/>
      <c r="AE629" s="114"/>
      <c r="AF629" s="114"/>
      <c r="AG629" s="114"/>
      <c r="AH629" s="114"/>
      <c r="AI629" s="114"/>
      <c r="AJ629" s="114"/>
      <c r="AK629" s="114"/>
      <c r="AL629" s="114"/>
      <c r="AM629" s="114"/>
      <c r="AN629" s="114"/>
      <c r="AO629" s="114"/>
      <c r="AP629" s="114"/>
      <c r="AQ629" s="114"/>
      <c r="AR629" s="114"/>
      <c r="AS629" s="114"/>
      <c r="AT629" s="114"/>
      <c r="AU629" s="114"/>
      <c r="AV629" s="114"/>
      <c r="AW629" s="114"/>
      <c r="AX629" s="114"/>
      <c r="AY629" s="114"/>
      <c r="AZ629" s="114"/>
      <c r="BA629" s="114"/>
      <c r="BB629" s="114"/>
    </row>
    <row r="630" spans="2:54">
      <c r="B630" s="114"/>
      <c r="C630" s="114"/>
      <c r="D630" s="114"/>
      <c r="E630" s="114"/>
      <c r="F630" s="114"/>
      <c r="G630" s="114"/>
      <c r="H630" s="114"/>
      <c r="I630" s="114"/>
      <c r="J630" s="114"/>
      <c r="K630" s="114"/>
      <c r="L630" s="114"/>
      <c r="M630" s="114"/>
      <c r="N630" s="114"/>
      <c r="O630" s="114"/>
      <c r="P630" s="114"/>
      <c r="Q630" s="114"/>
      <c r="R630" s="114"/>
      <c r="S630" s="114"/>
      <c r="T630" s="114"/>
      <c r="U630" s="114"/>
      <c r="V630" s="114"/>
      <c r="W630" s="114"/>
      <c r="X630" s="114"/>
      <c r="Y630" s="114"/>
      <c r="Z630" s="114"/>
      <c r="AA630" s="114"/>
      <c r="AB630" s="114"/>
      <c r="AC630" s="114"/>
      <c r="AD630" s="114"/>
      <c r="AE630" s="114"/>
      <c r="AF630" s="114"/>
      <c r="AG630" s="114"/>
      <c r="AH630" s="114"/>
      <c r="AI630" s="114"/>
      <c r="AJ630" s="114"/>
      <c r="AK630" s="114"/>
      <c r="AL630" s="114"/>
      <c r="AM630" s="114"/>
      <c r="AN630" s="114"/>
      <c r="AO630" s="114"/>
      <c r="AP630" s="114"/>
      <c r="AQ630" s="114"/>
      <c r="AR630" s="114"/>
      <c r="AS630" s="114"/>
      <c r="AT630" s="114"/>
      <c r="AU630" s="114"/>
      <c r="AV630" s="114"/>
      <c r="AW630" s="114"/>
      <c r="AX630" s="114"/>
      <c r="AY630" s="114"/>
      <c r="AZ630" s="114"/>
      <c r="BA630" s="114"/>
      <c r="BB630" s="114"/>
    </row>
    <row r="631" spans="2:54">
      <c r="B631" s="114"/>
      <c r="C631" s="114"/>
      <c r="D631" s="114"/>
      <c r="E631" s="114"/>
      <c r="F631" s="114"/>
      <c r="G631" s="114"/>
      <c r="H631" s="114"/>
      <c r="I631" s="114"/>
      <c r="J631" s="114"/>
      <c r="K631" s="114"/>
      <c r="L631" s="114"/>
      <c r="M631" s="114"/>
      <c r="N631" s="114"/>
      <c r="O631" s="114"/>
      <c r="P631" s="114"/>
      <c r="Q631" s="114"/>
      <c r="R631" s="114"/>
      <c r="S631" s="114"/>
      <c r="T631" s="114"/>
      <c r="U631" s="114"/>
      <c r="V631" s="114"/>
      <c r="W631" s="114"/>
      <c r="X631" s="114"/>
      <c r="Y631" s="114"/>
      <c r="Z631" s="114"/>
      <c r="AA631" s="114"/>
      <c r="AB631" s="114"/>
      <c r="AC631" s="114"/>
      <c r="AD631" s="114"/>
      <c r="AE631" s="114"/>
      <c r="AF631" s="114"/>
      <c r="AG631" s="114"/>
      <c r="AH631" s="114"/>
      <c r="AI631" s="114"/>
      <c r="AJ631" s="114"/>
      <c r="AK631" s="114"/>
      <c r="AL631" s="114"/>
      <c r="AM631" s="114"/>
      <c r="AN631" s="114"/>
      <c r="AO631" s="114"/>
      <c r="AP631" s="114"/>
      <c r="AQ631" s="114"/>
      <c r="AR631" s="114"/>
      <c r="AS631" s="114"/>
      <c r="AT631" s="114"/>
      <c r="AU631" s="114"/>
      <c r="AV631" s="114"/>
      <c r="AW631" s="114"/>
      <c r="AX631" s="114"/>
      <c r="AY631" s="114"/>
      <c r="AZ631" s="114"/>
      <c r="BA631" s="114"/>
      <c r="BB631" s="114"/>
    </row>
    <row r="632" spans="2:54">
      <c r="B632" s="114"/>
      <c r="C632" s="114"/>
      <c r="D632" s="114"/>
      <c r="E632" s="114"/>
      <c r="F632" s="114"/>
      <c r="G632" s="114"/>
      <c r="H632" s="114"/>
      <c r="I632" s="114"/>
      <c r="J632" s="114"/>
      <c r="K632" s="114"/>
      <c r="L632" s="114"/>
      <c r="M632" s="114"/>
      <c r="N632" s="114"/>
      <c r="O632" s="114"/>
      <c r="P632" s="114"/>
      <c r="Q632" s="114"/>
      <c r="R632" s="114"/>
      <c r="S632" s="114"/>
      <c r="T632" s="114"/>
      <c r="U632" s="114"/>
      <c r="V632" s="114"/>
      <c r="W632" s="114"/>
      <c r="X632" s="114"/>
      <c r="Y632" s="114"/>
      <c r="Z632" s="114"/>
      <c r="AA632" s="114"/>
      <c r="AB632" s="114"/>
      <c r="AC632" s="114"/>
      <c r="AD632" s="114"/>
      <c r="AE632" s="114"/>
      <c r="AF632" s="114"/>
      <c r="AG632" s="114"/>
      <c r="AH632" s="114"/>
      <c r="AI632" s="114"/>
      <c r="AJ632" s="114"/>
      <c r="AK632" s="114"/>
      <c r="AL632" s="114"/>
      <c r="AM632" s="114"/>
      <c r="AN632" s="114"/>
      <c r="AO632" s="114"/>
      <c r="AP632" s="114"/>
      <c r="AQ632" s="114"/>
      <c r="AR632" s="114"/>
      <c r="AS632" s="114"/>
      <c r="AT632" s="114"/>
      <c r="AU632" s="114"/>
      <c r="AV632" s="114"/>
      <c r="AW632" s="114"/>
      <c r="AX632" s="114"/>
      <c r="AY632" s="114"/>
      <c r="AZ632" s="114"/>
      <c r="BA632" s="114"/>
      <c r="BB632" s="114"/>
    </row>
    <row r="633" spans="2:54">
      <c r="B633" s="114"/>
      <c r="C633" s="114"/>
      <c r="D633" s="114"/>
      <c r="E633" s="114"/>
      <c r="F633" s="114"/>
      <c r="G633" s="114"/>
      <c r="H633" s="114"/>
      <c r="I633" s="114"/>
      <c r="J633" s="114"/>
      <c r="K633" s="114"/>
      <c r="L633" s="114"/>
      <c r="M633" s="114"/>
      <c r="N633" s="114"/>
      <c r="O633" s="114"/>
      <c r="P633" s="114"/>
      <c r="Q633" s="114"/>
      <c r="R633" s="114"/>
      <c r="S633" s="114"/>
      <c r="T633" s="114"/>
      <c r="U633" s="114"/>
      <c r="V633" s="114"/>
      <c r="W633" s="114"/>
      <c r="X633" s="114"/>
      <c r="Y633" s="114"/>
      <c r="Z633" s="114"/>
      <c r="AA633" s="114"/>
      <c r="AB633" s="114"/>
      <c r="AC633" s="114"/>
      <c r="AD633" s="114"/>
      <c r="AE633" s="114"/>
      <c r="AF633" s="114"/>
      <c r="AG633" s="114"/>
      <c r="AH633" s="114"/>
      <c r="AI633" s="114"/>
      <c r="AJ633" s="114"/>
      <c r="AK633" s="114"/>
      <c r="AL633" s="114"/>
      <c r="AM633" s="114"/>
      <c r="AN633" s="114"/>
      <c r="AO633" s="114"/>
      <c r="AP633" s="114"/>
      <c r="AQ633" s="114"/>
      <c r="AR633" s="114"/>
      <c r="AS633" s="114"/>
      <c r="AT633" s="114"/>
      <c r="AU633" s="114"/>
      <c r="AV633" s="114"/>
      <c r="AW633" s="114"/>
      <c r="AX633" s="114"/>
      <c r="AY633" s="114"/>
      <c r="AZ633" s="114"/>
      <c r="BA633" s="114"/>
      <c r="BB633" s="114"/>
    </row>
    <row r="634" spans="2:54">
      <c r="B634" s="114"/>
      <c r="C634" s="114"/>
      <c r="D634" s="114"/>
      <c r="E634" s="114"/>
      <c r="F634" s="114"/>
      <c r="G634" s="114"/>
      <c r="H634" s="114"/>
      <c r="I634" s="114"/>
      <c r="J634" s="114"/>
      <c r="K634" s="114"/>
      <c r="L634" s="114"/>
      <c r="M634" s="114"/>
      <c r="N634" s="114"/>
      <c r="O634" s="114"/>
      <c r="P634" s="114"/>
      <c r="Q634" s="114"/>
      <c r="R634" s="114"/>
      <c r="S634" s="114"/>
      <c r="T634" s="114"/>
      <c r="U634" s="114"/>
      <c r="V634" s="114"/>
      <c r="W634" s="114"/>
      <c r="X634" s="114"/>
      <c r="Y634" s="114"/>
      <c r="Z634" s="114"/>
      <c r="AA634" s="114"/>
      <c r="AB634" s="114"/>
      <c r="AC634" s="114"/>
      <c r="AD634" s="114"/>
      <c r="AE634" s="114"/>
      <c r="AF634" s="114"/>
      <c r="AG634" s="114"/>
      <c r="AH634" s="114"/>
      <c r="AI634" s="114"/>
      <c r="AJ634" s="114"/>
      <c r="AK634" s="114"/>
      <c r="AL634" s="114"/>
      <c r="AM634" s="114"/>
      <c r="AN634" s="114"/>
      <c r="AO634" s="114"/>
      <c r="AP634" s="114"/>
      <c r="AQ634" s="114"/>
      <c r="AR634" s="114"/>
      <c r="AS634" s="114"/>
      <c r="AT634" s="114"/>
      <c r="AU634" s="114"/>
      <c r="AV634" s="114"/>
      <c r="AW634" s="114"/>
      <c r="AX634" s="114"/>
      <c r="AY634" s="114"/>
      <c r="AZ634" s="114"/>
      <c r="BA634" s="114"/>
      <c r="BB634" s="114"/>
    </row>
    <row r="635" spans="2:54">
      <c r="B635" s="114"/>
      <c r="C635" s="114"/>
      <c r="D635" s="114"/>
      <c r="E635" s="114"/>
      <c r="F635" s="114"/>
      <c r="G635" s="114"/>
      <c r="H635" s="114"/>
      <c r="I635" s="114"/>
      <c r="J635" s="114"/>
      <c r="K635" s="114"/>
      <c r="L635" s="114"/>
      <c r="M635" s="114"/>
      <c r="N635" s="114"/>
      <c r="O635" s="114"/>
      <c r="P635" s="114"/>
      <c r="Q635" s="114"/>
      <c r="R635" s="114"/>
      <c r="S635" s="114"/>
      <c r="T635" s="114"/>
      <c r="U635" s="114"/>
      <c r="V635" s="114"/>
      <c r="W635" s="114"/>
      <c r="X635" s="114"/>
      <c r="Y635" s="114"/>
      <c r="Z635" s="114"/>
      <c r="AA635" s="114"/>
      <c r="AB635" s="114"/>
      <c r="AC635" s="114"/>
      <c r="AD635" s="114"/>
      <c r="AE635" s="114"/>
      <c r="AF635" s="114"/>
      <c r="AG635" s="114"/>
      <c r="AH635" s="114"/>
      <c r="AI635" s="114"/>
      <c r="AJ635" s="114"/>
      <c r="AK635" s="114"/>
      <c r="AL635" s="114"/>
      <c r="AM635" s="114"/>
      <c r="AN635" s="114"/>
      <c r="AO635" s="114"/>
      <c r="AP635" s="114"/>
      <c r="AQ635" s="114"/>
      <c r="AR635" s="114"/>
      <c r="AS635" s="114"/>
      <c r="AT635" s="114"/>
      <c r="AU635" s="114"/>
      <c r="AV635" s="114"/>
      <c r="AW635" s="114"/>
      <c r="AX635" s="114"/>
      <c r="AY635" s="114"/>
      <c r="AZ635" s="114"/>
      <c r="BA635" s="114"/>
      <c r="BB635" s="114"/>
    </row>
    <row r="636" spans="2:54">
      <c r="B636" s="114"/>
      <c r="C636" s="114"/>
      <c r="D636" s="114"/>
      <c r="E636" s="114"/>
      <c r="F636" s="114"/>
      <c r="G636" s="114"/>
      <c r="H636" s="114"/>
      <c r="I636" s="114"/>
      <c r="J636" s="114"/>
      <c r="K636" s="114"/>
      <c r="L636" s="114"/>
      <c r="M636" s="114"/>
      <c r="N636" s="114"/>
      <c r="O636" s="114"/>
      <c r="P636" s="114"/>
      <c r="Q636" s="114"/>
      <c r="R636" s="114"/>
      <c r="S636" s="114"/>
      <c r="T636" s="114"/>
      <c r="U636" s="114"/>
      <c r="V636" s="114"/>
      <c r="W636" s="114"/>
      <c r="X636" s="114"/>
      <c r="Y636" s="114"/>
      <c r="Z636" s="114"/>
      <c r="AA636" s="114"/>
      <c r="AB636" s="114"/>
      <c r="AC636" s="114"/>
      <c r="AD636" s="114"/>
      <c r="AE636" s="114"/>
      <c r="AF636" s="114"/>
      <c r="AG636" s="114"/>
      <c r="AH636" s="114"/>
      <c r="AI636" s="114"/>
      <c r="AJ636" s="114"/>
      <c r="AK636" s="114"/>
      <c r="AL636" s="114"/>
      <c r="AM636" s="114"/>
      <c r="AN636" s="114"/>
      <c r="AO636" s="114"/>
      <c r="AP636" s="114"/>
      <c r="AQ636" s="114"/>
      <c r="AR636" s="114"/>
      <c r="AS636" s="114"/>
      <c r="AT636" s="114"/>
      <c r="AU636" s="114"/>
      <c r="AV636" s="114"/>
      <c r="AW636" s="114"/>
      <c r="AX636" s="114"/>
      <c r="AY636" s="114"/>
      <c r="AZ636" s="114"/>
      <c r="BA636" s="114"/>
      <c r="BB636" s="114"/>
    </row>
    <row r="637" spans="2:54">
      <c r="B637" s="114"/>
      <c r="C637" s="114"/>
      <c r="D637" s="114"/>
      <c r="E637" s="114"/>
      <c r="F637" s="114"/>
      <c r="G637" s="114"/>
      <c r="H637" s="114"/>
      <c r="I637" s="114"/>
      <c r="J637" s="114"/>
      <c r="K637" s="114"/>
      <c r="L637" s="114"/>
      <c r="M637" s="114"/>
      <c r="N637" s="114"/>
      <c r="O637" s="114"/>
      <c r="P637" s="114"/>
      <c r="Q637" s="114"/>
      <c r="R637" s="114"/>
      <c r="S637" s="114"/>
      <c r="T637" s="114"/>
      <c r="U637" s="114"/>
      <c r="V637" s="114"/>
      <c r="W637" s="114"/>
      <c r="X637" s="114"/>
      <c r="Y637" s="114"/>
      <c r="Z637" s="114"/>
      <c r="AA637" s="114"/>
      <c r="AB637" s="114"/>
      <c r="AC637" s="114"/>
      <c r="AD637" s="114"/>
      <c r="AE637" s="114"/>
      <c r="AF637" s="114"/>
      <c r="AG637" s="114"/>
      <c r="AH637" s="114"/>
      <c r="AI637" s="114"/>
      <c r="AJ637" s="114"/>
      <c r="AK637" s="114"/>
      <c r="AL637" s="114"/>
      <c r="AM637" s="114"/>
      <c r="AN637" s="114"/>
      <c r="AO637" s="114"/>
      <c r="AP637" s="114"/>
      <c r="AQ637" s="114"/>
      <c r="AR637" s="114"/>
      <c r="AS637" s="114"/>
      <c r="AT637" s="114"/>
      <c r="AU637" s="114"/>
      <c r="AV637" s="114"/>
      <c r="AW637" s="114"/>
      <c r="AX637" s="114"/>
      <c r="AY637" s="114"/>
      <c r="AZ637" s="114"/>
      <c r="BA637" s="114"/>
      <c r="BB637" s="114"/>
    </row>
    <row r="638" spans="2:54">
      <c r="B638" s="114"/>
      <c r="C638" s="114"/>
      <c r="D638" s="114"/>
      <c r="E638" s="114"/>
      <c r="F638" s="114"/>
      <c r="G638" s="114"/>
      <c r="H638" s="114"/>
      <c r="I638" s="114"/>
      <c r="J638" s="114"/>
      <c r="K638" s="114"/>
      <c r="L638" s="114"/>
      <c r="M638" s="114"/>
      <c r="N638" s="114"/>
      <c r="O638" s="114"/>
      <c r="P638" s="114"/>
      <c r="Q638" s="114"/>
      <c r="R638" s="114"/>
      <c r="S638" s="114"/>
      <c r="T638" s="114"/>
      <c r="U638" s="114"/>
      <c r="V638" s="114"/>
      <c r="W638" s="114"/>
      <c r="X638" s="114"/>
      <c r="Y638" s="114"/>
      <c r="Z638" s="114"/>
      <c r="AA638" s="114"/>
      <c r="AB638" s="114"/>
      <c r="AC638" s="114"/>
      <c r="AD638" s="114"/>
      <c r="AE638" s="114"/>
      <c r="AF638" s="114"/>
      <c r="AG638" s="114"/>
      <c r="AH638" s="114"/>
      <c r="AI638" s="114"/>
      <c r="AJ638" s="114"/>
      <c r="AK638" s="114"/>
      <c r="AL638" s="114"/>
      <c r="AM638" s="114"/>
      <c r="AN638" s="114"/>
      <c r="AO638" s="114"/>
      <c r="AP638" s="114"/>
      <c r="AQ638" s="114"/>
      <c r="AR638" s="114"/>
      <c r="AS638" s="114"/>
      <c r="AT638" s="114"/>
      <c r="AU638" s="114"/>
      <c r="AV638" s="114"/>
      <c r="AW638" s="114"/>
      <c r="AX638" s="114"/>
      <c r="AY638" s="114"/>
      <c r="AZ638" s="114"/>
      <c r="BA638" s="114"/>
      <c r="BB638" s="114"/>
    </row>
    <row r="639" spans="2:54">
      <c r="B639" s="114"/>
      <c r="C639" s="114"/>
      <c r="D639" s="114"/>
      <c r="E639" s="114"/>
      <c r="F639" s="114"/>
      <c r="G639" s="114"/>
      <c r="H639" s="114"/>
      <c r="I639" s="114"/>
      <c r="J639" s="114"/>
      <c r="K639" s="114"/>
      <c r="L639" s="114"/>
      <c r="M639" s="114"/>
      <c r="N639" s="114"/>
      <c r="O639" s="114"/>
      <c r="P639" s="114"/>
      <c r="Q639" s="114"/>
      <c r="R639" s="114"/>
      <c r="S639" s="114"/>
      <c r="T639" s="114"/>
      <c r="U639" s="114"/>
      <c r="V639" s="114"/>
      <c r="W639" s="114"/>
      <c r="X639" s="114"/>
      <c r="Y639" s="114"/>
      <c r="Z639" s="114"/>
      <c r="AA639" s="114"/>
      <c r="AB639" s="114"/>
      <c r="AC639" s="114"/>
      <c r="AD639" s="114"/>
      <c r="AE639" s="114"/>
      <c r="AF639" s="114"/>
      <c r="AG639" s="114"/>
      <c r="AH639" s="114"/>
      <c r="AI639" s="114"/>
      <c r="AJ639" s="114"/>
      <c r="AK639" s="114"/>
      <c r="AL639" s="114"/>
      <c r="AM639" s="114"/>
      <c r="AN639" s="114"/>
      <c r="AO639" s="114"/>
      <c r="AP639" s="114"/>
      <c r="AQ639" s="114"/>
      <c r="AR639" s="114"/>
      <c r="AS639" s="114"/>
      <c r="AT639" s="114"/>
      <c r="AU639" s="114"/>
      <c r="AV639" s="114"/>
      <c r="AW639" s="114"/>
      <c r="AX639" s="114"/>
      <c r="AY639" s="114"/>
      <c r="AZ639" s="114"/>
      <c r="BA639" s="114"/>
      <c r="BB639" s="114"/>
    </row>
    <row r="640" spans="2:54">
      <c r="B640" s="114"/>
      <c r="C640" s="114"/>
      <c r="D640" s="114"/>
      <c r="E640" s="114"/>
      <c r="F640" s="114"/>
      <c r="G640" s="114"/>
      <c r="H640" s="114"/>
      <c r="I640" s="114"/>
      <c r="J640" s="114"/>
      <c r="K640" s="114"/>
      <c r="L640" s="114"/>
      <c r="M640" s="114"/>
      <c r="N640" s="114"/>
      <c r="O640" s="114"/>
      <c r="P640" s="114"/>
      <c r="Q640" s="114"/>
      <c r="R640" s="114"/>
      <c r="S640" s="114"/>
      <c r="T640" s="114"/>
      <c r="U640" s="114"/>
      <c r="V640" s="114"/>
      <c r="W640" s="114"/>
      <c r="X640" s="114"/>
      <c r="Y640" s="114"/>
      <c r="Z640" s="114"/>
      <c r="AA640" s="114"/>
      <c r="AB640" s="114"/>
      <c r="AC640" s="114"/>
      <c r="AD640" s="114"/>
      <c r="AE640" s="114"/>
      <c r="AF640" s="114"/>
      <c r="AG640" s="114"/>
      <c r="AH640" s="114"/>
      <c r="AI640" s="114"/>
      <c r="AJ640" s="114"/>
      <c r="AK640" s="114"/>
      <c r="AL640" s="114"/>
      <c r="AM640" s="114"/>
      <c r="AN640" s="114"/>
      <c r="AO640" s="114"/>
      <c r="AP640" s="114"/>
      <c r="AQ640" s="114"/>
      <c r="AR640" s="114"/>
      <c r="AS640" s="114"/>
      <c r="AT640" s="114"/>
      <c r="AU640" s="114"/>
      <c r="AV640" s="114"/>
      <c r="AW640" s="114"/>
      <c r="AX640" s="114"/>
      <c r="AY640" s="114"/>
      <c r="AZ640" s="114"/>
      <c r="BA640" s="114"/>
      <c r="BB640" s="114"/>
    </row>
    <row r="641" spans="2:54">
      <c r="B641" s="114"/>
      <c r="C641" s="114"/>
      <c r="D641" s="114"/>
      <c r="E641" s="114"/>
      <c r="F641" s="114"/>
      <c r="G641" s="114"/>
      <c r="H641" s="114"/>
      <c r="I641" s="114"/>
      <c r="J641" s="114"/>
      <c r="K641" s="114"/>
      <c r="L641" s="114"/>
      <c r="M641" s="114"/>
      <c r="N641" s="114"/>
      <c r="O641" s="114"/>
      <c r="P641" s="114"/>
      <c r="Q641" s="114"/>
      <c r="R641" s="114"/>
      <c r="S641" s="114"/>
      <c r="T641" s="114"/>
      <c r="U641" s="114"/>
      <c r="V641" s="114"/>
      <c r="W641" s="114"/>
      <c r="X641" s="114"/>
      <c r="Y641" s="114"/>
      <c r="Z641" s="114"/>
      <c r="AA641" s="114"/>
      <c r="AB641" s="114"/>
      <c r="AC641" s="114"/>
      <c r="AD641" s="114"/>
      <c r="AE641" s="114"/>
      <c r="AF641" s="114"/>
      <c r="AG641" s="114"/>
      <c r="AH641" s="114"/>
      <c r="AI641" s="114"/>
      <c r="AJ641" s="114"/>
      <c r="AK641" s="114"/>
      <c r="AL641" s="114"/>
      <c r="AM641" s="114"/>
      <c r="AN641" s="114"/>
      <c r="AO641" s="114"/>
      <c r="AP641" s="114"/>
      <c r="AQ641" s="114"/>
      <c r="AR641" s="114"/>
      <c r="AS641" s="114"/>
      <c r="AT641" s="114"/>
      <c r="AU641" s="114"/>
      <c r="AV641" s="114"/>
      <c r="AW641" s="114"/>
      <c r="AX641" s="114"/>
      <c r="AY641" s="114"/>
      <c r="AZ641" s="114"/>
      <c r="BA641" s="114"/>
      <c r="BB641" s="114"/>
    </row>
    <row r="642" spans="2:54">
      <c r="B642" s="114"/>
      <c r="C642" s="114"/>
      <c r="D642" s="114"/>
      <c r="E642" s="114"/>
      <c r="F642" s="114"/>
      <c r="G642" s="114"/>
      <c r="H642" s="114"/>
      <c r="I642" s="114"/>
      <c r="J642" s="114"/>
      <c r="K642" s="114"/>
      <c r="L642" s="114"/>
      <c r="M642" s="114"/>
      <c r="N642" s="114"/>
      <c r="O642" s="114"/>
      <c r="P642" s="114"/>
      <c r="Q642" s="114"/>
      <c r="R642" s="114"/>
      <c r="S642" s="114"/>
      <c r="T642" s="114"/>
      <c r="U642" s="114"/>
      <c r="V642" s="114"/>
      <c r="W642" s="114"/>
      <c r="X642" s="114"/>
      <c r="Y642" s="114"/>
      <c r="Z642" s="114"/>
      <c r="AA642" s="114"/>
      <c r="AB642" s="114"/>
      <c r="AC642" s="114"/>
      <c r="AD642" s="114"/>
      <c r="AE642" s="114"/>
      <c r="AF642" s="114"/>
      <c r="AG642" s="114"/>
      <c r="AH642" s="114"/>
      <c r="AI642" s="114"/>
      <c r="AJ642" s="114"/>
      <c r="AK642" s="114"/>
      <c r="AL642" s="114"/>
      <c r="AM642" s="114"/>
      <c r="AN642" s="114"/>
      <c r="AO642" s="114"/>
      <c r="AP642" s="114"/>
      <c r="AQ642" s="114"/>
      <c r="AR642" s="114"/>
      <c r="AS642" s="114"/>
      <c r="AT642" s="114"/>
      <c r="AU642" s="114"/>
      <c r="AV642" s="114"/>
      <c r="AW642" s="114"/>
      <c r="AX642" s="114"/>
      <c r="AY642" s="114"/>
      <c r="AZ642" s="114"/>
      <c r="BA642" s="114"/>
      <c r="BB642" s="114"/>
    </row>
    <row r="643" spans="2:54">
      <c r="B643" s="114"/>
      <c r="C643" s="114"/>
      <c r="D643" s="114"/>
      <c r="E643" s="114"/>
      <c r="F643" s="114"/>
      <c r="G643" s="114"/>
      <c r="H643" s="114"/>
      <c r="I643" s="114"/>
      <c r="J643" s="114"/>
      <c r="K643" s="114"/>
      <c r="L643" s="114"/>
      <c r="M643" s="114"/>
      <c r="N643" s="114"/>
      <c r="O643" s="114"/>
      <c r="P643" s="114"/>
      <c r="Q643" s="114"/>
      <c r="R643" s="114"/>
      <c r="S643" s="114"/>
      <c r="T643" s="114"/>
      <c r="U643" s="114"/>
      <c r="V643" s="114"/>
      <c r="W643" s="114"/>
      <c r="X643" s="114"/>
      <c r="Y643" s="114"/>
      <c r="Z643" s="114"/>
      <c r="AA643" s="114"/>
      <c r="AB643" s="114"/>
      <c r="AC643" s="114"/>
      <c r="AD643" s="114"/>
      <c r="AE643" s="114"/>
      <c r="AF643" s="114"/>
      <c r="AG643" s="114"/>
      <c r="AH643" s="114"/>
      <c r="AI643" s="114"/>
      <c r="AJ643" s="114"/>
      <c r="AK643" s="114"/>
      <c r="AL643" s="114"/>
      <c r="AM643" s="114"/>
      <c r="AN643" s="114"/>
      <c r="AO643" s="114"/>
      <c r="AP643" s="114"/>
      <c r="AQ643" s="114"/>
      <c r="AR643" s="114"/>
      <c r="AS643" s="114"/>
      <c r="AT643" s="114"/>
      <c r="AU643" s="114"/>
      <c r="AV643" s="114"/>
      <c r="AW643" s="114"/>
      <c r="AX643" s="114"/>
      <c r="AY643" s="114"/>
      <c r="AZ643" s="114"/>
      <c r="BA643" s="114"/>
      <c r="BB643" s="114"/>
    </row>
    <row r="644" spans="2:54">
      <c r="B644" s="114"/>
      <c r="C644" s="114"/>
      <c r="D644" s="114"/>
      <c r="E644" s="114"/>
      <c r="F644" s="114"/>
      <c r="G644" s="114"/>
      <c r="H644" s="114"/>
      <c r="I644" s="114"/>
      <c r="J644" s="114"/>
      <c r="K644" s="114"/>
      <c r="L644" s="114"/>
      <c r="M644" s="114"/>
      <c r="N644" s="114"/>
      <c r="O644" s="114"/>
      <c r="P644" s="114"/>
      <c r="Q644" s="114"/>
      <c r="R644" s="114"/>
      <c r="S644" s="114"/>
      <c r="T644" s="114"/>
      <c r="U644" s="114"/>
      <c r="V644" s="114"/>
      <c r="W644" s="114"/>
      <c r="X644" s="114"/>
      <c r="Y644" s="114"/>
      <c r="Z644" s="114"/>
      <c r="AA644" s="114"/>
      <c r="AB644" s="114"/>
      <c r="AC644" s="114"/>
      <c r="AD644" s="114"/>
      <c r="AE644" s="114"/>
      <c r="AF644" s="114"/>
      <c r="AG644" s="114"/>
      <c r="AH644" s="114"/>
      <c r="AI644" s="114"/>
      <c r="AJ644" s="114"/>
      <c r="AK644" s="114"/>
      <c r="AL644" s="114"/>
      <c r="AM644" s="114"/>
      <c r="AN644" s="114"/>
      <c r="AO644" s="114"/>
      <c r="AP644" s="114"/>
      <c r="AQ644" s="114"/>
      <c r="AR644" s="114"/>
      <c r="AS644" s="114"/>
      <c r="AT644" s="114"/>
      <c r="AU644" s="114"/>
      <c r="AV644" s="114"/>
      <c r="AW644" s="114"/>
      <c r="AX644" s="114"/>
      <c r="AY644" s="114"/>
      <c r="AZ644" s="114"/>
      <c r="BA644" s="114"/>
      <c r="BB644" s="114"/>
    </row>
    <row r="645" spans="2:54">
      <c r="B645" s="114"/>
      <c r="C645" s="114"/>
      <c r="D645" s="114"/>
      <c r="E645" s="114"/>
      <c r="F645" s="114"/>
      <c r="G645" s="114"/>
      <c r="H645" s="114"/>
      <c r="I645" s="114"/>
      <c r="J645" s="114"/>
      <c r="K645" s="114"/>
      <c r="L645" s="114"/>
      <c r="M645" s="114"/>
      <c r="N645" s="114"/>
      <c r="O645" s="114"/>
      <c r="P645" s="114"/>
      <c r="Q645" s="114"/>
      <c r="R645" s="114"/>
      <c r="S645" s="114"/>
      <c r="T645" s="114"/>
      <c r="U645" s="114"/>
      <c r="V645" s="114"/>
      <c r="W645" s="114"/>
      <c r="X645" s="114"/>
      <c r="Y645" s="114"/>
      <c r="Z645" s="114"/>
      <c r="AA645" s="114"/>
      <c r="AB645" s="114"/>
      <c r="AC645" s="114"/>
      <c r="AD645" s="114"/>
      <c r="AE645" s="114"/>
      <c r="AF645" s="114"/>
      <c r="AG645" s="114"/>
      <c r="AH645" s="114"/>
      <c r="AI645" s="114"/>
      <c r="AJ645" s="114"/>
      <c r="AK645" s="114"/>
      <c r="AL645" s="114"/>
      <c r="AM645" s="114"/>
      <c r="AN645" s="114"/>
      <c r="AO645" s="114"/>
      <c r="AP645" s="114"/>
      <c r="AQ645" s="114"/>
      <c r="AR645" s="114"/>
      <c r="AS645" s="114"/>
      <c r="AT645" s="114"/>
      <c r="AU645" s="114"/>
      <c r="AV645" s="114"/>
      <c r="AW645" s="114"/>
      <c r="AX645" s="114"/>
      <c r="AY645" s="114"/>
      <c r="AZ645" s="114"/>
      <c r="BA645" s="114"/>
      <c r="BB645" s="114"/>
    </row>
    <row r="646" spans="2:54">
      <c r="B646" s="114"/>
      <c r="C646" s="114"/>
      <c r="D646" s="114"/>
      <c r="E646" s="114"/>
      <c r="F646" s="114"/>
      <c r="G646" s="114"/>
      <c r="H646" s="114"/>
      <c r="I646" s="114"/>
      <c r="J646" s="114"/>
      <c r="K646" s="114"/>
      <c r="L646" s="114"/>
      <c r="M646" s="114"/>
      <c r="N646" s="114"/>
      <c r="O646" s="114"/>
      <c r="P646" s="114"/>
      <c r="Q646" s="114"/>
      <c r="R646" s="114"/>
      <c r="S646" s="114"/>
      <c r="T646" s="114"/>
      <c r="U646" s="114"/>
      <c r="V646" s="114"/>
      <c r="W646" s="114"/>
      <c r="X646" s="114"/>
      <c r="Y646" s="114"/>
      <c r="Z646" s="114"/>
      <c r="AA646" s="114"/>
      <c r="AB646" s="114"/>
      <c r="AC646" s="114"/>
      <c r="AD646" s="114"/>
      <c r="AE646" s="114"/>
      <c r="AF646" s="114"/>
      <c r="AG646" s="114"/>
      <c r="AH646" s="114"/>
      <c r="AI646" s="114"/>
      <c r="AJ646" s="114"/>
      <c r="AK646" s="114"/>
      <c r="AL646" s="114"/>
      <c r="AM646" s="114"/>
      <c r="AN646" s="114"/>
      <c r="AO646" s="114"/>
      <c r="AP646" s="114"/>
      <c r="AQ646" s="114"/>
      <c r="AR646" s="114"/>
      <c r="AS646" s="114"/>
      <c r="AT646" s="114"/>
      <c r="AU646" s="114"/>
      <c r="AV646" s="114"/>
      <c r="AW646" s="114"/>
      <c r="AX646" s="114"/>
      <c r="AY646" s="114"/>
      <c r="AZ646" s="114"/>
      <c r="BA646" s="114"/>
      <c r="BB646" s="114"/>
    </row>
    <row r="647" spans="2:54">
      <c r="B647" s="114"/>
      <c r="C647" s="114"/>
      <c r="D647" s="114"/>
      <c r="E647" s="114"/>
      <c r="F647" s="114"/>
      <c r="G647" s="114"/>
      <c r="H647" s="114"/>
      <c r="I647" s="114"/>
      <c r="J647" s="114"/>
      <c r="K647" s="114"/>
      <c r="L647" s="114"/>
      <c r="M647" s="114"/>
      <c r="N647" s="114"/>
      <c r="O647" s="114"/>
      <c r="P647" s="114"/>
      <c r="Q647" s="114"/>
      <c r="R647" s="114"/>
      <c r="S647" s="114"/>
      <c r="T647" s="114"/>
      <c r="U647" s="114"/>
      <c r="V647" s="114"/>
      <c r="W647" s="114"/>
      <c r="X647" s="114"/>
      <c r="Y647" s="114"/>
      <c r="Z647" s="114"/>
      <c r="AA647" s="114"/>
      <c r="AB647" s="114"/>
      <c r="AC647" s="114"/>
      <c r="AD647" s="114"/>
      <c r="AE647" s="114"/>
      <c r="AF647" s="114"/>
      <c r="AG647" s="114"/>
      <c r="AH647" s="114"/>
      <c r="AI647" s="114"/>
      <c r="AJ647" s="114"/>
      <c r="AK647" s="114"/>
      <c r="AL647" s="114"/>
      <c r="AM647" s="114"/>
      <c r="AN647" s="114"/>
      <c r="AO647" s="114"/>
      <c r="AP647" s="114"/>
      <c r="AQ647" s="114"/>
      <c r="AR647" s="114"/>
      <c r="AS647" s="114"/>
      <c r="AT647" s="114"/>
      <c r="AU647" s="114"/>
      <c r="AV647" s="114"/>
      <c r="AW647" s="114"/>
      <c r="AX647" s="114"/>
      <c r="AY647" s="114"/>
      <c r="AZ647" s="114"/>
      <c r="BA647" s="114"/>
      <c r="BB647" s="114"/>
    </row>
    <row r="648" spans="2:54">
      <c r="B648" s="114"/>
      <c r="C648" s="114"/>
      <c r="D648" s="114"/>
      <c r="E648" s="114"/>
      <c r="F648" s="114"/>
      <c r="G648" s="114"/>
      <c r="H648" s="114"/>
      <c r="I648" s="114"/>
      <c r="J648" s="114"/>
      <c r="K648" s="114"/>
      <c r="L648" s="114"/>
      <c r="M648" s="114"/>
      <c r="N648" s="114"/>
      <c r="O648" s="114"/>
      <c r="P648" s="114"/>
      <c r="Q648" s="114"/>
      <c r="R648" s="114"/>
      <c r="S648" s="114"/>
      <c r="T648" s="114"/>
      <c r="U648" s="114"/>
      <c r="V648" s="114"/>
      <c r="W648" s="114"/>
      <c r="X648" s="114"/>
      <c r="Y648" s="114"/>
      <c r="Z648" s="114"/>
      <c r="AA648" s="114"/>
      <c r="AB648" s="114"/>
      <c r="AC648" s="114"/>
      <c r="AD648" s="114"/>
      <c r="AE648" s="114"/>
      <c r="AF648" s="114"/>
      <c r="AG648" s="114"/>
      <c r="AH648" s="114"/>
      <c r="AI648" s="114"/>
      <c r="AJ648" s="114"/>
      <c r="AK648" s="114"/>
      <c r="AL648" s="114"/>
      <c r="AM648" s="114"/>
      <c r="AN648" s="114"/>
      <c r="AO648" s="114"/>
      <c r="AP648" s="114"/>
      <c r="AQ648" s="114"/>
      <c r="AR648" s="114"/>
      <c r="AS648" s="114"/>
      <c r="AT648" s="114"/>
      <c r="AU648" s="114"/>
      <c r="AV648" s="114"/>
      <c r="AW648" s="114"/>
      <c r="AX648" s="114"/>
      <c r="AY648" s="114"/>
      <c r="AZ648" s="114"/>
      <c r="BA648" s="114"/>
      <c r="BB648" s="114"/>
    </row>
    <row r="649" spans="2:54">
      <c r="B649" s="114"/>
      <c r="C649" s="114"/>
      <c r="D649" s="114"/>
      <c r="E649" s="114"/>
      <c r="F649" s="114"/>
      <c r="G649" s="114"/>
      <c r="H649" s="114"/>
      <c r="I649" s="114"/>
      <c r="J649" s="114"/>
      <c r="K649" s="114"/>
      <c r="L649" s="114"/>
      <c r="M649" s="114"/>
      <c r="N649" s="114"/>
      <c r="O649" s="114"/>
      <c r="P649" s="114"/>
      <c r="Q649" s="114"/>
      <c r="R649" s="114"/>
      <c r="S649" s="114"/>
      <c r="T649" s="114"/>
      <c r="U649" s="114"/>
      <c r="V649" s="114"/>
      <c r="W649" s="114"/>
      <c r="X649" s="114"/>
      <c r="Y649" s="114"/>
      <c r="Z649" s="114"/>
      <c r="AA649" s="114"/>
      <c r="AB649" s="114"/>
      <c r="AC649" s="114"/>
      <c r="AD649" s="114"/>
      <c r="AE649" s="114"/>
      <c r="AF649" s="114"/>
      <c r="AG649" s="114"/>
      <c r="AH649" s="114"/>
      <c r="AI649" s="114"/>
      <c r="AJ649" s="114"/>
      <c r="AK649" s="114"/>
      <c r="AL649" s="114"/>
      <c r="AM649" s="114"/>
      <c r="AN649" s="114"/>
      <c r="AO649" s="114"/>
      <c r="AP649" s="114"/>
      <c r="AQ649" s="114"/>
      <c r="AR649" s="114"/>
      <c r="AS649" s="114"/>
      <c r="AT649" s="114"/>
      <c r="AU649" s="114"/>
      <c r="AV649" s="114"/>
      <c r="AW649" s="114"/>
      <c r="AX649" s="114"/>
      <c r="AY649" s="114"/>
      <c r="AZ649" s="114"/>
      <c r="BA649" s="114"/>
      <c r="BB649" s="114"/>
    </row>
    <row r="650" spans="2:54">
      <c r="B650" s="114"/>
      <c r="C650" s="114"/>
      <c r="D650" s="114"/>
      <c r="E650" s="114"/>
      <c r="F650" s="114"/>
      <c r="G650" s="114"/>
      <c r="H650" s="114"/>
      <c r="I650" s="114"/>
      <c r="J650" s="114"/>
      <c r="K650" s="114"/>
      <c r="L650" s="114"/>
      <c r="M650" s="114"/>
      <c r="N650" s="114"/>
      <c r="O650" s="114"/>
      <c r="P650" s="114"/>
      <c r="Q650" s="114"/>
      <c r="R650" s="114"/>
      <c r="S650" s="114"/>
      <c r="T650" s="114"/>
      <c r="U650" s="114"/>
      <c r="V650" s="114"/>
      <c r="W650" s="114"/>
      <c r="X650" s="114"/>
      <c r="Y650" s="114"/>
      <c r="Z650" s="114"/>
      <c r="AA650" s="114"/>
      <c r="AB650" s="114"/>
      <c r="AC650" s="114"/>
      <c r="AD650" s="114"/>
      <c r="AE650" s="114"/>
      <c r="AF650" s="114"/>
      <c r="AG650" s="114"/>
      <c r="AH650" s="114"/>
      <c r="AI650" s="114"/>
      <c r="AJ650" s="114"/>
      <c r="AK650" s="114"/>
      <c r="AL650" s="114"/>
      <c r="AM650" s="114"/>
      <c r="AN650" s="114"/>
      <c r="AO650" s="114"/>
      <c r="AP650" s="114"/>
      <c r="AQ650" s="114"/>
      <c r="AR650" s="114"/>
      <c r="AS650" s="114"/>
      <c r="AT650" s="114"/>
      <c r="AU650" s="114"/>
      <c r="AV650" s="114"/>
      <c r="AW650" s="114"/>
      <c r="AX650" s="114"/>
      <c r="AY650" s="114"/>
      <c r="AZ650" s="114"/>
      <c r="BA650" s="114"/>
      <c r="BB650" s="114"/>
    </row>
    <row r="651" spans="2:54">
      <c r="B651" s="114"/>
      <c r="C651" s="114"/>
      <c r="D651" s="114"/>
      <c r="E651" s="114"/>
      <c r="F651" s="114"/>
      <c r="G651" s="114"/>
      <c r="H651" s="114"/>
      <c r="I651" s="114"/>
      <c r="J651" s="114"/>
      <c r="K651" s="114"/>
      <c r="L651" s="114"/>
      <c r="M651" s="114"/>
      <c r="N651" s="114"/>
      <c r="O651" s="114"/>
      <c r="P651" s="114"/>
      <c r="Q651" s="114"/>
      <c r="R651" s="114"/>
      <c r="S651" s="114"/>
      <c r="T651" s="114"/>
      <c r="U651" s="114"/>
      <c r="V651" s="114"/>
      <c r="W651" s="114"/>
      <c r="X651" s="114"/>
      <c r="Y651" s="114"/>
      <c r="Z651" s="114"/>
      <c r="AA651" s="114"/>
      <c r="AB651" s="114"/>
      <c r="AC651" s="114"/>
      <c r="AD651" s="114"/>
      <c r="AE651" s="114"/>
      <c r="AF651" s="114"/>
      <c r="AG651" s="114"/>
      <c r="AH651" s="114"/>
      <c r="AI651" s="114"/>
      <c r="AJ651" s="114"/>
      <c r="AK651" s="114"/>
      <c r="AL651" s="114"/>
      <c r="AM651" s="114"/>
      <c r="AN651" s="114"/>
      <c r="AO651" s="114"/>
      <c r="AP651" s="114"/>
      <c r="AQ651" s="114"/>
      <c r="AR651" s="114"/>
      <c r="AS651" s="114"/>
      <c r="AT651" s="114"/>
      <c r="AU651" s="114"/>
      <c r="AV651" s="114"/>
      <c r="AW651" s="114"/>
      <c r="AX651" s="114"/>
      <c r="AY651" s="114"/>
      <c r="AZ651" s="114"/>
      <c r="BA651" s="114"/>
      <c r="BB651" s="114"/>
    </row>
    <row r="652" spans="2:54">
      <c r="B652" s="114"/>
      <c r="C652" s="114"/>
      <c r="D652" s="114"/>
      <c r="E652" s="114"/>
      <c r="F652" s="114"/>
      <c r="G652" s="114"/>
      <c r="H652" s="114"/>
      <c r="I652" s="114"/>
      <c r="J652" s="114"/>
      <c r="K652" s="114"/>
      <c r="L652" s="114"/>
      <c r="M652" s="114"/>
      <c r="N652" s="114"/>
      <c r="O652" s="114"/>
      <c r="P652" s="114"/>
      <c r="Q652" s="114"/>
      <c r="R652" s="114"/>
      <c r="S652" s="114"/>
      <c r="T652" s="114"/>
      <c r="U652" s="114"/>
      <c r="V652" s="114"/>
      <c r="W652" s="114"/>
      <c r="X652" s="114"/>
      <c r="Y652" s="114"/>
      <c r="Z652" s="114"/>
      <c r="AA652" s="114"/>
      <c r="AB652" s="114"/>
      <c r="AC652" s="114"/>
      <c r="AD652" s="114"/>
      <c r="AE652" s="114"/>
      <c r="AF652" s="114"/>
      <c r="AG652" s="114"/>
      <c r="AH652" s="114"/>
      <c r="AI652" s="114"/>
      <c r="AJ652" s="114"/>
      <c r="AK652" s="114"/>
      <c r="AL652" s="114"/>
      <c r="AM652" s="114"/>
      <c r="AN652" s="114"/>
      <c r="AO652" s="114"/>
      <c r="AP652" s="114"/>
      <c r="AQ652" s="114"/>
      <c r="AR652" s="114"/>
      <c r="AS652" s="114"/>
      <c r="AT652" s="114"/>
      <c r="AU652" s="114"/>
      <c r="AV652" s="114"/>
      <c r="AW652" s="114"/>
      <c r="AX652" s="114"/>
      <c r="AY652" s="114"/>
      <c r="AZ652" s="114"/>
      <c r="BA652" s="114"/>
      <c r="BB652" s="114"/>
    </row>
    <row r="653" spans="2:54">
      <c r="B653" s="114"/>
      <c r="C653" s="114"/>
      <c r="D653" s="114"/>
      <c r="E653" s="114"/>
      <c r="F653" s="114"/>
      <c r="G653" s="114"/>
      <c r="H653" s="114"/>
      <c r="I653" s="114"/>
      <c r="J653" s="114"/>
      <c r="K653" s="114"/>
      <c r="L653" s="114"/>
      <c r="M653" s="114"/>
      <c r="N653" s="114"/>
      <c r="O653" s="114"/>
      <c r="P653" s="114"/>
      <c r="Q653" s="114"/>
      <c r="R653" s="114"/>
      <c r="S653" s="114"/>
      <c r="T653" s="114"/>
      <c r="U653" s="114"/>
      <c r="V653" s="114"/>
      <c r="W653" s="114"/>
      <c r="X653" s="114"/>
      <c r="Y653" s="114"/>
      <c r="Z653" s="114"/>
      <c r="AA653" s="114"/>
      <c r="AB653" s="114"/>
      <c r="AC653" s="114"/>
      <c r="AD653" s="114"/>
      <c r="AE653" s="114"/>
      <c r="AF653" s="114"/>
      <c r="AG653" s="114"/>
      <c r="AH653" s="114"/>
      <c r="AI653" s="114"/>
      <c r="AJ653" s="114"/>
      <c r="AK653" s="114"/>
      <c r="AL653" s="114"/>
      <c r="AM653" s="114"/>
      <c r="AN653" s="114"/>
      <c r="AO653" s="114"/>
      <c r="AP653" s="114"/>
      <c r="AQ653" s="114"/>
      <c r="AR653" s="114"/>
      <c r="AS653" s="114"/>
      <c r="AT653" s="114"/>
      <c r="AU653" s="114"/>
      <c r="AV653" s="114"/>
      <c r="AW653" s="114"/>
      <c r="AX653" s="114"/>
      <c r="AY653" s="114"/>
      <c r="AZ653" s="114"/>
      <c r="BA653" s="114"/>
      <c r="BB653" s="114"/>
    </row>
    <row r="654" spans="2:54">
      <c r="B654" s="114"/>
      <c r="C654" s="114"/>
      <c r="D654" s="114"/>
      <c r="E654" s="114"/>
      <c r="F654" s="114"/>
      <c r="G654" s="114"/>
      <c r="H654" s="114"/>
      <c r="I654" s="114"/>
      <c r="J654" s="114"/>
      <c r="K654" s="114"/>
      <c r="L654" s="114"/>
      <c r="M654" s="114"/>
      <c r="N654" s="114"/>
      <c r="O654" s="114"/>
      <c r="P654" s="114"/>
      <c r="Q654" s="114"/>
      <c r="R654" s="114"/>
      <c r="S654" s="114"/>
      <c r="T654" s="114"/>
      <c r="U654" s="114"/>
      <c r="V654" s="114"/>
      <c r="W654" s="114"/>
      <c r="X654" s="114"/>
      <c r="Y654" s="114"/>
      <c r="Z654" s="114"/>
      <c r="AA654" s="114"/>
      <c r="AB654" s="114"/>
      <c r="AC654" s="114"/>
      <c r="AD654" s="114"/>
      <c r="AE654" s="114"/>
      <c r="AF654" s="114"/>
      <c r="AG654" s="114"/>
      <c r="AH654" s="114"/>
      <c r="AI654" s="114"/>
      <c r="AJ654" s="114"/>
      <c r="AK654" s="114"/>
      <c r="AL654" s="114"/>
      <c r="AM654" s="114"/>
      <c r="AN654" s="114"/>
      <c r="AO654" s="114"/>
      <c r="AP654" s="114"/>
      <c r="AQ654" s="114"/>
      <c r="AR654" s="114"/>
      <c r="AS654" s="114"/>
      <c r="AT654" s="114"/>
      <c r="AU654" s="114"/>
      <c r="AV654" s="114"/>
      <c r="AW654" s="114"/>
      <c r="AX654" s="114"/>
      <c r="AY654" s="114"/>
      <c r="AZ654" s="114"/>
      <c r="BA654" s="114"/>
      <c r="BB654" s="114"/>
    </row>
    <row r="655" spans="2:54">
      <c r="B655" s="114"/>
      <c r="C655" s="114"/>
      <c r="D655" s="114"/>
      <c r="E655" s="114"/>
      <c r="F655" s="114"/>
      <c r="G655" s="114"/>
      <c r="H655" s="114"/>
      <c r="I655" s="114"/>
      <c r="J655" s="114"/>
      <c r="K655" s="114"/>
      <c r="L655" s="114"/>
      <c r="M655" s="114"/>
      <c r="N655" s="114"/>
      <c r="O655" s="114"/>
      <c r="P655" s="114"/>
      <c r="Q655" s="114"/>
      <c r="R655" s="114"/>
      <c r="S655" s="114"/>
      <c r="T655" s="114"/>
      <c r="U655" s="114"/>
      <c r="V655" s="114"/>
      <c r="W655" s="114"/>
      <c r="X655" s="114"/>
      <c r="Y655" s="114"/>
      <c r="Z655" s="114"/>
      <c r="AA655" s="114"/>
      <c r="AB655" s="114"/>
      <c r="AC655" s="114"/>
      <c r="AD655" s="114"/>
      <c r="AE655" s="114"/>
      <c r="AF655" s="114"/>
      <c r="AG655" s="114"/>
      <c r="AH655" s="114"/>
      <c r="AI655" s="114"/>
      <c r="AJ655" s="114"/>
      <c r="AK655" s="114"/>
      <c r="AL655" s="114"/>
      <c r="AM655" s="114"/>
      <c r="AN655" s="114"/>
      <c r="AO655" s="114"/>
      <c r="AP655" s="114"/>
      <c r="AQ655" s="114"/>
      <c r="AR655" s="114"/>
      <c r="AS655" s="114"/>
      <c r="AT655" s="114"/>
      <c r="AU655" s="114"/>
      <c r="AV655" s="114"/>
      <c r="AW655" s="114"/>
      <c r="AX655" s="114"/>
      <c r="AY655" s="114"/>
      <c r="AZ655" s="114"/>
      <c r="BA655" s="114"/>
      <c r="BB655" s="114"/>
    </row>
    <row r="656" spans="2:54">
      <c r="B656" s="114"/>
      <c r="C656" s="114"/>
      <c r="D656" s="114"/>
      <c r="E656" s="114"/>
      <c r="F656" s="114"/>
      <c r="G656" s="114"/>
      <c r="H656" s="114"/>
      <c r="I656" s="114"/>
      <c r="J656" s="114"/>
      <c r="K656" s="114"/>
      <c r="L656" s="114"/>
      <c r="M656" s="114"/>
      <c r="N656" s="114"/>
      <c r="O656" s="114"/>
      <c r="P656" s="114"/>
      <c r="Q656" s="114"/>
      <c r="R656" s="114"/>
      <c r="S656" s="114"/>
      <c r="T656" s="114"/>
      <c r="U656" s="114"/>
      <c r="V656" s="114"/>
      <c r="W656" s="114"/>
      <c r="X656" s="114"/>
      <c r="Y656" s="114"/>
      <c r="Z656" s="114"/>
      <c r="AA656" s="114"/>
      <c r="AB656" s="114"/>
      <c r="AC656" s="114"/>
      <c r="AD656" s="114"/>
      <c r="AE656" s="114"/>
      <c r="AF656" s="114"/>
      <c r="AG656" s="114"/>
      <c r="AH656" s="114"/>
      <c r="AI656" s="114"/>
      <c r="AJ656" s="114"/>
      <c r="AK656" s="114"/>
      <c r="AL656" s="114"/>
      <c r="AM656" s="114"/>
      <c r="AN656" s="114"/>
      <c r="AO656" s="114"/>
      <c r="AP656" s="114"/>
      <c r="AQ656" s="114"/>
      <c r="AR656" s="114"/>
      <c r="AS656" s="114"/>
      <c r="AT656" s="114"/>
      <c r="AU656" s="114"/>
      <c r="AV656" s="114"/>
      <c r="AW656" s="114"/>
      <c r="AX656" s="114"/>
      <c r="AY656" s="114"/>
      <c r="AZ656" s="114"/>
      <c r="BA656" s="114"/>
      <c r="BB656" s="114"/>
    </row>
    <row r="657" spans="2:54">
      <c r="B657" s="114"/>
      <c r="C657" s="114"/>
      <c r="D657" s="114"/>
      <c r="E657" s="114"/>
      <c r="F657" s="114"/>
      <c r="G657" s="114"/>
      <c r="H657" s="114"/>
      <c r="I657" s="114"/>
      <c r="J657" s="114"/>
      <c r="K657" s="114"/>
      <c r="L657" s="114"/>
      <c r="M657" s="114"/>
      <c r="N657" s="114"/>
      <c r="O657" s="114"/>
      <c r="P657" s="114"/>
      <c r="Q657" s="114"/>
      <c r="R657" s="114"/>
      <c r="S657" s="114"/>
      <c r="T657" s="114"/>
      <c r="U657" s="114"/>
      <c r="V657" s="114"/>
      <c r="W657" s="114"/>
      <c r="X657" s="114"/>
      <c r="Y657" s="114"/>
      <c r="Z657" s="114"/>
      <c r="AA657" s="114"/>
      <c r="AB657" s="114"/>
      <c r="AC657" s="114"/>
      <c r="AD657" s="114"/>
      <c r="AE657" s="114"/>
      <c r="AF657" s="114"/>
      <c r="AG657" s="114"/>
      <c r="AH657" s="114"/>
      <c r="AI657" s="114"/>
      <c r="AJ657" s="114"/>
      <c r="AK657" s="114"/>
      <c r="AL657" s="114"/>
      <c r="AM657" s="114"/>
      <c r="AN657" s="114"/>
      <c r="AO657" s="114"/>
      <c r="AP657" s="114"/>
      <c r="AQ657" s="114"/>
      <c r="AR657" s="114"/>
      <c r="AS657" s="114"/>
      <c r="AT657" s="114"/>
      <c r="AU657" s="114"/>
      <c r="AV657" s="114"/>
      <c r="AW657" s="114"/>
      <c r="AX657" s="114"/>
      <c r="AY657" s="114"/>
      <c r="AZ657" s="114"/>
      <c r="BA657" s="114"/>
      <c r="BB657" s="114"/>
    </row>
    <row r="658" spans="2:54">
      <c r="B658" s="114"/>
      <c r="C658" s="114"/>
      <c r="D658" s="114"/>
      <c r="E658" s="114"/>
      <c r="F658" s="114"/>
      <c r="G658" s="114"/>
      <c r="H658" s="114"/>
      <c r="I658" s="114"/>
      <c r="J658" s="114"/>
      <c r="K658" s="114"/>
      <c r="L658" s="114"/>
      <c r="M658" s="114"/>
      <c r="N658" s="114"/>
      <c r="O658" s="114"/>
      <c r="P658" s="114"/>
      <c r="Q658" s="114"/>
      <c r="R658" s="114"/>
      <c r="S658" s="114"/>
      <c r="T658" s="114"/>
      <c r="U658" s="114"/>
      <c r="V658" s="114"/>
      <c r="W658" s="114"/>
      <c r="X658" s="114"/>
      <c r="Y658" s="114"/>
      <c r="Z658" s="114"/>
      <c r="AA658" s="114"/>
      <c r="AB658" s="114"/>
      <c r="AC658" s="114"/>
      <c r="AD658" s="114"/>
      <c r="AE658" s="114"/>
      <c r="AF658" s="114"/>
      <c r="AG658" s="114"/>
      <c r="AH658" s="114"/>
      <c r="AI658" s="114"/>
      <c r="AJ658" s="114"/>
      <c r="AK658" s="114"/>
      <c r="AL658" s="114"/>
      <c r="AM658" s="114"/>
      <c r="AN658" s="114"/>
      <c r="AO658" s="114"/>
      <c r="AP658" s="114"/>
      <c r="AQ658" s="114"/>
      <c r="AR658" s="114"/>
      <c r="AS658" s="114"/>
      <c r="AT658" s="114"/>
      <c r="AU658" s="114"/>
      <c r="AV658" s="114"/>
      <c r="AW658" s="114"/>
      <c r="AX658" s="114"/>
      <c r="AY658" s="114"/>
      <c r="AZ658" s="114"/>
      <c r="BA658" s="114"/>
      <c r="BB658" s="114"/>
    </row>
    <row r="659" spans="2:54">
      <c r="B659" s="114"/>
      <c r="C659" s="114"/>
      <c r="D659" s="114"/>
      <c r="E659" s="114"/>
      <c r="F659" s="114"/>
      <c r="G659" s="114"/>
      <c r="H659" s="114"/>
      <c r="I659" s="114"/>
      <c r="J659" s="114"/>
      <c r="K659" s="114"/>
      <c r="L659" s="114"/>
      <c r="M659" s="114"/>
      <c r="N659" s="114"/>
      <c r="O659" s="114"/>
      <c r="P659" s="114"/>
      <c r="Q659" s="114"/>
      <c r="R659" s="114"/>
      <c r="S659" s="114"/>
      <c r="T659" s="114"/>
      <c r="U659" s="114"/>
      <c r="V659" s="114"/>
      <c r="W659" s="114"/>
      <c r="X659" s="114"/>
      <c r="Y659" s="114"/>
      <c r="Z659" s="114"/>
      <c r="AA659" s="114"/>
      <c r="AB659" s="114"/>
      <c r="AC659" s="114"/>
      <c r="AD659" s="114"/>
      <c r="AE659" s="114"/>
      <c r="AF659" s="114"/>
      <c r="AG659" s="114"/>
      <c r="AH659" s="114"/>
      <c r="AI659" s="114"/>
      <c r="AJ659" s="114"/>
      <c r="AK659" s="114"/>
      <c r="AL659" s="114"/>
      <c r="AM659" s="114"/>
      <c r="AN659" s="114"/>
      <c r="AO659" s="114"/>
      <c r="AP659" s="114"/>
      <c r="AQ659" s="114"/>
      <c r="AR659" s="114"/>
      <c r="AS659" s="114"/>
      <c r="AT659" s="114"/>
      <c r="AU659" s="114"/>
      <c r="AV659" s="114"/>
      <c r="AW659" s="114"/>
      <c r="AX659" s="114"/>
      <c r="AY659" s="114"/>
      <c r="AZ659" s="114"/>
      <c r="BA659" s="114"/>
      <c r="BB659" s="114"/>
    </row>
    <row r="660" spans="2:54">
      <c r="B660" s="114"/>
      <c r="C660" s="114"/>
      <c r="D660" s="114"/>
      <c r="E660" s="114"/>
      <c r="F660" s="114"/>
      <c r="G660" s="114"/>
      <c r="H660" s="114"/>
      <c r="I660" s="114"/>
      <c r="J660" s="114"/>
      <c r="K660" s="114"/>
      <c r="L660" s="114"/>
      <c r="M660" s="114"/>
      <c r="N660" s="114"/>
      <c r="O660" s="114"/>
      <c r="P660" s="114"/>
      <c r="Q660" s="114"/>
      <c r="R660" s="114"/>
      <c r="S660" s="114"/>
      <c r="T660" s="114"/>
      <c r="U660" s="114"/>
      <c r="V660" s="114"/>
      <c r="W660" s="114"/>
      <c r="X660" s="114"/>
      <c r="Y660" s="114"/>
      <c r="Z660" s="114"/>
      <c r="AA660" s="114"/>
      <c r="AB660" s="114"/>
      <c r="AC660" s="114"/>
      <c r="AD660" s="114"/>
      <c r="AE660" s="114"/>
      <c r="AF660" s="114"/>
      <c r="AG660" s="114"/>
      <c r="AH660" s="114"/>
      <c r="AI660" s="114"/>
      <c r="AJ660" s="114"/>
      <c r="AK660" s="114"/>
      <c r="AL660" s="114"/>
      <c r="AM660" s="114"/>
      <c r="AN660" s="114"/>
      <c r="AO660" s="114"/>
      <c r="AP660" s="114"/>
      <c r="AQ660" s="114"/>
      <c r="AR660" s="114"/>
      <c r="AS660" s="114"/>
      <c r="AT660" s="114"/>
      <c r="AU660" s="114"/>
      <c r="AV660" s="114"/>
      <c r="AW660" s="114"/>
      <c r="AX660" s="114"/>
      <c r="AY660" s="114"/>
      <c r="AZ660" s="114"/>
      <c r="BA660" s="114"/>
      <c r="BB660" s="114"/>
    </row>
    <row r="661" spans="2:54">
      <c r="B661" s="114"/>
      <c r="C661" s="114"/>
      <c r="D661" s="114"/>
      <c r="E661" s="114"/>
      <c r="F661" s="114"/>
      <c r="G661" s="114"/>
      <c r="H661" s="114"/>
      <c r="I661" s="114"/>
      <c r="J661" s="114"/>
      <c r="K661" s="114"/>
      <c r="L661" s="114"/>
      <c r="M661" s="114"/>
      <c r="N661" s="114"/>
      <c r="O661" s="114"/>
      <c r="P661" s="114"/>
      <c r="Q661" s="114"/>
      <c r="R661" s="114"/>
      <c r="S661" s="114"/>
      <c r="T661" s="114"/>
      <c r="U661" s="114"/>
      <c r="V661" s="114"/>
      <c r="W661" s="114"/>
      <c r="X661" s="114"/>
      <c r="Y661" s="114"/>
      <c r="Z661" s="114"/>
      <c r="AA661" s="114"/>
      <c r="AB661" s="114"/>
      <c r="AC661" s="114"/>
      <c r="AD661" s="114"/>
      <c r="AE661" s="114"/>
      <c r="AF661" s="114"/>
      <c r="AG661" s="114"/>
      <c r="AH661" s="114"/>
      <c r="AI661" s="114"/>
      <c r="AJ661" s="114"/>
      <c r="AK661" s="114"/>
      <c r="AL661" s="114"/>
      <c r="AM661" s="114"/>
      <c r="AN661" s="114"/>
      <c r="AO661" s="114"/>
      <c r="AP661" s="114"/>
      <c r="AQ661" s="114"/>
      <c r="AR661" s="114"/>
      <c r="AS661" s="114"/>
      <c r="AT661" s="114"/>
      <c r="AU661" s="114"/>
      <c r="AV661" s="114"/>
      <c r="AW661" s="114"/>
      <c r="AX661" s="114"/>
      <c r="AY661" s="114"/>
      <c r="AZ661" s="114"/>
      <c r="BA661" s="114"/>
      <c r="BB661" s="114"/>
    </row>
    <row r="662" spans="2:54">
      <c r="B662" s="114"/>
      <c r="C662" s="114"/>
      <c r="D662" s="114"/>
      <c r="E662" s="114"/>
      <c r="F662" s="114"/>
      <c r="G662" s="114"/>
      <c r="H662" s="114"/>
      <c r="I662" s="114"/>
      <c r="J662" s="114"/>
      <c r="K662" s="114"/>
      <c r="L662" s="114"/>
      <c r="M662" s="114"/>
      <c r="N662" s="114"/>
      <c r="O662" s="114"/>
      <c r="P662" s="114"/>
      <c r="Q662" s="114"/>
      <c r="R662" s="114"/>
      <c r="S662" s="114"/>
      <c r="T662" s="114"/>
      <c r="U662" s="114"/>
      <c r="V662" s="114"/>
      <c r="W662" s="114"/>
      <c r="X662" s="114"/>
      <c r="Y662" s="114"/>
      <c r="Z662" s="114"/>
      <c r="AA662" s="114"/>
      <c r="AB662" s="114"/>
      <c r="AC662" s="114"/>
      <c r="AD662" s="114"/>
      <c r="AE662" s="114"/>
      <c r="AF662" s="114"/>
      <c r="AG662" s="114"/>
      <c r="AH662" s="114"/>
      <c r="AI662" s="114"/>
      <c r="AJ662" s="114"/>
      <c r="AK662" s="114"/>
      <c r="AL662" s="114"/>
      <c r="AM662" s="114"/>
      <c r="AN662" s="114"/>
      <c r="AO662" s="114"/>
      <c r="AP662" s="114"/>
      <c r="AQ662" s="114"/>
      <c r="AR662" s="114"/>
      <c r="AS662" s="114"/>
      <c r="AT662" s="114"/>
      <c r="AU662" s="114"/>
      <c r="AV662" s="114"/>
      <c r="AW662" s="114"/>
      <c r="AX662" s="114"/>
      <c r="AY662" s="114"/>
      <c r="AZ662" s="114"/>
      <c r="BA662" s="114"/>
      <c r="BB662" s="114"/>
    </row>
    <row r="663" spans="2:54">
      <c r="B663" s="114"/>
      <c r="C663" s="114"/>
      <c r="D663" s="114"/>
      <c r="E663" s="114"/>
      <c r="F663" s="114"/>
      <c r="G663" s="114"/>
      <c r="H663" s="114"/>
      <c r="I663" s="114"/>
      <c r="J663" s="114"/>
      <c r="K663" s="114"/>
      <c r="L663" s="114"/>
      <c r="M663" s="114"/>
      <c r="N663" s="114"/>
      <c r="O663" s="114"/>
      <c r="P663" s="114"/>
      <c r="Q663" s="114"/>
      <c r="R663" s="114"/>
      <c r="S663" s="114"/>
      <c r="T663" s="114"/>
      <c r="U663" s="114"/>
      <c r="V663" s="114"/>
      <c r="W663" s="114"/>
      <c r="X663" s="114"/>
      <c r="Y663" s="114"/>
      <c r="Z663" s="114"/>
      <c r="AA663" s="114"/>
      <c r="AB663" s="114"/>
      <c r="AC663" s="114"/>
      <c r="AD663" s="114"/>
      <c r="AE663" s="114"/>
      <c r="AF663" s="114"/>
      <c r="AG663" s="114"/>
      <c r="AH663" s="114"/>
      <c r="AI663" s="114"/>
      <c r="AJ663" s="114"/>
      <c r="AK663" s="114"/>
      <c r="AL663" s="114"/>
      <c r="AM663" s="114"/>
      <c r="AN663" s="114"/>
      <c r="AO663" s="114"/>
      <c r="AP663" s="114"/>
      <c r="AQ663" s="114"/>
      <c r="AR663" s="114"/>
      <c r="AS663" s="114"/>
      <c r="AT663" s="114"/>
      <c r="AU663" s="114"/>
      <c r="AV663" s="114"/>
      <c r="AW663" s="114"/>
      <c r="AX663" s="114"/>
      <c r="AY663" s="114"/>
      <c r="AZ663" s="114"/>
      <c r="BA663" s="114"/>
      <c r="BB663" s="114"/>
    </row>
    <row r="664" spans="2:54">
      <c r="B664" s="114"/>
      <c r="C664" s="114"/>
      <c r="D664" s="114"/>
      <c r="E664" s="114"/>
      <c r="F664" s="114"/>
      <c r="G664" s="114"/>
      <c r="H664" s="114"/>
      <c r="I664" s="114"/>
      <c r="J664" s="114"/>
      <c r="K664" s="114"/>
      <c r="L664" s="114"/>
      <c r="M664" s="114"/>
      <c r="N664" s="114"/>
      <c r="O664" s="114"/>
      <c r="P664" s="114"/>
      <c r="Q664" s="114"/>
      <c r="R664" s="114"/>
      <c r="S664" s="114"/>
      <c r="T664" s="114"/>
      <c r="U664" s="114"/>
      <c r="V664" s="114"/>
      <c r="W664" s="114"/>
      <c r="X664" s="114"/>
      <c r="Y664" s="114"/>
      <c r="Z664" s="114"/>
      <c r="AA664" s="114"/>
      <c r="AB664" s="114"/>
      <c r="AC664" s="114"/>
      <c r="AD664" s="114"/>
      <c r="AE664" s="114"/>
      <c r="AF664" s="114"/>
      <c r="AG664" s="114"/>
      <c r="AH664" s="114"/>
      <c r="AI664" s="114"/>
      <c r="AJ664" s="114"/>
      <c r="AK664" s="114"/>
      <c r="AL664" s="114"/>
      <c r="AM664" s="114"/>
      <c r="AN664" s="114"/>
      <c r="AO664" s="114"/>
      <c r="AP664" s="114"/>
      <c r="AQ664" s="114"/>
      <c r="AR664" s="114"/>
      <c r="AS664" s="114"/>
      <c r="AT664" s="114"/>
      <c r="AU664" s="114"/>
      <c r="AV664" s="114"/>
      <c r="AW664" s="114"/>
      <c r="AX664" s="114"/>
      <c r="AY664" s="114"/>
      <c r="AZ664" s="114"/>
      <c r="BA664" s="114"/>
      <c r="BB664" s="114"/>
    </row>
    <row r="665" spans="2:54">
      <c r="B665" s="114"/>
      <c r="C665" s="114"/>
      <c r="D665" s="114"/>
      <c r="E665" s="114"/>
      <c r="F665" s="114"/>
      <c r="G665" s="114"/>
      <c r="H665" s="114"/>
      <c r="I665" s="114"/>
      <c r="J665" s="114"/>
      <c r="K665" s="114"/>
      <c r="L665" s="114"/>
      <c r="M665" s="114"/>
      <c r="N665" s="114"/>
      <c r="O665" s="114"/>
      <c r="P665" s="114"/>
      <c r="Q665" s="114"/>
      <c r="R665" s="114"/>
      <c r="S665" s="114"/>
      <c r="T665" s="114"/>
      <c r="U665" s="114"/>
      <c r="V665" s="114"/>
      <c r="W665" s="114"/>
      <c r="X665" s="114"/>
      <c r="Y665" s="114"/>
      <c r="Z665" s="114"/>
      <c r="AA665" s="114"/>
      <c r="AB665" s="114"/>
      <c r="AC665" s="114"/>
      <c r="AD665" s="114"/>
      <c r="AE665" s="114"/>
      <c r="AF665" s="114"/>
      <c r="AG665" s="114"/>
      <c r="AH665" s="114"/>
      <c r="AI665" s="114"/>
      <c r="AJ665" s="114"/>
      <c r="AK665" s="114"/>
      <c r="AL665" s="114"/>
      <c r="AM665" s="114"/>
      <c r="AN665" s="114"/>
      <c r="AO665" s="114"/>
      <c r="AP665" s="114"/>
      <c r="AQ665" s="114"/>
      <c r="AR665" s="114"/>
      <c r="AS665" s="114"/>
      <c r="AT665" s="114"/>
      <c r="AU665" s="114"/>
      <c r="AV665" s="114"/>
      <c r="AW665" s="114"/>
      <c r="AX665" s="114"/>
      <c r="AY665" s="114"/>
      <c r="AZ665" s="114"/>
      <c r="BA665" s="114"/>
      <c r="BB665" s="114"/>
    </row>
    <row r="666" spans="2:54">
      <c r="B666" s="114"/>
      <c r="C666" s="114"/>
      <c r="D666" s="114"/>
      <c r="E666" s="114"/>
      <c r="F666" s="114"/>
      <c r="G666" s="114"/>
      <c r="H666" s="114"/>
      <c r="I666" s="114"/>
      <c r="J666" s="114"/>
      <c r="K666" s="114"/>
      <c r="L666" s="114"/>
      <c r="M666" s="114"/>
      <c r="N666" s="114"/>
      <c r="O666" s="114"/>
      <c r="P666" s="114"/>
      <c r="Q666" s="114"/>
      <c r="R666" s="114"/>
      <c r="S666" s="114"/>
      <c r="T666" s="114"/>
      <c r="U666" s="114"/>
      <c r="V666" s="114"/>
      <c r="W666" s="114"/>
      <c r="X666" s="114"/>
      <c r="Y666" s="114"/>
      <c r="Z666" s="114"/>
      <c r="AA666" s="114"/>
      <c r="AB666" s="114"/>
      <c r="AC666" s="114"/>
      <c r="AD666" s="114"/>
      <c r="AE666" s="114"/>
      <c r="AF666" s="114"/>
      <c r="AG666" s="114"/>
      <c r="AH666" s="114"/>
      <c r="AI666" s="114"/>
      <c r="AJ666" s="114"/>
      <c r="AK666" s="114"/>
      <c r="AL666" s="114"/>
      <c r="AM666" s="114"/>
      <c r="AN666" s="114"/>
      <c r="AO666" s="114"/>
      <c r="AP666" s="114"/>
      <c r="AQ666" s="114"/>
      <c r="AR666" s="114"/>
      <c r="AS666" s="114"/>
      <c r="AT666" s="114"/>
      <c r="AU666" s="114"/>
      <c r="AV666" s="114"/>
      <c r="AW666" s="114"/>
      <c r="AX666" s="114"/>
      <c r="AY666" s="114"/>
      <c r="AZ666" s="114"/>
      <c r="BA666" s="114"/>
      <c r="BB666" s="114"/>
    </row>
    <row r="667" spans="2:54">
      <c r="B667" s="114"/>
      <c r="C667" s="114"/>
      <c r="D667" s="114"/>
      <c r="E667" s="114"/>
      <c r="F667" s="114"/>
      <c r="G667" s="114"/>
      <c r="H667" s="114"/>
      <c r="I667" s="114"/>
      <c r="J667" s="114"/>
      <c r="K667" s="114"/>
      <c r="L667" s="114"/>
      <c r="M667" s="114"/>
      <c r="N667" s="114"/>
      <c r="O667" s="114"/>
      <c r="P667" s="114"/>
      <c r="Q667" s="114"/>
      <c r="R667" s="114"/>
      <c r="S667" s="114"/>
      <c r="T667" s="114"/>
      <c r="U667" s="114"/>
      <c r="V667" s="114"/>
      <c r="W667" s="114"/>
      <c r="X667" s="114"/>
      <c r="Y667" s="114"/>
      <c r="Z667" s="114"/>
      <c r="AA667" s="114"/>
      <c r="AB667" s="114"/>
      <c r="AC667" s="114"/>
      <c r="AD667" s="114"/>
      <c r="AE667" s="114"/>
      <c r="AF667" s="114"/>
      <c r="AG667" s="114"/>
      <c r="AH667" s="114"/>
      <c r="AI667" s="114"/>
      <c r="AJ667" s="114"/>
      <c r="AK667" s="114"/>
      <c r="AL667" s="114"/>
      <c r="AM667" s="114"/>
      <c r="AN667" s="114"/>
      <c r="AO667" s="114"/>
      <c r="AP667" s="114"/>
      <c r="AQ667" s="114"/>
      <c r="AR667" s="114"/>
      <c r="AS667" s="114"/>
      <c r="AT667" s="114"/>
      <c r="AU667" s="114"/>
      <c r="AV667" s="114"/>
      <c r="AW667" s="114"/>
      <c r="AX667" s="114"/>
      <c r="AY667" s="114"/>
      <c r="AZ667" s="114"/>
      <c r="BA667" s="114"/>
      <c r="BB667" s="114"/>
    </row>
    <row r="668" spans="2:54">
      <c r="B668" s="114"/>
      <c r="C668" s="114"/>
      <c r="D668" s="114"/>
      <c r="E668" s="114"/>
      <c r="F668" s="114"/>
      <c r="G668" s="114"/>
      <c r="H668" s="114"/>
      <c r="I668" s="114"/>
      <c r="J668" s="114"/>
      <c r="K668" s="114"/>
      <c r="L668" s="114"/>
      <c r="M668" s="114"/>
      <c r="N668" s="114"/>
      <c r="O668" s="114"/>
      <c r="P668" s="114"/>
      <c r="Q668" s="114"/>
      <c r="R668" s="114"/>
      <c r="S668" s="114"/>
      <c r="T668" s="114"/>
      <c r="U668" s="114"/>
      <c r="V668" s="114"/>
      <c r="W668" s="114"/>
      <c r="X668" s="114"/>
      <c r="Y668" s="114"/>
      <c r="Z668" s="114"/>
      <c r="AA668" s="114"/>
      <c r="AB668" s="114"/>
      <c r="AC668" s="114"/>
      <c r="AD668" s="114"/>
      <c r="AE668" s="114"/>
      <c r="AF668" s="114"/>
      <c r="AG668" s="114"/>
      <c r="AH668" s="114"/>
      <c r="AI668" s="114"/>
      <c r="AJ668" s="114"/>
      <c r="AK668" s="114"/>
      <c r="AL668" s="114"/>
      <c r="AM668" s="114"/>
      <c r="AN668" s="114"/>
      <c r="AO668" s="114"/>
      <c r="AP668" s="114"/>
      <c r="AQ668" s="114"/>
      <c r="AR668" s="114"/>
      <c r="AS668" s="114"/>
      <c r="AT668" s="114"/>
      <c r="AU668" s="114"/>
      <c r="AV668" s="114"/>
      <c r="AW668" s="114"/>
      <c r="AX668" s="114"/>
      <c r="AY668" s="114"/>
      <c r="AZ668" s="114"/>
      <c r="BA668" s="114"/>
      <c r="BB668" s="114"/>
    </row>
    <row r="669" spans="2:54">
      <c r="B669" s="114"/>
      <c r="C669" s="114"/>
      <c r="D669" s="114"/>
      <c r="E669" s="114"/>
      <c r="F669" s="114"/>
      <c r="G669" s="114"/>
      <c r="H669" s="114"/>
      <c r="I669" s="114"/>
      <c r="J669" s="114"/>
      <c r="K669" s="114"/>
      <c r="L669" s="114"/>
      <c r="M669" s="114"/>
      <c r="N669" s="114"/>
      <c r="O669" s="114"/>
      <c r="P669" s="114"/>
      <c r="Q669" s="114"/>
      <c r="R669" s="114"/>
      <c r="S669" s="114"/>
      <c r="T669" s="114"/>
      <c r="U669" s="114"/>
      <c r="V669" s="114"/>
      <c r="W669" s="114"/>
      <c r="X669" s="114"/>
      <c r="Y669" s="114"/>
      <c r="Z669" s="114"/>
      <c r="AA669" s="114"/>
      <c r="AB669" s="114"/>
      <c r="AC669" s="114"/>
      <c r="AD669" s="114"/>
      <c r="AE669" s="114"/>
      <c r="AF669" s="114"/>
      <c r="AG669" s="114"/>
      <c r="AH669" s="114"/>
      <c r="AI669" s="114"/>
      <c r="AJ669" s="114"/>
      <c r="AK669" s="114"/>
      <c r="AL669" s="114"/>
      <c r="AM669" s="114"/>
      <c r="AN669" s="114"/>
      <c r="AO669" s="114"/>
      <c r="AP669" s="114"/>
      <c r="AQ669" s="114"/>
      <c r="AR669" s="114"/>
      <c r="AS669" s="114"/>
      <c r="AT669" s="114"/>
      <c r="AU669" s="114"/>
      <c r="AV669" s="114"/>
      <c r="AW669" s="114"/>
      <c r="AX669" s="114"/>
      <c r="AY669" s="114"/>
      <c r="AZ669" s="114"/>
      <c r="BA669" s="114"/>
      <c r="BB669" s="114"/>
    </row>
    <row r="670" spans="2:54">
      <c r="B670" s="114"/>
      <c r="C670" s="114"/>
      <c r="D670" s="114"/>
      <c r="E670" s="114"/>
      <c r="F670" s="114"/>
      <c r="G670" s="114"/>
      <c r="H670" s="114"/>
      <c r="I670" s="114"/>
      <c r="J670" s="114"/>
      <c r="K670" s="114"/>
      <c r="L670" s="114"/>
      <c r="M670" s="114"/>
      <c r="N670" s="114"/>
      <c r="O670" s="114"/>
      <c r="P670" s="114"/>
      <c r="Q670" s="114"/>
      <c r="R670" s="114"/>
      <c r="S670" s="114"/>
      <c r="T670" s="114"/>
      <c r="U670" s="114"/>
      <c r="V670" s="114"/>
      <c r="W670" s="114"/>
      <c r="X670" s="114"/>
      <c r="Y670" s="114"/>
      <c r="Z670" s="114"/>
      <c r="AA670" s="114"/>
      <c r="AB670" s="114"/>
      <c r="AC670" s="114"/>
      <c r="AD670" s="114"/>
      <c r="AE670" s="114"/>
      <c r="AF670" s="114"/>
      <c r="AG670" s="114"/>
      <c r="AH670" s="114"/>
      <c r="AI670" s="114"/>
      <c r="AJ670" s="114"/>
      <c r="AK670" s="114"/>
      <c r="AL670" s="114"/>
      <c r="AM670" s="114"/>
      <c r="AN670" s="114"/>
      <c r="AO670" s="114"/>
      <c r="AP670" s="114"/>
      <c r="AQ670" s="114"/>
      <c r="AR670" s="114"/>
      <c r="AS670" s="114"/>
      <c r="AT670" s="114"/>
      <c r="AU670" s="114"/>
      <c r="AV670" s="114"/>
      <c r="AW670" s="114"/>
      <c r="AX670" s="114"/>
      <c r="AY670" s="114"/>
      <c r="AZ670" s="114"/>
      <c r="BA670" s="114"/>
      <c r="BB670" s="114"/>
    </row>
    <row r="671" spans="2:54">
      <c r="B671" s="114"/>
      <c r="C671" s="114"/>
      <c r="D671" s="114"/>
      <c r="E671" s="114"/>
      <c r="F671" s="114"/>
      <c r="G671" s="114"/>
      <c r="H671" s="114"/>
      <c r="I671" s="114"/>
      <c r="J671" s="114"/>
      <c r="K671" s="114"/>
      <c r="L671" s="114"/>
      <c r="M671" s="114"/>
      <c r="N671" s="114"/>
      <c r="O671" s="114"/>
      <c r="P671" s="114"/>
      <c r="Q671" s="114"/>
      <c r="R671" s="114"/>
      <c r="S671" s="114"/>
      <c r="T671" s="114"/>
      <c r="U671" s="114"/>
      <c r="V671" s="114"/>
      <c r="W671" s="114"/>
      <c r="X671" s="114"/>
      <c r="Y671" s="114"/>
      <c r="Z671" s="114"/>
      <c r="AA671" s="114"/>
      <c r="AB671" s="114"/>
      <c r="AC671" s="114"/>
      <c r="AD671" s="114"/>
      <c r="AE671" s="114"/>
      <c r="AF671" s="114"/>
      <c r="AG671" s="114"/>
      <c r="AH671" s="114"/>
      <c r="AI671" s="114"/>
      <c r="AJ671" s="114"/>
      <c r="AK671" s="114"/>
      <c r="AL671" s="114"/>
      <c r="AM671" s="114"/>
      <c r="AN671" s="114"/>
      <c r="AO671" s="114"/>
      <c r="AP671" s="114"/>
      <c r="AQ671" s="114"/>
      <c r="AR671" s="114"/>
      <c r="AS671" s="114"/>
      <c r="AT671" s="114"/>
      <c r="AU671" s="114"/>
      <c r="AV671" s="114"/>
      <c r="AW671" s="114"/>
      <c r="AX671" s="114"/>
      <c r="AY671" s="114"/>
      <c r="AZ671" s="114"/>
      <c r="BA671" s="114"/>
      <c r="BB671" s="114"/>
    </row>
    <row r="672" spans="2:54">
      <c r="B672" s="114"/>
      <c r="C672" s="114"/>
      <c r="D672" s="114"/>
      <c r="E672" s="114"/>
      <c r="F672" s="114"/>
      <c r="G672" s="114"/>
      <c r="H672" s="114"/>
      <c r="I672" s="114"/>
      <c r="J672" s="114"/>
      <c r="K672" s="114"/>
      <c r="L672" s="114"/>
      <c r="M672" s="114"/>
      <c r="N672" s="114"/>
      <c r="O672" s="114"/>
      <c r="P672" s="114"/>
      <c r="Q672" s="114"/>
      <c r="R672" s="114"/>
      <c r="S672" s="114"/>
      <c r="T672" s="114"/>
      <c r="U672" s="114"/>
      <c r="V672" s="114"/>
      <c r="W672" s="114"/>
      <c r="X672" s="114"/>
      <c r="Y672" s="114"/>
      <c r="Z672" s="114"/>
      <c r="AA672" s="114"/>
      <c r="AB672" s="114"/>
      <c r="AC672" s="114"/>
      <c r="AD672" s="114"/>
      <c r="AE672" s="114"/>
      <c r="AF672" s="114"/>
      <c r="AG672" s="114"/>
      <c r="AH672" s="114"/>
      <c r="AI672" s="114"/>
      <c r="AJ672" s="114"/>
      <c r="AK672" s="114"/>
      <c r="AL672" s="114"/>
      <c r="AM672" s="114"/>
      <c r="AN672" s="114"/>
      <c r="AO672" s="114"/>
      <c r="AP672" s="114"/>
      <c r="AQ672" s="114"/>
      <c r="AR672" s="114"/>
      <c r="AS672" s="114"/>
      <c r="AT672" s="114"/>
      <c r="AU672" s="114"/>
      <c r="AV672" s="114"/>
      <c r="AW672" s="114"/>
      <c r="AX672" s="114"/>
      <c r="AY672" s="114"/>
      <c r="AZ672" s="114"/>
      <c r="BA672" s="114"/>
      <c r="BB672" s="114"/>
    </row>
    <row r="673" spans="2:54">
      <c r="B673" s="114"/>
      <c r="C673" s="114"/>
      <c r="D673" s="114"/>
      <c r="E673" s="114"/>
      <c r="F673" s="114"/>
      <c r="G673" s="114"/>
      <c r="H673" s="114"/>
      <c r="I673" s="114"/>
      <c r="J673" s="114"/>
      <c r="K673" s="114"/>
      <c r="L673" s="114"/>
      <c r="M673" s="114"/>
      <c r="N673" s="114"/>
      <c r="O673" s="114"/>
      <c r="P673" s="114"/>
      <c r="Q673" s="114"/>
      <c r="R673" s="114"/>
      <c r="S673" s="114"/>
      <c r="T673" s="114"/>
      <c r="U673" s="114"/>
      <c r="V673" s="114"/>
      <c r="W673" s="114"/>
      <c r="X673" s="114"/>
      <c r="Y673" s="114"/>
      <c r="Z673" s="114"/>
      <c r="AA673" s="114"/>
      <c r="AB673" s="114"/>
      <c r="AC673" s="114"/>
      <c r="AD673" s="114"/>
      <c r="AE673" s="114"/>
      <c r="AF673" s="114"/>
      <c r="AG673" s="114"/>
      <c r="AH673" s="114"/>
      <c r="AI673" s="114"/>
      <c r="AJ673" s="114"/>
      <c r="AK673" s="114"/>
      <c r="AL673" s="114"/>
      <c r="AM673" s="114"/>
      <c r="AN673" s="114"/>
      <c r="AO673" s="114"/>
      <c r="AP673" s="114"/>
      <c r="AQ673" s="114"/>
      <c r="AR673" s="114"/>
      <c r="AS673" s="114"/>
      <c r="AT673" s="114"/>
      <c r="AU673" s="114"/>
      <c r="AV673" s="114"/>
      <c r="AW673" s="114"/>
      <c r="AX673" s="114"/>
      <c r="AY673" s="114"/>
      <c r="AZ673" s="114"/>
      <c r="BA673" s="114"/>
      <c r="BB673" s="114"/>
    </row>
    <row r="674" spans="2:54">
      <c r="B674" s="114"/>
      <c r="C674" s="114"/>
      <c r="D674" s="114"/>
      <c r="E674" s="114"/>
      <c r="F674" s="114"/>
      <c r="G674" s="114"/>
      <c r="H674" s="114"/>
      <c r="I674" s="114"/>
      <c r="J674" s="114"/>
      <c r="K674" s="114"/>
      <c r="L674" s="114"/>
      <c r="M674" s="114"/>
      <c r="N674" s="114"/>
      <c r="O674" s="114"/>
      <c r="P674" s="114"/>
      <c r="Q674" s="114"/>
      <c r="R674" s="114"/>
      <c r="S674" s="114"/>
      <c r="T674" s="114"/>
      <c r="U674" s="114"/>
      <c r="V674" s="114"/>
      <c r="W674" s="114"/>
      <c r="X674" s="114"/>
      <c r="Y674" s="114"/>
      <c r="Z674" s="114"/>
      <c r="AA674" s="114"/>
      <c r="AB674" s="114"/>
      <c r="AC674" s="114"/>
      <c r="AD674" s="114"/>
      <c r="AE674" s="114"/>
      <c r="AF674" s="114"/>
      <c r="AG674" s="114"/>
      <c r="AH674" s="114"/>
      <c r="AI674" s="114"/>
      <c r="AJ674" s="114"/>
      <c r="AK674" s="114"/>
      <c r="AL674" s="114"/>
      <c r="AM674" s="114"/>
      <c r="AN674" s="114"/>
      <c r="AO674" s="114"/>
      <c r="AP674" s="114"/>
      <c r="AQ674" s="114"/>
      <c r="AR674" s="114"/>
      <c r="AS674" s="114"/>
      <c r="AT674" s="114"/>
      <c r="AU674" s="114"/>
      <c r="AV674" s="114"/>
      <c r="AW674" s="114"/>
      <c r="AX674" s="114"/>
      <c r="AY674" s="114"/>
      <c r="AZ674" s="114"/>
      <c r="BA674" s="114"/>
      <c r="BB674" s="114"/>
    </row>
    <row r="675" spans="2:54">
      <c r="B675" s="114"/>
      <c r="C675" s="114"/>
      <c r="D675" s="114"/>
      <c r="E675" s="114"/>
      <c r="F675" s="114"/>
      <c r="G675" s="114"/>
      <c r="H675" s="114"/>
      <c r="I675" s="114"/>
      <c r="J675" s="114"/>
      <c r="K675" s="114"/>
      <c r="L675" s="114"/>
      <c r="M675" s="114"/>
      <c r="N675" s="114"/>
      <c r="O675" s="114"/>
      <c r="P675" s="114"/>
      <c r="Q675" s="114"/>
      <c r="R675" s="114"/>
      <c r="S675" s="114"/>
      <c r="T675" s="114"/>
      <c r="U675" s="114"/>
      <c r="V675" s="114"/>
      <c r="W675" s="114"/>
      <c r="X675" s="114"/>
      <c r="Y675" s="114"/>
      <c r="Z675" s="114"/>
      <c r="AA675" s="114"/>
      <c r="AB675" s="114"/>
      <c r="AC675" s="114"/>
      <c r="AD675" s="114"/>
      <c r="AE675" s="114"/>
      <c r="AF675" s="114"/>
      <c r="AG675" s="114"/>
      <c r="AH675" s="114"/>
      <c r="AI675" s="114"/>
      <c r="AJ675" s="114"/>
      <c r="AK675" s="114"/>
      <c r="AL675" s="114"/>
      <c r="AM675" s="114"/>
      <c r="AN675" s="114"/>
      <c r="AO675" s="114"/>
      <c r="AP675" s="114"/>
      <c r="AQ675" s="114"/>
      <c r="AR675" s="114"/>
      <c r="AS675" s="114"/>
      <c r="AT675" s="114"/>
      <c r="AU675" s="114"/>
      <c r="AV675" s="114"/>
      <c r="AW675" s="114"/>
      <c r="AX675" s="114"/>
      <c r="AY675" s="114"/>
      <c r="AZ675" s="114"/>
      <c r="BA675" s="114"/>
      <c r="BB675" s="114"/>
    </row>
    <row r="676" spans="2:54">
      <c r="B676" s="114"/>
      <c r="C676" s="114"/>
      <c r="D676" s="114"/>
      <c r="E676" s="114"/>
      <c r="F676" s="114"/>
      <c r="G676" s="114"/>
      <c r="H676" s="114"/>
      <c r="I676" s="114"/>
      <c r="J676" s="114"/>
      <c r="K676" s="114"/>
      <c r="L676" s="114"/>
      <c r="M676" s="114"/>
      <c r="N676" s="114"/>
      <c r="O676" s="114"/>
      <c r="P676" s="114"/>
      <c r="Q676" s="114"/>
      <c r="R676" s="114"/>
      <c r="S676" s="114"/>
      <c r="T676" s="114"/>
      <c r="U676" s="114"/>
      <c r="V676" s="114"/>
      <c r="W676" s="114"/>
      <c r="X676" s="114"/>
      <c r="Y676" s="114"/>
      <c r="Z676" s="114"/>
      <c r="AA676" s="114"/>
      <c r="AB676" s="114"/>
      <c r="AC676" s="114"/>
      <c r="AD676" s="114"/>
      <c r="AE676" s="114"/>
      <c r="AF676" s="114"/>
      <c r="AG676" s="114"/>
      <c r="AH676" s="114"/>
      <c r="AI676" s="114"/>
      <c r="AJ676" s="114"/>
      <c r="AK676" s="114"/>
      <c r="AL676" s="114"/>
      <c r="AM676" s="114"/>
      <c r="AN676" s="114"/>
      <c r="AO676" s="114"/>
      <c r="AP676" s="114"/>
      <c r="AQ676" s="114"/>
      <c r="AR676" s="114"/>
      <c r="AS676" s="114"/>
      <c r="AT676" s="114"/>
      <c r="AU676" s="114"/>
      <c r="AV676" s="114"/>
      <c r="AW676" s="114"/>
      <c r="AX676" s="114"/>
      <c r="AY676" s="114"/>
      <c r="AZ676" s="114"/>
      <c r="BA676" s="114"/>
      <c r="BB676" s="114"/>
    </row>
    <row r="677" spans="2:54">
      <c r="B677" s="114"/>
      <c r="C677" s="114"/>
      <c r="D677" s="114"/>
      <c r="E677" s="114"/>
      <c r="F677" s="114"/>
      <c r="G677" s="114"/>
      <c r="H677" s="114"/>
      <c r="I677" s="114"/>
      <c r="J677" s="114"/>
      <c r="K677" s="114"/>
      <c r="L677" s="114"/>
      <c r="M677" s="114"/>
      <c r="N677" s="114"/>
      <c r="O677" s="114"/>
      <c r="P677" s="114"/>
      <c r="Q677" s="114"/>
      <c r="R677" s="114"/>
      <c r="S677" s="114"/>
      <c r="T677" s="114"/>
      <c r="U677" s="114"/>
      <c r="V677" s="114"/>
      <c r="W677" s="114"/>
      <c r="X677" s="114"/>
      <c r="Y677" s="114"/>
      <c r="Z677" s="114"/>
      <c r="AA677" s="114"/>
      <c r="AB677" s="114"/>
      <c r="AC677" s="114"/>
      <c r="AD677" s="114"/>
      <c r="AE677" s="114"/>
      <c r="AF677" s="114"/>
      <c r="AG677" s="114"/>
      <c r="AH677" s="114"/>
      <c r="AI677" s="114"/>
      <c r="AJ677" s="114"/>
      <c r="AK677" s="114"/>
      <c r="AL677" s="114"/>
      <c r="AM677" s="114"/>
      <c r="AN677" s="114"/>
      <c r="AO677" s="114"/>
      <c r="AP677" s="114"/>
      <c r="AQ677" s="114"/>
      <c r="AR677" s="114"/>
      <c r="AS677" s="114"/>
      <c r="AT677" s="114"/>
      <c r="AU677" s="114"/>
      <c r="AV677" s="114"/>
      <c r="AW677" s="114"/>
      <c r="AX677" s="114"/>
      <c r="AY677" s="114"/>
      <c r="AZ677" s="114"/>
      <c r="BA677" s="114"/>
      <c r="BB677" s="114"/>
    </row>
    <row r="678" spans="2:54">
      <c r="B678" s="114"/>
      <c r="C678" s="114"/>
      <c r="D678" s="114"/>
      <c r="E678" s="114"/>
      <c r="F678" s="114"/>
      <c r="G678" s="114"/>
      <c r="H678" s="114"/>
      <c r="I678" s="114"/>
      <c r="J678" s="114"/>
      <c r="K678" s="114"/>
      <c r="L678" s="114"/>
      <c r="M678" s="114"/>
      <c r="N678" s="114"/>
      <c r="O678" s="114"/>
      <c r="P678" s="114"/>
      <c r="Q678" s="114"/>
      <c r="R678" s="114"/>
      <c r="S678" s="114"/>
      <c r="T678" s="114"/>
      <c r="U678" s="114"/>
      <c r="V678" s="114"/>
      <c r="W678" s="114"/>
      <c r="X678" s="114"/>
      <c r="Y678" s="114"/>
      <c r="Z678" s="114"/>
      <c r="AA678" s="114"/>
      <c r="AB678" s="114"/>
      <c r="AC678" s="114"/>
      <c r="AD678" s="114"/>
      <c r="AE678" s="114"/>
      <c r="AF678" s="114"/>
      <c r="AG678" s="114"/>
      <c r="AH678" s="114"/>
      <c r="AI678" s="114"/>
      <c r="AJ678" s="114"/>
      <c r="AK678" s="114"/>
      <c r="AL678" s="114"/>
      <c r="AM678" s="114"/>
      <c r="AN678" s="114"/>
      <c r="AO678" s="114"/>
      <c r="AP678" s="114"/>
      <c r="AQ678" s="114"/>
      <c r="AR678" s="114"/>
      <c r="AS678" s="114"/>
      <c r="AT678" s="114"/>
      <c r="AU678" s="114"/>
      <c r="AV678" s="114"/>
      <c r="AW678" s="114"/>
      <c r="AX678" s="114"/>
      <c r="AY678" s="114"/>
      <c r="AZ678" s="114"/>
      <c r="BA678" s="114"/>
      <c r="BB678" s="114"/>
    </row>
    <row r="679" spans="2:54">
      <c r="B679" s="114"/>
      <c r="C679" s="114"/>
      <c r="D679" s="114"/>
      <c r="E679" s="114"/>
      <c r="F679" s="114"/>
      <c r="G679" s="114"/>
      <c r="H679" s="114"/>
      <c r="I679" s="114"/>
      <c r="J679" s="114"/>
      <c r="K679" s="114"/>
      <c r="L679" s="114"/>
      <c r="M679" s="114"/>
      <c r="N679" s="114"/>
      <c r="O679" s="114"/>
      <c r="P679" s="114"/>
      <c r="Q679" s="114"/>
      <c r="R679" s="114"/>
      <c r="S679" s="114"/>
      <c r="T679" s="114"/>
      <c r="U679" s="114"/>
      <c r="V679" s="114"/>
      <c r="W679" s="114"/>
      <c r="X679" s="114"/>
      <c r="Y679" s="114"/>
      <c r="Z679" s="114"/>
      <c r="AA679" s="114"/>
      <c r="AB679" s="114"/>
      <c r="AC679" s="114"/>
      <c r="AD679" s="114"/>
      <c r="AE679" s="114"/>
      <c r="AF679" s="114"/>
      <c r="AG679" s="114"/>
      <c r="AH679" s="114"/>
      <c r="AI679" s="114"/>
      <c r="AJ679" s="114"/>
      <c r="AK679" s="114"/>
      <c r="AL679" s="114"/>
      <c r="AM679" s="114"/>
      <c r="AN679" s="114"/>
      <c r="AO679" s="114"/>
      <c r="AP679" s="114"/>
      <c r="AQ679" s="114"/>
      <c r="AR679" s="114"/>
      <c r="AS679" s="114"/>
      <c r="AT679" s="114"/>
      <c r="AU679" s="114"/>
      <c r="AV679" s="114"/>
      <c r="AW679" s="114"/>
      <c r="AX679" s="114"/>
      <c r="AY679" s="114"/>
      <c r="AZ679" s="114"/>
      <c r="BA679" s="114"/>
      <c r="BB679" s="114"/>
    </row>
    <row r="680" spans="2:54">
      <c r="B680" s="114"/>
      <c r="C680" s="114"/>
      <c r="D680" s="114"/>
      <c r="E680" s="114"/>
      <c r="F680" s="114"/>
      <c r="G680" s="114"/>
      <c r="H680" s="114"/>
      <c r="I680" s="114"/>
      <c r="J680" s="114"/>
      <c r="K680" s="114"/>
      <c r="L680" s="114"/>
      <c r="M680" s="114"/>
      <c r="N680" s="114"/>
      <c r="O680" s="114"/>
      <c r="P680" s="114"/>
      <c r="Q680" s="114"/>
      <c r="R680" s="114"/>
      <c r="S680" s="114"/>
      <c r="T680" s="114"/>
      <c r="U680" s="114"/>
      <c r="V680" s="114"/>
      <c r="W680" s="114"/>
      <c r="X680" s="114"/>
      <c r="Y680" s="114"/>
      <c r="Z680" s="114"/>
      <c r="AA680" s="114"/>
      <c r="AB680" s="114"/>
      <c r="AC680" s="114"/>
      <c r="AD680" s="114"/>
      <c r="AE680" s="114"/>
      <c r="AF680" s="114"/>
      <c r="AG680" s="114"/>
      <c r="AH680" s="114"/>
      <c r="AI680" s="114"/>
      <c r="AJ680" s="114"/>
      <c r="AK680" s="114"/>
      <c r="AL680" s="114"/>
      <c r="AM680" s="114"/>
      <c r="AN680" s="114"/>
      <c r="AO680" s="114"/>
      <c r="AP680" s="114"/>
      <c r="AQ680" s="114"/>
      <c r="AR680" s="114"/>
      <c r="AS680" s="114"/>
      <c r="AT680" s="114"/>
      <c r="AU680" s="114"/>
      <c r="AV680" s="114"/>
      <c r="AW680" s="114"/>
      <c r="AX680" s="114"/>
      <c r="AY680" s="114"/>
      <c r="AZ680" s="114"/>
      <c r="BA680" s="114"/>
      <c r="BB680" s="114"/>
    </row>
    <row r="681" spans="2:54">
      <c r="B681" s="114"/>
      <c r="C681" s="114"/>
      <c r="D681" s="114"/>
      <c r="E681" s="114"/>
      <c r="F681" s="114"/>
      <c r="G681" s="114"/>
      <c r="H681" s="114"/>
      <c r="I681" s="114"/>
      <c r="J681" s="114"/>
      <c r="K681" s="114"/>
      <c r="L681" s="114"/>
      <c r="M681" s="114"/>
      <c r="N681" s="114"/>
      <c r="O681" s="114"/>
      <c r="P681" s="114"/>
      <c r="Q681" s="114"/>
      <c r="R681" s="114"/>
      <c r="S681" s="114"/>
      <c r="T681" s="114"/>
      <c r="U681" s="114"/>
      <c r="V681" s="114"/>
      <c r="W681" s="114"/>
      <c r="X681" s="114"/>
      <c r="Y681" s="114"/>
      <c r="Z681" s="114"/>
      <c r="AA681" s="114"/>
      <c r="AB681" s="114"/>
      <c r="AC681" s="114"/>
      <c r="AD681" s="114"/>
      <c r="AE681" s="114"/>
      <c r="AF681" s="114"/>
      <c r="AG681" s="114"/>
      <c r="AH681" s="114"/>
      <c r="AI681" s="114"/>
      <c r="AJ681" s="114"/>
      <c r="AK681" s="114"/>
      <c r="AL681" s="114"/>
      <c r="AM681" s="114"/>
      <c r="AN681" s="114"/>
      <c r="AO681" s="114"/>
      <c r="AP681" s="114"/>
      <c r="AQ681" s="114"/>
      <c r="AR681" s="114"/>
      <c r="AS681" s="114"/>
      <c r="AT681" s="114"/>
      <c r="AU681" s="114"/>
      <c r="AV681" s="114"/>
      <c r="AW681" s="114"/>
      <c r="AX681" s="114"/>
      <c r="AY681" s="114"/>
      <c r="AZ681" s="114"/>
      <c r="BA681" s="114"/>
      <c r="BB681" s="114"/>
    </row>
    <row r="682" spans="2:54">
      <c r="B682" s="114"/>
      <c r="C682" s="114"/>
      <c r="D682" s="114"/>
      <c r="E682" s="114"/>
      <c r="F682" s="114"/>
      <c r="G682" s="114"/>
      <c r="H682" s="114"/>
      <c r="I682" s="114"/>
      <c r="J682" s="114"/>
      <c r="K682" s="114"/>
      <c r="L682" s="114"/>
      <c r="M682" s="114"/>
      <c r="N682" s="114"/>
      <c r="O682" s="114"/>
      <c r="P682" s="114"/>
      <c r="Q682" s="114"/>
      <c r="R682" s="114"/>
      <c r="S682" s="114"/>
      <c r="T682" s="114"/>
      <c r="U682" s="114"/>
      <c r="V682" s="114"/>
      <c r="W682" s="114"/>
      <c r="X682" s="114"/>
      <c r="Y682" s="114"/>
      <c r="Z682" s="114"/>
      <c r="AA682" s="114"/>
      <c r="AB682" s="114"/>
      <c r="AC682" s="114"/>
      <c r="AD682" s="114"/>
      <c r="AE682" s="114"/>
      <c r="AF682" s="114"/>
      <c r="AG682" s="114"/>
      <c r="AH682" s="114"/>
      <c r="AI682" s="114"/>
      <c r="AJ682" s="114"/>
      <c r="AK682" s="114"/>
      <c r="AL682" s="114"/>
      <c r="AM682" s="114"/>
      <c r="AN682" s="114"/>
      <c r="AO682" s="114"/>
      <c r="AP682" s="114"/>
      <c r="AQ682" s="114"/>
      <c r="AR682" s="114"/>
      <c r="AS682" s="114"/>
      <c r="AT682" s="114"/>
      <c r="AU682" s="114"/>
      <c r="AV682" s="114"/>
      <c r="AW682" s="114"/>
      <c r="AX682" s="114"/>
      <c r="AY682" s="114"/>
      <c r="AZ682" s="114"/>
      <c r="BA682" s="114"/>
      <c r="BB682" s="114"/>
    </row>
    <row r="683" spans="2:54">
      <c r="B683" s="114"/>
      <c r="C683" s="114"/>
      <c r="D683" s="114"/>
      <c r="E683" s="114"/>
      <c r="F683" s="114"/>
      <c r="G683" s="114"/>
      <c r="H683" s="114"/>
      <c r="I683" s="114"/>
      <c r="J683" s="114"/>
      <c r="K683" s="114"/>
      <c r="L683" s="114"/>
      <c r="M683" s="114"/>
      <c r="N683" s="114"/>
      <c r="O683" s="114"/>
      <c r="P683" s="114"/>
      <c r="Q683" s="114"/>
      <c r="R683" s="114"/>
      <c r="S683" s="114"/>
      <c r="T683" s="114"/>
      <c r="U683" s="114"/>
      <c r="V683" s="114"/>
      <c r="W683" s="114"/>
      <c r="X683" s="114"/>
      <c r="Y683" s="114"/>
      <c r="Z683" s="114"/>
      <c r="AA683" s="114"/>
      <c r="AB683" s="114"/>
      <c r="AC683" s="114"/>
      <c r="AD683" s="114"/>
      <c r="AE683" s="114"/>
      <c r="AF683" s="114"/>
      <c r="AG683" s="114"/>
      <c r="AH683" s="114"/>
      <c r="AI683" s="114"/>
      <c r="AJ683" s="114"/>
      <c r="AK683" s="114"/>
      <c r="AL683" s="114"/>
      <c r="AM683" s="114"/>
      <c r="AN683" s="114"/>
      <c r="AO683" s="114"/>
      <c r="AP683" s="114"/>
      <c r="AQ683" s="114"/>
      <c r="AR683" s="114"/>
      <c r="AS683" s="114"/>
      <c r="AT683" s="114"/>
      <c r="AU683" s="114"/>
      <c r="AV683" s="114"/>
      <c r="AW683" s="114"/>
      <c r="AX683" s="114"/>
      <c r="AY683" s="114"/>
      <c r="AZ683" s="114"/>
      <c r="BA683" s="114"/>
      <c r="BB683" s="114"/>
    </row>
    <row r="684" spans="2:54">
      <c r="B684" s="114"/>
      <c r="C684" s="114"/>
      <c r="D684" s="114"/>
      <c r="E684" s="114"/>
      <c r="F684" s="114"/>
      <c r="G684" s="114"/>
      <c r="H684" s="114"/>
      <c r="I684" s="114"/>
      <c r="J684" s="114"/>
      <c r="K684" s="114"/>
      <c r="L684" s="114"/>
      <c r="M684" s="114"/>
      <c r="N684" s="114"/>
      <c r="O684" s="114"/>
      <c r="P684" s="114"/>
      <c r="Q684" s="114"/>
      <c r="R684" s="114"/>
      <c r="S684" s="114"/>
      <c r="T684" s="114"/>
      <c r="U684" s="114"/>
      <c r="V684" s="114"/>
      <c r="W684" s="114"/>
      <c r="X684" s="114"/>
      <c r="Y684" s="114"/>
      <c r="Z684" s="114"/>
      <c r="AA684" s="114"/>
      <c r="AB684" s="114"/>
      <c r="AC684" s="114"/>
      <c r="AD684" s="114"/>
      <c r="AE684" s="114"/>
      <c r="AF684" s="114"/>
      <c r="AG684" s="114"/>
      <c r="AH684" s="114"/>
      <c r="AI684" s="114"/>
      <c r="AJ684" s="114"/>
      <c r="AK684" s="114"/>
      <c r="AL684" s="114"/>
      <c r="AM684" s="114"/>
      <c r="AN684" s="114"/>
      <c r="AO684" s="114"/>
      <c r="AP684" s="114"/>
      <c r="AQ684" s="114"/>
      <c r="AR684" s="114"/>
      <c r="AS684" s="114"/>
      <c r="AT684" s="114"/>
      <c r="AU684" s="114"/>
      <c r="AV684" s="114"/>
      <c r="AW684" s="114"/>
      <c r="AX684" s="114"/>
      <c r="AY684" s="114"/>
      <c r="AZ684" s="114"/>
      <c r="BA684" s="114"/>
      <c r="BB684" s="114"/>
    </row>
    <row r="685" spans="2:54">
      <c r="B685" s="114"/>
      <c r="C685" s="114"/>
      <c r="D685" s="114"/>
      <c r="E685" s="114"/>
      <c r="F685" s="114"/>
      <c r="G685" s="114"/>
      <c r="H685" s="114"/>
      <c r="I685" s="114"/>
      <c r="J685" s="114"/>
      <c r="K685" s="114"/>
      <c r="L685" s="114"/>
      <c r="M685" s="114"/>
      <c r="N685" s="114"/>
      <c r="O685" s="114"/>
      <c r="P685" s="114"/>
      <c r="Q685" s="114"/>
      <c r="R685" s="114"/>
      <c r="S685" s="114"/>
      <c r="T685" s="114"/>
      <c r="U685" s="114"/>
      <c r="V685" s="114"/>
      <c r="W685" s="114"/>
      <c r="X685" s="114"/>
      <c r="Y685" s="114"/>
      <c r="Z685" s="114"/>
      <c r="AA685" s="114"/>
      <c r="AB685" s="114"/>
      <c r="AC685" s="114"/>
      <c r="AD685" s="114"/>
      <c r="AE685" s="114"/>
      <c r="AF685" s="114"/>
      <c r="AG685" s="114"/>
      <c r="AH685" s="114"/>
      <c r="AI685" s="114"/>
      <c r="AJ685" s="114"/>
      <c r="AK685" s="114"/>
      <c r="AL685" s="114"/>
      <c r="AM685" s="114"/>
      <c r="AN685" s="114"/>
      <c r="AO685" s="114"/>
      <c r="AP685" s="114"/>
      <c r="AQ685" s="114"/>
      <c r="AR685" s="114"/>
      <c r="AS685" s="114"/>
      <c r="AT685" s="114"/>
      <c r="AU685" s="114"/>
      <c r="AV685" s="114"/>
      <c r="AW685" s="114"/>
      <c r="AX685" s="114"/>
      <c r="AY685" s="114"/>
      <c r="AZ685" s="114"/>
      <c r="BA685" s="114"/>
      <c r="BB685" s="114"/>
    </row>
    <row r="686" spans="2:54">
      <c r="B686" s="114"/>
      <c r="C686" s="114"/>
      <c r="D686" s="114"/>
      <c r="E686" s="114"/>
      <c r="F686" s="114"/>
      <c r="G686" s="114"/>
      <c r="H686" s="114"/>
      <c r="I686" s="114"/>
      <c r="J686" s="114"/>
      <c r="K686" s="114"/>
      <c r="L686" s="114"/>
      <c r="M686" s="114"/>
      <c r="N686" s="114"/>
      <c r="O686" s="114"/>
      <c r="P686" s="114"/>
      <c r="Q686" s="114"/>
      <c r="R686" s="114"/>
      <c r="S686" s="114"/>
      <c r="T686" s="114"/>
      <c r="U686" s="114"/>
      <c r="V686" s="114"/>
      <c r="W686" s="114"/>
      <c r="X686" s="114"/>
      <c r="Y686" s="114"/>
      <c r="Z686" s="114"/>
      <c r="AA686" s="114"/>
      <c r="AB686" s="114"/>
      <c r="AC686" s="114"/>
      <c r="AD686" s="114"/>
      <c r="AE686" s="114"/>
      <c r="AF686" s="114"/>
      <c r="AG686" s="114"/>
      <c r="AH686" s="114"/>
      <c r="AI686" s="114"/>
      <c r="AJ686" s="114"/>
      <c r="AK686" s="114"/>
      <c r="AL686" s="114"/>
      <c r="AM686" s="114"/>
      <c r="AN686" s="114"/>
      <c r="AO686" s="114"/>
      <c r="AP686" s="114"/>
      <c r="AQ686" s="114"/>
      <c r="AR686" s="114"/>
      <c r="AS686" s="114"/>
      <c r="AT686" s="114"/>
      <c r="AU686" s="114"/>
      <c r="AV686" s="114"/>
      <c r="AW686" s="114"/>
      <c r="AX686" s="114"/>
      <c r="AY686" s="114"/>
      <c r="AZ686" s="114"/>
      <c r="BA686" s="114"/>
      <c r="BB686" s="114"/>
    </row>
    <row r="687" spans="2:54">
      <c r="B687" s="114"/>
      <c r="C687" s="114"/>
      <c r="D687" s="114"/>
      <c r="E687" s="114"/>
      <c r="F687" s="114"/>
      <c r="G687" s="114"/>
      <c r="H687" s="114"/>
      <c r="I687" s="114"/>
      <c r="J687" s="114"/>
      <c r="K687" s="114"/>
      <c r="L687" s="114"/>
      <c r="M687" s="114"/>
      <c r="N687" s="114"/>
      <c r="O687" s="114"/>
      <c r="P687" s="114"/>
      <c r="Q687" s="114"/>
      <c r="R687" s="114"/>
      <c r="S687" s="114"/>
      <c r="T687" s="114"/>
      <c r="U687" s="114"/>
      <c r="V687" s="114"/>
      <c r="W687" s="114"/>
      <c r="X687" s="114"/>
      <c r="Y687" s="114"/>
      <c r="Z687" s="114"/>
      <c r="AA687" s="114"/>
      <c r="AB687" s="114"/>
      <c r="AC687" s="114"/>
      <c r="AD687" s="114"/>
      <c r="AE687" s="114"/>
      <c r="AF687" s="114"/>
      <c r="AG687" s="114"/>
      <c r="AH687" s="114"/>
      <c r="AI687" s="114"/>
      <c r="AJ687" s="114"/>
      <c r="AK687" s="114"/>
      <c r="AL687" s="114"/>
      <c r="AM687" s="114"/>
      <c r="AN687" s="114"/>
      <c r="AO687" s="114"/>
      <c r="AP687" s="114"/>
      <c r="AQ687" s="114"/>
      <c r="AR687" s="114"/>
      <c r="AS687" s="114"/>
      <c r="AT687" s="114"/>
      <c r="AU687" s="114"/>
      <c r="AV687" s="114"/>
      <c r="AW687" s="114"/>
      <c r="AX687" s="114"/>
      <c r="AY687" s="114"/>
      <c r="AZ687" s="114"/>
      <c r="BA687" s="114"/>
      <c r="BB687" s="114"/>
    </row>
    <row r="688" spans="2:54">
      <c r="B688" s="114"/>
      <c r="C688" s="114"/>
      <c r="D688" s="114"/>
      <c r="E688" s="114"/>
      <c r="F688" s="114"/>
      <c r="G688" s="114"/>
      <c r="H688" s="114"/>
      <c r="I688" s="114"/>
      <c r="J688" s="114"/>
      <c r="K688" s="114"/>
      <c r="L688" s="114"/>
      <c r="M688" s="114"/>
      <c r="N688" s="114"/>
      <c r="O688" s="114"/>
      <c r="P688" s="114"/>
      <c r="Q688" s="114"/>
      <c r="R688" s="114"/>
      <c r="S688" s="114"/>
      <c r="T688" s="114"/>
      <c r="U688" s="114"/>
      <c r="V688" s="114"/>
      <c r="W688" s="114"/>
      <c r="X688" s="114"/>
      <c r="Y688" s="114"/>
      <c r="Z688" s="114"/>
      <c r="AA688" s="114"/>
      <c r="AB688" s="114"/>
      <c r="AC688" s="114"/>
      <c r="AD688" s="114"/>
      <c r="AE688" s="114"/>
      <c r="AF688" s="114"/>
      <c r="AG688" s="114"/>
      <c r="AH688" s="114"/>
      <c r="AI688" s="114"/>
      <c r="AJ688" s="114"/>
      <c r="AK688" s="114"/>
      <c r="AL688" s="114"/>
      <c r="AM688" s="114"/>
      <c r="AN688" s="114"/>
      <c r="AO688" s="114"/>
      <c r="AP688" s="114"/>
      <c r="AQ688" s="114"/>
      <c r="AR688" s="114"/>
      <c r="AS688" s="114"/>
      <c r="AT688" s="114"/>
      <c r="AU688" s="114"/>
      <c r="AV688" s="114"/>
      <c r="AW688" s="114"/>
      <c r="AX688" s="114"/>
      <c r="AY688" s="114"/>
      <c r="AZ688" s="114"/>
      <c r="BA688" s="114"/>
      <c r="BB688" s="114"/>
    </row>
    <row r="689" spans="2:54">
      <c r="B689" s="114"/>
      <c r="C689" s="114"/>
      <c r="D689" s="114"/>
      <c r="E689" s="114"/>
      <c r="F689" s="114"/>
      <c r="G689" s="114"/>
      <c r="H689" s="114"/>
      <c r="I689" s="114"/>
      <c r="J689" s="114"/>
      <c r="K689" s="114"/>
      <c r="L689" s="114"/>
      <c r="M689" s="114"/>
      <c r="N689" s="114"/>
      <c r="O689" s="114"/>
      <c r="P689" s="114"/>
      <c r="Q689" s="114"/>
      <c r="R689" s="114"/>
      <c r="S689" s="114"/>
      <c r="T689" s="114"/>
      <c r="U689" s="114"/>
      <c r="V689" s="114"/>
      <c r="W689" s="114"/>
      <c r="X689" s="114"/>
      <c r="Y689" s="114"/>
      <c r="Z689" s="114"/>
      <c r="AA689" s="114"/>
      <c r="AB689" s="114"/>
      <c r="AC689" s="114"/>
      <c r="AD689" s="114"/>
      <c r="AE689" s="114"/>
      <c r="AF689" s="114"/>
      <c r="AG689" s="114"/>
      <c r="AH689" s="114"/>
      <c r="AI689" s="114"/>
      <c r="AJ689" s="114"/>
      <c r="AK689" s="114"/>
      <c r="AL689" s="114"/>
      <c r="AM689" s="114"/>
      <c r="AN689" s="114"/>
      <c r="AO689" s="114"/>
      <c r="AP689" s="114"/>
      <c r="AQ689" s="114"/>
      <c r="AR689" s="114"/>
      <c r="AS689" s="114"/>
      <c r="AT689" s="114"/>
      <c r="AU689" s="114"/>
      <c r="AV689" s="114"/>
      <c r="AW689" s="114"/>
      <c r="AX689" s="114"/>
      <c r="AY689" s="114"/>
      <c r="AZ689" s="114"/>
      <c r="BA689" s="114"/>
      <c r="BB689" s="114"/>
    </row>
    <row r="690" spans="2:54">
      <c r="B690" s="114"/>
      <c r="C690" s="114"/>
      <c r="D690" s="114"/>
      <c r="E690" s="114"/>
      <c r="F690" s="114"/>
      <c r="G690" s="114"/>
      <c r="H690" s="114"/>
      <c r="I690" s="114"/>
      <c r="J690" s="114"/>
      <c r="K690" s="114"/>
      <c r="L690" s="114"/>
      <c r="M690" s="114"/>
      <c r="N690" s="114"/>
      <c r="O690" s="114"/>
      <c r="P690" s="114"/>
      <c r="Q690" s="114"/>
      <c r="R690" s="114"/>
      <c r="S690" s="114"/>
      <c r="T690" s="114"/>
      <c r="U690" s="114"/>
      <c r="V690" s="114"/>
      <c r="W690" s="114"/>
      <c r="X690" s="114"/>
      <c r="Y690" s="114"/>
      <c r="Z690" s="114"/>
      <c r="AA690" s="114"/>
      <c r="AB690" s="114"/>
      <c r="AC690" s="114"/>
      <c r="AD690" s="114"/>
      <c r="AE690" s="114"/>
      <c r="AF690" s="114"/>
      <c r="AG690" s="114"/>
      <c r="AH690" s="114"/>
      <c r="AI690" s="114"/>
      <c r="AJ690" s="114"/>
      <c r="AK690" s="114"/>
      <c r="AL690" s="114"/>
      <c r="AM690" s="114"/>
      <c r="AN690" s="114"/>
      <c r="AO690" s="114"/>
      <c r="AP690" s="114"/>
      <c r="AQ690" s="114"/>
      <c r="AR690" s="114"/>
      <c r="AS690" s="114"/>
      <c r="AT690" s="114"/>
      <c r="AU690" s="114"/>
      <c r="AV690" s="114"/>
      <c r="AW690" s="114"/>
      <c r="AX690" s="114"/>
      <c r="AY690" s="114"/>
      <c r="AZ690" s="114"/>
      <c r="BA690" s="114"/>
      <c r="BB690" s="114"/>
    </row>
    <row r="691" spans="2:54">
      <c r="B691" s="114"/>
      <c r="C691" s="114"/>
      <c r="D691" s="114"/>
      <c r="E691" s="114"/>
      <c r="F691" s="114"/>
      <c r="G691" s="114"/>
      <c r="H691" s="114"/>
      <c r="I691" s="114"/>
      <c r="J691" s="114"/>
      <c r="K691" s="114"/>
      <c r="L691" s="114"/>
      <c r="M691" s="114"/>
      <c r="N691" s="114"/>
      <c r="O691" s="114"/>
      <c r="P691" s="114"/>
      <c r="Q691" s="114"/>
      <c r="R691" s="114"/>
      <c r="S691" s="114"/>
      <c r="T691" s="114"/>
      <c r="U691" s="114"/>
      <c r="V691" s="114"/>
      <c r="W691" s="114"/>
      <c r="X691" s="114"/>
      <c r="Y691" s="114"/>
      <c r="Z691" s="114"/>
      <c r="AA691" s="114"/>
      <c r="AB691" s="114"/>
      <c r="AC691" s="114"/>
      <c r="AD691" s="114"/>
      <c r="AE691" s="114"/>
      <c r="AF691" s="114"/>
      <c r="AG691" s="114"/>
      <c r="AH691" s="114"/>
      <c r="AI691" s="114"/>
      <c r="AJ691" s="114"/>
      <c r="AK691" s="114"/>
      <c r="AL691" s="114"/>
      <c r="AM691" s="114"/>
      <c r="AN691" s="114"/>
      <c r="AO691" s="114"/>
      <c r="AP691" s="114"/>
      <c r="AQ691" s="114"/>
      <c r="AR691" s="114"/>
      <c r="AS691" s="114"/>
      <c r="AT691" s="114"/>
      <c r="AU691" s="114"/>
      <c r="AV691" s="114"/>
      <c r="AW691" s="114"/>
      <c r="AX691" s="114"/>
      <c r="AY691" s="114"/>
      <c r="AZ691" s="114"/>
      <c r="BA691" s="114"/>
      <c r="BB691" s="114"/>
    </row>
    <row r="692" spans="2:54">
      <c r="B692" s="114"/>
      <c r="C692" s="114"/>
      <c r="D692" s="114"/>
      <c r="E692" s="114"/>
      <c r="F692" s="114"/>
      <c r="G692" s="114"/>
      <c r="H692" s="114"/>
      <c r="I692" s="114"/>
      <c r="J692" s="114"/>
      <c r="K692" s="114"/>
      <c r="L692" s="114"/>
      <c r="M692" s="114"/>
      <c r="N692" s="114"/>
      <c r="O692" s="114"/>
      <c r="P692" s="114"/>
      <c r="Q692" s="114"/>
      <c r="R692" s="114"/>
      <c r="S692" s="114"/>
      <c r="T692" s="114"/>
      <c r="U692" s="114"/>
      <c r="V692" s="114"/>
      <c r="W692" s="114"/>
      <c r="X692" s="114"/>
      <c r="Y692" s="114"/>
      <c r="Z692" s="114"/>
      <c r="AA692" s="114"/>
      <c r="AB692" s="114"/>
      <c r="AC692" s="114"/>
      <c r="AD692" s="114"/>
      <c r="AE692" s="114"/>
      <c r="AF692" s="114"/>
      <c r="AG692" s="114"/>
      <c r="AH692" s="114"/>
      <c r="AI692" s="114"/>
      <c r="AJ692" s="114"/>
      <c r="AK692" s="114"/>
      <c r="AL692" s="114"/>
      <c r="AM692" s="114"/>
      <c r="AN692" s="114"/>
      <c r="AO692" s="114"/>
      <c r="AP692" s="114"/>
      <c r="AQ692" s="114"/>
      <c r="AR692" s="114"/>
      <c r="AS692" s="114"/>
      <c r="AT692" s="114"/>
      <c r="AU692" s="114"/>
      <c r="AV692" s="114"/>
      <c r="AW692" s="114"/>
      <c r="AX692" s="114"/>
      <c r="AY692" s="114"/>
      <c r="AZ692" s="114"/>
      <c r="BA692" s="114"/>
      <c r="BB692" s="114"/>
    </row>
    <row r="693" spans="2:54">
      <c r="B693" s="114"/>
      <c r="C693" s="114"/>
      <c r="D693" s="114"/>
      <c r="E693" s="114"/>
      <c r="F693" s="114"/>
      <c r="G693" s="114"/>
      <c r="H693" s="114"/>
      <c r="I693" s="114"/>
      <c r="J693" s="114"/>
      <c r="K693" s="114"/>
      <c r="L693" s="114"/>
      <c r="M693" s="114"/>
      <c r="N693" s="114"/>
      <c r="O693" s="114"/>
      <c r="P693" s="114"/>
      <c r="Q693" s="114"/>
      <c r="R693" s="114"/>
      <c r="S693" s="114"/>
      <c r="T693" s="114"/>
      <c r="U693" s="114"/>
      <c r="V693" s="114"/>
      <c r="W693" s="114"/>
      <c r="X693" s="114"/>
      <c r="Y693" s="114"/>
      <c r="Z693" s="114"/>
      <c r="AA693" s="114"/>
      <c r="AB693" s="114"/>
      <c r="AC693" s="114"/>
      <c r="AD693" s="114"/>
      <c r="AE693" s="114"/>
      <c r="AF693" s="114"/>
      <c r="AG693" s="114"/>
      <c r="AH693" s="114"/>
      <c r="AI693" s="114"/>
      <c r="AJ693" s="114"/>
      <c r="AK693" s="114"/>
      <c r="AL693" s="114"/>
      <c r="AM693" s="114"/>
      <c r="AN693" s="114"/>
      <c r="AO693" s="114"/>
      <c r="AP693" s="114"/>
      <c r="AQ693" s="114"/>
      <c r="AR693" s="114"/>
      <c r="AS693" s="114"/>
      <c r="AT693" s="114"/>
      <c r="AU693" s="114"/>
      <c r="AV693" s="114"/>
      <c r="AW693" s="114"/>
      <c r="AX693" s="114"/>
      <c r="AY693" s="114"/>
      <c r="AZ693" s="114"/>
      <c r="BA693" s="114"/>
      <c r="BB693" s="114"/>
    </row>
    <row r="694" spans="2:54">
      <c r="B694" s="114"/>
      <c r="C694" s="114"/>
      <c r="D694" s="114"/>
      <c r="E694" s="114"/>
      <c r="F694" s="114"/>
      <c r="G694" s="114"/>
      <c r="H694" s="114"/>
      <c r="I694" s="114"/>
      <c r="J694" s="114"/>
      <c r="K694" s="114"/>
      <c r="L694" s="114"/>
      <c r="M694" s="114"/>
      <c r="N694" s="114"/>
      <c r="O694" s="114"/>
      <c r="P694" s="114"/>
      <c r="Q694" s="114"/>
      <c r="R694" s="114"/>
      <c r="S694" s="114"/>
      <c r="T694" s="114"/>
      <c r="U694" s="114"/>
      <c r="V694" s="114"/>
      <c r="W694" s="114"/>
      <c r="X694" s="114"/>
      <c r="Y694" s="114"/>
      <c r="Z694" s="114"/>
      <c r="AA694" s="114"/>
      <c r="AB694" s="114"/>
      <c r="AC694" s="114"/>
      <c r="AD694" s="114"/>
      <c r="AE694" s="114"/>
      <c r="AF694" s="114"/>
      <c r="AG694" s="114"/>
      <c r="AH694" s="114"/>
      <c r="AI694" s="114"/>
      <c r="AJ694" s="114"/>
      <c r="AK694" s="114"/>
      <c r="AL694" s="114"/>
      <c r="AM694" s="114"/>
      <c r="AN694" s="114"/>
      <c r="AO694" s="114"/>
      <c r="AP694" s="114"/>
      <c r="AQ694" s="114"/>
      <c r="AR694" s="114"/>
      <c r="AS694" s="114"/>
      <c r="AT694" s="114"/>
      <c r="AU694" s="114"/>
      <c r="AV694" s="114"/>
      <c r="AW694" s="114"/>
      <c r="AX694" s="114"/>
      <c r="AY694" s="114"/>
      <c r="AZ694" s="114"/>
      <c r="BA694" s="114"/>
      <c r="BB694" s="114"/>
    </row>
    <row r="695" spans="2:54">
      <c r="B695" s="114"/>
      <c r="C695" s="114"/>
      <c r="D695" s="114"/>
      <c r="E695" s="114"/>
      <c r="F695" s="114"/>
      <c r="G695" s="114"/>
      <c r="H695" s="114"/>
      <c r="I695" s="114"/>
      <c r="J695" s="114"/>
      <c r="K695" s="114"/>
      <c r="L695" s="114"/>
      <c r="M695" s="114"/>
      <c r="N695" s="114"/>
      <c r="O695" s="114"/>
      <c r="P695" s="114"/>
      <c r="Q695" s="114"/>
      <c r="R695" s="114"/>
      <c r="S695" s="114"/>
      <c r="T695" s="114"/>
      <c r="U695" s="114"/>
      <c r="V695" s="114"/>
      <c r="W695" s="114"/>
      <c r="X695" s="114"/>
      <c r="Y695" s="114"/>
      <c r="Z695" s="114"/>
      <c r="AA695" s="114"/>
      <c r="AB695" s="114"/>
      <c r="AC695" s="114"/>
      <c r="AD695" s="114"/>
      <c r="AE695" s="114"/>
      <c r="AF695" s="114"/>
      <c r="AG695" s="114"/>
      <c r="AH695" s="114"/>
      <c r="AI695" s="114"/>
      <c r="AJ695" s="114"/>
      <c r="AK695" s="114"/>
      <c r="AL695" s="114"/>
      <c r="AM695" s="114"/>
      <c r="AN695" s="114"/>
      <c r="AO695" s="114"/>
      <c r="AP695" s="114"/>
      <c r="AQ695" s="114"/>
      <c r="AR695" s="114"/>
      <c r="AS695" s="114"/>
      <c r="AT695" s="114"/>
      <c r="AU695" s="114"/>
      <c r="AV695" s="114"/>
      <c r="AW695" s="114"/>
      <c r="AX695" s="114"/>
      <c r="AY695" s="114"/>
      <c r="AZ695" s="114"/>
      <c r="BA695" s="114"/>
      <c r="BB695" s="114"/>
    </row>
    <row r="696" spans="2:54">
      <c r="B696" s="114"/>
      <c r="C696" s="114"/>
      <c r="D696" s="114"/>
      <c r="E696" s="114"/>
      <c r="F696" s="114"/>
      <c r="G696" s="114"/>
      <c r="H696" s="114"/>
      <c r="I696" s="114"/>
      <c r="J696" s="114"/>
      <c r="K696" s="114"/>
      <c r="L696" s="114"/>
      <c r="M696" s="114"/>
      <c r="N696" s="114"/>
      <c r="O696" s="114"/>
      <c r="P696" s="114"/>
      <c r="Q696" s="114"/>
      <c r="R696" s="114"/>
      <c r="S696" s="114"/>
      <c r="T696" s="114"/>
      <c r="U696" s="114"/>
      <c r="V696" s="114"/>
      <c r="W696" s="114"/>
      <c r="X696" s="114"/>
      <c r="Y696" s="114"/>
      <c r="Z696" s="114"/>
      <c r="AA696" s="114"/>
      <c r="AB696" s="114"/>
      <c r="AC696" s="114"/>
      <c r="AD696" s="114"/>
      <c r="AE696" s="114"/>
      <c r="AF696" s="114"/>
      <c r="AG696" s="114"/>
      <c r="AH696" s="114"/>
      <c r="AI696" s="114"/>
      <c r="AJ696" s="114"/>
      <c r="AK696" s="114"/>
      <c r="AL696" s="114"/>
      <c r="AM696" s="114"/>
      <c r="AN696" s="114"/>
      <c r="AO696" s="114"/>
      <c r="AP696" s="114"/>
      <c r="AQ696" s="114"/>
      <c r="AR696" s="114"/>
      <c r="AS696" s="114"/>
      <c r="AT696" s="114"/>
      <c r="AU696" s="114"/>
      <c r="AV696" s="114"/>
      <c r="AW696" s="114"/>
      <c r="AX696" s="114"/>
      <c r="AY696" s="114"/>
      <c r="AZ696" s="114"/>
      <c r="BA696" s="114"/>
      <c r="BB696" s="114"/>
    </row>
    <row r="697" spans="2:54">
      <c r="B697" s="114"/>
      <c r="C697" s="114"/>
      <c r="D697" s="114"/>
      <c r="E697" s="114"/>
      <c r="F697" s="114"/>
      <c r="G697" s="114"/>
      <c r="H697" s="114"/>
      <c r="I697" s="114"/>
      <c r="J697" s="114"/>
      <c r="K697" s="114"/>
      <c r="L697" s="114"/>
      <c r="M697" s="114"/>
      <c r="N697" s="114"/>
      <c r="O697" s="114"/>
      <c r="P697" s="114"/>
      <c r="Q697" s="114"/>
      <c r="R697" s="114"/>
      <c r="S697" s="114"/>
      <c r="T697" s="114"/>
      <c r="U697" s="114"/>
      <c r="V697" s="114"/>
      <c r="W697" s="114"/>
      <c r="X697" s="114"/>
      <c r="Y697" s="114"/>
      <c r="Z697" s="114"/>
      <c r="AA697" s="114"/>
      <c r="AB697" s="114"/>
      <c r="AC697" s="114"/>
      <c r="AD697" s="114"/>
      <c r="AE697" s="114"/>
      <c r="AF697" s="114"/>
      <c r="AG697" s="114"/>
      <c r="AH697" s="114"/>
      <c r="AI697" s="114"/>
      <c r="AJ697" s="114"/>
      <c r="AK697" s="114"/>
      <c r="AL697" s="114"/>
      <c r="AM697" s="114"/>
      <c r="AN697" s="114"/>
      <c r="AO697" s="114"/>
      <c r="AP697" s="114"/>
      <c r="AQ697" s="114"/>
      <c r="AR697" s="114"/>
      <c r="AS697" s="114"/>
      <c r="AT697" s="114"/>
      <c r="AU697" s="114"/>
      <c r="AV697" s="114"/>
      <c r="AW697" s="114"/>
      <c r="AX697" s="114"/>
      <c r="AY697" s="114"/>
      <c r="AZ697" s="114"/>
      <c r="BA697" s="114"/>
      <c r="BB697" s="114"/>
    </row>
    <row r="698" spans="2:54">
      <c r="B698" s="114"/>
      <c r="C698" s="114"/>
      <c r="D698" s="114"/>
      <c r="E698" s="114"/>
      <c r="F698" s="114"/>
      <c r="G698" s="114"/>
      <c r="H698" s="114"/>
      <c r="I698" s="114"/>
      <c r="J698" s="114"/>
      <c r="K698" s="114"/>
      <c r="L698" s="114"/>
      <c r="M698" s="114"/>
      <c r="N698" s="114"/>
      <c r="O698" s="114"/>
      <c r="P698" s="114"/>
      <c r="Q698" s="114"/>
      <c r="R698" s="114"/>
      <c r="S698" s="114"/>
      <c r="T698" s="114"/>
      <c r="U698" s="114"/>
      <c r="V698" s="114"/>
      <c r="W698" s="114"/>
      <c r="X698" s="114"/>
      <c r="Y698" s="114"/>
      <c r="Z698" s="114"/>
      <c r="AA698" s="114"/>
      <c r="AB698" s="114"/>
      <c r="AC698" s="114"/>
      <c r="AD698" s="114"/>
      <c r="AE698" s="114"/>
      <c r="AF698" s="114"/>
      <c r="AG698" s="114"/>
      <c r="AH698" s="114"/>
      <c r="AI698" s="114"/>
      <c r="AJ698" s="114"/>
      <c r="AK698" s="114"/>
      <c r="AL698" s="114"/>
      <c r="AM698" s="114"/>
      <c r="AN698" s="114"/>
      <c r="AO698" s="114"/>
      <c r="AP698" s="114"/>
      <c r="AQ698" s="114"/>
      <c r="AR698" s="114"/>
      <c r="AS698" s="114"/>
      <c r="AT698" s="114"/>
      <c r="AU698" s="114"/>
      <c r="AV698" s="114"/>
      <c r="AW698" s="114"/>
      <c r="AX698" s="114"/>
      <c r="AY698" s="114"/>
      <c r="AZ698" s="114"/>
      <c r="BA698" s="114"/>
      <c r="BB698" s="114"/>
    </row>
    <row r="699" spans="2:54">
      <c r="B699" s="114"/>
      <c r="C699" s="114"/>
      <c r="D699" s="114"/>
      <c r="E699" s="114"/>
      <c r="F699" s="114"/>
      <c r="G699" s="114"/>
      <c r="H699" s="114"/>
      <c r="I699" s="114"/>
      <c r="J699" s="114"/>
      <c r="K699" s="114"/>
      <c r="L699" s="114"/>
      <c r="M699" s="114"/>
      <c r="N699" s="114"/>
      <c r="O699" s="114"/>
      <c r="P699" s="114"/>
      <c r="Q699" s="114"/>
      <c r="R699" s="114"/>
      <c r="S699" s="114"/>
      <c r="T699" s="114"/>
      <c r="U699" s="114"/>
      <c r="V699" s="114"/>
      <c r="W699" s="114"/>
      <c r="X699" s="114"/>
      <c r="Y699" s="114"/>
      <c r="Z699" s="114"/>
      <c r="AA699" s="114"/>
      <c r="AB699" s="114"/>
      <c r="AC699" s="114"/>
      <c r="AD699" s="114"/>
      <c r="AE699" s="114"/>
      <c r="AF699" s="114"/>
      <c r="AG699" s="114"/>
      <c r="AH699" s="114"/>
      <c r="AI699" s="114"/>
      <c r="AJ699" s="114"/>
      <c r="AK699" s="114"/>
      <c r="AL699" s="114"/>
      <c r="AM699" s="114"/>
      <c r="AN699" s="114"/>
      <c r="AO699" s="114"/>
      <c r="AP699" s="114"/>
      <c r="AQ699" s="114"/>
      <c r="AR699" s="114"/>
      <c r="AS699" s="114"/>
      <c r="AT699" s="114"/>
      <c r="AU699" s="114"/>
      <c r="AV699" s="114"/>
      <c r="AW699" s="114"/>
      <c r="AX699" s="114"/>
      <c r="AY699" s="114"/>
      <c r="AZ699" s="114"/>
      <c r="BA699" s="114"/>
      <c r="BB699" s="114"/>
    </row>
    <row r="700" spans="2:54">
      <c r="B700" s="114"/>
      <c r="C700" s="114"/>
      <c r="D700" s="114"/>
      <c r="E700" s="114"/>
      <c r="F700" s="114"/>
      <c r="G700" s="114"/>
      <c r="H700" s="114"/>
      <c r="I700" s="114"/>
      <c r="J700" s="114"/>
      <c r="K700" s="114"/>
      <c r="L700" s="114"/>
      <c r="M700" s="114"/>
      <c r="N700" s="114"/>
      <c r="O700" s="114"/>
      <c r="P700" s="114"/>
      <c r="Q700" s="114"/>
      <c r="R700" s="114"/>
      <c r="S700" s="114"/>
      <c r="T700" s="114"/>
      <c r="U700" s="114"/>
      <c r="V700" s="114"/>
      <c r="W700" s="114"/>
      <c r="X700" s="114"/>
      <c r="Y700" s="114"/>
      <c r="Z700" s="114"/>
      <c r="AA700" s="114"/>
      <c r="AB700" s="114"/>
      <c r="AC700" s="114"/>
      <c r="AD700" s="114"/>
      <c r="AE700" s="114"/>
      <c r="AF700" s="114"/>
      <c r="AG700" s="114"/>
      <c r="AH700" s="114"/>
      <c r="AI700" s="114"/>
      <c r="AJ700" s="114"/>
      <c r="AK700" s="114"/>
      <c r="AL700" s="114"/>
      <c r="AM700" s="114"/>
      <c r="AN700" s="114"/>
      <c r="AO700" s="114"/>
      <c r="AP700" s="114"/>
      <c r="AQ700" s="114"/>
      <c r="AR700" s="114"/>
      <c r="AS700" s="114"/>
      <c r="AT700" s="114"/>
      <c r="AU700" s="114"/>
      <c r="AV700" s="114"/>
      <c r="AW700" s="114"/>
      <c r="AX700" s="114"/>
      <c r="AY700" s="114"/>
      <c r="AZ700" s="114"/>
      <c r="BA700" s="114"/>
      <c r="BB700" s="114"/>
    </row>
    <row r="701" spans="2:54">
      <c r="B701" s="114"/>
      <c r="C701" s="114"/>
      <c r="D701" s="114"/>
      <c r="E701" s="114"/>
      <c r="F701" s="114"/>
      <c r="G701" s="114"/>
      <c r="H701" s="114"/>
      <c r="I701" s="114"/>
      <c r="J701" s="114"/>
      <c r="K701" s="114"/>
      <c r="L701" s="114"/>
      <c r="M701" s="114"/>
      <c r="N701" s="114"/>
      <c r="O701" s="114"/>
      <c r="P701" s="114"/>
      <c r="Q701" s="114"/>
      <c r="R701" s="114"/>
      <c r="S701" s="114"/>
      <c r="T701" s="114"/>
      <c r="U701" s="114"/>
      <c r="V701" s="114"/>
      <c r="W701" s="114"/>
      <c r="X701" s="114"/>
      <c r="Y701" s="114"/>
      <c r="Z701" s="114"/>
      <c r="AA701" s="114"/>
      <c r="AB701" s="114"/>
      <c r="AC701" s="114"/>
      <c r="AD701" s="114"/>
      <c r="AE701" s="114"/>
      <c r="AF701" s="114"/>
      <c r="AG701" s="114"/>
      <c r="AH701" s="114"/>
      <c r="AI701" s="114"/>
      <c r="AJ701" s="114"/>
      <c r="AK701" s="114"/>
      <c r="AL701" s="114"/>
      <c r="AM701" s="114"/>
      <c r="AN701" s="114"/>
      <c r="AO701" s="114"/>
      <c r="AP701" s="114"/>
      <c r="AQ701" s="114"/>
      <c r="AR701" s="114"/>
      <c r="AS701" s="114"/>
      <c r="AT701" s="114"/>
      <c r="AU701" s="114"/>
      <c r="AV701" s="114"/>
      <c r="AW701" s="114"/>
      <c r="AX701" s="114"/>
      <c r="AY701" s="114"/>
      <c r="AZ701" s="114"/>
      <c r="BA701" s="114"/>
      <c r="BB701" s="114"/>
    </row>
    <row r="702" spans="2:54">
      <c r="B702" s="114"/>
      <c r="C702" s="114"/>
      <c r="D702" s="114"/>
      <c r="E702" s="114"/>
      <c r="F702" s="114"/>
      <c r="G702" s="114"/>
      <c r="H702" s="114"/>
      <c r="I702" s="114"/>
      <c r="J702" s="114"/>
      <c r="K702" s="114"/>
      <c r="L702" s="114"/>
      <c r="M702" s="114"/>
      <c r="N702" s="114"/>
      <c r="O702" s="114"/>
      <c r="P702" s="114"/>
      <c r="Q702" s="114"/>
      <c r="R702" s="114"/>
      <c r="S702" s="114"/>
      <c r="T702" s="114"/>
      <c r="U702" s="114"/>
      <c r="V702" s="114"/>
      <c r="W702" s="114"/>
      <c r="X702" s="114"/>
      <c r="Y702" s="114"/>
      <c r="Z702" s="114"/>
      <c r="AA702" s="114"/>
      <c r="AB702" s="114"/>
      <c r="AC702" s="114"/>
      <c r="AD702" s="114"/>
      <c r="AE702" s="114"/>
      <c r="AF702" s="114"/>
      <c r="AG702" s="114"/>
      <c r="AH702" s="114"/>
      <c r="AI702" s="114"/>
      <c r="AJ702" s="114"/>
      <c r="AK702" s="114"/>
      <c r="AL702" s="114"/>
      <c r="AM702" s="114"/>
      <c r="AN702" s="114"/>
      <c r="AO702" s="114"/>
      <c r="AP702" s="114"/>
      <c r="AQ702" s="114"/>
      <c r="AR702" s="114"/>
      <c r="AS702" s="114"/>
      <c r="AT702" s="114"/>
      <c r="AU702" s="114"/>
      <c r="AV702" s="114"/>
      <c r="AW702" s="114"/>
      <c r="AX702" s="114"/>
      <c r="AY702" s="114"/>
      <c r="AZ702" s="114"/>
      <c r="BA702" s="114"/>
      <c r="BB702" s="114"/>
    </row>
    <row r="703" spans="2:54">
      <c r="B703" s="114"/>
      <c r="C703" s="114"/>
      <c r="D703" s="114"/>
      <c r="E703" s="114"/>
      <c r="F703" s="114"/>
      <c r="G703" s="114"/>
      <c r="H703" s="114"/>
      <c r="I703" s="114"/>
      <c r="J703" s="114"/>
      <c r="K703" s="114"/>
      <c r="L703" s="114"/>
      <c r="M703" s="114"/>
      <c r="N703" s="114"/>
      <c r="O703" s="114"/>
      <c r="P703" s="114"/>
      <c r="Q703" s="114"/>
      <c r="R703" s="114"/>
      <c r="S703" s="114"/>
      <c r="T703" s="114"/>
      <c r="U703" s="114"/>
      <c r="V703" s="114"/>
      <c r="W703" s="114"/>
      <c r="X703" s="114"/>
      <c r="Y703" s="114"/>
      <c r="Z703" s="114"/>
      <c r="AA703" s="114"/>
      <c r="AB703" s="114"/>
      <c r="AC703" s="114"/>
      <c r="AD703" s="114"/>
      <c r="AE703" s="114"/>
      <c r="AF703" s="114"/>
      <c r="AG703" s="114"/>
      <c r="AH703" s="114"/>
      <c r="AI703" s="114"/>
      <c r="AJ703" s="114"/>
      <c r="AK703" s="114"/>
      <c r="AL703" s="114"/>
      <c r="AM703" s="114"/>
      <c r="AN703" s="114"/>
      <c r="AO703" s="114"/>
      <c r="AP703" s="114"/>
      <c r="AQ703" s="114"/>
      <c r="AR703" s="114"/>
      <c r="AS703" s="114"/>
      <c r="AT703" s="114"/>
      <c r="AU703" s="114"/>
      <c r="AV703" s="114"/>
      <c r="AW703" s="114"/>
      <c r="AX703" s="114"/>
      <c r="AY703" s="114"/>
      <c r="AZ703" s="114"/>
      <c r="BA703" s="114"/>
      <c r="BB703" s="114"/>
    </row>
    <row r="704" spans="2:54">
      <c r="B704" s="114"/>
      <c r="C704" s="114"/>
      <c r="D704" s="114"/>
      <c r="E704" s="114"/>
      <c r="F704" s="114"/>
      <c r="G704" s="114"/>
      <c r="H704" s="114"/>
      <c r="I704" s="114"/>
      <c r="J704" s="114"/>
      <c r="K704" s="114"/>
      <c r="L704" s="114"/>
      <c r="M704" s="114"/>
      <c r="N704" s="114"/>
      <c r="O704" s="114"/>
      <c r="P704" s="114"/>
      <c r="Q704" s="114"/>
      <c r="R704" s="114"/>
      <c r="S704" s="114"/>
      <c r="T704" s="114"/>
      <c r="U704" s="114"/>
      <c r="V704" s="114"/>
      <c r="W704" s="114"/>
      <c r="X704" s="114"/>
      <c r="Y704" s="114"/>
      <c r="Z704" s="114"/>
      <c r="AA704" s="114"/>
      <c r="AB704" s="114"/>
      <c r="AC704" s="114"/>
      <c r="AD704" s="114"/>
      <c r="AE704" s="114"/>
      <c r="AF704" s="114"/>
      <c r="AG704" s="114"/>
      <c r="AH704" s="114"/>
      <c r="AI704" s="114"/>
      <c r="AJ704" s="114"/>
      <c r="AK704" s="114"/>
      <c r="AL704" s="114"/>
      <c r="AM704" s="114"/>
      <c r="AN704" s="114"/>
      <c r="AO704" s="114"/>
      <c r="AP704" s="114"/>
      <c r="AQ704" s="114"/>
      <c r="AR704" s="114"/>
      <c r="AS704" s="114"/>
      <c r="AT704" s="114"/>
      <c r="AU704" s="114"/>
      <c r="AV704" s="114"/>
      <c r="AW704" s="114"/>
      <c r="AX704" s="114"/>
      <c r="AY704" s="114"/>
      <c r="AZ704" s="114"/>
      <c r="BA704" s="114"/>
      <c r="BB704" s="114"/>
    </row>
    <row r="705" spans="2:54">
      <c r="B705" s="114"/>
      <c r="C705" s="114"/>
      <c r="D705" s="114"/>
      <c r="E705" s="114"/>
      <c r="F705" s="114"/>
      <c r="G705" s="114"/>
      <c r="H705" s="114"/>
      <c r="I705" s="114"/>
      <c r="J705" s="114"/>
      <c r="K705" s="114"/>
      <c r="L705" s="114"/>
      <c r="M705" s="114"/>
      <c r="N705" s="114"/>
      <c r="O705" s="114"/>
      <c r="P705" s="114"/>
      <c r="Q705" s="114"/>
      <c r="R705" s="114"/>
      <c r="S705" s="114"/>
      <c r="T705" s="114"/>
      <c r="U705" s="114"/>
      <c r="V705" s="114"/>
      <c r="W705" s="114"/>
      <c r="X705" s="114"/>
      <c r="Y705" s="114"/>
      <c r="Z705" s="114"/>
      <c r="AA705" s="114"/>
      <c r="AB705" s="114"/>
      <c r="AC705" s="114"/>
      <c r="AD705" s="114"/>
      <c r="AE705" s="114"/>
      <c r="AF705" s="114"/>
      <c r="AG705" s="114"/>
      <c r="AH705" s="114"/>
      <c r="AI705" s="114"/>
      <c r="AJ705" s="114"/>
      <c r="AK705" s="114"/>
      <c r="AL705" s="114"/>
      <c r="AM705" s="114"/>
      <c r="AN705" s="114"/>
      <c r="AO705" s="114"/>
      <c r="AP705" s="114"/>
      <c r="AQ705" s="114"/>
      <c r="AR705" s="114"/>
      <c r="AS705" s="114"/>
      <c r="AT705" s="114"/>
      <c r="AU705" s="114"/>
      <c r="AV705" s="114"/>
      <c r="AW705" s="114"/>
      <c r="AX705" s="114"/>
      <c r="AY705" s="114"/>
      <c r="AZ705" s="114"/>
      <c r="BA705" s="114"/>
      <c r="BB705" s="114"/>
    </row>
    <row r="706" spans="2:54">
      <c r="B706" s="114"/>
      <c r="C706" s="114"/>
      <c r="D706" s="114"/>
      <c r="E706" s="114"/>
      <c r="F706" s="114"/>
      <c r="G706" s="114"/>
      <c r="H706" s="114"/>
      <c r="I706" s="114"/>
      <c r="J706" s="114"/>
      <c r="K706" s="114"/>
      <c r="L706" s="114"/>
      <c r="M706" s="114"/>
      <c r="N706" s="114"/>
      <c r="O706" s="114"/>
      <c r="P706" s="114"/>
      <c r="Q706" s="114"/>
      <c r="R706" s="114"/>
      <c r="S706" s="114"/>
      <c r="T706" s="114"/>
      <c r="U706" s="114"/>
      <c r="V706" s="114"/>
      <c r="W706" s="114"/>
      <c r="X706" s="114"/>
      <c r="Y706" s="114"/>
      <c r="Z706" s="114"/>
      <c r="AA706" s="114"/>
      <c r="AB706" s="114"/>
      <c r="AC706" s="114"/>
      <c r="AD706" s="114"/>
      <c r="AE706" s="114"/>
      <c r="AF706" s="114"/>
      <c r="AG706" s="114"/>
      <c r="AH706" s="114"/>
      <c r="AI706" s="114"/>
      <c r="AJ706" s="114"/>
      <c r="AK706" s="114"/>
      <c r="AL706" s="114"/>
      <c r="AM706" s="114"/>
      <c r="AN706" s="114"/>
      <c r="AO706" s="114"/>
      <c r="AP706" s="114"/>
      <c r="AQ706" s="114"/>
      <c r="AR706" s="114"/>
      <c r="AS706" s="114"/>
      <c r="AT706" s="114"/>
      <c r="AU706" s="114"/>
      <c r="AV706" s="114"/>
      <c r="AW706" s="114"/>
      <c r="AX706" s="114"/>
      <c r="AY706" s="114"/>
      <c r="AZ706" s="114"/>
      <c r="BA706" s="114"/>
      <c r="BB706" s="114"/>
    </row>
    <row r="707" spans="2:54">
      <c r="B707" s="114"/>
      <c r="C707" s="114"/>
      <c r="D707" s="114"/>
      <c r="E707" s="114"/>
      <c r="F707" s="114"/>
      <c r="G707" s="114"/>
      <c r="H707" s="114"/>
      <c r="I707" s="114"/>
      <c r="J707" s="114"/>
      <c r="K707" s="114"/>
      <c r="L707" s="114"/>
      <c r="M707" s="114"/>
      <c r="N707" s="114"/>
      <c r="O707" s="114"/>
      <c r="P707" s="114"/>
      <c r="Q707" s="114"/>
      <c r="R707" s="114"/>
      <c r="S707" s="114"/>
      <c r="T707" s="114"/>
      <c r="U707" s="114"/>
      <c r="V707" s="114"/>
      <c r="W707" s="114"/>
      <c r="X707" s="114"/>
      <c r="Y707" s="114"/>
      <c r="Z707" s="114"/>
      <c r="AA707" s="114"/>
      <c r="AB707" s="114"/>
      <c r="AC707" s="114"/>
      <c r="AD707" s="114"/>
      <c r="AE707" s="114"/>
      <c r="AF707" s="114"/>
      <c r="AG707" s="114"/>
      <c r="AH707" s="114"/>
      <c r="AI707" s="114"/>
      <c r="AJ707" s="114"/>
      <c r="AK707" s="114"/>
      <c r="AL707" s="114"/>
      <c r="AM707" s="114"/>
      <c r="AN707" s="114"/>
      <c r="AO707" s="114"/>
      <c r="AP707" s="114"/>
      <c r="AQ707" s="114"/>
      <c r="AR707" s="114"/>
      <c r="AS707" s="114"/>
      <c r="AT707" s="114"/>
      <c r="AU707" s="114"/>
      <c r="AV707" s="114"/>
      <c r="AW707" s="114"/>
      <c r="AX707" s="114"/>
      <c r="AY707" s="114"/>
      <c r="AZ707" s="114"/>
      <c r="BA707" s="114"/>
      <c r="BB707" s="114"/>
    </row>
    <row r="708" spans="2:54">
      <c r="B708" s="114"/>
      <c r="C708" s="114"/>
      <c r="D708" s="114"/>
      <c r="E708" s="114"/>
      <c r="F708" s="114"/>
      <c r="G708" s="114"/>
      <c r="H708" s="114"/>
      <c r="I708" s="114"/>
      <c r="J708" s="114"/>
      <c r="K708" s="114"/>
      <c r="L708" s="114"/>
      <c r="M708" s="114"/>
      <c r="N708" s="114"/>
      <c r="O708" s="114"/>
      <c r="P708" s="114"/>
      <c r="Q708" s="114"/>
      <c r="R708" s="114"/>
      <c r="S708" s="114"/>
      <c r="T708" s="114"/>
      <c r="U708" s="114"/>
      <c r="V708" s="114"/>
      <c r="W708" s="114"/>
      <c r="X708" s="114"/>
      <c r="Y708" s="114"/>
      <c r="Z708" s="114"/>
      <c r="AA708" s="114"/>
      <c r="AB708" s="114"/>
      <c r="AC708" s="114"/>
      <c r="AD708" s="114"/>
      <c r="AE708" s="114"/>
      <c r="AF708" s="114"/>
      <c r="AG708" s="114"/>
      <c r="AH708" s="114"/>
      <c r="AI708" s="114"/>
      <c r="AJ708" s="114"/>
      <c r="AK708" s="114"/>
      <c r="AL708" s="114"/>
      <c r="AM708" s="114"/>
      <c r="AN708" s="114"/>
      <c r="AO708" s="114"/>
      <c r="AP708" s="114"/>
      <c r="AQ708" s="114"/>
      <c r="AR708" s="114"/>
      <c r="AS708" s="114"/>
      <c r="AT708" s="114"/>
      <c r="AU708" s="114"/>
      <c r="AV708" s="114"/>
      <c r="AW708" s="114"/>
      <c r="AX708" s="114"/>
      <c r="AY708" s="114"/>
      <c r="AZ708" s="114"/>
      <c r="BA708" s="114"/>
      <c r="BB708" s="114"/>
    </row>
    <row r="709" spans="2:54">
      <c r="B709" s="114"/>
      <c r="C709" s="114"/>
      <c r="D709" s="114"/>
      <c r="E709" s="114"/>
      <c r="F709" s="114"/>
      <c r="G709" s="114"/>
      <c r="H709" s="114"/>
      <c r="I709" s="114"/>
      <c r="J709" s="114"/>
      <c r="K709" s="114"/>
      <c r="L709" s="114"/>
      <c r="M709" s="114"/>
      <c r="N709" s="114"/>
      <c r="O709" s="114"/>
      <c r="P709" s="114"/>
      <c r="Q709" s="114"/>
      <c r="R709" s="114"/>
      <c r="S709" s="114"/>
      <c r="T709" s="114"/>
      <c r="U709" s="114"/>
      <c r="V709" s="114"/>
      <c r="W709" s="114"/>
      <c r="X709" s="114"/>
      <c r="Y709" s="114"/>
      <c r="Z709" s="114"/>
      <c r="AA709" s="114"/>
      <c r="AB709" s="114"/>
      <c r="AC709" s="114"/>
      <c r="AD709" s="114"/>
      <c r="AE709" s="114"/>
      <c r="AF709" s="114"/>
      <c r="AG709" s="114"/>
      <c r="AH709" s="114"/>
      <c r="AI709" s="114"/>
      <c r="AJ709" s="114"/>
      <c r="AK709" s="114"/>
      <c r="AL709" s="114"/>
      <c r="AM709" s="114"/>
      <c r="AN709" s="114"/>
      <c r="AO709" s="114"/>
      <c r="AP709" s="114"/>
      <c r="AQ709" s="114"/>
      <c r="AR709" s="114"/>
      <c r="AS709" s="114"/>
      <c r="AT709" s="114"/>
      <c r="AU709" s="114"/>
      <c r="AV709" s="114"/>
      <c r="AW709" s="114"/>
      <c r="AX709" s="114"/>
      <c r="AY709" s="114"/>
      <c r="AZ709" s="114"/>
      <c r="BA709" s="114"/>
      <c r="BB709" s="114"/>
    </row>
    <row r="710" spans="2:54">
      <c r="B710" s="114"/>
      <c r="C710" s="114"/>
      <c r="D710" s="114"/>
      <c r="E710" s="114"/>
      <c r="F710" s="114"/>
      <c r="G710" s="114"/>
      <c r="H710" s="114"/>
      <c r="I710" s="114"/>
      <c r="J710" s="114"/>
      <c r="K710" s="114"/>
      <c r="L710" s="114"/>
      <c r="M710" s="114"/>
      <c r="N710" s="114"/>
      <c r="O710" s="114"/>
      <c r="P710" s="114"/>
      <c r="Q710" s="114"/>
      <c r="R710" s="114"/>
      <c r="S710" s="114"/>
      <c r="T710" s="114"/>
      <c r="U710" s="114"/>
      <c r="V710" s="114"/>
      <c r="W710" s="114"/>
      <c r="X710" s="114"/>
      <c r="Y710" s="114"/>
      <c r="Z710" s="114"/>
      <c r="AA710" s="114"/>
      <c r="AB710" s="114"/>
      <c r="AC710" s="114"/>
      <c r="AD710" s="114"/>
      <c r="AE710" s="114"/>
      <c r="AF710" s="114"/>
      <c r="AG710" s="114"/>
      <c r="AH710" s="114"/>
      <c r="AI710" s="114"/>
      <c r="AJ710" s="114"/>
      <c r="AK710" s="114"/>
      <c r="AL710" s="114"/>
      <c r="AM710" s="114"/>
      <c r="AN710" s="114"/>
      <c r="AO710" s="114"/>
      <c r="AP710" s="114"/>
      <c r="AQ710" s="114"/>
      <c r="AR710" s="114"/>
      <c r="AS710" s="114"/>
      <c r="AT710" s="114"/>
      <c r="AU710" s="114"/>
      <c r="AV710" s="114"/>
      <c r="AW710" s="114"/>
      <c r="AX710" s="114"/>
      <c r="AY710" s="114"/>
      <c r="AZ710" s="114"/>
      <c r="BA710" s="114"/>
      <c r="BB710" s="114"/>
    </row>
    <row r="711" spans="2:54">
      <c r="B711" s="114"/>
      <c r="C711" s="114"/>
      <c r="D711" s="114"/>
      <c r="E711" s="114"/>
      <c r="F711" s="114"/>
      <c r="G711" s="114"/>
      <c r="H711" s="114"/>
      <c r="I711" s="114"/>
      <c r="J711" s="114"/>
      <c r="K711" s="114"/>
      <c r="L711" s="114"/>
      <c r="M711" s="114"/>
      <c r="N711" s="114"/>
      <c r="O711" s="114"/>
      <c r="P711" s="114"/>
      <c r="Q711" s="114"/>
      <c r="R711" s="114"/>
      <c r="S711" s="114"/>
      <c r="T711" s="114"/>
      <c r="U711" s="114"/>
      <c r="V711" s="114"/>
      <c r="W711" s="114"/>
      <c r="X711" s="114"/>
      <c r="Y711" s="114"/>
      <c r="Z711" s="114"/>
      <c r="AA711" s="114"/>
      <c r="AB711" s="114"/>
      <c r="AC711" s="114"/>
      <c r="AD711" s="114"/>
      <c r="AE711" s="114"/>
      <c r="AF711" s="114"/>
      <c r="AG711" s="114"/>
      <c r="AH711" s="114"/>
      <c r="AI711" s="114"/>
      <c r="AJ711" s="114"/>
      <c r="AK711" s="114"/>
      <c r="AL711" s="114"/>
      <c r="AM711" s="114"/>
      <c r="AN711" s="114"/>
      <c r="AO711" s="114"/>
      <c r="AP711" s="114"/>
      <c r="AQ711" s="114"/>
      <c r="AR711" s="114"/>
      <c r="AS711" s="114"/>
      <c r="AT711" s="114"/>
      <c r="AU711" s="114"/>
      <c r="AV711" s="114"/>
      <c r="AW711" s="114"/>
      <c r="AX711" s="114"/>
      <c r="AY711" s="114"/>
      <c r="AZ711" s="114"/>
      <c r="BA711" s="114"/>
      <c r="BB711" s="114"/>
    </row>
    <row r="712" spans="2:54">
      <c r="B712" s="114"/>
      <c r="C712" s="114"/>
      <c r="D712" s="114"/>
      <c r="E712" s="114"/>
      <c r="F712" s="114"/>
      <c r="G712" s="114"/>
      <c r="H712" s="114"/>
      <c r="I712" s="114"/>
      <c r="J712" s="114"/>
      <c r="K712" s="114"/>
      <c r="L712" s="114"/>
      <c r="M712" s="114"/>
      <c r="N712" s="114"/>
      <c r="O712" s="114"/>
      <c r="P712" s="114"/>
      <c r="Q712" s="114"/>
      <c r="R712" s="114"/>
      <c r="S712" s="114"/>
      <c r="T712" s="114"/>
      <c r="U712" s="114"/>
      <c r="V712" s="114"/>
      <c r="W712" s="114"/>
      <c r="X712" s="114"/>
      <c r="Y712" s="114"/>
      <c r="Z712" s="114"/>
      <c r="AA712" s="114"/>
      <c r="AB712" s="114"/>
      <c r="AC712" s="114"/>
      <c r="AD712" s="114"/>
      <c r="AE712" s="114"/>
      <c r="AF712" s="114"/>
      <c r="AG712" s="114"/>
      <c r="AH712" s="114"/>
      <c r="AI712" s="114"/>
      <c r="AJ712" s="114"/>
      <c r="AK712" s="114"/>
      <c r="AL712" s="114"/>
      <c r="AM712" s="114"/>
      <c r="AN712" s="114"/>
      <c r="AO712" s="114"/>
      <c r="AP712" s="114"/>
      <c r="AQ712" s="114"/>
      <c r="AR712" s="114"/>
      <c r="AS712" s="114"/>
      <c r="AT712" s="114"/>
      <c r="AU712" s="114"/>
      <c r="AV712" s="114"/>
      <c r="AW712" s="114"/>
      <c r="AX712" s="114"/>
      <c r="AY712" s="114"/>
      <c r="AZ712" s="114"/>
      <c r="BA712" s="114"/>
      <c r="BB712" s="114"/>
    </row>
    <row r="713" spans="2:54">
      <c r="B713" s="114"/>
      <c r="C713" s="114"/>
      <c r="D713" s="114"/>
      <c r="E713" s="114"/>
      <c r="F713" s="114"/>
      <c r="G713" s="114"/>
      <c r="H713" s="114"/>
      <c r="I713" s="114"/>
      <c r="J713" s="114"/>
      <c r="K713" s="114"/>
      <c r="L713" s="114"/>
      <c r="M713" s="114"/>
      <c r="N713" s="114"/>
      <c r="O713" s="114"/>
      <c r="P713" s="114"/>
      <c r="Q713" s="114"/>
      <c r="R713" s="114"/>
      <c r="S713" s="114"/>
      <c r="T713" s="114"/>
      <c r="U713" s="114"/>
      <c r="V713" s="114"/>
      <c r="W713" s="114"/>
      <c r="X713" s="114"/>
      <c r="Y713" s="114"/>
      <c r="Z713" s="114"/>
      <c r="AA713" s="114"/>
      <c r="AB713" s="114"/>
      <c r="AC713" s="114"/>
      <c r="AD713" s="114"/>
      <c r="AE713" s="114"/>
      <c r="AF713" s="114"/>
      <c r="AG713" s="114"/>
      <c r="AH713" s="114"/>
      <c r="AI713" s="114"/>
      <c r="AJ713" s="114"/>
      <c r="AK713" s="114"/>
      <c r="AL713" s="114"/>
      <c r="AM713" s="114"/>
      <c r="AN713" s="114"/>
      <c r="AO713" s="114"/>
      <c r="AP713" s="114"/>
      <c r="AQ713" s="114"/>
      <c r="AR713" s="114"/>
      <c r="AS713" s="114"/>
      <c r="AT713" s="114"/>
      <c r="AU713" s="114"/>
      <c r="AV713" s="114"/>
      <c r="AW713" s="114"/>
      <c r="AX713" s="114"/>
      <c r="AY713" s="114"/>
      <c r="AZ713" s="114"/>
      <c r="BA713" s="114"/>
      <c r="BB713" s="114"/>
    </row>
    <row r="714" spans="2:54">
      <c r="B714" s="114"/>
      <c r="C714" s="114"/>
      <c r="D714" s="114"/>
      <c r="E714" s="114"/>
      <c r="F714" s="114"/>
      <c r="G714" s="114"/>
      <c r="H714" s="114"/>
      <c r="I714" s="114"/>
      <c r="J714" s="114"/>
      <c r="K714" s="114"/>
      <c r="L714" s="114"/>
      <c r="M714" s="114"/>
      <c r="N714" s="114"/>
      <c r="O714" s="114"/>
      <c r="P714" s="114"/>
      <c r="Q714" s="114"/>
      <c r="R714" s="114"/>
      <c r="S714" s="114"/>
      <c r="T714" s="114"/>
      <c r="U714" s="114"/>
      <c r="V714" s="114"/>
      <c r="W714" s="114"/>
      <c r="X714" s="114"/>
      <c r="Y714" s="114"/>
      <c r="Z714" s="114"/>
      <c r="AA714" s="114"/>
      <c r="AB714" s="114"/>
      <c r="AC714" s="114"/>
      <c r="AD714" s="114"/>
      <c r="AE714" s="114"/>
      <c r="AF714" s="114"/>
      <c r="AG714" s="114"/>
      <c r="AH714" s="114"/>
      <c r="AI714" s="114"/>
      <c r="AJ714" s="114"/>
      <c r="AK714" s="114"/>
      <c r="AL714" s="114"/>
      <c r="AM714" s="114"/>
      <c r="AN714" s="114"/>
      <c r="AO714" s="114"/>
      <c r="AP714" s="114"/>
      <c r="AQ714" s="114"/>
      <c r="AR714" s="114"/>
      <c r="AS714" s="114"/>
      <c r="AT714" s="114"/>
      <c r="AU714" s="114"/>
      <c r="AV714" s="114"/>
      <c r="AW714" s="114"/>
      <c r="AX714" s="114"/>
      <c r="AY714" s="114"/>
      <c r="AZ714" s="114"/>
      <c r="BA714" s="114"/>
      <c r="BB714" s="114"/>
    </row>
    <row r="715" spans="2:54">
      <c r="B715" s="114"/>
      <c r="C715" s="114"/>
      <c r="D715" s="114"/>
      <c r="E715" s="114"/>
      <c r="F715" s="114"/>
      <c r="G715" s="114"/>
      <c r="H715" s="114"/>
      <c r="I715" s="114"/>
      <c r="J715" s="114"/>
      <c r="K715" s="114"/>
      <c r="L715" s="114"/>
      <c r="M715" s="114"/>
      <c r="N715" s="114"/>
      <c r="O715" s="114"/>
      <c r="P715" s="114"/>
      <c r="Q715" s="114"/>
      <c r="R715" s="114"/>
      <c r="S715" s="114"/>
      <c r="T715" s="114"/>
      <c r="U715" s="114"/>
      <c r="V715" s="114"/>
      <c r="W715" s="114"/>
      <c r="X715" s="114"/>
      <c r="Y715" s="114"/>
      <c r="Z715" s="114"/>
      <c r="AA715" s="114"/>
      <c r="AB715" s="114"/>
      <c r="AC715" s="114"/>
      <c r="AD715" s="114"/>
      <c r="AE715" s="114"/>
      <c r="AF715" s="114"/>
      <c r="AG715" s="114"/>
      <c r="AH715" s="114"/>
      <c r="AI715" s="114"/>
      <c r="AJ715" s="114"/>
      <c r="AK715" s="114"/>
      <c r="AL715" s="114"/>
      <c r="AM715" s="114"/>
      <c r="AN715" s="114"/>
      <c r="AO715" s="114"/>
      <c r="AP715" s="114"/>
      <c r="AQ715" s="114"/>
      <c r="AR715" s="114"/>
      <c r="AS715" s="114"/>
      <c r="AT715" s="114"/>
      <c r="AU715" s="114"/>
      <c r="AV715" s="114"/>
      <c r="AW715" s="114"/>
      <c r="AX715" s="114"/>
      <c r="AY715" s="114"/>
      <c r="AZ715" s="114"/>
      <c r="BA715" s="114"/>
      <c r="BB715" s="114"/>
    </row>
    <row r="716" spans="2:54">
      <c r="B716" s="114"/>
      <c r="C716" s="114"/>
      <c r="D716" s="114"/>
      <c r="E716" s="114"/>
      <c r="F716" s="114"/>
      <c r="G716" s="114"/>
      <c r="H716" s="114"/>
      <c r="I716" s="114"/>
      <c r="J716" s="114"/>
      <c r="K716" s="114"/>
      <c r="L716" s="114"/>
      <c r="M716" s="114"/>
      <c r="N716" s="114"/>
      <c r="O716" s="114"/>
      <c r="P716" s="114"/>
      <c r="Q716" s="114"/>
      <c r="R716" s="114"/>
      <c r="S716" s="114"/>
      <c r="T716" s="114"/>
      <c r="U716" s="114"/>
      <c r="V716" s="114"/>
      <c r="W716" s="114"/>
      <c r="X716" s="114"/>
      <c r="Y716" s="114"/>
      <c r="Z716" s="114"/>
      <c r="AA716" s="114"/>
      <c r="AB716" s="114"/>
      <c r="AC716" s="114"/>
      <c r="AD716" s="114"/>
      <c r="AE716" s="114"/>
      <c r="AF716" s="114"/>
      <c r="AG716" s="114"/>
      <c r="AH716" s="114"/>
      <c r="AI716" s="114"/>
      <c r="AJ716" s="114"/>
      <c r="AK716" s="114"/>
      <c r="AL716" s="114"/>
      <c r="AM716" s="114"/>
      <c r="AN716" s="114"/>
      <c r="AO716" s="114"/>
      <c r="AP716" s="114"/>
      <c r="AQ716" s="114"/>
      <c r="AR716" s="114"/>
      <c r="AS716" s="114"/>
      <c r="AT716" s="114"/>
      <c r="AU716" s="114"/>
      <c r="AV716" s="114"/>
      <c r="AW716" s="114"/>
      <c r="AX716" s="114"/>
      <c r="AY716" s="114"/>
      <c r="AZ716" s="114"/>
      <c r="BA716" s="114"/>
      <c r="BB716" s="114"/>
    </row>
    <row r="717" spans="2:54">
      <c r="B717" s="114"/>
      <c r="C717" s="114"/>
      <c r="D717" s="114"/>
      <c r="E717" s="114"/>
      <c r="F717" s="114"/>
      <c r="G717" s="114"/>
      <c r="H717" s="114"/>
      <c r="I717" s="114"/>
      <c r="J717" s="114"/>
      <c r="K717" s="114"/>
      <c r="L717" s="114"/>
      <c r="M717" s="114"/>
      <c r="N717" s="114"/>
      <c r="O717" s="114"/>
      <c r="P717" s="114"/>
      <c r="Q717" s="114"/>
      <c r="R717" s="114"/>
      <c r="S717" s="114"/>
      <c r="T717" s="114"/>
      <c r="U717" s="114"/>
      <c r="V717" s="114"/>
      <c r="W717" s="114"/>
      <c r="X717" s="114"/>
      <c r="Y717" s="114"/>
      <c r="Z717" s="114"/>
      <c r="AA717" s="114"/>
      <c r="AB717" s="114"/>
      <c r="AC717" s="114"/>
      <c r="AD717" s="114"/>
      <c r="AE717" s="114"/>
      <c r="AF717" s="114"/>
      <c r="AG717" s="114"/>
      <c r="AH717" s="114"/>
      <c r="AI717" s="114"/>
      <c r="AJ717" s="114"/>
      <c r="AK717" s="114"/>
      <c r="AL717" s="114"/>
      <c r="AM717" s="114"/>
      <c r="AN717" s="114"/>
      <c r="AO717" s="114"/>
      <c r="AP717" s="114"/>
      <c r="AQ717" s="114"/>
      <c r="AR717" s="114"/>
      <c r="AS717" s="114"/>
      <c r="AT717" s="114"/>
      <c r="AU717" s="114"/>
      <c r="AV717" s="114"/>
      <c r="AW717" s="114"/>
      <c r="AX717" s="114"/>
      <c r="AY717" s="114"/>
      <c r="AZ717" s="114"/>
      <c r="BA717" s="114"/>
      <c r="BB717" s="114"/>
    </row>
    <row r="718" spans="2:54">
      <c r="B718" s="114"/>
      <c r="C718" s="114"/>
      <c r="D718" s="114"/>
      <c r="E718" s="114"/>
      <c r="F718" s="114"/>
      <c r="G718" s="114"/>
      <c r="H718" s="114"/>
      <c r="I718" s="114"/>
      <c r="J718" s="114"/>
      <c r="K718" s="114"/>
      <c r="L718" s="114"/>
      <c r="M718" s="114"/>
      <c r="N718" s="114"/>
      <c r="O718" s="114"/>
      <c r="P718" s="114"/>
      <c r="Q718" s="114"/>
      <c r="R718" s="114"/>
      <c r="S718" s="114"/>
      <c r="T718" s="114"/>
      <c r="U718" s="114"/>
      <c r="V718" s="114"/>
      <c r="W718" s="114"/>
      <c r="X718" s="114"/>
      <c r="Y718" s="114"/>
      <c r="Z718" s="114"/>
      <c r="AA718" s="114"/>
      <c r="AB718" s="114"/>
      <c r="AC718" s="114"/>
      <c r="AD718" s="114"/>
      <c r="AE718" s="114"/>
      <c r="AF718" s="114"/>
      <c r="AG718" s="114"/>
      <c r="AH718" s="114"/>
      <c r="AI718" s="114"/>
      <c r="AJ718" s="114"/>
      <c r="AK718" s="114"/>
      <c r="AL718" s="114"/>
      <c r="AM718" s="114"/>
      <c r="AN718" s="114"/>
      <c r="AO718" s="114"/>
      <c r="AP718" s="114"/>
      <c r="AQ718" s="114"/>
      <c r="AR718" s="114"/>
      <c r="AS718" s="114"/>
      <c r="AT718" s="114"/>
      <c r="AU718" s="114"/>
      <c r="AV718" s="114"/>
      <c r="AW718" s="114"/>
      <c r="AX718" s="114"/>
      <c r="AY718" s="114"/>
      <c r="AZ718" s="114"/>
      <c r="BA718" s="114"/>
      <c r="BB718" s="114"/>
    </row>
    <row r="719" spans="2:54">
      <c r="B719" s="114"/>
      <c r="C719" s="114"/>
      <c r="D719" s="114"/>
      <c r="E719" s="114"/>
      <c r="F719" s="114"/>
      <c r="G719" s="114"/>
      <c r="H719" s="114"/>
      <c r="I719" s="114"/>
      <c r="J719" s="114"/>
      <c r="K719" s="114"/>
      <c r="L719" s="114"/>
      <c r="M719" s="114"/>
      <c r="N719" s="114"/>
      <c r="O719" s="114"/>
      <c r="P719" s="114"/>
      <c r="Q719" s="114"/>
      <c r="R719" s="114"/>
      <c r="S719" s="114"/>
      <c r="T719" s="114"/>
      <c r="U719" s="114"/>
      <c r="V719" s="114"/>
      <c r="W719" s="114"/>
      <c r="X719" s="114"/>
      <c r="Y719" s="114"/>
      <c r="Z719" s="114"/>
      <c r="AA719" s="114"/>
      <c r="AB719" s="114"/>
      <c r="AC719" s="114"/>
      <c r="AD719" s="114"/>
      <c r="AE719" s="114"/>
      <c r="AF719" s="114"/>
      <c r="AG719" s="114"/>
      <c r="AH719" s="114"/>
      <c r="AI719" s="114"/>
      <c r="AJ719" s="114"/>
      <c r="AK719" s="114"/>
      <c r="AL719" s="114"/>
      <c r="AM719" s="114"/>
      <c r="AN719" s="114"/>
      <c r="AO719" s="114"/>
      <c r="AP719" s="114"/>
      <c r="AQ719" s="114"/>
      <c r="AR719" s="114"/>
      <c r="AS719" s="114"/>
      <c r="AT719" s="114"/>
      <c r="AU719" s="114"/>
      <c r="AV719" s="114"/>
      <c r="AW719" s="114"/>
      <c r="AX719" s="114"/>
      <c r="AY719" s="114"/>
      <c r="AZ719" s="114"/>
      <c r="BA719" s="114"/>
      <c r="BB719" s="114"/>
    </row>
    <row r="720" spans="2:54">
      <c r="B720" s="114"/>
      <c r="C720" s="114"/>
      <c r="D720" s="114"/>
      <c r="E720" s="114"/>
      <c r="F720" s="114"/>
      <c r="G720" s="114"/>
      <c r="H720" s="114"/>
      <c r="I720" s="114"/>
      <c r="J720" s="114"/>
      <c r="K720" s="114"/>
      <c r="L720" s="114"/>
      <c r="M720" s="114"/>
      <c r="N720" s="114"/>
      <c r="O720" s="114"/>
      <c r="P720" s="114"/>
      <c r="Q720" s="114"/>
      <c r="R720" s="114"/>
      <c r="S720" s="114"/>
      <c r="T720" s="114"/>
      <c r="U720" s="114"/>
      <c r="V720" s="114"/>
      <c r="W720" s="114"/>
      <c r="X720" s="114"/>
      <c r="Y720" s="114"/>
      <c r="Z720" s="114"/>
      <c r="AA720" s="114"/>
      <c r="AB720" s="114"/>
      <c r="AC720" s="114"/>
      <c r="AD720" s="114"/>
      <c r="AE720" s="114"/>
      <c r="AF720" s="114"/>
      <c r="AG720" s="114"/>
      <c r="AH720" s="114"/>
      <c r="AI720" s="114"/>
      <c r="AJ720" s="114"/>
      <c r="AK720" s="114"/>
      <c r="AL720" s="114"/>
      <c r="AM720" s="114"/>
      <c r="AN720" s="114"/>
      <c r="AO720" s="114"/>
      <c r="AP720" s="114"/>
      <c r="AQ720" s="114"/>
      <c r="AR720" s="114"/>
      <c r="AS720" s="114"/>
      <c r="AT720" s="114"/>
      <c r="AU720" s="114"/>
      <c r="AV720" s="114"/>
      <c r="AW720" s="114"/>
      <c r="AX720" s="114"/>
      <c r="AY720" s="114"/>
      <c r="AZ720" s="114"/>
      <c r="BA720" s="114"/>
      <c r="BB720" s="114"/>
    </row>
    <row r="721" spans="2:54">
      <c r="B721" s="114"/>
      <c r="C721" s="114"/>
      <c r="D721" s="114"/>
      <c r="E721" s="114"/>
      <c r="F721" s="114"/>
      <c r="G721" s="114"/>
      <c r="H721" s="114"/>
      <c r="I721" s="114"/>
      <c r="J721" s="114"/>
      <c r="K721" s="114"/>
      <c r="L721" s="114"/>
      <c r="M721" s="114"/>
      <c r="N721" s="114"/>
      <c r="O721" s="114"/>
      <c r="P721" s="114"/>
      <c r="Q721" s="114"/>
      <c r="R721" s="114"/>
      <c r="S721" s="114"/>
      <c r="T721" s="114"/>
      <c r="U721" s="114"/>
      <c r="V721" s="114"/>
      <c r="W721" s="114"/>
      <c r="X721" s="114"/>
      <c r="Y721" s="114"/>
      <c r="Z721" s="114"/>
      <c r="AA721" s="114"/>
      <c r="AB721" s="114"/>
      <c r="AC721" s="114"/>
      <c r="AD721" s="114"/>
      <c r="AE721" s="114"/>
      <c r="AF721" s="114"/>
      <c r="AG721" s="114"/>
      <c r="AH721" s="114"/>
      <c r="AI721" s="114"/>
      <c r="AJ721" s="114"/>
      <c r="AK721" s="114"/>
      <c r="AL721" s="114"/>
      <c r="AM721" s="114"/>
      <c r="AN721" s="114"/>
      <c r="AO721" s="114"/>
      <c r="AP721" s="114"/>
      <c r="AQ721" s="114"/>
      <c r="AR721" s="114"/>
      <c r="AS721" s="114"/>
      <c r="AT721" s="114"/>
      <c r="AU721" s="114"/>
      <c r="AV721" s="114"/>
      <c r="AW721" s="114"/>
      <c r="AX721" s="114"/>
      <c r="AY721" s="114"/>
      <c r="AZ721" s="114"/>
      <c r="BA721" s="114"/>
      <c r="BB721" s="114"/>
    </row>
    <row r="722" spans="2:54">
      <c r="B722" s="114"/>
      <c r="C722" s="114"/>
      <c r="D722" s="114"/>
      <c r="E722" s="114"/>
      <c r="F722" s="114"/>
      <c r="G722" s="114"/>
      <c r="H722" s="114"/>
      <c r="I722" s="114"/>
      <c r="J722" s="114"/>
      <c r="K722" s="114"/>
      <c r="L722" s="114"/>
      <c r="M722" s="114"/>
      <c r="N722" s="114"/>
      <c r="O722" s="114"/>
      <c r="P722" s="114"/>
      <c r="Q722" s="114"/>
      <c r="R722" s="114"/>
      <c r="S722" s="114"/>
      <c r="T722" s="114"/>
      <c r="U722" s="114"/>
      <c r="V722" s="114"/>
      <c r="W722" s="114"/>
      <c r="X722" s="114"/>
      <c r="Y722" s="114"/>
      <c r="Z722" s="114"/>
      <c r="AA722" s="114"/>
      <c r="AB722" s="114"/>
      <c r="AC722" s="114"/>
      <c r="AD722" s="114"/>
      <c r="AE722" s="114"/>
      <c r="AF722" s="114"/>
      <c r="AG722" s="114"/>
      <c r="AH722" s="114"/>
      <c r="AI722" s="114"/>
      <c r="AJ722" s="114"/>
      <c r="AK722" s="114"/>
      <c r="AL722" s="114"/>
      <c r="AM722" s="114"/>
      <c r="AN722" s="114"/>
      <c r="AO722" s="114"/>
      <c r="AP722" s="114"/>
      <c r="AQ722" s="114"/>
      <c r="AR722" s="114"/>
      <c r="AS722" s="114"/>
      <c r="AT722" s="114"/>
      <c r="AU722" s="114"/>
      <c r="AV722" s="114"/>
      <c r="AW722" s="114"/>
      <c r="AX722" s="114"/>
      <c r="AY722" s="114"/>
      <c r="AZ722" s="114"/>
      <c r="BA722" s="114"/>
      <c r="BB722" s="114"/>
    </row>
    <row r="723" spans="2:54">
      <c r="B723" s="114"/>
      <c r="C723" s="114"/>
      <c r="D723" s="114"/>
      <c r="E723" s="114"/>
      <c r="F723" s="114"/>
      <c r="G723" s="114"/>
      <c r="H723" s="114"/>
      <c r="I723" s="114"/>
      <c r="J723" s="114"/>
      <c r="K723" s="114"/>
      <c r="L723" s="114"/>
      <c r="M723" s="114"/>
      <c r="N723" s="114"/>
      <c r="O723" s="114"/>
      <c r="P723" s="114"/>
      <c r="Q723" s="114"/>
      <c r="R723" s="114"/>
      <c r="S723" s="114"/>
      <c r="T723" s="114"/>
      <c r="U723" s="114"/>
      <c r="V723" s="114"/>
      <c r="W723" s="114"/>
      <c r="X723" s="114"/>
      <c r="Y723" s="114"/>
      <c r="Z723" s="114"/>
      <c r="AA723" s="114"/>
      <c r="AB723" s="114"/>
      <c r="AC723" s="114"/>
      <c r="AD723" s="114"/>
      <c r="AE723" s="114"/>
      <c r="AF723" s="114"/>
      <c r="AG723" s="114"/>
      <c r="AH723" s="114"/>
      <c r="AI723" s="114"/>
      <c r="AJ723" s="114"/>
      <c r="AK723" s="114"/>
      <c r="AL723" s="114"/>
      <c r="AM723" s="114"/>
      <c r="AN723" s="114"/>
      <c r="AO723" s="114"/>
      <c r="AP723" s="114"/>
      <c r="AQ723" s="114"/>
      <c r="AR723" s="114"/>
      <c r="AS723" s="114"/>
      <c r="AT723" s="114"/>
      <c r="AU723" s="114"/>
      <c r="AV723" s="114"/>
      <c r="AW723" s="114"/>
      <c r="AX723" s="114"/>
      <c r="AY723" s="114"/>
      <c r="AZ723" s="114"/>
      <c r="BA723" s="114"/>
      <c r="BB723" s="114"/>
    </row>
    <row r="724" spans="2:54">
      <c r="B724" s="114"/>
      <c r="C724" s="114"/>
      <c r="D724" s="114"/>
      <c r="E724" s="114"/>
      <c r="F724" s="114"/>
      <c r="G724" s="114"/>
      <c r="H724" s="114"/>
      <c r="I724" s="114"/>
      <c r="J724" s="114"/>
      <c r="K724" s="114"/>
      <c r="L724" s="114"/>
      <c r="M724" s="114"/>
      <c r="N724" s="114"/>
      <c r="O724" s="114"/>
      <c r="P724" s="114"/>
      <c r="Q724" s="114"/>
      <c r="R724" s="114"/>
      <c r="S724" s="114"/>
      <c r="T724" s="114"/>
      <c r="U724" s="114"/>
      <c r="V724" s="114"/>
      <c r="W724" s="114"/>
      <c r="X724" s="114"/>
      <c r="Y724" s="114"/>
      <c r="Z724" s="114"/>
      <c r="AA724" s="114"/>
      <c r="AB724" s="114"/>
      <c r="AC724" s="114"/>
      <c r="AD724" s="114"/>
      <c r="AE724" s="114"/>
      <c r="AF724" s="114"/>
      <c r="AG724" s="114"/>
      <c r="AH724" s="114"/>
      <c r="AI724" s="114"/>
      <c r="AJ724" s="114"/>
      <c r="AK724" s="114"/>
      <c r="AL724" s="114"/>
      <c r="AM724" s="114"/>
      <c r="AN724" s="114"/>
      <c r="AO724" s="114"/>
      <c r="AP724" s="114"/>
      <c r="AQ724" s="114"/>
      <c r="AR724" s="114"/>
      <c r="AS724" s="114"/>
      <c r="AT724" s="114"/>
      <c r="AU724" s="114"/>
      <c r="AV724" s="114"/>
      <c r="AW724" s="114"/>
      <c r="AX724" s="114"/>
      <c r="AY724" s="114"/>
      <c r="AZ724" s="114"/>
      <c r="BA724" s="114"/>
      <c r="BB724" s="114"/>
    </row>
    <row r="725" spans="2:54">
      <c r="B725" s="114"/>
      <c r="C725" s="114"/>
      <c r="D725" s="114"/>
      <c r="E725" s="114"/>
      <c r="F725" s="114"/>
      <c r="G725" s="114"/>
      <c r="H725" s="114"/>
      <c r="I725" s="114"/>
      <c r="J725" s="114"/>
      <c r="K725" s="114"/>
      <c r="L725" s="114"/>
      <c r="M725" s="114"/>
      <c r="N725" s="114"/>
      <c r="O725" s="114"/>
      <c r="P725" s="114"/>
      <c r="Q725" s="114"/>
      <c r="R725" s="114"/>
      <c r="S725" s="114"/>
      <c r="T725" s="114"/>
      <c r="U725" s="114"/>
      <c r="V725" s="114"/>
      <c r="W725" s="114"/>
      <c r="X725" s="114"/>
      <c r="Y725" s="114"/>
      <c r="Z725" s="114"/>
      <c r="AA725" s="114"/>
      <c r="AB725" s="114"/>
      <c r="AC725" s="114"/>
      <c r="AD725" s="114"/>
      <c r="AE725" s="114"/>
      <c r="AF725" s="114"/>
      <c r="AG725" s="114"/>
      <c r="AH725" s="114"/>
      <c r="AI725" s="114"/>
      <c r="AJ725" s="114"/>
      <c r="AK725" s="114"/>
      <c r="AL725" s="114"/>
      <c r="AM725" s="114"/>
      <c r="AN725" s="114"/>
      <c r="AO725" s="114"/>
      <c r="AP725" s="114"/>
      <c r="AQ725" s="114"/>
      <c r="AR725" s="114"/>
      <c r="AS725" s="114"/>
      <c r="AT725" s="114"/>
      <c r="AU725" s="114"/>
      <c r="AV725" s="114"/>
      <c r="AW725" s="114"/>
      <c r="AX725" s="114"/>
      <c r="AY725" s="114"/>
      <c r="AZ725" s="114"/>
      <c r="BA725" s="114"/>
      <c r="BB725" s="114"/>
    </row>
    <row r="726" spans="2:54">
      <c r="B726" s="114"/>
      <c r="C726" s="114"/>
      <c r="D726" s="114"/>
      <c r="E726" s="114"/>
      <c r="F726" s="114"/>
      <c r="G726" s="114"/>
      <c r="H726" s="114"/>
      <c r="I726" s="114"/>
      <c r="J726" s="114"/>
      <c r="K726" s="114"/>
      <c r="L726" s="114"/>
      <c r="M726" s="114"/>
      <c r="N726" s="114"/>
      <c r="O726" s="114"/>
      <c r="P726" s="114"/>
      <c r="Q726" s="114"/>
      <c r="R726" s="114"/>
      <c r="S726" s="114"/>
      <c r="T726" s="114"/>
      <c r="U726" s="114"/>
      <c r="V726" s="114"/>
      <c r="W726" s="114"/>
      <c r="X726" s="114"/>
      <c r="Y726" s="114"/>
      <c r="Z726" s="114"/>
      <c r="AA726" s="114"/>
      <c r="AB726" s="114"/>
      <c r="AC726" s="114"/>
      <c r="AD726" s="114"/>
      <c r="AE726" s="114"/>
      <c r="AF726" s="114"/>
      <c r="AG726" s="114"/>
      <c r="AH726" s="114"/>
      <c r="AI726" s="114"/>
      <c r="AJ726" s="114"/>
      <c r="AK726" s="114"/>
      <c r="AL726" s="114"/>
      <c r="AM726" s="114"/>
      <c r="AN726" s="114"/>
      <c r="AO726" s="114"/>
      <c r="AP726" s="114"/>
      <c r="AQ726" s="114"/>
      <c r="AR726" s="114"/>
      <c r="AS726" s="114"/>
      <c r="AT726" s="114"/>
      <c r="AU726" s="114"/>
      <c r="AV726" s="114"/>
      <c r="AW726" s="114"/>
      <c r="AX726" s="114"/>
      <c r="AY726" s="114"/>
      <c r="AZ726" s="114"/>
      <c r="BA726" s="114"/>
      <c r="BB726" s="114"/>
    </row>
    <row r="727" spans="2:54">
      <c r="B727" s="114"/>
      <c r="C727" s="114"/>
      <c r="D727" s="114"/>
      <c r="E727" s="114"/>
      <c r="F727" s="114"/>
      <c r="G727" s="114"/>
      <c r="H727" s="114"/>
      <c r="I727" s="114"/>
      <c r="J727" s="114"/>
      <c r="K727" s="114"/>
      <c r="L727" s="114"/>
      <c r="M727" s="114"/>
      <c r="N727" s="114"/>
      <c r="O727" s="114"/>
      <c r="P727" s="114"/>
      <c r="Q727" s="114"/>
      <c r="R727" s="114"/>
      <c r="S727" s="114"/>
      <c r="T727" s="114"/>
      <c r="U727" s="114"/>
      <c r="V727" s="114"/>
      <c r="W727" s="114"/>
      <c r="X727" s="114"/>
      <c r="Y727" s="114"/>
      <c r="Z727" s="114"/>
      <c r="AA727" s="114"/>
      <c r="AB727" s="114"/>
      <c r="AC727" s="114"/>
      <c r="AD727" s="114"/>
      <c r="AE727" s="114"/>
      <c r="AF727" s="114"/>
      <c r="AG727" s="114"/>
      <c r="AH727" s="114"/>
      <c r="AI727" s="114"/>
      <c r="AJ727" s="114"/>
      <c r="AK727" s="114"/>
      <c r="AL727" s="114"/>
      <c r="AM727" s="114"/>
      <c r="AN727" s="114"/>
      <c r="AO727" s="114"/>
      <c r="AP727" s="114"/>
      <c r="AQ727" s="114"/>
      <c r="AR727" s="114"/>
      <c r="AS727" s="114"/>
      <c r="AT727" s="114"/>
      <c r="AU727" s="114"/>
      <c r="AV727" s="114"/>
      <c r="AW727" s="114"/>
      <c r="AX727" s="114"/>
      <c r="AY727" s="114"/>
      <c r="AZ727" s="114"/>
      <c r="BA727" s="114"/>
      <c r="BB727" s="114"/>
    </row>
    <row r="728" spans="2:54">
      <c r="B728" s="114"/>
      <c r="C728" s="114"/>
      <c r="D728" s="114"/>
      <c r="E728" s="114"/>
      <c r="F728" s="114"/>
      <c r="G728" s="114"/>
      <c r="H728" s="114"/>
      <c r="I728" s="114"/>
      <c r="J728" s="114"/>
      <c r="K728" s="114"/>
      <c r="L728" s="114"/>
      <c r="M728" s="114"/>
      <c r="N728" s="114"/>
      <c r="O728" s="114"/>
      <c r="P728" s="114"/>
      <c r="Q728" s="114"/>
      <c r="R728" s="114"/>
      <c r="S728" s="114"/>
      <c r="T728" s="114"/>
      <c r="U728" s="114"/>
      <c r="V728" s="114"/>
      <c r="W728" s="114"/>
      <c r="X728" s="114"/>
      <c r="Y728" s="114"/>
      <c r="Z728" s="114"/>
      <c r="AA728" s="114"/>
      <c r="AB728" s="114"/>
      <c r="AC728" s="114"/>
      <c r="AD728" s="114"/>
      <c r="AE728" s="114"/>
      <c r="AF728" s="114"/>
      <c r="AG728" s="114"/>
      <c r="AH728" s="114"/>
      <c r="AI728" s="114"/>
      <c r="AJ728" s="114"/>
      <c r="AK728" s="114"/>
      <c r="AL728" s="114"/>
      <c r="AM728" s="114"/>
      <c r="AN728" s="114"/>
      <c r="AO728" s="114"/>
      <c r="AP728" s="114"/>
      <c r="AQ728" s="114"/>
      <c r="AR728" s="114"/>
      <c r="AS728" s="114"/>
      <c r="AT728" s="114"/>
      <c r="AU728" s="114"/>
      <c r="AV728" s="114"/>
      <c r="AW728" s="114"/>
      <c r="AX728" s="114"/>
      <c r="AY728" s="114"/>
      <c r="AZ728" s="114"/>
      <c r="BA728" s="114"/>
      <c r="BB728" s="114"/>
    </row>
    <row r="729" spans="2:54">
      <c r="B729" s="114"/>
      <c r="C729" s="114"/>
      <c r="D729" s="114"/>
      <c r="E729" s="114"/>
      <c r="F729" s="114"/>
      <c r="G729" s="114"/>
      <c r="H729" s="114"/>
      <c r="I729" s="114"/>
      <c r="J729" s="114"/>
      <c r="K729" s="114"/>
      <c r="L729" s="114"/>
      <c r="M729" s="114"/>
      <c r="N729" s="114"/>
      <c r="O729" s="114"/>
      <c r="P729" s="114"/>
      <c r="Q729" s="114"/>
      <c r="R729" s="114"/>
      <c r="S729" s="114"/>
      <c r="T729" s="114"/>
      <c r="U729" s="114"/>
      <c r="V729" s="114"/>
      <c r="W729" s="114"/>
      <c r="X729" s="114"/>
      <c r="Y729" s="114"/>
      <c r="Z729" s="114"/>
      <c r="AA729" s="114"/>
      <c r="AB729" s="114"/>
      <c r="AC729" s="114"/>
      <c r="AD729" s="114"/>
      <c r="AE729" s="114"/>
      <c r="AF729" s="114"/>
      <c r="AG729" s="114"/>
      <c r="AH729" s="114"/>
      <c r="AI729" s="114"/>
      <c r="AJ729" s="114"/>
      <c r="AK729" s="114"/>
      <c r="AL729" s="114"/>
      <c r="AM729" s="114"/>
      <c r="AN729" s="114"/>
      <c r="AO729" s="114"/>
      <c r="AP729" s="114"/>
      <c r="AQ729" s="114"/>
      <c r="AR729" s="114"/>
      <c r="AS729" s="114"/>
      <c r="AT729" s="114"/>
      <c r="AU729" s="114"/>
      <c r="AV729" s="114"/>
      <c r="AW729" s="114"/>
      <c r="AX729" s="114"/>
      <c r="AY729" s="114"/>
      <c r="AZ729" s="114"/>
      <c r="BA729" s="114"/>
      <c r="BB729" s="114"/>
    </row>
    <row r="730" spans="2:54">
      <c r="B730" s="114"/>
      <c r="C730" s="114"/>
      <c r="D730" s="114"/>
      <c r="E730" s="114"/>
      <c r="F730" s="114"/>
      <c r="G730" s="114"/>
      <c r="H730" s="114"/>
      <c r="I730" s="114"/>
      <c r="J730" s="114"/>
      <c r="K730" s="114"/>
      <c r="L730" s="114"/>
      <c r="M730" s="114"/>
      <c r="N730" s="114"/>
      <c r="O730" s="114"/>
      <c r="P730" s="114"/>
      <c r="Q730" s="114"/>
      <c r="R730" s="114"/>
      <c r="S730" s="114"/>
      <c r="T730" s="114"/>
      <c r="U730" s="114"/>
      <c r="V730" s="114"/>
      <c r="W730" s="114"/>
      <c r="X730" s="114"/>
      <c r="Y730" s="114"/>
      <c r="Z730" s="114"/>
      <c r="AA730" s="114"/>
      <c r="AB730" s="114"/>
      <c r="AC730" s="114"/>
      <c r="AD730" s="114"/>
      <c r="AE730" s="114"/>
      <c r="AF730" s="114"/>
      <c r="AG730" s="114"/>
      <c r="AH730" s="114"/>
      <c r="AI730" s="114"/>
      <c r="AJ730" s="114"/>
      <c r="AK730" s="114"/>
      <c r="AL730" s="114"/>
      <c r="AM730" s="114"/>
      <c r="AN730" s="114"/>
      <c r="AO730" s="114"/>
      <c r="AP730" s="114"/>
      <c r="AQ730" s="114"/>
      <c r="AR730" s="114"/>
      <c r="AS730" s="114"/>
      <c r="AT730" s="114"/>
      <c r="AU730" s="114"/>
      <c r="AV730" s="114"/>
      <c r="AW730" s="114"/>
      <c r="AX730" s="114"/>
      <c r="AY730" s="114"/>
      <c r="AZ730" s="114"/>
      <c r="BA730" s="114"/>
      <c r="BB730" s="114"/>
    </row>
    <row r="731" spans="2:54">
      <c r="B731" s="114"/>
      <c r="C731" s="114"/>
      <c r="D731" s="114"/>
      <c r="E731" s="114"/>
      <c r="F731" s="114"/>
      <c r="G731" s="114"/>
      <c r="H731" s="114"/>
      <c r="I731" s="114"/>
      <c r="J731" s="114"/>
      <c r="K731" s="114"/>
      <c r="L731" s="114"/>
      <c r="M731" s="114"/>
      <c r="N731" s="114"/>
      <c r="O731" s="114"/>
      <c r="P731" s="114"/>
      <c r="Q731" s="114"/>
      <c r="R731" s="114"/>
      <c r="S731" s="114"/>
      <c r="T731" s="114"/>
      <c r="U731" s="114"/>
      <c r="V731" s="114"/>
      <c r="W731" s="114"/>
      <c r="X731" s="114"/>
      <c r="Y731" s="114"/>
      <c r="Z731" s="114"/>
      <c r="AA731" s="114"/>
      <c r="AB731" s="114"/>
      <c r="AC731" s="114"/>
      <c r="AD731" s="114"/>
      <c r="AE731" s="114"/>
      <c r="AF731" s="114"/>
      <c r="AG731" s="114"/>
      <c r="AH731" s="114"/>
      <c r="AI731" s="114"/>
      <c r="AJ731" s="114"/>
      <c r="AK731" s="114"/>
      <c r="AL731" s="114"/>
      <c r="AM731" s="114"/>
      <c r="AN731" s="114"/>
      <c r="AO731" s="114"/>
      <c r="AP731" s="114"/>
      <c r="AQ731" s="114"/>
      <c r="AR731" s="114"/>
      <c r="AS731" s="114"/>
      <c r="AT731" s="114"/>
      <c r="AU731" s="114"/>
      <c r="AV731" s="114"/>
      <c r="AW731" s="114"/>
      <c r="AX731" s="114"/>
      <c r="AY731" s="114"/>
      <c r="AZ731" s="114"/>
      <c r="BA731" s="114"/>
      <c r="BB731" s="114"/>
    </row>
    <row r="732" spans="2:54">
      <c r="B732" s="114"/>
      <c r="C732" s="114"/>
      <c r="D732" s="114"/>
      <c r="E732" s="114"/>
      <c r="F732" s="114"/>
      <c r="G732" s="114"/>
      <c r="H732" s="114"/>
      <c r="I732" s="114"/>
      <c r="J732" s="114"/>
      <c r="K732" s="114"/>
      <c r="L732" s="114"/>
      <c r="M732" s="114"/>
      <c r="N732" s="114"/>
      <c r="O732" s="114"/>
      <c r="P732" s="114"/>
      <c r="Q732" s="114"/>
      <c r="R732" s="114"/>
      <c r="S732" s="114"/>
      <c r="T732" s="114"/>
      <c r="U732" s="114"/>
      <c r="V732" s="114"/>
      <c r="W732" s="114"/>
      <c r="X732" s="114"/>
      <c r="Y732" s="114"/>
      <c r="Z732" s="114"/>
      <c r="AA732" s="114"/>
      <c r="AB732" s="114"/>
      <c r="AC732" s="114"/>
      <c r="AD732" s="114"/>
      <c r="AE732" s="114"/>
      <c r="AF732" s="114"/>
      <c r="AG732" s="114"/>
      <c r="AH732" s="114"/>
      <c r="AI732" s="114"/>
      <c r="AJ732" s="114"/>
      <c r="AK732" s="114"/>
      <c r="AL732" s="114"/>
      <c r="AM732" s="114"/>
      <c r="AN732" s="114"/>
      <c r="AO732" s="114"/>
      <c r="AP732" s="114"/>
      <c r="AQ732" s="114"/>
      <c r="AR732" s="114"/>
      <c r="AS732" s="114"/>
      <c r="AT732" s="114"/>
      <c r="AU732" s="114"/>
      <c r="AV732" s="114"/>
      <c r="AW732" s="114"/>
      <c r="AX732" s="114"/>
      <c r="AY732" s="114"/>
      <c r="AZ732" s="114"/>
      <c r="BA732" s="114"/>
      <c r="BB732" s="114"/>
    </row>
    <row r="733" spans="2:54">
      <c r="B733" s="114"/>
      <c r="C733" s="114"/>
      <c r="D733" s="114"/>
      <c r="E733" s="114"/>
      <c r="F733" s="114"/>
      <c r="G733" s="114"/>
      <c r="H733" s="114"/>
      <c r="I733" s="114"/>
      <c r="J733" s="114"/>
      <c r="K733" s="114"/>
      <c r="L733" s="114"/>
      <c r="M733" s="114"/>
      <c r="N733" s="114"/>
      <c r="O733" s="114"/>
      <c r="P733" s="114"/>
      <c r="Q733" s="114"/>
      <c r="R733" s="114"/>
      <c r="S733" s="114"/>
      <c r="T733" s="114"/>
      <c r="U733" s="114"/>
      <c r="V733" s="114"/>
      <c r="W733" s="114"/>
      <c r="X733" s="114"/>
      <c r="Y733" s="114"/>
      <c r="Z733" s="114"/>
      <c r="AA733" s="114"/>
      <c r="AB733" s="114"/>
      <c r="AC733" s="114"/>
      <c r="AD733" s="114"/>
      <c r="AE733" s="114"/>
      <c r="AF733" s="114"/>
      <c r="AG733" s="114"/>
      <c r="AH733" s="114"/>
      <c r="AI733" s="114"/>
      <c r="AJ733" s="114"/>
      <c r="AK733" s="114"/>
      <c r="AL733" s="114"/>
      <c r="AM733" s="114"/>
      <c r="AN733" s="114"/>
      <c r="AO733" s="114"/>
      <c r="AP733" s="114"/>
      <c r="AQ733" s="114"/>
      <c r="AR733" s="114"/>
      <c r="AS733" s="114"/>
      <c r="AT733" s="114"/>
      <c r="AU733" s="114"/>
      <c r="AV733" s="114"/>
      <c r="AW733" s="114"/>
      <c r="AX733" s="114"/>
      <c r="AY733" s="114"/>
      <c r="AZ733" s="114"/>
      <c r="BA733" s="114"/>
      <c r="BB733" s="114"/>
    </row>
    <row r="734" spans="2:54">
      <c r="B734" s="114"/>
      <c r="C734" s="114"/>
      <c r="D734" s="114"/>
      <c r="E734" s="114"/>
      <c r="F734" s="114"/>
      <c r="G734" s="114"/>
      <c r="H734" s="114"/>
      <c r="I734" s="114"/>
      <c r="J734" s="114"/>
      <c r="K734" s="114"/>
      <c r="L734" s="114"/>
      <c r="M734" s="114"/>
      <c r="N734" s="114"/>
      <c r="O734" s="114"/>
      <c r="P734" s="114"/>
      <c r="Q734" s="114"/>
      <c r="R734" s="114"/>
      <c r="S734" s="114"/>
      <c r="T734" s="114"/>
      <c r="U734" s="114"/>
      <c r="V734" s="114"/>
      <c r="W734" s="114"/>
      <c r="X734" s="114"/>
      <c r="Y734" s="114"/>
      <c r="Z734" s="114"/>
      <c r="AA734" s="114"/>
      <c r="AB734" s="114"/>
      <c r="AC734" s="114"/>
      <c r="AD734" s="114"/>
      <c r="AE734" s="114"/>
      <c r="AF734" s="114"/>
      <c r="AG734" s="114"/>
      <c r="AH734" s="114"/>
      <c r="AI734" s="114"/>
      <c r="AJ734" s="114"/>
      <c r="AK734" s="114"/>
      <c r="AL734" s="114"/>
      <c r="AM734" s="114"/>
      <c r="AN734" s="114"/>
      <c r="AO734" s="114"/>
      <c r="AP734" s="114"/>
      <c r="AQ734" s="114"/>
      <c r="AR734" s="114"/>
      <c r="AS734" s="114"/>
      <c r="AT734" s="114"/>
      <c r="AU734" s="114"/>
      <c r="AV734" s="114"/>
      <c r="AW734" s="114"/>
      <c r="AX734" s="114"/>
      <c r="AY734" s="114"/>
      <c r="AZ734" s="114"/>
      <c r="BA734" s="114"/>
      <c r="BB734" s="114"/>
    </row>
    <row r="735" spans="2:54">
      <c r="B735" s="114"/>
      <c r="C735" s="114"/>
      <c r="D735" s="114"/>
      <c r="E735" s="114"/>
      <c r="F735" s="114"/>
      <c r="G735" s="114"/>
      <c r="H735" s="114"/>
      <c r="I735" s="114"/>
      <c r="J735" s="114"/>
      <c r="K735" s="114"/>
      <c r="L735" s="114"/>
      <c r="M735" s="114"/>
      <c r="N735" s="114"/>
      <c r="O735" s="114"/>
      <c r="P735" s="114"/>
      <c r="Q735" s="114"/>
      <c r="R735" s="114"/>
      <c r="S735" s="114"/>
      <c r="T735" s="114"/>
      <c r="U735" s="114"/>
      <c r="V735" s="114"/>
      <c r="W735" s="114"/>
      <c r="X735" s="114"/>
      <c r="Y735" s="114"/>
      <c r="Z735" s="114"/>
      <c r="AA735" s="114"/>
      <c r="AB735" s="114"/>
      <c r="AC735" s="114"/>
      <c r="AD735" s="114"/>
      <c r="AE735" s="114"/>
      <c r="AF735" s="114"/>
      <c r="AG735" s="114"/>
      <c r="AH735" s="114"/>
      <c r="AI735" s="114"/>
      <c r="AJ735" s="114"/>
      <c r="AK735" s="114"/>
      <c r="AL735" s="114"/>
      <c r="AM735" s="114"/>
      <c r="AN735" s="114"/>
      <c r="AO735" s="114"/>
      <c r="AP735" s="114"/>
      <c r="AQ735" s="114"/>
      <c r="AR735" s="114"/>
      <c r="AS735" s="114"/>
      <c r="AT735" s="114"/>
      <c r="AU735" s="114"/>
      <c r="AV735" s="114"/>
      <c r="AW735" s="114"/>
      <c r="AX735" s="114"/>
      <c r="AY735" s="114"/>
      <c r="AZ735" s="114"/>
      <c r="BA735" s="114"/>
      <c r="BB735" s="114"/>
    </row>
    <row r="736" spans="2:54">
      <c r="B736" s="114"/>
      <c r="C736" s="114"/>
      <c r="D736" s="114"/>
      <c r="E736" s="114"/>
      <c r="F736" s="114"/>
      <c r="G736" s="114"/>
      <c r="H736" s="114"/>
      <c r="I736" s="114"/>
      <c r="J736" s="114"/>
      <c r="K736" s="114"/>
      <c r="L736" s="114"/>
      <c r="M736" s="114"/>
      <c r="N736" s="114"/>
      <c r="O736" s="114"/>
      <c r="P736" s="114"/>
      <c r="Q736" s="114"/>
      <c r="R736" s="114"/>
      <c r="S736" s="114"/>
      <c r="T736" s="114"/>
      <c r="U736" s="114"/>
      <c r="V736" s="114"/>
      <c r="W736" s="114"/>
      <c r="X736" s="114"/>
      <c r="Y736" s="114"/>
      <c r="Z736" s="114"/>
      <c r="AA736" s="114"/>
      <c r="AB736" s="114"/>
      <c r="AC736" s="114"/>
      <c r="AD736" s="114"/>
      <c r="AE736" s="114"/>
      <c r="AF736" s="114"/>
      <c r="AG736" s="114"/>
      <c r="AH736" s="114"/>
      <c r="AI736" s="114"/>
      <c r="AJ736" s="114"/>
      <c r="AK736" s="114"/>
      <c r="AL736" s="114"/>
      <c r="AM736" s="114"/>
      <c r="AN736" s="114"/>
      <c r="AO736" s="114"/>
      <c r="AP736" s="114"/>
      <c r="AQ736" s="114"/>
      <c r="AR736" s="114"/>
      <c r="AS736" s="114"/>
      <c r="AT736" s="114"/>
      <c r="AU736" s="114"/>
      <c r="AV736" s="114"/>
      <c r="AW736" s="114"/>
      <c r="AX736" s="114"/>
      <c r="AY736" s="114"/>
      <c r="AZ736" s="114"/>
      <c r="BA736" s="114"/>
      <c r="BB736" s="114"/>
    </row>
    <row r="737" spans="2:54">
      <c r="B737" s="114"/>
      <c r="C737" s="114"/>
      <c r="D737" s="114"/>
      <c r="E737" s="114"/>
      <c r="F737" s="114"/>
      <c r="G737" s="114"/>
      <c r="H737" s="114"/>
      <c r="I737" s="114"/>
      <c r="J737" s="114"/>
      <c r="K737" s="114"/>
      <c r="L737" s="114"/>
      <c r="M737" s="114"/>
      <c r="N737" s="114"/>
      <c r="O737" s="114"/>
      <c r="P737" s="114"/>
      <c r="Q737" s="114"/>
      <c r="R737" s="114"/>
      <c r="S737" s="114"/>
      <c r="T737" s="114"/>
      <c r="U737" s="114"/>
      <c r="V737" s="114"/>
      <c r="W737" s="114"/>
      <c r="X737" s="114"/>
      <c r="Y737" s="114"/>
      <c r="Z737" s="114"/>
      <c r="AA737" s="114"/>
      <c r="AB737" s="114"/>
      <c r="AC737" s="114"/>
      <c r="AD737" s="114"/>
      <c r="AE737" s="114"/>
      <c r="AF737" s="114"/>
      <c r="AG737" s="114"/>
      <c r="AH737" s="114"/>
      <c r="AI737" s="114"/>
      <c r="AJ737" s="114"/>
      <c r="AK737" s="114"/>
      <c r="AL737" s="114"/>
      <c r="AM737" s="114"/>
      <c r="AN737" s="114"/>
      <c r="AO737" s="114"/>
      <c r="AP737" s="114"/>
      <c r="AQ737" s="114"/>
      <c r="AR737" s="114"/>
      <c r="AS737" s="114"/>
      <c r="AT737" s="114"/>
      <c r="AU737" s="114"/>
      <c r="AV737" s="114"/>
      <c r="AW737" s="114"/>
      <c r="AX737" s="114"/>
      <c r="AY737" s="114"/>
      <c r="AZ737" s="114"/>
      <c r="BA737" s="114"/>
      <c r="BB737" s="114"/>
    </row>
    <row r="738" spans="2:54">
      <c r="B738" s="114"/>
      <c r="C738" s="114"/>
      <c r="D738" s="114"/>
      <c r="E738" s="114"/>
      <c r="F738" s="114"/>
      <c r="G738" s="114"/>
      <c r="H738" s="114"/>
      <c r="I738" s="114"/>
      <c r="J738" s="114"/>
      <c r="K738" s="114"/>
      <c r="L738" s="114"/>
      <c r="M738" s="114"/>
      <c r="N738" s="114"/>
      <c r="O738" s="114"/>
      <c r="P738" s="114"/>
      <c r="Q738" s="114"/>
      <c r="R738" s="114"/>
      <c r="S738" s="114"/>
      <c r="T738" s="114"/>
      <c r="U738" s="114"/>
      <c r="V738" s="114"/>
      <c r="W738" s="114"/>
      <c r="X738" s="114"/>
      <c r="Y738" s="114"/>
      <c r="Z738" s="114"/>
      <c r="AA738" s="114"/>
      <c r="AB738" s="114"/>
      <c r="AC738" s="114"/>
      <c r="AD738" s="114"/>
      <c r="AE738" s="114"/>
      <c r="AF738" s="114"/>
      <c r="AG738" s="114"/>
      <c r="AH738" s="114"/>
      <c r="AI738" s="114"/>
      <c r="AJ738" s="114"/>
      <c r="AK738" s="114"/>
      <c r="AL738" s="114"/>
      <c r="AM738" s="114"/>
      <c r="AN738" s="114"/>
      <c r="AO738" s="114"/>
      <c r="AP738" s="114"/>
      <c r="AQ738" s="114"/>
      <c r="AR738" s="114"/>
      <c r="AS738" s="114"/>
      <c r="AT738" s="114"/>
      <c r="AU738" s="114"/>
      <c r="AV738" s="114"/>
      <c r="AW738" s="114"/>
      <c r="AX738" s="114"/>
      <c r="AY738" s="114"/>
      <c r="AZ738" s="114"/>
      <c r="BA738" s="114"/>
      <c r="BB738" s="114"/>
    </row>
    <row r="739" spans="2:54">
      <c r="B739" s="114"/>
      <c r="C739" s="114"/>
      <c r="D739" s="114"/>
      <c r="E739" s="114"/>
      <c r="F739" s="114"/>
      <c r="G739" s="114"/>
      <c r="H739" s="114"/>
      <c r="I739" s="114"/>
      <c r="J739" s="114"/>
      <c r="K739" s="114"/>
      <c r="L739" s="114"/>
      <c r="M739" s="114"/>
      <c r="N739" s="114"/>
      <c r="O739" s="114"/>
      <c r="P739" s="114"/>
      <c r="Q739" s="114"/>
      <c r="R739" s="114"/>
      <c r="S739" s="114"/>
      <c r="T739" s="114"/>
      <c r="U739" s="114"/>
      <c r="V739" s="114"/>
      <c r="W739" s="114"/>
      <c r="X739" s="114"/>
      <c r="Y739" s="114"/>
      <c r="Z739" s="114"/>
      <c r="AA739" s="114"/>
      <c r="AB739" s="114"/>
      <c r="AC739" s="114"/>
      <c r="AD739" s="114"/>
      <c r="AE739" s="114"/>
      <c r="AF739" s="114"/>
      <c r="AG739" s="114"/>
      <c r="AH739" s="114"/>
      <c r="AI739" s="114"/>
      <c r="AJ739" s="114"/>
      <c r="AK739" s="114"/>
      <c r="AL739" s="114"/>
      <c r="AM739" s="114"/>
      <c r="AN739" s="114"/>
      <c r="AO739" s="114"/>
      <c r="AP739" s="114"/>
      <c r="AQ739" s="114"/>
      <c r="AR739" s="114"/>
      <c r="AS739" s="114"/>
      <c r="AT739" s="114"/>
      <c r="AU739" s="114"/>
      <c r="AV739" s="114"/>
      <c r="AW739" s="114"/>
      <c r="AX739" s="114"/>
      <c r="AY739" s="114"/>
      <c r="AZ739" s="114"/>
      <c r="BA739" s="114"/>
      <c r="BB739" s="114"/>
    </row>
    <row r="740" spans="2:54">
      <c r="B740" s="114"/>
      <c r="C740" s="114"/>
      <c r="D740" s="114"/>
      <c r="E740" s="114"/>
      <c r="F740" s="114"/>
      <c r="G740" s="114"/>
      <c r="H740" s="114"/>
      <c r="I740" s="114"/>
      <c r="J740" s="114"/>
      <c r="K740" s="114"/>
      <c r="L740" s="114"/>
      <c r="M740" s="114"/>
      <c r="N740" s="114"/>
      <c r="O740" s="114"/>
      <c r="P740" s="114"/>
      <c r="Q740" s="114"/>
      <c r="R740" s="114"/>
      <c r="S740" s="114"/>
      <c r="T740" s="114"/>
      <c r="U740" s="114"/>
      <c r="V740" s="114"/>
      <c r="W740" s="114"/>
      <c r="X740" s="114"/>
      <c r="Y740" s="114"/>
      <c r="Z740" s="114"/>
      <c r="AA740" s="114"/>
      <c r="AB740" s="114"/>
      <c r="AC740" s="114"/>
      <c r="AD740" s="114"/>
      <c r="AE740" s="114"/>
      <c r="AF740" s="114"/>
      <c r="AG740" s="114"/>
      <c r="AH740" s="114"/>
      <c r="AI740" s="114"/>
      <c r="AJ740" s="114"/>
      <c r="AK740" s="114"/>
      <c r="AL740" s="114"/>
      <c r="AM740" s="114"/>
      <c r="AN740" s="114"/>
      <c r="AO740" s="114"/>
      <c r="AP740" s="114"/>
      <c r="AQ740" s="114"/>
      <c r="AR740" s="114"/>
      <c r="AS740" s="114"/>
      <c r="AT740" s="114"/>
      <c r="AU740" s="114"/>
      <c r="AV740" s="114"/>
      <c r="AW740" s="114"/>
      <c r="AX740" s="114"/>
      <c r="AY740" s="114"/>
      <c r="AZ740" s="114"/>
      <c r="BA740" s="114"/>
      <c r="BB740" s="114"/>
    </row>
    <row r="741" spans="2:54">
      <c r="B741" s="114"/>
      <c r="C741" s="114"/>
      <c r="D741" s="114"/>
      <c r="E741" s="114"/>
      <c r="F741" s="114"/>
      <c r="G741" s="114"/>
      <c r="H741" s="114"/>
      <c r="I741" s="114"/>
      <c r="J741" s="114"/>
      <c r="K741" s="114"/>
      <c r="L741" s="114"/>
      <c r="M741" s="114"/>
      <c r="N741" s="114"/>
      <c r="O741" s="114"/>
      <c r="P741" s="114"/>
      <c r="Q741" s="114"/>
      <c r="R741" s="114"/>
      <c r="S741" s="114"/>
      <c r="T741" s="114"/>
      <c r="U741" s="114"/>
      <c r="V741" s="114"/>
      <c r="W741" s="114"/>
      <c r="X741" s="114"/>
      <c r="Y741" s="114"/>
      <c r="Z741" s="114"/>
      <c r="AA741" s="114"/>
      <c r="AB741" s="114"/>
      <c r="AC741" s="114"/>
      <c r="AD741" s="114"/>
      <c r="AE741" s="114"/>
      <c r="AF741" s="114"/>
      <c r="AG741" s="114"/>
      <c r="AH741" s="114"/>
      <c r="AI741" s="114"/>
      <c r="AJ741" s="114"/>
      <c r="AK741" s="114"/>
      <c r="AL741" s="114"/>
      <c r="AM741" s="114"/>
      <c r="AN741" s="114"/>
      <c r="AO741" s="114"/>
      <c r="AP741" s="114"/>
      <c r="AQ741" s="114"/>
      <c r="AR741" s="114"/>
      <c r="AS741" s="114"/>
      <c r="AT741" s="114"/>
      <c r="AU741" s="114"/>
      <c r="AV741" s="114"/>
      <c r="AW741" s="114"/>
      <c r="AX741" s="114"/>
      <c r="AY741" s="114"/>
      <c r="AZ741" s="114"/>
      <c r="BA741" s="114"/>
      <c r="BB741" s="114"/>
    </row>
  </sheetData>
  <pageMargins left="0.118055555555556" right="0.118055555555556" top="0.15763888888888899" bottom="0.15763888888888899" header="0.51180555555555496" footer="0.51180555555555496"/>
  <pageSetup paperSize="9" firstPageNumber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D5852-192B-46CF-A756-0599F67DE923}">
  <dimension ref="B1:AN636"/>
  <sheetViews>
    <sheetView zoomScaleNormal="100" workbookViewId="0">
      <pane xSplit="1" topLeftCell="B1" activePane="topRight" state="frozen"/>
      <selection pane="topRight" activeCell="Z24" sqref="Z24"/>
    </sheetView>
  </sheetViews>
  <sheetFormatPr defaultRowHeight="15"/>
  <cols>
    <col min="1" max="1" width="1" customWidth="1"/>
    <col min="2" max="2" width="4" customWidth="1"/>
    <col min="3" max="3" width="29" customWidth="1"/>
    <col min="4" max="4" width="8" customWidth="1"/>
    <col min="5" max="7" width="6.28515625" customWidth="1"/>
    <col min="8" max="8" width="6.42578125" customWidth="1"/>
    <col min="9" max="9" width="6.140625" customWidth="1"/>
    <col min="10" max="10" width="6.28515625" customWidth="1"/>
    <col min="11" max="11" width="6.42578125" customWidth="1"/>
    <col min="12" max="12" width="6.5703125" customWidth="1"/>
    <col min="13" max="13" width="6.140625" customWidth="1"/>
    <col min="14" max="14" width="6.5703125" customWidth="1"/>
    <col min="15" max="16" width="6.140625" customWidth="1"/>
    <col min="17" max="17" width="6.85546875" customWidth="1"/>
    <col min="18" max="18" width="6.42578125" customWidth="1"/>
    <col min="19" max="19" width="7.140625" customWidth="1"/>
    <col min="20" max="20" width="6.140625" customWidth="1"/>
    <col min="21" max="21" width="3.28515625" customWidth="1"/>
    <col min="22" max="22" width="8.42578125" customWidth="1"/>
    <col min="23" max="24" width="7.5703125" customWidth="1"/>
    <col min="25" max="25" width="5" customWidth="1"/>
    <col min="26" max="26" width="9.28515625" customWidth="1"/>
    <col min="27" max="27" width="7" customWidth="1"/>
    <col min="28" max="28" width="9.85546875" customWidth="1"/>
    <col min="29" max="29" width="6" customWidth="1"/>
    <col min="30" max="30" width="5" customWidth="1"/>
    <col min="31" max="31" width="9.7109375" customWidth="1"/>
    <col min="32" max="32" width="7.7109375" customWidth="1"/>
    <col min="35" max="35" width="7.42578125" customWidth="1"/>
    <col min="36" max="36" width="5.85546875" customWidth="1"/>
    <col min="37" max="37" width="6.42578125" customWidth="1"/>
    <col min="38" max="38" width="7.140625" customWidth="1"/>
    <col min="39" max="39" width="9" customWidth="1"/>
  </cols>
  <sheetData>
    <row r="1" spans="2:40" ht="10.5" customHeight="1"/>
    <row r="2" spans="2:40" ht="15.75" thickBot="1">
      <c r="B2" s="107" t="s">
        <v>886</v>
      </c>
      <c r="E2" s="107" t="s">
        <v>19</v>
      </c>
      <c r="L2" t="s">
        <v>265</v>
      </c>
      <c r="Q2" s="38"/>
      <c r="R2" s="38"/>
      <c r="V2" s="114"/>
      <c r="W2" s="114"/>
      <c r="X2" s="114"/>
      <c r="Y2" s="210"/>
      <c r="Z2" s="114"/>
      <c r="AA2" s="114"/>
      <c r="AB2" s="114"/>
      <c r="AC2" s="114"/>
      <c r="AD2" s="114"/>
      <c r="AE2" s="114"/>
      <c r="AF2" s="114"/>
      <c r="AG2" s="114"/>
      <c r="AH2" s="114"/>
    </row>
    <row r="3" spans="2:40" ht="13.5" customHeight="1">
      <c r="B3" s="92"/>
      <c r="C3" s="569"/>
      <c r="D3" s="186" t="s">
        <v>20</v>
      </c>
      <c r="E3" s="541" t="s">
        <v>240</v>
      </c>
      <c r="F3" s="77"/>
      <c r="G3" s="77"/>
      <c r="H3" s="77"/>
      <c r="I3" s="77"/>
      <c r="J3" s="77"/>
      <c r="K3" s="77"/>
      <c r="L3" s="77"/>
      <c r="M3" s="60"/>
      <c r="N3" s="60"/>
      <c r="O3" s="78"/>
      <c r="P3" s="63"/>
      <c r="Q3" s="186" t="s">
        <v>21</v>
      </c>
      <c r="R3" s="186" t="s">
        <v>22</v>
      </c>
      <c r="S3" s="1209" t="s">
        <v>357</v>
      </c>
      <c r="T3" s="1224" t="s">
        <v>357</v>
      </c>
      <c r="V3" s="106"/>
      <c r="W3" s="106"/>
      <c r="X3" s="134"/>
      <c r="Y3" s="114"/>
      <c r="Z3" s="414"/>
      <c r="AA3" s="134"/>
      <c r="AB3" s="114"/>
      <c r="AC3" s="114"/>
      <c r="AD3" s="114"/>
      <c r="AE3" s="114"/>
      <c r="AF3" s="114"/>
      <c r="AG3" s="114"/>
      <c r="AH3" s="114"/>
      <c r="AI3" s="106"/>
      <c r="AJ3" s="106"/>
      <c r="AK3" s="104"/>
      <c r="AL3" s="104"/>
      <c r="AM3" s="106"/>
      <c r="AN3" s="106"/>
    </row>
    <row r="4" spans="2:40" ht="13.5" customHeight="1">
      <c r="B4" s="70"/>
      <c r="C4" s="570"/>
      <c r="D4" s="571" t="s">
        <v>207</v>
      </c>
      <c r="E4" s="2892" t="s">
        <v>251</v>
      </c>
      <c r="F4" s="20"/>
      <c r="G4" s="20"/>
      <c r="H4" s="20"/>
      <c r="I4" s="20"/>
      <c r="J4" s="20"/>
      <c r="K4" s="20"/>
      <c r="L4" s="20"/>
      <c r="M4" s="19"/>
      <c r="N4" s="19"/>
      <c r="O4" s="11"/>
      <c r="P4" s="81"/>
      <c r="Q4" s="571" t="s">
        <v>221</v>
      </c>
      <c r="R4" s="571" t="s">
        <v>23</v>
      </c>
      <c r="S4" s="1208" t="s">
        <v>108</v>
      </c>
      <c r="T4" s="1225" t="s">
        <v>108</v>
      </c>
      <c r="V4" s="106"/>
      <c r="W4" s="106"/>
      <c r="X4" s="134"/>
      <c r="Y4" s="114"/>
      <c r="Z4" s="414"/>
      <c r="AA4" s="134"/>
      <c r="AB4" s="114"/>
      <c r="AC4" s="114"/>
      <c r="AD4" s="114"/>
      <c r="AE4" s="114"/>
      <c r="AF4" s="114"/>
      <c r="AG4" s="114"/>
      <c r="AH4" s="114"/>
      <c r="AI4" s="106"/>
      <c r="AJ4" s="106"/>
      <c r="AK4" s="104"/>
      <c r="AL4" s="104"/>
      <c r="AM4" s="106"/>
      <c r="AN4" s="106"/>
    </row>
    <row r="5" spans="2:40" ht="12.75" customHeight="1" thickBot="1">
      <c r="B5" s="70"/>
      <c r="C5" s="572" t="s">
        <v>24</v>
      </c>
      <c r="D5" s="571" t="s">
        <v>21</v>
      </c>
      <c r="E5" s="2893" t="s">
        <v>220</v>
      </c>
      <c r="F5" s="82"/>
      <c r="G5" s="82"/>
      <c r="H5" s="82"/>
      <c r="I5" s="38" t="s">
        <v>999</v>
      </c>
      <c r="J5" s="38"/>
      <c r="K5" s="82"/>
      <c r="L5" s="1749"/>
      <c r="M5" s="1749" t="s">
        <v>118</v>
      </c>
      <c r="N5" s="61"/>
      <c r="O5" s="38"/>
      <c r="P5" s="83"/>
      <c r="Q5" s="571" t="s">
        <v>26</v>
      </c>
      <c r="R5" s="571" t="s">
        <v>25</v>
      </c>
      <c r="S5" s="1200" t="s">
        <v>358</v>
      </c>
      <c r="T5" s="1225" t="s">
        <v>358</v>
      </c>
      <c r="V5" s="106"/>
      <c r="W5" s="106"/>
      <c r="X5" s="414"/>
      <c r="Y5" s="114"/>
      <c r="Z5" s="414"/>
      <c r="AA5" s="134"/>
      <c r="AB5" s="114"/>
      <c r="AC5" s="114"/>
      <c r="AD5" s="114"/>
      <c r="AE5" s="114"/>
      <c r="AF5" s="114"/>
      <c r="AG5" s="114"/>
      <c r="AH5" s="822"/>
      <c r="AI5" s="106"/>
      <c r="AJ5" s="106"/>
      <c r="AK5" s="112"/>
      <c r="AL5" s="104"/>
      <c r="AM5" s="106"/>
      <c r="AN5" s="106"/>
    </row>
    <row r="6" spans="2:40">
      <c r="B6" s="70" t="s">
        <v>208</v>
      </c>
      <c r="C6" s="570"/>
      <c r="D6" s="571" t="s">
        <v>38</v>
      </c>
      <c r="E6" s="36" t="s">
        <v>27</v>
      </c>
      <c r="F6" s="36" t="s">
        <v>28</v>
      </c>
      <c r="G6" s="36" t="s">
        <v>29</v>
      </c>
      <c r="H6" s="36" t="s">
        <v>30</v>
      </c>
      <c r="I6" s="35" t="s">
        <v>31</v>
      </c>
      <c r="J6" s="36" t="s">
        <v>32</v>
      </c>
      <c r="K6" s="35" t="s">
        <v>33</v>
      </c>
      <c r="L6" s="36" t="s">
        <v>34</v>
      </c>
      <c r="M6" s="35" t="s">
        <v>35</v>
      </c>
      <c r="N6" s="36" t="s">
        <v>36</v>
      </c>
      <c r="O6" s="1218" t="s">
        <v>998</v>
      </c>
      <c r="P6" s="36" t="s">
        <v>1000</v>
      </c>
      <c r="Q6" s="571">
        <v>12</v>
      </c>
      <c r="R6" s="571" t="s">
        <v>37</v>
      </c>
      <c r="S6" s="571" t="s">
        <v>26</v>
      </c>
      <c r="T6" s="1226" t="s">
        <v>359</v>
      </c>
      <c r="V6" s="106"/>
      <c r="W6" s="106"/>
      <c r="X6" s="414"/>
      <c r="Y6" s="114"/>
      <c r="Z6" s="414"/>
      <c r="AA6" s="134"/>
      <c r="AB6" s="114"/>
      <c r="AC6" s="114"/>
      <c r="AD6" s="114"/>
      <c r="AE6" s="114"/>
      <c r="AF6" s="375"/>
      <c r="AG6" s="114"/>
      <c r="AH6" s="822"/>
      <c r="AI6" s="106"/>
      <c r="AJ6" s="106"/>
      <c r="AK6" s="106"/>
      <c r="AL6" s="124"/>
      <c r="AM6" s="106"/>
      <c r="AN6" s="106"/>
    </row>
    <row r="7" spans="2:40" ht="12" customHeight="1">
      <c r="B7" s="70"/>
      <c r="C7" s="572" t="s">
        <v>209</v>
      </c>
      <c r="D7" s="571" t="s">
        <v>210</v>
      </c>
      <c r="E7" s="80" t="s">
        <v>39</v>
      </c>
      <c r="F7" s="80" t="s">
        <v>39</v>
      </c>
      <c r="G7" s="80" t="s">
        <v>39</v>
      </c>
      <c r="H7" s="80" t="s">
        <v>39</v>
      </c>
      <c r="I7" s="31" t="s">
        <v>39</v>
      </c>
      <c r="J7" s="80" t="s">
        <v>39</v>
      </c>
      <c r="K7" s="80" t="s">
        <v>39</v>
      </c>
      <c r="L7" s="31" t="s">
        <v>39</v>
      </c>
      <c r="M7" s="80" t="s">
        <v>39</v>
      </c>
      <c r="N7" s="80" t="s">
        <v>39</v>
      </c>
      <c r="O7" s="545" t="s">
        <v>39</v>
      </c>
      <c r="P7" s="80" t="s">
        <v>39</v>
      </c>
      <c r="Q7" s="571" t="s">
        <v>356</v>
      </c>
      <c r="R7" s="571" t="s">
        <v>201</v>
      </c>
      <c r="S7" s="571">
        <v>12</v>
      </c>
      <c r="T7" s="1226"/>
      <c r="V7" s="106"/>
      <c r="W7" s="106"/>
      <c r="X7" s="134"/>
      <c r="Y7" s="114"/>
      <c r="Z7" s="414"/>
      <c r="AA7" s="134"/>
      <c r="AB7" s="114"/>
      <c r="AC7" s="114"/>
      <c r="AD7" s="114"/>
      <c r="AE7" s="114"/>
      <c r="AF7" s="375"/>
      <c r="AG7" s="114"/>
      <c r="AH7" s="823"/>
      <c r="AI7" s="106"/>
      <c r="AJ7" s="106"/>
      <c r="AK7" s="106"/>
      <c r="AL7" s="124"/>
      <c r="AM7" s="106"/>
      <c r="AN7" s="106"/>
    </row>
    <row r="8" spans="2:40" ht="13.5" customHeight="1" thickBot="1">
      <c r="B8" s="70"/>
      <c r="C8" s="570"/>
      <c r="D8" s="2695">
        <v>0.25</v>
      </c>
      <c r="E8" s="61"/>
      <c r="F8" s="62"/>
      <c r="G8" s="61"/>
      <c r="H8" s="62"/>
      <c r="I8" s="99"/>
      <c r="J8" s="933"/>
      <c r="K8" s="62"/>
      <c r="L8" s="62"/>
      <c r="M8" s="61"/>
      <c r="N8" s="62"/>
      <c r="O8" s="99"/>
      <c r="P8" s="858"/>
      <c r="Q8" s="571"/>
      <c r="R8" s="571" t="s">
        <v>202</v>
      </c>
      <c r="S8" s="571" t="s">
        <v>356</v>
      </c>
      <c r="T8" s="1227">
        <v>1</v>
      </c>
      <c r="V8" s="106"/>
      <c r="W8" s="106"/>
      <c r="X8" s="217"/>
      <c r="Y8" s="134"/>
      <c r="Z8" s="414"/>
      <c r="AA8" s="134"/>
      <c r="AB8" s="114"/>
      <c r="AC8" s="304"/>
      <c r="AD8" s="414"/>
      <c r="AE8" s="114"/>
      <c r="AF8" s="824"/>
      <c r="AG8" s="114"/>
      <c r="AH8" s="823"/>
      <c r="AI8" s="106"/>
      <c r="AJ8" s="106"/>
      <c r="AK8" s="106"/>
      <c r="AL8" s="663"/>
      <c r="AM8" s="106"/>
      <c r="AN8" s="106"/>
    </row>
    <row r="9" spans="2:40">
      <c r="B9" s="574">
        <v>1</v>
      </c>
      <c r="C9" s="575" t="s">
        <v>211</v>
      </c>
      <c r="D9" s="2696">
        <f t="shared" ref="D9:D44" si="0">(T9/100)*25</f>
        <v>30</v>
      </c>
      <c r="E9" s="2927">
        <f>'12 л. РАСКЛАДКА'!Q13</f>
        <v>30</v>
      </c>
      <c r="F9" s="2928">
        <f>'12 л. РАСКЛАДКА'!Q71</f>
        <v>0</v>
      </c>
      <c r="G9" s="2928">
        <f>'12 л. РАСКЛАДКА'!Q130</f>
        <v>30</v>
      </c>
      <c r="H9" s="2928">
        <f>'12 л. РАСКЛАДКА'!Q186</f>
        <v>40</v>
      </c>
      <c r="I9" s="2931">
        <f>'12 л. РАСКЛАДКА'!Q243</f>
        <v>20</v>
      </c>
      <c r="J9" s="2929">
        <f>'12 л. РАСКЛАДКА'!Q299</f>
        <v>30</v>
      </c>
      <c r="K9" s="2928">
        <f>'12 л. РАСКЛАДКА'!Q355</f>
        <v>40</v>
      </c>
      <c r="L9" s="2928">
        <f>'12 л. РАСКЛАДКА'!Q411</f>
        <v>40</v>
      </c>
      <c r="M9" s="2928">
        <f>'12 л. РАСКЛАДКА'!Q464</f>
        <v>30</v>
      </c>
      <c r="N9" s="2928">
        <f>'12 л. РАСКЛАДКА'!Q518</f>
        <v>30</v>
      </c>
      <c r="O9" s="2931">
        <f>'12 л. РАСКЛАДКА'!Q571</f>
        <v>40</v>
      </c>
      <c r="P9" s="2948">
        <f>'12 л. РАСКЛАДКА'!Q628</f>
        <v>40</v>
      </c>
      <c r="Q9" s="1204">
        <f>E9+F9+G9+H9+I9+J9+K9+L9+M9+N9+O9+P9</f>
        <v>370</v>
      </c>
      <c r="R9" s="2534">
        <f>(Q9*100/S9)-100</f>
        <v>2.7777777777777715</v>
      </c>
      <c r="S9" s="2982">
        <f>(T9*25/100)*12</f>
        <v>360</v>
      </c>
      <c r="T9" s="2975">
        <v>120</v>
      </c>
      <c r="V9" s="414"/>
      <c r="W9" s="825"/>
      <c r="X9" s="414"/>
      <c r="Y9" s="639"/>
      <c r="Z9" s="114"/>
      <c r="AA9" s="114"/>
      <c r="AB9" s="114"/>
      <c r="AC9" s="827"/>
      <c r="AD9" s="194"/>
      <c r="AE9" s="213"/>
      <c r="AF9" s="828"/>
      <c r="AG9" s="114"/>
      <c r="AH9" s="3257"/>
      <c r="AI9" s="114"/>
      <c r="AJ9" s="114"/>
      <c r="AK9" s="114"/>
      <c r="AL9" s="114"/>
      <c r="AM9" s="114"/>
      <c r="AN9" s="114"/>
    </row>
    <row r="10" spans="2:40">
      <c r="B10" s="533">
        <v>2</v>
      </c>
      <c r="C10" s="250" t="s">
        <v>41</v>
      </c>
      <c r="D10" s="2697">
        <f t="shared" si="0"/>
        <v>50</v>
      </c>
      <c r="E10" s="2933">
        <f>'12 л. РАСКЛАДКА'!Q14</f>
        <v>35</v>
      </c>
      <c r="F10" s="851">
        <f>'12 л. РАСКЛАДКА'!Q72</f>
        <v>40</v>
      </c>
      <c r="G10" s="851">
        <f>'12 л. РАСКЛАДКА'!Q131</f>
        <v>65</v>
      </c>
      <c r="H10" s="851">
        <f>'12 л. РАСКЛАДКА'!Q187</f>
        <v>50</v>
      </c>
      <c r="I10" s="1201">
        <f>'12 л. РАСКЛАДКА'!Q244</f>
        <v>30</v>
      </c>
      <c r="J10" s="2894">
        <f>'12 л. РАСКЛАДКА'!Q300</f>
        <v>50</v>
      </c>
      <c r="K10" s="851">
        <f>'12 л. РАСКЛАДКА'!Q356</f>
        <v>70</v>
      </c>
      <c r="L10" s="851">
        <f>'12 л. РАСКЛАДКА'!Q412</f>
        <v>60</v>
      </c>
      <c r="M10" s="851">
        <f>'12 л. РАСКЛАДКА'!Q465</f>
        <v>50</v>
      </c>
      <c r="N10" s="851">
        <f>'12 л. РАСКЛАДКА'!Q519</f>
        <v>40</v>
      </c>
      <c r="O10" s="1201">
        <f>'12 л. РАСКЛАДКА'!Q572</f>
        <v>60</v>
      </c>
      <c r="P10" s="2898">
        <f>'12 л. РАСКЛАДКА'!Q629</f>
        <v>60</v>
      </c>
      <c r="Q10" s="1205">
        <f t="shared" ref="Q10:Q43" si="1">E10+F10+G10+H10+I10+J10+K10+L10+M10+N10+O10+P10</f>
        <v>610</v>
      </c>
      <c r="R10" s="2535">
        <f t="shared" ref="R10:R44" si="2">(Q10*100/S10)-100</f>
        <v>1.6666666666666714</v>
      </c>
      <c r="S10" s="1207">
        <f t="shared" ref="S10:S44" si="3">(T10*25/100)*12</f>
        <v>600</v>
      </c>
      <c r="T10" s="2976">
        <v>200</v>
      </c>
      <c r="V10" s="831"/>
      <c r="W10" s="830"/>
      <c r="X10" s="414"/>
      <c r="Y10" s="114"/>
      <c r="Z10" s="114"/>
      <c r="AA10" s="114"/>
      <c r="AB10" s="114"/>
      <c r="AC10" s="827"/>
      <c r="AD10" s="194"/>
      <c r="AE10" s="213"/>
      <c r="AF10" s="828"/>
      <c r="AG10" s="224"/>
      <c r="AH10" s="3257"/>
      <c r="AI10" s="114"/>
      <c r="AJ10" s="114"/>
      <c r="AK10" s="114"/>
      <c r="AL10" s="114"/>
      <c r="AM10" s="114"/>
      <c r="AN10" s="114"/>
    </row>
    <row r="11" spans="2:40">
      <c r="B11" s="533">
        <v>3</v>
      </c>
      <c r="C11" s="250" t="s">
        <v>42</v>
      </c>
      <c r="D11" s="2697">
        <f t="shared" si="0"/>
        <v>5</v>
      </c>
      <c r="E11" s="2933">
        <f>'12 л. РАСКЛАДКА'!Q15</f>
        <v>0</v>
      </c>
      <c r="F11" s="851">
        <f>'12 л. РАСКЛАДКА'!Q73</f>
        <v>0</v>
      </c>
      <c r="G11" s="851">
        <f>'12 л. РАСКЛАДКА'!Q132</f>
        <v>10.3</v>
      </c>
      <c r="H11" s="851">
        <f>'12 л. РАСКЛАДКА'!Q188</f>
        <v>0</v>
      </c>
      <c r="I11" s="1201">
        <f>'12 л. РАСКЛАДКА'!Q245</f>
        <v>8.31</v>
      </c>
      <c r="J11" s="2894">
        <f>'12 л. РАСКЛАДКА'!Q301</f>
        <v>1.5</v>
      </c>
      <c r="K11" s="851">
        <f>'12 л. РАСКЛАДКА'!Q357</f>
        <v>0</v>
      </c>
      <c r="L11" s="851">
        <f>'12 л. РАСКЛАДКА'!Q413</f>
        <v>0</v>
      </c>
      <c r="M11" s="851">
        <f>'12 л. РАСКЛАДКА'!Q466</f>
        <v>0</v>
      </c>
      <c r="N11" s="851">
        <f>'12 л. РАСКЛАДКА'!Q520</f>
        <v>3.62</v>
      </c>
      <c r="O11" s="1201">
        <f>'12 л. РАСКЛАДКА'!Q573</f>
        <v>1.57</v>
      </c>
      <c r="P11" s="2898">
        <f>'12 л. РАСКЛАДКА'!Q630</f>
        <v>0</v>
      </c>
      <c r="Q11" s="1205">
        <f t="shared" si="1"/>
        <v>25.3</v>
      </c>
      <c r="R11" s="243">
        <f t="shared" si="2"/>
        <v>-57.833333333333336</v>
      </c>
      <c r="S11" s="1207">
        <f t="shared" si="3"/>
        <v>60</v>
      </c>
      <c r="T11" s="2976">
        <v>20</v>
      </c>
      <c r="V11" s="831"/>
      <c r="W11" s="825"/>
      <c r="X11" s="414"/>
      <c r="Y11" s="114"/>
      <c r="Z11" s="114"/>
      <c r="AA11" s="114"/>
      <c r="AB11" s="114"/>
      <c r="AC11" s="827"/>
      <c r="AD11" s="194"/>
      <c r="AE11" s="213"/>
      <c r="AF11" s="828"/>
      <c r="AG11" s="114"/>
      <c r="AH11" s="3258"/>
      <c r="AI11" s="114"/>
      <c r="AJ11" s="114"/>
      <c r="AK11" s="114"/>
      <c r="AL11" s="114"/>
      <c r="AM11" s="114"/>
      <c r="AN11" s="114"/>
    </row>
    <row r="12" spans="2:40">
      <c r="B12" s="533">
        <v>4</v>
      </c>
      <c r="C12" s="250" t="s">
        <v>43</v>
      </c>
      <c r="D12" s="2697">
        <f t="shared" si="0"/>
        <v>12.5</v>
      </c>
      <c r="E12" s="2933">
        <f>'12 л. РАСКЛАДКА'!Q16</f>
        <v>31.47</v>
      </c>
      <c r="F12" s="851">
        <f>'12 л. РАСКЛАДКА'!Q74</f>
        <v>9.6</v>
      </c>
      <c r="G12" s="851">
        <f>'12 л. РАСКЛАДКА'!Q133</f>
        <v>0</v>
      </c>
      <c r="H12" s="851">
        <f>'12 л. РАСКЛАДКА'!Q189</f>
        <v>50.9</v>
      </c>
      <c r="I12" s="1201">
        <f>'12 л. РАСКЛАДКА'!Q246</f>
        <v>0</v>
      </c>
      <c r="J12" s="2894">
        <f>'12 л. РАСКЛАДКА'!Q302</f>
        <v>5</v>
      </c>
      <c r="K12" s="851">
        <f>'12 л. РАСКЛАДКА'!Q358</f>
        <v>0</v>
      </c>
      <c r="L12" s="851">
        <f>'12 л. РАСКЛАДКА'!Q414</f>
        <v>0</v>
      </c>
      <c r="M12" s="851">
        <f>'12 л. РАСКЛАДКА'!Q467</f>
        <v>34.56</v>
      </c>
      <c r="N12" s="851">
        <f>'12 л. РАСКЛАДКА'!Q521</f>
        <v>0</v>
      </c>
      <c r="O12" s="1201">
        <f>'12 л. РАСКЛАДКА'!Q574</f>
        <v>0</v>
      </c>
      <c r="P12" s="2898">
        <f>'12 л. РАСКЛАДКА'!Q631</f>
        <v>19.3</v>
      </c>
      <c r="Q12" s="1205">
        <f t="shared" si="1"/>
        <v>150.83000000000001</v>
      </c>
      <c r="R12" s="243">
        <f t="shared" si="2"/>
        <v>0.55333333333334167</v>
      </c>
      <c r="S12" s="1207">
        <f t="shared" si="3"/>
        <v>150</v>
      </c>
      <c r="T12" s="2976">
        <v>50</v>
      </c>
      <c r="V12" s="831"/>
      <c r="W12" s="830"/>
      <c r="X12" s="414"/>
      <c r="Y12" s="114"/>
      <c r="Z12" s="114"/>
      <c r="AA12" s="114"/>
      <c r="AB12" s="114"/>
      <c r="AC12" s="827"/>
      <c r="AD12" s="194"/>
      <c r="AE12" s="213"/>
      <c r="AF12" s="828"/>
      <c r="AG12" s="114"/>
      <c r="AH12" s="3257"/>
      <c r="AI12" s="114"/>
      <c r="AJ12" s="114"/>
      <c r="AK12" s="114"/>
      <c r="AL12" s="114"/>
      <c r="AM12" s="114"/>
      <c r="AN12" s="114"/>
    </row>
    <row r="13" spans="2:40">
      <c r="B13" s="533">
        <v>5</v>
      </c>
      <c r="C13" s="250" t="s">
        <v>44</v>
      </c>
      <c r="D13" s="2697">
        <f t="shared" si="0"/>
        <v>5</v>
      </c>
      <c r="E13" s="2933">
        <f>'12 л. РАСКЛАДКА'!Q17</f>
        <v>0</v>
      </c>
      <c r="F13" s="851">
        <f>'12 л. РАСКЛАДКА'!Q75</f>
        <v>0</v>
      </c>
      <c r="G13" s="851">
        <f>'12 л. РАСКЛАДКА'!Q134</f>
        <v>0</v>
      </c>
      <c r="H13" s="851">
        <f>'12 л. РАСКЛАДКА'!Q190</f>
        <v>0</v>
      </c>
      <c r="I13" s="1201">
        <f>'12 л. РАСКЛАДКА'!Q247</f>
        <v>0</v>
      </c>
      <c r="J13" s="2894">
        <f>'12 л. РАСКЛАДКА'!Q303</f>
        <v>0</v>
      </c>
      <c r="K13" s="851">
        <f>'12 л. РАСКЛАДКА'!Q359</f>
        <v>0</v>
      </c>
      <c r="L13" s="851">
        <f>'12 л. РАСКЛАДКА'!Q415</f>
        <v>0</v>
      </c>
      <c r="M13" s="851">
        <f>'12 л. РАСКЛАДКА'!Q468</f>
        <v>0</v>
      </c>
      <c r="N13" s="851">
        <f>'12 л. РАСКЛАДКА'!Q522</f>
        <v>50</v>
      </c>
      <c r="O13" s="1201">
        <f>'12 л. РАСКЛАДКА'!Q575</f>
        <v>0</v>
      </c>
      <c r="P13" s="2898">
        <f>'12 л. РАСКЛАДКА'!Q632</f>
        <v>0</v>
      </c>
      <c r="Q13" s="1205">
        <f t="shared" si="1"/>
        <v>50</v>
      </c>
      <c r="R13" s="2535">
        <f t="shared" si="2"/>
        <v>-16.666666666666671</v>
      </c>
      <c r="S13" s="1207">
        <f t="shared" si="3"/>
        <v>60</v>
      </c>
      <c r="T13" s="2976">
        <v>20</v>
      </c>
      <c r="V13" s="831"/>
      <c r="W13" s="825"/>
      <c r="X13" s="414"/>
      <c r="Y13" s="114"/>
      <c r="Z13" s="114"/>
      <c r="AA13" s="114"/>
      <c r="AB13" s="114"/>
      <c r="AC13" s="827"/>
      <c r="AD13" s="194"/>
      <c r="AE13" s="213"/>
      <c r="AF13" s="828"/>
      <c r="AG13" s="114"/>
      <c r="AH13" s="3256"/>
      <c r="AI13" s="114"/>
      <c r="AJ13" s="114"/>
      <c r="AK13" s="114"/>
      <c r="AL13" s="114"/>
      <c r="AM13" s="114"/>
      <c r="AN13" s="114"/>
    </row>
    <row r="14" spans="2:40">
      <c r="B14" s="533">
        <v>6</v>
      </c>
      <c r="C14" s="250" t="s">
        <v>45</v>
      </c>
      <c r="D14" s="2706">
        <f t="shared" si="0"/>
        <v>46.75</v>
      </c>
      <c r="E14" s="2934">
        <f>'12 л. РАСКЛАДКА'!Q18</f>
        <v>0</v>
      </c>
      <c r="F14" s="2568">
        <f>'12 л. РАСКЛАДКА'!Q76</f>
        <v>0</v>
      </c>
      <c r="G14" s="2568">
        <f>'12 л. РАСКЛАДКА'!Q135</f>
        <v>125.68</v>
      </c>
      <c r="H14" s="2568">
        <f>'12 л. РАСКЛАДКА'!Q191</f>
        <v>0</v>
      </c>
      <c r="I14" s="2569">
        <f>'12 л. РАСКЛАДКА'!Q248</f>
        <v>120.36</v>
      </c>
      <c r="J14" s="2895">
        <f>'12 л. РАСКЛАДКА'!Q304</f>
        <v>95.98</v>
      </c>
      <c r="K14" s="2568">
        <f>'12 л. РАСКЛАДКА'!Q360</f>
        <v>0</v>
      </c>
      <c r="L14" s="2568">
        <f>'12 л. РАСКЛАДКА'!Q416</f>
        <v>124</v>
      </c>
      <c r="M14" s="2568">
        <f>'12 л. РАСКЛАДКА'!Q469</f>
        <v>0</v>
      </c>
      <c r="N14" s="2568">
        <f>'12 л. РАСКЛАДКА'!Q523</f>
        <v>0</v>
      </c>
      <c r="O14" s="2569">
        <f>'12 л. РАСКЛАДКА'!Q576</f>
        <v>97.46</v>
      </c>
      <c r="P14" s="2899">
        <f>'12 л. РАСКЛАДКА'!Q633</f>
        <v>0</v>
      </c>
      <c r="Q14" s="2570">
        <f t="shared" si="1"/>
        <v>563.48</v>
      </c>
      <c r="R14" s="2571">
        <f t="shared" si="2"/>
        <v>0.44206773618537909</v>
      </c>
      <c r="S14" s="989">
        <f t="shared" si="3"/>
        <v>561</v>
      </c>
      <c r="T14" s="2977">
        <v>187</v>
      </c>
      <c r="V14" s="831"/>
      <c r="W14" s="825"/>
      <c r="X14" s="414"/>
      <c r="Y14" s="114"/>
      <c r="Z14" s="114"/>
      <c r="AA14" s="114"/>
      <c r="AB14" s="114"/>
      <c r="AC14" s="827"/>
      <c r="AD14" s="194"/>
      <c r="AE14" s="213"/>
      <c r="AF14" s="828"/>
      <c r="AG14" s="114"/>
      <c r="AH14" s="3256"/>
      <c r="AI14" s="114"/>
      <c r="AJ14" s="114"/>
      <c r="AK14" s="114"/>
      <c r="AL14" s="114"/>
      <c r="AM14" s="114"/>
      <c r="AN14" s="114"/>
    </row>
    <row r="15" spans="2:40">
      <c r="B15" s="2560">
        <v>7</v>
      </c>
      <c r="C15" s="2369" t="s">
        <v>838</v>
      </c>
      <c r="D15" s="2706">
        <f t="shared" si="0"/>
        <v>72</v>
      </c>
      <c r="E15" s="2945">
        <f>'12 л. РАСКЛАДКА'!Q19</f>
        <v>0</v>
      </c>
      <c r="F15" s="2576">
        <f>'12 л. РАСКЛАДКА'!Q77</f>
        <v>0</v>
      </c>
      <c r="G15" s="2574">
        <f>'12 л. РАСКЛАДКА'!Q136</f>
        <v>111.702</v>
      </c>
      <c r="H15" s="2576">
        <f>'12 л. РАСКЛАДКА'!Q192</f>
        <v>99.5</v>
      </c>
      <c r="I15" s="2574">
        <f>'12 л. РАСКЛАДКА'!Q249</f>
        <v>84.4</v>
      </c>
      <c r="J15" s="2895">
        <f>'12 л. РАСКЛАДКА'!Q305</f>
        <v>106.83000000000001</v>
      </c>
      <c r="K15" s="2577">
        <f>'12 л. РАСКЛАДКА'!Q361</f>
        <v>170.91000000000003</v>
      </c>
      <c r="L15" s="2574">
        <f>'12 л. РАСКЛАДКА'!Q417</f>
        <v>79.040000000000006</v>
      </c>
      <c r="M15" s="2576">
        <f>'12 л. РАСКЛАДКА'!Q470</f>
        <v>0</v>
      </c>
      <c r="N15" s="2576">
        <f>'12 л. РАСКЛАДКА'!Q524</f>
        <v>114.1</v>
      </c>
      <c r="O15" s="2574">
        <f>'12 л. РАСКЛАДКА'!Q577</f>
        <v>111.97999999999999</v>
      </c>
      <c r="P15" s="2899">
        <f>'12 л. РАСКЛАДКА'!Q634</f>
        <v>0</v>
      </c>
      <c r="Q15" s="2560">
        <f t="shared" si="1"/>
        <v>878.4620000000001</v>
      </c>
      <c r="R15" s="2571">
        <f t="shared" si="2"/>
        <v>1.6738425925926066</v>
      </c>
      <c r="S15" s="2992">
        <f t="shared" si="3"/>
        <v>864</v>
      </c>
      <c r="T15" s="2977">
        <v>288</v>
      </c>
      <c r="V15" s="831"/>
      <c r="W15" s="835"/>
      <c r="X15" s="414"/>
      <c r="Y15" s="114"/>
      <c r="Z15" s="114"/>
      <c r="AA15" s="114"/>
      <c r="AB15" s="114"/>
      <c r="AC15" s="827"/>
      <c r="AD15" s="194"/>
      <c r="AE15" s="213"/>
      <c r="AF15" s="828"/>
      <c r="AG15" s="114"/>
      <c r="AH15" s="3256"/>
      <c r="AI15" s="3253"/>
      <c r="AJ15" s="3254"/>
      <c r="AK15" s="168"/>
      <c r="AL15" s="168"/>
      <c r="AM15" s="193"/>
      <c r="AN15" s="193"/>
    </row>
    <row r="16" spans="2:40" ht="11.25" customHeight="1">
      <c r="B16" s="2561"/>
      <c r="C16" s="2578" t="s">
        <v>1001</v>
      </c>
      <c r="D16" s="2703">
        <f t="shared" si="0"/>
        <v>8</v>
      </c>
      <c r="E16" s="2946">
        <f>'12 л. РАСКЛАДКА'!Q20</f>
        <v>0</v>
      </c>
      <c r="F16" s="851">
        <f>'12 л. РАСКЛАДКА'!Q78</f>
        <v>0</v>
      </c>
      <c r="G16" s="2575">
        <f>'12 л. РАСКЛАДКА'!Q137</f>
        <v>0</v>
      </c>
      <c r="H16" s="851">
        <f>'12 л. РАСКЛАДКА'!Q193</f>
        <v>0</v>
      </c>
      <c r="I16" s="2575">
        <f>'12 л. РАСКЛАДКА'!Q250</f>
        <v>0</v>
      </c>
      <c r="J16" s="2896">
        <f>'12 л. РАСКЛАДКА'!Q306</f>
        <v>0</v>
      </c>
      <c r="K16" s="176">
        <f>'12 л. РАСКЛАДКА'!Q362</f>
        <v>0</v>
      </c>
      <c r="L16" s="2575">
        <f>'12 л. РАСКЛАДКА'!Q418</f>
        <v>0</v>
      </c>
      <c r="M16" s="851">
        <f>'12 л. РАСКЛАДКА'!Q471</f>
        <v>0</v>
      </c>
      <c r="N16" s="851">
        <f>'12 л. РАСКЛАДКА'!Q525</f>
        <v>0</v>
      </c>
      <c r="O16" s="2575">
        <f>'12 л. РАСКЛАДКА'!Q578</f>
        <v>0</v>
      </c>
      <c r="P16" s="2897">
        <f>'12 л. РАСКЛАДКА'!Q635</f>
        <v>0</v>
      </c>
      <c r="Q16" s="2561">
        <f t="shared" si="1"/>
        <v>0</v>
      </c>
      <c r="R16" s="2572">
        <f t="shared" si="2"/>
        <v>-100</v>
      </c>
      <c r="S16" s="1754">
        <f t="shared" si="3"/>
        <v>96</v>
      </c>
      <c r="T16" s="2978">
        <v>32</v>
      </c>
      <c r="V16" s="831"/>
      <c r="W16" s="835"/>
      <c r="X16" s="414"/>
      <c r="Y16" s="114"/>
      <c r="Z16" s="114"/>
      <c r="AA16" s="114"/>
      <c r="AB16" s="114"/>
      <c r="AC16" s="827"/>
      <c r="AD16" s="194"/>
      <c r="AE16" s="213"/>
      <c r="AF16" s="828"/>
      <c r="AG16" s="114"/>
      <c r="AH16" s="3256"/>
      <c r="AI16" s="114"/>
      <c r="AJ16" s="114"/>
      <c r="AK16" s="114"/>
      <c r="AL16" s="168"/>
      <c r="AM16" s="114"/>
      <c r="AN16" s="114"/>
    </row>
    <row r="17" spans="2:40">
      <c r="B17" s="533">
        <v>8</v>
      </c>
      <c r="C17" s="250" t="s">
        <v>212</v>
      </c>
      <c r="D17" s="2703">
        <f t="shared" si="0"/>
        <v>46.25</v>
      </c>
      <c r="E17" s="2933">
        <f>'12 л. РАСКЛАДКА'!Q21</f>
        <v>100</v>
      </c>
      <c r="F17" s="851">
        <f>'12 л. РАСКЛАДКА'!Q79</f>
        <v>140</v>
      </c>
      <c r="G17" s="851">
        <f>'12 л. РАСКЛАДКА'!Q138</f>
        <v>0</v>
      </c>
      <c r="H17" s="851">
        <f>'12 л. РАСКЛАДКА'!Q194</f>
        <v>15.5</v>
      </c>
      <c r="I17" s="1201">
        <f>'12 л. РАСКЛАДКА'!Q251</f>
        <v>0</v>
      </c>
      <c r="J17" s="2896">
        <f>'12 л. РАСКЛАДКА'!Q307</f>
        <v>0</v>
      </c>
      <c r="K17" s="851">
        <f>'12 л. РАСКЛАДКА'!Q363</f>
        <v>100</v>
      </c>
      <c r="L17" s="851">
        <f>'12 л. РАСКЛАДКА'!Q419</f>
        <v>0</v>
      </c>
      <c r="M17" s="851">
        <f>'12 л. РАСКЛАДКА'!Q472</f>
        <v>100</v>
      </c>
      <c r="N17" s="851">
        <f>'12 л. РАСКЛАДКА'!Q526</f>
        <v>7</v>
      </c>
      <c r="O17" s="1201">
        <f>'12 л. РАСКЛАДКА'!Q579</f>
        <v>0</v>
      </c>
      <c r="P17" s="2897">
        <f>'12 л. РАСКЛАДКА'!Q636</f>
        <v>110</v>
      </c>
      <c r="Q17" s="1219">
        <f t="shared" si="1"/>
        <v>572.5</v>
      </c>
      <c r="R17" s="2572">
        <f t="shared" si="2"/>
        <v>3.1531531531531556</v>
      </c>
      <c r="S17" s="2990">
        <f t="shared" si="3"/>
        <v>555</v>
      </c>
      <c r="T17" s="2978">
        <v>185</v>
      </c>
      <c r="V17" s="831"/>
      <c r="W17" s="825"/>
      <c r="X17" s="414"/>
      <c r="Y17" s="114"/>
      <c r="Z17" s="114"/>
      <c r="AA17" s="114"/>
      <c r="AB17" s="114"/>
      <c r="AC17" s="827"/>
      <c r="AD17" s="194"/>
      <c r="AE17" s="213"/>
      <c r="AF17" s="828"/>
      <c r="AG17" s="114"/>
      <c r="AH17" s="3256"/>
      <c r="AI17" s="114"/>
      <c r="AJ17" s="114"/>
      <c r="AK17" s="114"/>
      <c r="AL17" s="114"/>
      <c r="AM17" s="114"/>
      <c r="AN17" s="114"/>
    </row>
    <row r="18" spans="2:40">
      <c r="B18" s="533">
        <v>9</v>
      </c>
      <c r="C18" s="250" t="s">
        <v>104</v>
      </c>
      <c r="D18" s="2697">
        <f t="shared" si="0"/>
        <v>5</v>
      </c>
      <c r="E18" s="2933">
        <f>'12 л. РАСКЛАДКА'!Q22</f>
        <v>0</v>
      </c>
      <c r="F18" s="851">
        <f>'12 л. РАСКЛАДКА'!Q80</f>
        <v>0</v>
      </c>
      <c r="G18" s="851">
        <f>'12 л. РАСКЛАДКА'!Q139</f>
        <v>0</v>
      </c>
      <c r="H18" s="851">
        <f>'12 л. РАСКЛАДКА'!Q195</f>
        <v>15</v>
      </c>
      <c r="I18" s="1201">
        <f>'12 л. РАСКЛАДКА'!Q252</f>
        <v>11.25</v>
      </c>
      <c r="J18" s="2894">
        <f>'12 л. РАСКЛАДКА'!Q308</f>
        <v>25</v>
      </c>
      <c r="K18" s="851">
        <f>'12 л. РАСКЛАДКА'!Q364</f>
        <v>0</v>
      </c>
      <c r="L18" s="851">
        <f>'12 л. РАСКЛАДКА'!Q420</f>
        <v>20</v>
      </c>
      <c r="M18" s="851">
        <f>'12 л. РАСКЛАДКА'!Q473</f>
        <v>0</v>
      </c>
      <c r="N18" s="851">
        <f>'12 л. РАСКЛАДКА'!Q527</f>
        <v>0</v>
      </c>
      <c r="O18" s="1201">
        <f>'12 л. РАСКЛАДКА'!Q580</f>
        <v>0</v>
      </c>
      <c r="P18" s="2898">
        <f>'12 л. РАСКЛАДКА'!Q637</f>
        <v>0</v>
      </c>
      <c r="Q18" s="1205">
        <f t="shared" si="1"/>
        <v>71.25</v>
      </c>
      <c r="R18" s="2535">
        <f t="shared" si="2"/>
        <v>18.75</v>
      </c>
      <c r="S18" s="1207">
        <f t="shared" si="3"/>
        <v>60</v>
      </c>
      <c r="T18" s="2976">
        <v>20</v>
      </c>
      <c r="V18" s="831"/>
      <c r="W18" s="825"/>
      <c r="X18" s="414"/>
      <c r="Y18" s="114"/>
      <c r="Z18" s="114"/>
      <c r="AA18" s="114"/>
      <c r="AB18" s="114"/>
      <c r="AC18" s="827"/>
      <c r="AD18" s="194"/>
      <c r="AE18" s="213"/>
      <c r="AF18" s="828"/>
      <c r="AG18" s="114"/>
      <c r="AH18" s="3256"/>
      <c r="AI18" s="114"/>
      <c r="AJ18" s="114"/>
      <c r="AK18" s="114"/>
      <c r="AL18" s="114"/>
      <c r="AM18" s="114"/>
      <c r="AN18" s="114"/>
    </row>
    <row r="19" spans="2:40">
      <c r="B19" s="533">
        <v>10</v>
      </c>
      <c r="C19" s="1820" t="s">
        <v>444</v>
      </c>
      <c r="D19" s="2697">
        <f t="shared" si="0"/>
        <v>50</v>
      </c>
      <c r="E19" s="2933">
        <f>'12 л. РАСКЛАДКА'!Q23</f>
        <v>0</v>
      </c>
      <c r="F19" s="851">
        <f>'12 л. РАСКЛАДКА'!Q81</f>
        <v>0</v>
      </c>
      <c r="G19" s="851">
        <f>'12 л. РАСКЛАДКА'!Q140</f>
        <v>200</v>
      </c>
      <c r="H19" s="851">
        <f>'12 л. РАСКЛАДКА'!Q196</f>
        <v>0</v>
      </c>
      <c r="I19" s="1201">
        <f>'12 л. РАСКЛАДКА'!Q253</f>
        <v>100</v>
      </c>
      <c r="J19" s="2894">
        <f>'12 л. РАСКЛАДКА'!Q309</f>
        <v>0</v>
      </c>
      <c r="K19" s="851">
        <f>'12 л. РАСКЛАДКА'!Q365</f>
        <v>0</v>
      </c>
      <c r="L19" s="851">
        <f>'12 л. РАСКЛАДКА'!Q421</f>
        <v>0</v>
      </c>
      <c r="M19" s="851">
        <f>'12 л. РАСКЛАДКА'!Q474</f>
        <v>0</v>
      </c>
      <c r="N19" s="851">
        <f>'12 л. РАСКЛАДКА'!Q528</f>
        <v>0</v>
      </c>
      <c r="O19" s="1201">
        <f>'12 л. РАСКЛАДКА'!Q581</f>
        <v>200</v>
      </c>
      <c r="P19" s="2898">
        <f>'12 л. РАСКЛАДКА'!Q638</f>
        <v>0</v>
      </c>
      <c r="Q19" s="1205">
        <f t="shared" si="1"/>
        <v>500</v>
      </c>
      <c r="R19" s="2535">
        <f t="shared" si="2"/>
        <v>-16.666666666666671</v>
      </c>
      <c r="S19" s="1207">
        <f t="shared" si="3"/>
        <v>600</v>
      </c>
      <c r="T19" s="2976">
        <v>200</v>
      </c>
      <c r="V19" s="831"/>
      <c r="W19" s="825"/>
      <c r="X19" s="414"/>
      <c r="Y19" s="114"/>
      <c r="Z19" s="114"/>
      <c r="AA19" s="114"/>
      <c r="AB19" s="114"/>
      <c r="AC19" s="827"/>
      <c r="AD19" s="194"/>
      <c r="AE19" s="213"/>
      <c r="AF19" s="828"/>
      <c r="AG19" s="114"/>
      <c r="AH19" s="3257"/>
      <c r="AI19" s="11"/>
      <c r="AJ19" s="11"/>
    </row>
    <row r="20" spans="2:40">
      <c r="B20" s="533">
        <v>11</v>
      </c>
      <c r="C20" s="250" t="s">
        <v>112</v>
      </c>
      <c r="D20" s="2697">
        <f t="shared" si="0"/>
        <v>19.5</v>
      </c>
      <c r="E20" s="2933">
        <f>'12 л. РАСКЛАДКА'!Q24</f>
        <v>0</v>
      </c>
      <c r="F20" s="851">
        <f>'12 л. РАСКЛАДКА'!Q82</f>
        <v>0</v>
      </c>
      <c r="G20" s="851">
        <f>'12 л. РАСКЛАДКА'!Q141</f>
        <v>0</v>
      </c>
      <c r="H20" s="851">
        <f>'12 л. РАСКЛАДКА'!Q197</f>
        <v>79.599999999999994</v>
      </c>
      <c r="I20" s="1201">
        <f>'12 л. РАСКЛАДКА'!Q254</f>
        <v>0</v>
      </c>
      <c r="J20" s="2894">
        <f>'12 л. РАСКЛАДКА'!Q310</f>
        <v>25.86</v>
      </c>
      <c r="K20" s="851">
        <f>'12 л. РАСКЛАДКА'!Q366</f>
        <v>36.4</v>
      </c>
      <c r="L20" s="851">
        <f>'12 л. РАСКЛАДКА'!Q422</f>
        <v>79</v>
      </c>
      <c r="M20" s="851">
        <f>'12 л. РАСКЛАДКА'!Q475</f>
        <v>0</v>
      </c>
      <c r="N20" s="851">
        <f>'12 л. РАСКЛАДКА'!Q529</f>
        <v>0</v>
      </c>
      <c r="O20" s="1201">
        <f>'12 л. РАСКЛАДКА'!Q582</f>
        <v>0</v>
      </c>
      <c r="P20" s="2898">
        <f>'12 л. РАСКЛАДКА'!Q639</f>
        <v>0</v>
      </c>
      <c r="Q20" s="1205">
        <f t="shared" si="1"/>
        <v>220.85999999999999</v>
      </c>
      <c r="R20" s="2535">
        <f t="shared" si="2"/>
        <v>-5.6153846153846132</v>
      </c>
      <c r="S20" s="1207">
        <f t="shared" si="3"/>
        <v>234</v>
      </c>
      <c r="T20" s="2976">
        <v>78</v>
      </c>
      <c r="V20" s="831"/>
      <c r="W20" s="825"/>
      <c r="X20" s="414"/>
      <c r="Y20" s="114"/>
      <c r="Z20" s="114"/>
      <c r="AA20" s="114"/>
      <c r="AB20" s="114"/>
      <c r="AC20" s="827"/>
      <c r="AD20" s="194"/>
      <c r="AE20" s="213"/>
      <c r="AF20" s="828"/>
      <c r="AG20" s="114"/>
      <c r="AH20" s="3257"/>
      <c r="AI20" s="11"/>
      <c r="AJ20" s="11"/>
    </row>
    <row r="21" spans="2:40">
      <c r="B21" s="533">
        <v>12</v>
      </c>
      <c r="C21" s="250" t="s">
        <v>113</v>
      </c>
      <c r="D21" s="2697">
        <f t="shared" si="0"/>
        <v>13.25</v>
      </c>
      <c r="E21" s="2933">
        <f>'12 л. РАСКЛАДКА'!Q25</f>
        <v>0</v>
      </c>
      <c r="F21" s="851">
        <f>'12 л. РАСКЛАДКА'!Q83</f>
        <v>0</v>
      </c>
      <c r="G21" s="851">
        <f>'12 л. РАСКЛАДКА'!Q142</f>
        <v>0</v>
      </c>
      <c r="H21" s="851">
        <f>'12 л. РАСКЛАДКА'!Q198</f>
        <v>0</v>
      </c>
      <c r="I21" s="1201">
        <f>'12 л. РАСКЛАДКА'!Q255</f>
        <v>0</v>
      </c>
      <c r="J21" s="2894">
        <f>'12 л. РАСКЛАДКА'!Q311</f>
        <v>56.44</v>
      </c>
      <c r="K21" s="851">
        <f>'12 л. РАСКЛАДКА'!Q367</f>
        <v>0</v>
      </c>
      <c r="L21" s="851">
        <f>'12 л. РАСКЛАДКА'!Q423</f>
        <v>0</v>
      </c>
      <c r="M21" s="851">
        <f>'12 л. РАСКЛАДКА'!Q476</f>
        <v>0</v>
      </c>
      <c r="N21" s="851">
        <f>'12 л. РАСКЛАДКА'!Q530</f>
        <v>0</v>
      </c>
      <c r="O21" s="1201">
        <f>'12 л. РАСКЛАДКА'!Q583</f>
        <v>132.5</v>
      </c>
      <c r="P21" s="2898">
        <f>'12 л. РАСКЛАДКА'!Q640</f>
        <v>0</v>
      </c>
      <c r="Q21" s="1205">
        <f t="shared" si="1"/>
        <v>188.94</v>
      </c>
      <c r="R21" s="2535">
        <f t="shared" si="2"/>
        <v>18.830188679245282</v>
      </c>
      <c r="S21" s="1207">
        <f t="shared" si="3"/>
        <v>159</v>
      </c>
      <c r="T21" s="2976">
        <v>53</v>
      </c>
      <c r="V21" s="831"/>
      <c r="W21" s="825"/>
      <c r="X21" s="414"/>
      <c r="Y21" s="114"/>
      <c r="Z21" s="114"/>
      <c r="AA21" s="114"/>
      <c r="AB21" s="114"/>
      <c r="AC21" s="827"/>
      <c r="AD21" s="194"/>
      <c r="AE21" s="213"/>
      <c r="AF21" s="828"/>
      <c r="AG21" s="114"/>
      <c r="AH21" s="3257"/>
      <c r="AI21" s="11"/>
      <c r="AJ21" s="11"/>
    </row>
    <row r="22" spans="2:40" ht="12.75" customHeight="1">
      <c r="B22" s="533">
        <v>13</v>
      </c>
      <c r="C22" s="250" t="s">
        <v>46</v>
      </c>
      <c r="D22" s="2697">
        <f t="shared" si="0"/>
        <v>19.25</v>
      </c>
      <c r="E22" s="2933">
        <f>'12 л. РАСКЛАДКА'!Q26</f>
        <v>0</v>
      </c>
      <c r="F22" s="851">
        <f>'12 л. РАСКЛАДКА'!Q84</f>
        <v>0</v>
      </c>
      <c r="G22" s="851">
        <f>'12 л. РАСКЛАДКА'!Q143</f>
        <v>84.3</v>
      </c>
      <c r="H22" s="851">
        <f>'12 л. РАСКЛАДКА'!Q199</f>
        <v>0</v>
      </c>
      <c r="I22" s="1201">
        <f>'12 л. РАСКЛАДКА'!Q256</f>
        <v>108.2</v>
      </c>
      <c r="J22" s="2894">
        <f>'12 л. РАСКЛАДКА'!Q312</f>
        <v>0</v>
      </c>
      <c r="K22" s="851">
        <f>'12 л. РАСКЛАДКА'!Q368</f>
        <v>0</v>
      </c>
      <c r="L22" s="851">
        <f>'12 л. РАСКЛАДКА'!Q424</f>
        <v>0</v>
      </c>
      <c r="M22" s="851">
        <f>'12 л. РАСКЛАДКА'!Q477</f>
        <v>0</v>
      </c>
      <c r="N22" s="851">
        <f>'12 л. РАСКЛАДКА'!Q531</f>
        <v>0</v>
      </c>
      <c r="O22" s="1201">
        <f>'12 л. РАСКЛАДКА'!Q584</f>
        <v>0</v>
      </c>
      <c r="P22" s="2898">
        <f>'12 л. РАСКЛАДКА'!Q641</f>
        <v>0</v>
      </c>
      <c r="Q22" s="1205">
        <f t="shared" si="1"/>
        <v>192.5</v>
      </c>
      <c r="R22" s="2535">
        <f t="shared" si="2"/>
        <v>-16.666666666666671</v>
      </c>
      <c r="S22" s="1207">
        <f t="shared" si="3"/>
        <v>231</v>
      </c>
      <c r="T22" s="2976">
        <v>77</v>
      </c>
      <c r="V22" s="831"/>
      <c r="W22" s="825"/>
      <c r="X22" s="414"/>
      <c r="Y22" s="114"/>
      <c r="Z22" s="114"/>
      <c r="AA22" s="114"/>
      <c r="AB22" s="114"/>
      <c r="AC22" s="827"/>
      <c r="AD22" s="194"/>
      <c r="AE22" s="213"/>
      <c r="AF22" s="828"/>
      <c r="AG22" s="114"/>
      <c r="AH22" s="3257"/>
      <c r="AI22" s="11"/>
      <c r="AJ22" s="11"/>
    </row>
    <row r="23" spans="2:40" ht="13.5" customHeight="1">
      <c r="B23" s="533">
        <v>14</v>
      </c>
      <c r="C23" s="250" t="s">
        <v>114</v>
      </c>
      <c r="D23" s="2697">
        <f t="shared" si="0"/>
        <v>10</v>
      </c>
      <c r="E23" s="2933">
        <f>'12 л. РАСКЛАДКА'!Q27</f>
        <v>0</v>
      </c>
      <c r="F23" s="851">
        <f>'12 л. РАСКЛАДКА'!Q85</f>
        <v>0</v>
      </c>
      <c r="G23" s="851">
        <f>'12 л. РАСКЛАДКА'!Q144</f>
        <v>0</v>
      </c>
      <c r="H23" s="851">
        <f>'12 л. РАСКЛАДКА'!Q200</f>
        <v>0</v>
      </c>
      <c r="I23" s="1201">
        <f>'12 л. РАСКЛАДКА'!Q257</f>
        <v>0</v>
      </c>
      <c r="J23" s="2894">
        <f>'12 л. РАСКЛАДКА'!Q313</f>
        <v>0</v>
      </c>
      <c r="K23" s="851">
        <f>'12 л. РАСКЛАДКА'!Q369</f>
        <v>0</v>
      </c>
      <c r="L23" s="851">
        <f>'12 л. РАСКЛАДКА'!Q425</f>
        <v>0</v>
      </c>
      <c r="M23" s="851">
        <f>'12 л. РАСКЛАДКА'!Q478</f>
        <v>0</v>
      </c>
      <c r="N23" s="851">
        <f>'12 л. РАСКЛАДКА'!Q532</f>
        <v>100</v>
      </c>
      <c r="O23" s="1201">
        <f>'12 л. РАСКЛАДКА'!Q585</f>
        <v>0</v>
      </c>
      <c r="P23" s="2898">
        <f>'12 л. РАСКЛАДКА'!Q642</f>
        <v>0</v>
      </c>
      <c r="Q23" s="1205">
        <f t="shared" si="1"/>
        <v>100</v>
      </c>
      <c r="R23" s="2535">
        <f t="shared" si="2"/>
        <v>-16.666666666666671</v>
      </c>
      <c r="S23" s="1207">
        <f t="shared" si="3"/>
        <v>120</v>
      </c>
      <c r="T23" s="2976">
        <v>40</v>
      </c>
      <c r="V23" s="831"/>
      <c r="W23" s="825"/>
      <c r="X23" s="414"/>
      <c r="Y23" s="114"/>
      <c r="Z23" s="114"/>
      <c r="AA23" s="114"/>
      <c r="AB23" s="114"/>
      <c r="AC23" s="827"/>
      <c r="AD23" s="194"/>
      <c r="AE23" s="213"/>
      <c r="AF23" s="828"/>
      <c r="AG23" s="114"/>
      <c r="AH23" s="3257"/>
      <c r="AI23" s="11"/>
      <c r="AJ23" s="11"/>
    </row>
    <row r="24" spans="2:40" ht="12" customHeight="1">
      <c r="B24" s="533">
        <v>15</v>
      </c>
      <c r="C24" s="250" t="s">
        <v>213</v>
      </c>
      <c r="D24" s="2697">
        <f t="shared" si="0"/>
        <v>87.5</v>
      </c>
      <c r="E24" s="2933">
        <f>'12 л. РАСКЛАДКА'!Q28</f>
        <v>170</v>
      </c>
      <c r="F24" s="851">
        <f>'12 л. РАСКЛАДКА'!Q86</f>
        <v>50</v>
      </c>
      <c r="G24" s="851">
        <f>'12 л. РАСКЛАДКА'!Q145</f>
        <v>34.700000000000003</v>
      </c>
      <c r="H24" s="851">
        <f>'12 л. РАСКЛАДКА'!Q201</f>
        <v>0</v>
      </c>
      <c r="I24" s="1201">
        <f>'12 л. РАСКЛАДКА'!Q258</f>
        <v>83.32</v>
      </c>
      <c r="J24" s="2894">
        <f>'12 л. РАСКЛАДКА'!Q314</f>
        <v>16.5</v>
      </c>
      <c r="K24" s="851">
        <f>'12 л. РАСКЛАДКА'!Q370</f>
        <v>234</v>
      </c>
      <c r="L24" s="851">
        <f>'12 л. РАСКЛАДКА'!Q426</f>
        <v>0</v>
      </c>
      <c r="M24" s="851">
        <f>'12 л. РАСКЛАДКА'!Q479</f>
        <v>392.98</v>
      </c>
      <c r="N24" s="851">
        <f>'12 л. РАСКЛАДКА'!Q533</f>
        <v>10</v>
      </c>
      <c r="O24" s="1201">
        <f>'12 л. РАСКЛАДКА'!Q586</f>
        <v>0</v>
      </c>
      <c r="P24" s="2898">
        <f>'12 л. РАСКЛАДКА'!Q643</f>
        <v>375.37400000000002</v>
      </c>
      <c r="Q24" s="1205">
        <f t="shared" si="1"/>
        <v>1366.874</v>
      </c>
      <c r="R24" s="2535">
        <f t="shared" si="2"/>
        <v>30.178476190476175</v>
      </c>
      <c r="S24" s="1207">
        <f t="shared" si="3"/>
        <v>1050</v>
      </c>
      <c r="T24" s="2976">
        <v>350</v>
      </c>
      <c r="V24" s="831"/>
      <c r="W24" s="825"/>
      <c r="X24" s="414"/>
      <c r="Y24" s="114"/>
      <c r="Z24" s="114"/>
      <c r="AA24" s="114"/>
      <c r="AB24" s="114"/>
      <c r="AC24" s="827"/>
      <c r="AD24" s="194"/>
      <c r="AE24" s="213"/>
      <c r="AF24" s="828"/>
      <c r="AG24" s="114"/>
      <c r="AH24" s="3258"/>
      <c r="AI24" s="11"/>
      <c r="AJ24" s="11"/>
    </row>
    <row r="25" spans="2:40" ht="14.25" customHeight="1">
      <c r="B25" s="533">
        <v>16</v>
      </c>
      <c r="C25" s="250" t="s">
        <v>214</v>
      </c>
      <c r="D25" s="2697">
        <f t="shared" si="0"/>
        <v>45</v>
      </c>
      <c r="E25" s="2933">
        <f>'12 л. РАСКЛАДКА'!Q29</f>
        <v>0</v>
      </c>
      <c r="F25" s="851">
        <f>'12 л. РАСКЛАДКА'!Q87</f>
        <v>0</v>
      </c>
      <c r="G25" s="851">
        <f>'12 л. РАСКЛАДКА'!Q146</f>
        <v>0</v>
      </c>
      <c r="H25" s="851">
        <f>'12 л. РАСКЛАДКА'!Q202</f>
        <v>0</v>
      </c>
      <c r="I25" s="1201">
        <f>'12 л. РАСКЛАДКА'!Q259</f>
        <v>0</v>
      </c>
      <c r="J25" s="2894">
        <f>'12 л. РАСКЛАДКА'!Q315</f>
        <v>0</v>
      </c>
      <c r="K25" s="851">
        <f>'12 л. РАСКЛАДКА'!Q371</f>
        <v>0</v>
      </c>
      <c r="L25" s="851">
        <f>'12 л. РАСКЛАДКА'!Q427</f>
        <v>0</v>
      </c>
      <c r="M25" s="851">
        <f>'12 л. РАСКЛАДКА'!Q480</f>
        <v>0</v>
      </c>
      <c r="N25" s="851">
        <f>'12 л. РАСКЛАДКА'!Q534</f>
        <v>0</v>
      </c>
      <c r="O25" s="1201">
        <f>'12 л. РАСКЛАДКА'!Q587</f>
        <v>0</v>
      </c>
      <c r="P25" s="2898">
        <f>'12 л. РАСКЛАДКА'!Q644</f>
        <v>0</v>
      </c>
      <c r="Q25" s="1205">
        <f t="shared" si="1"/>
        <v>0</v>
      </c>
      <c r="R25" s="243">
        <f t="shared" si="2"/>
        <v>-100</v>
      </c>
      <c r="S25" s="1207">
        <f t="shared" si="3"/>
        <v>540</v>
      </c>
      <c r="T25" s="2976">
        <v>180</v>
      </c>
      <c r="V25" s="831"/>
      <c r="W25" s="830"/>
      <c r="X25" s="414"/>
      <c r="Y25" s="114"/>
      <c r="Z25" s="114"/>
      <c r="AA25" s="114"/>
      <c r="AB25" s="114"/>
      <c r="AC25" s="827"/>
      <c r="AD25" s="194"/>
      <c r="AE25" s="213"/>
      <c r="AF25" s="828"/>
      <c r="AG25" s="114"/>
      <c r="AH25" s="3259"/>
      <c r="AI25" s="11"/>
      <c r="AJ25" s="11"/>
    </row>
    <row r="26" spans="2:40">
      <c r="B26" s="533">
        <v>17</v>
      </c>
      <c r="C26" s="250" t="s">
        <v>215</v>
      </c>
      <c r="D26" s="2697">
        <f t="shared" si="0"/>
        <v>15</v>
      </c>
      <c r="E26" s="2933">
        <f>'12 л. РАСКЛАДКА'!Q30</f>
        <v>0</v>
      </c>
      <c r="F26" s="851">
        <f>'12 л. РАСКЛАДКА'!Q88</f>
        <v>150</v>
      </c>
      <c r="G26" s="851">
        <f>'12 л. РАСКЛАДКА'!Q147</f>
        <v>0</v>
      </c>
      <c r="H26" s="851">
        <f>'12 л. РАСКЛАДКА'!Q203</f>
        <v>0</v>
      </c>
      <c r="I26" s="1201">
        <f>'12 л. РАСКЛАДКА'!Q260</f>
        <v>0</v>
      </c>
      <c r="J26" s="2894">
        <f>'12 л. РАСКЛАДКА'!Q316</f>
        <v>0</v>
      </c>
      <c r="K26" s="851">
        <f>'12 л. РАСКЛАДКА'!Q372</f>
        <v>0</v>
      </c>
      <c r="L26" s="851">
        <f>'12 л. РАСКЛАДКА'!Q428</f>
        <v>0</v>
      </c>
      <c r="M26" s="851">
        <f>'12 л. РАСКЛАДКА'!Q481</f>
        <v>0</v>
      </c>
      <c r="N26" s="851">
        <f>'12 л. РАСКЛАДКА'!Q535</f>
        <v>0</v>
      </c>
      <c r="O26" s="1201">
        <f>'12 л. РАСКЛАДКА'!Q588</f>
        <v>0</v>
      </c>
      <c r="P26" s="2898">
        <f>'12 л. РАСКЛАДКА'!Q645</f>
        <v>0</v>
      </c>
      <c r="Q26" s="1205">
        <f t="shared" si="1"/>
        <v>150</v>
      </c>
      <c r="R26" s="2535">
        <f t="shared" si="2"/>
        <v>-16.666666666666671</v>
      </c>
      <c r="S26" s="1207">
        <f t="shared" si="3"/>
        <v>180</v>
      </c>
      <c r="T26" s="2976">
        <v>60</v>
      </c>
      <c r="V26" s="831"/>
      <c r="W26" s="825"/>
      <c r="X26" s="414"/>
      <c r="Y26" s="114"/>
      <c r="Z26" s="114"/>
      <c r="AA26" s="114"/>
      <c r="AB26" s="114"/>
      <c r="AC26" s="827"/>
      <c r="AD26" s="194"/>
      <c r="AE26" s="213"/>
      <c r="AF26" s="828"/>
      <c r="AG26" s="114"/>
      <c r="AH26" s="3257"/>
      <c r="AI26" s="11"/>
      <c r="AJ26" s="11"/>
    </row>
    <row r="27" spans="2:40">
      <c r="B27" s="533">
        <v>18</v>
      </c>
      <c r="C27" s="250" t="s">
        <v>47</v>
      </c>
      <c r="D27" s="2697">
        <f t="shared" si="0"/>
        <v>3.75</v>
      </c>
      <c r="E27" s="2933">
        <f>'12 л. РАСКЛАДКА'!Q31</f>
        <v>30</v>
      </c>
      <c r="F27" s="851">
        <f>'12 л. РАСКЛАДКА'!Q89</f>
        <v>0</v>
      </c>
      <c r="G27" s="851">
        <f>'12 л. РАСКЛАДКА'!Q148</f>
        <v>0</v>
      </c>
      <c r="H27" s="851">
        <f>'12 л. РАСКЛАДКА'!Q204</f>
        <v>0</v>
      </c>
      <c r="I27" s="1201">
        <f>'12 л. РАСКЛАДКА'!Q261</f>
        <v>5</v>
      </c>
      <c r="J27" s="2894">
        <f>'12 л. РАСКЛАДКА'!Q317</f>
        <v>0</v>
      </c>
      <c r="K27" s="851">
        <f>'12 л. РАСКЛАДКА'!Q373</f>
        <v>0</v>
      </c>
      <c r="L27" s="851">
        <f>'12 л. РАСКЛАДКА'!Q429</f>
        <v>0</v>
      </c>
      <c r="M27" s="851">
        <f>'12 л. РАСКЛАДКА'!Q482</f>
        <v>0</v>
      </c>
      <c r="N27" s="851">
        <f>'12 л. РАСКЛАДКА'!Q536</f>
        <v>0</v>
      </c>
      <c r="O27" s="1201">
        <f>'12 л. РАСКЛАДКА'!Q589</f>
        <v>0</v>
      </c>
      <c r="P27" s="2898">
        <f>'12 л. РАСКЛАДКА'!Q646</f>
        <v>10</v>
      </c>
      <c r="Q27" s="1205">
        <f t="shared" si="1"/>
        <v>45</v>
      </c>
      <c r="R27" s="2535">
        <f t="shared" si="2"/>
        <v>0</v>
      </c>
      <c r="S27" s="1207">
        <f t="shared" si="3"/>
        <v>45</v>
      </c>
      <c r="T27" s="2976">
        <v>15</v>
      </c>
      <c r="V27" s="831"/>
      <c r="W27" s="825"/>
      <c r="X27" s="414"/>
      <c r="Y27" s="114"/>
      <c r="Z27" s="114"/>
      <c r="AA27" s="114"/>
      <c r="AB27" s="114"/>
      <c r="AC27" s="827"/>
      <c r="AD27" s="194"/>
      <c r="AE27" s="213"/>
      <c r="AF27" s="828"/>
      <c r="AG27" s="114"/>
      <c r="AH27" s="3257"/>
      <c r="AI27" s="11"/>
      <c r="AJ27" s="11"/>
    </row>
    <row r="28" spans="2:40">
      <c r="B28" s="533">
        <v>19</v>
      </c>
      <c r="C28" s="250" t="s">
        <v>216</v>
      </c>
      <c r="D28" s="2697">
        <f t="shared" si="0"/>
        <v>2.5</v>
      </c>
      <c r="E28" s="2933">
        <f>'12 л. РАСКЛАДКА'!Q32</f>
        <v>0</v>
      </c>
      <c r="F28" s="851">
        <f>'12 л. РАСКЛАДКА'!Q90</f>
        <v>6.4</v>
      </c>
      <c r="G28" s="851">
        <f>'12 л. РАСКЛАДКА'!Q149</f>
        <v>5</v>
      </c>
      <c r="H28" s="851">
        <f>'12 л. РАСКЛАДКА'!Q205</f>
        <v>0</v>
      </c>
      <c r="I28" s="1201">
        <f>'12 л. РАСКЛАДКА'!Q262</f>
        <v>3.1</v>
      </c>
      <c r="J28" s="2894">
        <f>'12 л. РАСКЛАДКА'!Q318</f>
        <v>14</v>
      </c>
      <c r="K28" s="851">
        <f>'12 л. РАСКЛАДКА'!Q374</f>
        <v>0</v>
      </c>
      <c r="L28" s="851">
        <f>'12 л. РАСКЛАДКА'!Q430</f>
        <v>0</v>
      </c>
      <c r="M28" s="851">
        <f>'12 л. РАСКЛАДКА'!Q483</f>
        <v>0</v>
      </c>
      <c r="N28" s="851">
        <f>'12 л. РАСКЛАДКА'!Q537</f>
        <v>10.5</v>
      </c>
      <c r="O28" s="1201">
        <f>'12 л. РАСКЛАДКА'!Q590</f>
        <v>0</v>
      </c>
      <c r="P28" s="2898">
        <f>'12 л. РАСКЛАДКА'!Q647</f>
        <v>0</v>
      </c>
      <c r="Q28" s="1205">
        <f t="shared" si="1"/>
        <v>39</v>
      </c>
      <c r="R28" s="2535">
        <f t="shared" si="2"/>
        <v>30</v>
      </c>
      <c r="S28" s="1207">
        <f t="shared" si="3"/>
        <v>30</v>
      </c>
      <c r="T28" s="2976">
        <v>10</v>
      </c>
      <c r="V28" s="831"/>
      <c r="W28" s="825"/>
      <c r="X28" s="414"/>
      <c r="Y28" s="114"/>
      <c r="Z28" s="114"/>
      <c r="AA28" s="114"/>
      <c r="AB28" s="114"/>
      <c r="AC28" s="827"/>
      <c r="AD28" s="194"/>
      <c r="AE28" s="213"/>
      <c r="AF28" s="828"/>
      <c r="AG28" s="114"/>
      <c r="AH28" s="3256"/>
      <c r="AI28" s="11"/>
      <c r="AJ28" s="11"/>
    </row>
    <row r="29" spans="2:40">
      <c r="B29" s="533">
        <v>20</v>
      </c>
      <c r="C29" s="250" t="s">
        <v>48</v>
      </c>
      <c r="D29" s="2697">
        <f t="shared" si="0"/>
        <v>8.75</v>
      </c>
      <c r="E29" s="2933">
        <f>'12 л. РАСКЛАДКА'!Q33</f>
        <v>7</v>
      </c>
      <c r="F29" s="851">
        <f>'12 л. РАСКЛАДКА'!Q91</f>
        <v>16.399999999999999</v>
      </c>
      <c r="G29" s="851">
        <f>'12 л. РАСКЛАДКА'!Q150</f>
        <v>5.25</v>
      </c>
      <c r="H29" s="851">
        <f>'12 л. РАСКЛАДКА'!Q206</f>
        <v>0</v>
      </c>
      <c r="I29" s="1201">
        <f>'12 л. РАСКЛАДКА'!Q263</f>
        <v>11.3</v>
      </c>
      <c r="J29" s="2894">
        <f>'12 л. РАСКЛАДКА'!Q319</f>
        <v>16.55</v>
      </c>
      <c r="K29" s="851">
        <f>'12 л. РАСКЛАДКА'!Q375</f>
        <v>5.6999999999999993</v>
      </c>
      <c r="L29" s="851">
        <f>'12 л. РАСКЛАДКА'!Q431</f>
        <v>7.44</v>
      </c>
      <c r="M29" s="851">
        <f>'12 л. РАСКЛАДКА'!Q484</f>
        <v>22</v>
      </c>
      <c r="N29" s="851">
        <f>'12 л. РАСКЛАДКА'!Q538</f>
        <v>10.1</v>
      </c>
      <c r="O29" s="1201">
        <f>'12 л. РАСКЛАДКА'!Q591</f>
        <v>2.31</v>
      </c>
      <c r="P29" s="2898">
        <f>'12 л. РАСКЛАДКА'!Q648</f>
        <v>2.5</v>
      </c>
      <c r="Q29" s="1205">
        <f t="shared" si="1"/>
        <v>106.55</v>
      </c>
      <c r="R29" s="2535">
        <f t="shared" si="2"/>
        <v>1.4761904761904816</v>
      </c>
      <c r="S29" s="1207">
        <f t="shared" si="3"/>
        <v>105</v>
      </c>
      <c r="T29" s="2976">
        <v>35</v>
      </c>
      <c r="V29" s="831"/>
      <c r="W29" s="825"/>
      <c r="X29" s="414"/>
      <c r="Y29" s="114"/>
      <c r="Z29" s="114"/>
      <c r="AA29" s="114"/>
      <c r="AB29" s="114"/>
      <c r="AC29" s="827"/>
      <c r="AD29" s="194"/>
      <c r="AE29" s="213"/>
      <c r="AF29" s="828"/>
      <c r="AG29" s="114"/>
      <c r="AH29" s="3257"/>
      <c r="AI29" s="11"/>
      <c r="AJ29" s="11"/>
    </row>
    <row r="30" spans="2:40">
      <c r="B30" s="533">
        <v>21</v>
      </c>
      <c r="C30" s="250" t="s">
        <v>49</v>
      </c>
      <c r="D30" s="2697">
        <f t="shared" si="0"/>
        <v>4.5</v>
      </c>
      <c r="E30" s="2933">
        <f>'12 л. РАСКЛАДКА'!Q34</f>
        <v>0</v>
      </c>
      <c r="F30" s="851">
        <f>'12 л. РАСКЛАДКА'!Q92</f>
        <v>0</v>
      </c>
      <c r="G30" s="851">
        <f>'12 л. РАСКЛАДКА'!Q151</f>
        <v>8.9</v>
      </c>
      <c r="H30" s="851">
        <f>'12 л. РАСКЛАДКА'!Q207</f>
        <v>9</v>
      </c>
      <c r="I30" s="1201">
        <f>'12 л. РАСКЛАДКА'!Q264</f>
        <v>7.7</v>
      </c>
      <c r="J30" s="2894">
        <f>'12 л. РАСКЛАДКА'!Q320</f>
        <v>0</v>
      </c>
      <c r="K30" s="851">
        <f>'12 л. РАСКЛАДКА'!Q376</f>
        <v>0</v>
      </c>
      <c r="L30" s="851">
        <f>'12 л. РАСКЛАДКА'!Q432</f>
        <v>3</v>
      </c>
      <c r="M30" s="851">
        <f>'12 л. РАСКЛАДКА'!Q485</f>
        <v>0</v>
      </c>
      <c r="N30" s="851">
        <f>'12 л. РАСКЛАДКА'!Q539</f>
        <v>8</v>
      </c>
      <c r="O30" s="1201">
        <f>'12 л. РАСКЛАДКА'!Q592</f>
        <v>8.4</v>
      </c>
      <c r="P30" s="2898">
        <f>'12 л. РАСКЛАДКА'!Q649</f>
        <v>0</v>
      </c>
      <c r="Q30" s="1205">
        <f t="shared" si="1"/>
        <v>44.999999999999993</v>
      </c>
      <c r="R30" s="2535">
        <f t="shared" si="2"/>
        <v>-16.666666666666686</v>
      </c>
      <c r="S30" s="1207">
        <f t="shared" si="3"/>
        <v>54</v>
      </c>
      <c r="T30" s="2976">
        <v>18</v>
      </c>
      <c r="V30" s="831"/>
      <c r="W30" s="825"/>
      <c r="X30" s="414"/>
      <c r="Y30" s="114"/>
      <c r="Z30" s="114"/>
      <c r="AA30" s="114"/>
      <c r="AB30" s="114"/>
      <c r="AC30" s="827"/>
      <c r="AD30" s="194"/>
      <c r="AE30" s="213"/>
      <c r="AF30" s="828"/>
      <c r="AG30" s="114"/>
      <c r="AH30" s="3256"/>
    </row>
    <row r="31" spans="2:40" ht="12" customHeight="1">
      <c r="B31" s="533">
        <v>22</v>
      </c>
      <c r="C31" s="250" t="s">
        <v>217</v>
      </c>
      <c r="D31" s="2697">
        <f t="shared" si="0"/>
        <v>10</v>
      </c>
      <c r="E31" s="2933">
        <f>'12 л. РАСКЛАДКА'!Q35</f>
        <v>0</v>
      </c>
      <c r="F31" s="851">
        <f>'12 л. РАСКЛАДКА'!Q93</f>
        <v>5.4</v>
      </c>
      <c r="G31" s="851">
        <f>'12 л. РАСКЛАДКА'!Q152</f>
        <v>0</v>
      </c>
      <c r="H31" s="851">
        <f>'12 л. РАСКЛАДКА'!Q208</f>
        <v>0</v>
      </c>
      <c r="I31" s="1201">
        <f>'12 л. РАСКЛАДКА'!Q265</f>
        <v>3.6</v>
      </c>
      <c r="J31" s="2894">
        <f>'12 л. РАСКЛАДКА'!Q321</f>
        <v>46.2</v>
      </c>
      <c r="K31" s="851">
        <f>'12 л. РАСКЛАДКА'!Q377</f>
        <v>91</v>
      </c>
      <c r="L31" s="851">
        <f>'12 л. РАСКЛАДКА'!Q433</f>
        <v>0</v>
      </c>
      <c r="M31" s="851">
        <f>'12 л. РАСКЛАДКА'!Q486</f>
        <v>0</v>
      </c>
      <c r="N31" s="851">
        <f>'12 л. РАСКЛАДКА'!Q540</f>
        <v>0</v>
      </c>
      <c r="O31" s="1201">
        <f>'12 л. РАСКЛАДКА'!Q593</f>
        <v>0</v>
      </c>
      <c r="P31" s="2898">
        <f>'12 л. РАСКЛАДКА'!Q650</f>
        <v>0</v>
      </c>
      <c r="Q31" s="1205">
        <f t="shared" si="1"/>
        <v>146.19999999999999</v>
      </c>
      <c r="R31" s="2535">
        <f t="shared" si="2"/>
        <v>21.833333333333314</v>
      </c>
      <c r="S31" s="1207">
        <f t="shared" si="3"/>
        <v>120</v>
      </c>
      <c r="T31" s="2976">
        <v>40</v>
      </c>
      <c r="V31" s="831"/>
      <c r="W31" s="825"/>
      <c r="X31" s="414"/>
      <c r="Y31" s="114"/>
      <c r="Z31" s="114"/>
      <c r="AA31" s="114"/>
      <c r="AB31" s="114"/>
      <c r="AC31" s="827"/>
      <c r="AD31" s="194"/>
      <c r="AE31" s="213"/>
      <c r="AF31" s="828"/>
      <c r="AG31" s="114"/>
      <c r="AH31" s="3257"/>
    </row>
    <row r="32" spans="2:40" ht="13.5" customHeight="1">
      <c r="B32" s="533">
        <v>23</v>
      </c>
      <c r="C32" s="250" t="s">
        <v>50</v>
      </c>
      <c r="D32" s="2697">
        <f t="shared" si="0"/>
        <v>8.75</v>
      </c>
      <c r="E32" s="2933">
        <f>'12 л. РАСКЛАДКА'!Q36</f>
        <v>14.6</v>
      </c>
      <c r="F32" s="851">
        <f>'12 л. РАСКЛАДКА'!Q94</f>
        <v>19</v>
      </c>
      <c r="G32" s="851">
        <f>'12 л. РАСКЛАДКА'!Q153</f>
        <v>1.6500000000000001</v>
      </c>
      <c r="H32" s="851">
        <f>'12 л. РАСКЛАДКА'!Q209</f>
        <v>10</v>
      </c>
      <c r="I32" s="1201">
        <f>'12 л. РАСКЛАДКА'!Q266</f>
        <v>12.3</v>
      </c>
      <c r="J32" s="2894">
        <f>'12 л. РАСКЛАДКА'!Q322</f>
        <v>7</v>
      </c>
      <c r="K32" s="851">
        <f>'12 л. РАСКЛАДКА'!Q378</f>
        <v>7</v>
      </c>
      <c r="L32" s="851">
        <f>'12 л. РАСКЛАДКА'!Q434</f>
        <v>13</v>
      </c>
      <c r="M32" s="851">
        <f>'12 л. РАСКЛАДКА'!Q487</f>
        <v>14.809999999999999</v>
      </c>
      <c r="N32" s="851">
        <f>'12 л. РАСКЛАДКА'!Q541</f>
        <v>7</v>
      </c>
      <c r="O32" s="1201">
        <f>'12 л. РАСКЛАДКА'!Q594</f>
        <v>0.7</v>
      </c>
      <c r="P32" s="2898">
        <f>'12 л. РАСКЛАДКА'!Q651</f>
        <v>12</v>
      </c>
      <c r="Q32" s="1205">
        <f t="shared" si="1"/>
        <v>119.06</v>
      </c>
      <c r="R32" s="2535">
        <f t="shared" si="2"/>
        <v>13.390476190476193</v>
      </c>
      <c r="S32" s="1207">
        <f t="shared" si="3"/>
        <v>105</v>
      </c>
      <c r="T32" s="2976">
        <v>35</v>
      </c>
      <c r="V32" s="831"/>
      <c r="W32" s="825"/>
      <c r="X32" s="414"/>
      <c r="Y32" s="114"/>
      <c r="Z32" s="114"/>
      <c r="AA32" s="114"/>
      <c r="AB32" s="114"/>
      <c r="AC32" s="827"/>
      <c r="AD32" s="194"/>
      <c r="AE32" s="213"/>
      <c r="AF32" s="828"/>
      <c r="AG32" s="114"/>
      <c r="AH32" s="3257"/>
    </row>
    <row r="33" spans="2:34" ht="12.75" customHeight="1">
      <c r="B33" s="533">
        <v>24</v>
      </c>
      <c r="C33" s="250" t="s">
        <v>51</v>
      </c>
      <c r="D33" s="2697">
        <f t="shared" si="0"/>
        <v>3.75</v>
      </c>
      <c r="E33" s="2933">
        <f>'12 л. РАСКЛАДКА'!Q37</f>
        <v>35</v>
      </c>
      <c r="F33" s="851">
        <f>'12 л. РАСКЛАДКА'!Q95</f>
        <v>0</v>
      </c>
      <c r="G33" s="851">
        <f>'12 л. РАСКЛАДКА'!Q154</f>
        <v>0</v>
      </c>
      <c r="H33" s="851">
        <f>'12 л. РАСКЛАДКА'!Q210</f>
        <v>0</v>
      </c>
      <c r="I33" s="1201">
        <f>'12 л. РАСКЛАДКА'!Q267</f>
        <v>0</v>
      </c>
      <c r="J33" s="2894">
        <f>'12 л. РАСКЛАДКА'!Q323</f>
        <v>0</v>
      </c>
      <c r="K33" s="851">
        <f>'12 л. РАСКЛАДКА'!Q379</f>
        <v>0</v>
      </c>
      <c r="L33" s="851">
        <f>'12 л. РАСКЛАДКА'!Q435</f>
        <v>0</v>
      </c>
      <c r="M33" s="851">
        <f>'12 л. РАСКЛАДКА'!Q488</f>
        <v>0</v>
      </c>
      <c r="N33" s="851">
        <f>'12 л. РАСКЛАДКА'!Q542</f>
        <v>0</v>
      </c>
      <c r="O33" s="1201">
        <f>'12 л. РАСКЛАДКА'!Q595</f>
        <v>0</v>
      </c>
      <c r="P33" s="2898">
        <f>'12 л. РАСКЛАДКА'!Q652</f>
        <v>0</v>
      </c>
      <c r="Q33" s="1205">
        <f t="shared" si="1"/>
        <v>35</v>
      </c>
      <c r="R33" s="243">
        <f t="shared" si="2"/>
        <v>-22.222222222222229</v>
      </c>
      <c r="S33" s="1207">
        <f t="shared" si="3"/>
        <v>45</v>
      </c>
      <c r="T33" s="2976">
        <v>15</v>
      </c>
      <c r="V33" s="831"/>
      <c r="W33" s="825"/>
      <c r="X33" s="414"/>
      <c r="Y33" s="114"/>
      <c r="Z33" s="114"/>
      <c r="AA33" s="114"/>
      <c r="AB33" s="114"/>
      <c r="AC33" s="827"/>
      <c r="AD33" s="194"/>
      <c r="AE33" s="213"/>
      <c r="AF33" s="828"/>
      <c r="AG33" s="114"/>
      <c r="AH33" s="3257"/>
    </row>
    <row r="34" spans="2:34" ht="12" customHeight="1">
      <c r="B34" s="533">
        <v>25</v>
      </c>
      <c r="C34" s="250" t="s">
        <v>52</v>
      </c>
      <c r="D34" s="2697">
        <f t="shared" si="0"/>
        <v>0.5</v>
      </c>
      <c r="E34" s="2933">
        <f>'12 л. РАСКЛАДКА'!Q38</f>
        <v>1</v>
      </c>
      <c r="F34" s="851">
        <f>'12 л. РАСКЛАДКА'!Q96</f>
        <v>1</v>
      </c>
      <c r="G34" s="851">
        <f>'12 л. РАСКЛАДКА'!Q155</f>
        <v>0</v>
      </c>
      <c r="H34" s="851">
        <f>'12 л. РАСКЛАДКА'!Q211</f>
        <v>0</v>
      </c>
      <c r="I34" s="1201">
        <f>'12 л. РАСКЛАДКА'!Q268</f>
        <v>0</v>
      </c>
      <c r="J34" s="2894">
        <f>'12 л. РАСКЛАДКА'!Q324</f>
        <v>0</v>
      </c>
      <c r="K34" s="851">
        <f>'12 л. РАСКЛАДКА'!Q380</f>
        <v>0</v>
      </c>
      <c r="L34" s="851">
        <f>'12 л. РАСКЛАДКА'!Q436</f>
        <v>0</v>
      </c>
      <c r="M34" s="851">
        <f>'12 л. РАСКЛАДКА'!Q489</f>
        <v>0</v>
      </c>
      <c r="N34" s="851">
        <f>'12 л. РАСКЛАДКА'!Q543</f>
        <v>1</v>
      </c>
      <c r="O34" s="1201">
        <f>'12 л. РАСКЛАДКА'!Q596</f>
        <v>0</v>
      </c>
      <c r="P34" s="2898">
        <f>'12 л. РАСКЛАДКА'!Q653</f>
        <v>0</v>
      </c>
      <c r="Q34" s="1205">
        <f t="shared" si="1"/>
        <v>3</v>
      </c>
      <c r="R34" s="2535">
        <f t="shared" si="2"/>
        <v>-50</v>
      </c>
      <c r="S34" s="1207">
        <f t="shared" si="3"/>
        <v>6</v>
      </c>
      <c r="T34" s="2976">
        <v>2</v>
      </c>
      <c r="V34" s="839"/>
      <c r="W34" s="830"/>
      <c r="X34" s="414"/>
      <c r="Y34" s="114"/>
      <c r="Z34" s="114"/>
      <c r="AA34" s="114"/>
      <c r="AB34" s="114"/>
      <c r="AC34" s="827"/>
      <c r="AD34" s="194"/>
      <c r="AE34" s="213"/>
      <c r="AF34" s="828"/>
      <c r="AG34" s="114"/>
      <c r="AH34" s="3257"/>
    </row>
    <row r="35" spans="2:34" ht="15.75" customHeight="1">
      <c r="B35" s="533">
        <v>26</v>
      </c>
      <c r="C35" s="250" t="s">
        <v>218</v>
      </c>
      <c r="D35" s="2697">
        <f t="shared" si="0"/>
        <v>0.3</v>
      </c>
      <c r="E35" s="2933">
        <f>'12 л. РАСКЛАДКА'!Q39</f>
        <v>0</v>
      </c>
      <c r="F35" s="851">
        <f>'12 л. РАСКЛАДКА'!Q97</f>
        <v>0</v>
      </c>
      <c r="G35" s="851">
        <f>'12 л. РАСКЛАДКА'!Q156</f>
        <v>0</v>
      </c>
      <c r="H35" s="851">
        <f>'12 л. РАСКЛАДКА'!Q212</f>
        <v>0</v>
      </c>
      <c r="I35" s="1201">
        <f>'12 л. РАСКЛАДКА'!Q269</f>
        <v>0</v>
      </c>
      <c r="J35" s="2894">
        <f>'12 л. РАСКЛАДКА'!Q325</f>
        <v>0</v>
      </c>
      <c r="K35" s="851">
        <f>'12 л. РАСКЛАДКА'!Q381</f>
        <v>0</v>
      </c>
      <c r="L35" s="851">
        <f>'12 л. РАСКЛАДКА'!Q437</f>
        <v>0</v>
      </c>
      <c r="M35" s="851">
        <f>'12 л. РАСКЛАДКА'!Q490</f>
        <v>3.7</v>
      </c>
      <c r="N35" s="851">
        <f>'12 л. РАСКЛАДКА'!Q544</f>
        <v>0</v>
      </c>
      <c r="O35" s="1201">
        <f>'12 л. РАСКЛАДКА'!Q597</f>
        <v>0</v>
      </c>
      <c r="P35" s="2898">
        <f>'12 л. РАСКЛАДКА'!Q654</f>
        <v>0</v>
      </c>
      <c r="Q35" s="1205">
        <f t="shared" si="1"/>
        <v>3.7</v>
      </c>
      <c r="R35" s="2535">
        <f t="shared" si="2"/>
        <v>2.7777777777777857</v>
      </c>
      <c r="S35" s="1207">
        <f t="shared" si="3"/>
        <v>3.5999999999999996</v>
      </c>
      <c r="T35" s="2976">
        <v>1.2</v>
      </c>
      <c r="V35" s="831"/>
      <c r="W35" s="825"/>
      <c r="X35" s="414"/>
      <c r="Y35" s="114"/>
      <c r="Z35" s="114"/>
      <c r="AA35" s="114"/>
      <c r="AB35" s="114"/>
      <c r="AC35" s="827"/>
      <c r="AD35" s="194"/>
      <c r="AE35" s="213"/>
      <c r="AF35" s="828"/>
      <c r="AG35" s="114"/>
      <c r="AH35" s="3257"/>
    </row>
    <row r="36" spans="2:34" ht="12" customHeight="1">
      <c r="B36" s="533">
        <v>27</v>
      </c>
      <c r="C36" s="250" t="s">
        <v>115</v>
      </c>
      <c r="D36" s="2697">
        <f t="shared" si="0"/>
        <v>0.5</v>
      </c>
      <c r="E36" s="2933">
        <f>'12 л. РАСКЛАДКА'!Q40</f>
        <v>0</v>
      </c>
      <c r="F36" s="851">
        <f>'12 л. РАСКЛАДКА'!Q98</f>
        <v>0</v>
      </c>
      <c r="G36" s="851">
        <f>'12 л. РАСКЛАДКА'!Q157</f>
        <v>0</v>
      </c>
      <c r="H36" s="851">
        <f>'12 л. РАСКЛАДКА'!Q213</f>
        <v>0</v>
      </c>
      <c r="I36" s="1201">
        <f>'12 л. РАСКЛАДКА'!Q270</f>
        <v>0</v>
      </c>
      <c r="J36" s="2894">
        <f>'12 л. РАСКЛАДКА'!Q326</f>
        <v>0</v>
      </c>
      <c r="K36" s="851">
        <f>'12 л. РАСКЛАДКА'!Q382</f>
        <v>5</v>
      </c>
      <c r="L36" s="851">
        <f>'12 л. РАСКЛАДКА'!Q438</f>
        <v>0</v>
      </c>
      <c r="M36" s="851">
        <f>'12 л. РАСКЛАДКА'!Q491</f>
        <v>0</v>
      </c>
      <c r="N36" s="851">
        <f>'12 л. РАСКЛАДКА'!Q545</f>
        <v>0</v>
      </c>
      <c r="O36" s="1201">
        <f>'12 л. РАСКЛАДКА'!Q598</f>
        <v>0</v>
      </c>
      <c r="P36" s="2898">
        <f>'12 л. РАСКЛАДКА'!Q655</f>
        <v>2.8</v>
      </c>
      <c r="Q36" s="1205">
        <f t="shared" si="1"/>
        <v>7.8</v>
      </c>
      <c r="R36" s="2535">
        <f t="shared" si="2"/>
        <v>30</v>
      </c>
      <c r="S36" s="1207">
        <f t="shared" si="3"/>
        <v>6</v>
      </c>
      <c r="T36" s="2976">
        <v>2</v>
      </c>
      <c r="V36" s="3260"/>
      <c r="W36" s="825"/>
      <c r="X36" s="414"/>
      <c r="Y36" s="114"/>
      <c r="Z36" s="114"/>
      <c r="AA36" s="114"/>
      <c r="AB36" s="114"/>
      <c r="AC36" s="827"/>
      <c r="AD36" s="194"/>
      <c r="AE36" s="213"/>
      <c r="AF36" s="828"/>
      <c r="AG36" s="114"/>
      <c r="AH36" s="3257"/>
    </row>
    <row r="37" spans="2:34" ht="14.25" customHeight="1">
      <c r="B37" s="533">
        <v>28</v>
      </c>
      <c r="C37" s="250" t="s">
        <v>53</v>
      </c>
      <c r="D37" s="2697">
        <f t="shared" si="0"/>
        <v>7.4999999999999997E-2</v>
      </c>
      <c r="E37" s="2933">
        <f>'12 л. РАСКЛАДКА'!Q41</f>
        <v>0</v>
      </c>
      <c r="F37" s="851">
        <f>'12 л. РАСКЛАДКА'!Q99</f>
        <v>0</v>
      </c>
      <c r="G37" s="851">
        <f>'12 л. РАСКЛАДКА'!Q158</f>
        <v>0</v>
      </c>
      <c r="H37" s="851">
        <f>'12 л. РАСКЛАДКА'!Q214</f>
        <v>0</v>
      </c>
      <c r="I37" s="1201">
        <f>'12 л. РАСКЛАДКА'!Q271</f>
        <v>0</v>
      </c>
      <c r="J37" s="2894">
        <f>'12 л. РАСКЛАДКА'!Q327</f>
        <v>0</v>
      </c>
      <c r="K37" s="851">
        <f>'12 л. РАСКЛАДКА'!Q383</f>
        <v>0</v>
      </c>
      <c r="L37" s="851">
        <f>'12 л. РАСКЛАДКА'!Q439</f>
        <v>0</v>
      </c>
      <c r="M37" s="851">
        <f>'12 л. РАСКЛАДКА'!Q492</f>
        <v>0</v>
      </c>
      <c r="N37" s="851">
        <f>'12 л. РАСКЛАДКА'!Q546</f>
        <v>0</v>
      </c>
      <c r="O37" s="1201">
        <f>'12 л. РАСКЛАДКА'!Q599</f>
        <v>0</v>
      </c>
      <c r="P37" s="2898">
        <f>'12 л. РАСКЛАДКА'!Q656</f>
        <v>0</v>
      </c>
      <c r="Q37" s="1205">
        <f t="shared" si="1"/>
        <v>0</v>
      </c>
      <c r="R37" s="243">
        <f t="shared" si="2"/>
        <v>-100</v>
      </c>
      <c r="S37" s="1207">
        <f t="shared" si="3"/>
        <v>0.89999999999999991</v>
      </c>
      <c r="T37" s="2976">
        <v>0.3</v>
      </c>
      <c r="V37" s="3260"/>
      <c r="W37" s="825"/>
      <c r="X37" s="414"/>
      <c r="Y37" s="114"/>
      <c r="Z37" s="114"/>
      <c r="AA37" s="114"/>
      <c r="AB37" s="114"/>
      <c r="AC37" s="827"/>
      <c r="AD37" s="194"/>
      <c r="AE37" s="213"/>
      <c r="AF37" s="828"/>
      <c r="AG37" s="114"/>
      <c r="AH37" s="3256"/>
    </row>
    <row r="38" spans="2:34" ht="12.75" customHeight="1">
      <c r="B38" s="533">
        <v>29</v>
      </c>
      <c r="C38" s="576" t="s">
        <v>1002</v>
      </c>
      <c r="D38" s="2697">
        <f t="shared" si="0"/>
        <v>1.25</v>
      </c>
      <c r="E38" s="2933">
        <f>'12 л. РАСКЛАДКА'!Q42</f>
        <v>0.307</v>
      </c>
      <c r="F38" s="851">
        <f>'12 л. РАСКЛАДКА'!Q100</f>
        <v>0.37</v>
      </c>
      <c r="G38" s="851">
        <f>'12 л. РАСКЛАДКА'!Q159</f>
        <v>1.825</v>
      </c>
      <c r="H38" s="851">
        <f>'12 л. РАСКЛАДКА'!Q215</f>
        <v>0.96</v>
      </c>
      <c r="I38" s="1201">
        <f>'12 л. РАСКЛАДКА'!Q272</f>
        <v>3.1999999999999997</v>
      </c>
      <c r="J38" s="2894">
        <f>'12 л. РАСКЛАДКА'!Q328</f>
        <v>1.6400000000000001</v>
      </c>
      <c r="K38" s="851">
        <f>'12 л. РАСКЛАДКА'!Q384</f>
        <v>0.88</v>
      </c>
      <c r="L38" s="851">
        <f>'12 л. РАСКЛАДКА'!Q440</f>
        <v>1.1499999999999999</v>
      </c>
      <c r="M38" s="851">
        <f>'12 л. РАСКЛАДКА'!Q493</f>
        <v>0.33</v>
      </c>
      <c r="N38" s="851">
        <f>'12 л. РАСКЛАДКА'!Q547</f>
        <v>2.0999999999999996</v>
      </c>
      <c r="O38" s="1201">
        <f>'12 л. РАСКЛАДКА'!Q600</f>
        <v>1.3499999999999999</v>
      </c>
      <c r="P38" s="2898">
        <f>'12 л. РАСКЛАДКА'!Q657</f>
        <v>1.2</v>
      </c>
      <c r="Q38" s="1205">
        <f t="shared" si="1"/>
        <v>15.311999999999999</v>
      </c>
      <c r="R38" s="2535">
        <f t="shared" si="2"/>
        <v>2.0799999999999983</v>
      </c>
      <c r="S38" s="1207">
        <f t="shared" si="3"/>
        <v>15</v>
      </c>
      <c r="T38" s="2976">
        <v>5</v>
      </c>
      <c r="V38" s="3260"/>
      <c r="W38" s="825"/>
      <c r="X38" s="414"/>
      <c r="Y38" s="114"/>
      <c r="Z38" s="114"/>
      <c r="AA38" s="114"/>
      <c r="AB38" s="114"/>
      <c r="AC38" s="827"/>
      <c r="AD38" s="194"/>
      <c r="AE38" s="213"/>
      <c r="AF38" s="828"/>
      <c r="AG38" s="114"/>
      <c r="AH38" s="3257"/>
    </row>
    <row r="39" spans="2:34" ht="13.5" customHeight="1">
      <c r="B39" s="533">
        <v>30</v>
      </c>
      <c r="C39" s="250" t="s">
        <v>116</v>
      </c>
      <c r="D39" s="2697">
        <f t="shared" si="0"/>
        <v>1</v>
      </c>
      <c r="E39" s="2933">
        <f>'12 л. РАСКЛАДКА'!Q43</f>
        <v>0</v>
      </c>
      <c r="F39" s="851">
        <f>'12 л. РАСКЛАДКА'!Q101</f>
        <v>0</v>
      </c>
      <c r="G39" s="851">
        <f>'12 л. РАСКЛАДКА'!Q160</f>
        <v>0</v>
      </c>
      <c r="H39" s="851">
        <f>'12 л. РАСКЛАДКА'!Q216</f>
        <v>0</v>
      </c>
      <c r="I39" s="1201">
        <f>'12 л. РАСКЛАДКА'!Q273</f>
        <v>10</v>
      </c>
      <c r="J39" s="2894">
        <f>'12 л. РАСКЛАДКА'!Q329</f>
        <v>0</v>
      </c>
      <c r="K39" s="851">
        <f>'12 л. РАСКЛАДКА'!Q385</f>
        <v>0</v>
      </c>
      <c r="L39" s="851">
        <f>'12 л. РАСКЛАДКА'!Q441</f>
        <v>0</v>
      </c>
      <c r="M39" s="851">
        <f>'12 л. РАСКЛАДКА'!Q494</f>
        <v>0</v>
      </c>
      <c r="N39" s="851">
        <f>'12 л. РАСКЛАДКА'!Q548</f>
        <v>0</v>
      </c>
      <c r="O39" s="1201">
        <f>'12 л. РАСКЛАДКА'!Q601</f>
        <v>0</v>
      </c>
      <c r="P39" s="2898">
        <f>'12 л. РАСКЛАДКА'!Q658</f>
        <v>0</v>
      </c>
      <c r="Q39" s="1205">
        <f t="shared" si="1"/>
        <v>10</v>
      </c>
      <c r="R39" s="243">
        <f t="shared" si="2"/>
        <v>-16.666666666666671</v>
      </c>
      <c r="S39" s="1207">
        <f t="shared" si="3"/>
        <v>12</v>
      </c>
      <c r="T39" s="2976">
        <v>4</v>
      </c>
      <c r="V39" s="3260"/>
      <c r="W39" s="830"/>
      <c r="X39" s="414"/>
      <c r="Y39" s="114"/>
      <c r="Z39" s="114"/>
      <c r="AA39" s="114"/>
      <c r="AB39" s="114"/>
      <c r="AC39" s="827"/>
      <c r="AD39" s="194"/>
      <c r="AE39" s="213"/>
      <c r="AF39" s="828"/>
      <c r="AG39" s="114"/>
      <c r="AH39" s="3257"/>
    </row>
    <row r="40" spans="2:34" ht="14.25" customHeight="1">
      <c r="B40" s="533">
        <v>31</v>
      </c>
      <c r="C40" s="250" t="s">
        <v>117</v>
      </c>
      <c r="D40" s="2697">
        <f t="shared" si="0"/>
        <v>0.5</v>
      </c>
      <c r="E40" s="2933">
        <f>'12 л. РАСКЛАДКА'!Q44</f>
        <v>0</v>
      </c>
      <c r="F40" s="851">
        <f>'12 л. РАСКЛАДКА'!Q102</f>
        <v>0</v>
      </c>
      <c r="G40" s="851">
        <f>'12 л. РАСКЛАДКА'!Q161</f>
        <v>4.0000000000000002E-4</v>
      </c>
      <c r="H40" s="851">
        <f>'12 л. РАСКЛАДКА'!Q217</f>
        <v>1.4524999999999999</v>
      </c>
      <c r="I40" s="1201">
        <f>'12 л. РАСКЛАДКА'!Q274</f>
        <v>0.875</v>
      </c>
      <c r="J40" s="2894">
        <f>'12 л. РАСКЛАДКА'!Q330</f>
        <v>4.0000000000000002E-4</v>
      </c>
      <c r="K40" s="851">
        <f>'12 л. РАСКЛАДКА'!Q386</f>
        <v>9.4000000000000004E-3</v>
      </c>
      <c r="L40" s="851">
        <f>'12 л. РАСКЛАДКА'!Q442</f>
        <v>1.3894000000000002</v>
      </c>
      <c r="M40" s="851">
        <f>'12 л. РАСКЛАДКА'!Q495</f>
        <v>0</v>
      </c>
      <c r="N40" s="851">
        <f>'12 л. РАСКЛАДКА'!Q549</f>
        <v>1E-3</v>
      </c>
      <c r="O40" s="1201">
        <f>'12 л. РАСКЛАДКА'!Q602</f>
        <v>1.3623000000000001</v>
      </c>
      <c r="P40" s="2898">
        <f>'12 л. РАСКЛАДКА'!Q659</f>
        <v>0</v>
      </c>
      <c r="Q40" s="1205">
        <f t="shared" si="1"/>
        <v>5.0903999999999998</v>
      </c>
      <c r="R40" s="243">
        <f t="shared" si="2"/>
        <v>-15.160000000000011</v>
      </c>
      <c r="S40" s="1207">
        <f t="shared" si="3"/>
        <v>6</v>
      </c>
      <c r="T40" s="2976">
        <v>2</v>
      </c>
      <c r="V40" s="831"/>
      <c r="W40" s="3252"/>
      <c r="X40" s="414"/>
      <c r="Y40" s="114"/>
      <c r="Z40" s="114"/>
      <c r="AA40" s="114"/>
      <c r="AB40" s="114"/>
      <c r="AC40" s="827"/>
      <c r="AD40" s="194"/>
      <c r="AE40" s="213"/>
      <c r="AF40" s="828"/>
      <c r="AG40" s="114"/>
      <c r="AH40" s="3261"/>
    </row>
    <row r="41" spans="2:34" ht="15" customHeight="1">
      <c r="B41" s="533">
        <v>32</v>
      </c>
      <c r="C41" s="250" t="s">
        <v>55</v>
      </c>
      <c r="D41" s="2697">
        <f t="shared" si="0"/>
        <v>22.5</v>
      </c>
      <c r="E41" s="2937">
        <f>'12 л. МЕНЮ '!E74</f>
        <v>20.116</v>
      </c>
      <c r="F41" s="852">
        <f>'12 л. МЕНЮ '!E127</f>
        <v>33.731999999999999</v>
      </c>
      <c r="G41" s="852">
        <f>'12 л. МЕНЮ '!E186</f>
        <v>20.869</v>
      </c>
      <c r="H41" s="852">
        <f>'12 л. МЕНЮ '!E239</f>
        <v>17.291</v>
      </c>
      <c r="I41" s="852">
        <f>'12 л. МЕНЮ '!E294</f>
        <v>20.492000000000001</v>
      </c>
      <c r="J41" s="2909">
        <f>'12 л. МЕНЮ '!E350</f>
        <v>22.500000000000004</v>
      </c>
      <c r="K41" s="852">
        <f>'12 л. МЕНЮ '!E469</f>
        <v>23.968999999999994</v>
      </c>
      <c r="L41" s="852">
        <f>'12 л. МЕНЮ '!E522</f>
        <v>22.828000000000003</v>
      </c>
      <c r="M41" s="852">
        <f>'12 л. МЕНЮ '!E578</f>
        <v>16.242999999999999</v>
      </c>
      <c r="N41" s="852">
        <f>'12 л. МЕНЮ '!E632</f>
        <v>22.925000000000001</v>
      </c>
      <c r="O41" s="1202">
        <f>'12 л. МЕНЮ '!E686</f>
        <v>26.534999999999997</v>
      </c>
      <c r="P41" s="2913">
        <f>'12 л. МЕНЮ '!E746</f>
        <v>22.500000000000004</v>
      </c>
      <c r="Q41" s="1205">
        <f t="shared" si="1"/>
        <v>270</v>
      </c>
      <c r="R41" s="2536">
        <f t="shared" si="2"/>
        <v>0</v>
      </c>
      <c r="S41" s="1207">
        <f t="shared" si="3"/>
        <v>270</v>
      </c>
      <c r="T41" s="2976">
        <v>90</v>
      </c>
      <c r="V41" s="839"/>
      <c r="W41" s="830"/>
      <c r="X41" s="414"/>
      <c r="Y41" s="114"/>
      <c r="Z41" s="114"/>
      <c r="AA41" s="114"/>
      <c r="AB41" s="114"/>
      <c r="AC41" s="827"/>
      <c r="AD41" s="194"/>
      <c r="AE41" s="213"/>
      <c r="AF41" s="828"/>
      <c r="AG41" s="114"/>
      <c r="AH41" s="3257"/>
    </row>
    <row r="42" spans="2:34" ht="12.75" customHeight="1">
      <c r="B42" s="533">
        <v>33</v>
      </c>
      <c r="C42" s="250" t="s">
        <v>56</v>
      </c>
      <c r="D42" s="2697">
        <f t="shared" si="0"/>
        <v>23</v>
      </c>
      <c r="E42" s="2937">
        <f>'12 л. МЕНЮ '!F74</f>
        <v>21.962000000000003</v>
      </c>
      <c r="F42" s="852">
        <f>'12 л. МЕНЮ '!F127</f>
        <v>24.45</v>
      </c>
      <c r="G42" s="852">
        <f>'12 л. МЕНЮ '!F186</f>
        <v>20.094000000000001</v>
      </c>
      <c r="H42" s="852">
        <f>'12 л. МЕНЮ '!F239</f>
        <v>25.125000000000004</v>
      </c>
      <c r="I42" s="852">
        <f>'12 л. МЕНЮ '!F294</f>
        <v>23.373999999999999</v>
      </c>
      <c r="J42" s="2894">
        <f>'12 л. МЕНЮ '!F350</f>
        <v>22.995000000000001</v>
      </c>
      <c r="K42" s="852">
        <f>'12 л. МЕНЮ '!F469</f>
        <v>19.891999999999999</v>
      </c>
      <c r="L42" s="852">
        <f>'12 л. МЕНЮ '!F522</f>
        <v>22.198000000000004</v>
      </c>
      <c r="M42" s="852">
        <f>'12 л. МЕНЮ '!F578</f>
        <v>23.919000000000004</v>
      </c>
      <c r="N42" s="852">
        <f>'12 л. МЕНЮ '!F632</f>
        <v>25.893999999999998</v>
      </c>
      <c r="O42" s="1202">
        <f>'12 л. МЕНЮ '!F686</f>
        <v>23.094000000000001</v>
      </c>
      <c r="P42" s="2898">
        <f>'12 л. МЕНЮ '!F746</f>
        <v>23.000000000000004</v>
      </c>
      <c r="Q42" s="1205">
        <f t="shared" si="1"/>
        <v>275.99700000000001</v>
      </c>
      <c r="R42" s="2536">
        <f t="shared" si="2"/>
        <v>-1.0869565217319632E-3</v>
      </c>
      <c r="S42" s="1207">
        <f t="shared" si="3"/>
        <v>276</v>
      </c>
      <c r="T42" s="2976">
        <v>92</v>
      </c>
      <c r="V42" s="839"/>
      <c r="W42" s="830"/>
      <c r="X42" s="414"/>
      <c r="Y42" s="114"/>
      <c r="Z42" s="114"/>
      <c r="AA42" s="114"/>
      <c r="AB42" s="114"/>
      <c r="AC42" s="827"/>
      <c r="AD42" s="194"/>
      <c r="AE42" s="213"/>
      <c r="AF42" s="828"/>
      <c r="AG42" s="114"/>
      <c r="AH42" s="3257"/>
    </row>
    <row r="43" spans="2:34" ht="12.75" customHeight="1">
      <c r="B43" s="533">
        <v>34</v>
      </c>
      <c r="C43" s="250" t="s">
        <v>57</v>
      </c>
      <c r="D43" s="2697">
        <f t="shared" si="0"/>
        <v>95.75</v>
      </c>
      <c r="E43" s="2939">
        <f>'12 л. МЕНЮ '!G74</f>
        <v>106.95</v>
      </c>
      <c r="F43" s="852">
        <f>'12 л. МЕНЮ '!G127</f>
        <v>80.319999999999993</v>
      </c>
      <c r="G43" s="852">
        <f>'12 л. МЕНЮ '!G186</f>
        <v>98.610000000000014</v>
      </c>
      <c r="H43" s="852">
        <f>'12 л. МЕНЮ '!G239</f>
        <v>98.676999999999992</v>
      </c>
      <c r="I43" s="852">
        <f>'12 л. МЕНЮ '!G294</f>
        <v>94.192000000000007</v>
      </c>
      <c r="J43" s="2909">
        <f>'12 л. МЕНЮ '!G350</f>
        <v>95.751000000000019</v>
      </c>
      <c r="K43" s="852">
        <f>'12 л. МЕНЮ '!G469</f>
        <v>98.424999999999983</v>
      </c>
      <c r="L43" s="852">
        <f>'12 л. МЕНЮ '!G522</f>
        <v>98.150999999999996</v>
      </c>
      <c r="M43" s="852">
        <f>'12 л. МЕНЮ '!G578</f>
        <v>101.20000000000002</v>
      </c>
      <c r="N43" s="852">
        <f>'12 л. МЕНЮ '!G632</f>
        <v>96.14800000000001</v>
      </c>
      <c r="O43" s="1202">
        <f>'12 л. МЕНЮ '!G686</f>
        <v>84.825000000000003</v>
      </c>
      <c r="P43" s="2913">
        <f>'12 л. МЕНЮ '!G746</f>
        <v>95.750999999999991</v>
      </c>
      <c r="Q43" s="1205">
        <f t="shared" si="1"/>
        <v>1149</v>
      </c>
      <c r="R43" s="2536">
        <f t="shared" si="2"/>
        <v>0</v>
      </c>
      <c r="S43" s="1207">
        <f t="shared" si="3"/>
        <v>1149</v>
      </c>
      <c r="T43" s="2976">
        <v>383</v>
      </c>
      <c r="V43" s="839"/>
      <c r="W43" s="830"/>
      <c r="X43" s="414"/>
      <c r="Y43" s="114"/>
      <c r="Z43" s="114"/>
      <c r="AA43" s="114"/>
      <c r="AB43" s="114"/>
      <c r="AC43" s="827"/>
      <c r="AD43" s="194"/>
      <c r="AE43" s="213"/>
      <c r="AF43" s="828"/>
      <c r="AG43" s="114"/>
      <c r="AH43" s="3257"/>
    </row>
    <row r="44" spans="2:34" ht="15" customHeight="1" thickBot="1">
      <c r="B44" s="577">
        <v>35</v>
      </c>
      <c r="C44" s="578" t="s">
        <v>58</v>
      </c>
      <c r="D44" s="2698">
        <f t="shared" si="0"/>
        <v>680</v>
      </c>
      <c r="E44" s="2940">
        <f>'12 л. МЕНЮ '!H74</f>
        <v>681.52300000000002</v>
      </c>
      <c r="F44" s="853">
        <f>'12 л. МЕНЮ '!H127</f>
        <v>678.65800000000002</v>
      </c>
      <c r="G44" s="853">
        <f>'12 л. МЕНЮ '!H186</f>
        <v>677.53899999999999</v>
      </c>
      <c r="H44" s="853">
        <f>'12 л. МЕНЮ '!H239</f>
        <v>683.68700000000001</v>
      </c>
      <c r="I44" s="853">
        <f>'12 л. МЕНЮ '!H294</f>
        <v>678.59299999999996</v>
      </c>
      <c r="J44" s="1043">
        <f>'12 л. МЕНЮ '!H350</f>
        <v>679.99999999999989</v>
      </c>
      <c r="K44" s="853">
        <f>'12 л. МЕНЮ '!H469</f>
        <v>677.5150000000001</v>
      </c>
      <c r="L44" s="854">
        <f>'12 л. МЕНЮ '!H522</f>
        <v>681.2600000000001</v>
      </c>
      <c r="M44" s="853">
        <f>'12 л. МЕНЮ '!H578</f>
        <v>684.971</v>
      </c>
      <c r="N44" s="853">
        <f>'12 л. МЕНЮ '!H632</f>
        <v>681.25399999999991</v>
      </c>
      <c r="O44" s="1203">
        <f>'12 л. МЕНЮ '!H686</f>
        <v>675</v>
      </c>
      <c r="P44" s="2991">
        <f>'12 л. МЕНЮ '!H746</f>
        <v>680.00000000000011</v>
      </c>
      <c r="Q44" s="2196">
        <f>E44+F44+G44+H44+I44+J44+K44+L44+M44+N44+O44+P44</f>
        <v>8160.0000000000009</v>
      </c>
      <c r="R44" s="2537">
        <f t="shared" si="2"/>
        <v>0</v>
      </c>
      <c r="S44" s="2983">
        <f t="shared" si="3"/>
        <v>8160</v>
      </c>
      <c r="T44" s="2979">
        <v>2720</v>
      </c>
      <c r="V44" s="839"/>
      <c r="W44" s="833"/>
      <c r="X44" s="414"/>
      <c r="Y44" s="114"/>
      <c r="Z44" s="114"/>
      <c r="AA44" s="114"/>
      <c r="AB44" s="114"/>
      <c r="AC44" s="846"/>
      <c r="AD44" s="194"/>
      <c r="AE44" s="213"/>
      <c r="AF44" s="828"/>
      <c r="AG44" s="114"/>
      <c r="AH44" s="3257"/>
    </row>
    <row r="45" spans="2:34">
      <c r="B45" s="213"/>
      <c r="C45" s="114"/>
      <c r="D45" s="213"/>
      <c r="E45" s="114"/>
      <c r="F45" s="114"/>
      <c r="G45" s="114"/>
      <c r="H45" s="114"/>
      <c r="I45" s="114"/>
      <c r="J45" s="114"/>
      <c r="K45" s="114"/>
      <c r="L45" s="114"/>
      <c r="M45" s="114"/>
      <c r="N45" s="114"/>
      <c r="Q45" s="114"/>
      <c r="R45" s="114"/>
      <c r="S45" s="114"/>
      <c r="T45" s="210"/>
      <c r="U45" s="114"/>
      <c r="V45" s="114"/>
      <c r="W45" s="114"/>
      <c r="X45" s="114"/>
      <c r="Y45" s="114"/>
      <c r="Z45" s="114"/>
      <c r="AA45" s="114"/>
      <c r="AB45" s="114"/>
      <c r="AC45" s="114"/>
    </row>
    <row r="46" spans="2:34">
      <c r="B46" s="114"/>
      <c r="C46" s="134"/>
      <c r="D46" s="414"/>
      <c r="E46" s="217"/>
      <c r="F46" s="217"/>
      <c r="G46" s="217"/>
      <c r="H46" s="217"/>
      <c r="I46" s="217"/>
      <c r="J46" s="217"/>
      <c r="K46" s="217"/>
      <c r="L46" s="217"/>
      <c r="M46" s="134"/>
      <c r="N46" s="134"/>
      <c r="O46" s="106"/>
      <c r="P46" s="106"/>
      <c r="Q46" s="134"/>
      <c r="R46" s="414"/>
      <c r="S46" s="224"/>
      <c r="T46" s="414"/>
      <c r="U46" s="134"/>
      <c r="V46" s="114"/>
      <c r="W46" s="114"/>
      <c r="X46" s="114"/>
      <c r="Y46" s="114"/>
      <c r="Z46" s="114"/>
      <c r="AA46" s="114"/>
      <c r="AB46" s="114"/>
    </row>
    <row r="47" spans="2:34" ht="13.5" customHeight="1">
      <c r="B47" s="114"/>
      <c r="C47" s="134"/>
      <c r="D47" s="106"/>
      <c r="E47" s="217"/>
      <c r="F47" s="217"/>
      <c r="G47" s="217"/>
      <c r="H47" s="217"/>
      <c r="I47" s="217"/>
      <c r="J47" s="217"/>
      <c r="K47" s="217"/>
      <c r="L47" s="217"/>
      <c r="M47" s="134"/>
      <c r="N47" s="134"/>
      <c r="O47" s="106"/>
      <c r="P47" s="106"/>
      <c r="Q47" s="134"/>
      <c r="R47" s="414"/>
      <c r="S47" s="224"/>
      <c r="T47" s="414"/>
      <c r="U47" s="134"/>
      <c r="V47" s="114"/>
      <c r="W47" s="114"/>
      <c r="X47" s="114"/>
      <c r="Y47" s="114"/>
      <c r="Z47" s="114"/>
      <c r="AA47" s="114"/>
      <c r="AB47" s="114"/>
    </row>
    <row r="48" spans="2:34" ht="12.75" customHeight="1">
      <c r="B48" s="114"/>
      <c r="C48" s="414"/>
      <c r="D48" s="414"/>
      <c r="E48" s="217"/>
      <c r="F48" s="217"/>
      <c r="G48" s="217"/>
      <c r="H48" s="217"/>
      <c r="I48" s="114"/>
      <c r="J48" s="114"/>
      <c r="K48" s="217"/>
      <c r="L48" s="112"/>
      <c r="M48" s="134"/>
      <c r="N48" s="134"/>
      <c r="O48" s="106"/>
      <c r="P48" s="106"/>
      <c r="Q48" s="414"/>
      <c r="R48" s="414"/>
      <c r="S48" s="224"/>
      <c r="T48" s="414"/>
      <c r="U48" s="134"/>
      <c r="V48" s="114"/>
      <c r="W48" s="114"/>
      <c r="X48" s="114"/>
      <c r="Y48" s="114"/>
      <c r="Z48" s="114"/>
      <c r="AA48" s="114"/>
      <c r="AB48" s="822"/>
    </row>
    <row r="49" spans="2:28" ht="12.75" customHeight="1">
      <c r="B49" s="114"/>
      <c r="C49" s="134"/>
      <c r="D49" s="134"/>
      <c r="E49" s="414"/>
      <c r="F49" s="414"/>
      <c r="G49" s="414"/>
      <c r="H49" s="414"/>
      <c r="I49" s="414"/>
      <c r="J49" s="414"/>
      <c r="K49" s="414"/>
      <c r="L49" s="414"/>
      <c r="M49" s="414"/>
      <c r="N49" s="414"/>
      <c r="O49" s="106"/>
      <c r="P49" s="106"/>
      <c r="Q49" s="414"/>
      <c r="R49" s="414"/>
      <c r="S49" s="114"/>
      <c r="T49" s="414"/>
      <c r="U49" s="134"/>
      <c r="V49" s="114"/>
      <c r="W49" s="114"/>
      <c r="X49" s="114"/>
      <c r="Y49" s="114"/>
      <c r="Z49" s="375"/>
      <c r="AA49" s="114"/>
      <c r="AB49" s="822"/>
    </row>
    <row r="50" spans="2:28" ht="11.25" customHeight="1">
      <c r="B50" s="114"/>
      <c r="C50" s="414"/>
      <c r="D50" s="114"/>
      <c r="E50" s="414"/>
      <c r="F50" s="414"/>
      <c r="G50" s="414"/>
      <c r="H50" s="414"/>
      <c r="I50" s="414"/>
      <c r="J50" s="414"/>
      <c r="K50" s="414"/>
      <c r="L50" s="414"/>
      <c r="M50" s="414"/>
      <c r="N50" s="414"/>
      <c r="O50" s="106"/>
      <c r="P50" s="106"/>
      <c r="Q50" s="134"/>
      <c r="R50" s="414"/>
      <c r="S50" s="114"/>
      <c r="T50" s="414"/>
      <c r="U50" s="134"/>
      <c r="V50" s="114"/>
      <c r="W50" s="114"/>
      <c r="X50" s="114"/>
      <c r="Y50" s="114"/>
      <c r="Z50" s="375"/>
      <c r="AA50" s="114"/>
      <c r="AB50" s="823"/>
    </row>
    <row r="51" spans="2:28" ht="11.25" customHeight="1">
      <c r="B51" s="114"/>
      <c r="C51" s="134"/>
      <c r="D51" s="217"/>
      <c r="E51" s="134"/>
      <c r="F51" s="134"/>
      <c r="G51" s="134"/>
      <c r="H51" s="134"/>
      <c r="I51" s="109"/>
      <c r="J51" s="134"/>
      <c r="K51" s="134"/>
      <c r="L51" s="134"/>
      <c r="M51" s="134"/>
      <c r="N51" s="109"/>
      <c r="O51" s="106"/>
      <c r="P51" s="106"/>
      <c r="Q51" s="217"/>
      <c r="R51" s="414"/>
      <c r="S51" s="134"/>
      <c r="T51" s="414"/>
      <c r="U51" s="134"/>
      <c r="V51" s="114"/>
      <c r="W51" s="304"/>
      <c r="X51" s="414"/>
      <c r="Y51" s="168"/>
      <c r="Z51" s="824"/>
      <c r="AA51" s="114"/>
      <c r="AB51" s="823"/>
    </row>
    <row r="52" spans="2:28">
      <c r="B52" s="168"/>
      <c r="C52" s="134"/>
      <c r="D52" s="825"/>
      <c r="E52" s="826"/>
      <c r="F52" s="826"/>
      <c r="G52" s="826"/>
      <c r="H52" s="826"/>
      <c r="I52" s="826"/>
      <c r="J52" s="826"/>
      <c r="K52" s="826"/>
      <c r="L52" s="826"/>
      <c r="M52" s="826"/>
      <c r="N52" s="826"/>
      <c r="O52" s="825"/>
      <c r="P52" s="414"/>
      <c r="Q52" s="414"/>
      <c r="R52" s="114"/>
      <c r="S52" s="639"/>
      <c r="T52" s="114"/>
      <c r="U52" s="114"/>
      <c r="V52" s="114"/>
      <c r="W52" s="827"/>
      <c r="X52" s="134"/>
      <c r="Y52" s="129"/>
      <c r="Z52" s="828"/>
      <c r="AA52" s="114"/>
      <c r="AB52" s="829"/>
    </row>
    <row r="53" spans="2:28">
      <c r="B53" s="168"/>
      <c r="C53" s="134"/>
      <c r="D53" s="825"/>
      <c r="E53" s="826"/>
      <c r="F53" s="826"/>
      <c r="G53" s="826"/>
      <c r="H53" s="826"/>
      <c r="I53" s="826"/>
      <c r="J53" s="826"/>
      <c r="K53" s="826"/>
      <c r="L53" s="826"/>
      <c r="M53" s="826"/>
      <c r="N53" s="826"/>
      <c r="O53" s="830"/>
      <c r="P53" s="831"/>
      <c r="Q53" s="414"/>
      <c r="R53" s="114"/>
      <c r="S53" s="114"/>
      <c r="T53" s="114"/>
      <c r="U53" s="114"/>
      <c r="V53" s="114"/>
      <c r="W53" s="827"/>
      <c r="X53" s="134"/>
      <c r="Y53" s="129"/>
      <c r="Z53" s="828"/>
      <c r="AA53" s="114"/>
      <c r="AB53" s="829"/>
    </row>
    <row r="54" spans="2:28">
      <c r="B54" t="s">
        <v>222</v>
      </c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414"/>
      <c r="R54" s="114"/>
      <c r="S54" s="114"/>
      <c r="T54" s="114"/>
      <c r="U54" s="114"/>
      <c r="V54" s="114"/>
      <c r="W54" s="827"/>
      <c r="X54" s="134"/>
      <c r="Y54" s="129"/>
      <c r="Z54" s="828"/>
      <c r="AA54" s="114"/>
      <c r="AB54" s="832"/>
    </row>
    <row r="55" spans="2:28">
      <c r="B55" t="s">
        <v>223</v>
      </c>
      <c r="D55" s="294"/>
      <c r="E55" s="294"/>
      <c r="F55" s="294"/>
      <c r="G55" s="294"/>
      <c r="H55" s="294"/>
      <c r="I55" s="294"/>
      <c r="J55" s="294"/>
      <c r="K55" s="294"/>
      <c r="L55" s="294"/>
      <c r="M55" s="294"/>
      <c r="N55" s="294"/>
      <c r="O55" s="294"/>
      <c r="P55" s="294"/>
      <c r="Q55" s="294"/>
      <c r="R55" s="294"/>
      <c r="S55" s="294"/>
      <c r="T55" s="294"/>
      <c r="U55" s="114"/>
      <c r="V55" s="114"/>
      <c r="W55" s="827"/>
      <c r="X55" s="134"/>
      <c r="Y55" s="129"/>
      <c r="Z55" s="828"/>
      <c r="AA55" s="114"/>
      <c r="AB55" s="829"/>
    </row>
    <row r="56" spans="2:28">
      <c r="B56" t="s">
        <v>224</v>
      </c>
      <c r="O56" s="294"/>
      <c r="P56" s="294"/>
      <c r="Q56" s="414"/>
      <c r="R56" s="114"/>
      <c r="S56" s="114"/>
      <c r="T56" s="114"/>
      <c r="U56" s="114"/>
      <c r="V56" s="114"/>
      <c r="W56" s="827"/>
      <c r="X56" s="134"/>
      <c r="Y56" s="129"/>
      <c r="Z56" s="828"/>
      <c r="AA56" s="114"/>
      <c r="AB56" s="834"/>
    </row>
    <row r="57" spans="2:28"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294"/>
      <c r="R57" s="294"/>
      <c r="S57" s="294"/>
      <c r="T57" s="294"/>
      <c r="U57" s="114"/>
      <c r="V57" s="114"/>
      <c r="W57" s="827"/>
      <c r="X57" s="134"/>
      <c r="Y57" s="129"/>
      <c r="Z57" s="828"/>
      <c r="AA57" s="114"/>
      <c r="AB57" s="832"/>
    </row>
    <row r="58" spans="2:28">
      <c r="B58" s="1" t="s">
        <v>225</v>
      </c>
      <c r="Q58" s="414"/>
      <c r="R58" s="114"/>
      <c r="S58" s="114"/>
      <c r="T58" s="114"/>
      <c r="U58" s="114"/>
      <c r="V58" s="114"/>
      <c r="W58" s="827"/>
      <c r="X58" s="134"/>
      <c r="Y58" s="129"/>
      <c r="Z58" s="828"/>
      <c r="AA58" s="114"/>
      <c r="AB58" s="834"/>
    </row>
    <row r="59" spans="2:28">
      <c r="B59" t="s">
        <v>226</v>
      </c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414"/>
      <c r="R59" s="114"/>
      <c r="S59" s="114"/>
      <c r="T59" s="114"/>
      <c r="U59" s="114"/>
      <c r="V59" s="114"/>
      <c r="W59" s="827"/>
      <c r="X59" s="134"/>
      <c r="Y59" s="129"/>
      <c r="Z59" s="828"/>
      <c r="AA59" s="114"/>
      <c r="AB59" s="829"/>
    </row>
    <row r="60" spans="2:28"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294"/>
      <c r="R60" s="294"/>
      <c r="S60" s="294"/>
      <c r="T60" s="294"/>
      <c r="U60" s="114"/>
      <c r="V60" s="114"/>
      <c r="W60" s="827"/>
      <c r="X60" s="134"/>
      <c r="Y60" s="129"/>
      <c r="Z60" s="828"/>
      <c r="AA60" s="114"/>
      <c r="AB60" s="829"/>
    </row>
    <row r="61" spans="2:28">
      <c r="B61" s="168"/>
      <c r="C61" s="134"/>
      <c r="D61" s="825"/>
      <c r="E61" s="826"/>
      <c r="F61" s="826"/>
      <c r="G61" s="826"/>
      <c r="H61" s="826"/>
      <c r="I61" s="826"/>
      <c r="J61" s="826"/>
      <c r="K61" s="826"/>
      <c r="L61" s="826"/>
      <c r="M61" s="826"/>
      <c r="N61" s="826"/>
      <c r="O61" s="825"/>
      <c r="P61" s="831"/>
      <c r="Q61" s="414"/>
      <c r="R61" s="114"/>
      <c r="S61" s="114"/>
      <c r="T61" s="114"/>
      <c r="U61" s="114"/>
      <c r="V61" s="114"/>
      <c r="W61" s="827"/>
      <c r="X61" s="134"/>
      <c r="Y61" s="129"/>
      <c r="Z61" s="828"/>
      <c r="AA61" s="114"/>
      <c r="AB61" s="829"/>
    </row>
    <row r="62" spans="2:28">
      <c r="B62" s="168"/>
      <c r="C62" s="134"/>
      <c r="D62" s="825"/>
      <c r="E62" s="826"/>
      <c r="F62" s="826"/>
      <c r="G62" s="826"/>
      <c r="H62" s="826"/>
      <c r="I62" s="826"/>
      <c r="J62" s="826"/>
      <c r="K62" s="826"/>
      <c r="L62" s="826"/>
      <c r="M62" s="826"/>
      <c r="N62" s="826"/>
      <c r="O62" s="825"/>
      <c r="P62" s="831"/>
      <c r="Q62" s="414"/>
      <c r="R62" s="114"/>
      <c r="S62" s="114"/>
      <c r="T62" s="114"/>
      <c r="U62" s="114"/>
      <c r="V62" s="114"/>
      <c r="W62" s="827"/>
      <c r="X62" s="134"/>
      <c r="Y62" s="129"/>
      <c r="Z62" s="828"/>
      <c r="AA62" s="114"/>
      <c r="AB62" s="829"/>
    </row>
    <row r="63" spans="2:28">
      <c r="B63" s="168"/>
      <c r="C63" s="134"/>
      <c r="D63" s="825"/>
      <c r="E63" s="826"/>
      <c r="F63" s="826"/>
      <c r="G63" s="826"/>
      <c r="H63" s="826"/>
      <c r="I63" s="826"/>
      <c r="J63" s="826"/>
      <c r="K63" s="826"/>
      <c r="L63" s="826"/>
      <c r="M63" s="826"/>
      <c r="N63" s="826"/>
      <c r="O63" s="825"/>
      <c r="P63" s="831"/>
      <c r="Q63" s="414"/>
      <c r="R63" s="114"/>
      <c r="S63" s="114"/>
      <c r="T63" s="114"/>
      <c r="U63" s="114"/>
      <c r="V63" s="114"/>
      <c r="W63" s="827"/>
      <c r="X63" s="134"/>
      <c r="Y63" s="129"/>
      <c r="Z63" s="828"/>
      <c r="AA63" s="114"/>
      <c r="AB63" s="829"/>
    </row>
    <row r="64" spans="2:28">
      <c r="B64" s="168"/>
      <c r="C64" s="134"/>
      <c r="D64" s="825"/>
      <c r="E64" s="826"/>
      <c r="F64" s="826"/>
      <c r="G64" s="826"/>
      <c r="H64" s="826"/>
      <c r="I64" s="826"/>
      <c r="J64" s="826"/>
      <c r="K64" s="826"/>
      <c r="L64" s="826"/>
      <c r="M64" s="826"/>
      <c r="N64" s="826"/>
      <c r="O64" s="825"/>
      <c r="P64" s="831"/>
      <c r="Q64" s="414"/>
      <c r="R64" s="114"/>
      <c r="S64" s="114"/>
      <c r="T64" s="114"/>
      <c r="U64" s="114"/>
      <c r="V64" s="114"/>
      <c r="W64" s="827"/>
      <c r="X64" s="134"/>
      <c r="Y64" s="129"/>
      <c r="Z64" s="828"/>
      <c r="AA64" s="114"/>
      <c r="AB64" s="829"/>
    </row>
    <row r="65" spans="2:28">
      <c r="B65" s="168"/>
      <c r="C65" s="134"/>
      <c r="D65" s="825"/>
      <c r="E65" s="826"/>
      <c r="F65" s="826"/>
      <c r="G65" s="826"/>
      <c r="H65" s="826"/>
      <c r="I65" s="826"/>
      <c r="J65" s="826"/>
      <c r="K65" s="826"/>
      <c r="L65" s="826"/>
      <c r="M65" s="826"/>
      <c r="N65" s="826"/>
      <c r="O65" s="825"/>
      <c r="P65" s="831"/>
      <c r="Q65" s="414"/>
      <c r="R65" s="114"/>
      <c r="S65" s="114"/>
      <c r="T65" s="114"/>
      <c r="U65" s="114"/>
      <c r="V65" s="114"/>
      <c r="W65" s="827"/>
      <c r="X65" s="134"/>
      <c r="Y65" s="129"/>
      <c r="Z65" s="828"/>
      <c r="AA65" s="114"/>
      <c r="AB65" s="829"/>
    </row>
    <row r="66" spans="2:28">
      <c r="B66" s="168"/>
      <c r="C66" s="134"/>
      <c r="D66" s="825"/>
      <c r="E66" s="826"/>
      <c r="F66" s="826"/>
      <c r="G66" s="826"/>
      <c r="H66" s="826"/>
      <c r="I66" s="826"/>
      <c r="J66" s="826"/>
      <c r="K66" s="826"/>
      <c r="L66" s="826"/>
      <c r="M66" s="826"/>
      <c r="N66" s="826"/>
      <c r="O66" s="825"/>
      <c r="P66" s="831"/>
      <c r="Q66" s="414"/>
      <c r="R66" s="114"/>
      <c r="S66" s="114"/>
      <c r="T66" s="114"/>
      <c r="U66" s="114"/>
      <c r="V66" s="114"/>
      <c r="W66" s="827"/>
      <c r="X66" s="134"/>
      <c r="Y66" s="129"/>
      <c r="Z66" s="828"/>
      <c r="AA66" s="114"/>
      <c r="AB66" s="832"/>
    </row>
    <row r="67" spans="2:28" ht="13.5" customHeight="1">
      <c r="B67" s="168"/>
      <c r="C67" s="134"/>
      <c r="D67" s="825"/>
      <c r="E67" s="626"/>
      <c r="F67" s="836"/>
      <c r="G67" s="837"/>
      <c r="H67" s="826"/>
      <c r="I67" s="826"/>
      <c r="J67" s="826"/>
      <c r="K67" s="826"/>
      <c r="L67" s="836"/>
      <c r="M67" s="836"/>
      <c r="N67" s="826"/>
      <c r="O67" s="830"/>
      <c r="P67" s="831"/>
      <c r="Q67" s="414"/>
      <c r="R67" s="114"/>
      <c r="S67" s="114"/>
      <c r="T67" s="114"/>
      <c r="U67" s="114"/>
      <c r="V67" s="114"/>
      <c r="W67" s="827"/>
      <c r="X67" s="134"/>
      <c r="Y67" s="129"/>
      <c r="Z67" s="828"/>
      <c r="AA67" s="114"/>
      <c r="AB67" s="838"/>
    </row>
    <row r="68" spans="2:28">
      <c r="B68" s="168"/>
      <c r="C68" s="134"/>
      <c r="D68" s="825"/>
      <c r="E68" s="626"/>
      <c r="F68" s="836"/>
      <c r="G68" s="837"/>
      <c r="H68" s="826"/>
      <c r="I68" s="826"/>
      <c r="J68" s="826"/>
      <c r="K68" s="826"/>
      <c r="L68" s="836"/>
      <c r="M68" s="836"/>
      <c r="N68" s="826"/>
      <c r="O68" s="825"/>
      <c r="P68" s="831"/>
      <c r="Q68" s="414"/>
      <c r="R68" s="114"/>
      <c r="S68" s="114"/>
      <c r="T68" s="114"/>
      <c r="U68" s="114"/>
      <c r="V68" s="114"/>
      <c r="W68" s="827"/>
      <c r="X68" s="134"/>
      <c r="Y68" s="129"/>
      <c r="Z68" s="828"/>
      <c r="AA68" s="114"/>
      <c r="AB68" s="829"/>
    </row>
    <row r="69" spans="2:28" ht="13.5" customHeight="1">
      <c r="B69" s="168"/>
      <c r="C69" s="134"/>
      <c r="D69" s="825"/>
      <c r="E69" s="626"/>
      <c r="F69" s="836"/>
      <c r="G69" s="837"/>
      <c r="H69" s="826"/>
      <c r="I69" s="826"/>
      <c r="J69" s="826"/>
      <c r="K69" s="826"/>
      <c r="L69" s="836"/>
      <c r="M69" s="836"/>
      <c r="N69" s="826"/>
      <c r="O69" s="825"/>
      <c r="P69" s="831"/>
      <c r="Q69" s="414"/>
      <c r="R69" s="114"/>
      <c r="S69" s="114"/>
      <c r="T69" s="114"/>
      <c r="U69" s="114"/>
      <c r="V69" s="114"/>
      <c r="W69" s="827"/>
      <c r="X69" s="134"/>
      <c r="Y69" s="129"/>
      <c r="Z69" s="828"/>
      <c r="AA69" s="114"/>
      <c r="AB69" s="829"/>
    </row>
    <row r="70" spans="2:28" ht="12" customHeight="1">
      <c r="B70" s="168"/>
      <c r="C70" s="134"/>
      <c r="D70" s="825"/>
      <c r="E70" s="626"/>
      <c r="F70" s="836"/>
      <c r="G70" s="837"/>
      <c r="H70" s="826"/>
      <c r="I70" s="826"/>
      <c r="J70" s="826"/>
      <c r="K70" s="826"/>
      <c r="L70" s="836"/>
      <c r="M70" s="836"/>
      <c r="N70" s="826"/>
      <c r="O70" s="825"/>
      <c r="P70" s="831"/>
      <c r="Q70" s="414"/>
      <c r="R70" s="114"/>
      <c r="S70" s="114"/>
      <c r="T70" s="114"/>
      <c r="U70" s="114"/>
      <c r="V70" s="114"/>
      <c r="W70" s="827"/>
      <c r="X70" s="134"/>
      <c r="Y70" s="129"/>
      <c r="Z70" s="828"/>
      <c r="AA70" s="114"/>
      <c r="AB70" s="834"/>
    </row>
    <row r="71" spans="2:28">
      <c r="B71" s="168"/>
      <c r="C71" s="134"/>
      <c r="D71" s="825"/>
      <c r="E71" s="626"/>
      <c r="F71" s="836"/>
      <c r="G71" s="837"/>
      <c r="H71" s="826"/>
      <c r="I71" s="826"/>
      <c r="J71" s="826"/>
      <c r="K71" s="826"/>
      <c r="L71" s="836"/>
      <c r="M71" s="836"/>
      <c r="N71" s="826"/>
      <c r="O71" s="825"/>
      <c r="P71" s="831"/>
      <c r="Q71" s="414"/>
      <c r="R71" s="114"/>
      <c r="S71" s="114"/>
      <c r="T71" s="114"/>
      <c r="U71" s="114"/>
      <c r="V71" s="114"/>
      <c r="W71" s="827"/>
      <c r="X71" s="134"/>
      <c r="Y71" s="129"/>
      <c r="Z71" s="828"/>
      <c r="AA71" s="114"/>
      <c r="AB71" s="829"/>
    </row>
    <row r="72" spans="2:28" ht="12.75" customHeight="1">
      <c r="B72" s="168"/>
      <c r="C72" s="134"/>
      <c r="D72" s="825"/>
      <c r="E72" s="626"/>
      <c r="F72" s="836"/>
      <c r="G72" s="837"/>
      <c r="H72" s="826"/>
      <c r="I72" s="826"/>
      <c r="J72" s="826"/>
      <c r="K72" s="826"/>
      <c r="L72" s="836"/>
      <c r="M72" s="836"/>
      <c r="N72" s="826"/>
      <c r="O72" s="825"/>
      <c r="P72" s="831"/>
      <c r="Q72" s="414"/>
      <c r="R72" s="114"/>
      <c r="S72" s="114"/>
      <c r="T72" s="114"/>
      <c r="U72" s="114"/>
      <c r="V72" s="114"/>
      <c r="W72" s="827"/>
      <c r="X72" s="134"/>
      <c r="Y72" s="129"/>
      <c r="Z72" s="828"/>
      <c r="AA72" s="114"/>
      <c r="AB72" s="829"/>
    </row>
    <row r="73" spans="2:28">
      <c r="B73" s="168"/>
      <c r="C73" s="134"/>
      <c r="D73" s="825"/>
      <c r="E73" s="626"/>
      <c r="F73" s="836"/>
      <c r="G73" s="837"/>
      <c r="H73" s="826"/>
      <c r="I73" s="826"/>
      <c r="J73" s="826"/>
      <c r="K73" s="826"/>
      <c r="L73" s="836"/>
      <c r="M73" s="836"/>
      <c r="N73" s="826"/>
      <c r="O73" s="825"/>
      <c r="P73" s="831"/>
      <c r="Q73" s="414"/>
      <c r="R73" s="114"/>
      <c r="S73" s="114"/>
      <c r="T73" s="114"/>
      <c r="U73" s="114"/>
      <c r="V73" s="114"/>
      <c r="W73" s="827"/>
      <c r="X73" s="134"/>
      <c r="Y73" s="129"/>
      <c r="Z73" s="828"/>
      <c r="AA73" s="114"/>
      <c r="AB73" s="829"/>
    </row>
    <row r="74" spans="2:28" ht="12.75" customHeight="1">
      <c r="B74" s="168"/>
      <c r="C74" s="134"/>
      <c r="D74" s="825"/>
      <c r="E74" s="626"/>
      <c r="F74" s="836"/>
      <c r="G74" s="837"/>
      <c r="H74" s="826"/>
      <c r="I74" s="826"/>
      <c r="J74" s="826"/>
      <c r="K74" s="826"/>
      <c r="L74" s="836"/>
      <c r="M74" s="836"/>
      <c r="N74" s="826"/>
      <c r="O74" s="825"/>
      <c r="P74" s="831"/>
      <c r="Q74" s="414"/>
      <c r="R74" s="114"/>
      <c r="S74" s="114"/>
      <c r="T74" s="114"/>
      <c r="U74" s="114"/>
      <c r="V74" s="114"/>
      <c r="W74" s="827"/>
      <c r="X74" s="134"/>
      <c r="Y74" s="129"/>
      <c r="Z74" s="828"/>
      <c r="AA74" s="114"/>
      <c r="AB74" s="829"/>
    </row>
    <row r="75" spans="2:28">
      <c r="B75" s="168"/>
      <c r="C75" s="134"/>
      <c r="D75" s="825"/>
      <c r="E75" s="626"/>
      <c r="F75" s="836"/>
      <c r="G75" s="837"/>
      <c r="H75" s="826"/>
      <c r="I75" s="826"/>
      <c r="J75" s="826"/>
      <c r="K75" s="826"/>
      <c r="L75" s="836"/>
      <c r="M75" s="836"/>
      <c r="N75" s="826"/>
      <c r="O75" s="825"/>
      <c r="P75" s="831"/>
      <c r="Q75" s="414"/>
      <c r="R75" s="114"/>
      <c r="S75" s="114"/>
      <c r="T75" s="114"/>
      <c r="U75" s="114"/>
      <c r="V75" s="114"/>
      <c r="W75" s="827"/>
      <c r="X75" s="134"/>
      <c r="Y75" s="129"/>
      <c r="Z75" s="828"/>
      <c r="AA75" s="114"/>
      <c r="AB75" s="829"/>
    </row>
    <row r="76" spans="2:28" ht="12.75" customHeight="1">
      <c r="B76" s="168"/>
      <c r="C76" s="134"/>
      <c r="D76" s="825"/>
      <c r="E76" s="626"/>
      <c r="F76" s="836"/>
      <c r="G76" s="837"/>
      <c r="H76" s="826"/>
      <c r="I76" s="826"/>
      <c r="J76" s="826"/>
      <c r="K76" s="826"/>
      <c r="L76" s="836"/>
      <c r="M76" s="836"/>
      <c r="N76" s="826"/>
      <c r="O76" s="825"/>
      <c r="P76" s="839"/>
      <c r="Q76" s="414"/>
      <c r="R76" s="114"/>
      <c r="S76" s="114"/>
      <c r="T76" s="114"/>
      <c r="U76" s="114"/>
      <c r="V76" s="114"/>
      <c r="W76" s="827"/>
      <c r="X76" s="134"/>
      <c r="Y76" s="129"/>
      <c r="Z76" s="828"/>
      <c r="AA76" s="114"/>
      <c r="AB76" s="840"/>
    </row>
    <row r="77" spans="2:28">
      <c r="B77" s="168"/>
      <c r="C77" s="134"/>
      <c r="D77" s="825"/>
      <c r="E77" s="626"/>
      <c r="F77" s="836"/>
      <c r="G77" s="837"/>
      <c r="H77" s="826"/>
      <c r="I77" s="826"/>
      <c r="J77" s="826"/>
      <c r="K77" s="826"/>
      <c r="L77" s="836"/>
      <c r="M77" s="836"/>
      <c r="N77" s="826"/>
      <c r="O77" s="825"/>
      <c r="P77" s="831"/>
      <c r="Q77" s="414"/>
      <c r="R77" s="114"/>
      <c r="S77" s="114"/>
      <c r="T77" s="114"/>
      <c r="U77" s="114"/>
      <c r="V77" s="114"/>
      <c r="W77" s="827"/>
      <c r="X77" s="134"/>
      <c r="Y77" s="129"/>
      <c r="Z77" s="828"/>
      <c r="AA77" s="114"/>
      <c r="AB77" s="829"/>
    </row>
    <row r="78" spans="2:28" ht="12.75" customHeight="1">
      <c r="B78" s="168"/>
      <c r="C78" s="134"/>
      <c r="D78" s="825"/>
      <c r="E78" s="626"/>
      <c r="F78" s="837"/>
      <c r="G78" s="837"/>
      <c r="H78" s="826"/>
      <c r="I78" s="826"/>
      <c r="J78" s="826"/>
      <c r="K78" s="826"/>
      <c r="L78" s="836"/>
      <c r="M78" s="841"/>
      <c r="N78" s="826"/>
      <c r="O78" s="825"/>
      <c r="P78" s="839"/>
      <c r="Q78" s="414"/>
      <c r="R78" s="114"/>
      <c r="S78" s="114"/>
      <c r="T78" s="114"/>
      <c r="U78" s="114"/>
      <c r="V78" s="114"/>
      <c r="W78" s="827"/>
      <c r="X78" s="134"/>
      <c r="Y78" s="129"/>
      <c r="Z78" s="828"/>
      <c r="AA78" s="114"/>
      <c r="AB78" s="842"/>
    </row>
    <row r="79" spans="2:28" hidden="1">
      <c r="B79" s="168"/>
      <c r="C79" s="134"/>
      <c r="D79" s="825"/>
      <c r="E79" s="626"/>
      <c r="F79" s="836"/>
      <c r="G79" s="837"/>
      <c r="H79" s="826"/>
      <c r="I79" s="826"/>
      <c r="J79" s="826"/>
      <c r="K79" s="826"/>
      <c r="L79" s="836"/>
      <c r="M79" s="836"/>
      <c r="N79" s="826"/>
      <c r="O79" s="825"/>
      <c r="P79" s="831"/>
      <c r="Q79" s="414"/>
      <c r="R79" s="114"/>
      <c r="S79" s="114"/>
      <c r="T79" s="114"/>
      <c r="U79" s="114"/>
      <c r="V79" s="114"/>
      <c r="W79" s="827"/>
      <c r="X79" s="134"/>
      <c r="Y79" s="129"/>
      <c r="Z79" s="828"/>
      <c r="AA79" s="114"/>
      <c r="AB79" s="834"/>
    </row>
    <row r="80" spans="2:28">
      <c r="B80" s="168"/>
      <c r="C80" s="109"/>
      <c r="D80" s="825"/>
      <c r="E80" s="626"/>
      <c r="F80" s="836"/>
      <c r="G80" s="837"/>
      <c r="H80" s="826"/>
      <c r="I80" s="826"/>
      <c r="J80" s="826"/>
      <c r="K80" s="826"/>
      <c r="L80" s="836"/>
      <c r="M80" s="836"/>
      <c r="N80" s="826"/>
      <c r="O80" s="825"/>
      <c r="P80" s="831"/>
      <c r="Q80" s="414"/>
      <c r="R80" s="114"/>
      <c r="S80" s="114"/>
      <c r="T80" s="114"/>
      <c r="U80" s="114"/>
      <c r="V80" s="114"/>
      <c r="W80" s="827"/>
      <c r="X80" s="134"/>
      <c r="Y80" s="129"/>
      <c r="Z80" s="828"/>
      <c r="AA80" s="114"/>
      <c r="AB80" s="829"/>
    </row>
    <row r="81" spans="2:28">
      <c r="B81" s="168"/>
      <c r="C81" s="134"/>
      <c r="D81" s="825"/>
      <c r="E81" s="626"/>
      <c r="F81" s="836"/>
      <c r="G81" s="837"/>
      <c r="H81" s="826"/>
      <c r="I81" s="826"/>
      <c r="J81" s="826"/>
      <c r="K81" s="826"/>
      <c r="L81" s="836"/>
      <c r="M81" s="836"/>
      <c r="N81" s="826"/>
      <c r="O81" s="830"/>
      <c r="P81" s="839"/>
      <c r="Q81" s="414"/>
      <c r="R81" s="114"/>
      <c r="S81" s="114"/>
      <c r="T81" s="114"/>
      <c r="U81" s="114"/>
      <c r="V81" s="114"/>
      <c r="W81" s="827"/>
      <c r="X81" s="134"/>
      <c r="Y81" s="129"/>
      <c r="Z81" s="828"/>
      <c r="AA81" s="114"/>
      <c r="AB81" s="840"/>
    </row>
    <row r="82" spans="2:28">
      <c r="B82" s="168"/>
      <c r="C82" s="134"/>
      <c r="D82" s="825"/>
      <c r="E82" s="626"/>
      <c r="F82" s="836"/>
      <c r="G82" s="837"/>
      <c r="H82" s="826"/>
      <c r="I82" s="826"/>
      <c r="J82" s="826"/>
      <c r="K82" s="826"/>
      <c r="L82" s="836"/>
      <c r="M82" s="836"/>
      <c r="N82" s="826"/>
      <c r="O82" s="830"/>
      <c r="P82" s="831"/>
      <c r="Q82" s="414"/>
      <c r="R82" s="114"/>
      <c r="S82" s="114"/>
      <c r="T82" s="114"/>
      <c r="U82" s="114"/>
      <c r="V82" s="114"/>
      <c r="W82" s="827"/>
      <c r="X82" s="134"/>
      <c r="Y82" s="129"/>
      <c r="Z82" s="828"/>
      <c r="AA82" s="114"/>
      <c r="AB82" s="843"/>
    </row>
    <row r="83" spans="2:28">
      <c r="B83" s="168"/>
      <c r="C83" s="134"/>
      <c r="D83" s="825"/>
      <c r="E83" s="844"/>
      <c r="F83" s="164"/>
      <c r="G83" s="164"/>
      <c r="H83" s="164"/>
      <c r="I83" s="164"/>
      <c r="J83" s="164"/>
      <c r="K83" s="164"/>
      <c r="L83" s="164"/>
      <c r="M83" s="164"/>
      <c r="N83" s="164"/>
      <c r="O83" s="830"/>
      <c r="P83" s="831"/>
      <c r="Q83" s="414"/>
      <c r="R83" s="114"/>
      <c r="S83" s="114"/>
      <c r="T83" s="114"/>
      <c r="U83" s="114"/>
      <c r="V83" s="114"/>
      <c r="W83" s="827"/>
      <c r="X83" s="134"/>
      <c r="Y83" s="129"/>
      <c r="Z83" s="828"/>
      <c r="AA83" s="114"/>
      <c r="AB83" s="829"/>
    </row>
    <row r="84" spans="2:28">
      <c r="B84" s="168"/>
      <c r="C84" s="134"/>
      <c r="D84" s="825"/>
      <c r="E84" s="844"/>
      <c r="F84" s="164"/>
      <c r="G84" s="164"/>
      <c r="H84" s="164"/>
      <c r="I84" s="164"/>
      <c r="J84" s="164"/>
      <c r="K84" s="164"/>
      <c r="L84" s="164"/>
      <c r="M84" s="164"/>
      <c r="N84" s="164"/>
      <c r="O84" s="830"/>
      <c r="P84" s="831"/>
      <c r="Q84" s="414"/>
      <c r="R84" s="114"/>
      <c r="S84" s="114"/>
      <c r="T84" s="114"/>
      <c r="U84" s="114"/>
      <c r="V84" s="114"/>
      <c r="W84" s="827"/>
      <c r="X84" s="134"/>
      <c r="Y84" s="129"/>
      <c r="Z84" s="828"/>
      <c r="AA84" s="114"/>
      <c r="AB84" s="829"/>
    </row>
    <row r="85" spans="2:28">
      <c r="B85" s="168"/>
      <c r="C85" s="134"/>
      <c r="D85" s="825"/>
      <c r="E85" s="164"/>
      <c r="F85" s="164"/>
      <c r="G85" s="164"/>
      <c r="H85" s="164"/>
      <c r="I85" s="164"/>
      <c r="J85" s="164"/>
      <c r="K85" s="164"/>
      <c r="L85" s="164"/>
      <c r="M85" s="164"/>
      <c r="N85" s="164"/>
      <c r="O85" s="830"/>
      <c r="P85" s="831"/>
      <c r="Q85" s="414"/>
      <c r="R85" s="114"/>
      <c r="S85" s="114"/>
      <c r="T85" s="114"/>
      <c r="U85" s="114"/>
      <c r="V85" s="114"/>
      <c r="W85" s="827"/>
      <c r="X85" s="134"/>
      <c r="Y85" s="129"/>
      <c r="Z85" s="828"/>
      <c r="AA85" s="114"/>
      <c r="AB85" s="829"/>
    </row>
    <row r="86" spans="2:28">
      <c r="B86" s="168"/>
      <c r="C86" s="134"/>
      <c r="D86" s="825"/>
      <c r="E86" s="164"/>
      <c r="F86" s="164"/>
      <c r="G86" s="164"/>
      <c r="H86" s="164"/>
      <c r="I86" s="164"/>
      <c r="J86" s="164"/>
      <c r="K86" s="845"/>
      <c r="L86" s="164"/>
      <c r="M86" s="164"/>
      <c r="N86" s="164"/>
      <c r="O86" s="833"/>
      <c r="P86" s="831"/>
      <c r="Q86" s="414"/>
      <c r="R86" s="114"/>
      <c r="S86" s="114"/>
      <c r="T86" s="114"/>
      <c r="U86" s="114"/>
      <c r="V86" s="114"/>
      <c r="W86" s="846"/>
      <c r="X86" s="134"/>
      <c r="Y86" s="847"/>
      <c r="Z86" s="828"/>
      <c r="AA86" s="114"/>
      <c r="AB86" s="829"/>
    </row>
    <row r="87" spans="2:28">
      <c r="B87" s="213"/>
      <c r="C87" s="114"/>
      <c r="D87" s="213"/>
      <c r="E87" s="114"/>
      <c r="F87" s="114"/>
      <c r="G87" s="114"/>
      <c r="H87" s="114"/>
      <c r="I87" s="114"/>
      <c r="J87" s="114"/>
      <c r="K87" s="114"/>
      <c r="L87" s="114"/>
      <c r="M87" s="114"/>
      <c r="N87" s="114"/>
      <c r="O87" s="114"/>
      <c r="P87" s="114"/>
      <c r="Q87" s="114"/>
      <c r="R87" s="210"/>
      <c r="S87" s="114"/>
      <c r="T87" s="114"/>
      <c r="U87" s="114"/>
      <c r="V87" s="114"/>
      <c r="W87" s="114"/>
      <c r="X87" s="114"/>
      <c r="Y87" s="114"/>
      <c r="Z87" s="114"/>
      <c r="AA87" s="114"/>
      <c r="AB87" s="114"/>
    </row>
    <row r="88" spans="2:28">
      <c r="B88" s="114"/>
      <c r="C88" s="134"/>
      <c r="D88" s="414"/>
      <c r="E88" s="217"/>
      <c r="F88" s="217"/>
      <c r="G88" s="217"/>
      <c r="H88" s="217"/>
      <c r="I88" s="217"/>
      <c r="J88" s="217"/>
      <c r="K88" s="217"/>
      <c r="L88" s="217"/>
      <c r="M88" s="134"/>
      <c r="N88" s="134"/>
      <c r="O88" s="106"/>
      <c r="P88" s="106"/>
      <c r="Q88" s="134"/>
      <c r="R88" s="414"/>
      <c r="S88" s="114"/>
      <c r="T88" s="414"/>
      <c r="U88" s="134"/>
      <c r="V88" s="114"/>
      <c r="W88" s="114"/>
      <c r="X88" s="114"/>
      <c r="Y88" s="114"/>
      <c r="Z88" s="114"/>
      <c r="AA88" s="114"/>
      <c r="AB88" s="114"/>
    </row>
    <row r="89" spans="2:28">
      <c r="B89" s="114"/>
      <c r="C89" s="134"/>
      <c r="D89" s="106"/>
      <c r="E89" s="217"/>
      <c r="F89" s="217"/>
      <c r="G89" s="217"/>
      <c r="H89" s="217"/>
      <c r="I89" s="217"/>
      <c r="J89" s="217"/>
      <c r="K89" s="217"/>
      <c r="L89" s="217"/>
      <c r="M89" s="134"/>
      <c r="N89" s="134"/>
      <c r="O89" s="106"/>
      <c r="P89" s="106"/>
      <c r="Q89" s="134"/>
      <c r="R89" s="414"/>
      <c r="S89" s="114"/>
      <c r="T89" s="414"/>
      <c r="U89" s="134"/>
      <c r="V89" s="114"/>
      <c r="W89" s="114"/>
      <c r="X89" s="114"/>
      <c r="Y89" s="114"/>
      <c r="Z89" s="114"/>
      <c r="AA89" s="114"/>
      <c r="AB89" s="114"/>
    </row>
    <row r="90" spans="2:28">
      <c r="B90" s="114"/>
      <c r="C90" s="414"/>
      <c r="D90" s="414"/>
      <c r="E90" s="217"/>
      <c r="F90" s="217"/>
      <c r="G90" s="217"/>
      <c r="H90" s="217"/>
      <c r="I90" s="114"/>
      <c r="J90" s="114"/>
      <c r="K90" s="217"/>
      <c r="L90" s="112"/>
      <c r="M90" s="134"/>
      <c r="N90" s="134"/>
      <c r="O90" s="106"/>
      <c r="P90" s="106"/>
      <c r="Q90" s="414"/>
      <c r="R90" s="414"/>
      <c r="S90" s="114"/>
      <c r="T90" s="414"/>
      <c r="U90" s="134"/>
      <c r="V90" s="114"/>
      <c r="W90" s="114"/>
      <c r="X90" s="114"/>
      <c r="Y90" s="114"/>
      <c r="Z90" s="114"/>
      <c r="AA90" s="114"/>
      <c r="AB90" s="822"/>
    </row>
    <row r="91" spans="2:28">
      <c r="B91" s="114"/>
      <c r="C91" s="134"/>
      <c r="D91" s="134"/>
      <c r="E91" s="414"/>
      <c r="F91" s="414"/>
      <c r="G91" s="414"/>
      <c r="H91" s="414"/>
      <c r="I91" s="414"/>
      <c r="J91" s="414"/>
      <c r="K91" s="414"/>
      <c r="L91" s="414"/>
      <c r="M91" s="414"/>
      <c r="N91" s="414"/>
      <c r="O91" s="106"/>
      <c r="P91" s="106"/>
      <c r="Q91" s="414"/>
      <c r="R91" s="414"/>
      <c r="S91" s="114"/>
      <c r="T91" s="414"/>
      <c r="U91" s="134"/>
      <c r="V91" s="114"/>
      <c r="W91" s="114"/>
      <c r="X91" s="114"/>
      <c r="Y91" s="114"/>
      <c r="Z91" s="375"/>
      <c r="AA91" s="114"/>
      <c r="AB91" s="822"/>
    </row>
    <row r="92" spans="2:28">
      <c r="B92" s="114"/>
      <c r="C92" s="414"/>
      <c r="D92" s="114"/>
      <c r="E92" s="414"/>
      <c r="F92" s="414"/>
      <c r="G92" s="414"/>
      <c r="H92" s="414"/>
      <c r="I92" s="414"/>
      <c r="J92" s="414"/>
      <c r="K92" s="414"/>
      <c r="L92" s="414"/>
      <c r="M92" s="414"/>
      <c r="N92" s="414"/>
      <c r="O92" s="106"/>
      <c r="P92" s="106"/>
      <c r="Q92" s="134"/>
      <c r="R92" s="414"/>
      <c r="S92" s="114"/>
      <c r="T92" s="414"/>
      <c r="U92" s="134"/>
      <c r="V92" s="114"/>
      <c r="W92" s="114"/>
      <c r="X92" s="114"/>
      <c r="Y92" s="114"/>
      <c r="Z92" s="375"/>
      <c r="AA92" s="114"/>
      <c r="AB92" s="823"/>
    </row>
    <row r="93" spans="2:28">
      <c r="B93" s="114"/>
      <c r="C93" s="134"/>
      <c r="D93" s="217"/>
      <c r="E93" s="134"/>
      <c r="F93" s="134"/>
      <c r="G93" s="134"/>
      <c r="H93" s="134"/>
      <c r="I93" s="109"/>
      <c r="J93" s="134"/>
      <c r="K93" s="134"/>
      <c r="L93" s="134"/>
      <c r="M93" s="134"/>
      <c r="N93" s="109"/>
      <c r="O93" s="106"/>
      <c r="P93" s="106"/>
      <c r="Q93" s="217"/>
      <c r="R93" s="414"/>
      <c r="S93" s="134"/>
      <c r="T93" s="414"/>
      <c r="U93" s="134"/>
      <c r="V93" s="114"/>
      <c r="W93" s="304"/>
      <c r="X93" s="414"/>
      <c r="Y93" s="168"/>
      <c r="Z93" s="824"/>
      <c r="AA93" s="114"/>
      <c r="AB93" s="823"/>
    </row>
    <row r="94" spans="2:28">
      <c r="B94" s="168"/>
      <c r="C94" s="134"/>
      <c r="D94" s="825"/>
      <c r="E94" s="841"/>
      <c r="F94" s="826"/>
      <c r="G94" s="826"/>
      <c r="H94" s="826"/>
      <c r="I94" s="826"/>
      <c r="J94" s="826"/>
      <c r="K94" s="826"/>
      <c r="L94" s="826"/>
      <c r="M94" s="826"/>
      <c r="N94" s="826"/>
      <c r="O94" s="825"/>
      <c r="P94" s="414"/>
      <c r="Q94" s="414"/>
      <c r="R94" s="114"/>
      <c r="S94" s="639"/>
      <c r="T94" s="114"/>
      <c r="U94" s="114"/>
      <c r="V94" s="114"/>
      <c r="W94" s="827"/>
      <c r="X94" s="134"/>
      <c r="Y94" s="129"/>
      <c r="Z94" s="828"/>
      <c r="AA94" s="114"/>
      <c r="AB94" s="829"/>
    </row>
    <row r="95" spans="2:28">
      <c r="B95" s="168"/>
      <c r="C95" s="134"/>
      <c r="D95" s="825"/>
      <c r="E95" s="841"/>
      <c r="F95" s="826"/>
      <c r="G95" s="826"/>
      <c r="H95" s="826"/>
      <c r="I95" s="826"/>
      <c r="J95" s="826"/>
      <c r="K95" s="826"/>
      <c r="L95" s="826"/>
      <c r="M95" s="826"/>
      <c r="N95" s="826"/>
      <c r="O95" s="830"/>
      <c r="P95" s="831"/>
      <c r="Q95" s="414"/>
      <c r="R95" s="114"/>
      <c r="S95" s="114"/>
      <c r="T95" s="114"/>
      <c r="U95" s="114"/>
      <c r="V95" s="114"/>
      <c r="W95" s="827"/>
      <c r="X95" s="134"/>
      <c r="Y95" s="129"/>
      <c r="Z95" s="828"/>
      <c r="AA95" s="114"/>
      <c r="AB95" s="829"/>
    </row>
    <row r="96" spans="2:28">
      <c r="B96" s="168"/>
      <c r="C96" s="134"/>
      <c r="D96" s="825"/>
      <c r="E96" s="841"/>
      <c r="F96" s="826"/>
      <c r="G96" s="826"/>
      <c r="H96" s="841"/>
      <c r="I96" s="826"/>
      <c r="J96" s="826"/>
      <c r="K96" s="841"/>
      <c r="L96" s="826"/>
      <c r="M96" s="826"/>
      <c r="N96" s="826"/>
      <c r="O96" s="825"/>
      <c r="P96" s="831"/>
      <c r="Q96" s="414"/>
      <c r="R96" s="114"/>
      <c r="S96" s="114"/>
      <c r="T96" s="114"/>
      <c r="U96" s="114"/>
      <c r="V96" s="114"/>
      <c r="W96" s="827"/>
      <c r="X96" s="134"/>
      <c r="Y96" s="129"/>
      <c r="Z96" s="828"/>
      <c r="AA96" s="114"/>
      <c r="AB96" s="832"/>
    </row>
    <row r="97" spans="2:28">
      <c r="B97" s="168"/>
      <c r="C97" s="134"/>
      <c r="D97" s="825"/>
      <c r="E97" s="841"/>
      <c r="F97" s="826"/>
      <c r="G97" s="826"/>
      <c r="H97" s="826"/>
      <c r="I97" s="826"/>
      <c r="J97" s="826"/>
      <c r="K97" s="826"/>
      <c r="L97" s="826"/>
      <c r="M97" s="826"/>
      <c r="N97" s="841"/>
      <c r="O97" s="833"/>
      <c r="P97" s="831"/>
      <c r="Q97" s="414"/>
      <c r="R97" s="114"/>
      <c r="S97" s="114"/>
      <c r="T97" s="114"/>
      <c r="U97" s="114"/>
      <c r="V97" s="114"/>
      <c r="W97" s="827"/>
      <c r="X97" s="134"/>
      <c r="Y97" s="129"/>
      <c r="Z97" s="828"/>
      <c r="AA97" s="114"/>
      <c r="AB97" s="829"/>
    </row>
    <row r="98" spans="2:28">
      <c r="B98" s="168"/>
      <c r="C98" s="134"/>
      <c r="D98" s="825"/>
      <c r="E98" s="841"/>
      <c r="F98" s="826"/>
      <c r="G98" s="826"/>
      <c r="H98" s="826"/>
      <c r="I98" s="826"/>
      <c r="J98" s="826"/>
      <c r="K98" s="826"/>
      <c r="L98" s="826"/>
      <c r="M98" s="826"/>
      <c r="N98" s="826"/>
      <c r="O98" s="825"/>
      <c r="P98" s="831"/>
      <c r="Q98" s="414"/>
      <c r="R98" s="114"/>
      <c r="S98" s="114"/>
      <c r="T98" s="114"/>
      <c r="U98" s="114"/>
      <c r="V98" s="114"/>
      <c r="W98" s="827"/>
      <c r="X98" s="134"/>
      <c r="Y98" s="129"/>
      <c r="Z98" s="828"/>
      <c r="AA98" s="114"/>
      <c r="AB98" s="834"/>
    </row>
    <row r="99" spans="2:28">
      <c r="B99" s="168"/>
      <c r="C99" s="134"/>
      <c r="D99" s="825"/>
      <c r="E99" s="841"/>
      <c r="F99" s="826"/>
      <c r="G99" s="826"/>
      <c r="H99" s="826"/>
      <c r="I99" s="826"/>
      <c r="J99" s="826"/>
      <c r="K99" s="826"/>
      <c r="L99" s="826"/>
      <c r="M99" s="826"/>
      <c r="N99" s="826"/>
      <c r="O99" s="825"/>
      <c r="P99" s="831"/>
      <c r="Q99" s="414"/>
      <c r="R99" s="114"/>
      <c r="S99" s="114"/>
      <c r="T99" s="114"/>
      <c r="U99" s="114"/>
      <c r="V99" s="114"/>
      <c r="W99" s="827"/>
      <c r="X99" s="134"/>
      <c r="Y99" s="129"/>
      <c r="Z99" s="828"/>
      <c r="AA99" s="114"/>
      <c r="AB99" s="832"/>
    </row>
    <row r="100" spans="2:28">
      <c r="B100" s="168"/>
      <c r="C100" s="134"/>
      <c r="D100" s="825"/>
      <c r="E100" s="841"/>
      <c r="F100" s="826"/>
      <c r="G100" s="106"/>
      <c r="H100" s="836"/>
      <c r="I100" s="841"/>
      <c r="J100" s="826"/>
      <c r="K100" s="826"/>
      <c r="L100" s="826"/>
      <c r="M100" s="826"/>
      <c r="N100" s="826"/>
      <c r="O100" s="835"/>
      <c r="P100" s="831"/>
      <c r="Q100" s="414"/>
      <c r="R100" s="114"/>
      <c r="S100" s="114"/>
      <c r="T100" s="114"/>
      <c r="U100" s="114"/>
      <c r="V100" s="114"/>
      <c r="W100" s="827"/>
      <c r="X100" s="134"/>
      <c r="Y100" s="129"/>
      <c r="Z100" s="828"/>
      <c r="AA100" s="114"/>
      <c r="AB100" s="834"/>
    </row>
    <row r="101" spans="2:28">
      <c r="B101" s="168"/>
      <c r="C101" s="134"/>
      <c r="D101" s="825"/>
      <c r="E101" s="841"/>
      <c r="F101" s="826"/>
      <c r="G101" s="826"/>
      <c r="H101" s="826"/>
      <c r="I101" s="826"/>
      <c r="J101" s="826"/>
      <c r="K101" s="826"/>
      <c r="L101" s="826"/>
      <c r="M101" s="826"/>
      <c r="N101" s="826"/>
      <c r="O101" s="825"/>
      <c r="P101" s="831"/>
      <c r="Q101" s="414"/>
      <c r="R101" s="114"/>
      <c r="S101" s="114"/>
      <c r="T101" s="114"/>
      <c r="U101" s="114"/>
      <c r="V101" s="114"/>
      <c r="W101" s="827"/>
      <c r="X101" s="134"/>
      <c r="Y101" s="129"/>
      <c r="Z101" s="828"/>
      <c r="AA101" s="114"/>
      <c r="AB101" s="829"/>
    </row>
    <row r="102" spans="2:28">
      <c r="B102" s="168"/>
      <c r="C102" s="134"/>
      <c r="D102" s="825"/>
      <c r="E102" s="841"/>
      <c r="F102" s="826"/>
      <c r="G102" s="826"/>
      <c r="H102" s="826"/>
      <c r="I102" s="826"/>
      <c r="J102" s="826"/>
      <c r="K102" s="826"/>
      <c r="L102" s="826"/>
      <c r="M102" s="826"/>
      <c r="N102" s="826"/>
      <c r="O102" s="825"/>
      <c r="P102" s="831"/>
      <c r="Q102" s="414"/>
      <c r="R102" s="114"/>
      <c r="S102" s="114"/>
      <c r="T102" s="114"/>
      <c r="U102" s="114"/>
      <c r="V102" s="114"/>
      <c r="W102" s="827"/>
      <c r="X102" s="134"/>
      <c r="Y102" s="129"/>
      <c r="Z102" s="828"/>
      <c r="AA102" s="114"/>
      <c r="AB102" s="829"/>
    </row>
    <row r="103" spans="2:28" ht="12.75" customHeight="1">
      <c r="B103" s="168"/>
      <c r="C103" s="134"/>
      <c r="D103" s="825"/>
      <c r="E103" s="841"/>
      <c r="F103" s="826"/>
      <c r="G103" s="826"/>
      <c r="H103" s="826"/>
      <c r="I103" s="826"/>
      <c r="J103" s="826"/>
      <c r="K103" s="826"/>
      <c r="L103" s="826"/>
      <c r="M103" s="826"/>
      <c r="N103" s="826"/>
      <c r="O103" s="825"/>
      <c r="P103" s="831"/>
      <c r="Q103" s="414"/>
      <c r="R103" s="114"/>
      <c r="S103" s="114"/>
      <c r="T103" s="114"/>
      <c r="U103" s="114"/>
      <c r="V103" s="114"/>
      <c r="W103" s="827"/>
      <c r="X103" s="134"/>
      <c r="Y103" s="129"/>
      <c r="Z103" s="828"/>
      <c r="AA103" s="114"/>
      <c r="AB103" s="829"/>
    </row>
    <row r="104" spans="2:28" ht="13.5" customHeight="1">
      <c r="B104" s="168"/>
      <c r="C104" s="134"/>
      <c r="D104" s="825"/>
      <c r="E104" s="841"/>
      <c r="F104" s="826"/>
      <c r="G104" s="826"/>
      <c r="H104" s="826"/>
      <c r="I104" s="826"/>
      <c r="J104" s="826"/>
      <c r="K104" s="826"/>
      <c r="L104" s="826"/>
      <c r="M104" s="826"/>
      <c r="N104" s="826"/>
      <c r="O104" s="825"/>
      <c r="P104" s="831"/>
      <c r="Q104" s="414"/>
      <c r="R104" s="114"/>
      <c r="S104" s="114"/>
      <c r="T104" s="114"/>
      <c r="U104" s="114"/>
      <c r="V104" s="114"/>
      <c r="W104" s="827"/>
      <c r="X104" s="134"/>
      <c r="Y104" s="129"/>
      <c r="Z104" s="828"/>
      <c r="AA104" s="114"/>
      <c r="AB104" s="829"/>
    </row>
    <row r="105" spans="2:28" ht="12.75" customHeight="1">
      <c r="B105" s="168"/>
      <c r="C105" s="134"/>
      <c r="D105" s="825"/>
      <c r="E105" s="841"/>
      <c r="F105" s="826"/>
      <c r="G105" s="826"/>
      <c r="H105" s="826"/>
      <c r="I105" s="826"/>
      <c r="J105" s="826"/>
      <c r="K105" s="826"/>
      <c r="L105" s="826"/>
      <c r="M105" s="826"/>
      <c r="N105" s="826"/>
      <c r="O105" s="825"/>
      <c r="P105" s="831"/>
      <c r="Q105" s="414"/>
      <c r="R105" s="114"/>
      <c r="S105" s="114"/>
      <c r="T105" s="114"/>
      <c r="U105" s="114"/>
      <c r="V105" s="114"/>
      <c r="W105" s="827"/>
      <c r="X105" s="134"/>
      <c r="Y105" s="129"/>
      <c r="Z105" s="828"/>
      <c r="AA105" s="114"/>
      <c r="AB105" s="829"/>
    </row>
    <row r="106" spans="2:28">
      <c r="B106" s="168"/>
      <c r="C106" s="134"/>
      <c r="D106" s="825"/>
      <c r="E106" s="841"/>
      <c r="F106" s="826"/>
      <c r="G106" s="826"/>
      <c r="H106" s="826"/>
      <c r="I106" s="826"/>
      <c r="J106" s="826"/>
      <c r="K106" s="826"/>
      <c r="L106" s="826"/>
      <c r="M106" s="826"/>
      <c r="N106" s="826"/>
      <c r="O106" s="825"/>
      <c r="P106" s="831"/>
      <c r="Q106" s="414"/>
      <c r="R106" s="114"/>
      <c r="S106" s="114"/>
      <c r="T106" s="114"/>
      <c r="U106" s="114"/>
      <c r="V106" s="114"/>
      <c r="W106" s="827"/>
      <c r="X106" s="134"/>
      <c r="Y106" s="129"/>
      <c r="Z106" s="828"/>
      <c r="AA106" s="114"/>
      <c r="AB106" s="829"/>
    </row>
    <row r="107" spans="2:28">
      <c r="B107" s="168"/>
      <c r="C107" s="134"/>
      <c r="D107" s="825"/>
      <c r="E107" s="841"/>
      <c r="F107" s="826"/>
      <c r="G107" s="826"/>
      <c r="H107" s="826"/>
      <c r="I107" s="826"/>
      <c r="J107" s="826"/>
      <c r="K107" s="826"/>
      <c r="L107" s="826"/>
      <c r="M107" s="826"/>
      <c r="N107" s="826"/>
      <c r="O107" s="825"/>
      <c r="P107" s="831"/>
      <c r="Q107" s="414"/>
      <c r="R107" s="114"/>
      <c r="S107" s="114"/>
      <c r="T107" s="114"/>
      <c r="U107" s="114"/>
      <c r="V107" s="114"/>
      <c r="W107" s="827"/>
      <c r="X107" s="134"/>
      <c r="Y107" s="129"/>
      <c r="Z107" s="828"/>
      <c r="AA107" s="114"/>
      <c r="AB107" s="829"/>
    </row>
    <row r="108" spans="2:28">
      <c r="B108" s="168"/>
      <c r="C108" s="134"/>
      <c r="D108" s="825"/>
      <c r="E108" s="841"/>
      <c r="F108" s="826"/>
      <c r="G108" s="826"/>
      <c r="H108" s="826"/>
      <c r="I108" s="826"/>
      <c r="J108" s="826"/>
      <c r="K108" s="826"/>
      <c r="L108" s="826"/>
      <c r="M108" s="826"/>
      <c r="N108" s="826"/>
      <c r="O108" s="825"/>
      <c r="P108" s="831"/>
      <c r="Q108" s="414"/>
      <c r="R108" s="114"/>
      <c r="S108" s="114"/>
      <c r="T108" s="114"/>
      <c r="U108" s="114"/>
      <c r="V108" s="114"/>
      <c r="W108" s="827"/>
      <c r="X108" s="134"/>
      <c r="Y108" s="129"/>
      <c r="Z108" s="828"/>
      <c r="AA108" s="114"/>
      <c r="AB108" s="832"/>
    </row>
    <row r="109" spans="2:28" ht="12.75" customHeight="1">
      <c r="B109" s="168"/>
      <c r="C109" s="134"/>
      <c r="D109" s="825"/>
      <c r="E109" s="844"/>
      <c r="F109" s="836"/>
      <c r="G109" s="837"/>
      <c r="H109" s="826"/>
      <c r="I109" s="826"/>
      <c r="J109" s="826"/>
      <c r="K109" s="826"/>
      <c r="L109" s="836"/>
      <c r="M109" s="836"/>
      <c r="N109" s="826"/>
      <c r="O109" s="830"/>
      <c r="P109" s="831"/>
      <c r="Q109" s="414"/>
      <c r="R109" s="114"/>
      <c r="S109" s="114"/>
      <c r="T109" s="114"/>
      <c r="U109" s="114"/>
      <c r="V109" s="114"/>
      <c r="W109" s="827"/>
      <c r="X109" s="134"/>
      <c r="Y109" s="129"/>
      <c r="Z109" s="828"/>
      <c r="AA109" s="114"/>
      <c r="AB109" s="838"/>
    </row>
    <row r="110" spans="2:28" ht="12.75" customHeight="1">
      <c r="B110" s="168"/>
      <c r="C110" s="134"/>
      <c r="D110" s="825"/>
      <c r="E110" s="844"/>
      <c r="F110" s="836"/>
      <c r="G110" s="837"/>
      <c r="H110" s="826"/>
      <c r="I110" s="826"/>
      <c r="J110" s="826"/>
      <c r="K110" s="826"/>
      <c r="L110" s="836"/>
      <c r="M110" s="836"/>
      <c r="N110" s="826"/>
      <c r="O110" s="825"/>
      <c r="P110" s="831"/>
      <c r="Q110" s="414"/>
      <c r="R110" s="114"/>
      <c r="S110" s="114"/>
      <c r="T110" s="114"/>
      <c r="U110" s="114"/>
      <c r="V110" s="114"/>
      <c r="W110" s="827"/>
      <c r="X110" s="134"/>
      <c r="Y110" s="129"/>
      <c r="Z110" s="828"/>
      <c r="AA110" s="114"/>
      <c r="AB110" s="829"/>
    </row>
    <row r="111" spans="2:28" ht="11.25" customHeight="1">
      <c r="B111" s="168"/>
      <c r="C111" s="134"/>
      <c r="D111" s="825"/>
      <c r="E111" s="844"/>
      <c r="F111" s="836"/>
      <c r="G111" s="837"/>
      <c r="H111" s="826"/>
      <c r="I111" s="826"/>
      <c r="J111" s="826"/>
      <c r="K111" s="826"/>
      <c r="L111" s="836"/>
      <c r="M111" s="836"/>
      <c r="N111" s="826"/>
      <c r="O111" s="825"/>
      <c r="P111" s="831"/>
      <c r="Q111" s="414"/>
      <c r="R111" s="114"/>
      <c r="S111" s="114"/>
      <c r="T111" s="114"/>
      <c r="U111" s="114"/>
      <c r="V111" s="114"/>
      <c r="W111" s="827"/>
      <c r="X111" s="134"/>
      <c r="Y111" s="129"/>
      <c r="Z111" s="828"/>
      <c r="AA111" s="114"/>
      <c r="AB111" s="829"/>
    </row>
    <row r="112" spans="2:28" ht="12.75" customHeight="1">
      <c r="B112" s="168"/>
      <c r="C112" s="134"/>
      <c r="D112" s="825"/>
      <c r="E112" s="844"/>
      <c r="F112" s="836"/>
      <c r="G112" s="837"/>
      <c r="H112" s="826"/>
      <c r="I112" s="848"/>
      <c r="J112" s="826"/>
      <c r="K112" s="848"/>
      <c r="L112" s="841"/>
      <c r="M112" s="841"/>
      <c r="N112" s="826"/>
      <c r="O112" s="825"/>
      <c r="P112" s="831"/>
      <c r="Q112" s="414"/>
      <c r="R112" s="114"/>
      <c r="S112" s="114"/>
      <c r="T112" s="114"/>
      <c r="U112" s="114"/>
      <c r="V112" s="114"/>
      <c r="W112" s="827"/>
      <c r="X112" s="134"/>
      <c r="Y112" s="129"/>
      <c r="Z112" s="828"/>
      <c r="AA112" s="114"/>
      <c r="AB112" s="834"/>
    </row>
    <row r="113" spans="2:28" ht="13.5" customHeight="1">
      <c r="B113" s="168"/>
      <c r="C113" s="134"/>
      <c r="D113" s="825"/>
      <c r="E113" s="844"/>
      <c r="F113" s="841"/>
      <c r="G113" s="837"/>
      <c r="H113" s="826"/>
      <c r="I113" s="826"/>
      <c r="J113" s="826"/>
      <c r="K113" s="826"/>
      <c r="L113" s="841"/>
      <c r="M113" s="841"/>
      <c r="N113" s="826"/>
      <c r="O113" s="825"/>
      <c r="P113" s="831"/>
      <c r="Q113" s="414"/>
      <c r="R113" s="114"/>
      <c r="S113" s="114"/>
      <c r="T113" s="114"/>
      <c r="U113" s="114"/>
      <c r="V113" s="114"/>
      <c r="W113" s="827"/>
      <c r="X113" s="134"/>
      <c r="Y113" s="129"/>
      <c r="Z113" s="828"/>
      <c r="AA113" s="114"/>
      <c r="AB113" s="829"/>
    </row>
    <row r="114" spans="2:28" ht="14.25" customHeight="1">
      <c r="B114" s="168"/>
      <c r="C114" s="134"/>
      <c r="D114" s="825"/>
      <c r="E114" s="844"/>
      <c r="F114" s="836"/>
      <c r="G114" s="837"/>
      <c r="H114" s="826"/>
      <c r="I114" s="826"/>
      <c r="J114" s="826"/>
      <c r="K114" s="826"/>
      <c r="L114" s="841"/>
      <c r="M114" s="836"/>
      <c r="N114" s="826"/>
      <c r="O114" s="825"/>
      <c r="P114" s="831"/>
      <c r="Q114" s="414"/>
      <c r="R114" s="114"/>
      <c r="S114" s="114"/>
      <c r="T114" s="114"/>
      <c r="U114" s="114"/>
      <c r="V114" s="114"/>
      <c r="W114" s="827"/>
      <c r="X114" s="134"/>
      <c r="Y114" s="129"/>
      <c r="Z114" s="828"/>
      <c r="AA114" s="114"/>
      <c r="AB114" s="829"/>
    </row>
    <row r="115" spans="2:28">
      <c r="B115" s="168"/>
      <c r="C115" s="134"/>
      <c r="D115" s="825"/>
      <c r="E115" s="844"/>
      <c r="F115" s="841"/>
      <c r="G115" s="837"/>
      <c r="H115" s="826"/>
      <c r="I115" s="826"/>
      <c r="J115" s="826"/>
      <c r="K115" s="826"/>
      <c r="L115" s="837"/>
      <c r="M115" s="837"/>
      <c r="N115" s="106"/>
      <c r="O115" s="825"/>
      <c r="P115" s="831"/>
      <c r="Q115" s="414"/>
      <c r="R115" s="114"/>
      <c r="S115" s="114"/>
      <c r="T115" s="114"/>
      <c r="U115" s="114"/>
      <c r="V115" s="114"/>
      <c r="W115" s="827"/>
      <c r="X115" s="134"/>
      <c r="Y115" s="129"/>
      <c r="Z115" s="828"/>
      <c r="AA115" s="114"/>
      <c r="AB115" s="829"/>
    </row>
    <row r="116" spans="2:28" ht="14.25" customHeight="1">
      <c r="B116" s="168"/>
      <c r="C116" s="134"/>
      <c r="D116" s="825"/>
      <c r="E116" s="844"/>
      <c r="F116" s="841"/>
      <c r="G116" s="841"/>
      <c r="H116" s="826"/>
      <c r="I116" s="826"/>
      <c r="J116" s="826"/>
      <c r="K116" s="836"/>
      <c r="L116" s="848"/>
      <c r="M116" s="841"/>
      <c r="N116" s="837"/>
      <c r="O116" s="825"/>
      <c r="P116" s="831"/>
      <c r="Q116" s="414"/>
      <c r="R116" s="114"/>
      <c r="S116" s="114"/>
      <c r="T116" s="114"/>
      <c r="U116" s="114"/>
      <c r="V116" s="114"/>
      <c r="W116" s="827"/>
      <c r="X116" s="134"/>
      <c r="Y116" s="129"/>
      <c r="Z116" s="828"/>
      <c r="AA116" s="114"/>
      <c r="AB116" s="829"/>
    </row>
    <row r="117" spans="2:28">
      <c r="B117" s="168"/>
      <c r="C117" s="134"/>
      <c r="D117" s="825"/>
      <c r="E117" s="844"/>
      <c r="F117" s="836"/>
      <c r="G117" s="837"/>
      <c r="H117" s="826"/>
      <c r="I117" s="826"/>
      <c r="J117" s="826"/>
      <c r="K117" s="826"/>
      <c r="L117" s="836"/>
      <c r="M117" s="836"/>
      <c r="N117" s="826"/>
      <c r="O117" s="825"/>
      <c r="P117" s="831"/>
      <c r="Q117" s="414"/>
      <c r="R117" s="114"/>
      <c r="S117" s="114"/>
      <c r="T117" s="114"/>
      <c r="U117" s="114"/>
      <c r="V117" s="114"/>
      <c r="W117" s="827"/>
      <c r="X117" s="134"/>
      <c r="Y117" s="129"/>
      <c r="Z117" s="828"/>
      <c r="AA117" s="114"/>
      <c r="AB117" s="829"/>
    </row>
    <row r="118" spans="2:28" ht="11.25" customHeight="1">
      <c r="B118" s="168"/>
      <c r="C118" s="134"/>
      <c r="D118" s="825"/>
      <c r="E118" s="844"/>
      <c r="F118" s="841"/>
      <c r="G118" s="837"/>
      <c r="H118" s="826"/>
      <c r="I118" s="826"/>
      <c r="J118" s="826"/>
      <c r="K118" s="826"/>
      <c r="L118" s="837"/>
      <c r="M118" s="837"/>
      <c r="N118" s="826"/>
      <c r="O118" s="825"/>
      <c r="P118" s="839"/>
      <c r="Q118" s="414"/>
      <c r="R118" s="114"/>
      <c r="S118" s="114"/>
      <c r="T118" s="114"/>
      <c r="U118" s="114"/>
      <c r="V118" s="114"/>
      <c r="W118" s="827"/>
      <c r="X118" s="134"/>
      <c r="Y118" s="129"/>
      <c r="Z118" s="828"/>
      <c r="AA118" s="114"/>
      <c r="AB118" s="840"/>
    </row>
    <row r="119" spans="2:28">
      <c r="B119" s="168"/>
      <c r="C119" s="134"/>
      <c r="D119" s="825"/>
      <c r="E119" s="844"/>
      <c r="F119" s="836"/>
      <c r="G119" s="837"/>
      <c r="H119" s="826"/>
      <c r="I119" s="826"/>
      <c r="J119" s="826"/>
      <c r="K119" s="826"/>
      <c r="L119" s="837"/>
      <c r="M119" s="837"/>
      <c r="N119" s="826"/>
      <c r="O119" s="825"/>
      <c r="P119" s="831"/>
      <c r="Q119" s="414"/>
      <c r="R119" s="114"/>
      <c r="S119" s="114"/>
      <c r="T119" s="114"/>
      <c r="U119" s="114"/>
      <c r="V119" s="114"/>
      <c r="W119" s="827"/>
      <c r="X119" s="134"/>
      <c r="Y119" s="129"/>
      <c r="Z119" s="828"/>
      <c r="AA119" s="114"/>
      <c r="AB119" s="829"/>
    </row>
    <row r="120" spans="2:28">
      <c r="B120" s="168"/>
      <c r="C120" s="134"/>
      <c r="D120" s="825"/>
      <c r="E120" s="844"/>
      <c r="F120" s="837"/>
      <c r="G120" s="841"/>
      <c r="H120" s="826"/>
      <c r="I120" s="826"/>
      <c r="J120" s="826"/>
      <c r="K120" s="826"/>
      <c r="L120" s="848"/>
      <c r="M120" s="841"/>
      <c r="N120" s="826"/>
      <c r="O120" s="825"/>
      <c r="P120" s="839"/>
      <c r="Q120" s="414"/>
      <c r="R120" s="114"/>
      <c r="S120" s="114"/>
      <c r="T120" s="114"/>
      <c r="U120" s="114"/>
      <c r="V120" s="114"/>
      <c r="W120" s="827"/>
      <c r="X120" s="134"/>
      <c r="Y120" s="129"/>
      <c r="Z120" s="828"/>
      <c r="AA120" s="114"/>
      <c r="AB120" s="840"/>
    </row>
    <row r="121" spans="2:28" hidden="1">
      <c r="B121" s="168"/>
      <c r="C121" s="134"/>
      <c r="D121" s="825"/>
      <c r="E121" s="844"/>
      <c r="F121" s="841"/>
      <c r="G121" s="837"/>
      <c r="H121" s="826"/>
      <c r="I121" s="826"/>
      <c r="J121" s="826"/>
      <c r="K121" s="826"/>
      <c r="L121" s="836"/>
      <c r="M121" s="836"/>
      <c r="N121" s="826"/>
      <c r="O121" s="825"/>
      <c r="P121" s="831"/>
      <c r="Q121" s="414"/>
      <c r="R121" s="114"/>
      <c r="S121" s="114"/>
      <c r="T121" s="114"/>
      <c r="U121" s="114"/>
      <c r="V121" s="114"/>
      <c r="W121" s="827"/>
      <c r="X121" s="134"/>
      <c r="Y121" s="129"/>
      <c r="Z121" s="828"/>
      <c r="AA121" s="114"/>
      <c r="AB121" s="834"/>
    </row>
    <row r="122" spans="2:28">
      <c r="B122" s="168"/>
      <c r="C122" s="109"/>
      <c r="D122" s="825"/>
      <c r="E122" s="844"/>
      <c r="F122" s="837"/>
      <c r="G122" s="837"/>
      <c r="H122" s="826"/>
      <c r="I122" s="826"/>
      <c r="J122" s="826"/>
      <c r="K122" s="826"/>
      <c r="L122" s="841"/>
      <c r="M122" s="841"/>
      <c r="N122" s="826"/>
      <c r="O122" s="825"/>
      <c r="P122" s="831"/>
      <c r="Q122" s="414"/>
      <c r="R122" s="114"/>
      <c r="S122" s="114"/>
      <c r="T122" s="114"/>
      <c r="U122" s="114"/>
      <c r="V122" s="114"/>
      <c r="W122" s="827"/>
      <c r="X122" s="134"/>
      <c r="Y122" s="129"/>
      <c r="Z122" s="828"/>
      <c r="AA122" s="114"/>
      <c r="AB122" s="829"/>
    </row>
    <row r="123" spans="2:28">
      <c r="B123" s="168"/>
      <c r="C123" s="134"/>
      <c r="D123" s="825"/>
      <c r="E123" s="844"/>
      <c r="F123" s="836"/>
      <c r="G123" s="837"/>
      <c r="H123" s="848"/>
      <c r="I123" s="826"/>
      <c r="J123" s="826"/>
      <c r="K123" s="826"/>
      <c r="L123" s="836"/>
      <c r="M123" s="837"/>
      <c r="N123" s="826"/>
      <c r="O123" s="830"/>
      <c r="P123" s="839"/>
      <c r="Q123" s="414"/>
      <c r="R123" s="114"/>
      <c r="S123" s="114"/>
      <c r="T123" s="114"/>
      <c r="U123" s="114"/>
      <c r="V123" s="114"/>
      <c r="W123" s="827"/>
      <c r="X123" s="134"/>
      <c r="Y123" s="129"/>
      <c r="Z123" s="828"/>
      <c r="AA123" s="114"/>
      <c r="AB123" s="840"/>
    </row>
    <row r="124" spans="2:28">
      <c r="B124" s="168"/>
      <c r="C124" s="134"/>
      <c r="D124" s="825"/>
      <c r="E124" s="844"/>
      <c r="F124" s="848"/>
      <c r="G124" s="848"/>
      <c r="H124" s="826"/>
      <c r="I124" s="826"/>
      <c r="J124" s="826"/>
      <c r="K124" s="826"/>
      <c r="L124" s="849"/>
      <c r="M124" s="848"/>
      <c r="N124" s="826"/>
      <c r="O124" s="830"/>
      <c r="P124" s="831"/>
      <c r="Q124" s="414"/>
      <c r="R124" s="114"/>
      <c r="S124" s="114"/>
      <c r="T124" s="114"/>
      <c r="U124" s="114"/>
      <c r="V124" s="114"/>
      <c r="W124" s="827"/>
      <c r="X124" s="134"/>
      <c r="Y124" s="129"/>
      <c r="Z124" s="828"/>
      <c r="AA124" s="114"/>
      <c r="AB124" s="843"/>
    </row>
    <row r="125" spans="2:28">
      <c r="B125" s="168"/>
      <c r="C125" s="134"/>
      <c r="D125" s="825"/>
      <c r="E125" s="844"/>
      <c r="F125" s="164"/>
      <c r="G125" s="164"/>
      <c r="H125" s="164"/>
      <c r="I125" s="164"/>
      <c r="J125" s="164"/>
      <c r="K125" s="164"/>
      <c r="L125" s="164"/>
      <c r="M125" s="164"/>
      <c r="N125" s="164"/>
      <c r="O125" s="830"/>
      <c r="P125" s="831"/>
      <c r="Q125" s="414"/>
      <c r="R125" s="114"/>
      <c r="S125" s="114"/>
      <c r="T125" s="114"/>
      <c r="U125" s="114"/>
      <c r="V125" s="114"/>
      <c r="W125" s="827"/>
      <c r="X125" s="134"/>
      <c r="Y125" s="129"/>
      <c r="Z125" s="828"/>
      <c r="AA125" s="114"/>
      <c r="AB125" s="829"/>
    </row>
    <row r="126" spans="2:28" ht="11.25" customHeight="1">
      <c r="B126" s="168"/>
      <c r="C126" s="134"/>
      <c r="D126" s="825"/>
      <c r="E126" s="844"/>
      <c r="F126" s="164"/>
      <c r="G126" s="164"/>
      <c r="H126" s="164"/>
      <c r="I126" s="164"/>
      <c r="J126" s="164"/>
      <c r="K126" s="164"/>
      <c r="L126" s="164"/>
      <c r="M126" s="164"/>
      <c r="N126" s="164"/>
      <c r="O126" s="830"/>
      <c r="P126" s="831"/>
      <c r="Q126" s="414"/>
      <c r="R126" s="114"/>
      <c r="S126" s="114"/>
      <c r="T126" s="114"/>
      <c r="U126" s="114"/>
      <c r="V126" s="114"/>
      <c r="W126" s="827"/>
      <c r="X126" s="134"/>
      <c r="Y126" s="129"/>
      <c r="Z126" s="828"/>
      <c r="AA126" s="114"/>
      <c r="AB126" s="829"/>
    </row>
    <row r="127" spans="2:28" ht="12.75" customHeight="1">
      <c r="B127" s="168"/>
      <c r="C127" s="134"/>
      <c r="D127" s="825"/>
      <c r="E127" s="164"/>
      <c r="F127" s="164"/>
      <c r="G127" s="164"/>
      <c r="H127" s="164"/>
      <c r="I127" s="164"/>
      <c r="J127" s="164"/>
      <c r="K127" s="164"/>
      <c r="L127" s="164"/>
      <c r="M127" s="164"/>
      <c r="N127" s="164"/>
      <c r="O127" s="830"/>
      <c r="P127" s="831"/>
      <c r="Q127" s="414"/>
      <c r="R127" s="114"/>
      <c r="S127" s="114"/>
      <c r="T127" s="114"/>
      <c r="U127" s="114"/>
      <c r="V127" s="114"/>
      <c r="W127" s="827"/>
      <c r="X127" s="134"/>
      <c r="Y127" s="129"/>
      <c r="Z127" s="828"/>
      <c r="AA127" s="114"/>
      <c r="AB127" s="829"/>
    </row>
    <row r="128" spans="2:28" ht="11.25" customHeight="1">
      <c r="B128" s="168"/>
      <c r="C128" s="134"/>
      <c r="D128" s="825"/>
      <c r="E128" s="164"/>
      <c r="F128" s="164"/>
      <c r="G128" s="164"/>
      <c r="H128" s="164"/>
      <c r="I128" s="164"/>
      <c r="J128" s="164"/>
      <c r="K128" s="845"/>
      <c r="L128" s="164"/>
      <c r="M128" s="164"/>
      <c r="N128" s="164"/>
      <c r="O128" s="833"/>
      <c r="P128" s="831"/>
      <c r="Q128" s="414"/>
      <c r="R128" s="114"/>
      <c r="S128" s="114"/>
      <c r="T128" s="114"/>
      <c r="U128" s="114"/>
      <c r="V128" s="114"/>
      <c r="W128" s="846"/>
      <c r="X128" s="134"/>
      <c r="Y128" s="847"/>
      <c r="Z128" s="828"/>
      <c r="AA128" s="114"/>
      <c r="AB128" s="829"/>
    </row>
    <row r="129" spans="2:28">
      <c r="B129" s="213"/>
      <c r="C129" s="114"/>
      <c r="D129" s="213"/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210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</row>
    <row r="130" spans="2:28">
      <c r="B130" s="114"/>
      <c r="C130" s="134"/>
      <c r="D130" s="414"/>
      <c r="E130" s="217"/>
      <c r="F130" s="217"/>
      <c r="G130" s="217"/>
      <c r="H130" s="217"/>
      <c r="I130" s="217"/>
      <c r="J130" s="217"/>
      <c r="K130" s="217"/>
      <c r="L130" s="217"/>
      <c r="M130" s="134"/>
      <c r="N130" s="134"/>
      <c r="O130" s="106"/>
      <c r="P130" s="106"/>
      <c r="Q130" s="134"/>
      <c r="R130" s="414"/>
      <c r="S130" s="114"/>
      <c r="T130" s="414"/>
      <c r="U130" s="134"/>
      <c r="V130" s="114"/>
      <c r="W130" s="114"/>
      <c r="X130" s="114"/>
      <c r="Y130" s="114"/>
      <c r="Z130" s="114"/>
      <c r="AA130" s="114"/>
      <c r="AB130" s="114"/>
    </row>
    <row r="131" spans="2:28">
      <c r="B131" s="114"/>
      <c r="C131" s="134"/>
      <c r="D131" s="106"/>
      <c r="E131" s="820"/>
      <c r="F131" s="217"/>
      <c r="G131" s="217"/>
      <c r="H131" s="217"/>
      <c r="I131" s="217"/>
      <c r="J131" s="217"/>
      <c r="K131" s="217"/>
      <c r="L131" s="217"/>
      <c r="M131" s="134"/>
      <c r="N131" s="134"/>
      <c r="O131" s="106"/>
      <c r="P131" s="106"/>
      <c r="Q131" s="134"/>
      <c r="R131" s="414"/>
      <c r="S131" s="114"/>
      <c r="T131" s="414"/>
      <c r="U131" s="134"/>
      <c r="V131" s="114"/>
      <c r="W131" s="114"/>
      <c r="X131" s="114"/>
      <c r="Y131" s="114"/>
      <c r="Z131" s="114"/>
      <c r="AA131" s="114"/>
      <c r="AB131" s="114"/>
    </row>
    <row r="132" spans="2:28">
      <c r="B132" s="114"/>
      <c r="C132" s="414"/>
      <c r="D132" s="414"/>
      <c r="E132" s="217"/>
      <c r="F132" s="217"/>
      <c r="G132" s="217"/>
      <c r="H132" s="217"/>
      <c r="I132" s="114"/>
      <c r="J132" s="114"/>
      <c r="K132" s="217"/>
      <c r="L132" s="112"/>
      <c r="M132" s="134"/>
      <c r="N132" s="134"/>
      <c r="O132" s="106"/>
      <c r="P132" s="106"/>
      <c r="Q132" s="414"/>
      <c r="R132" s="414"/>
      <c r="S132" s="114"/>
      <c r="T132" s="414"/>
      <c r="U132" s="134"/>
      <c r="V132" s="114"/>
      <c r="W132" s="114"/>
      <c r="X132" s="114"/>
      <c r="Y132" s="114"/>
      <c r="Z132" s="114"/>
      <c r="AA132" s="114"/>
      <c r="AB132" s="822"/>
    </row>
    <row r="133" spans="2:28">
      <c r="B133" s="114"/>
      <c r="C133" s="134"/>
      <c r="D133" s="134"/>
      <c r="E133" s="414"/>
      <c r="F133" s="414"/>
      <c r="G133" s="414"/>
      <c r="H133" s="414"/>
      <c r="I133" s="414"/>
      <c r="J133" s="414"/>
      <c r="K133" s="414"/>
      <c r="L133" s="414"/>
      <c r="M133" s="414"/>
      <c r="N133" s="414"/>
      <c r="O133" s="106"/>
      <c r="P133" s="106"/>
      <c r="Q133" s="414"/>
      <c r="R133" s="414"/>
      <c r="S133" s="114"/>
      <c r="T133" s="414"/>
      <c r="U133" s="134"/>
      <c r="V133" s="114"/>
      <c r="W133" s="114"/>
      <c r="X133" s="114"/>
      <c r="Y133" s="114"/>
      <c r="Z133" s="375"/>
      <c r="AA133" s="114"/>
      <c r="AB133" s="822"/>
    </row>
    <row r="134" spans="2:28">
      <c r="B134" s="114"/>
      <c r="C134" s="414"/>
      <c r="D134" s="114"/>
      <c r="E134" s="414"/>
      <c r="F134" s="414"/>
      <c r="G134" s="414"/>
      <c r="H134" s="414"/>
      <c r="I134" s="414"/>
      <c r="J134" s="414"/>
      <c r="K134" s="414"/>
      <c r="L134" s="414"/>
      <c r="M134" s="414"/>
      <c r="N134" s="414"/>
      <c r="O134" s="106"/>
      <c r="P134" s="106"/>
      <c r="Q134" s="134"/>
      <c r="R134" s="414"/>
      <c r="S134" s="114"/>
      <c r="T134" s="414"/>
      <c r="U134" s="134"/>
      <c r="V134" s="114"/>
      <c r="W134" s="114"/>
      <c r="X134" s="114"/>
      <c r="Y134" s="114"/>
      <c r="Z134" s="375"/>
      <c r="AA134" s="114"/>
      <c r="AB134" s="823"/>
    </row>
    <row r="135" spans="2:28">
      <c r="B135" s="114"/>
      <c r="C135" s="134"/>
      <c r="D135" s="217"/>
      <c r="E135" s="134"/>
      <c r="F135" s="134"/>
      <c r="G135" s="134"/>
      <c r="H135" s="134"/>
      <c r="I135" s="109"/>
      <c r="J135" s="134"/>
      <c r="K135" s="134"/>
      <c r="L135" s="134"/>
      <c r="M135" s="134"/>
      <c r="N135" s="109"/>
      <c r="O135" s="106"/>
      <c r="P135" s="106"/>
      <c r="Q135" s="217"/>
      <c r="R135" s="414"/>
      <c r="S135" s="134"/>
      <c r="T135" s="414"/>
      <c r="U135" s="134"/>
      <c r="V135" s="114"/>
      <c r="W135" s="304"/>
      <c r="X135" s="414"/>
      <c r="Y135" s="168"/>
      <c r="Z135" s="824"/>
      <c r="AA135" s="114"/>
      <c r="AB135" s="823"/>
    </row>
    <row r="136" spans="2:28">
      <c r="B136" s="168"/>
      <c r="C136" s="134"/>
      <c r="D136" s="825"/>
      <c r="E136" s="826"/>
      <c r="F136" s="826"/>
      <c r="G136" s="826"/>
      <c r="H136" s="826"/>
      <c r="I136" s="826"/>
      <c r="J136" s="826"/>
      <c r="K136" s="826"/>
      <c r="L136" s="826"/>
      <c r="M136" s="826"/>
      <c r="N136" s="826"/>
      <c r="O136" s="825"/>
      <c r="P136" s="414"/>
      <c r="Q136" s="414"/>
      <c r="R136" s="114"/>
      <c r="S136" s="639"/>
      <c r="T136" s="114"/>
      <c r="U136" s="114"/>
      <c r="V136" s="114"/>
      <c r="W136" s="827"/>
      <c r="X136" s="134"/>
      <c r="Y136" s="129"/>
      <c r="Z136" s="828"/>
      <c r="AA136" s="114"/>
      <c r="AB136" s="829"/>
    </row>
    <row r="137" spans="2:28">
      <c r="B137" s="168"/>
      <c r="C137" s="134"/>
      <c r="D137" s="825"/>
      <c r="E137" s="826"/>
      <c r="F137" s="826"/>
      <c r="G137" s="826"/>
      <c r="H137" s="826"/>
      <c r="I137" s="826"/>
      <c r="J137" s="826"/>
      <c r="K137" s="826"/>
      <c r="L137" s="826"/>
      <c r="M137" s="826"/>
      <c r="N137" s="826"/>
      <c r="O137" s="830"/>
      <c r="P137" s="831"/>
      <c r="Q137" s="414"/>
      <c r="R137" s="114"/>
      <c r="S137" s="114"/>
      <c r="T137" s="114"/>
      <c r="U137" s="114"/>
      <c r="V137" s="114"/>
      <c r="W137" s="827"/>
      <c r="X137" s="134"/>
      <c r="Y137" s="129"/>
      <c r="Z137" s="828"/>
      <c r="AA137" s="114"/>
      <c r="AB137" s="829"/>
    </row>
    <row r="138" spans="2:28">
      <c r="B138" s="168"/>
      <c r="C138" s="134"/>
      <c r="D138" s="825"/>
      <c r="E138" s="826"/>
      <c r="F138" s="826"/>
      <c r="G138" s="826"/>
      <c r="H138" s="841"/>
      <c r="I138" s="826"/>
      <c r="J138" s="826"/>
      <c r="K138" s="841"/>
      <c r="L138" s="826"/>
      <c r="M138" s="826"/>
      <c r="N138" s="826"/>
      <c r="O138" s="825"/>
      <c r="P138" s="831"/>
      <c r="Q138" s="414"/>
      <c r="R138" s="114"/>
      <c r="S138" s="114"/>
      <c r="T138" s="114"/>
      <c r="U138" s="114"/>
      <c r="V138" s="114"/>
      <c r="W138" s="827"/>
      <c r="X138" s="134"/>
      <c r="Y138" s="129"/>
      <c r="Z138" s="828"/>
      <c r="AA138" s="114"/>
      <c r="AB138" s="832"/>
    </row>
    <row r="139" spans="2:28">
      <c r="B139" s="168"/>
      <c r="C139" s="134"/>
      <c r="D139" s="825"/>
      <c r="E139" s="826"/>
      <c r="F139" s="826"/>
      <c r="G139" s="826"/>
      <c r="H139" s="826"/>
      <c r="I139" s="826"/>
      <c r="J139" s="826"/>
      <c r="K139" s="826"/>
      <c r="L139" s="826"/>
      <c r="M139" s="826"/>
      <c r="N139" s="841"/>
      <c r="O139" s="833"/>
      <c r="P139" s="831"/>
      <c r="Q139" s="414"/>
      <c r="R139" s="114"/>
      <c r="S139" s="114"/>
      <c r="T139" s="114"/>
      <c r="U139" s="114"/>
      <c r="V139" s="114"/>
      <c r="W139" s="827"/>
      <c r="X139" s="134"/>
      <c r="Y139" s="129"/>
      <c r="Z139" s="828"/>
      <c r="AA139" s="114"/>
      <c r="AB139" s="829"/>
    </row>
    <row r="140" spans="2:28">
      <c r="B140" s="168"/>
      <c r="C140" s="134"/>
      <c r="D140" s="825"/>
      <c r="E140" s="826"/>
      <c r="F140" s="826"/>
      <c r="G140" s="826"/>
      <c r="H140" s="826"/>
      <c r="I140" s="826"/>
      <c r="J140" s="826"/>
      <c r="K140" s="826"/>
      <c r="L140" s="826"/>
      <c r="M140" s="826"/>
      <c r="N140" s="826"/>
      <c r="O140" s="825"/>
      <c r="P140" s="831"/>
      <c r="Q140" s="414"/>
      <c r="R140" s="114"/>
      <c r="S140" s="114"/>
      <c r="T140" s="114"/>
      <c r="U140" s="114"/>
      <c r="V140" s="114"/>
      <c r="W140" s="827"/>
      <c r="X140" s="134"/>
      <c r="Y140" s="129"/>
      <c r="Z140" s="828"/>
      <c r="AA140" s="114"/>
      <c r="AB140" s="834"/>
    </row>
    <row r="141" spans="2:28">
      <c r="B141" s="168"/>
      <c r="C141" s="134"/>
      <c r="D141" s="825"/>
      <c r="E141" s="826"/>
      <c r="F141" s="826"/>
      <c r="G141" s="826"/>
      <c r="H141" s="826"/>
      <c r="I141" s="826"/>
      <c r="J141" s="826"/>
      <c r="K141" s="826"/>
      <c r="L141" s="826"/>
      <c r="M141" s="826"/>
      <c r="N141" s="826"/>
      <c r="O141" s="825"/>
      <c r="P141" s="831"/>
      <c r="Q141" s="414"/>
      <c r="R141" s="114"/>
      <c r="S141" s="114"/>
      <c r="T141" s="114"/>
      <c r="U141" s="114"/>
      <c r="V141" s="114"/>
      <c r="W141" s="827"/>
      <c r="X141" s="134"/>
      <c r="Y141" s="129"/>
      <c r="Z141" s="828"/>
      <c r="AA141" s="114"/>
      <c r="AB141" s="832"/>
    </row>
    <row r="142" spans="2:28">
      <c r="B142" s="168"/>
      <c r="C142" s="134"/>
      <c r="D142" s="825"/>
      <c r="E142" s="826"/>
      <c r="F142" s="826"/>
      <c r="G142" s="106"/>
      <c r="H142" s="836"/>
      <c r="I142" s="841"/>
      <c r="J142" s="826"/>
      <c r="K142" s="826"/>
      <c r="L142" s="826"/>
      <c r="M142" s="826"/>
      <c r="N142" s="826"/>
      <c r="O142" s="835"/>
      <c r="P142" s="831"/>
      <c r="Q142" s="414"/>
      <c r="R142" s="114"/>
      <c r="S142" s="114"/>
      <c r="T142" s="114"/>
      <c r="U142" s="114"/>
      <c r="V142" s="114"/>
      <c r="W142" s="827"/>
      <c r="X142" s="134"/>
      <c r="Y142" s="129"/>
      <c r="Z142" s="828"/>
      <c r="AA142" s="114"/>
      <c r="AB142" s="834"/>
    </row>
    <row r="143" spans="2:28">
      <c r="B143" s="168"/>
      <c r="C143" s="134"/>
      <c r="D143" s="825"/>
      <c r="E143" s="626"/>
      <c r="F143" s="826"/>
      <c r="G143" s="826"/>
      <c r="H143" s="826"/>
      <c r="I143" s="826"/>
      <c r="J143" s="826"/>
      <c r="K143" s="826"/>
      <c r="L143" s="826"/>
      <c r="M143" s="826"/>
      <c r="N143" s="826"/>
      <c r="O143" s="825"/>
      <c r="P143" s="831"/>
      <c r="Q143" s="414"/>
      <c r="R143" s="114"/>
      <c r="S143" s="114"/>
      <c r="T143" s="114"/>
      <c r="U143" s="114"/>
      <c r="V143" s="114"/>
      <c r="W143" s="827"/>
      <c r="X143" s="134"/>
      <c r="Y143" s="129"/>
      <c r="Z143" s="828"/>
      <c r="AA143" s="114"/>
      <c r="AB143" s="829"/>
    </row>
    <row r="144" spans="2:28">
      <c r="B144" s="168"/>
      <c r="C144" s="134"/>
      <c r="D144" s="825"/>
      <c r="E144" s="626"/>
      <c r="F144" s="826"/>
      <c r="G144" s="826"/>
      <c r="H144" s="826"/>
      <c r="I144" s="826"/>
      <c r="J144" s="826"/>
      <c r="K144" s="826"/>
      <c r="L144" s="826"/>
      <c r="M144" s="826"/>
      <c r="N144" s="826"/>
      <c r="O144" s="825"/>
      <c r="P144" s="831"/>
      <c r="Q144" s="414"/>
      <c r="R144" s="114"/>
      <c r="S144" s="114"/>
      <c r="T144" s="114"/>
      <c r="U144" s="114"/>
      <c r="V144" s="114"/>
      <c r="W144" s="827"/>
      <c r="X144" s="134"/>
      <c r="Y144" s="129"/>
      <c r="Z144" s="828"/>
      <c r="AA144" s="114"/>
      <c r="AB144" s="829"/>
    </row>
    <row r="145" spans="2:28">
      <c r="B145" s="168"/>
      <c r="C145" s="134"/>
      <c r="D145" s="825"/>
      <c r="E145" s="626"/>
      <c r="F145" s="826"/>
      <c r="G145" s="826"/>
      <c r="H145" s="826"/>
      <c r="I145" s="826"/>
      <c r="J145" s="826"/>
      <c r="K145" s="826"/>
      <c r="L145" s="826"/>
      <c r="M145" s="826"/>
      <c r="N145" s="826"/>
      <c r="O145" s="825"/>
      <c r="P145" s="831"/>
      <c r="Q145" s="414"/>
      <c r="R145" s="114"/>
      <c r="S145" s="114"/>
      <c r="T145" s="114"/>
      <c r="U145" s="114"/>
      <c r="V145" s="114"/>
      <c r="W145" s="827"/>
      <c r="X145" s="134"/>
      <c r="Y145" s="129"/>
      <c r="Z145" s="828"/>
      <c r="AA145" s="114"/>
      <c r="AB145" s="829"/>
    </row>
    <row r="146" spans="2:28">
      <c r="B146" s="168"/>
      <c r="C146" s="134"/>
      <c r="D146" s="825"/>
      <c r="E146" s="626"/>
      <c r="F146" s="826"/>
      <c r="G146" s="826"/>
      <c r="H146" s="826"/>
      <c r="I146" s="826"/>
      <c r="J146" s="826"/>
      <c r="K146" s="826"/>
      <c r="L146" s="826"/>
      <c r="M146" s="826"/>
      <c r="N146" s="826"/>
      <c r="O146" s="825"/>
      <c r="P146" s="831"/>
      <c r="Q146" s="414"/>
      <c r="R146" s="114"/>
      <c r="S146" s="114"/>
      <c r="T146" s="114"/>
      <c r="U146" s="114"/>
      <c r="V146" s="114"/>
      <c r="W146" s="827"/>
      <c r="X146" s="134"/>
      <c r="Y146" s="129"/>
      <c r="Z146" s="828"/>
      <c r="AA146" s="114"/>
      <c r="AB146" s="829"/>
    </row>
    <row r="147" spans="2:28">
      <c r="B147" s="168"/>
      <c r="C147" s="134"/>
      <c r="D147" s="825"/>
      <c r="E147" s="626"/>
      <c r="F147" s="826"/>
      <c r="G147" s="826"/>
      <c r="H147" s="826"/>
      <c r="I147" s="826"/>
      <c r="J147" s="826"/>
      <c r="K147" s="826"/>
      <c r="L147" s="826"/>
      <c r="M147" s="826"/>
      <c r="N147" s="826"/>
      <c r="O147" s="825"/>
      <c r="P147" s="831"/>
      <c r="Q147" s="414"/>
      <c r="R147" s="114"/>
      <c r="S147" s="114"/>
      <c r="T147" s="114"/>
      <c r="U147" s="114"/>
      <c r="V147" s="114"/>
      <c r="W147" s="827"/>
      <c r="X147" s="134"/>
      <c r="Y147" s="129"/>
      <c r="Z147" s="828"/>
      <c r="AA147" s="114"/>
      <c r="AB147" s="829"/>
    </row>
    <row r="148" spans="2:28">
      <c r="B148" s="168"/>
      <c r="C148" s="134"/>
      <c r="D148" s="825"/>
      <c r="E148" s="626"/>
      <c r="F148" s="826"/>
      <c r="G148" s="826"/>
      <c r="H148" s="826"/>
      <c r="I148" s="826"/>
      <c r="J148" s="826"/>
      <c r="K148" s="826"/>
      <c r="L148" s="826"/>
      <c r="M148" s="826"/>
      <c r="N148" s="826"/>
      <c r="O148" s="825"/>
      <c r="P148" s="831"/>
      <c r="Q148" s="414"/>
      <c r="R148" s="114"/>
      <c r="S148" s="114"/>
      <c r="T148" s="114"/>
      <c r="U148" s="114"/>
      <c r="V148" s="114"/>
      <c r="W148" s="827"/>
      <c r="X148" s="134"/>
      <c r="Y148" s="129"/>
      <c r="Z148" s="828"/>
      <c r="AA148" s="114"/>
      <c r="AB148" s="829"/>
    </row>
    <row r="149" spans="2:28" ht="13.5" customHeight="1">
      <c r="B149" s="168"/>
      <c r="C149" s="134"/>
      <c r="D149" s="825"/>
      <c r="E149" s="626"/>
      <c r="F149" s="826"/>
      <c r="G149" s="826"/>
      <c r="H149" s="826"/>
      <c r="I149" s="826"/>
      <c r="J149" s="826"/>
      <c r="K149" s="826"/>
      <c r="L149" s="826"/>
      <c r="M149" s="826"/>
      <c r="N149" s="826"/>
      <c r="O149" s="825"/>
      <c r="P149" s="831"/>
      <c r="Q149" s="414"/>
      <c r="R149" s="114"/>
      <c r="S149" s="114"/>
      <c r="T149" s="114"/>
      <c r="U149" s="114"/>
      <c r="V149" s="114"/>
      <c r="W149" s="827"/>
      <c r="X149" s="134"/>
      <c r="Y149" s="129"/>
      <c r="Z149" s="828"/>
      <c r="AA149" s="114"/>
      <c r="AB149" s="829"/>
    </row>
    <row r="150" spans="2:28">
      <c r="B150" s="168"/>
      <c r="C150" s="134"/>
      <c r="D150" s="825"/>
      <c r="E150" s="626"/>
      <c r="F150" s="826"/>
      <c r="G150" s="826"/>
      <c r="H150" s="826"/>
      <c r="I150" s="826"/>
      <c r="J150" s="826"/>
      <c r="K150" s="826"/>
      <c r="L150" s="826"/>
      <c r="M150" s="826"/>
      <c r="N150" s="826"/>
      <c r="O150" s="825"/>
      <c r="P150" s="831"/>
      <c r="Q150" s="414"/>
      <c r="R150" s="114"/>
      <c r="S150" s="114"/>
      <c r="T150" s="114"/>
      <c r="U150" s="114"/>
      <c r="V150" s="114"/>
      <c r="W150" s="827"/>
      <c r="X150" s="134"/>
      <c r="Y150" s="129"/>
      <c r="Z150" s="828"/>
      <c r="AA150" s="114"/>
      <c r="AB150" s="832"/>
    </row>
    <row r="151" spans="2:28" ht="12.75" customHeight="1">
      <c r="B151" s="168"/>
      <c r="C151" s="134"/>
      <c r="D151" s="825"/>
      <c r="E151" s="626"/>
      <c r="F151" s="836"/>
      <c r="G151" s="837"/>
      <c r="H151" s="826"/>
      <c r="I151" s="826"/>
      <c r="J151" s="826"/>
      <c r="K151" s="826"/>
      <c r="L151" s="836"/>
      <c r="M151" s="836"/>
      <c r="N151" s="826"/>
      <c r="O151" s="830"/>
      <c r="P151" s="831"/>
      <c r="Q151" s="414"/>
      <c r="R151" s="114"/>
      <c r="S151" s="114"/>
      <c r="T151" s="114"/>
      <c r="U151" s="114"/>
      <c r="V151" s="114"/>
      <c r="W151" s="827"/>
      <c r="X151" s="134"/>
      <c r="Y151" s="129"/>
      <c r="Z151" s="828"/>
      <c r="AA151" s="114"/>
      <c r="AB151" s="838"/>
    </row>
    <row r="152" spans="2:28">
      <c r="B152" s="168"/>
      <c r="C152" s="134"/>
      <c r="D152" s="825"/>
      <c r="E152" s="626"/>
      <c r="F152" s="836"/>
      <c r="G152" s="837"/>
      <c r="H152" s="826"/>
      <c r="I152" s="826"/>
      <c r="J152" s="826"/>
      <c r="K152" s="826"/>
      <c r="L152" s="836"/>
      <c r="M152" s="836"/>
      <c r="N152" s="826"/>
      <c r="O152" s="825"/>
      <c r="P152" s="831"/>
      <c r="Q152" s="414"/>
      <c r="R152" s="114"/>
      <c r="S152" s="114"/>
      <c r="T152" s="114"/>
      <c r="U152" s="114"/>
      <c r="V152" s="114"/>
      <c r="W152" s="827"/>
      <c r="X152" s="134"/>
      <c r="Y152" s="129"/>
      <c r="Z152" s="828"/>
      <c r="AA152" s="114"/>
      <c r="AB152" s="829"/>
    </row>
    <row r="153" spans="2:28" ht="12.75" customHeight="1">
      <c r="B153" s="168"/>
      <c r="C153" s="134"/>
      <c r="D153" s="825"/>
      <c r="E153" s="626"/>
      <c r="F153" s="836"/>
      <c r="G153" s="837"/>
      <c r="H153" s="826"/>
      <c r="I153" s="826"/>
      <c r="J153" s="826"/>
      <c r="K153" s="826"/>
      <c r="L153" s="836"/>
      <c r="M153" s="836"/>
      <c r="N153" s="826"/>
      <c r="O153" s="825"/>
      <c r="P153" s="831"/>
      <c r="Q153" s="414"/>
      <c r="R153" s="114"/>
      <c r="S153" s="114"/>
      <c r="T153" s="114"/>
      <c r="U153" s="114"/>
      <c r="V153" s="114"/>
      <c r="W153" s="827"/>
      <c r="X153" s="134"/>
      <c r="Y153" s="129"/>
      <c r="Z153" s="828"/>
      <c r="AA153" s="114"/>
      <c r="AB153" s="829"/>
    </row>
    <row r="154" spans="2:28">
      <c r="B154" s="168"/>
      <c r="C154" s="134"/>
      <c r="D154" s="825"/>
      <c r="E154" s="850"/>
      <c r="F154" s="836"/>
      <c r="G154" s="837"/>
      <c r="H154" s="826"/>
      <c r="I154" s="848"/>
      <c r="J154" s="826"/>
      <c r="K154" s="848"/>
      <c r="L154" s="841"/>
      <c r="M154" s="841"/>
      <c r="N154" s="826"/>
      <c r="O154" s="825"/>
      <c r="P154" s="831"/>
      <c r="Q154" s="414"/>
      <c r="R154" s="114"/>
      <c r="S154" s="114"/>
      <c r="T154" s="114"/>
      <c r="U154" s="114"/>
      <c r="V154" s="114"/>
      <c r="W154" s="827"/>
      <c r="X154" s="134"/>
      <c r="Y154" s="129"/>
      <c r="Z154" s="828"/>
      <c r="AA154" s="114"/>
      <c r="AB154" s="834"/>
    </row>
    <row r="155" spans="2:28">
      <c r="B155" s="168"/>
      <c r="C155" s="134"/>
      <c r="D155" s="825"/>
      <c r="E155" s="626"/>
      <c r="F155" s="841"/>
      <c r="G155" s="837"/>
      <c r="H155" s="826"/>
      <c r="I155" s="826"/>
      <c r="J155" s="826"/>
      <c r="K155" s="826"/>
      <c r="L155" s="841"/>
      <c r="M155" s="841"/>
      <c r="N155" s="826"/>
      <c r="O155" s="825"/>
      <c r="P155" s="831"/>
      <c r="Q155" s="414"/>
      <c r="R155" s="114"/>
      <c r="S155" s="114"/>
      <c r="T155" s="114"/>
      <c r="U155" s="114"/>
      <c r="V155" s="114"/>
      <c r="W155" s="827"/>
      <c r="X155" s="134"/>
      <c r="Y155" s="129"/>
      <c r="Z155" s="828"/>
      <c r="AA155" s="114"/>
      <c r="AB155" s="829"/>
    </row>
    <row r="156" spans="2:28">
      <c r="B156" s="168"/>
      <c r="C156" s="134"/>
      <c r="D156" s="825"/>
      <c r="E156" s="626"/>
      <c r="F156" s="836"/>
      <c r="G156" s="837"/>
      <c r="H156" s="826"/>
      <c r="I156" s="826"/>
      <c r="J156" s="826"/>
      <c r="K156" s="826"/>
      <c r="L156" s="841"/>
      <c r="M156" s="836"/>
      <c r="N156" s="826"/>
      <c r="O156" s="825"/>
      <c r="P156" s="831"/>
      <c r="Q156" s="414"/>
      <c r="R156" s="114"/>
      <c r="S156" s="114"/>
      <c r="T156" s="114"/>
      <c r="U156" s="114"/>
      <c r="V156" s="114"/>
      <c r="W156" s="827"/>
      <c r="X156" s="134"/>
      <c r="Y156" s="129"/>
      <c r="Z156" s="828"/>
      <c r="AA156" s="114"/>
      <c r="AB156" s="829"/>
    </row>
    <row r="157" spans="2:28">
      <c r="B157" s="168"/>
      <c r="C157" s="134"/>
      <c r="D157" s="825"/>
      <c r="E157" s="626"/>
      <c r="F157" s="841"/>
      <c r="G157" s="837"/>
      <c r="H157" s="826"/>
      <c r="I157" s="826"/>
      <c r="J157" s="826"/>
      <c r="K157" s="826"/>
      <c r="L157" s="837"/>
      <c r="M157" s="837"/>
      <c r="N157" s="106"/>
      <c r="O157" s="825"/>
      <c r="P157" s="831"/>
      <c r="Q157" s="414"/>
      <c r="R157" s="114"/>
      <c r="S157" s="114"/>
      <c r="T157" s="114"/>
      <c r="U157" s="114"/>
      <c r="V157" s="114"/>
      <c r="W157" s="827"/>
      <c r="X157" s="134"/>
      <c r="Y157" s="129"/>
      <c r="Z157" s="828"/>
      <c r="AA157" s="114"/>
      <c r="AB157" s="829"/>
    </row>
    <row r="158" spans="2:28">
      <c r="B158" s="168"/>
      <c r="C158" s="134"/>
      <c r="D158" s="825"/>
      <c r="E158" s="626"/>
      <c r="F158" s="841"/>
      <c r="G158" s="841"/>
      <c r="H158" s="826"/>
      <c r="I158" s="826"/>
      <c r="J158" s="826"/>
      <c r="K158" s="836"/>
      <c r="L158" s="848"/>
      <c r="M158" s="841"/>
      <c r="N158" s="837"/>
      <c r="O158" s="825"/>
      <c r="P158" s="831"/>
      <c r="Q158" s="414"/>
      <c r="R158" s="114"/>
      <c r="S158" s="114"/>
      <c r="T158" s="114"/>
      <c r="U158" s="114"/>
      <c r="V158" s="114"/>
      <c r="W158" s="827"/>
      <c r="X158" s="134"/>
      <c r="Y158" s="129"/>
      <c r="Z158" s="828"/>
      <c r="AA158" s="114"/>
      <c r="AB158" s="829"/>
    </row>
    <row r="159" spans="2:28" ht="10.5" customHeight="1">
      <c r="B159" s="168"/>
      <c r="C159" s="134"/>
      <c r="D159" s="825"/>
      <c r="E159" s="626"/>
      <c r="F159" s="836"/>
      <c r="G159" s="837"/>
      <c r="H159" s="826"/>
      <c r="I159" s="826"/>
      <c r="J159" s="826"/>
      <c r="K159" s="826"/>
      <c r="L159" s="836"/>
      <c r="M159" s="836"/>
      <c r="N159" s="826"/>
      <c r="O159" s="825"/>
      <c r="P159" s="831"/>
      <c r="Q159" s="414"/>
      <c r="R159" s="114"/>
      <c r="S159" s="114"/>
      <c r="T159" s="114"/>
      <c r="U159" s="114"/>
      <c r="V159" s="114"/>
      <c r="W159" s="827"/>
      <c r="X159" s="134"/>
      <c r="Y159" s="129"/>
      <c r="Z159" s="828"/>
      <c r="AA159" s="114"/>
      <c r="AB159" s="829"/>
    </row>
    <row r="160" spans="2:28" ht="12.75" customHeight="1">
      <c r="B160" s="168"/>
      <c r="C160" s="134"/>
      <c r="D160" s="825"/>
      <c r="E160" s="626"/>
      <c r="F160" s="841"/>
      <c r="G160" s="837"/>
      <c r="H160" s="826"/>
      <c r="I160" s="826"/>
      <c r="J160" s="826"/>
      <c r="K160" s="826"/>
      <c r="L160" s="837"/>
      <c r="M160" s="837"/>
      <c r="N160" s="826"/>
      <c r="O160" s="825"/>
      <c r="P160" s="839"/>
      <c r="Q160" s="414"/>
      <c r="R160" s="114"/>
      <c r="S160" s="114"/>
      <c r="T160" s="114"/>
      <c r="U160" s="114"/>
      <c r="V160" s="114"/>
      <c r="W160" s="827"/>
      <c r="X160" s="134"/>
      <c r="Y160" s="129"/>
      <c r="Z160" s="828"/>
      <c r="AA160" s="114"/>
      <c r="AB160" s="840"/>
    </row>
    <row r="161" spans="2:28">
      <c r="B161" s="168"/>
      <c r="C161" s="134"/>
      <c r="D161" s="825"/>
      <c r="E161" s="626"/>
      <c r="F161" s="836"/>
      <c r="G161" s="837"/>
      <c r="H161" s="826"/>
      <c r="I161" s="826"/>
      <c r="J161" s="826"/>
      <c r="K161" s="826"/>
      <c r="L161" s="837"/>
      <c r="M161" s="837"/>
      <c r="N161" s="826"/>
      <c r="O161" s="825"/>
      <c r="P161" s="831"/>
      <c r="Q161" s="414"/>
      <c r="R161" s="114"/>
      <c r="S161" s="114"/>
      <c r="T161" s="114"/>
      <c r="U161" s="114"/>
      <c r="V161" s="114"/>
      <c r="W161" s="827"/>
      <c r="X161" s="134"/>
      <c r="Y161" s="129"/>
      <c r="Z161" s="828"/>
      <c r="AA161" s="114"/>
      <c r="AB161" s="829"/>
    </row>
    <row r="162" spans="2:28" ht="12.75" customHeight="1">
      <c r="B162" s="168"/>
      <c r="C162" s="134"/>
      <c r="D162" s="825"/>
      <c r="E162" s="626"/>
      <c r="F162" s="837"/>
      <c r="G162" s="841"/>
      <c r="H162" s="826"/>
      <c r="I162" s="826"/>
      <c r="J162" s="826"/>
      <c r="K162" s="826"/>
      <c r="L162" s="848"/>
      <c r="M162" s="841"/>
      <c r="N162" s="826"/>
      <c r="O162" s="825"/>
      <c r="P162" s="839"/>
      <c r="Q162" s="414"/>
      <c r="R162" s="114"/>
      <c r="S162" s="114"/>
      <c r="T162" s="114"/>
      <c r="U162" s="114"/>
      <c r="V162" s="114"/>
      <c r="W162" s="827"/>
      <c r="X162" s="134"/>
      <c r="Y162" s="129"/>
      <c r="Z162" s="828"/>
      <c r="AA162" s="114"/>
      <c r="AB162" s="840"/>
    </row>
    <row r="163" spans="2:28" hidden="1">
      <c r="B163" s="168"/>
      <c r="C163" s="134"/>
      <c r="D163" s="825"/>
      <c r="E163" s="626"/>
      <c r="F163" s="841"/>
      <c r="G163" s="837"/>
      <c r="H163" s="826"/>
      <c r="I163" s="826"/>
      <c r="J163" s="826"/>
      <c r="K163" s="826"/>
      <c r="L163" s="836"/>
      <c r="M163" s="836"/>
      <c r="N163" s="826"/>
      <c r="O163" s="825"/>
      <c r="P163" s="831"/>
      <c r="Q163" s="414"/>
      <c r="R163" s="114"/>
      <c r="S163" s="114"/>
      <c r="T163" s="114"/>
      <c r="U163" s="114"/>
      <c r="V163" s="114"/>
      <c r="W163" s="827"/>
      <c r="X163" s="134"/>
      <c r="Y163" s="129"/>
      <c r="Z163" s="828"/>
      <c r="AA163" s="114"/>
      <c r="AB163" s="834"/>
    </row>
    <row r="164" spans="2:28" ht="13.5" customHeight="1">
      <c r="B164" s="168"/>
      <c r="C164" s="109"/>
      <c r="D164" s="825"/>
      <c r="E164" s="626"/>
      <c r="F164" s="837"/>
      <c r="G164" s="837"/>
      <c r="H164" s="826"/>
      <c r="I164" s="826"/>
      <c r="J164" s="826"/>
      <c r="K164" s="826"/>
      <c r="L164" s="841"/>
      <c r="M164" s="841"/>
      <c r="N164" s="826"/>
      <c r="O164" s="825"/>
      <c r="P164" s="831"/>
      <c r="Q164" s="414"/>
      <c r="R164" s="114"/>
      <c r="S164" s="114"/>
      <c r="T164" s="114"/>
      <c r="U164" s="114"/>
      <c r="V164" s="114"/>
      <c r="W164" s="827"/>
      <c r="X164" s="134"/>
      <c r="Y164" s="129"/>
      <c r="Z164" s="828"/>
      <c r="AA164" s="114"/>
      <c r="AB164" s="829"/>
    </row>
    <row r="165" spans="2:28" ht="12.75" customHeight="1">
      <c r="B165" s="168"/>
      <c r="C165" s="134"/>
      <c r="D165" s="825"/>
      <c r="E165" s="626"/>
      <c r="F165" s="836"/>
      <c r="G165" s="837"/>
      <c r="H165" s="848"/>
      <c r="I165" s="826"/>
      <c r="J165" s="826"/>
      <c r="K165" s="826"/>
      <c r="L165" s="836"/>
      <c r="M165" s="837"/>
      <c r="N165" s="826"/>
      <c r="O165" s="830"/>
      <c r="P165" s="839"/>
      <c r="Q165" s="414"/>
      <c r="R165" s="114"/>
      <c r="S165" s="114"/>
      <c r="T165" s="114"/>
      <c r="U165" s="114"/>
      <c r="V165" s="114"/>
      <c r="W165" s="827"/>
      <c r="X165" s="134"/>
      <c r="Y165" s="129"/>
      <c r="Z165" s="828"/>
      <c r="AA165" s="114"/>
      <c r="AB165" s="840"/>
    </row>
    <row r="166" spans="2:28" ht="12.75" customHeight="1">
      <c r="B166" s="168"/>
      <c r="C166" s="134"/>
      <c r="D166" s="825"/>
      <c r="E166" s="626"/>
      <c r="F166" s="848"/>
      <c r="G166" s="848"/>
      <c r="H166" s="826"/>
      <c r="I166" s="826"/>
      <c r="J166" s="826"/>
      <c r="K166" s="826"/>
      <c r="L166" s="849"/>
      <c r="M166" s="848"/>
      <c r="N166" s="826"/>
      <c r="O166" s="830"/>
      <c r="P166" s="831"/>
      <c r="Q166" s="414"/>
      <c r="R166" s="114"/>
      <c r="S166" s="114"/>
      <c r="T166" s="114"/>
      <c r="U166" s="114"/>
      <c r="V166" s="114"/>
      <c r="W166" s="827"/>
      <c r="X166" s="134"/>
      <c r="Y166" s="129"/>
      <c r="Z166" s="828"/>
      <c r="AA166" s="114"/>
      <c r="AB166" s="843"/>
    </row>
    <row r="167" spans="2:28" ht="12.75" customHeight="1">
      <c r="B167" s="168"/>
      <c r="C167" s="134"/>
      <c r="D167" s="825"/>
      <c r="E167" s="844"/>
      <c r="F167" s="164"/>
      <c r="G167" s="164"/>
      <c r="H167" s="164"/>
      <c r="I167" s="164"/>
      <c r="J167" s="164"/>
      <c r="K167" s="164"/>
      <c r="L167" s="164"/>
      <c r="M167" s="164"/>
      <c r="N167" s="164"/>
      <c r="O167" s="830"/>
      <c r="P167" s="831"/>
      <c r="Q167" s="414"/>
      <c r="R167" s="114"/>
      <c r="S167" s="114"/>
      <c r="T167" s="114"/>
      <c r="U167" s="114"/>
      <c r="V167" s="114"/>
      <c r="W167" s="827"/>
      <c r="X167" s="134"/>
      <c r="Y167" s="129"/>
      <c r="Z167" s="828"/>
      <c r="AA167" s="114"/>
      <c r="AB167" s="829"/>
    </row>
    <row r="168" spans="2:28" ht="12.75" customHeight="1">
      <c r="B168" s="168"/>
      <c r="C168" s="134"/>
      <c r="D168" s="825"/>
      <c r="E168" s="844"/>
      <c r="F168" s="164"/>
      <c r="G168" s="164"/>
      <c r="H168" s="164"/>
      <c r="I168" s="164"/>
      <c r="J168" s="164"/>
      <c r="K168" s="164"/>
      <c r="L168" s="164"/>
      <c r="M168" s="164"/>
      <c r="N168" s="164"/>
      <c r="O168" s="830"/>
      <c r="P168" s="831"/>
      <c r="Q168" s="414"/>
      <c r="R168" s="114"/>
      <c r="S168" s="114"/>
      <c r="T168" s="114"/>
      <c r="U168" s="114"/>
      <c r="V168" s="114"/>
      <c r="W168" s="827"/>
      <c r="X168" s="134"/>
      <c r="Y168" s="129"/>
      <c r="Z168" s="828"/>
      <c r="AA168" s="114"/>
      <c r="AB168" s="829"/>
    </row>
    <row r="169" spans="2:28" ht="11.25" customHeight="1">
      <c r="B169" s="168"/>
      <c r="C169" s="134"/>
      <c r="D169" s="825"/>
      <c r="E169" s="164"/>
      <c r="F169" s="164"/>
      <c r="G169" s="164"/>
      <c r="H169" s="164"/>
      <c r="I169" s="164"/>
      <c r="J169" s="164"/>
      <c r="K169" s="164"/>
      <c r="L169" s="164"/>
      <c r="M169" s="164"/>
      <c r="N169" s="164"/>
      <c r="O169" s="830"/>
      <c r="P169" s="831"/>
      <c r="Q169" s="414"/>
      <c r="R169" s="114"/>
      <c r="S169" s="114"/>
      <c r="T169" s="114"/>
      <c r="U169" s="114"/>
      <c r="V169" s="114"/>
      <c r="W169" s="827"/>
      <c r="X169" s="134"/>
      <c r="Y169" s="129"/>
      <c r="Z169" s="828"/>
      <c r="AA169" s="114"/>
      <c r="AB169" s="829"/>
    </row>
    <row r="170" spans="2:28" ht="12.75" customHeight="1">
      <c r="B170" s="168"/>
      <c r="C170" s="134"/>
      <c r="D170" s="825"/>
      <c r="E170" s="164"/>
      <c r="F170" s="164"/>
      <c r="G170" s="164"/>
      <c r="H170" s="164"/>
      <c r="I170" s="164"/>
      <c r="J170" s="164"/>
      <c r="K170" s="845"/>
      <c r="L170" s="164"/>
      <c r="M170" s="164"/>
      <c r="N170" s="164"/>
      <c r="O170" s="833"/>
      <c r="P170" s="831"/>
      <c r="Q170" s="414"/>
      <c r="R170" s="114"/>
      <c r="S170" s="114"/>
      <c r="T170" s="114"/>
      <c r="U170" s="114"/>
      <c r="V170" s="114"/>
      <c r="W170" s="846"/>
      <c r="X170" s="134"/>
      <c r="Y170" s="847"/>
      <c r="Z170" s="828"/>
      <c r="AA170" s="114"/>
      <c r="AB170" s="829"/>
    </row>
    <row r="171" spans="2:28" ht="11.25" customHeight="1">
      <c r="B171" s="114"/>
      <c r="C171" s="114"/>
      <c r="D171" s="114"/>
      <c r="E171" s="114"/>
      <c r="F171" s="114"/>
      <c r="G171" s="114"/>
      <c r="H171" s="114"/>
      <c r="I171" s="114"/>
      <c r="J171" s="114"/>
      <c r="K171" s="114"/>
      <c r="L171" s="114"/>
      <c r="M171" s="114"/>
      <c r="N171" s="114"/>
      <c r="O171" s="114"/>
      <c r="P171" s="114"/>
      <c r="Q171" s="114"/>
      <c r="R171" s="114"/>
      <c r="S171" s="114"/>
      <c r="T171" s="114"/>
      <c r="U171" s="114"/>
      <c r="V171" s="114"/>
      <c r="W171" s="114"/>
      <c r="X171" s="114"/>
      <c r="Y171" s="114"/>
      <c r="Z171" s="114"/>
      <c r="AA171" s="114"/>
      <c r="AB171" s="114"/>
    </row>
    <row r="172" spans="2:28" ht="12.75" customHeight="1">
      <c r="B172" s="213"/>
      <c r="C172" s="114"/>
      <c r="D172" s="213"/>
      <c r="E172" s="114"/>
      <c r="F172" s="114"/>
      <c r="G172" s="114"/>
      <c r="H172" s="114"/>
      <c r="I172" s="114"/>
      <c r="J172" s="114"/>
      <c r="K172" s="114"/>
      <c r="L172" s="114"/>
      <c r="M172" s="114"/>
      <c r="N172" s="114"/>
      <c r="O172" s="114"/>
      <c r="P172" s="114"/>
      <c r="Q172" s="114"/>
      <c r="R172" s="210"/>
      <c r="S172" s="114"/>
      <c r="T172" s="114"/>
      <c r="U172" s="114"/>
      <c r="V172" s="114"/>
      <c r="W172" s="114"/>
      <c r="X172" s="114"/>
      <c r="Y172" s="114"/>
      <c r="Z172" s="114"/>
      <c r="AA172" s="114"/>
      <c r="AB172" s="114"/>
    </row>
    <row r="173" spans="2:28">
      <c r="B173" s="114"/>
      <c r="C173" s="134"/>
      <c r="D173" s="414"/>
      <c r="E173" s="217"/>
      <c r="F173" s="217"/>
      <c r="G173" s="217"/>
      <c r="H173" s="217"/>
      <c r="I173" s="217"/>
      <c r="J173" s="217"/>
      <c r="K173" s="217"/>
      <c r="L173" s="217"/>
      <c r="M173" s="134"/>
      <c r="N173" s="134"/>
      <c r="O173" s="106"/>
      <c r="P173" s="106"/>
      <c r="Q173" s="134"/>
      <c r="R173" s="414"/>
      <c r="S173" s="114"/>
      <c r="T173" s="414"/>
      <c r="U173" s="134"/>
      <c r="V173" s="114"/>
      <c r="W173" s="114"/>
      <c r="X173" s="114"/>
      <c r="Y173" s="114"/>
      <c r="Z173" s="114"/>
      <c r="AA173" s="114"/>
      <c r="AB173" s="114"/>
    </row>
    <row r="174" spans="2:28">
      <c r="B174" s="114"/>
      <c r="C174" s="134"/>
      <c r="D174" s="106"/>
      <c r="E174" s="217"/>
      <c r="F174" s="217"/>
      <c r="G174" s="217"/>
      <c r="H174" s="217"/>
      <c r="I174" s="217"/>
      <c r="J174" s="217"/>
      <c r="K174" s="217"/>
      <c r="L174" s="217"/>
      <c r="M174" s="134"/>
      <c r="N174" s="134"/>
      <c r="O174" s="106"/>
      <c r="P174" s="106"/>
      <c r="Q174" s="134"/>
      <c r="R174" s="414"/>
      <c r="S174" s="114"/>
      <c r="T174" s="414"/>
      <c r="U174" s="134"/>
      <c r="V174" s="114"/>
      <c r="W174" s="114"/>
      <c r="X174" s="114"/>
      <c r="Y174" s="114"/>
      <c r="Z174" s="114"/>
      <c r="AA174" s="114"/>
      <c r="AB174" s="114"/>
    </row>
    <row r="175" spans="2:28">
      <c r="B175" s="114"/>
      <c r="C175" s="414"/>
      <c r="D175" s="414"/>
      <c r="E175" s="217"/>
      <c r="F175" s="217"/>
      <c r="G175" s="217"/>
      <c r="H175" s="217"/>
      <c r="I175" s="114"/>
      <c r="J175" s="114"/>
      <c r="K175" s="217"/>
      <c r="L175" s="112"/>
      <c r="M175" s="134"/>
      <c r="N175" s="134"/>
      <c r="O175" s="106"/>
      <c r="P175" s="106"/>
      <c r="Q175" s="414"/>
      <c r="R175" s="414"/>
      <c r="S175" s="114"/>
      <c r="T175" s="414"/>
      <c r="U175" s="134"/>
      <c r="V175" s="114"/>
      <c r="W175" s="114"/>
      <c r="X175" s="114"/>
      <c r="Y175" s="114"/>
      <c r="Z175" s="114"/>
      <c r="AA175" s="114"/>
      <c r="AB175" s="822"/>
    </row>
    <row r="176" spans="2:28">
      <c r="B176" s="114"/>
      <c r="C176" s="134"/>
      <c r="D176" s="134"/>
      <c r="E176" s="414"/>
      <c r="F176" s="414"/>
      <c r="G176" s="414"/>
      <c r="H176" s="414"/>
      <c r="I176" s="414"/>
      <c r="J176" s="414"/>
      <c r="K176" s="414"/>
      <c r="L176" s="414"/>
      <c r="M176" s="414"/>
      <c r="N176" s="414"/>
      <c r="O176" s="106"/>
      <c r="P176" s="106"/>
      <c r="Q176" s="414"/>
      <c r="R176" s="414"/>
      <c r="S176" s="114"/>
      <c r="T176" s="414"/>
      <c r="U176" s="134"/>
      <c r="V176" s="114"/>
      <c r="W176" s="114"/>
      <c r="X176" s="114"/>
      <c r="Y176" s="114"/>
      <c r="Z176" s="375"/>
      <c r="AA176" s="114"/>
      <c r="AB176" s="822"/>
    </row>
    <row r="177" spans="2:28">
      <c r="B177" s="114"/>
      <c r="C177" s="414"/>
      <c r="D177" s="114"/>
      <c r="E177" s="414"/>
      <c r="F177" s="414"/>
      <c r="G177" s="414"/>
      <c r="H177" s="414"/>
      <c r="I177" s="414"/>
      <c r="J177" s="414"/>
      <c r="K177" s="414"/>
      <c r="L177" s="414"/>
      <c r="M177" s="414"/>
      <c r="N177" s="414"/>
      <c r="O177" s="106"/>
      <c r="P177" s="106"/>
      <c r="Q177" s="134"/>
      <c r="R177" s="414"/>
      <c r="S177" s="114"/>
      <c r="T177" s="414"/>
      <c r="U177" s="134"/>
      <c r="V177" s="114"/>
      <c r="W177" s="114"/>
      <c r="X177" s="114"/>
      <c r="Y177" s="114"/>
      <c r="Z177" s="375"/>
      <c r="AA177" s="114"/>
      <c r="AB177" s="823"/>
    </row>
    <row r="178" spans="2:28">
      <c r="B178" s="114"/>
      <c r="C178" s="134"/>
      <c r="D178" s="217"/>
      <c r="E178" s="134"/>
      <c r="F178" s="134"/>
      <c r="G178" s="134"/>
      <c r="H178" s="134"/>
      <c r="I178" s="109"/>
      <c r="J178" s="134"/>
      <c r="K178" s="134"/>
      <c r="L178" s="134"/>
      <c r="M178" s="134"/>
      <c r="N178" s="109"/>
      <c r="O178" s="106"/>
      <c r="P178" s="106"/>
      <c r="Q178" s="217"/>
      <c r="R178" s="414"/>
      <c r="S178" s="134"/>
      <c r="T178" s="414"/>
      <c r="U178" s="134"/>
      <c r="V178" s="114"/>
      <c r="W178" s="304"/>
      <c r="X178" s="414"/>
      <c r="Y178" s="168"/>
      <c r="Z178" s="824"/>
      <c r="AA178" s="114"/>
      <c r="AB178" s="823"/>
    </row>
    <row r="179" spans="2:28">
      <c r="B179" s="168"/>
      <c r="C179" s="134"/>
      <c r="D179" s="825"/>
      <c r="E179" s="841"/>
      <c r="F179" s="826"/>
      <c r="G179" s="826"/>
      <c r="H179" s="826"/>
      <c r="I179" s="826"/>
      <c r="J179" s="826"/>
      <c r="K179" s="826"/>
      <c r="L179" s="826"/>
      <c r="M179" s="826"/>
      <c r="N179" s="826"/>
      <c r="O179" s="825"/>
      <c r="P179" s="414"/>
      <c r="Q179" s="414"/>
      <c r="R179" s="114"/>
      <c r="S179" s="639"/>
      <c r="T179" s="114"/>
      <c r="U179" s="114"/>
      <c r="V179" s="114"/>
      <c r="W179" s="827"/>
      <c r="X179" s="134"/>
      <c r="Y179" s="129"/>
      <c r="Z179" s="828"/>
      <c r="AA179" s="114"/>
      <c r="AB179" s="829"/>
    </row>
    <row r="180" spans="2:28">
      <c r="B180" s="168"/>
      <c r="C180" s="134"/>
      <c r="D180" s="825"/>
      <c r="E180" s="841"/>
      <c r="F180" s="826"/>
      <c r="G180" s="826"/>
      <c r="H180" s="826"/>
      <c r="I180" s="826"/>
      <c r="J180" s="826"/>
      <c r="K180" s="826"/>
      <c r="L180" s="826"/>
      <c r="M180" s="826"/>
      <c r="N180" s="826"/>
      <c r="O180" s="830"/>
      <c r="P180" s="831"/>
      <c r="Q180" s="414"/>
      <c r="R180" s="114"/>
      <c r="S180" s="114"/>
      <c r="T180" s="114"/>
      <c r="U180" s="114"/>
      <c r="V180" s="114"/>
      <c r="W180" s="827"/>
      <c r="X180" s="134"/>
      <c r="Y180" s="129"/>
      <c r="Z180" s="828"/>
      <c r="AA180" s="114"/>
      <c r="AB180" s="829"/>
    </row>
    <row r="181" spans="2:28" ht="12" customHeight="1">
      <c r="B181" s="168"/>
      <c r="C181" s="134"/>
      <c r="D181" s="825"/>
      <c r="E181" s="841"/>
      <c r="F181" s="826"/>
      <c r="G181" s="826"/>
      <c r="H181" s="841"/>
      <c r="I181" s="826"/>
      <c r="J181" s="826"/>
      <c r="K181" s="841"/>
      <c r="L181" s="826"/>
      <c r="M181" s="826"/>
      <c r="N181" s="826"/>
      <c r="O181" s="825"/>
      <c r="P181" s="831"/>
      <c r="Q181" s="414"/>
      <c r="R181" s="114"/>
      <c r="S181" s="114"/>
      <c r="T181" s="114"/>
      <c r="U181" s="114"/>
      <c r="V181" s="114"/>
      <c r="W181" s="827"/>
      <c r="X181" s="134"/>
      <c r="Y181" s="129"/>
      <c r="Z181" s="828"/>
      <c r="AA181" s="114"/>
      <c r="AB181" s="832"/>
    </row>
    <row r="182" spans="2:28">
      <c r="B182" s="168"/>
      <c r="C182" s="134"/>
      <c r="D182" s="825"/>
      <c r="E182" s="841"/>
      <c r="F182" s="826"/>
      <c r="G182" s="826"/>
      <c r="H182" s="826"/>
      <c r="I182" s="826"/>
      <c r="J182" s="826"/>
      <c r="K182" s="826"/>
      <c r="L182" s="826"/>
      <c r="M182" s="826"/>
      <c r="N182" s="841"/>
      <c r="O182" s="833"/>
      <c r="P182" s="831"/>
      <c r="Q182" s="414"/>
      <c r="R182" s="114"/>
      <c r="S182" s="114"/>
      <c r="T182" s="114"/>
      <c r="U182" s="114"/>
      <c r="V182" s="114"/>
      <c r="W182" s="827"/>
      <c r="X182" s="134"/>
      <c r="Y182" s="129"/>
      <c r="Z182" s="828"/>
      <c r="AA182" s="114"/>
      <c r="AB182" s="829"/>
    </row>
    <row r="183" spans="2:28" ht="12.75" customHeight="1">
      <c r="B183" s="168"/>
      <c r="C183" s="134"/>
      <c r="D183" s="825"/>
      <c r="E183" s="841"/>
      <c r="F183" s="826"/>
      <c r="G183" s="826"/>
      <c r="H183" s="826"/>
      <c r="I183" s="826"/>
      <c r="J183" s="826"/>
      <c r="K183" s="826"/>
      <c r="L183" s="826"/>
      <c r="M183" s="826"/>
      <c r="N183" s="826"/>
      <c r="O183" s="825"/>
      <c r="P183" s="831"/>
      <c r="Q183" s="414"/>
      <c r="R183" s="114"/>
      <c r="S183" s="114"/>
      <c r="T183" s="114"/>
      <c r="U183" s="114"/>
      <c r="V183" s="114"/>
      <c r="W183" s="827"/>
      <c r="X183" s="134"/>
      <c r="Y183" s="129"/>
      <c r="Z183" s="828"/>
      <c r="AA183" s="114"/>
      <c r="AB183" s="834"/>
    </row>
    <row r="184" spans="2:28">
      <c r="B184" s="168"/>
      <c r="C184" s="134"/>
      <c r="D184" s="825"/>
      <c r="E184" s="841"/>
      <c r="F184" s="826"/>
      <c r="G184" s="826"/>
      <c r="H184" s="826"/>
      <c r="I184" s="826"/>
      <c r="J184" s="826"/>
      <c r="K184" s="826"/>
      <c r="L184" s="826"/>
      <c r="M184" s="826"/>
      <c r="N184" s="826"/>
      <c r="O184" s="825"/>
      <c r="P184" s="831"/>
      <c r="Q184" s="414"/>
      <c r="R184" s="114"/>
      <c r="S184" s="114"/>
      <c r="T184" s="114"/>
      <c r="U184" s="114"/>
      <c r="V184" s="114"/>
      <c r="W184" s="827"/>
      <c r="X184" s="134"/>
      <c r="Y184" s="129"/>
      <c r="Z184" s="828"/>
      <c r="AA184" s="114"/>
      <c r="AB184" s="832"/>
    </row>
    <row r="185" spans="2:28" ht="15" customHeight="1">
      <c r="B185" s="168"/>
      <c r="C185" s="134"/>
      <c r="D185" s="825"/>
      <c r="E185" s="841"/>
      <c r="F185" s="826"/>
      <c r="G185" s="106"/>
      <c r="H185" s="836"/>
      <c r="I185" s="841"/>
      <c r="J185" s="826"/>
      <c r="K185" s="826"/>
      <c r="L185" s="826"/>
      <c r="M185" s="826"/>
      <c r="N185" s="826"/>
      <c r="O185" s="835"/>
      <c r="P185" s="831"/>
      <c r="Q185" s="414"/>
      <c r="R185" s="114"/>
      <c r="S185" s="114"/>
      <c r="T185" s="114"/>
      <c r="U185" s="114"/>
      <c r="V185" s="114"/>
      <c r="W185" s="827"/>
      <c r="X185" s="134"/>
      <c r="Y185" s="129"/>
      <c r="Z185" s="828"/>
      <c r="AA185" s="114"/>
      <c r="AB185" s="834"/>
    </row>
    <row r="186" spans="2:28">
      <c r="B186" s="168"/>
      <c r="C186" s="134"/>
      <c r="D186" s="825"/>
      <c r="E186" s="841"/>
      <c r="F186" s="826"/>
      <c r="G186" s="826"/>
      <c r="H186" s="826"/>
      <c r="I186" s="826"/>
      <c r="J186" s="826"/>
      <c r="K186" s="826"/>
      <c r="L186" s="826"/>
      <c r="M186" s="826"/>
      <c r="N186" s="826"/>
      <c r="O186" s="825"/>
      <c r="P186" s="831"/>
      <c r="Q186" s="414"/>
      <c r="R186" s="114"/>
      <c r="S186" s="114"/>
      <c r="T186" s="114"/>
      <c r="U186" s="114"/>
      <c r="V186" s="114"/>
      <c r="W186" s="827"/>
      <c r="X186" s="134"/>
      <c r="Y186" s="129"/>
      <c r="Z186" s="828"/>
      <c r="AA186" s="114"/>
      <c r="AB186" s="829"/>
    </row>
    <row r="187" spans="2:28">
      <c r="B187" s="168"/>
      <c r="C187" s="134"/>
      <c r="D187" s="825"/>
      <c r="E187" s="841"/>
      <c r="F187" s="826"/>
      <c r="G187" s="826"/>
      <c r="H187" s="826"/>
      <c r="I187" s="826"/>
      <c r="J187" s="826"/>
      <c r="K187" s="826"/>
      <c r="L187" s="826"/>
      <c r="M187" s="826"/>
      <c r="N187" s="826"/>
      <c r="O187" s="825"/>
      <c r="P187" s="831"/>
      <c r="Q187" s="414"/>
      <c r="R187" s="114"/>
      <c r="S187" s="114"/>
      <c r="T187" s="114"/>
      <c r="U187" s="114"/>
      <c r="V187" s="114"/>
      <c r="W187" s="827"/>
      <c r="X187" s="134"/>
      <c r="Y187" s="129"/>
      <c r="Z187" s="828"/>
      <c r="AA187" s="114"/>
      <c r="AB187" s="829"/>
    </row>
    <row r="188" spans="2:28">
      <c r="B188" s="168"/>
      <c r="C188" s="134"/>
      <c r="D188" s="825"/>
      <c r="E188" s="841"/>
      <c r="F188" s="826"/>
      <c r="G188" s="826"/>
      <c r="H188" s="826"/>
      <c r="I188" s="826"/>
      <c r="J188" s="826"/>
      <c r="K188" s="826"/>
      <c r="L188" s="826"/>
      <c r="M188" s="826"/>
      <c r="N188" s="826"/>
      <c r="O188" s="825"/>
      <c r="P188" s="831"/>
      <c r="Q188" s="414"/>
      <c r="R188" s="114"/>
      <c r="S188" s="114"/>
      <c r="T188" s="114"/>
      <c r="U188" s="114"/>
      <c r="V188" s="114"/>
      <c r="W188" s="827"/>
      <c r="X188" s="134"/>
      <c r="Y188" s="129"/>
      <c r="Z188" s="828"/>
      <c r="AA188" s="114"/>
      <c r="AB188" s="829"/>
    </row>
    <row r="189" spans="2:28">
      <c r="B189" s="168"/>
      <c r="C189" s="134"/>
      <c r="D189" s="825"/>
      <c r="E189" s="841"/>
      <c r="F189" s="826"/>
      <c r="G189" s="826"/>
      <c r="H189" s="826"/>
      <c r="I189" s="826"/>
      <c r="J189" s="826"/>
      <c r="K189" s="826"/>
      <c r="L189" s="826"/>
      <c r="M189" s="826"/>
      <c r="N189" s="826"/>
      <c r="O189" s="825"/>
      <c r="P189" s="831"/>
      <c r="Q189" s="414"/>
      <c r="R189" s="114"/>
      <c r="S189" s="114"/>
      <c r="T189" s="114"/>
      <c r="U189" s="114"/>
      <c r="V189" s="114"/>
      <c r="W189" s="827"/>
      <c r="X189" s="134"/>
      <c r="Y189" s="129"/>
      <c r="Z189" s="828"/>
      <c r="AA189" s="114"/>
      <c r="AB189" s="829"/>
    </row>
    <row r="190" spans="2:28">
      <c r="B190" s="168"/>
      <c r="C190" s="134"/>
      <c r="D190" s="825"/>
      <c r="E190" s="841"/>
      <c r="F190" s="826"/>
      <c r="G190" s="826"/>
      <c r="H190" s="826"/>
      <c r="I190" s="826"/>
      <c r="J190" s="826"/>
      <c r="K190" s="826"/>
      <c r="L190" s="826"/>
      <c r="M190" s="826"/>
      <c r="N190" s="826"/>
      <c r="O190" s="825"/>
      <c r="P190" s="831"/>
      <c r="Q190" s="414"/>
      <c r="R190" s="114"/>
      <c r="S190" s="114"/>
      <c r="T190" s="114"/>
      <c r="U190" s="114"/>
      <c r="V190" s="114"/>
      <c r="W190" s="827"/>
      <c r="X190" s="134"/>
      <c r="Y190" s="129"/>
      <c r="Z190" s="828"/>
      <c r="AA190" s="114"/>
      <c r="AB190" s="829"/>
    </row>
    <row r="191" spans="2:28">
      <c r="B191" s="168"/>
      <c r="C191" s="134"/>
      <c r="D191" s="825"/>
      <c r="E191" s="841"/>
      <c r="F191" s="826"/>
      <c r="G191" s="826"/>
      <c r="H191" s="826"/>
      <c r="I191" s="826"/>
      <c r="J191" s="826"/>
      <c r="K191" s="826"/>
      <c r="L191" s="826"/>
      <c r="M191" s="826"/>
      <c r="N191" s="826"/>
      <c r="O191" s="825"/>
      <c r="P191" s="831"/>
      <c r="Q191" s="414"/>
      <c r="R191" s="114"/>
      <c r="S191" s="114"/>
      <c r="T191" s="114"/>
      <c r="U191" s="114"/>
      <c r="V191" s="114"/>
      <c r="W191" s="827"/>
      <c r="X191" s="134"/>
      <c r="Y191" s="129"/>
      <c r="Z191" s="828"/>
      <c r="AA191" s="114"/>
      <c r="AB191" s="829"/>
    </row>
    <row r="192" spans="2:28">
      <c r="B192" s="168"/>
      <c r="C192" s="134"/>
      <c r="D192" s="825"/>
      <c r="E192" s="841"/>
      <c r="F192" s="826"/>
      <c r="G192" s="826"/>
      <c r="H192" s="826"/>
      <c r="I192" s="826"/>
      <c r="J192" s="826"/>
      <c r="K192" s="826"/>
      <c r="L192" s="826"/>
      <c r="M192" s="826"/>
      <c r="N192" s="826"/>
      <c r="O192" s="825"/>
      <c r="P192" s="831"/>
      <c r="Q192" s="414"/>
      <c r="R192" s="114"/>
      <c r="S192" s="114"/>
      <c r="T192" s="114"/>
      <c r="U192" s="114"/>
      <c r="V192" s="114"/>
      <c r="W192" s="827"/>
      <c r="X192" s="134"/>
      <c r="Y192" s="129"/>
      <c r="Z192" s="828"/>
      <c r="AA192" s="114"/>
      <c r="AB192" s="829"/>
    </row>
    <row r="193" spans="2:28" ht="13.5" customHeight="1">
      <c r="B193" s="168"/>
      <c r="C193" s="134"/>
      <c r="D193" s="825"/>
      <c r="E193" s="841"/>
      <c r="F193" s="826"/>
      <c r="G193" s="826"/>
      <c r="H193" s="826"/>
      <c r="I193" s="826"/>
      <c r="J193" s="826"/>
      <c r="K193" s="826"/>
      <c r="L193" s="826"/>
      <c r="M193" s="826"/>
      <c r="N193" s="826"/>
      <c r="O193" s="825"/>
      <c r="P193" s="831"/>
      <c r="Q193" s="414"/>
      <c r="R193" s="114"/>
      <c r="S193" s="114"/>
      <c r="T193" s="114"/>
      <c r="U193" s="114"/>
      <c r="V193" s="114"/>
      <c r="W193" s="827"/>
      <c r="X193" s="134"/>
      <c r="Y193" s="129"/>
      <c r="Z193" s="828"/>
      <c r="AA193" s="114"/>
      <c r="AB193" s="832"/>
    </row>
    <row r="194" spans="2:28" ht="12" customHeight="1">
      <c r="B194" s="168"/>
      <c r="C194" s="134"/>
      <c r="D194" s="825"/>
      <c r="E194" s="844"/>
      <c r="F194" s="836"/>
      <c r="G194" s="837"/>
      <c r="H194" s="826"/>
      <c r="I194" s="826"/>
      <c r="J194" s="826"/>
      <c r="K194" s="826"/>
      <c r="L194" s="836"/>
      <c r="M194" s="836"/>
      <c r="N194" s="826"/>
      <c r="O194" s="830"/>
      <c r="P194" s="831"/>
      <c r="Q194" s="414"/>
      <c r="R194" s="114"/>
      <c r="S194" s="114"/>
      <c r="T194" s="114"/>
      <c r="U194" s="114"/>
      <c r="V194" s="114"/>
      <c r="W194" s="827"/>
      <c r="X194" s="134"/>
      <c r="Y194" s="129"/>
      <c r="Z194" s="828"/>
      <c r="AA194" s="114"/>
      <c r="AB194" s="838"/>
    </row>
    <row r="195" spans="2:28">
      <c r="B195" s="168"/>
      <c r="C195" s="134"/>
      <c r="D195" s="825"/>
      <c r="E195" s="844"/>
      <c r="F195" s="836"/>
      <c r="G195" s="837"/>
      <c r="H195" s="826"/>
      <c r="I195" s="826"/>
      <c r="J195" s="826"/>
      <c r="K195" s="826"/>
      <c r="L195" s="836"/>
      <c r="M195" s="836"/>
      <c r="N195" s="826"/>
      <c r="O195" s="825"/>
      <c r="P195" s="831"/>
      <c r="Q195" s="414"/>
      <c r="R195" s="114"/>
      <c r="S195" s="114"/>
      <c r="T195" s="114"/>
      <c r="U195" s="114"/>
      <c r="V195" s="114"/>
      <c r="W195" s="827"/>
      <c r="X195" s="134"/>
      <c r="Y195" s="129"/>
      <c r="Z195" s="828"/>
      <c r="AA195" s="114"/>
      <c r="AB195" s="829"/>
    </row>
    <row r="196" spans="2:28" ht="13.5" customHeight="1">
      <c r="B196" s="168"/>
      <c r="C196" s="134"/>
      <c r="D196" s="825"/>
      <c r="E196" s="844"/>
      <c r="F196" s="836"/>
      <c r="G196" s="837"/>
      <c r="H196" s="826"/>
      <c r="I196" s="826"/>
      <c r="J196" s="826"/>
      <c r="K196" s="826"/>
      <c r="L196" s="836"/>
      <c r="M196" s="836"/>
      <c r="N196" s="826"/>
      <c r="O196" s="825"/>
      <c r="P196" s="831"/>
      <c r="Q196" s="414"/>
      <c r="R196" s="114"/>
      <c r="S196" s="114"/>
      <c r="T196" s="114"/>
      <c r="U196" s="114"/>
      <c r="V196" s="114"/>
      <c r="W196" s="827"/>
      <c r="X196" s="134"/>
      <c r="Y196" s="129"/>
      <c r="Z196" s="828"/>
      <c r="AA196" s="114"/>
      <c r="AB196" s="829"/>
    </row>
    <row r="197" spans="2:28">
      <c r="B197" s="168"/>
      <c r="C197" s="134"/>
      <c r="D197" s="825"/>
      <c r="E197" s="844"/>
      <c r="F197" s="836"/>
      <c r="G197" s="837"/>
      <c r="H197" s="826"/>
      <c r="I197" s="848"/>
      <c r="J197" s="826"/>
      <c r="K197" s="848"/>
      <c r="L197" s="841"/>
      <c r="M197" s="841"/>
      <c r="N197" s="826"/>
      <c r="O197" s="825"/>
      <c r="P197" s="831"/>
      <c r="Q197" s="414"/>
      <c r="R197" s="114"/>
      <c r="S197" s="114"/>
      <c r="T197" s="114"/>
      <c r="U197" s="114"/>
      <c r="V197" s="114"/>
      <c r="W197" s="827"/>
      <c r="X197" s="134"/>
      <c r="Y197" s="129"/>
      <c r="Z197" s="828"/>
      <c r="AA197" s="114"/>
      <c r="AB197" s="834"/>
    </row>
    <row r="198" spans="2:28">
      <c r="B198" s="168"/>
      <c r="C198" s="134"/>
      <c r="D198" s="825"/>
      <c r="E198" s="844"/>
      <c r="F198" s="841"/>
      <c r="G198" s="837"/>
      <c r="H198" s="826"/>
      <c r="I198" s="826"/>
      <c r="J198" s="826"/>
      <c r="K198" s="826"/>
      <c r="L198" s="841"/>
      <c r="M198" s="841"/>
      <c r="N198" s="826"/>
      <c r="O198" s="825"/>
      <c r="P198" s="831"/>
      <c r="Q198" s="414"/>
      <c r="R198" s="114"/>
      <c r="S198" s="114"/>
      <c r="T198" s="114"/>
      <c r="U198" s="114"/>
      <c r="V198" s="114"/>
      <c r="W198" s="827"/>
      <c r="X198" s="134"/>
      <c r="Y198" s="129"/>
      <c r="Z198" s="828"/>
      <c r="AA198" s="114"/>
      <c r="AB198" s="829"/>
    </row>
    <row r="199" spans="2:28" ht="12" customHeight="1">
      <c r="B199" s="168"/>
      <c r="C199" s="134"/>
      <c r="D199" s="825"/>
      <c r="E199" s="844"/>
      <c r="F199" s="836"/>
      <c r="G199" s="837"/>
      <c r="H199" s="826"/>
      <c r="I199" s="826"/>
      <c r="J199" s="826"/>
      <c r="K199" s="826"/>
      <c r="L199" s="841"/>
      <c r="M199" s="836"/>
      <c r="N199" s="826"/>
      <c r="O199" s="825"/>
      <c r="P199" s="831"/>
      <c r="Q199" s="414"/>
      <c r="R199" s="114"/>
      <c r="S199" s="114"/>
      <c r="T199" s="114"/>
      <c r="U199" s="114"/>
      <c r="V199" s="114"/>
      <c r="W199" s="827"/>
      <c r="X199" s="134"/>
      <c r="Y199" s="129"/>
      <c r="Z199" s="828"/>
      <c r="AA199" s="114"/>
      <c r="AB199" s="829"/>
    </row>
    <row r="200" spans="2:28" ht="12.75" customHeight="1">
      <c r="B200" s="168"/>
      <c r="C200" s="134"/>
      <c r="D200" s="825"/>
      <c r="E200" s="844"/>
      <c r="F200" s="841"/>
      <c r="G200" s="837"/>
      <c r="H200" s="826"/>
      <c r="I200" s="826"/>
      <c r="J200" s="826"/>
      <c r="K200" s="826"/>
      <c r="L200" s="837"/>
      <c r="M200" s="837"/>
      <c r="N200" s="106"/>
      <c r="O200" s="825"/>
      <c r="P200" s="831"/>
      <c r="Q200" s="414"/>
      <c r="R200" s="114"/>
      <c r="S200" s="114"/>
      <c r="T200" s="114"/>
      <c r="U200" s="114"/>
      <c r="V200" s="114"/>
      <c r="W200" s="827"/>
      <c r="X200" s="134"/>
      <c r="Y200" s="129"/>
      <c r="Z200" s="828"/>
      <c r="AA200" s="114"/>
      <c r="AB200" s="829"/>
    </row>
    <row r="201" spans="2:28" ht="11.25" customHeight="1">
      <c r="B201" s="168"/>
      <c r="C201" s="134"/>
      <c r="D201" s="825"/>
      <c r="E201" s="844"/>
      <c r="F201" s="841"/>
      <c r="G201" s="841"/>
      <c r="H201" s="826"/>
      <c r="I201" s="826"/>
      <c r="J201" s="826"/>
      <c r="K201" s="836"/>
      <c r="L201" s="848"/>
      <c r="M201" s="841"/>
      <c r="N201" s="837"/>
      <c r="O201" s="825"/>
      <c r="P201" s="831"/>
      <c r="Q201" s="414"/>
      <c r="R201" s="114"/>
      <c r="S201" s="114"/>
      <c r="T201" s="114"/>
      <c r="U201" s="114"/>
      <c r="V201" s="114"/>
      <c r="W201" s="827"/>
      <c r="X201" s="134"/>
      <c r="Y201" s="129"/>
      <c r="Z201" s="828"/>
      <c r="AA201" s="114"/>
      <c r="AB201" s="829"/>
    </row>
    <row r="202" spans="2:28" ht="12" customHeight="1">
      <c r="B202" s="168"/>
      <c r="C202" s="134"/>
      <c r="D202" s="825"/>
      <c r="E202" s="844"/>
      <c r="F202" s="836"/>
      <c r="G202" s="837"/>
      <c r="H202" s="826"/>
      <c r="I202" s="826"/>
      <c r="J202" s="826"/>
      <c r="K202" s="826"/>
      <c r="L202" s="836"/>
      <c r="M202" s="836"/>
      <c r="N202" s="826"/>
      <c r="O202" s="825"/>
      <c r="P202" s="831"/>
      <c r="Q202" s="414"/>
      <c r="R202" s="114"/>
      <c r="S202" s="114"/>
      <c r="T202" s="114"/>
      <c r="U202" s="114"/>
      <c r="V202" s="114"/>
      <c r="W202" s="827"/>
      <c r="X202" s="134"/>
      <c r="Y202" s="129"/>
      <c r="Z202" s="828"/>
      <c r="AA202" s="114"/>
      <c r="AB202" s="829"/>
    </row>
    <row r="203" spans="2:28">
      <c r="B203" s="168"/>
      <c r="C203" s="134"/>
      <c r="D203" s="825"/>
      <c r="E203" s="844"/>
      <c r="F203" s="841"/>
      <c r="G203" s="837"/>
      <c r="H203" s="826"/>
      <c r="I203" s="826"/>
      <c r="J203" s="826"/>
      <c r="K203" s="826"/>
      <c r="L203" s="837"/>
      <c r="M203" s="837"/>
      <c r="N203" s="826"/>
      <c r="O203" s="825"/>
      <c r="P203" s="839"/>
      <c r="Q203" s="414"/>
      <c r="R203" s="114"/>
      <c r="S203" s="114"/>
      <c r="T203" s="114"/>
      <c r="U203" s="114"/>
      <c r="V203" s="114"/>
      <c r="W203" s="827"/>
      <c r="X203" s="134"/>
      <c r="Y203" s="129"/>
      <c r="Z203" s="828"/>
      <c r="AA203" s="114"/>
      <c r="AB203" s="840"/>
    </row>
    <row r="204" spans="2:28" ht="13.5" customHeight="1">
      <c r="B204" s="168"/>
      <c r="C204" s="134"/>
      <c r="D204" s="825"/>
      <c r="E204" s="844"/>
      <c r="F204" s="836"/>
      <c r="G204" s="837"/>
      <c r="H204" s="826"/>
      <c r="I204" s="826"/>
      <c r="J204" s="826"/>
      <c r="K204" s="826"/>
      <c r="L204" s="837"/>
      <c r="M204" s="837"/>
      <c r="N204" s="826"/>
      <c r="O204" s="825"/>
      <c r="P204" s="831"/>
      <c r="Q204" s="414"/>
      <c r="R204" s="114"/>
      <c r="S204" s="114"/>
      <c r="T204" s="114"/>
      <c r="U204" s="114"/>
      <c r="V204" s="114"/>
      <c r="W204" s="827"/>
      <c r="X204" s="134"/>
      <c r="Y204" s="129"/>
      <c r="Z204" s="828"/>
      <c r="AA204" s="114"/>
      <c r="AB204" s="829"/>
    </row>
    <row r="205" spans="2:28" ht="13.5" customHeight="1">
      <c r="B205" s="168"/>
      <c r="C205" s="134"/>
      <c r="D205" s="825"/>
      <c r="E205" s="844"/>
      <c r="F205" s="837"/>
      <c r="G205" s="841"/>
      <c r="H205" s="826"/>
      <c r="I205" s="826"/>
      <c r="J205" s="826"/>
      <c r="K205" s="826"/>
      <c r="L205" s="848"/>
      <c r="M205" s="841"/>
      <c r="N205" s="826"/>
      <c r="O205" s="825"/>
      <c r="P205" s="839"/>
      <c r="Q205" s="414"/>
      <c r="R205" s="114"/>
      <c r="S205" s="114"/>
      <c r="T205" s="114"/>
      <c r="U205" s="114"/>
      <c r="V205" s="114"/>
      <c r="W205" s="827"/>
      <c r="X205" s="134"/>
      <c r="Y205" s="129"/>
      <c r="Z205" s="828"/>
      <c r="AA205" s="114"/>
      <c r="AB205" s="840"/>
    </row>
    <row r="206" spans="2:28" hidden="1">
      <c r="B206" s="168"/>
      <c r="C206" s="134"/>
      <c r="D206" s="825"/>
      <c r="E206" s="844"/>
      <c r="F206" s="841"/>
      <c r="G206" s="837"/>
      <c r="H206" s="826"/>
      <c r="I206" s="826"/>
      <c r="J206" s="826"/>
      <c r="K206" s="826"/>
      <c r="L206" s="836"/>
      <c r="M206" s="836"/>
      <c r="N206" s="826"/>
      <c r="O206" s="825"/>
      <c r="P206" s="831"/>
      <c r="Q206" s="414"/>
      <c r="R206" s="114"/>
      <c r="S206" s="114"/>
      <c r="T206" s="114"/>
      <c r="U206" s="114"/>
      <c r="V206" s="114"/>
      <c r="W206" s="827"/>
      <c r="X206" s="134"/>
      <c r="Y206" s="129"/>
      <c r="Z206" s="828"/>
      <c r="AA206" s="114"/>
      <c r="AB206" s="834"/>
    </row>
    <row r="207" spans="2:28" ht="13.5" customHeight="1">
      <c r="B207" s="168"/>
      <c r="C207" s="109"/>
      <c r="D207" s="825"/>
      <c r="E207" s="844"/>
      <c r="F207" s="837"/>
      <c r="G207" s="837"/>
      <c r="H207" s="826"/>
      <c r="I207" s="826"/>
      <c r="J207" s="826"/>
      <c r="K207" s="826"/>
      <c r="L207" s="841"/>
      <c r="M207" s="841"/>
      <c r="N207" s="826"/>
      <c r="O207" s="825"/>
      <c r="P207" s="831"/>
      <c r="Q207" s="414"/>
      <c r="R207" s="114"/>
      <c r="S207" s="114"/>
      <c r="T207" s="114"/>
      <c r="U207" s="114"/>
      <c r="V207" s="114"/>
      <c r="W207" s="827"/>
      <c r="X207" s="134"/>
      <c r="Y207" s="129"/>
      <c r="Z207" s="828"/>
      <c r="AA207" s="114"/>
      <c r="AB207" s="829"/>
    </row>
    <row r="208" spans="2:28" ht="12" customHeight="1">
      <c r="B208" s="168"/>
      <c r="C208" s="134"/>
      <c r="D208" s="825"/>
      <c r="E208" s="844"/>
      <c r="F208" s="836"/>
      <c r="G208" s="837"/>
      <c r="H208" s="848"/>
      <c r="I208" s="826"/>
      <c r="J208" s="826"/>
      <c r="K208" s="826"/>
      <c r="L208" s="836"/>
      <c r="M208" s="837"/>
      <c r="N208" s="826"/>
      <c r="O208" s="830"/>
      <c r="P208" s="839"/>
      <c r="Q208" s="414"/>
      <c r="R208" s="114"/>
      <c r="S208" s="114"/>
      <c r="T208" s="114"/>
      <c r="U208" s="114"/>
      <c r="V208" s="114"/>
      <c r="W208" s="827"/>
      <c r="X208" s="134"/>
      <c r="Y208" s="129"/>
      <c r="Z208" s="828"/>
      <c r="AA208" s="114"/>
      <c r="AB208" s="840"/>
    </row>
    <row r="209" spans="2:28" ht="13.5" customHeight="1">
      <c r="B209" s="168"/>
      <c r="C209" s="134"/>
      <c r="D209" s="825"/>
      <c r="E209" s="844"/>
      <c r="F209" s="848"/>
      <c r="G209" s="848"/>
      <c r="H209" s="826"/>
      <c r="I209" s="826"/>
      <c r="J209" s="826"/>
      <c r="K209" s="826"/>
      <c r="L209" s="849"/>
      <c r="M209" s="848"/>
      <c r="N209" s="826"/>
      <c r="O209" s="830"/>
      <c r="P209" s="831"/>
      <c r="Q209" s="414"/>
      <c r="R209" s="114"/>
      <c r="S209" s="114"/>
      <c r="T209" s="114"/>
      <c r="U209" s="114"/>
      <c r="V209" s="114"/>
      <c r="W209" s="827"/>
      <c r="X209" s="134"/>
      <c r="Y209" s="129"/>
      <c r="Z209" s="828"/>
      <c r="AA209" s="114"/>
      <c r="AB209" s="843"/>
    </row>
    <row r="210" spans="2:28">
      <c r="B210" s="168"/>
      <c r="C210" s="134"/>
      <c r="D210" s="825"/>
      <c r="E210" s="844"/>
      <c r="F210" s="164"/>
      <c r="G210" s="164"/>
      <c r="H210" s="164"/>
      <c r="I210" s="164"/>
      <c r="J210" s="164"/>
      <c r="K210" s="164"/>
      <c r="L210" s="164"/>
      <c r="M210" s="164"/>
      <c r="N210" s="164"/>
      <c r="O210" s="830"/>
      <c r="P210" s="831"/>
      <c r="Q210" s="414"/>
      <c r="R210" s="114"/>
      <c r="S210" s="114"/>
      <c r="T210" s="114"/>
      <c r="U210" s="114"/>
      <c r="V210" s="114"/>
      <c r="W210" s="827"/>
      <c r="X210" s="134"/>
      <c r="Y210" s="129"/>
      <c r="Z210" s="828"/>
      <c r="AA210" s="114"/>
      <c r="AB210" s="829"/>
    </row>
    <row r="211" spans="2:28" ht="12.75" customHeight="1">
      <c r="B211" s="168"/>
      <c r="C211" s="134"/>
      <c r="D211" s="825"/>
      <c r="E211" s="844"/>
      <c r="F211" s="164"/>
      <c r="G211" s="164"/>
      <c r="H211" s="164"/>
      <c r="I211" s="164"/>
      <c r="J211" s="164"/>
      <c r="K211" s="164"/>
      <c r="L211" s="164"/>
      <c r="M211" s="164"/>
      <c r="N211" s="164"/>
      <c r="O211" s="830"/>
      <c r="P211" s="831"/>
      <c r="Q211" s="414"/>
      <c r="R211" s="114"/>
      <c r="S211" s="114"/>
      <c r="T211" s="114"/>
      <c r="U211" s="114"/>
      <c r="V211" s="114"/>
      <c r="W211" s="827"/>
      <c r="X211" s="134"/>
      <c r="Y211" s="129"/>
      <c r="Z211" s="828"/>
      <c r="AA211" s="114"/>
      <c r="AB211" s="829"/>
    </row>
    <row r="212" spans="2:28" ht="12" customHeight="1">
      <c r="B212" s="168"/>
      <c r="C212" s="134"/>
      <c r="D212" s="825"/>
      <c r="E212" s="164"/>
      <c r="F212" s="164"/>
      <c r="G212" s="164"/>
      <c r="H212" s="164"/>
      <c r="I212" s="164"/>
      <c r="J212" s="164"/>
      <c r="K212" s="164"/>
      <c r="L212" s="164"/>
      <c r="M212" s="164"/>
      <c r="N212" s="164"/>
      <c r="O212" s="830"/>
      <c r="P212" s="831"/>
      <c r="Q212" s="414"/>
      <c r="R212" s="114"/>
      <c r="S212" s="114"/>
      <c r="T212" s="114"/>
      <c r="U212" s="114"/>
      <c r="V212" s="114"/>
      <c r="W212" s="827"/>
      <c r="X212" s="134"/>
      <c r="Y212" s="129"/>
      <c r="Z212" s="828"/>
      <c r="AA212" s="114"/>
      <c r="AB212" s="829"/>
    </row>
    <row r="213" spans="2:28" ht="12.75" customHeight="1">
      <c r="B213" s="168"/>
      <c r="C213" s="134"/>
      <c r="D213" s="825"/>
      <c r="E213" s="164"/>
      <c r="F213" s="164"/>
      <c r="G213" s="164"/>
      <c r="H213" s="164"/>
      <c r="I213" s="164"/>
      <c r="J213" s="164"/>
      <c r="K213" s="845"/>
      <c r="L213" s="164"/>
      <c r="M213" s="164"/>
      <c r="N213" s="164"/>
      <c r="O213" s="833"/>
      <c r="P213" s="831"/>
      <c r="Q213" s="414"/>
      <c r="R213" s="114"/>
      <c r="S213" s="114"/>
      <c r="T213" s="114"/>
      <c r="U213" s="114"/>
      <c r="V213" s="114"/>
      <c r="W213" s="846"/>
      <c r="X213" s="134"/>
      <c r="Y213" s="847"/>
      <c r="Z213" s="828"/>
      <c r="AA213" s="114"/>
      <c r="AB213" s="829"/>
    </row>
    <row r="214" spans="2:28">
      <c r="B214" s="114"/>
      <c r="C214" s="114"/>
      <c r="D214" s="114"/>
      <c r="E214" s="114"/>
      <c r="F214" s="114"/>
      <c r="G214" s="114"/>
      <c r="H214" s="114"/>
      <c r="I214" s="114"/>
      <c r="J214" s="114"/>
      <c r="K214" s="114"/>
      <c r="L214" s="114"/>
      <c r="M214" s="114"/>
      <c r="N214" s="114"/>
      <c r="O214" s="114"/>
      <c r="P214" s="114"/>
      <c r="Q214" s="114"/>
      <c r="R214" s="114"/>
      <c r="S214" s="114"/>
      <c r="T214" s="114"/>
      <c r="U214" s="114"/>
      <c r="V214" s="114"/>
      <c r="W214" s="114"/>
      <c r="X214" s="114"/>
      <c r="Y214" s="114"/>
      <c r="Z214" s="114"/>
      <c r="AA214" s="114"/>
      <c r="AB214" s="114"/>
    </row>
    <row r="215" spans="2:28">
      <c r="B215" s="114"/>
      <c r="C215" s="114"/>
      <c r="D215" s="114"/>
      <c r="E215" s="114"/>
      <c r="F215" s="114"/>
      <c r="G215" s="114"/>
      <c r="H215" s="114"/>
      <c r="I215" s="114"/>
      <c r="J215" s="114"/>
      <c r="K215" s="114"/>
      <c r="L215" s="114"/>
      <c r="M215" s="114"/>
      <c r="N215" s="114"/>
      <c r="O215" s="114"/>
      <c r="P215" s="114"/>
      <c r="Q215" s="114"/>
      <c r="R215" s="114"/>
      <c r="S215" s="114"/>
      <c r="T215" s="114"/>
      <c r="U215" s="114"/>
      <c r="V215" s="114"/>
      <c r="W215" s="114"/>
      <c r="X215" s="114"/>
      <c r="Y215" s="114"/>
      <c r="Z215" s="114"/>
      <c r="AA215" s="114"/>
      <c r="AB215" s="114"/>
    </row>
    <row r="216" spans="2:28">
      <c r="B216" s="114"/>
      <c r="C216" s="114"/>
      <c r="D216" s="114"/>
      <c r="E216" s="114"/>
      <c r="F216" s="114"/>
      <c r="G216" s="114"/>
      <c r="H216" s="114"/>
      <c r="I216" s="114"/>
      <c r="J216" s="114"/>
      <c r="K216" s="114"/>
      <c r="L216" s="114"/>
      <c r="M216" s="114"/>
      <c r="N216" s="114"/>
      <c r="O216" s="114"/>
      <c r="P216" s="114"/>
      <c r="Q216" s="114"/>
      <c r="R216" s="114"/>
      <c r="S216" s="114"/>
      <c r="T216" s="114"/>
      <c r="U216" s="114"/>
      <c r="V216" s="114"/>
      <c r="W216" s="114"/>
      <c r="X216" s="114"/>
      <c r="Y216" s="114"/>
      <c r="Z216" s="114"/>
      <c r="AA216" s="114"/>
      <c r="AB216" s="114"/>
    </row>
    <row r="217" spans="2:28">
      <c r="B217" s="114"/>
      <c r="C217" s="114"/>
      <c r="D217" s="114"/>
      <c r="E217" s="114"/>
      <c r="F217" s="114"/>
      <c r="G217" s="114"/>
      <c r="H217" s="114"/>
      <c r="I217" s="114"/>
      <c r="J217" s="114"/>
      <c r="K217" s="114"/>
      <c r="L217" s="114"/>
      <c r="M217" s="114"/>
      <c r="N217" s="114"/>
      <c r="O217" s="114"/>
      <c r="P217" s="114"/>
      <c r="Q217" s="114"/>
      <c r="R217" s="114"/>
      <c r="S217" s="114"/>
      <c r="T217" s="114"/>
      <c r="U217" s="114"/>
      <c r="V217" s="114"/>
      <c r="W217" s="114"/>
      <c r="X217" s="114"/>
      <c r="Y217" s="114"/>
      <c r="Z217" s="114"/>
      <c r="AA217" s="114"/>
      <c r="AB217" s="114"/>
    </row>
    <row r="218" spans="2:28">
      <c r="B218" s="114"/>
      <c r="C218" s="114"/>
      <c r="D218" s="114"/>
      <c r="E218" s="114"/>
      <c r="F218" s="114"/>
      <c r="G218" s="114"/>
      <c r="H218" s="114"/>
      <c r="I218" s="114"/>
      <c r="J218" s="114"/>
      <c r="K218" s="114"/>
      <c r="L218" s="114"/>
      <c r="M218" s="114"/>
      <c r="N218" s="114"/>
      <c r="O218" s="114"/>
      <c r="P218" s="114"/>
      <c r="Q218" s="114"/>
      <c r="R218" s="114"/>
      <c r="S218" s="114"/>
      <c r="T218" s="114"/>
      <c r="U218" s="114"/>
      <c r="V218" s="114"/>
      <c r="W218" s="114"/>
      <c r="X218" s="114"/>
      <c r="Y218" s="114"/>
      <c r="Z218" s="114"/>
      <c r="AA218" s="114"/>
      <c r="AB218" s="114"/>
    </row>
    <row r="219" spans="2:28">
      <c r="B219" s="114"/>
      <c r="C219" s="114"/>
      <c r="D219" s="114"/>
      <c r="E219" s="114"/>
      <c r="F219" s="114"/>
      <c r="G219" s="114"/>
      <c r="H219" s="114"/>
      <c r="I219" s="114"/>
      <c r="J219" s="114"/>
      <c r="K219" s="114"/>
      <c r="L219" s="114"/>
      <c r="M219" s="114"/>
      <c r="N219" s="114"/>
      <c r="O219" s="114"/>
      <c r="P219" s="114"/>
      <c r="Q219" s="114"/>
      <c r="R219" s="114"/>
      <c r="S219" s="114"/>
      <c r="T219" s="114"/>
      <c r="U219" s="114"/>
      <c r="V219" s="114"/>
      <c r="W219" s="114"/>
      <c r="X219" s="114"/>
      <c r="Y219" s="114"/>
      <c r="Z219" s="114"/>
      <c r="AA219" s="114"/>
      <c r="AB219" s="114"/>
    </row>
    <row r="220" spans="2:28">
      <c r="B220" s="114"/>
      <c r="C220" s="114"/>
      <c r="D220" s="114"/>
      <c r="E220" s="114"/>
      <c r="F220" s="114"/>
      <c r="G220" s="114"/>
      <c r="H220" s="114"/>
      <c r="I220" s="114"/>
      <c r="J220" s="114"/>
      <c r="K220" s="114"/>
      <c r="L220" s="114"/>
      <c r="M220" s="114"/>
      <c r="N220" s="114"/>
      <c r="O220" s="114"/>
      <c r="P220" s="114"/>
      <c r="Q220" s="114"/>
      <c r="R220" s="114"/>
      <c r="S220" s="114"/>
      <c r="T220" s="114"/>
      <c r="U220" s="114"/>
      <c r="V220" s="114"/>
      <c r="W220" s="114"/>
      <c r="X220" s="114"/>
      <c r="Y220" s="114"/>
      <c r="Z220" s="114"/>
      <c r="AA220" s="114"/>
      <c r="AB220" s="114"/>
    </row>
    <row r="221" spans="2:28">
      <c r="B221" s="114"/>
      <c r="C221" s="114"/>
      <c r="D221" s="114"/>
      <c r="E221" s="114"/>
      <c r="F221" s="114"/>
      <c r="G221" s="114"/>
      <c r="H221" s="114"/>
      <c r="I221" s="114"/>
      <c r="J221" s="114"/>
      <c r="K221" s="114"/>
      <c r="L221" s="114"/>
      <c r="M221" s="114"/>
      <c r="N221" s="114"/>
      <c r="O221" s="114"/>
      <c r="P221" s="114"/>
      <c r="Q221" s="114"/>
      <c r="R221" s="114"/>
      <c r="S221" s="114"/>
      <c r="T221" s="114"/>
      <c r="U221" s="114"/>
      <c r="V221" s="114"/>
      <c r="W221" s="114"/>
      <c r="X221" s="114"/>
      <c r="Y221" s="114"/>
      <c r="Z221" s="114"/>
      <c r="AA221" s="114"/>
      <c r="AB221" s="114"/>
    </row>
    <row r="222" spans="2:28">
      <c r="B222" s="114"/>
      <c r="C222" s="114"/>
      <c r="D222" s="114"/>
      <c r="E222" s="114"/>
      <c r="F222" s="114"/>
      <c r="G222" s="114"/>
      <c r="H222" s="114"/>
      <c r="I222" s="114"/>
      <c r="J222" s="114"/>
      <c r="K222" s="114"/>
      <c r="L222" s="114"/>
      <c r="M222" s="114"/>
      <c r="N222" s="114"/>
      <c r="O222" s="114"/>
      <c r="P222" s="114"/>
      <c r="Q222" s="114"/>
      <c r="R222" s="114"/>
      <c r="S222" s="114"/>
      <c r="T222" s="114"/>
      <c r="U222" s="114"/>
      <c r="V222" s="114"/>
      <c r="W222" s="114"/>
      <c r="X222" s="114"/>
      <c r="Y222" s="114"/>
      <c r="Z222" s="114"/>
      <c r="AA222" s="114"/>
      <c r="AB222" s="114"/>
    </row>
    <row r="223" spans="2:28">
      <c r="B223" s="114"/>
      <c r="C223" s="114"/>
      <c r="D223" s="114"/>
      <c r="E223" s="114"/>
      <c r="F223" s="114"/>
      <c r="G223" s="114"/>
      <c r="H223" s="114"/>
      <c r="I223" s="114"/>
      <c r="J223" s="114"/>
      <c r="K223" s="114"/>
      <c r="L223" s="114"/>
      <c r="M223" s="114"/>
      <c r="N223" s="114"/>
      <c r="O223" s="114"/>
      <c r="P223" s="114"/>
      <c r="Q223" s="114"/>
      <c r="R223" s="114"/>
      <c r="S223" s="114"/>
      <c r="T223" s="114"/>
      <c r="U223" s="114"/>
      <c r="V223" s="114"/>
      <c r="W223" s="114"/>
      <c r="X223" s="114"/>
      <c r="Y223" s="114"/>
      <c r="Z223" s="114"/>
      <c r="AA223" s="114"/>
      <c r="AB223" s="114"/>
    </row>
    <row r="224" spans="2:28">
      <c r="B224" s="114"/>
      <c r="C224" s="114"/>
      <c r="D224" s="114"/>
      <c r="E224" s="114"/>
      <c r="F224" s="114"/>
      <c r="G224" s="114"/>
      <c r="H224" s="114"/>
      <c r="I224" s="114"/>
      <c r="J224" s="114"/>
      <c r="K224" s="114"/>
      <c r="L224" s="114"/>
      <c r="M224" s="114"/>
      <c r="N224" s="114"/>
      <c r="O224" s="114"/>
      <c r="P224" s="114"/>
      <c r="Q224" s="114"/>
      <c r="R224" s="114"/>
      <c r="S224" s="114"/>
      <c r="T224" s="114"/>
      <c r="U224" s="114"/>
      <c r="V224" s="114"/>
      <c r="W224" s="114"/>
      <c r="X224" s="114"/>
      <c r="Y224" s="114"/>
      <c r="Z224" s="114"/>
      <c r="AA224" s="114"/>
      <c r="AB224" s="114"/>
    </row>
    <row r="225" spans="2:28">
      <c r="B225" s="114"/>
      <c r="C225" s="114"/>
      <c r="D225" s="114"/>
      <c r="E225" s="114"/>
      <c r="F225" s="114"/>
      <c r="G225" s="114"/>
      <c r="H225" s="114"/>
      <c r="I225" s="114"/>
      <c r="J225" s="114"/>
      <c r="K225" s="114"/>
      <c r="L225" s="114"/>
      <c r="M225" s="114"/>
      <c r="N225" s="114"/>
      <c r="O225" s="114"/>
      <c r="P225" s="114"/>
      <c r="Q225" s="114"/>
      <c r="R225" s="114"/>
      <c r="S225" s="114"/>
      <c r="T225" s="114"/>
      <c r="U225" s="114"/>
      <c r="V225" s="114"/>
      <c r="W225" s="114"/>
      <c r="X225" s="114"/>
      <c r="Y225" s="114"/>
      <c r="Z225" s="114"/>
      <c r="AA225" s="114"/>
      <c r="AB225" s="114"/>
    </row>
    <row r="226" spans="2:28">
      <c r="B226" s="114"/>
      <c r="C226" s="114"/>
      <c r="D226" s="114"/>
      <c r="E226" s="114"/>
      <c r="F226" s="114"/>
      <c r="G226" s="114"/>
      <c r="H226" s="114"/>
      <c r="I226" s="114"/>
      <c r="J226" s="114"/>
      <c r="K226" s="114"/>
      <c r="L226" s="114"/>
      <c r="M226" s="114"/>
      <c r="N226" s="114"/>
      <c r="O226" s="114"/>
      <c r="P226" s="114"/>
      <c r="Q226" s="114"/>
      <c r="R226" s="114"/>
      <c r="S226" s="114"/>
      <c r="T226" s="114"/>
      <c r="U226" s="114"/>
      <c r="V226" s="114"/>
      <c r="W226" s="114"/>
      <c r="X226" s="114"/>
      <c r="Y226" s="114"/>
      <c r="Z226" s="114"/>
      <c r="AA226" s="114"/>
      <c r="AB226" s="114"/>
    </row>
    <row r="227" spans="2:28">
      <c r="B227" s="114"/>
      <c r="C227" s="114"/>
      <c r="D227" s="114"/>
      <c r="E227" s="114"/>
      <c r="F227" s="114"/>
      <c r="G227" s="114"/>
      <c r="H227" s="114"/>
      <c r="I227" s="114"/>
      <c r="J227" s="114"/>
      <c r="K227" s="114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4"/>
      <c r="Y227" s="114"/>
      <c r="Z227" s="114"/>
      <c r="AA227" s="114"/>
      <c r="AB227" s="114"/>
    </row>
    <row r="228" spans="2:28">
      <c r="B228" s="114"/>
      <c r="C228" s="114"/>
      <c r="D228" s="114"/>
      <c r="E228" s="114"/>
      <c r="F228" s="114"/>
      <c r="G228" s="114"/>
      <c r="H228" s="114"/>
      <c r="I228" s="114"/>
      <c r="J228" s="114"/>
      <c r="K228" s="114"/>
      <c r="L228" s="114"/>
      <c r="M228" s="114"/>
      <c r="N228" s="114"/>
      <c r="O228" s="114"/>
      <c r="P228" s="114"/>
      <c r="Q228" s="114"/>
      <c r="R228" s="114"/>
      <c r="S228" s="114"/>
      <c r="T228" s="114"/>
      <c r="U228" s="114"/>
      <c r="V228" s="114"/>
      <c r="W228" s="114"/>
      <c r="X228" s="114"/>
      <c r="Y228" s="114"/>
      <c r="Z228" s="114"/>
      <c r="AA228" s="114"/>
      <c r="AB228" s="114"/>
    </row>
    <row r="229" spans="2:28">
      <c r="B229" s="114"/>
      <c r="C229" s="114"/>
      <c r="D229" s="114"/>
      <c r="E229" s="114"/>
      <c r="F229" s="114"/>
      <c r="G229" s="114"/>
      <c r="H229" s="114"/>
      <c r="I229" s="114"/>
      <c r="J229" s="114"/>
      <c r="K229" s="114"/>
      <c r="L229" s="114"/>
      <c r="M229" s="114"/>
      <c r="N229" s="114"/>
      <c r="O229" s="114"/>
      <c r="P229" s="114"/>
      <c r="Q229" s="114"/>
      <c r="R229" s="114"/>
      <c r="S229" s="114"/>
      <c r="T229" s="114"/>
      <c r="U229" s="114"/>
      <c r="V229" s="114"/>
      <c r="W229" s="114"/>
      <c r="X229" s="114"/>
      <c r="Y229" s="114"/>
      <c r="Z229" s="114"/>
      <c r="AA229" s="114"/>
      <c r="AB229" s="114"/>
    </row>
    <row r="230" spans="2:28">
      <c r="B230" s="114"/>
      <c r="C230" s="114"/>
      <c r="D230" s="114"/>
      <c r="E230" s="114"/>
      <c r="F230" s="114"/>
      <c r="G230" s="114"/>
      <c r="H230" s="114"/>
      <c r="I230" s="114"/>
      <c r="J230" s="114"/>
      <c r="K230" s="114"/>
      <c r="L230" s="114"/>
      <c r="M230" s="114"/>
      <c r="N230" s="114"/>
      <c r="O230" s="114"/>
      <c r="P230" s="114"/>
      <c r="Q230" s="114"/>
      <c r="R230" s="114"/>
      <c r="S230" s="114"/>
      <c r="T230" s="114"/>
      <c r="U230" s="114"/>
      <c r="V230" s="114"/>
      <c r="W230" s="114"/>
      <c r="X230" s="114"/>
      <c r="Y230" s="114"/>
      <c r="Z230" s="114"/>
      <c r="AA230" s="114"/>
      <c r="AB230" s="114"/>
    </row>
    <row r="231" spans="2:28">
      <c r="B231" s="114"/>
      <c r="C231" s="114"/>
      <c r="D231" s="114"/>
      <c r="E231" s="114"/>
      <c r="F231" s="114"/>
      <c r="G231" s="114"/>
      <c r="H231" s="114"/>
      <c r="I231" s="114"/>
      <c r="J231" s="114"/>
      <c r="K231" s="114"/>
      <c r="L231" s="114"/>
      <c r="M231" s="114"/>
      <c r="N231" s="114"/>
      <c r="O231" s="114"/>
      <c r="P231" s="114"/>
      <c r="Q231" s="114"/>
      <c r="R231" s="114"/>
      <c r="S231" s="114"/>
      <c r="T231" s="114"/>
      <c r="U231" s="114"/>
      <c r="V231" s="114"/>
      <c r="W231" s="114"/>
      <c r="X231" s="114"/>
      <c r="Y231" s="114"/>
      <c r="Z231" s="114"/>
      <c r="AA231" s="114"/>
      <c r="AB231" s="114"/>
    </row>
    <row r="232" spans="2:28">
      <c r="B232" s="114"/>
      <c r="C232" s="114"/>
      <c r="D232" s="114"/>
      <c r="E232" s="114"/>
      <c r="F232" s="114"/>
      <c r="G232" s="114"/>
      <c r="H232" s="114"/>
      <c r="I232" s="114"/>
      <c r="J232" s="114"/>
      <c r="K232" s="114"/>
      <c r="L232" s="114"/>
      <c r="M232" s="114"/>
      <c r="N232" s="114"/>
      <c r="O232" s="114"/>
      <c r="P232" s="114"/>
      <c r="Q232" s="114"/>
      <c r="R232" s="114"/>
      <c r="S232" s="114"/>
      <c r="T232" s="114"/>
      <c r="U232" s="114"/>
      <c r="V232" s="114"/>
      <c r="W232" s="114"/>
      <c r="X232" s="114"/>
      <c r="Y232" s="114"/>
      <c r="Z232" s="114"/>
      <c r="AA232" s="114"/>
      <c r="AB232" s="114"/>
    </row>
    <row r="233" spans="2:28">
      <c r="B233" s="114"/>
      <c r="C233" s="114"/>
      <c r="D233" s="114"/>
      <c r="E233" s="114"/>
      <c r="F233" s="114"/>
      <c r="G233" s="114"/>
      <c r="H233" s="114"/>
      <c r="I233" s="114"/>
      <c r="J233" s="114"/>
      <c r="K233" s="114"/>
      <c r="L233" s="114"/>
      <c r="M233" s="114"/>
      <c r="N233" s="114"/>
      <c r="O233" s="114"/>
      <c r="P233" s="114"/>
      <c r="Q233" s="114"/>
      <c r="R233" s="114"/>
      <c r="S233" s="114"/>
      <c r="T233" s="114"/>
      <c r="U233" s="114"/>
      <c r="V233" s="114"/>
      <c r="W233" s="114"/>
      <c r="X233" s="114"/>
      <c r="Y233" s="114"/>
      <c r="Z233" s="114"/>
      <c r="AA233" s="114"/>
      <c r="AB233" s="114"/>
    </row>
    <row r="234" spans="2:28">
      <c r="B234" s="114"/>
      <c r="C234" s="114"/>
      <c r="D234" s="114"/>
      <c r="E234" s="114"/>
      <c r="F234" s="114"/>
      <c r="G234" s="114"/>
      <c r="H234" s="114"/>
      <c r="I234" s="114"/>
      <c r="J234" s="114"/>
      <c r="K234" s="114"/>
      <c r="L234" s="114"/>
      <c r="M234" s="114"/>
      <c r="N234" s="114"/>
      <c r="O234" s="114"/>
      <c r="P234" s="114"/>
      <c r="Q234" s="114"/>
      <c r="R234" s="114"/>
      <c r="S234" s="114"/>
      <c r="T234" s="114"/>
      <c r="U234" s="114"/>
      <c r="V234" s="114"/>
      <c r="W234" s="114"/>
      <c r="X234" s="114"/>
      <c r="Y234" s="114"/>
      <c r="Z234" s="114"/>
      <c r="AA234" s="114"/>
      <c r="AB234" s="114"/>
    </row>
    <row r="235" spans="2:28">
      <c r="B235" s="114"/>
      <c r="C235" s="114"/>
      <c r="D235" s="114"/>
      <c r="E235" s="114"/>
      <c r="F235" s="114"/>
      <c r="G235" s="114"/>
      <c r="H235" s="114"/>
      <c r="I235" s="114"/>
      <c r="J235" s="114"/>
      <c r="K235" s="114"/>
      <c r="L235" s="114"/>
      <c r="M235" s="114"/>
      <c r="N235" s="114"/>
      <c r="O235" s="114"/>
      <c r="P235" s="114"/>
      <c r="Q235" s="114"/>
      <c r="R235" s="114"/>
      <c r="S235" s="114"/>
      <c r="T235" s="114"/>
      <c r="U235" s="114"/>
      <c r="V235" s="114"/>
      <c r="W235" s="114"/>
      <c r="X235" s="114"/>
      <c r="Y235" s="114"/>
      <c r="Z235" s="114"/>
      <c r="AA235" s="114"/>
      <c r="AB235" s="114"/>
    </row>
    <row r="236" spans="2:28">
      <c r="B236" s="114"/>
      <c r="C236" s="114"/>
      <c r="D236" s="114"/>
      <c r="E236" s="114"/>
      <c r="F236" s="114"/>
      <c r="G236" s="114"/>
      <c r="H236" s="114"/>
      <c r="I236" s="114"/>
      <c r="J236" s="114"/>
      <c r="K236" s="114"/>
      <c r="L236" s="114"/>
      <c r="M236" s="114"/>
      <c r="N236" s="114"/>
      <c r="O236" s="114"/>
      <c r="P236" s="114"/>
      <c r="Q236" s="114"/>
      <c r="R236" s="114"/>
      <c r="S236" s="114"/>
      <c r="T236" s="114"/>
      <c r="U236" s="114"/>
      <c r="V236" s="114"/>
      <c r="W236" s="114"/>
      <c r="X236" s="114"/>
      <c r="Y236" s="114"/>
      <c r="Z236" s="114"/>
      <c r="AA236" s="114"/>
      <c r="AB236" s="114"/>
    </row>
    <row r="237" spans="2:28">
      <c r="B237" s="114"/>
      <c r="C237" s="114"/>
      <c r="D237" s="114"/>
      <c r="E237" s="114"/>
      <c r="F237" s="114"/>
      <c r="G237" s="114"/>
      <c r="H237" s="114"/>
      <c r="I237" s="114"/>
      <c r="J237" s="114"/>
      <c r="K237" s="114"/>
      <c r="L237" s="114"/>
      <c r="M237" s="114"/>
      <c r="N237" s="114"/>
      <c r="O237" s="114"/>
      <c r="P237" s="114"/>
      <c r="Q237" s="114"/>
      <c r="R237" s="114"/>
      <c r="S237" s="114"/>
      <c r="T237" s="114"/>
      <c r="U237" s="114"/>
      <c r="V237" s="114"/>
      <c r="W237" s="114"/>
      <c r="X237" s="114"/>
      <c r="Y237" s="114"/>
      <c r="Z237" s="114"/>
      <c r="AA237" s="114"/>
      <c r="AB237" s="114"/>
    </row>
    <row r="238" spans="2:28">
      <c r="B238" s="114"/>
      <c r="C238" s="114"/>
      <c r="D238" s="114"/>
      <c r="E238" s="114"/>
      <c r="F238" s="114"/>
      <c r="G238" s="114"/>
      <c r="H238" s="114"/>
      <c r="I238" s="114"/>
      <c r="J238" s="114"/>
      <c r="K238" s="114"/>
      <c r="L238" s="114"/>
      <c r="M238" s="114"/>
      <c r="N238" s="114"/>
      <c r="O238" s="114"/>
      <c r="P238" s="114"/>
      <c r="Q238" s="114"/>
      <c r="R238" s="114"/>
      <c r="S238" s="114"/>
      <c r="T238" s="114"/>
      <c r="U238" s="114"/>
      <c r="V238" s="114"/>
      <c r="W238" s="114"/>
      <c r="X238" s="114"/>
      <c r="Y238" s="114"/>
      <c r="Z238" s="114"/>
      <c r="AA238" s="114"/>
      <c r="AB238" s="114"/>
    </row>
    <row r="239" spans="2:28">
      <c r="B239" s="114"/>
      <c r="C239" s="114"/>
      <c r="D239" s="114"/>
      <c r="E239" s="114"/>
      <c r="F239" s="114"/>
      <c r="G239" s="114"/>
      <c r="H239" s="114"/>
      <c r="I239" s="114"/>
      <c r="J239" s="114"/>
      <c r="K239" s="114"/>
      <c r="L239" s="114"/>
      <c r="M239" s="114"/>
      <c r="N239" s="114"/>
      <c r="O239" s="114"/>
      <c r="P239" s="114"/>
      <c r="Q239" s="114"/>
      <c r="R239" s="114"/>
      <c r="S239" s="114"/>
      <c r="T239" s="114"/>
      <c r="U239" s="114"/>
      <c r="V239" s="114"/>
      <c r="W239" s="114"/>
      <c r="X239" s="114"/>
      <c r="Y239" s="114"/>
      <c r="Z239" s="114"/>
      <c r="AA239" s="114"/>
      <c r="AB239" s="114"/>
    </row>
    <row r="240" spans="2:28">
      <c r="B240" s="114"/>
      <c r="C240" s="114"/>
      <c r="D240" s="114"/>
      <c r="E240" s="114"/>
      <c r="F240" s="114"/>
      <c r="G240" s="114"/>
      <c r="H240" s="114"/>
      <c r="I240" s="114"/>
      <c r="J240" s="114"/>
      <c r="K240" s="114"/>
      <c r="L240" s="114"/>
      <c r="M240" s="114"/>
      <c r="N240" s="114"/>
      <c r="O240" s="114"/>
      <c r="P240" s="114"/>
      <c r="Q240" s="114"/>
      <c r="R240" s="114"/>
      <c r="S240" s="114"/>
      <c r="T240" s="114"/>
      <c r="U240" s="114"/>
      <c r="V240" s="114"/>
      <c r="W240" s="114"/>
      <c r="X240" s="114"/>
      <c r="Y240" s="114"/>
      <c r="Z240" s="114"/>
      <c r="AA240" s="114"/>
      <c r="AB240" s="114"/>
    </row>
    <row r="241" spans="2:28">
      <c r="B241" s="114"/>
      <c r="C241" s="114"/>
      <c r="D241" s="114"/>
      <c r="E241" s="114"/>
      <c r="F241" s="114"/>
      <c r="G241" s="114"/>
      <c r="H241" s="114"/>
      <c r="I241" s="114"/>
      <c r="J241" s="114"/>
      <c r="K241" s="114"/>
      <c r="L241" s="114"/>
      <c r="M241" s="114"/>
      <c r="N241" s="114"/>
      <c r="O241" s="114"/>
      <c r="P241" s="114"/>
      <c r="Q241" s="114"/>
      <c r="R241" s="114"/>
      <c r="S241" s="114"/>
      <c r="T241" s="114"/>
      <c r="U241" s="114"/>
      <c r="V241" s="114"/>
      <c r="W241" s="114"/>
      <c r="X241" s="114"/>
      <c r="Y241" s="114"/>
      <c r="Z241" s="114"/>
      <c r="AA241" s="114"/>
      <c r="AB241" s="114"/>
    </row>
    <row r="242" spans="2:28">
      <c r="B242" s="114"/>
      <c r="C242" s="114"/>
      <c r="D242" s="114"/>
      <c r="E242" s="114"/>
      <c r="F242" s="114"/>
      <c r="G242" s="114"/>
      <c r="H242" s="114"/>
      <c r="I242" s="114"/>
      <c r="J242" s="114"/>
      <c r="K242" s="114"/>
      <c r="L242" s="114"/>
      <c r="M242" s="114"/>
      <c r="N242" s="114"/>
      <c r="O242" s="114"/>
      <c r="P242" s="114"/>
      <c r="Q242" s="114"/>
      <c r="R242" s="114"/>
      <c r="S242" s="114"/>
      <c r="T242" s="114"/>
      <c r="U242" s="114"/>
      <c r="V242" s="114"/>
      <c r="W242" s="114"/>
      <c r="X242" s="114"/>
      <c r="Y242" s="114"/>
      <c r="Z242" s="114"/>
      <c r="AA242" s="114"/>
      <c r="AB242" s="114"/>
    </row>
    <row r="243" spans="2:28">
      <c r="B243" s="114"/>
      <c r="C243" s="114"/>
      <c r="D243" s="114"/>
      <c r="E243" s="114"/>
      <c r="F243" s="114"/>
      <c r="G243" s="114"/>
      <c r="H243" s="114"/>
      <c r="I243" s="114"/>
      <c r="J243" s="114"/>
      <c r="K243" s="114"/>
      <c r="L243" s="114"/>
      <c r="M243" s="114"/>
      <c r="N243" s="114"/>
      <c r="O243" s="114"/>
      <c r="P243" s="114"/>
      <c r="Q243" s="114"/>
      <c r="R243" s="114"/>
      <c r="S243" s="114"/>
      <c r="T243" s="114"/>
      <c r="U243" s="114"/>
      <c r="V243" s="114"/>
      <c r="W243" s="114"/>
      <c r="X243" s="114"/>
      <c r="Y243" s="114"/>
      <c r="Z243" s="114"/>
      <c r="AA243" s="114"/>
      <c r="AB243" s="114"/>
    </row>
    <row r="244" spans="2:28">
      <c r="B244" s="114"/>
      <c r="C244" s="114"/>
      <c r="D244" s="114"/>
      <c r="E244" s="114"/>
      <c r="F244" s="114"/>
      <c r="G244" s="114"/>
      <c r="H244" s="114"/>
      <c r="I244" s="114"/>
      <c r="J244" s="114"/>
      <c r="K244" s="114"/>
      <c r="L244" s="114"/>
      <c r="M244" s="114"/>
      <c r="N244" s="114"/>
      <c r="O244" s="114"/>
      <c r="P244" s="114"/>
      <c r="Q244" s="114"/>
      <c r="R244" s="114"/>
      <c r="S244" s="114"/>
      <c r="T244" s="114"/>
      <c r="U244" s="114"/>
      <c r="V244" s="114"/>
      <c r="W244" s="114"/>
      <c r="X244" s="114"/>
      <c r="Y244" s="114"/>
      <c r="Z244" s="114"/>
      <c r="AA244" s="114"/>
      <c r="AB244" s="114"/>
    </row>
    <row r="245" spans="2:28">
      <c r="B245" s="114"/>
      <c r="C245" s="114"/>
      <c r="D245" s="114"/>
      <c r="E245" s="114"/>
      <c r="F245" s="114"/>
      <c r="G245" s="114"/>
      <c r="H245" s="114"/>
      <c r="I245" s="114"/>
      <c r="J245" s="114"/>
      <c r="K245" s="114"/>
      <c r="L245" s="114"/>
      <c r="M245" s="114"/>
      <c r="N245" s="114"/>
      <c r="O245" s="114"/>
      <c r="P245" s="114"/>
      <c r="Q245" s="114"/>
      <c r="R245" s="114"/>
      <c r="S245" s="114"/>
      <c r="T245" s="114"/>
      <c r="U245" s="114"/>
      <c r="V245" s="114"/>
      <c r="W245" s="114"/>
      <c r="X245" s="114"/>
      <c r="Y245" s="114"/>
      <c r="Z245" s="114"/>
      <c r="AA245" s="114"/>
      <c r="AB245" s="114"/>
    </row>
    <row r="246" spans="2:28">
      <c r="B246" s="114"/>
      <c r="C246" s="114"/>
      <c r="D246" s="114"/>
      <c r="E246" s="114"/>
      <c r="F246" s="114"/>
      <c r="G246" s="114"/>
      <c r="H246" s="114"/>
      <c r="I246" s="114"/>
      <c r="J246" s="114"/>
      <c r="K246" s="114"/>
      <c r="L246" s="114"/>
      <c r="M246" s="114"/>
      <c r="N246" s="114"/>
      <c r="O246" s="114"/>
      <c r="P246" s="114"/>
      <c r="Q246" s="114"/>
      <c r="R246" s="114"/>
      <c r="S246" s="114"/>
      <c r="T246" s="114"/>
      <c r="U246" s="114"/>
      <c r="V246" s="114"/>
      <c r="W246" s="114"/>
      <c r="X246" s="114"/>
      <c r="Y246" s="114"/>
      <c r="Z246" s="114"/>
      <c r="AA246" s="114"/>
      <c r="AB246" s="114"/>
    </row>
    <row r="247" spans="2:28">
      <c r="B247" s="114"/>
      <c r="C247" s="114"/>
      <c r="D247" s="114"/>
      <c r="E247" s="114"/>
      <c r="F247" s="114"/>
      <c r="G247" s="114"/>
      <c r="H247" s="114"/>
      <c r="I247" s="114"/>
      <c r="J247" s="114"/>
      <c r="K247" s="114"/>
      <c r="L247" s="114"/>
      <c r="M247" s="114"/>
      <c r="N247" s="114"/>
      <c r="O247" s="114"/>
      <c r="P247" s="114"/>
      <c r="Q247" s="114"/>
      <c r="R247" s="114"/>
      <c r="S247" s="114"/>
      <c r="T247" s="114"/>
      <c r="U247" s="114"/>
      <c r="V247" s="114"/>
      <c r="W247" s="114"/>
      <c r="X247" s="114"/>
      <c r="Y247" s="114"/>
      <c r="Z247" s="114"/>
      <c r="AA247" s="114"/>
      <c r="AB247" s="114"/>
    </row>
    <row r="248" spans="2:28">
      <c r="B248" s="114"/>
      <c r="C248" s="114"/>
      <c r="D248" s="114"/>
      <c r="E248" s="114"/>
      <c r="F248" s="114"/>
      <c r="G248" s="114"/>
      <c r="H248" s="114"/>
      <c r="I248" s="114"/>
      <c r="J248" s="114"/>
      <c r="K248" s="114"/>
      <c r="L248" s="114"/>
      <c r="M248" s="114"/>
      <c r="N248" s="114"/>
      <c r="O248" s="114"/>
      <c r="P248" s="114"/>
      <c r="Q248" s="114"/>
      <c r="R248" s="114"/>
      <c r="S248" s="114"/>
      <c r="T248" s="114"/>
      <c r="U248" s="114"/>
      <c r="V248" s="114"/>
      <c r="W248" s="114"/>
      <c r="X248" s="114"/>
      <c r="Y248" s="114"/>
      <c r="Z248" s="114"/>
      <c r="AA248" s="114"/>
      <c r="AB248" s="114"/>
    </row>
    <row r="249" spans="2:28">
      <c r="B249" s="114"/>
      <c r="C249" s="114"/>
      <c r="D249" s="114"/>
      <c r="E249" s="114"/>
      <c r="F249" s="114"/>
      <c r="G249" s="114"/>
      <c r="H249" s="114"/>
      <c r="I249" s="114"/>
      <c r="J249" s="114"/>
      <c r="K249" s="114"/>
      <c r="L249" s="114"/>
      <c r="M249" s="114"/>
      <c r="N249" s="114"/>
      <c r="O249" s="114"/>
      <c r="P249" s="114"/>
      <c r="Q249" s="114"/>
      <c r="R249" s="114"/>
      <c r="S249" s="114"/>
      <c r="T249" s="114"/>
      <c r="U249" s="114"/>
      <c r="V249" s="114"/>
      <c r="W249" s="114"/>
      <c r="X249" s="114"/>
      <c r="Y249" s="114"/>
      <c r="Z249" s="114"/>
      <c r="AA249" s="114"/>
      <c r="AB249" s="114"/>
    </row>
    <row r="250" spans="2:28">
      <c r="B250" s="114"/>
      <c r="C250" s="114"/>
      <c r="D250" s="114"/>
      <c r="E250" s="114"/>
      <c r="F250" s="114"/>
      <c r="G250" s="114"/>
      <c r="H250" s="114"/>
      <c r="I250" s="114"/>
      <c r="J250" s="114"/>
      <c r="K250" s="114"/>
      <c r="L250" s="114"/>
      <c r="M250" s="114"/>
      <c r="N250" s="114"/>
      <c r="O250" s="114"/>
      <c r="P250" s="114"/>
      <c r="Q250" s="114"/>
      <c r="R250" s="114"/>
      <c r="S250" s="114"/>
      <c r="T250" s="114"/>
      <c r="U250" s="114"/>
      <c r="V250" s="114"/>
      <c r="W250" s="114"/>
      <c r="X250" s="114"/>
      <c r="Y250" s="114"/>
      <c r="Z250" s="114"/>
      <c r="AA250" s="114"/>
      <c r="AB250" s="114"/>
    </row>
    <row r="251" spans="2:28">
      <c r="B251" s="114"/>
      <c r="C251" s="114"/>
      <c r="D251" s="114"/>
      <c r="E251" s="114"/>
      <c r="F251" s="114"/>
      <c r="G251" s="114"/>
      <c r="H251" s="114"/>
      <c r="I251" s="114"/>
      <c r="J251" s="114"/>
      <c r="K251" s="114"/>
      <c r="L251" s="114"/>
      <c r="M251" s="114"/>
      <c r="N251" s="114"/>
      <c r="O251" s="114"/>
      <c r="P251" s="114"/>
      <c r="Q251" s="114"/>
      <c r="R251" s="114"/>
      <c r="S251" s="114"/>
      <c r="T251" s="114"/>
      <c r="U251" s="114"/>
      <c r="V251" s="114"/>
      <c r="W251" s="114"/>
      <c r="X251" s="114"/>
      <c r="Y251" s="114"/>
      <c r="Z251" s="114"/>
      <c r="AA251" s="114"/>
      <c r="AB251" s="114"/>
    </row>
    <row r="252" spans="2:28">
      <c r="B252" s="114"/>
      <c r="C252" s="114"/>
      <c r="D252" s="114"/>
      <c r="E252" s="114"/>
      <c r="F252" s="114"/>
      <c r="G252" s="114"/>
      <c r="H252" s="114"/>
      <c r="I252" s="114"/>
      <c r="J252" s="114"/>
      <c r="K252" s="114"/>
      <c r="L252" s="114"/>
      <c r="M252" s="114"/>
      <c r="N252" s="114"/>
      <c r="O252" s="114"/>
      <c r="P252" s="114"/>
      <c r="Q252" s="114"/>
      <c r="R252" s="114"/>
      <c r="S252" s="114"/>
      <c r="T252" s="114"/>
      <c r="U252" s="114"/>
      <c r="V252" s="114"/>
      <c r="W252" s="114"/>
      <c r="X252" s="114"/>
      <c r="Y252" s="114"/>
      <c r="Z252" s="114"/>
      <c r="AA252" s="114"/>
      <c r="AB252" s="114"/>
    </row>
    <row r="253" spans="2:28">
      <c r="B253" s="114"/>
      <c r="C253" s="114"/>
      <c r="D253" s="114"/>
      <c r="E253" s="114"/>
      <c r="F253" s="114"/>
      <c r="G253" s="114"/>
      <c r="H253" s="114"/>
      <c r="I253" s="114"/>
      <c r="J253" s="114"/>
      <c r="K253" s="114"/>
      <c r="L253" s="114"/>
      <c r="M253" s="114"/>
      <c r="N253" s="114"/>
      <c r="O253" s="114"/>
      <c r="P253" s="114"/>
      <c r="Q253" s="114"/>
      <c r="R253" s="114"/>
      <c r="S253" s="114"/>
      <c r="T253" s="114"/>
      <c r="U253" s="114"/>
      <c r="V253" s="114"/>
      <c r="W253" s="114"/>
      <c r="X253" s="114"/>
      <c r="Y253" s="114"/>
      <c r="Z253" s="114"/>
      <c r="AA253" s="114"/>
      <c r="AB253" s="114"/>
    </row>
    <row r="254" spans="2:28">
      <c r="B254" s="114"/>
      <c r="C254" s="114"/>
      <c r="D254" s="114"/>
      <c r="E254" s="114"/>
      <c r="F254" s="114"/>
      <c r="G254" s="114"/>
      <c r="H254" s="114"/>
      <c r="I254" s="114"/>
      <c r="J254" s="114"/>
      <c r="K254" s="114"/>
      <c r="L254" s="114"/>
      <c r="M254" s="114"/>
      <c r="N254" s="114"/>
      <c r="O254" s="114"/>
      <c r="P254" s="114"/>
      <c r="Q254" s="114"/>
      <c r="R254" s="114"/>
      <c r="S254" s="114"/>
      <c r="T254" s="114"/>
      <c r="U254" s="114"/>
      <c r="V254" s="114"/>
      <c r="W254" s="114"/>
      <c r="X254" s="114"/>
      <c r="Y254" s="114"/>
      <c r="Z254" s="114"/>
      <c r="AA254" s="114"/>
      <c r="AB254" s="114"/>
    </row>
    <row r="255" spans="2:28">
      <c r="B255" s="114"/>
      <c r="C255" s="114"/>
      <c r="D255" s="114"/>
      <c r="E255" s="114"/>
      <c r="F255" s="114"/>
      <c r="G255" s="114"/>
      <c r="H255" s="114"/>
      <c r="I255" s="114"/>
      <c r="J255" s="114"/>
      <c r="K255" s="114"/>
      <c r="L255" s="114"/>
      <c r="M255" s="114"/>
      <c r="N255" s="114"/>
      <c r="O255" s="114"/>
      <c r="P255" s="114"/>
      <c r="Q255" s="114"/>
      <c r="R255" s="114"/>
      <c r="S255" s="114"/>
      <c r="T255" s="114"/>
      <c r="U255" s="114"/>
      <c r="V255" s="114"/>
      <c r="W255" s="114"/>
      <c r="X255" s="114"/>
      <c r="Y255" s="114"/>
      <c r="Z255" s="114"/>
      <c r="AA255" s="114"/>
      <c r="AB255" s="114"/>
    </row>
    <row r="256" spans="2:28">
      <c r="B256" s="114"/>
      <c r="C256" s="114"/>
      <c r="D256" s="114"/>
      <c r="E256" s="114"/>
      <c r="F256" s="114"/>
      <c r="G256" s="114"/>
      <c r="H256" s="114"/>
      <c r="I256" s="114"/>
      <c r="J256" s="114"/>
      <c r="K256" s="114"/>
      <c r="L256" s="114"/>
      <c r="M256" s="114"/>
      <c r="N256" s="114"/>
      <c r="O256" s="114"/>
      <c r="P256" s="114"/>
      <c r="Q256" s="114"/>
      <c r="R256" s="114"/>
      <c r="S256" s="114"/>
      <c r="T256" s="114"/>
      <c r="U256" s="114"/>
      <c r="V256" s="114"/>
      <c r="W256" s="114"/>
      <c r="X256" s="114"/>
      <c r="Y256" s="114"/>
      <c r="Z256" s="114"/>
      <c r="AA256" s="114"/>
      <c r="AB256" s="114"/>
    </row>
    <row r="257" spans="2:28">
      <c r="B257" s="114"/>
      <c r="C257" s="114"/>
      <c r="D257" s="114"/>
      <c r="E257" s="114"/>
      <c r="F257" s="114"/>
      <c r="G257" s="114"/>
      <c r="H257" s="114"/>
      <c r="I257" s="114"/>
      <c r="J257" s="114"/>
      <c r="K257" s="114"/>
      <c r="L257" s="114"/>
      <c r="M257" s="114"/>
      <c r="N257" s="114"/>
      <c r="O257" s="114"/>
      <c r="P257" s="114"/>
      <c r="Q257" s="114"/>
      <c r="R257" s="114"/>
      <c r="S257" s="114"/>
      <c r="T257" s="114"/>
      <c r="U257" s="114"/>
      <c r="V257" s="114"/>
      <c r="W257" s="114"/>
      <c r="X257" s="114"/>
      <c r="Y257" s="114"/>
      <c r="Z257" s="114"/>
      <c r="AA257" s="114"/>
      <c r="AB257" s="114"/>
    </row>
    <row r="258" spans="2:28">
      <c r="B258" s="114"/>
      <c r="C258" s="114"/>
      <c r="D258" s="114"/>
      <c r="E258" s="114"/>
      <c r="F258" s="114"/>
      <c r="G258" s="114"/>
      <c r="H258" s="114"/>
      <c r="I258" s="114"/>
      <c r="J258" s="114"/>
      <c r="K258" s="114"/>
      <c r="L258" s="114"/>
      <c r="M258" s="114"/>
      <c r="N258" s="114"/>
      <c r="O258" s="114"/>
      <c r="P258" s="114"/>
      <c r="Q258" s="114"/>
      <c r="R258" s="114"/>
      <c r="S258" s="114"/>
      <c r="T258" s="114"/>
      <c r="U258" s="114"/>
      <c r="V258" s="114"/>
      <c r="W258" s="114"/>
      <c r="X258" s="114"/>
      <c r="Y258" s="114"/>
      <c r="Z258" s="114"/>
      <c r="AA258" s="114"/>
      <c r="AB258" s="114"/>
    </row>
    <row r="259" spans="2:28">
      <c r="B259" s="114"/>
      <c r="C259" s="114"/>
      <c r="D259" s="114"/>
      <c r="E259" s="114"/>
      <c r="F259" s="114"/>
      <c r="G259" s="114"/>
      <c r="H259" s="114"/>
      <c r="I259" s="114"/>
      <c r="J259" s="114"/>
      <c r="K259" s="114"/>
      <c r="L259" s="114"/>
      <c r="M259" s="114"/>
      <c r="N259" s="114"/>
      <c r="O259" s="114"/>
      <c r="P259" s="114"/>
      <c r="Q259" s="114"/>
      <c r="R259" s="114"/>
      <c r="S259" s="114"/>
      <c r="T259" s="114"/>
      <c r="U259" s="114"/>
      <c r="V259" s="114"/>
      <c r="W259" s="114"/>
      <c r="X259" s="114"/>
      <c r="Y259" s="114"/>
      <c r="Z259" s="114"/>
      <c r="AA259" s="114"/>
      <c r="AB259" s="114"/>
    </row>
    <row r="260" spans="2:28">
      <c r="B260" s="114"/>
      <c r="C260" s="114"/>
      <c r="D260" s="114"/>
      <c r="E260" s="114"/>
      <c r="F260" s="114"/>
      <c r="G260" s="114"/>
      <c r="H260" s="114"/>
      <c r="I260" s="114"/>
      <c r="J260" s="114"/>
      <c r="K260" s="114"/>
      <c r="L260" s="114"/>
      <c r="M260" s="114"/>
      <c r="N260" s="114"/>
      <c r="O260" s="114"/>
      <c r="P260" s="114"/>
      <c r="Q260" s="114"/>
      <c r="R260" s="114"/>
      <c r="S260" s="114"/>
      <c r="T260" s="114"/>
      <c r="U260" s="114"/>
      <c r="V260" s="114"/>
      <c r="W260" s="114"/>
      <c r="X260" s="114"/>
      <c r="Y260" s="114"/>
      <c r="Z260" s="114"/>
      <c r="AA260" s="114"/>
      <c r="AB260" s="114"/>
    </row>
    <row r="261" spans="2:28">
      <c r="B261" s="114"/>
      <c r="C261" s="114"/>
      <c r="D261" s="114"/>
      <c r="E261" s="114"/>
      <c r="F261" s="114"/>
      <c r="G261" s="114"/>
      <c r="H261" s="114"/>
      <c r="I261" s="114"/>
      <c r="J261" s="114"/>
      <c r="K261" s="114"/>
      <c r="L261" s="114"/>
      <c r="M261" s="114"/>
      <c r="N261" s="114"/>
      <c r="O261" s="114"/>
      <c r="P261" s="114"/>
      <c r="Q261" s="114"/>
      <c r="R261" s="114"/>
      <c r="S261" s="114"/>
      <c r="T261" s="114"/>
      <c r="U261" s="114"/>
      <c r="V261" s="114"/>
      <c r="W261" s="114"/>
      <c r="X261" s="114"/>
      <c r="Y261" s="114"/>
      <c r="Z261" s="114"/>
      <c r="AA261" s="114"/>
      <c r="AB261" s="114"/>
    </row>
    <row r="262" spans="2:28">
      <c r="B262" s="114"/>
      <c r="C262" s="114"/>
      <c r="D262" s="114"/>
      <c r="E262" s="114"/>
      <c r="F262" s="114"/>
      <c r="G262" s="114"/>
      <c r="H262" s="114"/>
      <c r="I262" s="114"/>
      <c r="J262" s="114"/>
      <c r="K262" s="114"/>
      <c r="L262" s="114"/>
      <c r="M262" s="114"/>
      <c r="N262" s="114"/>
      <c r="O262" s="114"/>
      <c r="P262" s="114"/>
      <c r="Q262" s="114"/>
      <c r="R262" s="114"/>
      <c r="S262" s="114"/>
      <c r="T262" s="114"/>
      <c r="U262" s="114"/>
      <c r="V262" s="114"/>
      <c r="W262" s="114"/>
      <c r="X262" s="114"/>
      <c r="Y262" s="114"/>
      <c r="Z262" s="114"/>
      <c r="AA262" s="114"/>
      <c r="AB262" s="114"/>
    </row>
    <row r="263" spans="2:28">
      <c r="B263" s="114"/>
      <c r="C263" s="114"/>
      <c r="D263" s="114"/>
      <c r="E263" s="114"/>
      <c r="F263" s="114"/>
      <c r="G263" s="114"/>
      <c r="H263" s="114"/>
      <c r="I263" s="114"/>
      <c r="J263" s="114"/>
      <c r="K263" s="114"/>
      <c r="L263" s="114"/>
      <c r="M263" s="114"/>
      <c r="N263" s="114"/>
      <c r="O263" s="114"/>
      <c r="P263" s="114"/>
      <c r="Q263" s="114"/>
      <c r="R263" s="114"/>
      <c r="S263" s="114"/>
      <c r="T263" s="114"/>
      <c r="U263" s="114"/>
      <c r="V263" s="114"/>
      <c r="W263" s="114"/>
      <c r="X263" s="114"/>
      <c r="Y263" s="114"/>
      <c r="Z263" s="114"/>
      <c r="AA263" s="114"/>
      <c r="AB263" s="114"/>
    </row>
    <row r="264" spans="2:28">
      <c r="B264" s="114"/>
      <c r="C264" s="114"/>
      <c r="D264" s="114"/>
      <c r="E264" s="114"/>
      <c r="F264" s="114"/>
      <c r="G264" s="114"/>
      <c r="H264" s="114"/>
      <c r="I264" s="114"/>
      <c r="J264" s="114"/>
      <c r="K264" s="114"/>
      <c r="L264" s="114"/>
      <c r="M264" s="114"/>
      <c r="N264" s="114"/>
      <c r="O264" s="114"/>
      <c r="P264" s="114"/>
      <c r="Q264" s="114"/>
      <c r="R264" s="114"/>
      <c r="S264" s="114"/>
      <c r="T264" s="114"/>
      <c r="U264" s="114"/>
      <c r="V264" s="114"/>
      <c r="W264" s="114"/>
      <c r="X264" s="114"/>
      <c r="Y264" s="114"/>
      <c r="Z264" s="114"/>
      <c r="AA264" s="114"/>
      <c r="AB264" s="114"/>
    </row>
    <row r="265" spans="2:28">
      <c r="B265" s="114"/>
      <c r="C265" s="114"/>
      <c r="D265" s="114"/>
      <c r="E265" s="114"/>
      <c r="F265" s="114"/>
      <c r="G265" s="114"/>
      <c r="H265" s="114"/>
      <c r="I265" s="114"/>
      <c r="J265" s="114"/>
      <c r="K265" s="114"/>
      <c r="L265" s="114"/>
      <c r="M265" s="114"/>
      <c r="N265" s="114"/>
      <c r="O265" s="114"/>
      <c r="P265" s="114"/>
      <c r="Q265" s="114"/>
      <c r="R265" s="114"/>
      <c r="S265" s="114"/>
      <c r="T265" s="114"/>
      <c r="U265" s="114"/>
      <c r="V265" s="114"/>
      <c r="W265" s="114"/>
      <c r="X265" s="114"/>
      <c r="Y265" s="114"/>
      <c r="Z265" s="114"/>
      <c r="AA265" s="114"/>
      <c r="AB265" s="114"/>
    </row>
    <row r="266" spans="2:28">
      <c r="B266" s="114"/>
      <c r="C266" s="114"/>
      <c r="D266" s="114"/>
      <c r="E266" s="114"/>
      <c r="F266" s="114"/>
      <c r="G266" s="114"/>
      <c r="H266" s="114"/>
      <c r="I266" s="114"/>
      <c r="J266" s="114"/>
      <c r="K266" s="114"/>
      <c r="L266" s="114"/>
      <c r="M266" s="114"/>
      <c r="N266" s="114"/>
      <c r="O266" s="114"/>
      <c r="P266" s="114"/>
      <c r="Q266" s="114"/>
      <c r="R266" s="114"/>
      <c r="S266" s="114"/>
      <c r="T266" s="114"/>
      <c r="U266" s="114"/>
      <c r="V266" s="114"/>
      <c r="W266" s="114"/>
      <c r="X266" s="114"/>
      <c r="Y266" s="114"/>
      <c r="Z266" s="114"/>
      <c r="AA266" s="114"/>
      <c r="AB266" s="114"/>
    </row>
    <row r="267" spans="2:28">
      <c r="B267" s="114"/>
      <c r="C267" s="114"/>
      <c r="D267" s="114"/>
      <c r="E267" s="114"/>
      <c r="F267" s="114"/>
      <c r="G267" s="114"/>
      <c r="H267" s="114"/>
      <c r="I267" s="114"/>
      <c r="J267" s="114"/>
      <c r="K267" s="114"/>
      <c r="L267" s="114"/>
      <c r="M267" s="114"/>
      <c r="N267" s="114"/>
      <c r="O267" s="114"/>
      <c r="P267" s="114"/>
      <c r="Q267" s="114"/>
      <c r="R267" s="114"/>
      <c r="S267" s="114"/>
      <c r="T267" s="114"/>
      <c r="U267" s="114"/>
      <c r="V267" s="114"/>
      <c r="W267" s="114"/>
      <c r="X267" s="114"/>
      <c r="Y267" s="114"/>
      <c r="Z267" s="114"/>
      <c r="AA267" s="114"/>
      <c r="AB267" s="114"/>
    </row>
    <row r="268" spans="2:28">
      <c r="B268" s="114"/>
      <c r="C268" s="114"/>
      <c r="D268" s="114"/>
      <c r="E268" s="114"/>
      <c r="F268" s="114"/>
      <c r="G268" s="114"/>
      <c r="H268" s="114"/>
      <c r="I268" s="114"/>
      <c r="J268" s="114"/>
      <c r="K268" s="114"/>
      <c r="L268" s="114"/>
      <c r="M268" s="114"/>
      <c r="N268" s="114"/>
      <c r="O268" s="114"/>
      <c r="P268" s="114"/>
      <c r="Q268" s="114"/>
      <c r="R268" s="114"/>
      <c r="S268" s="114"/>
      <c r="T268" s="114"/>
      <c r="U268" s="114"/>
      <c r="V268" s="114"/>
      <c r="W268" s="114"/>
      <c r="X268" s="114"/>
      <c r="Y268" s="114"/>
      <c r="Z268" s="114"/>
      <c r="AA268" s="114"/>
      <c r="AB268" s="114"/>
    </row>
    <row r="269" spans="2:28">
      <c r="B269" s="114"/>
      <c r="C269" s="114"/>
      <c r="D269" s="114"/>
      <c r="E269" s="114"/>
      <c r="F269" s="114"/>
      <c r="G269" s="114"/>
      <c r="H269" s="114"/>
      <c r="I269" s="114"/>
      <c r="J269" s="114"/>
      <c r="K269" s="114"/>
      <c r="L269" s="114"/>
      <c r="M269" s="114"/>
      <c r="N269" s="114"/>
      <c r="O269" s="114"/>
      <c r="P269" s="114"/>
      <c r="Q269" s="114"/>
      <c r="R269" s="114"/>
      <c r="S269" s="114"/>
      <c r="T269" s="114"/>
      <c r="U269" s="114"/>
      <c r="V269" s="114"/>
      <c r="W269" s="114"/>
      <c r="X269" s="114"/>
      <c r="Y269" s="114"/>
      <c r="Z269" s="114"/>
      <c r="AA269" s="114"/>
      <c r="AB269" s="114"/>
    </row>
    <row r="270" spans="2:28">
      <c r="B270" s="114"/>
      <c r="C270" s="114"/>
      <c r="D270" s="114"/>
      <c r="E270" s="114"/>
      <c r="F270" s="114"/>
      <c r="G270" s="114"/>
      <c r="H270" s="114"/>
      <c r="I270" s="114"/>
      <c r="J270" s="114"/>
      <c r="K270" s="114"/>
      <c r="L270" s="114"/>
      <c r="M270" s="114"/>
      <c r="N270" s="114"/>
      <c r="O270" s="114"/>
      <c r="P270" s="114"/>
      <c r="Q270" s="114"/>
      <c r="R270" s="114"/>
      <c r="S270" s="114"/>
      <c r="T270" s="114"/>
      <c r="U270" s="114"/>
      <c r="V270" s="114"/>
      <c r="W270" s="114"/>
      <c r="X270" s="114"/>
      <c r="Y270" s="114"/>
      <c r="Z270" s="114"/>
      <c r="AA270" s="114"/>
      <c r="AB270" s="114"/>
    </row>
    <row r="271" spans="2:28">
      <c r="B271" s="114"/>
      <c r="C271" s="114"/>
      <c r="D271" s="114"/>
      <c r="E271" s="114"/>
      <c r="F271" s="114"/>
      <c r="G271" s="114"/>
      <c r="H271" s="114"/>
      <c r="I271" s="114"/>
      <c r="J271" s="114"/>
      <c r="K271" s="114"/>
      <c r="L271" s="114"/>
      <c r="M271" s="114"/>
      <c r="N271" s="114"/>
      <c r="O271" s="114"/>
      <c r="P271" s="114"/>
      <c r="Q271" s="114"/>
      <c r="R271" s="114"/>
      <c r="S271" s="114"/>
      <c r="T271" s="114"/>
      <c r="U271" s="114"/>
      <c r="V271" s="114"/>
      <c r="W271" s="114"/>
      <c r="X271" s="114"/>
      <c r="Y271" s="114"/>
      <c r="Z271" s="114"/>
      <c r="AA271" s="114"/>
      <c r="AB271" s="114"/>
    </row>
    <row r="272" spans="2:28">
      <c r="B272" s="114"/>
      <c r="C272" s="114"/>
      <c r="D272" s="114"/>
      <c r="E272" s="114"/>
      <c r="F272" s="114"/>
      <c r="G272" s="114"/>
      <c r="H272" s="114"/>
      <c r="I272" s="114"/>
      <c r="J272" s="114"/>
      <c r="K272" s="114"/>
      <c r="L272" s="114"/>
      <c r="M272" s="114"/>
      <c r="N272" s="114"/>
      <c r="O272" s="114"/>
      <c r="P272" s="114"/>
      <c r="Q272" s="114"/>
      <c r="R272" s="114"/>
      <c r="S272" s="114"/>
      <c r="T272" s="114"/>
      <c r="U272" s="114"/>
      <c r="V272" s="114"/>
      <c r="W272" s="114"/>
      <c r="X272" s="114"/>
      <c r="Y272" s="114"/>
      <c r="Z272" s="114"/>
      <c r="AA272" s="114"/>
      <c r="AB272" s="114"/>
    </row>
    <row r="273" spans="2:28">
      <c r="B273" s="114"/>
      <c r="C273" s="114"/>
      <c r="D273" s="114"/>
      <c r="E273" s="114"/>
      <c r="F273" s="114"/>
      <c r="G273" s="114"/>
      <c r="H273" s="114"/>
      <c r="I273" s="114"/>
      <c r="J273" s="114"/>
      <c r="K273" s="114"/>
      <c r="L273" s="114"/>
      <c r="M273" s="114"/>
      <c r="N273" s="114"/>
      <c r="O273" s="114"/>
      <c r="P273" s="114"/>
      <c r="Q273" s="114"/>
      <c r="R273" s="114"/>
      <c r="S273" s="114"/>
      <c r="T273" s="114"/>
      <c r="U273" s="114"/>
      <c r="V273" s="114"/>
      <c r="W273" s="114"/>
      <c r="X273" s="114"/>
      <c r="Y273" s="114"/>
      <c r="Z273" s="114"/>
      <c r="AA273" s="114"/>
      <c r="AB273" s="114"/>
    </row>
    <row r="274" spans="2:28">
      <c r="B274" s="114"/>
      <c r="C274" s="114"/>
      <c r="D274" s="114"/>
      <c r="E274" s="114"/>
      <c r="F274" s="114"/>
      <c r="G274" s="114"/>
      <c r="H274" s="114"/>
      <c r="I274" s="114"/>
      <c r="J274" s="114"/>
      <c r="K274" s="114"/>
      <c r="L274" s="114"/>
      <c r="M274" s="114"/>
      <c r="N274" s="114"/>
      <c r="O274" s="114"/>
      <c r="P274" s="114"/>
      <c r="Q274" s="114"/>
      <c r="R274" s="114"/>
      <c r="S274" s="114"/>
      <c r="T274" s="114"/>
      <c r="U274" s="114"/>
      <c r="V274" s="114"/>
      <c r="W274" s="114"/>
      <c r="X274" s="114"/>
      <c r="Y274" s="114"/>
      <c r="Z274" s="114"/>
      <c r="AA274" s="114"/>
      <c r="AB274" s="114"/>
    </row>
    <row r="275" spans="2:28">
      <c r="B275" s="114"/>
      <c r="C275" s="114"/>
      <c r="D275" s="114"/>
      <c r="E275" s="114"/>
      <c r="F275" s="114"/>
      <c r="G275" s="114"/>
      <c r="H275" s="114"/>
      <c r="I275" s="114"/>
      <c r="J275" s="114"/>
      <c r="K275" s="114"/>
      <c r="L275" s="114"/>
      <c r="M275" s="114"/>
      <c r="N275" s="114"/>
      <c r="O275" s="114"/>
      <c r="P275" s="114"/>
      <c r="Q275" s="114"/>
      <c r="R275" s="114"/>
      <c r="S275" s="114"/>
      <c r="T275" s="114"/>
      <c r="U275" s="114"/>
      <c r="V275" s="114"/>
      <c r="W275" s="114"/>
      <c r="X275" s="114"/>
      <c r="Y275" s="114"/>
      <c r="Z275" s="114"/>
      <c r="AA275" s="114"/>
      <c r="AB275" s="114"/>
    </row>
    <row r="276" spans="2:28">
      <c r="B276" s="114"/>
      <c r="C276" s="114"/>
      <c r="D276" s="114"/>
      <c r="E276" s="114"/>
      <c r="F276" s="114"/>
      <c r="G276" s="114"/>
      <c r="H276" s="114"/>
      <c r="I276" s="114"/>
      <c r="J276" s="114"/>
      <c r="K276" s="114"/>
      <c r="L276" s="114"/>
      <c r="M276" s="114"/>
      <c r="N276" s="114"/>
      <c r="O276" s="114"/>
      <c r="P276" s="114"/>
      <c r="Q276" s="114"/>
      <c r="R276" s="114"/>
      <c r="S276" s="114"/>
      <c r="T276" s="114"/>
      <c r="U276" s="114"/>
      <c r="V276" s="114"/>
      <c r="W276" s="114"/>
      <c r="X276" s="114"/>
      <c r="Y276" s="114"/>
      <c r="Z276" s="114"/>
      <c r="AA276" s="114"/>
      <c r="AB276" s="114"/>
    </row>
    <row r="277" spans="2:28">
      <c r="B277" s="114"/>
      <c r="C277" s="114"/>
      <c r="D277" s="114"/>
      <c r="E277" s="114"/>
      <c r="F277" s="114"/>
      <c r="G277" s="114"/>
      <c r="H277" s="114"/>
      <c r="I277" s="114"/>
      <c r="J277" s="114"/>
      <c r="K277" s="114"/>
      <c r="L277" s="114"/>
      <c r="M277" s="114"/>
      <c r="N277" s="114"/>
      <c r="O277" s="114"/>
      <c r="P277" s="114"/>
      <c r="Q277" s="114"/>
      <c r="R277" s="114"/>
      <c r="S277" s="114"/>
      <c r="T277" s="114"/>
      <c r="U277" s="114"/>
      <c r="V277" s="114"/>
      <c r="W277" s="114"/>
      <c r="X277" s="114"/>
      <c r="Y277" s="114"/>
      <c r="Z277" s="114"/>
      <c r="AA277" s="114"/>
      <c r="AB277" s="114"/>
    </row>
    <row r="278" spans="2:28">
      <c r="B278" s="114"/>
      <c r="C278" s="114"/>
      <c r="D278" s="114"/>
      <c r="E278" s="114"/>
      <c r="F278" s="114"/>
      <c r="G278" s="114"/>
      <c r="H278" s="114"/>
      <c r="I278" s="114"/>
      <c r="J278" s="114"/>
      <c r="K278" s="114"/>
      <c r="L278" s="114"/>
      <c r="M278" s="114"/>
      <c r="N278" s="114"/>
      <c r="O278" s="114"/>
      <c r="P278" s="114"/>
      <c r="Q278" s="114"/>
      <c r="R278" s="114"/>
      <c r="S278" s="114"/>
      <c r="T278" s="114"/>
      <c r="U278" s="114"/>
      <c r="V278" s="114"/>
      <c r="W278" s="114"/>
      <c r="X278" s="114"/>
      <c r="Y278" s="114"/>
      <c r="Z278" s="114"/>
      <c r="AA278" s="114"/>
      <c r="AB278" s="114"/>
    </row>
    <row r="279" spans="2:28">
      <c r="B279" s="114"/>
      <c r="C279" s="114"/>
      <c r="D279" s="114"/>
      <c r="E279" s="114"/>
      <c r="F279" s="114"/>
      <c r="G279" s="114"/>
      <c r="H279" s="114"/>
      <c r="I279" s="114"/>
      <c r="J279" s="114"/>
      <c r="K279" s="114"/>
      <c r="L279" s="114"/>
      <c r="M279" s="114"/>
      <c r="N279" s="114"/>
      <c r="O279" s="114"/>
      <c r="P279" s="114"/>
      <c r="Q279" s="114"/>
      <c r="R279" s="114"/>
      <c r="S279" s="114"/>
      <c r="T279" s="114"/>
      <c r="U279" s="114"/>
      <c r="V279" s="114"/>
      <c r="W279" s="114"/>
      <c r="X279" s="114"/>
      <c r="Y279" s="114"/>
      <c r="Z279" s="114"/>
      <c r="AA279" s="114"/>
      <c r="AB279" s="114"/>
    </row>
    <row r="280" spans="2:28">
      <c r="B280" s="114"/>
      <c r="C280" s="114"/>
      <c r="D280" s="114"/>
      <c r="E280" s="114"/>
      <c r="F280" s="114"/>
      <c r="G280" s="114"/>
      <c r="H280" s="114"/>
      <c r="I280" s="114"/>
      <c r="J280" s="114"/>
      <c r="K280" s="114"/>
      <c r="L280" s="114"/>
      <c r="M280" s="114"/>
      <c r="N280" s="114"/>
      <c r="O280" s="114"/>
      <c r="P280" s="114"/>
      <c r="Q280" s="114"/>
      <c r="R280" s="114"/>
      <c r="S280" s="114"/>
      <c r="T280" s="114"/>
      <c r="U280" s="114"/>
      <c r="V280" s="114"/>
      <c r="W280" s="114"/>
      <c r="X280" s="114"/>
      <c r="Y280" s="114"/>
      <c r="Z280" s="114"/>
      <c r="AA280" s="114"/>
      <c r="AB280" s="114"/>
    </row>
    <row r="281" spans="2:28">
      <c r="B281" s="114"/>
      <c r="C281" s="114"/>
      <c r="D281" s="114"/>
      <c r="E281" s="114"/>
      <c r="F281" s="114"/>
      <c r="G281" s="114"/>
      <c r="H281" s="114"/>
      <c r="I281" s="114"/>
      <c r="J281" s="114"/>
      <c r="K281" s="114"/>
      <c r="L281" s="114"/>
      <c r="M281" s="114"/>
      <c r="N281" s="114"/>
      <c r="O281" s="114"/>
      <c r="P281" s="114"/>
      <c r="Q281" s="114"/>
      <c r="R281" s="114"/>
      <c r="S281" s="114"/>
      <c r="T281" s="114"/>
      <c r="U281" s="114"/>
      <c r="V281" s="114"/>
      <c r="W281" s="114"/>
      <c r="X281" s="114"/>
      <c r="Y281" s="114"/>
      <c r="Z281" s="114"/>
      <c r="AA281" s="114"/>
      <c r="AB281" s="114"/>
    </row>
    <row r="282" spans="2:28">
      <c r="B282" s="114"/>
      <c r="C282" s="114"/>
      <c r="D282" s="114"/>
      <c r="E282" s="114"/>
      <c r="F282" s="114"/>
      <c r="G282" s="114"/>
      <c r="H282" s="114"/>
      <c r="I282" s="114"/>
      <c r="J282" s="114"/>
      <c r="K282" s="114"/>
      <c r="L282" s="114"/>
      <c r="M282" s="114"/>
      <c r="N282" s="114"/>
      <c r="O282" s="114"/>
      <c r="P282" s="114"/>
      <c r="Q282" s="114"/>
      <c r="R282" s="114"/>
      <c r="S282" s="114"/>
      <c r="T282" s="114"/>
      <c r="U282" s="114"/>
      <c r="V282" s="114"/>
      <c r="W282" s="114"/>
      <c r="X282" s="114"/>
      <c r="Y282" s="114"/>
      <c r="Z282" s="114"/>
      <c r="AA282" s="114"/>
      <c r="AB282" s="114"/>
    </row>
    <row r="283" spans="2:28">
      <c r="B283" s="114"/>
      <c r="C283" s="114"/>
      <c r="D283" s="114"/>
      <c r="E283" s="114"/>
      <c r="F283" s="114"/>
      <c r="G283" s="114"/>
      <c r="H283" s="114"/>
      <c r="I283" s="114"/>
      <c r="J283" s="114"/>
      <c r="K283" s="114"/>
      <c r="L283" s="114"/>
      <c r="M283" s="114"/>
      <c r="N283" s="114"/>
      <c r="O283" s="114"/>
      <c r="P283" s="114"/>
      <c r="Q283" s="114"/>
      <c r="R283" s="114"/>
      <c r="S283" s="114"/>
      <c r="T283" s="114"/>
      <c r="U283" s="114"/>
      <c r="V283" s="114"/>
      <c r="W283" s="114"/>
      <c r="X283" s="114"/>
      <c r="Y283" s="114"/>
      <c r="Z283" s="114"/>
      <c r="AA283" s="114"/>
      <c r="AB283" s="114"/>
    </row>
    <row r="284" spans="2:28">
      <c r="B284" s="114"/>
      <c r="C284" s="114"/>
      <c r="D284" s="114"/>
      <c r="E284" s="114"/>
      <c r="F284" s="114"/>
      <c r="G284" s="114"/>
      <c r="H284" s="114"/>
      <c r="I284" s="114"/>
      <c r="J284" s="114"/>
      <c r="K284" s="114"/>
      <c r="L284" s="114"/>
      <c r="M284" s="114"/>
      <c r="N284" s="114"/>
      <c r="O284" s="114"/>
      <c r="P284" s="114"/>
      <c r="Q284" s="114"/>
      <c r="R284" s="114"/>
      <c r="S284" s="114"/>
      <c r="T284" s="114"/>
      <c r="U284" s="114"/>
      <c r="V284" s="114"/>
      <c r="W284" s="114"/>
      <c r="X284" s="114"/>
      <c r="Y284" s="114"/>
      <c r="Z284" s="114"/>
      <c r="AA284" s="114"/>
      <c r="AB284" s="114"/>
    </row>
    <row r="285" spans="2:28">
      <c r="B285" s="114"/>
      <c r="C285" s="114"/>
      <c r="D285" s="114"/>
      <c r="E285" s="114"/>
      <c r="F285" s="114"/>
      <c r="G285" s="114"/>
      <c r="H285" s="114"/>
      <c r="I285" s="114"/>
      <c r="J285" s="114"/>
      <c r="K285" s="114"/>
      <c r="L285" s="114"/>
      <c r="M285" s="114"/>
      <c r="N285" s="114"/>
      <c r="O285" s="114"/>
      <c r="P285" s="114"/>
      <c r="Q285" s="114"/>
      <c r="R285" s="114"/>
      <c r="S285" s="114"/>
      <c r="T285" s="114"/>
      <c r="U285" s="114"/>
      <c r="V285" s="114"/>
      <c r="W285" s="114"/>
      <c r="X285" s="114"/>
      <c r="Y285" s="114"/>
      <c r="Z285" s="114"/>
      <c r="AA285" s="114"/>
      <c r="AB285" s="114"/>
    </row>
    <row r="286" spans="2:28">
      <c r="B286" s="114"/>
      <c r="C286" s="114"/>
      <c r="D286" s="114"/>
      <c r="E286" s="114"/>
      <c r="F286" s="114"/>
      <c r="G286" s="114"/>
      <c r="H286" s="114"/>
      <c r="I286" s="114"/>
      <c r="J286" s="114"/>
      <c r="K286" s="114"/>
      <c r="L286" s="114"/>
      <c r="M286" s="114"/>
      <c r="N286" s="114"/>
      <c r="O286" s="114"/>
      <c r="P286" s="114"/>
      <c r="Q286" s="114"/>
      <c r="R286" s="114"/>
      <c r="S286" s="114"/>
      <c r="T286" s="114"/>
      <c r="U286" s="114"/>
      <c r="V286" s="114"/>
      <c r="W286" s="114"/>
      <c r="X286" s="114"/>
      <c r="Y286" s="114"/>
      <c r="Z286" s="114"/>
      <c r="AA286" s="114"/>
      <c r="AB286" s="114"/>
    </row>
    <row r="287" spans="2:28">
      <c r="B287" s="114"/>
      <c r="C287" s="114"/>
      <c r="D287" s="114"/>
      <c r="E287" s="114"/>
      <c r="F287" s="114"/>
      <c r="G287" s="114"/>
      <c r="H287" s="114"/>
      <c r="I287" s="114"/>
      <c r="J287" s="114"/>
      <c r="K287" s="114"/>
      <c r="L287" s="114"/>
      <c r="M287" s="114"/>
      <c r="N287" s="114"/>
      <c r="O287" s="114"/>
      <c r="P287" s="114"/>
      <c r="Q287" s="114"/>
      <c r="R287" s="114"/>
      <c r="S287" s="114"/>
      <c r="T287" s="114"/>
      <c r="U287" s="114"/>
      <c r="V287" s="114"/>
      <c r="W287" s="114"/>
      <c r="X287" s="114"/>
      <c r="Y287" s="114"/>
      <c r="Z287" s="114"/>
      <c r="AA287" s="114"/>
      <c r="AB287" s="114"/>
    </row>
    <row r="288" spans="2:28">
      <c r="B288" s="114"/>
      <c r="C288" s="114"/>
      <c r="D288" s="114"/>
      <c r="E288" s="114"/>
      <c r="F288" s="114"/>
      <c r="G288" s="114"/>
      <c r="H288" s="114"/>
      <c r="I288" s="114"/>
      <c r="J288" s="114"/>
      <c r="K288" s="114"/>
      <c r="L288" s="114"/>
      <c r="M288" s="114"/>
      <c r="N288" s="114"/>
      <c r="O288" s="114"/>
      <c r="P288" s="114"/>
      <c r="Q288" s="114"/>
      <c r="R288" s="114"/>
      <c r="S288" s="114"/>
      <c r="T288" s="114"/>
      <c r="U288" s="114"/>
      <c r="V288" s="114"/>
      <c r="W288" s="114"/>
      <c r="X288" s="114"/>
      <c r="Y288" s="114"/>
      <c r="Z288" s="114"/>
      <c r="AA288" s="114"/>
      <c r="AB288" s="114"/>
    </row>
    <row r="289" spans="2:28">
      <c r="B289" s="114"/>
      <c r="C289" s="114"/>
      <c r="D289" s="114"/>
      <c r="E289" s="114"/>
      <c r="F289" s="114"/>
      <c r="G289" s="114"/>
      <c r="H289" s="114"/>
      <c r="I289" s="114"/>
      <c r="J289" s="114"/>
      <c r="K289" s="114"/>
      <c r="L289" s="114"/>
      <c r="M289" s="114"/>
      <c r="N289" s="114"/>
      <c r="O289" s="114"/>
      <c r="P289" s="114"/>
      <c r="Q289" s="114"/>
      <c r="R289" s="114"/>
      <c r="S289" s="114"/>
      <c r="T289" s="114"/>
      <c r="U289" s="114"/>
      <c r="V289" s="114"/>
      <c r="W289" s="114"/>
      <c r="X289" s="114"/>
      <c r="Y289" s="114"/>
      <c r="Z289" s="114"/>
      <c r="AA289" s="114"/>
      <c r="AB289" s="114"/>
    </row>
    <row r="290" spans="2:28">
      <c r="B290" s="114"/>
      <c r="C290" s="114"/>
      <c r="D290" s="114"/>
      <c r="E290" s="114"/>
      <c r="F290" s="114"/>
      <c r="G290" s="114"/>
      <c r="H290" s="114"/>
      <c r="I290" s="114"/>
      <c r="J290" s="114"/>
      <c r="K290" s="114"/>
      <c r="L290" s="114"/>
      <c r="M290" s="114"/>
      <c r="N290" s="114"/>
      <c r="O290" s="114"/>
      <c r="P290" s="114"/>
      <c r="Q290" s="114"/>
      <c r="R290" s="114"/>
      <c r="S290" s="114"/>
      <c r="T290" s="114"/>
      <c r="U290" s="114"/>
      <c r="V290" s="114"/>
      <c r="W290" s="114"/>
      <c r="X290" s="114"/>
      <c r="Y290" s="114"/>
      <c r="Z290" s="114"/>
      <c r="AA290" s="114"/>
      <c r="AB290" s="114"/>
    </row>
    <row r="291" spans="2:28">
      <c r="B291" s="114"/>
      <c r="C291" s="114"/>
      <c r="D291" s="114"/>
      <c r="E291" s="114"/>
      <c r="F291" s="114"/>
      <c r="G291" s="114"/>
      <c r="H291" s="114"/>
      <c r="I291" s="114"/>
      <c r="J291" s="114"/>
      <c r="K291" s="114"/>
      <c r="L291" s="114"/>
      <c r="M291" s="114"/>
      <c r="N291" s="114"/>
      <c r="O291" s="114"/>
      <c r="P291" s="114"/>
      <c r="Q291" s="114"/>
      <c r="R291" s="114"/>
      <c r="S291" s="114"/>
      <c r="T291" s="114"/>
      <c r="U291" s="114"/>
      <c r="V291" s="114"/>
      <c r="W291" s="114"/>
      <c r="X291" s="114"/>
      <c r="Y291" s="114"/>
      <c r="Z291" s="114"/>
      <c r="AA291" s="114"/>
      <c r="AB291" s="114"/>
    </row>
    <row r="292" spans="2:28">
      <c r="B292" s="114"/>
      <c r="C292" s="114"/>
      <c r="D292" s="114"/>
      <c r="E292" s="114"/>
      <c r="F292" s="114"/>
      <c r="G292" s="114"/>
      <c r="H292" s="114"/>
      <c r="I292" s="114"/>
      <c r="J292" s="114"/>
      <c r="K292" s="114"/>
      <c r="L292" s="114"/>
      <c r="M292" s="114"/>
      <c r="N292" s="114"/>
      <c r="O292" s="114"/>
      <c r="P292" s="114"/>
      <c r="Q292" s="114"/>
      <c r="R292" s="114"/>
      <c r="S292" s="114"/>
      <c r="T292" s="114"/>
      <c r="U292" s="114"/>
      <c r="V292" s="114"/>
      <c r="W292" s="114"/>
      <c r="X292" s="114"/>
      <c r="Y292" s="114"/>
      <c r="Z292" s="114"/>
      <c r="AA292" s="114"/>
      <c r="AB292" s="114"/>
    </row>
    <row r="293" spans="2:28">
      <c r="B293" s="114"/>
      <c r="C293" s="114"/>
      <c r="D293" s="114"/>
      <c r="E293" s="114"/>
      <c r="F293" s="114"/>
      <c r="G293" s="114"/>
      <c r="H293" s="114"/>
      <c r="I293" s="114"/>
      <c r="J293" s="114"/>
      <c r="K293" s="114"/>
      <c r="L293" s="114"/>
      <c r="M293" s="114"/>
      <c r="N293" s="114"/>
      <c r="O293" s="114"/>
      <c r="P293" s="114"/>
      <c r="Q293" s="114"/>
      <c r="R293" s="114"/>
      <c r="S293" s="114"/>
      <c r="T293" s="114"/>
      <c r="U293" s="114"/>
      <c r="V293" s="114"/>
      <c r="W293" s="114"/>
      <c r="X293" s="114"/>
      <c r="Y293" s="114"/>
      <c r="Z293" s="114"/>
      <c r="AA293" s="114"/>
      <c r="AB293" s="114"/>
    </row>
    <row r="294" spans="2:28">
      <c r="B294" s="114"/>
      <c r="C294" s="114"/>
      <c r="D294" s="114"/>
      <c r="E294" s="114"/>
      <c r="F294" s="114"/>
      <c r="G294" s="114"/>
      <c r="H294" s="114"/>
      <c r="I294" s="114"/>
      <c r="J294" s="114"/>
      <c r="K294" s="114"/>
      <c r="L294" s="114"/>
      <c r="M294" s="114"/>
      <c r="N294" s="114"/>
      <c r="O294" s="114"/>
      <c r="P294" s="114"/>
      <c r="Q294" s="114"/>
      <c r="R294" s="114"/>
      <c r="S294" s="114"/>
      <c r="T294" s="114"/>
      <c r="U294" s="114"/>
      <c r="V294" s="114"/>
      <c r="W294" s="114"/>
      <c r="X294" s="114"/>
      <c r="Y294" s="114"/>
      <c r="Z294" s="114"/>
      <c r="AA294" s="114"/>
      <c r="AB294" s="114"/>
    </row>
    <row r="295" spans="2:28">
      <c r="B295" s="114"/>
      <c r="C295" s="114"/>
      <c r="D295" s="114"/>
      <c r="E295" s="114"/>
      <c r="F295" s="114"/>
      <c r="G295" s="114"/>
      <c r="H295" s="114"/>
      <c r="I295" s="114"/>
      <c r="J295" s="114"/>
      <c r="K295" s="114"/>
      <c r="L295" s="114"/>
      <c r="M295" s="114"/>
      <c r="N295" s="114"/>
      <c r="O295" s="114"/>
      <c r="P295" s="114"/>
      <c r="Q295" s="114"/>
      <c r="R295" s="114"/>
      <c r="S295" s="114"/>
      <c r="T295" s="114"/>
      <c r="U295" s="114"/>
      <c r="V295" s="114"/>
      <c r="W295" s="114"/>
      <c r="X295" s="114"/>
      <c r="Y295" s="114"/>
      <c r="Z295" s="114"/>
      <c r="AA295" s="114"/>
      <c r="AB295" s="114"/>
    </row>
    <row r="296" spans="2:28">
      <c r="B296" s="114"/>
      <c r="C296" s="114"/>
      <c r="D296" s="114"/>
      <c r="E296" s="114"/>
      <c r="F296" s="114"/>
      <c r="G296" s="114"/>
      <c r="H296" s="114"/>
      <c r="I296" s="114"/>
      <c r="J296" s="114"/>
      <c r="K296" s="114"/>
      <c r="L296" s="114"/>
      <c r="M296" s="114"/>
      <c r="N296" s="114"/>
      <c r="O296" s="114"/>
      <c r="P296" s="114"/>
      <c r="Q296" s="114"/>
      <c r="R296" s="114"/>
      <c r="S296" s="114"/>
      <c r="T296" s="114"/>
      <c r="U296" s="114"/>
      <c r="V296" s="114"/>
      <c r="W296" s="114"/>
      <c r="X296" s="114"/>
      <c r="Y296" s="114"/>
      <c r="Z296" s="114"/>
      <c r="AA296" s="114"/>
      <c r="AB296" s="114"/>
    </row>
    <row r="297" spans="2:28">
      <c r="B297" s="114"/>
      <c r="C297" s="114"/>
      <c r="D297" s="114"/>
      <c r="E297" s="114"/>
      <c r="F297" s="114"/>
      <c r="G297" s="114"/>
      <c r="H297" s="114"/>
      <c r="I297" s="114"/>
      <c r="J297" s="114"/>
      <c r="K297" s="114"/>
      <c r="L297" s="114"/>
      <c r="M297" s="114"/>
      <c r="N297" s="114"/>
      <c r="O297" s="114"/>
      <c r="P297" s="114"/>
      <c r="Q297" s="114"/>
      <c r="R297" s="114"/>
      <c r="S297" s="114"/>
      <c r="T297" s="114"/>
      <c r="U297" s="114"/>
      <c r="V297" s="114"/>
      <c r="W297" s="114"/>
      <c r="X297" s="114"/>
      <c r="Y297" s="114"/>
      <c r="Z297" s="114"/>
      <c r="AA297" s="114"/>
      <c r="AB297" s="114"/>
    </row>
    <row r="298" spans="2:28">
      <c r="B298" s="114"/>
      <c r="C298" s="114"/>
      <c r="D298" s="114"/>
      <c r="E298" s="114"/>
      <c r="F298" s="114"/>
      <c r="G298" s="114"/>
      <c r="H298" s="114"/>
      <c r="I298" s="114"/>
      <c r="J298" s="114"/>
      <c r="K298" s="114"/>
      <c r="L298" s="114"/>
      <c r="M298" s="114"/>
      <c r="N298" s="114"/>
      <c r="O298" s="114"/>
      <c r="P298" s="114"/>
      <c r="Q298" s="114"/>
      <c r="R298" s="114"/>
      <c r="S298" s="114"/>
      <c r="T298" s="114"/>
      <c r="U298" s="114"/>
      <c r="V298" s="114"/>
      <c r="W298" s="114"/>
      <c r="X298" s="114"/>
      <c r="Y298" s="114"/>
      <c r="Z298" s="114"/>
      <c r="AA298" s="114"/>
      <c r="AB298" s="114"/>
    </row>
    <row r="299" spans="2:28">
      <c r="B299" s="114"/>
      <c r="C299" s="114"/>
      <c r="D299" s="114"/>
      <c r="E299" s="114"/>
      <c r="F299" s="114"/>
      <c r="G299" s="114"/>
      <c r="H299" s="114"/>
      <c r="I299" s="114"/>
      <c r="J299" s="114"/>
      <c r="K299" s="114"/>
      <c r="L299" s="114"/>
      <c r="M299" s="114"/>
      <c r="N299" s="114"/>
      <c r="O299" s="114"/>
      <c r="P299" s="114"/>
      <c r="Q299" s="114"/>
      <c r="R299" s="114"/>
      <c r="S299" s="114"/>
      <c r="T299" s="114"/>
      <c r="U299" s="114"/>
      <c r="V299" s="114"/>
      <c r="W299" s="114"/>
      <c r="X299" s="114"/>
      <c r="Y299" s="114"/>
      <c r="Z299" s="114"/>
      <c r="AA299" s="114"/>
      <c r="AB299" s="114"/>
    </row>
    <row r="300" spans="2:28">
      <c r="B300" s="114"/>
      <c r="C300" s="114"/>
      <c r="D300" s="114"/>
      <c r="E300" s="114"/>
      <c r="F300" s="114"/>
      <c r="G300" s="114"/>
      <c r="H300" s="114"/>
      <c r="I300" s="114"/>
      <c r="J300" s="114"/>
      <c r="K300" s="114"/>
      <c r="L300" s="114"/>
      <c r="M300" s="114"/>
      <c r="N300" s="114"/>
      <c r="O300" s="114"/>
      <c r="P300" s="114"/>
      <c r="Q300" s="114"/>
      <c r="R300" s="114"/>
      <c r="S300" s="114"/>
      <c r="T300" s="114"/>
      <c r="U300" s="114"/>
      <c r="V300" s="114"/>
      <c r="W300" s="114"/>
      <c r="X300" s="114"/>
      <c r="Y300" s="114"/>
      <c r="Z300" s="114"/>
      <c r="AA300" s="114"/>
      <c r="AB300" s="114"/>
    </row>
    <row r="301" spans="2:28">
      <c r="B301" s="114"/>
      <c r="C301" s="114"/>
      <c r="D301" s="114"/>
      <c r="E301" s="114"/>
      <c r="F301" s="114"/>
      <c r="G301" s="114"/>
      <c r="H301" s="114"/>
      <c r="I301" s="114"/>
      <c r="J301" s="114"/>
      <c r="K301" s="114"/>
      <c r="L301" s="114"/>
      <c r="M301" s="114"/>
      <c r="N301" s="114"/>
      <c r="O301" s="114"/>
      <c r="P301" s="114"/>
      <c r="Q301" s="114"/>
      <c r="R301" s="114"/>
      <c r="S301" s="114"/>
      <c r="T301" s="114"/>
      <c r="U301" s="114"/>
      <c r="V301" s="114"/>
      <c r="W301" s="114"/>
      <c r="X301" s="114"/>
      <c r="Y301" s="114"/>
      <c r="Z301" s="114"/>
      <c r="AA301" s="114"/>
      <c r="AB301" s="114"/>
    </row>
    <row r="302" spans="2:28">
      <c r="B302" s="114"/>
      <c r="C302" s="114"/>
      <c r="D302" s="114"/>
      <c r="E302" s="114"/>
      <c r="F302" s="114"/>
      <c r="G302" s="114"/>
      <c r="H302" s="114"/>
      <c r="I302" s="114"/>
      <c r="J302" s="114"/>
      <c r="K302" s="114"/>
      <c r="L302" s="114"/>
      <c r="M302" s="114"/>
      <c r="N302" s="114"/>
      <c r="O302" s="114"/>
      <c r="P302" s="114"/>
      <c r="Q302" s="114"/>
      <c r="R302" s="114"/>
      <c r="S302" s="114"/>
      <c r="T302" s="114"/>
      <c r="U302" s="114"/>
      <c r="V302" s="114"/>
      <c r="W302" s="114"/>
      <c r="X302" s="114"/>
      <c r="Y302" s="114"/>
      <c r="Z302" s="114"/>
      <c r="AA302" s="114"/>
      <c r="AB302" s="114"/>
    </row>
    <row r="303" spans="2:28">
      <c r="B303" s="114"/>
      <c r="C303" s="114"/>
      <c r="D303" s="114"/>
      <c r="E303" s="114"/>
      <c r="F303" s="114"/>
      <c r="G303" s="114"/>
      <c r="H303" s="114"/>
      <c r="I303" s="114"/>
      <c r="J303" s="114"/>
      <c r="K303" s="114"/>
      <c r="L303" s="114"/>
      <c r="M303" s="114"/>
      <c r="N303" s="114"/>
      <c r="O303" s="114"/>
      <c r="P303" s="114"/>
      <c r="Q303" s="114"/>
      <c r="R303" s="114"/>
      <c r="S303" s="114"/>
      <c r="T303" s="114"/>
      <c r="U303" s="114"/>
      <c r="V303" s="114"/>
      <c r="W303" s="114"/>
      <c r="X303" s="114"/>
      <c r="Y303" s="114"/>
      <c r="Z303" s="114"/>
      <c r="AA303" s="114"/>
      <c r="AB303" s="114"/>
    </row>
    <row r="304" spans="2:28">
      <c r="B304" s="114"/>
      <c r="C304" s="114"/>
      <c r="D304" s="114"/>
      <c r="E304" s="114"/>
      <c r="F304" s="114"/>
      <c r="G304" s="114"/>
      <c r="H304" s="114"/>
      <c r="I304" s="114"/>
      <c r="J304" s="114"/>
      <c r="K304" s="114"/>
      <c r="L304" s="114"/>
      <c r="M304" s="114"/>
      <c r="N304" s="114"/>
      <c r="O304" s="114"/>
      <c r="P304" s="114"/>
      <c r="Q304" s="114"/>
      <c r="R304" s="114"/>
      <c r="S304" s="114"/>
      <c r="T304" s="114"/>
      <c r="U304" s="114"/>
      <c r="V304" s="114"/>
      <c r="W304" s="114"/>
      <c r="X304" s="114"/>
      <c r="Y304" s="114"/>
      <c r="Z304" s="114"/>
      <c r="AA304" s="114"/>
      <c r="AB304" s="114"/>
    </row>
    <row r="305" spans="2:28">
      <c r="B305" s="114"/>
      <c r="C305" s="114"/>
      <c r="D305" s="114"/>
      <c r="E305" s="114"/>
      <c r="F305" s="114"/>
      <c r="G305" s="114"/>
      <c r="H305" s="114"/>
      <c r="I305" s="114"/>
      <c r="J305" s="114"/>
      <c r="K305" s="114"/>
      <c r="L305" s="114"/>
      <c r="M305" s="114"/>
      <c r="N305" s="114"/>
      <c r="O305" s="114"/>
      <c r="P305" s="114"/>
      <c r="Q305" s="114"/>
      <c r="R305" s="114"/>
      <c r="S305" s="114"/>
      <c r="T305" s="114"/>
      <c r="U305" s="114"/>
      <c r="V305" s="114"/>
      <c r="W305" s="114"/>
      <c r="X305" s="114"/>
      <c r="Y305" s="114"/>
      <c r="Z305" s="114"/>
      <c r="AA305" s="114"/>
      <c r="AB305" s="114"/>
    </row>
    <row r="306" spans="2:28">
      <c r="B306" s="114"/>
      <c r="C306" s="114"/>
      <c r="D306" s="114"/>
      <c r="E306" s="114"/>
      <c r="F306" s="114"/>
      <c r="G306" s="114"/>
      <c r="H306" s="114"/>
      <c r="I306" s="114"/>
      <c r="J306" s="114"/>
      <c r="K306" s="114"/>
      <c r="L306" s="114"/>
      <c r="M306" s="114"/>
      <c r="N306" s="114"/>
      <c r="O306" s="114"/>
      <c r="P306" s="114"/>
      <c r="Q306" s="114"/>
      <c r="R306" s="114"/>
      <c r="S306" s="114"/>
      <c r="T306" s="114"/>
      <c r="U306" s="114"/>
      <c r="V306" s="114"/>
      <c r="W306" s="114"/>
      <c r="X306" s="114"/>
      <c r="Y306" s="114"/>
      <c r="Z306" s="114"/>
      <c r="AA306" s="114"/>
      <c r="AB306" s="114"/>
    </row>
    <row r="307" spans="2:28">
      <c r="B307" s="114"/>
      <c r="C307" s="114"/>
      <c r="D307" s="114"/>
      <c r="E307" s="114"/>
      <c r="F307" s="114"/>
      <c r="G307" s="114"/>
      <c r="H307" s="114"/>
      <c r="I307" s="114"/>
      <c r="J307" s="114"/>
      <c r="K307" s="114"/>
      <c r="L307" s="114"/>
      <c r="M307" s="114"/>
      <c r="N307" s="114"/>
      <c r="O307" s="114"/>
      <c r="P307" s="114"/>
      <c r="Q307" s="114"/>
      <c r="R307" s="114"/>
      <c r="S307" s="114"/>
      <c r="T307" s="114"/>
      <c r="U307" s="114"/>
      <c r="V307" s="114"/>
      <c r="W307" s="114"/>
      <c r="X307" s="114"/>
      <c r="Y307" s="114"/>
      <c r="Z307" s="114"/>
      <c r="AA307" s="114"/>
      <c r="AB307" s="114"/>
    </row>
    <row r="308" spans="2:28">
      <c r="B308" s="114"/>
      <c r="C308" s="114"/>
      <c r="D308" s="114"/>
      <c r="E308" s="114"/>
      <c r="F308" s="114"/>
      <c r="G308" s="114"/>
      <c r="H308" s="114"/>
      <c r="I308" s="114"/>
      <c r="J308" s="114"/>
      <c r="K308" s="114"/>
      <c r="L308" s="114"/>
      <c r="M308" s="114"/>
      <c r="N308" s="114"/>
      <c r="O308" s="114"/>
      <c r="P308" s="114"/>
      <c r="Q308" s="114"/>
      <c r="R308" s="114"/>
      <c r="S308" s="114"/>
      <c r="T308" s="114"/>
      <c r="U308" s="114"/>
      <c r="V308" s="114"/>
      <c r="W308" s="114"/>
      <c r="X308" s="114"/>
      <c r="Y308" s="114"/>
      <c r="Z308" s="114"/>
      <c r="AA308" s="114"/>
      <c r="AB308" s="114"/>
    </row>
    <row r="309" spans="2:28">
      <c r="B309" s="114"/>
      <c r="C309" s="114"/>
      <c r="D309" s="114"/>
      <c r="E309" s="114"/>
      <c r="F309" s="114"/>
      <c r="G309" s="114"/>
      <c r="H309" s="114"/>
      <c r="I309" s="114"/>
      <c r="J309" s="114"/>
      <c r="K309" s="114"/>
      <c r="L309" s="114"/>
      <c r="M309" s="114"/>
      <c r="N309" s="114"/>
      <c r="O309" s="114"/>
      <c r="P309" s="114"/>
      <c r="Q309" s="114"/>
      <c r="R309" s="114"/>
      <c r="S309" s="114"/>
      <c r="T309" s="114"/>
      <c r="U309" s="114"/>
      <c r="V309" s="114"/>
      <c r="W309" s="114"/>
      <c r="X309" s="114"/>
      <c r="Y309" s="114"/>
      <c r="Z309" s="114"/>
      <c r="AA309" s="114"/>
      <c r="AB309" s="114"/>
    </row>
    <row r="310" spans="2:28">
      <c r="B310" s="114"/>
      <c r="C310" s="114"/>
      <c r="D310" s="114"/>
      <c r="E310" s="114"/>
      <c r="F310" s="114"/>
      <c r="G310" s="114"/>
      <c r="H310" s="114"/>
      <c r="I310" s="114"/>
      <c r="J310" s="114"/>
      <c r="K310" s="114"/>
      <c r="L310" s="114"/>
      <c r="M310" s="114"/>
      <c r="N310" s="114"/>
      <c r="O310" s="114"/>
      <c r="P310" s="114"/>
      <c r="Q310" s="114"/>
      <c r="R310" s="114"/>
      <c r="S310" s="114"/>
      <c r="T310" s="114"/>
      <c r="U310" s="114"/>
      <c r="V310" s="114"/>
      <c r="W310" s="114"/>
      <c r="X310" s="114"/>
      <c r="Y310" s="114"/>
      <c r="Z310" s="114"/>
      <c r="AA310" s="114"/>
      <c r="AB310" s="114"/>
    </row>
    <row r="311" spans="2:28">
      <c r="B311" s="114"/>
      <c r="C311" s="114"/>
      <c r="D311" s="114"/>
      <c r="E311" s="114"/>
      <c r="F311" s="114"/>
      <c r="G311" s="114"/>
      <c r="H311" s="114"/>
      <c r="I311" s="114"/>
      <c r="J311" s="114"/>
      <c r="K311" s="114"/>
      <c r="L311" s="114"/>
      <c r="M311" s="114"/>
      <c r="N311" s="114"/>
      <c r="O311" s="114"/>
      <c r="P311" s="114"/>
      <c r="Q311" s="114"/>
      <c r="R311" s="114"/>
      <c r="S311" s="114"/>
      <c r="T311" s="114"/>
      <c r="U311" s="114"/>
      <c r="V311" s="114"/>
      <c r="W311" s="114"/>
      <c r="X311" s="114"/>
      <c r="Y311" s="114"/>
      <c r="Z311" s="114"/>
      <c r="AA311" s="114"/>
      <c r="AB311" s="114"/>
    </row>
    <row r="312" spans="2:28">
      <c r="B312" s="114"/>
      <c r="C312" s="114"/>
      <c r="D312" s="114"/>
      <c r="E312" s="114"/>
      <c r="F312" s="114"/>
      <c r="G312" s="114"/>
      <c r="H312" s="114"/>
      <c r="I312" s="114"/>
      <c r="J312" s="114"/>
      <c r="K312" s="114"/>
      <c r="L312" s="114"/>
      <c r="M312" s="114"/>
      <c r="N312" s="114"/>
      <c r="O312" s="114"/>
      <c r="P312" s="114"/>
      <c r="Q312" s="114"/>
      <c r="R312" s="114"/>
      <c r="S312" s="114"/>
      <c r="T312" s="114"/>
      <c r="U312" s="114"/>
      <c r="V312" s="114"/>
      <c r="W312" s="114"/>
      <c r="X312" s="114"/>
      <c r="Y312" s="114"/>
      <c r="Z312" s="114"/>
      <c r="AA312" s="114"/>
      <c r="AB312" s="114"/>
    </row>
    <row r="313" spans="2:28">
      <c r="B313" s="114"/>
      <c r="C313" s="114"/>
      <c r="D313" s="114"/>
      <c r="E313" s="114"/>
      <c r="F313" s="114"/>
      <c r="G313" s="114"/>
      <c r="H313" s="114"/>
      <c r="I313" s="114"/>
      <c r="J313" s="114"/>
      <c r="K313" s="114"/>
      <c r="L313" s="114"/>
      <c r="M313" s="114"/>
      <c r="N313" s="114"/>
      <c r="O313" s="114"/>
      <c r="P313" s="114"/>
      <c r="Q313" s="114"/>
      <c r="R313" s="114"/>
      <c r="S313" s="114"/>
      <c r="T313" s="114"/>
      <c r="U313" s="114"/>
      <c r="V313" s="114"/>
      <c r="W313" s="114"/>
      <c r="X313" s="114"/>
      <c r="Y313" s="114"/>
      <c r="Z313" s="114"/>
      <c r="AA313" s="114"/>
      <c r="AB313" s="114"/>
    </row>
    <row r="314" spans="2:28">
      <c r="B314" s="114"/>
      <c r="C314" s="114"/>
      <c r="D314" s="114"/>
      <c r="E314" s="114"/>
      <c r="F314" s="114"/>
      <c r="G314" s="114"/>
      <c r="H314" s="114"/>
      <c r="I314" s="114"/>
      <c r="J314" s="114"/>
      <c r="K314" s="114"/>
      <c r="L314" s="114"/>
      <c r="M314" s="114"/>
      <c r="N314" s="114"/>
      <c r="O314" s="114"/>
      <c r="P314" s="114"/>
      <c r="Q314" s="114"/>
      <c r="R314" s="114"/>
      <c r="S314" s="114"/>
      <c r="T314" s="114"/>
      <c r="U314" s="114"/>
      <c r="V314" s="114"/>
      <c r="W314" s="114"/>
      <c r="X314" s="114"/>
      <c r="Y314" s="114"/>
      <c r="Z314" s="114"/>
      <c r="AA314" s="114"/>
      <c r="AB314" s="114"/>
    </row>
    <row r="315" spans="2:28">
      <c r="B315" s="114"/>
      <c r="C315" s="114"/>
      <c r="D315" s="114"/>
      <c r="E315" s="114"/>
      <c r="F315" s="114"/>
      <c r="G315" s="114"/>
      <c r="H315" s="114"/>
      <c r="I315" s="114"/>
      <c r="J315" s="114"/>
      <c r="K315" s="114"/>
      <c r="L315" s="114"/>
      <c r="M315" s="114"/>
      <c r="N315" s="114"/>
      <c r="O315" s="114"/>
      <c r="P315" s="114"/>
      <c r="Q315" s="114"/>
      <c r="R315" s="114"/>
      <c r="S315" s="114"/>
      <c r="T315" s="114"/>
      <c r="U315" s="114"/>
      <c r="V315" s="114"/>
      <c r="W315" s="114"/>
      <c r="X315" s="114"/>
      <c r="Y315" s="114"/>
      <c r="Z315" s="114"/>
      <c r="AA315" s="114"/>
      <c r="AB315" s="114"/>
    </row>
    <row r="316" spans="2:28">
      <c r="B316" s="114"/>
      <c r="C316" s="114"/>
      <c r="D316" s="114"/>
      <c r="E316" s="114"/>
      <c r="F316" s="114"/>
      <c r="G316" s="114"/>
      <c r="H316" s="114"/>
      <c r="I316" s="114"/>
      <c r="J316" s="114"/>
      <c r="K316" s="114"/>
      <c r="L316" s="114"/>
      <c r="M316" s="114"/>
      <c r="N316" s="114"/>
      <c r="O316" s="114"/>
      <c r="P316" s="114"/>
      <c r="Q316" s="114"/>
      <c r="R316" s="114"/>
      <c r="S316" s="114"/>
      <c r="T316" s="114"/>
      <c r="U316" s="114"/>
      <c r="V316" s="114"/>
      <c r="W316" s="114"/>
      <c r="X316" s="114"/>
      <c r="Y316" s="114"/>
      <c r="Z316" s="114"/>
      <c r="AA316" s="114"/>
      <c r="AB316" s="114"/>
    </row>
    <row r="317" spans="2:28">
      <c r="B317" s="114"/>
      <c r="C317" s="114"/>
      <c r="D317" s="114"/>
      <c r="E317" s="114"/>
      <c r="F317" s="114"/>
      <c r="G317" s="114"/>
      <c r="H317" s="114"/>
      <c r="I317" s="114"/>
      <c r="J317" s="114"/>
      <c r="K317" s="114"/>
      <c r="L317" s="114"/>
      <c r="M317" s="114"/>
      <c r="N317" s="114"/>
      <c r="O317" s="114"/>
      <c r="P317" s="114"/>
      <c r="Q317" s="114"/>
      <c r="R317" s="114"/>
      <c r="S317" s="114"/>
      <c r="T317" s="114"/>
      <c r="U317" s="114"/>
      <c r="V317" s="114"/>
      <c r="W317" s="114"/>
      <c r="X317" s="114"/>
      <c r="Y317" s="114"/>
      <c r="Z317" s="114"/>
      <c r="AA317" s="114"/>
      <c r="AB317" s="114"/>
    </row>
    <row r="318" spans="2:28">
      <c r="B318" s="114"/>
      <c r="C318" s="114"/>
      <c r="D318" s="114"/>
      <c r="E318" s="114"/>
      <c r="F318" s="114"/>
      <c r="G318" s="114"/>
      <c r="H318" s="114"/>
      <c r="I318" s="114"/>
      <c r="J318" s="114"/>
      <c r="K318" s="114"/>
      <c r="L318" s="114"/>
      <c r="M318" s="114"/>
      <c r="N318" s="114"/>
      <c r="O318" s="114"/>
      <c r="P318" s="114"/>
      <c r="Q318" s="114"/>
      <c r="R318" s="114"/>
      <c r="S318" s="114"/>
      <c r="T318" s="114"/>
      <c r="U318" s="114"/>
      <c r="V318" s="114"/>
      <c r="W318" s="114"/>
      <c r="X318" s="114"/>
      <c r="Y318" s="114"/>
      <c r="Z318" s="114"/>
      <c r="AA318" s="114"/>
      <c r="AB318" s="114"/>
    </row>
    <row r="319" spans="2:28">
      <c r="B319" s="114"/>
      <c r="C319" s="114"/>
      <c r="D319" s="114"/>
      <c r="E319" s="114"/>
      <c r="F319" s="114"/>
      <c r="G319" s="114"/>
      <c r="H319" s="114"/>
      <c r="I319" s="114"/>
      <c r="J319" s="114"/>
      <c r="K319" s="114"/>
      <c r="L319" s="114"/>
      <c r="M319" s="114"/>
      <c r="N319" s="114"/>
      <c r="O319" s="114"/>
      <c r="P319" s="114"/>
      <c r="Q319" s="114"/>
      <c r="R319" s="114"/>
      <c r="S319" s="114"/>
      <c r="T319" s="114"/>
      <c r="U319" s="114"/>
      <c r="V319" s="114"/>
      <c r="W319" s="114"/>
      <c r="X319" s="114"/>
      <c r="Y319" s="114"/>
      <c r="Z319" s="114"/>
      <c r="AA319" s="114"/>
      <c r="AB319" s="114"/>
    </row>
    <row r="320" spans="2:28">
      <c r="B320" s="114"/>
      <c r="C320" s="114"/>
      <c r="D320" s="114"/>
      <c r="E320" s="114"/>
      <c r="F320" s="114"/>
      <c r="G320" s="114"/>
      <c r="H320" s="114"/>
      <c r="I320" s="114"/>
      <c r="J320" s="114"/>
      <c r="K320" s="114"/>
      <c r="L320" s="114"/>
      <c r="M320" s="114"/>
      <c r="N320" s="114"/>
      <c r="O320" s="114"/>
      <c r="P320" s="114"/>
      <c r="Q320" s="114"/>
      <c r="R320" s="114"/>
      <c r="S320" s="114"/>
      <c r="T320" s="114"/>
      <c r="U320" s="114"/>
      <c r="V320" s="114"/>
      <c r="W320" s="114"/>
      <c r="X320" s="114"/>
      <c r="Y320" s="114"/>
      <c r="Z320" s="114"/>
      <c r="AA320" s="114"/>
      <c r="AB320" s="114"/>
    </row>
    <row r="321" spans="2:28">
      <c r="B321" s="114"/>
      <c r="C321" s="114"/>
      <c r="D321" s="114"/>
      <c r="E321" s="114"/>
      <c r="F321" s="114"/>
      <c r="G321" s="114"/>
      <c r="H321" s="114"/>
      <c r="I321" s="114"/>
      <c r="J321" s="114"/>
      <c r="K321" s="114"/>
      <c r="L321" s="114"/>
      <c r="M321" s="114"/>
      <c r="N321" s="114"/>
      <c r="O321" s="114"/>
      <c r="P321" s="114"/>
      <c r="Q321" s="114"/>
      <c r="R321" s="114"/>
      <c r="S321" s="114"/>
      <c r="T321" s="114"/>
      <c r="U321" s="114"/>
      <c r="V321" s="114"/>
      <c r="W321" s="114"/>
      <c r="X321" s="114"/>
      <c r="Y321" s="114"/>
      <c r="Z321" s="114"/>
      <c r="AA321" s="114"/>
      <c r="AB321" s="114"/>
    </row>
    <row r="322" spans="2:28">
      <c r="B322" s="114"/>
      <c r="C322" s="114"/>
      <c r="D322" s="114"/>
      <c r="E322" s="114"/>
      <c r="F322" s="114"/>
      <c r="G322" s="114"/>
      <c r="H322" s="114"/>
      <c r="I322" s="114"/>
      <c r="J322" s="114"/>
      <c r="K322" s="114"/>
      <c r="L322" s="114"/>
      <c r="M322" s="114"/>
      <c r="N322" s="114"/>
      <c r="O322" s="114"/>
      <c r="P322" s="114"/>
      <c r="Q322" s="114"/>
      <c r="R322" s="114"/>
      <c r="S322" s="114"/>
      <c r="T322" s="114"/>
      <c r="U322" s="114"/>
      <c r="V322" s="114"/>
      <c r="W322" s="114"/>
      <c r="X322" s="114"/>
      <c r="Y322" s="114"/>
      <c r="Z322" s="114"/>
      <c r="AA322" s="114"/>
      <c r="AB322" s="114"/>
    </row>
    <row r="323" spans="2:28">
      <c r="B323" s="114"/>
      <c r="C323" s="114"/>
      <c r="D323" s="114"/>
      <c r="E323" s="114"/>
      <c r="F323" s="114"/>
      <c r="G323" s="114"/>
      <c r="H323" s="114"/>
      <c r="I323" s="114"/>
      <c r="J323" s="114"/>
      <c r="K323" s="114"/>
      <c r="L323" s="114"/>
      <c r="M323" s="114"/>
      <c r="N323" s="114"/>
      <c r="O323" s="114"/>
      <c r="P323" s="114"/>
      <c r="Q323" s="114"/>
      <c r="R323" s="114"/>
      <c r="S323" s="114"/>
      <c r="T323" s="114"/>
      <c r="U323" s="114"/>
      <c r="V323" s="114"/>
      <c r="W323" s="114"/>
      <c r="X323" s="114"/>
      <c r="Y323" s="114"/>
      <c r="Z323" s="114"/>
      <c r="AA323" s="114"/>
      <c r="AB323" s="114"/>
    </row>
    <row r="324" spans="2:28">
      <c r="B324" s="114"/>
      <c r="C324" s="114"/>
      <c r="D324" s="114"/>
      <c r="E324" s="114"/>
      <c r="F324" s="114"/>
      <c r="G324" s="114"/>
      <c r="H324" s="114"/>
      <c r="I324" s="114"/>
      <c r="J324" s="114"/>
      <c r="K324" s="114"/>
      <c r="L324" s="114"/>
      <c r="M324" s="114"/>
      <c r="N324" s="114"/>
      <c r="O324" s="114"/>
      <c r="P324" s="114"/>
      <c r="Q324" s="114"/>
      <c r="R324" s="114"/>
      <c r="S324" s="114"/>
      <c r="T324" s="114"/>
      <c r="U324" s="114"/>
      <c r="V324" s="114"/>
      <c r="W324" s="114"/>
      <c r="X324" s="114"/>
      <c r="Y324" s="114"/>
      <c r="Z324" s="114"/>
      <c r="AA324" s="114"/>
      <c r="AB324" s="114"/>
    </row>
    <row r="325" spans="2:28">
      <c r="B325" s="114"/>
      <c r="C325" s="114"/>
      <c r="D325" s="114"/>
      <c r="E325" s="114"/>
      <c r="F325" s="114"/>
      <c r="G325" s="114"/>
      <c r="H325" s="114"/>
      <c r="I325" s="114"/>
      <c r="J325" s="114"/>
      <c r="K325" s="114"/>
      <c r="L325" s="114"/>
      <c r="M325" s="114"/>
      <c r="N325" s="114"/>
      <c r="O325" s="114"/>
      <c r="P325" s="114"/>
      <c r="Q325" s="114"/>
      <c r="R325" s="114"/>
      <c r="S325" s="114"/>
      <c r="T325" s="114"/>
      <c r="U325" s="114"/>
      <c r="V325" s="114"/>
      <c r="W325" s="114"/>
      <c r="X325" s="114"/>
      <c r="Y325" s="114"/>
      <c r="Z325" s="114"/>
      <c r="AA325" s="114"/>
      <c r="AB325" s="114"/>
    </row>
    <row r="326" spans="2:28">
      <c r="B326" s="114"/>
      <c r="C326" s="114"/>
      <c r="D326" s="114"/>
      <c r="E326" s="114"/>
      <c r="F326" s="114"/>
      <c r="G326" s="114"/>
      <c r="H326" s="114"/>
      <c r="I326" s="114"/>
      <c r="J326" s="114"/>
      <c r="K326" s="114"/>
      <c r="L326" s="114"/>
      <c r="M326" s="114"/>
      <c r="N326" s="114"/>
      <c r="O326" s="114"/>
      <c r="P326" s="114"/>
      <c r="Q326" s="114"/>
      <c r="R326" s="114"/>
      <c r="S326" s="114"/>
      <c r="T326" s="114"/>
      <c r="U326" s="114"/>
      <c r="V326" s="114"/>
      <c r="W326" s="114"/>
      <c r="X326" s="114"/>
      <c r="Y326" s="114"/>
      <c r="Z326" s="114"/>
      <c r="AA326" s="114"/>
      <c r="AB326" s="114"/>
    </row>
    <row r="327" spans="2:28">
      <c r="B327" s="114"/>
      <c r="C327" s="114"/>
      <c r="D327" s="114"/>
      <c r="E327" s="114"/>
      <c r="F327" s="114"/>
      <c r="G327" s="114"/>
      <c r="H327" s="114"/>
      <c r="I327" s="114"/>
      <c r="J327" s="114"/>
      <c r="K327" s="114"/>
      <c r="L327" s="114"/>
      <c r="M327" s="114"/>
      <c r="N327" s="114"/>
      <c r="O327" s="114"/>
      <c r="P327" s="114"/>
      <c r="Q327" s="114"/>
      <c r="R327" s="114"/>
      <c r="S327" s="114"/>
      <c r="T327" s="114"/>
      <c r="U327" s="114"/>
      <c r="V327" s="114"/>
      <c r="W327" s="114"/>
      <c r="X327" s="114"/>
      <c r="Y327" s="114"/>
      <c r="Z327" s="114"/>
      <c r="AA327" s="114"/>
      <c r="AB327" s="114"/>
    </row>
    <row r="328" spans="2:28">
      <c r="B328" s="114"/>
      <c r="C328" s="114"/>
      <c r="D328" s="114"/>
      <c r="E328" s="114"/>
      <c r="F328" s="114"/>
      <c r="G328" s="114"/>
      <c r="H328" s="114"/>
      <c r="I328" s="114"/>
      <c r="J328" s="114"/>
      <c r="K328" s="114"/>
      <c r="L328" s="114"/>
      <c r="M328" s="114"/>
      <c r="N328" s="114"/>
      <c r="O328" s="114"/>
      <c r="P328" s="114"/>
      <c r="Q328" s="114"/>
      <c r="R328" s="114"/>
      <c r="S328" s="114"/>
      <c r="T328" s="114"/>
      <c r="U328" s="114"/>
      <c r="V328" s="114"/>
      <c r="W328" s="114"/>
      <c r="X328" s="114"/>
      <c r="Y328" s="114"/>
      <c r="Z328" s="114"/>
      <c r="AA328" s="114"/>
      <c r="AB328" s="114"/>
    </row>
    <row r="329" spans="2:28">
      <c r="B329" s="114"/>
      <c r="C329" s="114"/>
      <c r="D329" s="114"/>
      <c r="E329" s="114"/>
      <c r="F329" s="114"/>
      <c r="G329" s="114"/>
      <c r="H329" s="114"/>
      <c r="I329" s="114"/>
      <c r="J329" s="114"/>
      <c r="K329" s="114"/>
      <c r="L329" s="114"/>
      <c r="M329" s="114"/>
      <c r="N329" s="114"/>
      <c r="O329" s="114"/>
      <c r="P329" s="114"/>
      <c r="Q329" s="114"/>
      <c r="R329" s="114"/>
      <c r="S329" s="114"/>
      <c r="T329" s="114"/>
      <c r="U329" s="114"/>
      <c r="V329" s="114"/>
      <c r="W329" s="114"/>
      <c r="X329" s="114"/>
      <c r="Y329" s="114"/>
      <c r="Z329" s="114"/>
      <c r="AA329" s="114"/>
      <c r="AB329" s="114"/>
    </row>
    <row r="330" spans="2:28">
      <c r="B330" s="114"/>
      <c r="C330" s="114"/>
      <c r="D330" s="114"/>
      <c r="E330" s="114"/>
      <c r="F330" s="114"/>
      <c r="G330" s="114"/>
      <c r="H330" s="114"/>
      <c r="I330" s="114"/>
      <c r="J330" s="114"/>
      <c r="K330" s="114"/>
      <c r="L330" s="114"/>
      <c r="M330" s="114"/>
      <c r="N330" s="114"/>
      <c r="O330" s="114"/>
      <c r="P330" s="114"/>
      <c r="Q330" s="114"/>
      <c r="R330" s="114"/>
      <c r="S330" s="114"/>
      <c r="T330" s="114"/>
      <c r="U330" s="114"/>
      <c r="V330" s="114"/>
      <c r="W330" s="114"/>
      <c r="X330" s="114"/>
      <c r="Y330" s="114"/>
      <c r="Z330" s="114"/>
      <c r="AA330" s="114"/>
      <c r="AB330" s="114"/>
    </row>
    <row r="331" spans="2:28">
      <c r="B331" s="114"/>
      <c r="C331" s="114"/>
      <c r="D331" s="114"/>
      <c r="E331" s="114"/>
      <c r="F331" s="114"/>
      <c r="G331" s="114"/>
      <c r="H331" s="114"/>
      <c r="I331" s="114"/>
      <c r="J331" s="114"/>
      <c r="K331" s="114"/>
      <c r="L331" s="114"/>
      <c r="M331" s="114"/>
      <c r="N331" s="114"/>
      <c r="O331" s="114"/>
      <c r="P331" s="114"/>
      <c r="Q331" s="114"/>
      <c r="R331" s="114"/>
      <c r="S331" s="114"/>
      <c r="T331" s="114"/>
      <c r="U331" s="114"/>
      <c r="V331" s="114"/>
      <c r="W331" s="114"/>
      <c r="X331" s="114"/>
      <c r="Y331" s="114"/>
      <c r="Z331" s="114"/>
      <c r="AA331" s="114"/>
      <c r="AB331" s="114"/>
    </row>
    <row r="332" spans="2:28">
      <c r="B332" s="114"/>
      <c r="C332" s="114"/>
      <c r="D332" s="114"/>
      <c r="E332" s="114"/>
      <c r="F332" s="114"/>
      <c r="G332" s="114"/>
      <c r="H332" s="114"/>
      <c r="I332" s="114"/>
      <c r="J332" s="114"/>
      <c r="K332" s="114"/>
      <c r="L332" s="114"/>
      <c r="M332" s="114"/>
      <c r="N332" s="114"/>
      <c r="O332" s="114"/>
      <c r="P332" s="114"/>
      <c r="Q332" s="114"/>
      <c r="R332" s="114"/>
      <c r="S332" s="114"/>
      <c r="T332" s="114"/>
      <c r="U332" s="114"/>
      <c r="V332" s="114"/>
      <c r="W332" s="114"/>
      <c r="X332" s="114"/>
      <c r="Y332" s="114"/>
      <c r="Z332" s="114"/>
      <c r="AA332" s="114"/>
      <c r="AB332" s="114"/>
    </row>
    <row r="333" spans="2:28">
      <c r="B333" s="114"/>
      <c r="C333" s="114"/>
      <c r="D333" s="114"/>
      <c r="E333" s="114"/>
      <c r="F333" s="114"/>
      <c r="G333" s="114"/>
      <c r="H333" s="114"/>
      <c r="I333" s="114"/>
      <c r="J333" s="114"/>
      <c r="K333" s="114"/>
      <c r="L333" s="114"/>
      <c r="M333" s="114"/>
      <c r="N333" s="114"/>
      <c r="O333" s="114"/>
      <c r="P333" s="114"/>
      <c r="Q333" s="114"/>
      <c r="R333" s="114"/>
      <c r="S333" s="114"/>
      <c r="T333" s="114"/>
      <c r="U333" s="114"/>
      <c r="V333" s="114"/>
      <c r="W333" s="114"/>
      <c r="X333" s="114"/>
      <c r="Y333" s="114"/>
      <c r="Z333" s="114"/>
      <c r="AA333" s="114"/>
      <c r="AB333" s="114"/>
    </row>
    <row r="334" spans="2:28">
      <c r="B334" s="114"/>
      <c r="C334" s="114"/>
      <c r="D334" s="114"/>
      <c r="E334" s="114"/>
      <c r="F334" s="114"/>
      <c r="G334" s="114"/>
      <c r="H334" s="114"/>
      <c r="I334" s="114"/>
      <c r="J334" s="114"/>
      <c r="K334" s="114"/>
      <c r="L334" s="114"/>
      <c r="M334" s="114"/>
      <c r="N334" s="114"/>
      <c r="O334" s="114"/>
      <c r="P334" s="114"/>
      <c r="Q334" s="114"/>
      <c r="R334" s="114"/>
      <c r="S334" s="114"/>
      <c r="T334" s="114"/>
      <c r="U334" s="114"/>
      <c r="V334" s="114"/>
      <c r="W334" s="114"/>
      <c r="X334" s="114"/>
      <c r="Y334" s="114"/>
      <c r="Z334" s="114"/>
      <c r="AA334" s="114"/>
      <c r="AB334" s="114"/>
    </row>
    <row r="335" spans="2:28">
      <c r="B335" s="114"/>
      <c r="C335" s="114"/>
      <c r="D335" s="114"/>
      <c r="E335" s="114"/>
      <c r="F335" s="114"/>
      <c r="G335" s="114"/>
      <c r="H335" s="114"/>
      <c r="I335" s="114"/>
      <c r="J335" s="114"/>
      <c r="K335" s="114"/>
      <c r="L335" s="114"/>
      <c r="M335" s="114"/>
      <c r="N335" s="114"/>
      <c r="O335" s="114"/>
      <c r="P335" s="114"/>
      <c r="Q335" s="114"/>
      <c r="R335" s="114"/>
      <c r="S335" s="114"/>
      <c r="T335" s="114"/>
      <c r="U335" s="114"/>
      <c r="V335" s="114"/>
      <c r="W335" s="114"/>
      <c r="X335" s="114"/>
      <c r="Y335" s="114"/>
      <c r="Z335" s="114"/>
      <c r="AA335" s="114"/>
      <c r="AB335" s="114"/>
    </row>
    <row r="336" spans="2:28">
      <c r="B336" s="114"/>
      <c r="C336" s="114"/>
      <c r="D336" s="114"/>
      <c r="E336" s="114"/>
      <c r="F336" s="114"/>
      <c r="G336" s="114"/>
      <c r="H336" s="114"/>
      <c r="I336" s="114"/>
      <c r="J336" s="114"/>
      <c r="K336" s="114"/>
      <c r="L336" s="114"/>
      <c r="M336" s="114"/>
      <c r="N336" s="114"/>
      <c r="O336" s="114"/>
      <c r="P336" s="114"/>
      <c r="Q336" s="114"/>
      <c r="R336" s="114"/>
      <c r="S336" s="114"/>
      <c r="T336" s="114"/>
      <c r="U336" s="114"/>
      <c r="V336" s="114"/>
      <c r="W336" s="114"/>
      <c r="X336" s="114"/>
      <c r="Y336" s="114"/>
      <c r="Z336" s="114"/>
      <c r="AA336" s="114"/>
      <c r="AB336" s="114"/>
    </row>
    <row r="337" spans="2:28">
      <c r="B337" s="114"/>
      <c r="C337" s="114"/>
      <c r="D337" s="114"/>
      <c r="E337" s="114"/>
      <c r="F337" s="114"/>
      <c r="G337" s="114"/>
      <c r="H337" s="114"/>
      <c r="I337" s="114"/>
      <c r="J337" s="114"/>
      <c r="K337" s="114"/>
      <c r="L337" s="114"/>
      <c r="M337" s="114"/>
      <c r="N337" s="114"/>
      <c r="O337" s="114"/>
      <c r="P337" s="114"/>
      <c r="Q337" s="114"/>
      <c r="R337" s="114"/>
      <c r="S337" s="114"/>
      <c r="T337" s="114"/>
      <c r="U337" s="114"/>
      <c r="V337" s="114"/>
      <c r="W337" s="114"/>
      <c r="X337" s="114"/>
      <c r="Y337" s="114"/>
      <c r="Z337" s="114"/>
      <c r="AA337" s="114"/>
      <c r="AB337" s="114"/>
    </row>
    <row r="338" spans="2:28">
      <c r="B338" s="114"/>
      <c r="C338" s="114"/>
      <c r="D338" s="114"/>
      <c r="E338" s="114"/>
      <c r="F338" s="114"/>
      <c r="G338" s="114"/>
      <c r="H338" s="114"/>
      <c r="I338" s="114"/>
      <c r="J338" s="114"/>
      <c r="K338" s="114"/>
      <c r="L338" s="114"/>
      <c r="M338" s="114"/>
      <c r="N338" s="114"/>
      <c r="O338" s="114"/>
      <c r="P338" s="114"/>
      <c r="Q338" s="114"/>
      <c r="R338" s="114"/>
      <c r="S338" s="114"/>
      <c r="T338" s="114"/>
      <c r="U338" s="114"/>
      <c r="V338" s="114"/>
      <c r="W338" s="114"/>
      <c r="X338" s="114"/>
      <c r="Y338" s="114"/>
      <c r="Z338" s="114"/>
      <c r="AA338" s="114"/>
      <c r="AB338" s="114"/>
    </row>
    <row r="339" spans="2:28">
      <c r="B339" s="114"/>
      <c r="C339" s="114"/>
      <c r="D339" s="114"/>
      <c r="E339" s="114"/>
      <c r="F339" s="114"/>
      <c r="G339" s="114"/>
      <c r="H339" s="114"/>
      <c r="I339" s="114"/>
      <c r="J339" s="114"/>
      <c r="K339" s="114"/>
      <c r="L339" s="114"/>
      <c r="M339" s="114"/>
      <c r="N339" s="114"/>
      <c r="O339" s="114"/>
      <c r="P339" s="114"/>
      <c r="Q339" s="114"/>
      <c r="R339" s="114"/>
      <c r="S339" s="114"/>
      <c r="T339" s="114"/>
      <c r="U339" s="114"/>
      <c r="V339" s="114"/>
      <c r="W339" s="114"/>
      <c r="X339" s="114"/>
      <c r="Y339" s="114"/>
      <c r="Z339" s="114"/>
      <c r="AA339" s="114"/>
      <c r="AB339" s="114"/>
    </row>
    <row r="340" spans="2:28">
      <c r="B340" s="114"/>
      <c r="C340" s="114"/>
      <c r="D340" s="114"/>
      <c r="E340" s="114"/>
      <c r="F340" s="114"/>
      <c r="G340" s="114"/>
      <c r="H340" s="114"/>
      <c r="I340" s="114"/>
      <c r="J340" s="114"/>
      <c r="K340" s="114"/>
      <c r="L340" s="114"/>
      <c r="M340" s="114"/>
      <c r="N340" s="114"/>
      <c r="O340" s="114"/>
      <c r="P340" s="114"/>
      <c r="Q340" s="114"/>
      <c r="R340" s="114"/>
      <c r="S340" s="114"/>
      <c r="T340" s="114"/>
      <c r="U340" s="114"/>
      <c r="V340" s="114"/>
      <c r="W340" s="114"/>
      <c r="X340" s="114"/>
      <c r="Y340" s="114"/>
      <c r="Z340" s="114"/>
      <c r="AA340" s="114"/>
      <c r="AB340" s="114"/>
    </row>
    <row r="341" spans="2:28">
      <c r="B341" s="114"/>
      <c r="C341" s="114"/>
      <c r="D341" s="114"/>
      <c r="E341" s="114"/>
      <c r="F341" s="114"/>
      <c r="G341" s="114"/>
      <c r="H341" s="114"/>
      <c r="I341" s="114"/>
      <c r="J341" s="114"/>
      <c r="K341" s="114"/>
      <c r="L341" s="114"/>
      <c r="M341" s="114"/>
      <c r="N341" s="114"/>
      <c r="O341" s="114"/>
      <c r="P341" s="114"/>
      <c r="Q341" s="114"/>
      <c r="R341" s="114"/>
      <c r="S341" s="114"/>
      <c r="T341" s="114"/>
      <c r="U341" s="114"/>
      <c r="V341" s="114"/>
      <c r="W341" s="114"/>
      <c r="X341" s="114"/>
      <c r="Y341" s="114"/>
      <c r="Z341" s="114"/>
      <c r="AA341" s="114"/>
      <c r="AB341" s="114"/>
    </row>
    <row r="342" spans="2:28">
      <c r="B342" s="114"/>
      <c r="C342" s="114"/>
      <c r="D342" s="114"/>
      <c r="E342" s="114"/>
      <c r="F342" s="114"/>
      <c r="G342" s="114"/>
      <c r="H342" s="114"/>
      <c r="I342" s="114"/>
      <c r="J342" s="114"/>
      <c r="K342" s="114"/>
      <c r="L342" s="114"/>
      <c r="M342" s="114"/>
      <c r="N342" s="114"/>
      <c r="O342" s="114"/>
      <c r="P342" s="114"/>
      <c r="Q342" s="114"/>
      <c r="R342" s="114"/>
      <c r="S342" s="114"/>
      <c r="T342" s="114"/>
      <c r="U342" s="114"/>
      <c r="V342" s="114"/>
      <c r="W342" s="114"/>
      <c r="X342" s="114"/>
      <c r="Y342" s="114"/>
      <c r="Z342" s="114"/>
      <c r="AA342" s="114"/>
      <c r="AB342" s="114"/>
    </row>
    <row r="343" spans="2:28">
      <c r="B343" s="114"/>
      <c r="C343" s="114"/>
      <c r="D343" s="114"/>
      <c r="E343" s="114"/>
      <c r="F343" s="114"/>
      <c r="G343" s="114"/>
      <c r="H343" s="114"/>
      <c r="I343" s="114"/>
      <c r="J343" s="114"/>
      <c r="K343" s="114"/>
      <c r="L343" s="114"/>
      <c r="M343" s="114"/>
      <c r="N343" s="114"/>
      <c r="O343" s="114"/>
      <c r="P343" s="114"/>
      <c r="Q343" s="114"/>
      <c r="R343" s="114"/>
      <c r="S343" s="114"/>
      <c r="T343" s="114"/>
      <c r="U343" s="114"/>
      <c r="V343" s="114"/>
      <c r="W343" s="114"/>
      <c r="X343" s="114"/>
      <c r="Y343" s="114"/>
      <c r="Z343" s="114"/>
      <c r="AA343" s="114"/>
      <c r="AB343" s="114"/>
    </row>
    <row r="344" spans="2:28">
      <c r="B344" s="114"/>
      <c r="C344" s="114"/>
      <c r="D344" s="114"/>
      <c r="E344" s="114"/>
      <c r="F344" s="114"/>
      <c r="G344" s="114"/>
      <c r="H344" s="114"/>
      <c r="I344" s="114"/>
      <c r="J344" s="114"/>
      <c r="K344" s="114"/>
      <c r="L344" s="114"/>
      <c r="M344" s="114"/>
      <c r="N344" s="114"/>
      <c r="O344" s="114"/>
      <c r="P344" s="114"/>
      <c r="Q344" s="114"/>
      <c r="R344" s="114"/>
      <c r="S344" s="114"/>
      <c r="T344" s="114"/>
      <c r="U344" s="114"/>
      <c r="V344" s="114"/>
      <c r="W344" s="114"/>
      <c r="X344" s="114"/>
      <c r="Y344" s="114"/>
      <c r="Z344" s="114"/>
      <c r="AA344" s="114"/>
      <c r="AB344" s="114"/>
    </row>
    <row r="345" spans="2:28">
      <c r="B345" s="114"/>
      <c r="C345" s="114"/>
      <c r="D345" s="114"/>
      <c r="E345" s="114"/>
      <c r="F345" s="114"/>
      <c r="G345" s="114"/>
      <c r="H345" s="114"/>
      <c r="I345" s="114"/>
      <c r="J345" s="114"/>
      <c r="K345" s="114"/>
      <c r="L345" s="114"/>
      <c r="M345" s="114"/>
      <c r="N345" s="114"/>
      <c r="O345" s="114"/>
      <c r="P345" s="114"/>
      <c r="Q345" s="114"/>
      <c r="R345" s="114"/>
      <c r="S345" s="114"/>
      <c r="T345" s="114"/>
      <c r="U345" s="114"/>
      <c r="V345" s="114"/>
      <c r="W345" s="114"/>
      <c r="X345" s="114"/>
      <c r="Y345" s="114"/>
      <c r="Z345" s="114"/>
      <c r="AA345" s="114"/>
      <c r="AB345" s="114"/>
    </row>
    <row r="346" spans="2:28">
      <c r="B346" s="114"/>
      <c r="C346" s="114"/>
      <c r="D346" s="114"/>
      <c r="E346" s="114"/>
      <c r="F346" s="114"/>
      <c r="G346" s="114"/>
      <c r="H346" s="114"/>
      <c r="I346" s="114"/>
      <c r="J346" s="114"/>
      <c r="K346" s="114"/>
      <c r="L346" s="114"/>
      <c r="M346" s="114"/>
      <c r="N346" s="114"/>
      <c r="O346" s="114"/>
      <c r="P346" s="114"/>
      <c r="Q346" s="114"/>
      <c r="R346" s="114"/>
      <c r="S346" s="114"/>
      <c r="T346" s="114"/>
      <c r="U346" s="114"/>
      <c r="V346" s="114"/>
      <c r="W346" s="114"/>
      <c r="X346" s="114"/>
      <c r="Y346" s="114"/>
      <c r="Z346" s="114"/>
      <c r="AA346" s="114"/>
      <c r="AB346" s="114"/>
    </row>
    <row r="347" spans="2:28">
      <c r="B347" s="114"/>
      <c r="C347" s="114"/>
      <c r="D347" s="114"/>
      <c r="E347" s="114"/>
      <c r="F347" s="114"/>
      <c r="G347" s="114"/>
      <c r="H347" s="114"/>
      <c r="I347" s="114"/>
      <c r="J347" s="114"/>
      <c r="K347" s="114"/>
      <c r="L347" s="114"/>
      <c r="M347" s="114"/>
      <c r="N347" s="114"/>
      <c r="O347" s="114"/>
      <c r="P347" s="114"/>
      <c r="Q347" s="114"/>
      <c r="R347" s="114"/>
      <c r="S347" s="114"/>
      <c r="T347" s="114"/>
      <c r="U347" s="114"/>
      <c r="V347" s="114"/>
      <c r="W347" s="114"/>
      <c r="X347" s="114"/>
      <c r="Y347" s="114"/>
      <c r="Z347" s="114"/>
      <c r="AA347" s="114"/>
      <c r="AB347" s="114"/>
    </row>
    <row r="348" spans="2:28">
      <c r="B348" s="114"/>
      <c r="C348" s="114"/>
      <c r="D348" s="114"/>
      <c r="E348" s="114"/>
      <c r="F348" s="114"/>
      <c r="G348" s="114"/>
      <c r="H348" s="114"/>
      <c r="I348" s="114"/>
      <c r="J348" s="114"/>
      <c r="K348" s="114"/>
      <c r="L348" s="114"/>
      <c r="M348" s="114"/>
      <c r="N348" s="114"/>
      <c r="O348" s="114"/>
      <c r="P348" s="114"/>
      <c r="Q348" s="114"/>
      <c r="R348" s="114"/>
      <c r="S348" s="114"/>
      <c r="T348" s="114"/>
      <c r="U348" s="114"/>
      <c r="V348" s="114"/>
      <c r="W348" s="114"/>
      <c r="X348" s="114"/>
      <c r="Y348" s="114"/>
      <c r="Z348" s="114"/>
      <c r="AA348" s="114"/>
      <c r="AB348" s="114"/>
    </row>
    <row r="349" spans="2:28">
      <c r="B349" s="114"/>
      <c r="C349" s="114"/>
      <c r="D349" s="114"/>
      <c r="E349" s="114"/>
      <c r="F349" s="114"/>
      <c r="G349" s="114"/>
      <c r="H349" s="114"/>
      <c r="I349" s="114"/>
      <c r="J349" s="114"/>
      <c r="K349" s="114"/>
      <c r="L349" s="114"/>
      <c r="M349" s="114"/>
      <c r="N349" s="114"/>
      <c r="O349" s="114"/>
      <c r="P349" s="114"/>
      <c r="Q349" s="114"/>
      <c r="R349" s="114"/>
      <c r="S349" s="114"/>
      <c r="T349" s="114"/>
      <c r="U349" s="114"/>
      <c r="V349" s="114"/>
      <c r="W349" s="114"/>
      <c r="X349" s="114"/>
      <c r="Y349" s="114"/>
      <c r="Z349" s="114"/>
      <c r="AA349" s="114"/>
      <c r="AB349" s="114"/>
    </row>
    <row r="350" spans="2:28">
      <c r="B350" s="114"/>
      <c r="C350" s="114"/>
      <c r="D350" s="114"/>
      <c r="E350" s="114"/>
      <c r="F350" s="114"/>
      <c r="G350" s="114"/>
      <c r="H350" s="114"/>
      <c r="I350" s="114"/>
      <c r="J350" s="114"/>
      <c r="K350" s="114"/>
      <c r="L350" s="114"/>
      <c r="M350" s="114"/>
      <c r="N350" s="114"/>
      <c r="O350" s="114"/>
      <c r="P350" s="114"/>
      <c r="Q350" s="114"/>
      <c r="R350" s="114"/>
      <c r="S350" s="114"/>
      <c r="T350" s="114"/>
      <c r="U350" s="114"/>
      <c r="V350" s="114"/>
      <c r="W350" s="114"/>
      <c r="X350" s="114"/>
      <c r="Y350" s="114"/>
      <c r="Z350" s="114"/>
      <c r="AA350" s="114"/>
      <c r="AB350" s="114"/>
    </row>
    <row r="351" spans="2:28">
      <c r="B351" s="114"/>
      <c r="C351" s="114"/>
      <c r="D351" s="114"/>
      <c r="E351" s="114"/>
      <c r="F351" s="114"/>
      <c r="G351" s="114"/>
      <c r="H351" s="114"/>
      <c r="I351" s="114"/>
      <c r="J351" s="114"/>
      <c r="K351" s="114"/>
      <c r="L351" s="114"/>
      <c r="M351" s="114"/>
      <c r="N351" s="114"/>
      <c r="O351" s="114"/>
      <c r="P351" s="114"/>
      <c r="Q351" s="114"/>
      <c r="R351" s="114"/>
      <c r="S351" s="114"/>
      <c r="T351" s="114"/>
      <c r="U351" s="114"/>
      <c r="V351" s="114"/>
      <c r="W351" s="114"/>
      <c r="X351" s="114"/>
      <c r="Y351" s="114"/>
      <c r="Z351" s="114"/>
      <c r="AA351" s="114"/>
      <c r="AB351" s="114"/>
    </row>
    <row r="352" spans="2:28">
      <c r="B352" s="114"/>
      <c r="C352" s="114"/>
      <c r="D352" s="114"/>
      <c r="E352" s="114"/>
      <c r="F352" s="114"/>
      <c r="G352" s="114"/>
      <c r="H352" s="114"/>
      <c r="I352" s="114"/>
      <c r="J352" s="114"/>
      <c r="K352" s="114"/>
      <c r="L352" s="114"/>
      <c r="M352" s="114"/>
      <c r="N352" s="114"/>
      <c r="O352" s="114"/>
      <c r="P352" s="114"/>
      <c r="Q352" s="114"/>
      <c r="R352" s="114"/>
      <c r="S352" s="114"/>
      <c r="T352" s="114"/>
      <c r="U352" s="114"/>
      <c r="V352" s="114"/>
      <c r="W352" s="114"/>
      <c r="X352" s="114"/>
      <c r="Y352" s="114"/>
      <c r="Z352" s="114"/>
      <c r="AA352" s="114"/>
      <c r="AB352" s="114"/>
    </row>
    <row r="353" spans="2:28">
      <c r="B353" s="114"/>
      <c r="C353" s="114"/>
      <c r="D353" s="114"/>
      <c r="E353" s="114"/>
      <c r="F353" s="114"/>
      <c r="G353" s="114"/>
      <c r="H353" s="114"/>
      <c r="I353" s="114"/>
      <c r="J353" s="114"/>
      <c r="K353" s="114"/>
      <c r="L353" s="114"/>
      <c r="M353" s="114"/>
      <c r="N353" s="114"/>
      <c r="O353" s="114"/>
      <c r="P353" s="114"/>
      <c r="Q353" s="114"/>
      <c r="R353" s="114"/>
      <c r="S353" s="114"/>
      <c r="T353" s="114"/>
      <c r="U353" s="114"/>
      <c r="V353" s="114"/>
      <c r="W353" s="114"/>
      <c r="X353" s="114"/>
      <c r="Y353" s="114"/>
      <c r="Z353" s="114"/>
      <c r="AA353" s="114"/>
      <c r="AB353" s="114"/>
    </row>
    <row r="354" spans="2:28">
      <c r="B354" s="114"/>
      <c r="C354" s="114"/>
      <c r="D354" s="114"/>
      <c r="E354" s="114"/>
      <c r="F354" s="114"/>
      <c r="G354" s="114"/>
      <c r="H354" s="114"/>
      <c r="I354" s="114"/>
      <c r="J354" s="114"/>
      <c r="K354" s="114"/>
      <c r="L354" s="114"/>
      <c r="M354" s="114"/>
      <c r="N354" s="114"/>
      <c r="O354" s="114"/>
      <c r="P354" s="114"/>
      <c r="Q354" s="114"/>
      <c r="R354" s="114"/>
      <c r="S354" s="114"/>
      <c r="T354" s="114"/>
      <c r="U354" s="114"/>
      <c r="V354" s="114"/>
      <c r="W354" s="114"/>
      <c r="X354" s="114"/>
      <c r="Y354" s="114"/>
      <c r="Z354" s="114"/>
      <c r="AA354" s="114"/>
      <c r="AB354" s="114"/>
    </row>
    <row r="355" spans="2:28">
      <c r="B355" s="114"/>
      <c r="C355" s="114"/>
      <c r="D355" s="114"/>
      <c r="E355" s="114"/>
      <c r="F355" s="114"/>
      <c r="G355" s="114"/>
      <c r="H355" s="114"/>
      <c r="I355" s="114"/>
      <c r="J355" s="114"/>
      <c r="K355" s="114"/>
      <c r="L355" s="114"/>
      <c r="M355" s="114"/>
      <c r="N355" s="114"/>
      <c r="O355" s="114"/>
      <c r="P355" s="114"/>
      <c r="Q355" s="114"/>
      <c r="R355" s="114"/>
      <c r="S355" s="114"/>
      <c r="T355" s="114"/>
      <c r="U355" s="114"/>
      <c r="V355" s="114"/>
      <c r="W355" s="114"/>
      <c r="X355" s="114"/>
      <c r="Y355" s="114"/>
      <c r="Z355" s="114"/>
      <c r="AA355" s="114"/>
      <c r="AB355" s="114"/>
    </row>
    <row r="356" spans="2:28">
      <c r="B356" s="114"/>
      <c r="C356" s="114"/>
      <c r="D356" s="114"/>
      <c r="E356" s="114"/>
      <c r="F356" s="114"/>
      <c r="G356" s="114"/>
      <c r="H356" s="114"/>
      <c r="I356" s="114"/>
      <c r="J356" s="114"/>
      <c r="K356" s="114"/>
      <c r="L356" s="114"/>
      <c r="M356" s="114"/>
      <c r="N356" s="114"/>
      <c r="O356" s="114"/>
      <c r="P356" s="114"/>
      <c r="Q356" s="114"/>
      <c r="R356" s="114"/>
      <c r="S356" s="114"/>
      <c r="T356" s="114"/>
      <c r="U356" s="114"/>
      <c r="V356" s="114"/>
      <c r="W356" s="114"/>
      <c r="X356" s="114"/>
      <c r="Y356" s="114"/>
      <c r="Z356" s="114"/>
      <c r="AA356" s="114"/>
      <c r="AB356" s="114"/>
    </row>
    <row r="357" spans="2:28">
      <c r="B357" s="114"/>
      <c r="C357" s="114"/>
      <c r="D357" s="114"/>
      <c r="E357" s="114"/>
      <c r="F357" s="114"/>
      <c r="G357" s="114"/>
      <c r="H357" s="114"/>
      <c r="I357" s="114"/>
      <c r="J357" s="114"/>
      <c r="K357" s="114"/>
      <c r="L357" s="114"/>
      <c r="M357" s="114"/>
      <c r="N357" s="114"/>
      <c r="O357" s="114"/>
      <c r="P357" s="114"/>
      <c r="Q357" s="114"/>
      <c r="R357" s="114"/>
      <c r="S357" s="114"/>
      <c r="T357" s="114"/>
      <c r="U357" s="114"/>
      <c r="V357" s="114"/>
      <c r="W357" s="114"/>
      <c r="X357" s="114"/>
      <c r="Y357" s="114"/>
      <c r="Z357" s="114"/>
      <c r="AA357" s="114"/>
      <c r="AB357" s="114"/>
    </row>
    <row r="358" spans="2:28">
      <c r="B358" s="114"/>
      <c r="C358" s="114"/>
      <c r="D358" s="114"/>
      <c r="E358" s="114"/>
      <c r="F358" s="114"/>
      <c r="G358" s="114"/>
      <c r="H358" s="114"/>
      <c r="I358" s="114"/>
      <c r="J358" s="114"/>
      <c r="K358" s="114"/>
      <c r="L358" s="114"/>
      <c r="M358" s="114"/>
      <c r="N358" s="114"/>
      <c r="O358" s="114"/>
      <c r="P358" s="114"/>
      <c r="Q358" s="114"/>
      <c r="R358" s="114"/>
      <c r="S358" s="114"/>
      <c r="T358" s="114"/>
      <c r="U358" s="114"/>
      <c r="V358" s="114"/>
      <c r="W358" s="114"/>
      <c r="X358" s="114"/>
      <c r="Y358" s="114"/>
      <c r="Z358" s="114"/>
      <c r="AA358" s="114"/>
      <c r="AB358" s="114"/>
    </row>
    <row r="359" spans="2:28">
      <c r="B359" s="114"/>
      <c r="C359" s="114"/>
      <c r="D359" s="114"/>
      <c r="E359" s="114"/>
      <c r="F359" s="114"/>
      <c r="G359" s="114"/>
      <c r="H359" s="114"/>
      <c r="I359" s="114"/>
      <c r="J359" s="114"/>
      <c r="K359" s="114"/>
      <c r="L359" s="114"/>
      <c r="M359" s="114"/>
      <c r="N359" s="114"/>
      <c r="O359" s="114"/>
      <c r="P359" s="114"/>
      <c r="Q359" s="114"/>
      <c r="R359" s="114"/>
      <c r="S359" s="114"/>
      <c r="T359" s="114"/>
      <c r="U359" s="114"/>
      <c r="V359" s="114"/>
      <c r="W359" s="114"/>
      <c r="X359" s="114"/>
      <c r="Y359" s="114"/>
      <c r="Z359" s="114"/>
      <c r="AA359" s="114"/>
      <c r="AB359" s="114"/>
    </row>
    <row r="360" spans="2:28">
      <c r="B360" s="114"/>
      <c r="C360" s="114"/>
      <c r="D360" s="114"/>
      <c r="E360" s="114"/>
      <c r="F360" s="114"/>
      <c r="G360" s="114"/>
      <c r="H360" s="114"/>
      <c r="I360" s="114"/>
      <c r="J360" s="114"/>
      <c r="K360" s="114"/>
      <c r="L360" s="114"/>
      <c r="M360" s="114"/>
      <c r="N360" s="114"/>
      <c r="O360" s="114"/>
      <c r="P360" s="114"/>
      <c r="Q360" s="114"/>
      <c r="R360" s="114"/>
      <c r="S360" s="114"/>
      <c r="T360" s="114"/>
      <c r="U360" s="114"/>
      <c r="V360" s="114"/>
      <c r="W360" s="114"/>
      <c r="X360" s="114"/>
      <c r="Y360" s="114"/>
      <c r="Z360" s="114"/>
      <c r="AA360" s="114"/>
      <c r="AB360" s="114"/>
    </row>
    <row r="361" spans="2:28">
      <c r="B361" s="114"/>
      <c r="C361" s="114"/>
      <c r="D361" s="114"/>
      <c r="E361" s="114"/>
      <c r="F361" s="114"/>
      <c r="G361" s="114"/>
      <c r="H361" s="114"/>
      <c r="I361" s="114"/>
      <c r="J361" s="114"/>
      <c r="K361" s="114"/>
      <c r="L361" s="114"/>
      <c r="M361" s="114"/>
      <c r="N361" s="114"/>
      <c r="O361" s="114"/>
      <c r="P361" s="114"/>
      <c r="Q361" s="114"/>
      <c r="R361" s="114"/>
      <c r="S361" s="114"/>
      <c r="T361" s="114"/>
      <c r="U361" s="114"/>
      <c r="V361" s="114"/>
      <c r="W361" s="114"/>
      <c r="X361" s="114"/>
      <c r="Y361" s="114"/>
      <c r="Z361" s="114"/>
      <c r="AA361" s="114"/>
      <c r="AB361" s="114"/>
    </row>
    <row r="362" spans="2:28">
      <c r="B362" s="114"/>
      <c r="C362" s="114"/>
      <c r="D362" s="114"/>
      <c r="E362" s="114"/>
      <c r="F362" s="114"/>
      <c r="G362" s="114"/>
      <c r="H362" s="114"/>
      <c r="I362" s="114"/>
      <c r="J362" s="114"/>
      <c r="K362" s="114"/>
      <c r="L362" s="114"/>
      <c r="M362" s="114"/>
      <c r="N362" s="114"/>
      <c r="O362" s="114"/>
      <c r="P362" s="114"/>
      <c r="Q362" s="114"/>
      <c r="R362" s="114"/>
      <c r="S362" s="114"/>
      <c r="T362" s="114"/>
      <c r="U362" s="114"/>
      <c r="V362" s="114"/>
      <c r="W362" s="114"/>
      <c r="X362" s="114"/>
      <c r="Y362" s="114"/>
      <c r="Z362" s="114"/>
      <c r="AA362" s="114"/>
      <c r="AB362" s="114"/>
    </row>
    <row r="363" spans="2:28">
      <c r="B363" s="114"/>
      <c r="C363" s="114"/>
      <c r="D363" s="114"/>
      <c r="E363" s="114"/>
      <c r="F363" s="114"/>
      <c r="G363" s="114"/>
      <c r="H363" s="114"/>
      <c r="I363" s="114"/>
      <c r="J363" s="114"/>
      <c r="K363" s="114"/>
      <c r="L363" s="114"/>
      <c r="M363" s="114"/>
      <c r="N363" s="114"/>
      <c r="O363" s="114"/>
      <c r="P363" s="114"/>
      <c r="Q363" s="114"/>
      <c r="R363" s="114"/>
      <c r="S363" s="114"/>
      <c r="T363" s="114"/>
      <c r="U363" s="114"/>
      <c r="V363" s="114"/>
      <c r="W363" s="114"/>
      <c r="X363" s="114"/>
      <c r="Y363" s="114"/>
      <c r="Z363" s="114"/>
      <c r="AA363" s="114"/>
      <c r="AB363" s="114"/>
    </row>
    <row r="364" spans="2:28">
      <c r="B364" s="114"/>
      <c r="C364" s="114"/>
      <c r="D364" s="114"/>
      <c r="E364" s="114"/>
      <c r="F364" s="114"/>
      <c r="G364" s="114"/>
      <c r="H364" s="114"/>
      <c r="I364" s="114"/>
      <c r="J364" s="114"/>
      <c r="K364" s="114"/>
      <c r="L364" s="114"/>
      <c r="M364" s="114"/>
      <c r="N364" s="114"/>
      <c r="O364" s="114"/>
      <c r="P364" s="114"/>
      <c r="Q364" s="114"/>
      <c r="R364" s="114"/>
      <c r="S364" s="114"/>
      <c r="T364" s="114"/>
      <c r="U364" s="114"/>
      <c r="V364" s="114"/>
      <c r="W364" s="114"/>
      <c r="X364" s="114"/>
      <c r="Y364" s="114"/>
      <c r="Z364" s="114"/>
      <c r="AA364" s="114"/>
      <c r="AB364" s="114"/>
    </row>
    <row r="365" spans="2:28">
      <c r="B365" s="114"/>
      <c r="C365" s="114"/>
      <c r="D365" s="114"/>
      <c r="E365" s="114"/>
      <c r="F365" s="114"/>
      <c r="G365" s="114"/>
      <c r="H365" s="114"/>
      <c r="I365" s="114"/>
      <c r="J365" s="114"/>
      <c r="K365" s="114"/>
      <c r="L365" s="114"/>
      <c r="M365" s="114"/>
      <c r="N365" s="114"/>
      <c r="O365" s="114"/>
      <c r="P365" s="114"/>
      <c r="Q365" s="114"/>
      <c r="R365" s="114"/>
      <c r="S365" s="114"/>
      <c r="T365" s="114"/>
      <c r="U365" s="114"/>
      <c r="V365" s="114"/>
      <c r="W365" s="114"/>
      <c r="X365" s="114"/>
      <c r="Y365" s="114"/>
      <c r="Z365" s="114"/>
      <c r="AA365" s="114"/>
      <c r="AB365" s="114"/>
    </row>
    <row r="366" spans="2:28">
      <c r="B366" s="114"/>
      <c r="C366" s="114"/>
      <c r="D366" s="114"/>
      <c r="E366" s="114"/>
      <c r="F366" s="114"/>
      <c r="G366" s="114"/>
      <c r="H366" s="114"/>
      <c r="I366" s="114"/>
      <c r="J366" s="114"/>
      <c r="K366" s="114"/>
      <c r="L366" s="114"/>
      <c r="M366" s="114"/>
      <c r="N366" s="114"/>
      <c r="O366" s="114"/>
      <c r="P366" s="114"/>
      <c r="Q366" s="114"/>
      <c r="R366" s="114"/>
      <c r="S366" s="114"/>
      <c r="T366" s="114"/>
      <c r="U366" s="114"/>
      <c r="V366" s="114"/>
      <c r="W366" s="114"/>
      <c r="X366" s="114"/>
      <c r="Y366" s="114"/>
      <c r="Z366" s="114"/>
      <c r="AA366" s="114"/>
      <c r="AB366" s="114"/>
    </row>
    <row r="367" spans="2:28">
      <c r="B367" s="114"/>
      <c r="C367" s="114"/>
      <c r="D367" s="114"/>
      <c r="E367" s="114"/>
      <c r="F367" s="114"/>
      <c r="G367" s="114"/>
      <c r="H367" s="114"/>
      <c r="I367" s="114"/>
      <c r="J367" s="114"/>
      <c r="K367" s="114"/>
      <c r="L367" s="114"/>
      <c r="M367" s="114"/>
      <c r="N367" s="114"/>
      <c r="O367" s="114"/>
      <c r="P367" s="114"/>
      <c r="Q367" s="114"/>
      <c r="R367" s="114"/>
      <c r="S367" s="114"/>
      <c r="T367" s="114"/>
      <c r="U367" s="114"/>
      <c r="V367" s="114"/>
      <c r="W367" s="114"/>
      <c r="X367" s="114"/>
      <c r="Y367" s="114"/>
      <c r="Z367" s="114"/>
      <c r="AA367" s="114"/>
      <c r="AB367" s="114"/>
    </row>
    <row r="368" spans="2:28">
      <c r="B368" s="114"/>
      <c r="C368" s="114"/>
      <c r="D368" s="114"/>
      <c r="E368" s="114"/>
      <c r="F368" s="114"/>
      <c r="G368" s="114"/>
      <c r="H368" s="114"/>
      <c r="I368" s="114"/>
      <c r="J368" s="114"/>
      <c r="K368" s="114"/>
      <c r="L368" s="114"/>
      <c r="M368" s="114"/>
      <c r="N368" s="114"/>
      <c r="O368" s="114"/>
      <c r="P368" s="114"/>
      <c r="Q368" s="114"/>
      <c r="R368" s="114"/>
      <c r="S368" s="114"/>
      <c r="T368" s="114"/>
      <c r="U368" s="114"/>
      <c r="V368" s="114"/>
      <c r="W368" s="114"/>
      <c r="X368" s="114"/>
      <c r="Y368" s="114"/>
      <c r="Z368" s="114"/>
      <c r="AA368" s="114"/>
      <c r="AB368" s="114"/>
    </row>
    <row r="369" spans="2:28">
      <c r="B369" s="114"/>
      <c r="C369" s="114"/>
      <c r="D369" s="114"/>
      <c r="E369" s="114"/>
      <c r="F369" s="114"/>
      <c r="G369" s="114"/>
      <c r="H369" s="114"/>
      <c r="I369" s="114"/>
      <c r="J369" s="114"/>
      <c r="K369" s="114"/>
      <c r="L369" s="114"/>
      <c r="M369" s="114"/>
      <c r="N369" s="114"/>
      <c r="O369" s="114"/>
      <c r="P369" s="114"/>
      <c r="Q369" s="114"/>
      <c r="R369" s="114"/>
      <c r="S369" s="114"/>
      <c r="T369" s="114"/>
      <c r="U369" s="114"/>
      <c r="V369" s="114"/>
      <c r="W369" s="114"/>
      <c r="X369" s="114"/>
      <c r="Y369" s="114"/>
      <c r="Z369" s="114"/>
      <c r="AA369" s="114"/>
      <c r="AB369" s="114"/>
    </row>
    <row r="370" spans="2:28">
      <c r="B370" s="114"/>
      <c r="C370" s="114"/>
      <c r="D370" s="114"/>
      <c r="E370" s="114"/>
      <c r="F370" s="114"/>
      <c r="G370" s="114"/>
      <c r="H370" s="114"/>
      <c r="I370" s="114"/>
      <c r="J370" s="114"/>
      <c r="K370" s="114"/>
      <c r="L370" s="114"/>
      <c r="M370" s="114"/>
      <c r="N370" s="114"/>
      <c r="O370" s="114"/>
      <c r="P370" s="114"/>
      <c r="Q370" s="114"/>
      <c r="R370" s="114"/>
      <c r="S370" s="114"/>
      <c r="T370" s="114"/>
      <c r="U370" s="114"/>
      <c r="V370" s="114"/>
      <c r="W370" s="114"/>
      <c r="X370" s="114"/>
      <c r="Y370" s="114"/>
      <c r="Z370" s="114"/>
      <c r="AA370" s="114"/>
      <c r="AB370" s="114"/>
    </row>
    <row r="371" spans="2:28">
      <c r="B371" s="114"/>
      <c r="C371" s="114"/>
      <c r="D371" s="114"/>
      <c r="E371" s="114"/>
      <c r="F371" s="114"/>
      <c r="G371" s="114"/>
      <c r="H371" s="114"/>
      <c r="I371" s="114"/>
      <c r="J371" s="114"/>
      <c r="K371" s="114"/>
      <c r="L371" s="114"/>
      <c r="M371" s="114"/>
      <c r="N371" s="114"/>
      <c r="O371" s="114"/>
      <c r="P371" s="114"/>
      <c r="Q371" s="114"/>
      <c r="R371" s="114"/>
      <c r="S371" s="114"/>
      <c r="T371" s="114"/>
      <c r="U371" s="114"/>
      <c r="V371" s="114"/>
      <c r="W371" s="114"/>
      <c r="X371" s="114"/>
      <c r="Y371" s="114"/>
      <c r="Z371" s="114"/>
      <c r="AA371" s="114"/>
      <c r="AB371" s="114"/>
    </row>
    <row r="372" spans="2:28">
      <c r="B372" s="114"/>
      <c r="C372" s="114"/>
      <c r="D372" s="114"/>
      <c r="E372" s="114"/>
      <c r="F372" s="114"/>
      <c r="G372" s="114"/>
      <c r="H372" s="114"/>
      <c r="I372" s="114"/>
      <c r="J372" s="114"/>
      <c r="K372" s="114"/>
      <c r="L372" s="114"/>
      <c r="M372" s="114"/>
      <c r="N372" s="114"/>
      <c r="O372" s="114"/>
      <c r="P372" s="114"/>
      <c r="Q372" s="114"/>
      <c r="R372" s="114"/>
      <c r="S372" s="114"/>
      <c r="T372" s="114"/>
      <c r="U372" s="114"/>
      <c r="V372" s="114"/>
      <c r="W372" s="114"/>
      <c r="X372" s="114"/>
      <c r="Y372" s="114"/>
      <c r="Z372" s="114"/>
      <c r="AA372" s="114"/>
      <c r="AB372" s="114"/>
    </row>
    <row r="373" spans="2:28">
      <c r="B373" s="114"/>
      <c r="C373" s="114"/>
      <c r="D373" s="114"/>
      <c r="E373" s="114"/>
      <c r="F373" s="114"/>
      <c r="G373" s="114"/>
      <c r="H373" s="114"/>
      <c r="I373" s="114"/>
      <c r="J373" s="114"/>
      <c r="K373" s="114"/>
      <c r="L373" s="114"/>
      <c r="M373" s="114"/>
      <c r="N373" s="114"/>
      <c r="O373" s="114"/>
      <c r="P373" s="114"/>
      <c r="Q373" s="114"/>
      <c r="R373" s="114"/>
      <c r="S373" s="114"/>
      <c r="T373" s="114"/>
      <c r="U373" s="114"/>
      <c r="V373" s="114"/>
      <c r="W373" s="114"/>
      <c r="X373" s="114"/>
      <c r="Y373" s="114"/>
      <c r="Z373" s="114"/>
      <c r="AA373" s="114"/>
      <c r="AB373" s="114"/>
    </row>
    <row r="374" spans="2:28">
      <c r="B374" s="114"/>
      <c r="C374" s="114"/>
      <c r="D374" s="114"/>
      <c r="E374" s="114"/>
      <c r="F374" s="114"/>
      <c r="G374" s="114"/>
      <c r="H374" s="114"/>
      <c r="I374" s="114"/>
      <c r="J374" s="114"/>
      <c r="K374" s="114"/>
      <c r="L374" s="114"/>
      <c r="M374" s="114"/>
      <c r="N374" s="114"/>
      <c r="O374" s="114"/>
      <c r="P374" s="114"/>
      <c r="Q374" s="114"/>
      <c r="R374" s="114"/>
      <c r="S374" s="114"/>
      <c r="T374" s="114"/>
      <c r="U374" s="114"/>
      <c r="V374" s="114"/>
      <c r="W374" s="114"/>
      <c r="X374" s="114"/>
      <c r="Y374" s="114"/>
      <c r="Z374" s="114"/>
      <c r="AA374" s="114"/>
      <c r="AB374" s="114"/>
    </row>
    <row r="375" spans="2:28">
      <c r="B375" s="114"/>
      <c r="C375" s="114"/>
      <c r="D375" s="114"/>
      <c r="E375" s="114"/>
      <c r="F375" s="114"/>
      <c r="G375" s="114"/>
      <c r="H375" s="114"/>
      <c r="I375" s="114"/>
      <c r="J375" s="114"/>
      <c r="K375" s="114"/>
      <c r="L375" s="114"/>
      <c r="M375" s="114"/>
      <c r="N375" s="114"/>
      <c r="O375" s="114"/>
      <c r="P375" s="114"/>
      <c r="Q375" s="114"/>
      <c r="R375" s="114"/>
      <c r="S375" s="114"/>
      <c r="T375" s="114"/>
      <c r="U375" s="114"/>
      <c r="V375" s="114"/>
      <c r="W375" s="114"/>
      <c r="X375" s="114"/>
      <c r="Y375" s="114"/>
      <c r="Z375" s="114"/>
      <c r="AA375" s="114"/>
      <c r="AB375" s="114"/>
    </row>
    <row r="376" spans="2:28">
      <c r="B376" s="114"/>
      <c r="C376" s="114"/>
      <c r="D376" s="114"/>
      <c r="E376" s="114"/>
      <c r="F376" s="114"/>
      <c r="G376" s="114"/>
      <c r="H376" s="114"/>
      <c r="I376" s="114"/>
      <c r="J376" s="114"/>
      <c r="K376" s="114"/>
      <c r="L376" s="114"/>
      <c r="M376" s="114"/>
      <c r="N376" s="114"/>
      <c r="O376" s="114"/>
      <c r="P376" s="114"/>
      <c r="Q376" s="114"/>
      <c r="R376" s="114"/>
      <c r="S376" s="114"/>
      <c r="T376" s="114"/>
      <c r="U376" s="114"/>
      <c r="V376" s="114"/>
      <c r="W376" s="114"/>
      <c r="X376" s="114"/>
      <c r="Y376" s="114"/>
      <c r="Z376" s="114"/>
      <c r="AA376" s="114"/>
      <c r="AB376" s="114"/>
    </row>
    <row r="377" spans="2:28">
      <c r="B377" s="114"/>
      <c r="C377" s="114"/>
      <c r="D377" s="114"/>
      <c r="E377" s="114"/>
      <c r="F377" s="114"/>
      <c r="G377" s="114"/>
      <c r="H377" s="114"/>
      <c r="I377" s="114"/>
      <c r="J377" s="114"/>
      <c r="K377" s="114"/>
      <c r="L377" s="114"/>
      <c r="M377" s="114"/>
      <c r="N377" s="114"/>
      <c r="O377" s="114"/>
      <c r="P377" s="114"/>
      <c r="Q377" s="114"/>
      <c r="R377" s="114"/>
      <c r="S377" s="114"/>
      <c r="T377" s="114"/>
      <c r="U377" s="114"/>
      <c r="V377" s="114"/>
      <c r="W377" s="114"/>
      <c r="X377" s="114"/>
      <c r="Y377" s="114"/>
      <c r="Z377" s="114"/>
      <c r="AA377" s="114"/>
      <c r="AB377" s="114"/>
    </row>
    <row r="378" spans="2:28">
      <c r="B378" s="114"/>
      <c r="C378" s="114"/>
      <c r="D378" s="114"/>
      <c r="E378" s="114"/>
      <c r="F378" s="114"/>
      <c r="G378" s="114"/>
      <c r="H378" s="114"/>
      <c r="I378" s="114"/>
      <c r="J378" s="114"/>
      <c r="K378" s="114"/>
      <c r="L378" s="114"/>
      <c r="M378" s="114"/>
      <c r="N378" s="114"/>
      <c r="O378" s="114"/>
      <c r="P378" s="114"/>
      <c r="Q378" s="114"/>
      <c r="R378" s="114"/>
      <c r="S378" s="114"/>
      <c r="T378" s="114"/>
      <c r="U378" s="114"/>
      <c r="V378" s="114"/>
      <c r="W378" s="114"/>
      <c r="X378" s="114"/>
      <c r="Y378" s="114"/>
      <c r="Z378" s="114"/>
      <c r="AA378" s="114"/>
      <c r="AB378" s="114"/>
    </row>
    <row r="379" spans="2:28">
      <c r="B379" s="114"/>
      <c r="C379" s="114"/>
      <c r="D379" s="114"/>
      <c r="E379" s="114"/>
      <c r="F379" s="114"/>
      <c r="G379" s="114"/>
      <c r="H379" s="114"/>
      <c r="I379" s="114"/>
      <c r="J379" s="114"/>
      <c r="K379" s="114"/>
      <c r="L379" s="114"/>
      <c r="M379" s="114"/>
      <c r="N379" s="114"/>
      <c r="O379" s="114"/>
      <c r="P379" s="114"/>
      <c r="Q379" s="114"/>
      <c r="R379" s="114"/>
      <c r="S379" s="114"/>
      <c r="T379" s="114"/>
      <c r="U379" s="114"/>
      <c r="V379" s="114"/>
      <c r="W379" s="114"/>
      <c r="X379" s="114"/>
      <c r="Y379" s="114"/>
      <c r="Z379" s="114"/>
      <c r="AA379" s="114"/>
      <c r="AB379" s="114"/>
    </row>
    <row r="380" spans="2:28">
      <c r="B380" s="114"/>
      <c r="C380" s="114"/>
      <c r="D380" s="114"/>
      <c r="E380" s="114"/>
      <c r="F380" s="114"/>
      <c r="G380" s="114"/>
      <c r="H380" s="114"/>
      <c r="I380" s="114"/>
      <c r="J380" s="114"/>
      <c r="K380" s="114"/>
      <c r="L380" s="114"/>
      <c r="M380" s="114"/>
      <c r="N380" s="114"/>
      <c r="O380" s="114"/>
      <c r="P380" s="114"/>
      <c r="Q380" s="114"/>
      <c r="R380" s="114"/>
      <c r="S380" s="114"/>
      <c r="T380" s="114"/>
      <c r="U380" s="114"/>
      <c r="V380" s="114"/>
      <c r="W380" s="114"/>
      <c r="X380" s="114"/>
      <c r="Y380" s="114"/>
      <c r="Z380" s="114"/>
      <c r="AA380" s="114"/>
      <c r="AB380" s="114"/>
    </row>
    <row r="381" spans="2:28">
      <c r="B381" s="114"/>
      <c r="C381" s="114"/>
      <c r="D381" s="114"/>
      <c r="E381" s="114"/>
      <c r="F381" s="114"/>
      <c r="G381" s="114"/>
      <c r="H381" s="114"/>
      <c r="I381" s="114"/>
      <c r="J381" s="114"/>
      <c r="K381" s="114"/>
      <c r="L381" s="114"/>
      <c r="M381" s="114"/>
      <c r="N381" s="114"/>
      <c r="O381" s="114"/>
      <c r="P381" s="114"/>
      <c r="Q381" s="114"/>
      <c r="R381" s="114"/>
      <c r="S381" s="114"/>
      <c r="T381" s="114"/>
      <c r="U381" s="114"/>
      <c r="V381" s="114"/>
      <c r="W381" s="114"/>
      <c r="X381" s="114"/>
      <c r="Y381" s="114"/>
      <c r="Z381" s="114"/>
      <c r="AA381" s="114"/>
      <c r="AB381" s="114"/>
    </row>
    <row r="382" spans="2:28">
      <c r="B382" s="114"/>
      <c r="C382" s="114"/>
      <c r="D382" s="114"/>
      <c r="E382" s="114"/>
      <c r="F382" s="114"/>
      <c r="G382" s="114"/>
      <c r="H382" s="114"/>
      <c r="I382" s="114"/>
      <c r="J382" s="114"/>
      <c r="K382" s="114"/>
      <c r="L382" s="114"/>
      <c r="M382" s="114"/>
      <c r="N382" s="114"/>
      <c r="O382" s="114"/>
      <c r="P382" s="114"/>
      <c r="Q382" s="114"/>
      <c r="R382" s="114"/>
      <c r="S382" s="114"/>
      <c r="T382" s="114"/>
      <c r="U382" s="114"/>
      <c r="V382" s="114"/>
      <c r="W382" s="114"/>
      <c r="X382" s="114"/>
      <c r="Y382" s="114"/>
      <c r="Z382" s="114"/>
      <c r="AA382" s="114"/>
      <c r="AB382" s="114"/>
    </row>
    <row r="383" spans="2:28">
      <c r="B383" s="114"/>
      <c r="C383" s="114"/>
      <c r="D383" s="114"/>
      <c r="E383" s="114"/>
      <c r="F383" s="114"/>
      <c r="G383" s="114"/>
      <c r="H383" s="114"/>
      <c r="I383" s="114"/>
      <c r="J383" s="114"/>
      <c r="K383" s="114"/>
      <c r="L383" s="114"/>
      <c r="M383" s="114"/>
      <c r="N383" s="114"/>
      <c r="O383" s="114"/>
      <c r="P383" s="114"/>
      <c r="Q383" s="114"/>
      <c r="R383" s="114"/>
      <c r="S383" s="114"/>
      <c r="T383" s="114"/>
      <c r="U383" s="114"/>
      <c r="V383" s="114"/>
      <c r="W383" s="114"/>
      <c r="X383" s="114"/>
      <c r="Y383" s="114"/>
      <c r="Z383" s="114"/>
      <c r="AA383" s="114"/>
      <c r="AB383" s="114"/>
    </row>
    <row r="384" spans="2:28">
      <c r="B384" s="114"/>
      <c r="C384" s="114"/>
      <c r="D384" s="114"/>
      <c r="E384" s="114"/>
      <c r="F384" s="114"/>
      <c r="G384" s="114"/>
      <c r="H384" s="114"/>
      <c r="I384" s="114"/>
      <c r="J384" s="114"/>
      <c r="K384" s="114"/>
      <c r="L384" s="114"/>
      <c r="M384" s="114"/>
      <c r="N384" s="114"/>
      <c r="O384" s="114"/>
      <c r="P384" s="114"/>
      <c r="Q384" s="114"/>
      <c r="R384" s="114"/>
      <c r="S384" s="114"/>
      <c r="T384" s="114"/>
      <c r="U384" s="114"/>
      <c r="V384" s="114"/>
      <c r="W384" s="114"/>
      <c r="X384" s="114"/>
      <c r="Y384" s="114"/>
      <c r="Z384" s="114"/>
      <c r="AA384" s="114"/>
      <c r="AB384" s="114"/>
    </row>
    <row r="385" spans="2:28">
      <c r="B385" s="114"/>
      <c r="C385" s="114"/>
      <c r="D385" s="114"/>
      <c r="E385" s="114"/>
      <c r="F385" s="114"/>
      <c r="G385" s="114"/>
      <c r="H385" s="114"/>
      <c r="I385" s="114"/>
      <c r="J385" s="114"/>
      <c r="K385" s="114"/>
      <c r="L385" s="114"/>
      <c r="M385" s="114"/>
      <c r="N385" s="114"/>
      <c r="O385" s="114"/>
      <c r="P385" s="114"/>
      <c r="Q385" s="114"/>
      <c r="R385" s="114"/>
      <c r="S385" s="114"/>
      <c r="T385" s="114"/>
      <c r="U385" s="114"/>
      <c r="V385" s="114"/>
      <c r="W385" s="114"/>
      <c r="X385" s="114"/>
      <c r="Y385" s="114"/>
      <c r="Z385" s="114"/>
      <c r="AA385" s="114"/>
      <c r="AB385" s="114"/>
    </row>
    <row r="386" spans="2:28">
      <c r="B386" s="114"/>
      <c r="C386" s="114"/>
      <c r="D386" s="114"/>
      <c r="E386" s="114"/>
      <c r="F386" s="114"/>
      <c r="G386" s="114"/>
      <c r="H386" s="114"/>
      <c r="I386" s="114"/>
      <c r="J386" s="114"/>
      <c r="K386" s="114"/>
      <c r="L386" s="114"/>
      <c r="M386" s="114"/>
      <c r="N386" s="114"/>
      <c r="O386" s="114"/>
      <c r="P386" s="114"/>
      <c r="Q386" s="114"/>
      <c r="R386" s="114"/>
      <c r="S386" s="114"/>
      <c r="T386" s="114"/>
      <c r="U386" s="114"/>
      <c r="V386" s="114"/>
      <c r="W386" s="114"/>
      <c r="X386" s="114"/>
      <c r="Y386" s="114"/>
      <c r="Z386" s="114"/>
      <c r="AA386" s="114"/>
      <c r="AB386" s="114"/>
    </row>
    <row r="387" spans="2:28">
      <c r="B387" s="114"/>
      <c r="C387" s="114"/>
      <c r="D387" s="114"/>
      <c r="E387" s="114"/>
      <c r="F387" s="114"/>
      <c r="G387" s="114"/>
      <c r="H387" s="114"/>
      <c r="I387" s="114"/>
      <c r="J387" s="114"/>
      <c r="K387" s="114"/>
      <c r="L387" s="114"/>
      <c r="M387" s="114"/>
      <c r="N387" s="114"/>
      <c r="O387" s="114"/>
      <c r="P387" s="114"/>
      <c r="Q387" s="114"/>
      <c r="R387" s="114"/>
      <c r="S387" s="114"/>
      <c r="T387" s="114"/>
      <c r="U387" s="114"/>
      <c r="V387" s="114"/>
      <c r="W387" s="114"/>
      <c r="X387" s="114"/>
      <c r="Y387" s="114"/>
      <c r="Z387" s="114"/>
      <c r="AA387" s="114"/>
      <c r="AB387" s="114"/>
    </row>
    <row r="388" spans="2:28">
      <c r="B388" s="114"/>
      <c r="C388" s="114"/>
      <c r="D388" s="114"/>
      <c r="E388" s="114"/>
      <c r="F388" s="114"/>
      <c r="G388" s="114"/>
      <c r="H388" s="114"/>
      <c r="I388" s="114"/>
      <c r="J388" s="114"/>
      <c r="K388" s="114"/>
      <c r="L388" s="114"/>
      <c r="M388" s="114"/>
      <c r="N388" s="114"/>
      <c r="O388" s="114"/>
      <c r="P388" s="114"/>
      <c r="Q388" s="114"/>
      <c r="R388" s="114"/>
      <c r="S388" s="114"/>
      <c r="T388" s="114"/>
      <c r="U388" s="114"/>
      <c r="V388" s="114"/>
      <c r="W388" s="114"/>
      <c r="X388" s="114"/>
      <c r="Y388" s="114"/>
      <c r="Z388" s="114"/>
      <c r="AA388" s="114"/>
      <c r="AB388" s="114"/>
    </row>
    <row r="389" spans="2:28">
      <c r="B389" s="114"/>
      <c r="C389" s="114"/>
      <c r="D389" s="114"/>
      <c r="E389" s="114"/>
      <c r="F389" s="114"/>
      <c r="G389" s="114"/>
      <c r="H389" s="114"/>
      <c r="I389" s="114"/>
      <c r="J389" s="114"/>
      <c r="K389" s="114"/>
      <c r="L389" s="114"/>
      <c r="M389" s="114"/>
      <c r="N389" s="114"/>
      <c r="O389" s="114"/>
      <c r="P389" s="114"/>
      <c r="Q389" s="114"/>
      <c r="R389" s="114"/>
      <c r="S389" s="114"/>
      <c r="T389" s="114"/>
      <c r="U389" s="114"/>
      <c r="V389" s="114"/>
      <c r="W389" s="114"/>
      <c r="X389" s="114"/>
      <c r="Y389" s="114"/>
      <c r="Z389" s="114"/>
      <c r="AA389" s="114"/>
      <c r="AB389" s="114"/>
    </row>
    <row r="390" spans="2:28">
      <c r="B390" s="114"/>
      <c r="C390" s="114"/>
      <c r="D390" s="114"/>
      <c r="E390" s="114"/>
      <c r="F390" s="114"/>
      <c r="G390" s="114"/>
      <c r="H390" s="114"/>
      <c r="I390" s="114"/>
      <c r="J390" s="114"/>
      <c r="K390" s="114"/>
      <c r="L390" s="114"/>
      <c r="M390" s="114"/>
      <c r="N390" s="114"/>
      <c r="O390" s="114"/>
      <c r="P390" s="114"/>
      <c r="Q390" s="114"/>
      <c r="R390" s="114"/>
      <c r="S390" s="114"/>
      <c r="T390" s="114"/>
      <c r="U390" s="114"/>
      <c r="V390" s="114"/>
      <c r="W390" s="114"/>
      <c r="X390" s="114"/>
      <c r="Y390" s="114"/>
      <c r="Z390" s="114"/>
      <c r="AA390" s="114"/>
      <c r="AB390" s="114"/>
    </row>
    <row r="391" spans="2:28">
      <c r="B391" s="114"/>
      <c r="C391" s="114"/>
      <c r="D391" s="114"/>
      <c r="E391" s="114"/>
      <c r="F391" s="114"/>
      <c r="G391" s="114"/>
      <c r="H391" s="114"/>
      <c r="I391" s="114"/>
      <c r="J391" s="114"/>
      <c r="K391" s="114"/>
      <c r="L391" s="114"/>
      <c r="M391" s="114"/>
      <c r="N391" s="114"/>
      <c r="O391" s="114"/>
      <c r="P391" s="114"/>
      <c r="Q391" s="114"/>
      <c r="R391" s="114"/>
      <c r="S391" s="114"/>
      <c r="T391" s="114"/>
      <c r="U391" s="114"/>
      <c r="V391" s="114"/>
      <c r="W391" s="114"/>
      <c r="X391" s="114"/>
      <c r="Y391" s="114"/>
      <c r="Z391" s="114"/>
      <c r="AA391" s="114"/>
      <c r="AB391" s="114"/>
    </row>
    <row r="392" spans="2:28">
      <c r="B392" s="114"/>
      <c r="C392" s="114"/>
      <c r="D392" s="114"/>
      <c r="E392" s="114"/>
      <c r="F392" s="114"/>
      <c r="G392" s="114"/>
      <c r="H392" s="114"/>
      <c r="I392" s="114"/>
      <c r="J392" s="114"/>
      <c r="K392" s="114"/>
      <c r="L392" s="114"/>
      <c r="M392" s="114"/>
      <c r="N392" s="114"/>
      <c r="O392" s="114"/>
      <c r="P392" s="114"/>
      <c r="Q392" s="114"/>
      <c r="R392" s="114"/>
      <c r="S392" s="114"/>
      <c r="T392" s="114"/>
      <c r="U392" s="114"/>
      <c r="V392" s="114"/>
      <c r="W392" s="114"/>
      <c r="X392" s="114"/>
      <c r="Y392" s="114"/>
      <c r="Z392" s="114"/>
      <c r="AA392" s="114"/>
      <c r="AB392" s="114"/>
    </row>
    <row r="393" spans="2:28">
      <c r="B393" s="114"/>
      <c r="C393" s="114"/>
      <c r="D393" s="114"/>
      <c r="E393" s="114"/>
      <c r="F393" s="114"/>
      <c r="G393" s="114"/>
      <c r="H393" s="114"/>
      <c r="I393" s="114"/>
      <c r="J393" s="114"/>
      <c r="K393" s="114"/>
      <c r="L393" s="114"/>
      <c r="M393" s="114"/>
      <c r="N393" s="114"/>
      <c r="O393" s="114"/>
      <c r="P393" s="114"/>
      <c r="Q393" s="114"/>
      <c r="R393" s="114"/>
      <c r="S393" s="114"/>
      <c r="T393" s="114"/>
      <c r="U393" s="114"/>
      <c r="V393" s="114"/>
      <c r="W393" s="114"/>
      <c r="X393" s="114"/>
      <c r="Y393" s="114"/>
      <c r="Z393" s="114"/>
      <c r="AA393" s="114"/>
      <c r="AB393" s="114"/>
    </row>
    <row r="394" spans="2:28">
      <c r="B394" s="114"/>
      <c r="C394" s="114"/>
      <c r="D394" s="114"/>
      <c r="E394" s="114"/>
      <c r="F394" s="114"/>
      <c r="G394" s="114"/>
      <c r="H394" s="114"/>
      <c r="I394" s="114"/>
      <c r="J394" s="114"/>
      <c r="K394" s="114"/>
      <c r="L394" s="114"/>
      <c r="M394" s="114"/>
      <c r="N394" s="114"/>
      <c r="O394" s="114"/>
      <c r="P394" s="114"/>
      <c r="Q394" s="114"/>
      <c r="R394" s="114"/>
      <c r="S394" s="114"/>
      <c r="T394" s="114"/>
      <c r="U394" s="114"/>
      <c r="V394" s="114"/>
      <c r="W394" s="114"/>
      <c r="X394" s="114"/>
      <c r="Y394" s="114"/>
      <c r="Z394" s="114"/>
      <c r="AA394" s="114"/>
      <c r="AB394" s="114"/>
    </row>
    <row r="395" spans="2:28">
      <c r="B395" s="114"/>
      <c r="C395" s="114"/>
      <c r="D395" s="114"/>
      <c r="E395" s="114"/>
      <c r="F395" s="114"/>
      <c r="G395" s="114"/>
      <c r="H395" s="114"/>
      <c r="I395" s="114"/>
      <c r="J395" s="114"/>
      <c r="K395" s="114"/>
      <c r="L395" s="114"/>
      <c r="M395" s="114"/>
      <c r="N395" s="114"/>
      <c r="O395" s="114"/>
      <c r="P395" s="114"/>
      <c r="Q395" s="114"/>
      <c r="R395" s="114"/>
      <c r="S395" s="114"/>
      <c r="T395" s="114"/>
      <c r="U395" s="114"/>
      <c r="V395" s="114"/>
      <c r="W395" s="114"/>
      <c r="X395" s="114"/>
      <c r="Y395" s="114"/>
      <c r="Z395" s="114"/>
      <c r="AA395" s="114"/>
      <c r="AB395" s="114"/>
    </row>
    <row r="396" spans="2:28">
      <c r="B396" s="114"/>
      <c r="C396" s="114"/>
      <c r="D396" s="114"/>
      <c r="E396" s="114"/>
      <c r="F396" s="114"/>
      <c r="G396" s="114"/>
      <c r="H396" s="114"/>
      <c r="I396" s="114"/>
      <c r="J396" s="114"/>
      <c r="K396" s="114"/>
      <c r="L396" s="114"/>
      <c r="M396" s="114"/>
      <c r="N396" s="114"/>
      <c r="O396" s="114"/>
      <c r="P396" s="114"/>
      <c r="Q396" s="114"/>
      <c r="R396" s="114"/>
      <c r="S396" s="114"/>
      <c r="T396" s="114"/>
      <c r="U396" s="114"/>
      <c r="V396" s="114"/>
      <c r="W396" s="114"/>
      <c r="X396" s="114"/>
      <c r="Y396" s="114"/>
      <c r="Z396" s="114"/>
      <c r="AA396" s="114"/>
      <c r="AB396" s="114"/>
    </row>
    <row r="397" spans="2:28">
      <c r="B397" s="114"/>
      <c r="C397" s="114"/>
      <c r="D397" s="114"/>
      <c r="E397" s="114"/>
      <c r="F397" s="114"/>
      <c r="G397" s="114"/>
      <c r="H397" s="114"/>
      <c r="I397" s="114"/>
      <c r="J397" s="114"/>
      <c r="K397" s="114"/>
      <c r="L397" s="114"/>
      <c r="M397" s="114"/>
      <c r="N397" s="114"/>
      <c r="O397" s="114"/>
      <c r="P397" s="114"/>
      <c r="Q397" s="114"/>
      <c r="R397" s="114"/>
      <c r="S397" s="114"/>
      <c r="T397" s="114"/>
      <c r="U397" s="114"/>
      <c r="V397" s="114"/>
      <c r="W397" s="114"/>
      <c r="X397" s="114"/>
      <c r="Y397" s="114"/>
      <c r="Z397" s="114"/>
      <c r="AA397" s="114"/>
      <c r="AB397" s="114"/>
    </row>
    <row r="398" spans="2:28">
      <c r="B398" s="114"/>
      <c r="C398" s="114"/>
      <c r="D398" s="114"/>
      <c r="E398" s="114"/>
      <c r="F398" s="114"/>
      <c r="G398" s="114"/>
      <c r="H398" s="114"/>
      <c r="I398" s="114"/>
      <c r="J398" s="114"/>
      <c r="K398" s="114"/>
      <c r="L398" s="114"/>
      <c r="M398" s="114"/>
      <c r="N398" s="114"/>
      <c r="O398" s="114"/>
      <c r="P398" s="114"/>
      <c r="Q398" s="114"/>
      <c r="R398" s="114"/>
      <c r="S398" s="114"/>
      <c r="T398" s="114"/>
      <c r="U398" s="114"/>
      <c r="V398" s="114"/>
      <c r="W398" s="114"/>
      <c r="X398" s="114"/>
      <c r="Y398" s="114"/>
      <c r="Z398" s="114"/>
      <c r="AA398" s="114"/>
      <c r="AB398" s="114"/>
    </row>
    <row r="399" spans="2:28">
      <c r="B399" s="114"/>
      <c r="C399" s="114"/>
      <c r="D399" s="114"/>
      <c r="E399" s="114"/>
      <c r="F399" s="114"/>
      <c r="G399" s="114"/>
      <c r="H399" s="114"/>
      <c r="I399" s="114"/>
      <c r="J399" s="114"/>
      <c r="K399" s="114"/>
      <c r="L399" s="114"/>
      <c r="M399" s="114"/>
      <c r="N399" s="114"/>
      <c r="O399" s="114"/>
      <c r="P399" s="114"/>
      <c r="Q399" s="114"/>
      <c r="R399" s="114"/>
      <c r="S399" s="114"/>
      <c r="T399" s="114"/>
      <c r="U399" s="114"/>
      <c r="V399" s="114"/>
      <c r="W399" s="114"/>
      <c r="X399" s="114"/>
      <c r="Y399" s="114"/>
      <c r="Z399" s="114"/>
      <c r="AA399" s="114"/>
      <c r="AB399" s="114"/>
    </row>
    <row r="400" spans="2:28">
      <c r="B400" s="114"/>
      <c r="C400" s="114"/>
      <c r="D400" s="114"/>
      <c r="E400" s="114"/>
      <c r="F400" s="114"/>
      <c r="G400" s="114"/>
      <c r="H400" s="114"/>
      <c r="I400" s="114"/>
      <c r="J400" s="114"/>
      <c r="K400" s="114"/>
      <c r="L400" s="114"/>
      <c r="M400" s="114"/>
      <c r="N400" s="114"/>
      <c r="O400" s="114"/>
      <c r="P400" s="114"/>
      <c r="Q400" s="114"/>
      <c r="R400" s="114"/>
      <c r="S400" s="114"/>
      <c r="T400" s="114"/>
      <c r="U400" s="114"/>
      <c r="V400" s="114"/>
      <c r="W400" s="114"/>
      <c r="X400" s="114"/>
      <c r="Y400" s="114"/>
      <c r="Z400" s="114"/>
      <c r="AA400" s="114"/>
      <c r="AB400" s="114"/>
    </row>
    <row r="401" spans="2:28">
      <c r="B401" s="114"/>
      <c r="C401" s="114"/>
      <c r="D401" s="114"/>
      <c r="E401" s="114"/>
      <c r="F401" s="114"/>
      <c r="G401" s="114"/>
      <c r="H401" s="114"/>
      <c r="I401" s="114"/>
      <c r="J401" s="114"/>
      <c r="K401" s="114"/>
      <c r="L401" s="114"/>
      <c r="M401" s="114"/>
      <c r="N401" s="114"/>
      <c r="O401" s="114"/>
      <c r="P401" s="114"/>
      <c r="Q401" s="114"/>
      <c r="R401" s="114"/>
      <c r="S401" s="114"/>
      <c r="T401" s="114"/>
      <c r="U401" s="114"/>
      <c r="V401" s="114"/>
      <c r="W401" s="114"/>
      <c r="X401" s="114"/>
      <c r="Y401" s="114"/>
      <c r="Z401" s="114"/>
      <c r="AA401" s="114"/>
      <c r="AB401" s="114"/>
    </row>
    <row r="402" spans="2:28">
      <c r="B402" s="114"/>
      <c r="C402" s="114"/>
      <c r="D402" s="114"/>
      <c r="E402" s="114"/>
      <c r="F402" s="114"/>
      <c r="G402" s="114"/>
      <c r="H402" s="114"/>
      <c r="I402" s="114"/>
      <c r="J402" s="114"/>
      <c r="K402" s="114"/>
      <c r="L402" s="114"/>
      <c r="M402" s="114"/>
      <c r="N402" s="114"/>
      <c r="O402" s="114"/>
      <c r="P402" s="114"/>
      <c r="Q402" s="114"/>
      <c r="R402" s="114"/>
      <c r="S402" s="114"/>
      <c r="T402" s="114"/>
      <c r="U402" s="114"/>
      <c r="V402" s="114"/>
      <c r="W402" s="114"/>
      <c r="X402" s="114"/>
      <c r="Y402" s="114"/>
      <c r="Z402" s="114"/>
      <c r="AA402" s="114"/>
      <c r="AB402" s="114"/>
    </row>
    <row r="403" spans="2:28">
      <c r="B403" s="114"/>
      <c r="C403" s="114"/>
      <c r="D403" s="114"/>
      <c r="E403" s="114"/>
      <c r="F403" s="114"/>
      <c r="G403" s="114"/>
      <c r="H403" s="114"/>
      <c r="I403" s="114"/>
      <c r="J403" s="114"/>
      <c r="K403" s="114"/>
      <c r="L403" s="114"/>
      <c r="M403" s="114"/>
      <c r="N403" s="114"/>
      <c r="O403" s="114"/>
      <c r="P403" s="114"/>
      <c r="Q403" s="114"/>
      <c r="R403" s="114"/>
      <c r="S403" s="114"/>
      <c r="T403" s="114"/>
      <c r="U403" s="114"/>
      <c r="V403" s="114"/>
      <c r="W403" s="114"/>
      <c r="X403" s="114"/>
      <c r="Y403" s="114"/>
      <c r="Z403" s="114"/>
      <c r="AA403" s="114"/>
      <c r="AB403" s="114"/>
    </row>
    <row r="404" spans="2:28">
      <c r="B404" s="114"/>
      <c r="C404" s="114"/>
      <c r="D404" s="114"/>
      <c r="E404" s="114"/>
      <c r="F404" s="114"/>
      <c r="G404" s="114"/>
      <c r="H404" s="114"/>
      <c r="I404" s="114"/>
      <c r="J404" s="114"/>
      <c r="K404" s="114"/>
      <c r="L404" s="114"/>
      <c r="M404" s="114"/>
      <c r="N404" s="114"/>
      <c r="O404" s="114"/>
      <c r="P404" s="114"/>
      <c r="Q404" s="114"/>
      <c r="R404" s="114"/>
      <c r="S404" s="114"/>
      <c r="T404" s="114"/>
      <c r="U404" s="114"/>
      <c r="V404" s="114"/>
      <c r="W404" s="114"/>
      <c r="X404" s="114"/>
      <c r="Y404" s="114"/>
      <c r="Z404" s="114"/>
      <c r="AA404" s="114"/>
      <c r="AB404" s="114"/>
    </row>
    <row r="405" spans="2:28">
      <c r="B405" s="114"/>
      <c r="C405" s="114"/>
      <c r="D405" s="114"/>
      <c r="E405" s="114"/>
      <c r="F405" s="114"/>
      <c r="G405" s="114"/>
      <c r="H405" s="114"/>
      <c r="I405" s="114"/>
      <c r="J405" s="114"/>
      <c r="K405" s="114"/>
      <c r="L405" s="114"/>
      <c r="M405" s="114"/>
      <c r="N405" s="114"/>
      <c r="O405" s="114"/>
      <c r="P405" s="114"/>
      <c r="Q405" s="114"/>
      <c r="R405" s="114"/>
      <c r="S405" s="114"/>
      <c r="T405" s="114"/>
      <c r="U405" s="114"/>
      <c r="V405" s="114"/>
      <c r="W405" s="114"/>
      <c r="X405" s="114"/>
      <c r="Y405" s="114"/>
      <c r="Z405" s="114"/>
      <c r="AA405" s="114"/>
      <c r="AB405" s="114"/>
    </row>
    <row r="406" spans="2:28">
      <c r="B406" s="114"/>
      <c r="C406" s="114"/>
      <c r="D406" s="114"/>
      <c r="E406" s="114"/>
      <c r="F406" s="114"/>
      <c r="G406" s="114"/>
      <c r="H406" s="114"/>
      <c r="I406" s="114"/>
      <c r="J406" s="114"/>
      <c r="K406" s="114"/>
      <c r="L406" s="114"/>
      <c r="M406" s="114"/>
      <c r="N406" s="114"/>
      <c r="O406" s="114"/>
      <c r="P406" s="114"/>
      <c r="Q406" s="114"/>
      <c r="R406" s="114"/>
      <c r="S406" s="114"/>
      <c r="T406" s="114"/>
      <c r="U406" s="114"/>
      <c r="V406" s="114"/>
      <c r="W406" s="114"/>
      <c r="X406" s="114"/>
      <c r="Y406" s="114"/>
      <c r="Z406" s="114"/>
      <c r="AA406" s="114"/>
      <c r="AB406" s="114"/>
    </row>
    <row r="407" spans="2:28">
      <c r="B407" s="114"/>
      <c r="C407" s="114"/>
      <c r="D407" s="114"/>
      <c r="E407" s="114"/>
      <c r="F407" s="114"/>
      <c r="G407" s="114"/>
      <c r="H407" s="114"/>
      <c r="I407" s="114"/>
      <c r="J407" s="114"/>
      <c r="K407" s="114"/>
      <c r="L407" s="114"/>
      <c r="M407" s="114"/>
      <c r="N407" s="114"/>
      <c r="O407" s="114"/>
      <c r="P407" s="114"/>
      <c r="Q407" s="114"/>
      <c r="R407" s="114"/>
      <c r="S407" s="114"/>
      <c r="T407" s="114"/>
      <c r="U407" s="114"/>
      <c r="V407" s="114"/>
      <c r="W407" s="114"/>
      <c r="X407" s="114"/>
      <c r="Y407" s="114"/>
      <c r="Z407" s="114"/>
      <c r="AA407" s="114"/>
      <c r="AB407" s="114"/>
    </row>
    <row r="408" spans="2:28">
      <c r="B408" s="114"/>
      <c r="C408" s="114"/>
      <c r="D408" s="114"/>
      <c r="E408" s="114"/>
      <c r="F408" s="114"/>
      <c r="G408" s="114"/>
      <c r="H408" s="114"/>
      <c r="I408" s="114"/>
      <c r="J408" s="114"/>
      <c r="K408" s="114"/>
      <c r="L408" s="114"/>
      <c r="M408" s="114"/>
      <c r="N408" s="114"/>
      <c r="O408" s="114"/>
      <c r="P408" s="114"/>
      <c r="Q408" s="114"/>
      <c r="R408" s="114"/>
      <c r="S408" s="114"/>
      <c r="T408" s="114"/>
      <c r="U408" s="114"/>
      <c r="V408" s="114"/>
      <c r="W408" s="114"/>
      <c r="X408" s="114"/>
      <c r="Y408" s="114"/>
      <c r="Z408" s="114"/>
      <c r="AA408" s="114"/>
      <c r="AB408" s="114"/>
    </row>
    <row r="409" spans="2:28">
      <c r="B409" s="114"/>
      <c r="C409" s="114"/>
      <c r="D409" s="114"/>
      <c r="E409" s="114"/>
      <c r="F409" s="114"/>
      <c r="G409" s="114"/>
      <c r="H409" s="114"/>
      <c r="I409" s="114"/>
      <c r="J409" s="114"/>
      <c r="K409" s="114"/>
      <c r="L409" s="114"/>
      <c r="M409" s="114"/>
      <c r="N409" s="114"/>
      <c r="O409" s="114"/>
      <c r="P409" s="114"/>
      <c r="Q409" s="114"/>
      <c r="R409" s="114"/>
      <c r="S409" s="114"/>
      <c r="T409" s="114"/>
      <c r="U409" s="114"/>
      <c r="V409" s="114"/>
      <c r="W409" s="114"/>
      <c r="X409" s="114"/>
      <c r="Y409" s="114"/>
      <c r="Z409" s="114"/>
      <c r="AA409" s="114"/>
      <c r="AB409" s="114"/>
    </row>
    <row r="410" spans="2:28">
      <c r="B410" s="114"/>
      <c r="C410" s="114"/>
      <c r="D410" s="114"/>
      <c r="E410" s="114"/>
      <c r="F410" s="114"/>
      <c r="G410" s="114"/>
      <c r="H410" s="114"/>
      <c r="I410" s="114"/>
      <c r="J410" s="114"/>
      <c r="K410" s="114"/>
      <c r="L410" s="114"/>
      <c r="M410" s="114"/>
      <c r="N410" s="114"/>
      <c r="O410" s="114"/>
      <c r="P410" s="114"/>
      <c r="Q410" s="114"/>
      <c r="R410" s="114"/>
      <c r="S410" s="114"/>
      <c r="T410" s="114"/>
      <c r="U410" s="114"/>
      <c r="V410" s="114"/>
      <c r="W410" s="114"/>
      <c r="X410" s="114"/>
      <c r="Y410" s="114"/>
      <c r="Z410" s="114"/>
      <c r="AA410" s="114"/>
      <c r="AB410" s="114"/>
    </row>
    <row r="411" spans="2:28">
      <c r="B411" s="114"/>
      <c r="C411" s="114"/>
      <c r="D411" s="114"/>
      <c r="E411" s="114"/>
      <c r="F411" s="114"/>
      <c r="G411" s="114"/>
      <c r="H411" s="114"/>
      <c r="I411" s="114"/>
      <c r="J411" s="114"/>
      <c r="K411" s="114"/>
      <c r="L411" s="114"/>
      <c r="M411" s="114"/>
      <c r="N411" s="114"/>
      <c r="O411" s="114"/>
      <c r="P411" s="114"/>
      <c r="Q411" s="114"/>
      <c r="R411" s="114"/>
      <c r="S411" s="114"/>
      <c r="T411" s="114"/>
      <c r="U411" s="114"/>
      <c r="V411" s="114"/>
      <c r="W411" s="114"/>
      <c r="X411" s="114"/>
      <c r="Y411" s="114"/>
      <c r="Z411" s="114"/>
      <c r="AA411" s="114"/>
      <c r="AB411" s="114"/>
    </row>
    <row r="412" spans="2:28">
      <c r="B412" s="114"/>
      <c r="C412" s="114"/>
      <c r="D412" s="114"/>
      <c r="E412" s="114"/>
      <c r="F412" s="114"/>
      <c r="G412" s="114"/>
      <c r="H412" s="114"/>
      <c r="I412" s="114"/>
      <c r="J412" s="114"/>
      <c r="K412" s="114"/>
      <c r="L412" s="114"/>
      <c r="M412" s="114"/>
      <c r="N412" s="114"/>
      <c r="O412" s="114"/>
      <c r="P412" s="114"/>
      <c r="Q412" s="114"/>
      <c r="R412" s="114"/>
      <c r="S412" s="114"/>
      <c r="T412" s="114"/>
      <c r="U412" s="114"/>
      <c r="V412" s="114"/>
      <c r="W412" s="114"/>
      <c r="X412" s="114"/>
      <c r="Y412" s="114"/>
      <c r="Z412" s="114"/>
      <c r="AA412" s="114"/>
      <c r="AB412" s="114"/>
    </row>
    <row r="413" spans="2:28">
      <c r="B413" s="114"/>
      <c r="C413" s="114"/>
      <c r="D413" s="114"/>
      <c r="E413" s="114"/>
      <c r="F413" s="114"/>
      <c r="G413" s="114"/>
      <c r="H413" s="114"/>
      <c r="I413" s="114"/>
      <c r="J413" s="114"/>
      <c r="K413" s="114"/>
      <c r="L413" s="114"/>
      <c r="M413" s="114"/>
      <c r="N413" s="114"/>
      <c r="O413" s="114"/>
      <c r="P413" s="114"/>
      <c r="Q413" s="114"/>
      <c r="R413" s="114"/>
      <c r="S413" s="114"/>
      <c r="T413" s="114"/>
      <c r="U413" s="114"/>
      <c r="V413" s="114"/>
      <c r="W413" s="114"/>
      <c r="X413" s="114"/>
      <c r="Y413" s="114"/>
      <c r="Z413" s="114"/>
      <c r="AA413" s="114"/>
      <c r="AB413" s="114"/>
    </row>
    <row r="414" spans="2:28">
      <c r="B414" s="114"/>
      <c r="C414" s="114"/>
      <c r="D414" s="114"/>
      <c r="E414" s="114"/>
      <c r="F414" s="114"/>
      <c r="G414" s="114"/>
      <c r="H414" s="114"/>
      <c r="I414" s="114"/>
      <c r="J414" s="114"/>
      <c r="K414" s="114"/>
      <c r="L414" s="114"/>
      <c r="M414" s="114"/>
      <c r="N414" s="114"/>
      <c r="O414" s="114"/>
      <c r="P414" s="114"/>
      <c r="Q414" s="114"/>
      <c r="R414" s="114"/>
      <c r="S414" s="114"/>
      <c r="T414" s="114"/>
      <c r="U414" s="114"/>
      <c r="V414" s="114"/>
      <c r="W414" s="114"/>
      <c r="X414" s="114"/>
      <c r="Y414" s="114"/>
      <c r="Z414" s="114"/>
      <c r="AA414" s="114"/>
      <c r="AB414" s="114"/>
    </row>
    <row r="415" spans="2:28">
      <c r="B415" s="114"/>
      <c r="C415" s="114"/>
      <c r="D415" s="114"/>
      <c r="E415" s="114"/>
      <c r="F415" s="114"/>
      <c r="G415" s="114"/>
      <c r="H415" s="114"/>
      <c r="I415" s="114"/>
      <c r="J415" s="114"/>
      <c r="K415" s="114"/>
      <c r="L415" s="114"/>
      <c r="M415" s="114"/>
      <c r="N415" s="114"/>
      <c r="O415" s="114"/>
      <c r="P415" s="114"/>
      <c r="Q415" s="114"/>
      <c r="R415" s="114"/>
      <c r="S415" s="114"/>
      <c r="T415" s="114"/>
      <c r="U415" s="114"/>
      <c r="V415" s="114"/>
      <c r="W415" s="114"/>
      <c r="X415" s="114"/>
      <c r="Y415" s="114"/>
      <c r="Z415" s="114"/>
      <c r="AA415" s="114"/>
      <c r="AB415" s="114"/>
    </row>
    <row r="416" spans="2:28">
      <c r="B416" s="114"/>
      <c r="C416" s="114"/>
      <c r="D416" s="114"/>
      <c r="E416" s="114"/>
      <c r="F416" s="114"/>
      <c r="G416" s="114"/>
      <c r="H416" s="114"/>
      <c r="I416" s="114"/>
      <c r="J416" s="114"/>
      <c r="K416" s="114"/>
      <c r="L416" s="114"/>
      <c r="M416" s="114"/>
      <c r="N416" s="114"/>
      <c r="O416" s="114"/>
      <c r="P416" s="114"/>
      <c r="Q416" s="114"/>
      <c r="R416" s="114"/>
      <c r="S416" s="114"/>
      <c r="T416" s="114"/>
      <c r="U416" s="114"/>
      <c r="V416" s="114"/>
      <c r="W416" s="114"/>
      <c r="X416" s="114"/>
      <c r="Y416" s="114"/>
      <c r="Z416" s="114"/>
      <c r="AA416" s="114"/>
      <c r="AB416" s="114"/>
    </row>
    <row r="417" spans="2:28">
      <c r="B417" s="114"/>
      <c r="C417" s="114"/>
      <c r="D417" s="114"/>
      <c r="E417" s="114"/>
      <c r="F417" s="114"/>
      <c r="G417" s="114"/>
      <c r="H417" s="114"/>
      <c r="I417" s="114"/>
      <c r="J417" s="114"/>
      <c r="K417" s="114"/>
      <c r="L417" s="114"/>
      <c r="M417" s="114"/>
      <c r="N417" s="114"/>
      <c r="O417" s="114"/>
      <c r="P417" s="114"/>
      <c r="Q417" s="114"/>
      <c r="R417" s="114"/>
      <c r="S417" s="114"/>
      <c r="T417" s="114"/>
      <c r="U417" s="114"/>
      <c r="V417" s="114"/>
      <c r="W417" s="114"/>
      <c r="X417" s="114"/>
      <c r="Y417" s="114"/>
      <c r="Z417" s="114"/>
      <c r="AA417" s="114"/>
      <c r="AB417" s="114"/>
    </row>
    <row r="418" spans="2:28">
      <c r="B418" s="114"/>
      <c r="C418" s="114"/>
      <c r="D418" s="114"/>
      <c r="E418" s="114"/>
      <c r="F418" s="114"/>
      <c r="G418" s="114"/>
      <c r="H418" s="114"/>
      <c r="I418" s="114"/>
      <c r="J418" s="114"/>
      <c r="K418" s="114"/>
      <c r="L418" s="114"/>
      <c r="M418" s="114"/>
      <c r="N418" s="114"/>
      <c r="O418" s="114"/>
      <c r="P418" s="114"/>
      <c r="Q418" s="114"/>
      <c r="R418" s="114"/>
      <c r="S418" s="114"/>
      <c r="T418" s="114"/>
      <c r="U418" s="114"/>
      <c r="V418" s="114"/>
      <c r="W418" s="114"/>
      <c r="X418" s="114"/>
      <c r="Y418" s="114"/>
      <c r="Z418" s="114"/>
      <c r="AA418" s="114"/>
      <c r="AB418" s="114"/>
    </row>
    <row r="419" spans="2:28">
      <c r="B419" s="114"/>
      <c r="C419" s="114"/>
      <c r="D419" s="114"/>
      <c r="E419" s="114"/>
      <c r="F419" s="114"/>
      <c r="G419" s="114"/>
      <c r="H419" s="114"/>
      <c r="I419" s="114"/>
      <c r="J419" s="114"/>
      <c r="K419" s="114"/>
      <c r="L419" s="114"/>
      <c r="M419" s="114"/>
      <c r="N419" s="114"/>
      <c r="O419" s="114"/>
      <c r="P419" s="114"/>
      <c r="Q419" s="114"/>
      <c r="R419" s="114"/>
      <c r="S419" s="114"/>
      <c r="T419" s="114"/>
      <c r="U419" s="114"/>
      <c r="V419" s="114"/>
      <c r="W419" s="114"/>
      <c r="X419" s="114"/>
      <c r="Y419" s="114"/>
      <c r="Z419" s="114"/>
      <c r="AA419" s="114"/>
      <c r="AB419" s="114"/>
    </row>
    <row r="420" spans="2:28">
      <c r="B420" s="114"/>
      <c r="C420" s="114"/>
      <c r="D420" s="114"/>
      <c r="E420" s="114"/>
      <c r="F420" s="114"/>
      <c r="G420" s="114"/>
      <c r="H420" s="114"/>
      <c r="I420" s="114"/>
      <c r="J420" s="114"/>
      <c r="K420" s="114"/>
      <c r="L420" s="114"/>
      <c r="M420" s="114"/>
      <c r="N420" s="114"/>
      <c r="O420" s="114"/>
      <c r="P420" s="114"/>
      <c r="Q420" s="114"/>
      <c r="R420" s="114"/>
      <c r="S420" s="114"/>
      <c r="T420" s="114"/>
      <c r="U420" s="114"/>
      <c r="V420" s="114"/>
      <c r="W420" s="114"/>
      <c r="X420" s="114"/>
      <c r="Y420" s="114"/>
      <c r="Z420" s="114"/>
      <c r="AA420" s="114"/>
      <c r="AB420" s="114"/>
    </row>
    <row r="421" spans="2:28">
      <c r="B421" s="114"/>
      <c r="C421" s="114"/>
      <c r="D421" s="114"/>
      <c r="E421" s="114"/>
      <c r="F421" s="114"/>
      <c r="G421" s="114"/>
      <c r="H421" s="114"/>
      <c r="I421" s="114"/>
      <c r="J421" s="114"/>
      <c r="K421" s="114"/>
      <c r="L421" s="114"/>
      <c r="M421" s="114"/>
      <c r="N421" s="114"/>
      <c r="O421" s="114"/>
      <c r="P421" s="114"/>
      <c r="Q421" s="114"/>
      <c r="R421" s="114"/>
      <c r="S421" s="114"/>
      <c r="T421" s="114"/>
      <c r="U421" s="114"/>
      <c r="V421" s="114"/>
      <c r="W421" s="114"/>
      <c r="X421" s="114"/>
      <c r="Y421" s="114"/>
      <c r="Z421" s="114"/>
      <c r="AA421" s="114"/>
      <c r="AB421" s="114"/>
    </row>
    <row r="422" spans="2:28">
      <c r="B422" s="114"/>
      <c r="C422" s="114"/>
      <c r="D422" s="114"/>
      <c r="E422" s="114"/>
      <c r="F422" s="114"/>
      <c r="G422" s="114"/>
      <c r="H422" s="114"/>
      <c r="I422" s="114"/>
      <c r="J422" s="114"/>
      <c r="K422" s="114"/>
      <c r="L422" s="114"/>
      <c r="M422" s="114"/>
      <c r="N422" s="114"/>
      <c r="O422" s="114"/>
      <c r="P422" s="114"/>
      <c r="Q422" s="114"/>
      <c r="R422" s="114"/>
      <c r="S422" s="114"/>
      <c r="T422" s="114"/>
      <c r="U422" s="114"/>
      <c r="V422" s="114"/>
      <c r="W422" s="114"/>
      <c r="X422" s="114"/>
      <c r="Y422" s="114"/>
      <c r="Z422" s="114"/>
      <c r="AA422" s="114"/>
      <c r="AB422" s="114"/>
    </row>
    <row r="423" spans="2:28">
      <c r="B423" s="114"/>
      <c r="C423" s="114"/>
      <c r="D423" s="114"/>
      <c r="E423" s="114"/>
      <c r="F423" s="114"/>
      <c r="G423" s="114"/>
      <c r="H423" s="114"/>
      <c r="I423" s="114"/>
      <c r="J423" s="114"/>
      <c r="K423" s="114"/>
      <c r="L423" s="114"/>
      <c r="M423" s="114"/>
      <c r="N423" s="114"/>
      <c r="O423" s="114"/>
      <c r="P423" s="114"/>
      <c r="Q423" s="114"/>
      <c r="R423" s="114"/>
      <c r="S423" s="114"/>
      <c r="T423" s="114"/>
      <c r="U423" s="114"/>
      <c r="V423" s="114"/>
      <c r="W423" s="114"/>
      <c r="X423" s="114"/>
      <c r="Y423" s="114"/>
      <c r="Z423" s="114"/>
      <c r="AA423" s="114"/>
      <c r="AB423" s="114"/>
    </row>
    <row r="424" spans="2:28">
      <c r="B424" s="114"/>
      <c r="C424" s="114"/>
      <c r="D424" s="114"/>
      <c r="E424" s="114"/>
      <c r="F424" s="114"/>
      <c r="G424" s="114"/>
      <c r="H424" s="114"/>
      <c r="I424" s="114"/>
      <c r="J424" s="114"/>
      <c r="K424" s="114"/>
      <c r="L424" s="114"/>
      <c r="M424" s="114"/>
      <c r="N424" s="114"/>
      <c r="O424" s="114"/>
      <c r="P424" s="114"/>
      <c r="Q424" s="114"/>
      <c r="R424" s="114"/>
      <c r="S424" s="114"/>
      <c r="T424" s="114"/>
      <c r="U424" s="114"/>
      <c r="V424" s="114"/>
      <c r="W424" s="114"/>
      <c r="X424" s="114"/>
      <c r="Y424" s="114"/>
      <c r="Z424" s="114"/>
      <c r="AA424" s="114"/>
      <c r="AB424" s="114"/>
    </row>
    <row r="425" spans="2:28">
      <c r="B425" s="114"/>
      <c r="C425" s="114"/>
      <c r="D425" s="114"/>
      <c r="E425" s="114"/>
      <c r="F425" s="114"/>
      <c r="G425" s="114"/>
      <c r="H425" s="114"/>
      <c r="I425" s="114"/>
      <c r="J425" s="114"/>
      <c r="K425" s="114"/>
      <c r="L425" s="114"/>
      <c r="M425" s="114"/>
      <c r="N425" s="114"/>
      <c r="O425" s="114"/>
      <c r="P425" s="114"/>
      <c r="Q425" s="114"/>
      <c r="R425" s="114"/>
      <c r="S425" s="114"/>
      <c r="T425" s="114"/>
      <c r="U425" s="114"/>
      <c r="V425" s="114"/>
      <c r="W425" s="114"/>
      <c r="X425" s="114"/>
      <c r="Y425" s="114"/>
      <c r="Z425" s="114"/>
      <c r="AA425" s="114"/>
      <c r="AB425" s="114"/>
    </row>
    <row r="426" spans="2:28">
      <c r="B426" s="114"/>
      <c r="C426" s="114"/>
      <c r="D426" s="114"/>
      <c r="E426" s="114"/>
      <c r="F426" s="114"/>
      <c r="G426" s="114"/>
      <c r="H426" s="114"/>
      <c r="I426" s="114"/>
      <c r="J426" s="114"/>
      <c r="K426" s="114"/>
      <c r="L426" s="114"/>
      <c r="M426" s="114"/>
      <c r="N426" s="114"/>
      <c r="O426" s="114"/>
      <c r="P426" s="114"/>
      <c r="Q426" s="114"/>
      <c r="R426" s="114"/>
      <c r="S426" s="114"/>
      <c r="T426" s="114"/>
      <c r="U426" s="114"/>
      <c r="V426" s="114"/>
      <c r="W426" s="114"/>
      <c r="X426" s="114"/>
      <c r="Y426" s="114"/>
      <c r="Z426" s="114"/>
      <c r="AA426" s="114"/>
      <c r="AB426" s="114"/>
    </row>
    <row r="427" spans="2:28">
      <c r="B427" s="114"/>
      <c r="C427" s="114"/>
      <c r="D427" s="114"/>
      <c r="E427" s="114"/>
      <c r="F427" s="114"/>
      <c r="G427" s="114"/>
      <c r="H427" s="114"/>
      <c r="I427" s="114"/>
      <c r="J427" s="114"/>
      <c r="K427" s="114"/>
      <c r="L427" s="114"/>
      <c r="M427" s="114"/>
      <c r="N427" s="114"/>
      <c r="O427" s="114"/>
      <c r="P427" s="114"/>
      <c r="Q427" s="114"/>
      <c r="R427" s="114"/>
      <c r="S427" s="114"/>
      <c r="T427" s="114"/>
      <c r="U427" s="114"/>
      <c r="V427" s="114"/>
      <c r="W427" s="114"/>
      <c r="X427" s="114"/>
      <c r="Y427" s="114"/>
      <c r="Z427" s="114"/>
      <c r="AA427" s="114"/>
      <c r="AB427" s="114"/>
    </row>
    <row r="428" spans="2:28">
      <c r="B428" s="114"/>
      <c r="C428" s="114"/>
      <c r="D428" s="114"/>
      <c r="E428" s="114"/>
      <c r="F428" s="114"/>
      <c r="G428" s="114"/>
      <c r="H428" s="114"/>
      <c r="I428" s="114"/>
      <c r="J428" s="114"/>
      <c r="K428" s="114"/>
      <c r="L428" s="114"/>
      <c r="M428" s="114"/>
      <c r="N428" s="114"/>
      <c r="O428" s="114"/>
      <c r="P428" s="114"/>
      <c r="Q428" s="114"/>
      <c r="R428" s="114"/>
      <c r="S428" s="114"/>
      <c r="T428" s="114"/>
      <c r="U428" s="114"/>
      <c r="V428" s="114"/>
      <c r="W428" s="114"/>
      <c r="X428" s="114"/>
      <c r="Y428" s="114"/>
      <c r="Z428" s="114"/>
      <c r="AA428" s="114"/>
      <c r="AB428" s="114"/>
    </row>
    <row r="429" spans="2:28">
      <c r="B429" s="114"/>
      <c r="C429" s="114"/>
      <c r="D429" s="114"/>
      <c r="E429" s="114"/>
      <c r="F429" s="114"/>
      <c r="G429" s="114"/>
      <c r="H429" s="114"/>
      <c r="I429" s="114"/>
      <c r="J429" s="114"/>
      <c r="K429" s="114"/>
      <c r="L429" s="114"/>
      <c r="M429" s="114"/>
      <c r="N429" s="114"/>
      <c r="O429" s="114"/>
      <c r="P429" s="114"/>
      <c r="Q429" s="114"/>
      <c r="R429" s="114"/>
      <c r="S429" s="114"/>
      <c r="T429" s="114"/>
      <c r="U429" s="114"/>
      <c r="V429" s="114"/>
      <c r="W429" s="114"/>
      <c r="X429" s="114"/>
      <c r="Y429" s="114"/>
      <c r="Z429" s="114"/>
      <c r="AA429" s="114"/>
      <c r="AB429" s="114"/>
    </row>
    <row r="430" spans="2:28">
      <c r="B430" s="114"/>
      <c r="C430" s="114"/>
      <c r="D430" s="114"/>
      <c r="E430" s="114"/>
      <c r="F430" s="114"/>
      <c r="G430" s="114"/>
      <c r="H430" s="114"/>
      <c r="I430" s="114"/>
      <c r="J430" s="114"/>
      <c r="K430" s="114"/>
      <c r="L430" s="114"/>
      <c r="M430" s="114"/>
      <c r="N430" s="114"/>
      <c r="O430" s="114"/>
      <c r="P430" s="114"/>
      <c r="Q430" s="114"/>
      <c r="R430" s="114"/>
      <c r="S430" s="114"/>
      <c r="T430" s="114"/>
      <c r="U430" s="114"/>
      <c r="V430" s="114"/>
      <c r="W430" s="114"/>
      <c r="X430" s="114"/>
      <c r="Y430" s="114"/>
      <c r="Z430" s="114"/>
      <c r="AA430" s="114"/>
      <c r="AB430" s="114"/>
    </row>
    <row r="431" spans="2:28">
      <c r="B431" s="114"/>
      <c r="C431" s="114"/>
      <c r="D431" s="114"/>
      <c r="E431" s="114"/>
      <c r="F431" s="114"/>
      <c r="G431" s="114"/>
      <c r="H431" s="114"/>
      <c r="I431" s="114"/>
      <c r="J431" s="114"/>
      <c r="K431" s="114"/>
      <c r="L431" s="114"/>
      <c r="M431" s="114"/>
      <c r="N431" s="114"/>
      <c r="O431" s="114"/>
      <c r="P431" s="114"/>
      <c r="Q431" s="114"/>
      <c r="R431" s="114"/>
      <c r="S431" s="114"/>
      <c r="T431" s="114"/>
      <c r="U431" s="114"/>
      <c r="V431" s="114"/>
      <c r="W431" s="114"/>
      <c r="X431" s="114"/>
      <c r="Y431" s="114"/>
      <c r="Z431" s="114"/>
      <c r="AA431" s="114"/>
      <c r="AB431" s="114"/>
    </row>
    <row r="432" spans="2:28">
      <c r="B432" s="114"/>
      <c r="C432" s="114"/>
      <c r="D432" s="114"/>
      <c r="E432" s="114"/>
      <c r="F432" s="114"/>
      <c r="G432" s="114"/>
      <c r="H432" s="114"/>
      <c r="I432" s="114"/>
      <c r="J432" s="114"/>
      <c r="K432" s="114"/>
      <c r="L432" s="114"/>
      <c r="M432" s="114"/>
      <c r="N432" s="114"/>
      <c r="O432" s="114"/>
      <c r="P432" s="114"/>
      <c r="Q432" s="114"/>
      <c r="R432" s="114"/>
      <c r="S432" s="114"/>
      <c r="T432" s="114"/>
      <c r="U432" s="114"/>
      <c r="V432" s="114"/>
      <c r="W432" s="114"/>
      <c r="X432" s="114"/>
      <c r="Y432" s="114"/>
      <c r="Z432" s="114"/>
      <c r="AA432" s="114"/>
      <c r="AB432" s="114"/>
    </row>
    <row r="433" spans="2:28">
      <c r="B433" s="114"/>
      <c r="C433" s="114"/>
      <c r="D433" s="114"/>
      <c r="E433" s="114"/>
      <c r="F433" s="114"/>
      <c r="G433" s="114"/>
      <c r="H433" s="114"/>
      <c r="I433" s="114"/>
      <c r="J433" s="114"/>
      <c r="K433" s="114"/>
      <c r="L433" s="114"/>
      <c r="M433" s="114"/>
      <c r="N433" s="114"/>
      <c r="O433" s="114"/>
      <c r="P433" s="114"/>
      <c r="Q433" s="114"/>
      <c r="R433" s="114"/>
      <c r="S433" s="114"/>
      <c r="T433" s="114"/>
      <c r="U433" s="114"/>
      <c r="V433" s="114"/>
      <c r="W433" s="114"/>
      <c r="X433" s="114"/>
      <c r="Y433" s="114"/>
      <c r="Z433" s="114"/>
      <c r="AA433" s="114"/>
      <c r="AB433" s="114"/>
    </row>
    <row r="434" spans="2:28">
      <c r="B434" s="114"/>
      <c r="C434" s="114"/>
      <c r="D434" s="114"/>
      <c r="E434" s="114"/>
      <c r="F434" s="114"/>
      <c r="G434" s="114"/>
      <c r="H434" s="114"/>
      <c r="I434" s="114"/>
      <c r="J434" s="114"/>
      <c r="K434" s="114"/>
      <c r="L434" s="114"/>
      <c r="M434" s="114"/>
      <c r="N434" s="114"/>
      <c r="O434" s="114"/>
      <c r="P434" s="114"/>
      <c r="Q434" s="114"/>
      <c r="R434" s="114"/>
      <c r="S434" s="114"/>
      <c r="T434" s="114"/>
      <c r="U434" s="114"/>
      <c r="V434" s="114"/>
      <c r="W434" s="114"/>
      <c r="X434" s="114"/>
      <c r="Y434" s="114"/>
      <c r="Z434" s="114"/>
      <c r="AA434" s="114"/>
      <c r="AB434" s="114"/>
    </row>
    <row r="435" spans="2:28">
      <c r="B435" s="114"/>
      <c r="C435" s="114"/>
      <c r="D435" s="114"/>
      <c r="E435" s="114"/>
      <c r="F435" s="114"/>
      <c r="G435" s="114"/>
      <c r="H435" s="114"/>
      <c r="I435" s="114"/>
      <c r="J435" s="114"/>
      <c r="K435" s="114"/>
      <c r="L435" s="114"/>
      <c r="M435" s="114"/>
      <c r="N435" s="114"/>
      <c r="O435" s="114"/>
      <c r="P435" s="114"/>
      <c r="Q435" s="114"/>
      <c r="R435" s="114"/>
      <c r="S435" s="114"/>
      <c r="T435" s="114"/>
      <c r="U435" s="114"/>
      <c r="V435" s="114"/>
      <c r="W435" s="114"/>
      <c r="X435" s="114"/>
      <c r="Y435" s="114"/>
      <c r="Z435" s="114"/>
      <c r="AA435" s="114"/>
      <c r="AB435" s="114"/>
    </row>
    <row r="436" spans="2:28">
      <c r="B436" s="114"/>
      <c r="C436" s="114"/>
      <c r="D436" s="114"/>
      <c r="E436" s="114"/>
      <c r="F436" s="114"/>
      <c r="G436" s="114"/>
      <c r="H436" s="114"/>
      <c r="I436" s="114"/>
      <c r="J436" s="114"/>
      <c r="K436" s="114"/>
      <c r="L436" s="114"/>
      <c r="M436" s="114"/>
      <c r="N436" s="114"/>
      <c r="O436" s="114"/>
      <c r="P436" s="114"/>
      <c r="Q436" s="114"/>
      <c r="R436" s="114"/>
      <c r="S436" s="114"/>
      <c r="T436" s="114"/>
      <c r="U436" s="114"/>
      <c r="V436" s="114"/>
      <c r="W436" s="114"/>
      <c r="X436" s="114"/>
      <c r="Y436" s="114"/>
      <c r="Z436" s="114"/>
      <c r="AA436" s="114"/>
      <c r="AB436" s="114"/>
    </row>
    <row r="437" spans="2:28">
      <c r="B437" s="114"/>
      <c r="C437" s="114"/>
      <c r="D437" s="114"/>
      <c r="E437" s="114"/>
      <c r="F437" s="114"/>
      <c r="G437" s="114"/>
      <c r="H437" s="114"/>
      <c r="I437" s="114"/>
      <c r="J437" s="114"/>
      <c r="K437" s="114"/>
      <c r="L437" s="114"/>
      <c r="M437" s="114"/>
      <c r="N437" s="114"/>
      <c r="O437" s="114"/>
      <c r="P437" s="114"/>
      <c r="Q437" s="114"/>
      <c r="R437" s="114"/>
      <c r="S437" s="114"/>
      <c r="T437" s="114"/>
      <c r="U437" s="114"/>
      <c r="V437" s="114"/>
      <c r="W437" s="114"/>
      <c r="X437" s="114"/>
      <c r="Y437" s="114"/>
      <c r="Z437" s="114"/>
      <c r="AA437" s="114"/>
      <c r="AB437" s="114"/>
    </row>
    <row r="438" spans="2:28">
      <c r="B438" s="114"/>
      <c r="C438" s="114"/>
      <c r="D438" s="114"/>
      <c r="E438" s="114"/>
      <c r="F438" s="114"/>
      <c r="G438" s="114"/>
      <c r="H438" s="114"/>
      <c r="I438" s="114"/>
      <c r="J438" s="114"/>
      <c r="K438" s="114"/>
      <c r="L438" s="114"/>
      <c r="M438" s="114"/>
      <c r="N438" s="114"/>
      <c r="O438" s="114"/>
      <c r="P438" s="114"/>
      <c r="Q438" s="114"/>
      <c r="R438" s="114"/>
      <c r="S438" s="114"/>
      <c r="T438" s="114"/>
      <c r="U438" s="114"/>
      <c r="V438" s="114"/>
      <c r="W438" s="114"/>
      <c r="X438" s="114"/>
      <c r="Y438" s="114"/>
      <c r="Z438" s="114"/>
      <c r="AA438" s="114"/>
      <c r="AB438" s="114"/>
    </row>
    <row r="439" spans="2:28">
      <c r="B439" s="114"/>
      <c r="C439" s="114"/>
      <c r="D439" s="114"/>
      <c r="E439" s="114"/>
      <c r="F439" s="114"/>
      <c r="G439" s="114"/>
      <c r="H439" s="114"/>
      <c r="I439" s="114"/>
      <c r="J439" s="114"/>
      <c r="K439" s="114"/>
      <c r="L439" s="114"/>
      <c r="M439" s="114"/>
      <c r="N439" s="114"/>
      <c r="O439" s="114"/>
      <c r="P439" s="114"/>
      <c r="Q439" s="114"/>
      <c r="R439" s="114"/>
      <c r="S439" s="114"/>
      <c r="T439" s="114"/>
      <c r="U439" s="114"/>
      <c r="V439" s="114"/>
      <c r="W439" s="114"/>
      <c r="X439" s="114"/>
      <c r="Y439" s="114"/>
      <c r="Z439" s="114"/>
      <c r="AA439" s="114"/>
      <c r="AB439" s="114"/>
    </row>
    <row r="440" spans="2:28">
      <c r="B440" s="114"/>
      <c r="C440" s="114"/>
      <c r="D440" s="114"/>
      <c r="E440" s="114"/>
      <c r="F440" s="114"/>
      <c r="G440" s="114"/>
      <c r="H440" s="114"/>
      <c r="I440" s="114"/>
      <c r="J440" s="114"/>
      <c r="K440" s="114"/>
      <c r="L440" s="114"/>
      <c r="M440" s="114"/>
      <c r="N440" s="114"/>
      <c r="O440" s="114"/>
      <c r="P440" s="114"/>
      <c r="Q440" s="114"/>
      <c r="R440" s="114"/>
      <c r="S440" s="114"/>
      <c r="T440" s="114"/>
      <c r="U440" s="114"/>
      <c r="V440" s="114"/>
      <c r="W440" s="114"/>
      <c r="X440" s="114"/>
      <c r="Y440" s="114"/>
      <c r="Z440" s="114"/>
      <c r="AA440" s="114"/>
      <c r="AB440" s="114"/>
    </row>
    <row r="441" spans="2:28">
      <c r="B441" s="114"/>
      <c r="C441" s="114"/>
      <c r="D441" s="114"/>
      <c r="E441" s="114"/>
      <c r="F441" s="114"/>
      <c r="G441" s="114"/>
      <c r="H441" s="114"/>
      <c r="I441" s="114"/>
      <c r="J441" s="114"/>
      <c r="K441" s="114"/>
      <c r="L441" s="114"/>
      <c r="M441" s="114"/>
      <c r="N441" s="114"/>
      <c r="O441" s="114"/>
      <c r="P441" s="114"/>
      <c r="Q441" s="114"/>
      <c r="R441" s="114"/>
      <c r="S441" s="114"/>
      <c r="T441" s="114"/>
      <c r="U441" s="114"/>
      <c r="V441" s="114"/>
      <c r="W441" s="114"/>
      <c r="X441" s="114"/>
      <c r="Y441" s="114"/>
      <c r="Z441" s="114"/>
      <c r="AA441" s="114"/>
      <c r="AB441" s="114"/>
    </row>
    <row r="442" spans="2:28">
      <c r="B442" s="114"/>
      <c r="C442" s="114"/>
      <c r="D442" s="114"/>
      <c r="E442" s="114"/>
      <c r="F442" s="114"/>
      <c r="G442" s="114"/>
      <c r="H442" s="114"/>
      <c r="I442" s="114"/>
      <c r="J442" s="114"/>
      <c r="K442" s="114"/>
      <c r="L442" s="114"/>
      <c r="M442" s="114"/>
      <c r="N442" s="114"/>
      <c r="O442" s="114"/>
      <c r="P442" s="114"/>
      <c r="Q442" s="114"/>
      <c r="R442" s="114"/>
      <c r="S442" s="114"/>
      <c r="T442" s="114"/>
      <c r="U442" s="114"/>
      <c r="V442" s="114"/>
      <c r="W442" s="114"/>
      <c r="X442" s="114"/>
      <c r="Y442" s="114"/>
      <c r="Z442" s="114"/>
      <c r="AA442" s="114"/>
      <c r="AB442" s="114"/>
    </row>
    <row r="443" spans="2:28">
      <c r="B443" s="114"/>
      <c r="C443" s="114"/>
      <c r="D443" s="114"/>
      <c r="E443" s="114"/>
      <c r="F443" s="114"/>
      <c r="G443" s="114"/>
      <c r="H443" s="114"/>
      <c r="I443" s="114"/>
      <c r="J443" s="114"/>
      <c r="K443" s="114"/>
      <c r="L443" s="114"/>
      <c r="M443" s="114"/>
      <c r="N443" s="114"/>
      <c r="O443" s="114"/>
      <c r="P443" s="114"/>
      <c r="Q443" s="114"/>
      <c r="R443" s="114"/>
      <c r="S443" s="114"/>
      <c r="T443" s="114"/>
      <c r="U443" s="114"/>
      <c r="V443" s="114"/>
      <c r="W443" s="114"/>
      <c r="X443" s="114"/>
      <c r="Y443" s="114"/>
      <c r="Z443" s="114"/>
      <c r="AA443" s="114"/>
      <c r="AB443" s="114"/>
    </row>
    <row r="444" spans="2:28">
      <c r="B444" s="114"/>
      <c r="C444" s="114"/>
      <c r="D444" s="114"/>
      <c r="E444" s="114"/>
      <c r="F444" s="114"/>
      <c r="G444" s="114"/>
      <c r="H444" s="114"/>
      <c r="I444" s="114"/>
      <c r="J444" s="114"/>
      <c r="K444" s="114"/>
      <c r="L444" s="114"/>
      <c r="M444" s="114"/>
      <c r="N444" s="114"/>
      <c r="O444" s="114"/>
      <c r="P444" s="114"/>
      <c r="Q444" s="114"/>
      <c r="R444" s="114"/>
      <c r="S444" s="114"/>
      <c r="T444" s="114"/>
      <c r="U444" s="114"/>
      <c r="V444" s="114"/>
      <c r="W444" s="114"/>
      <c r="X444" s="114"/>
      <c r="Y444" s="114"/>
      <c r="Z444" s="114"/>
      <c r="AA444" s="114"/>
      <c r="AB444" s="114"/>
    </row>
    <row r="445" spans="2:28">
      <c r="B445" s="114"/>
      <c r="C445" s="114"/>
      <c r="D445" s="114"/>
      <c r="E445" s="114"/>
      <c r="F445" s="114"/>
      <c r="G445" s="114"/>
      <c r="H445" s="114"/>
      <c r="I445" s="114"/>
      <c r="J445" s="114"/>
      <c r="K445" s="114"/>
      <c r="L445" s="114"/>
      <c r="M445" s="114"/>
      <c r="N445" s="114"/>
      <c r="O445" s="114"/>
      <c r="P445" s="114"/>
      <c r="Q445" s="114"/>
      <c r="R445" s="114"/>
      <c r="S445" s="114"/>
      <c r="T445" s="114"/>
      <c r="U445" s="114"/>
      <c r="V445" s="114"/>
      <c r="W445" s="114"/>
      <c r="X445" s="114"/>
      <c r="Y445" s="114"/>
      <c r="Z445" s="114"/>
      <c r="AA445" s="114"/>
      <c r="AB445" s="114"/>
    </row>
    <row r="446" spans="2:28">
      <c r="B446" s="114"/>
      <c r="C446" s="114"/>
      <c r="D446" s="114"/>
      <c r="E446" s="114"/>
      <c r="F446" s="114"/>
      <c r="G446" s="114"/>
      <c r="H446" s="114"/>
      <c r="I446" s="114"/>
      <c r="J446" s="114"/>
      <c r="K446" s="114"/>
      <c r="L446" s="114"/>
      <c r="M446" s="114"/>
      <c r="N446" s="114"/>
      <c r="O446" s="114"/>
      <c r="P446" s="114"/>
      <c r="Q446" s="114"/>
      <c r="R446" s="114"/>
      <c r="S446" s="114"/>
      <c r="T446" s="114"/>
      <c r="U446" s="114"/>
      <c r="V446" s="114"/>
      <c r="W446" s="114"/>
      <c r="X446" s="114"/>
      <c r="Y446" s="114"/>
      <c r="Z446" s="114"/>
      <c r="AA446" s="114"/>
      <c r="AB446" s="114"/>
    </row>
    <row r="447" spans="2:28">
      <c r="B447" s="114"/>
      <c r="C447" s="114"/>
      <c r="D447" s="114"/>
      <c r="E447" s="114"/>
      <c r="F447" s="114"/>
      <c r="G447" s="114"/>
      <c r="H447" s="114"/>
      <c r="I447" s="114"/>
      <c r="J447" s="114"/>
      <c r="K447" s="114"/>
      <c r="L447" s="114"/>
      <c r="M447" s="114"/>
      <c r="N447" s="114"/>
      <c r="O447" s="114"/>
      <c r="P447" s="114"/>
      <c r="Q447" s="114"/>
      <c r="R447" s="114"/>
      <c r="S447" s="114"/>
      <c r="T447" s="114"/>
      <c r="U447" s="114"/>
      <c r="V447" s="114"/>
      <c r="W447" s="114"/>
      <c r="X447" s="114"/>
      <c r="Y447" s="114"/>
      <c r="Z447" s="114"/>
      <c r="AA447" s="114"/>
      <c r="AB447" s="114"/>
    </row>
    <row r="448" spans="2:28">
      <c r="B448" s="114"/>
      <c r="C448" s="114"/>
      <c r="D448" s="114"/>
      <c r="E448" s="114"/>
      <c r="F448" s="114"/>
      <c r="G448" s="114"/>
      <c r="H448" s="114"/>
      <c r="I448" s="114"/>
      <c r="J448" s="114"/>
      <c r="K448" s="114"/>
      <c r="L448" s="114"/>
      <c r="M448" s="114"/>
      <c r="N448" s="114"/>
      <c r="O448" s="114"/>
      <c r="P448" s="114"/>
      <c r="Q448" s="114"/>
      <c r="R448" s="114"/>
      <c r="S448" s="114"/>
      <c r="T448" s="114"/>
      <c r="U448" s="114"/>
      <c r="V448" s="114"/>
      <c r="W448" s="114"/>
      <c r="X448" s="114"/>
      <c r="Y448" s="114"/>
      <c r="Z448" s="114"/>
      <c r="AA448" s="114"/>
      <c r="AB448" s="114"/>
    </row>
    <row r="449" spans="2:28">
      <c r="B449" s="114"/>
      <c r="C449" s="114"/>
      <c r="D449" s="114"/>
      <c r="E449" s="114"/>
      <c r="F449" s="114"/>
      <c r="G449" s="114"/>
      <c r="H449" s="114"/>
      <c r="I449" s="114"/>
      <c r="J449" s="114"/>
      <c r="K449" s="114"/>
      <c r="L449" s="114"/>
      <c r="M449" s="114"/>
      <c r="N449" s="114"/>
      <c r="O449" s="114"/>
      <c r="P449" s="114"/>
      <c r="Q449" s="114"/>
      <c r="R449" s="114"/>
      <c r="S449" s="114"/>
      <c r="T449" s="114"/>
      <c r="U449" s="114"/>
      <c r="V449" s="114"/>
      <c r="W449" s="114"/>
      <c r="X449" s="114"/>
      <c r="Y449" s="114"/>
      <c r="Z449" s="114"/>
      <c r="AA449" s="114"/>
      <c r="AB449" s="114"/>
    </row>
    <row r="450" spans="2:28">
      <c r="B450" s="114"/>
      <c r="C450" s="114"/>
      <c r="D450" s="114"/>
      <c r="E450" s="114"/>
      <c r="F450" s="114"/>
      <c r="G450" s="114"/>
      <c r="H450" s="114"/>
      <c r="I450" s="114"/>
      <c r="J450" s="114"/>
      <c r="K450" s="114"/>
      <c r="L450" s="114"/>
      <c r="M450" s="114"/>
      <c r="N450" s="114"/>
      <c r="O450" s="114"/>
      <c r="P450" s="114"/>
      <c r="Q450" s="114"/>
      <c r="R450" s="114"/>
      <c r="S450" s="114"/>
      <c r="T450" s="114"/>
      <c r="U450" s="114"/>
      <c r="V450" s="114"/>
      <c r="W450" s="114"/>
      <c r="X450" s="114"/>
      <c r="Y450" s="114"/>
      <c r="Z450" s="114"/>
      <c r="AA450" s="114"/>
      <c r="AB450" s="114"/>
    </row>
    <row r="451" spans="2:28">
      <c r="B451" s="114"/>
      <c r="C451" s="114"/>
      <c r="D451" s="114"/>
      <c r="E451" s="114"/>
      <c r="F451" s="114"/>
      <c r="G451" s="114"/>
      <c r="H451" s="114"/>
      <c r="I451" s="114"/>
      <c r="J451" s="114"/>
      <c r="K451" s="114"/>
      <c r="L451" s="114"/>
      <c r="M451" s="114"/>
      <c r="N451" s="114"/>
      <c r="O451" s="114"/>
      <c r="P451" s="114"/>
      <c r="Q451" s="114"/>
      <c r="R451" s="114"/>
      <c r="S451" s="114"/>
      <c r="T451" s="114"/>
      <c r="U451" s="114"/>
      <c r="V451" s="114"/>
      <c r="W451" s="114"/>
      <c r="X451" s="114"/>
      <c r="Y451" s="114"/>
      <c r="Z451" s="114"/>
      <c r="AA451" s="114"/>
      <c r="AB451" s="114"/>
    </row>
    <row r="452" spans="2:28">
      <c r="B452" s="114"/>
      <c r="C452" s="114"/>
      <c r="D452" s="114"/>
      <c r="E452" s="114"/>
      <c r="F452" s="114"/>
      <c r="G452" s="114"/>
      <c r="H452" s="114"/>
      <c r="I452" s="114"/>
      <c r="J452" s="114"/>
      <c r="K452" s="114"/>
      <c r="L452" s="114"/>
      <c r="M452" s="114"/>
      <c r="N452" s="114"/>
      <c r="O452" s="114"/>
      <c r="P452" s="114"/>
      <c r="Q452" s="114"/>
      <c r="R452" s="114"/>
      <c r="S452" s="114"/>
      <c r="T452" s="114"/>
      <c r="U452" s="114"/>
      <c r="V452" s="114"/>
      <c r="W452" s="114"/>
      <c r="X452" s="114"/>
      <c r="Y452" s="114"/>
      <c r="Z452" s="114"/>
      <c r="AA452" s="114"/>
      <c r="AB452" s="114"/>
    </row>
    <row r="453" spans="2:28">
      <c r="B453" s="114"/>
      <c r="C453" s="114"/>
      <c r="D453" s="114"/>
      <c r="E453" s="114"/>
      <c r="F453" s="114"/>
      <c r="G453" s="114"/>
      <c r="H453" s="114"/>
      <c r="I453" s="114"/>
      <c r="J453" s="114"/>
      <c r="K453" s="114"/>
      <c r="L453" s="114"/>
      <c r="M453" s="114"/>
      <c r="N453" s="114"/>
      <c r="O453" s="114"/>
      <c r="P453" s="114"/>
      <c r="Q453" s="114"/>
      <c r="R453" s="114"/>
      <c r="S453" s="114"/>
      <c r="T453" s="114"/>
      <c r="U453" s="114"/>
      <c r="V453" s="114"/>
      <c r="W453" s="114"/>
      <c r="X453" s="114"/>
      <c r="Y453" s="114"/>
      <c r="Z453" s="114"/>
      <c r="AA453" s="114"/>
      <c r="AB453" s="114"/>
    </row>
    <row r="454" spans="2:28">
      <c r="B454" s="114"/>
      <c r="C454" s="114"/>
      <c r="D454" s="114"/>
      <c r="E454" s="114"/>
      <c r="F454" s="114"/>
      <c r="G454" s="114"/>
      <c r="H454" s="114"/>
      <c r="I454" s="114"/>
      <c r="J454" s="114"/>
      <c r="K454" s="114"/>
      <c r="L454" s="114"/>
      <c r="M454" s="114"/>
      <c r="N454" s="114"/>
      <c r="O454" s="114"/>
      <c r="P454" s="114"/>
      <c r="Q454" s="114"/>
      <c r="R454" s="114"/>
      <c r="S454" s="114"/>
      <c r="T454" s="114"/>
      <c r="U454" s="114"/>
      <c r="V454" s="114"/>
      <c r="W454" s="114"/>
      <c r="X454" s="114"/>
      <c r="Y454" s="114"/>
      <c r="Z454" s="114"/>
      <c r="AA454" s="114"/>
      <c r="AB454" s="114"/>
    </row>
    <row r="455" spans="2:28">
      <c r="B455" s="114"/>
      <c r="C455" s="114"/>
      <c r="D455" s="114"/>
      <c r="E455" s="114"/>
      <c r="F455" s="114"/>
      <c r="G455" s="114"/>
      <c r="H455" s="114"/>
      <c r="I455" s="114"/>
      <c r="J455" s="114"/>
      <c r="K455" s="114"/>
      <c r="L455" s="114"/>
      <c r="M455" s="114"/>
      <c r="N455" s="114"/>
      <c r="O455" s="114"/>
      <c r="P455" s="114"/>
      <c r="Q455" s="114"/>
      <c r="R455" s="114"/>
      <c r="S455" s="114"/>
      <c r="T455" s="114"/>
      <c r="U455" s="114"/>
      <c r="V455" s="114"/>
      <c r="W455" s="114"/>
      <c r="X455" s="114"/>
      <c r="Y455" s="114"/>
      <c r="Z455" s="114"/>
      <c r="AA455" s="114"/>
      <c r="AB455" s="114"/>
    </row>
    <row r="456" spans="2:28">
      <c r="B456" s="114"/>
      <c r="C456" s="114"/>
      <c r="D456" s="114"/>
      <c r="E456" s="114"/>
      <c r="F456" s="114"/>
      <c r="G456" s="114"/>
      <c r="H456" s="114"/>
      <c r="I456" s="114"/>
      <c r="J456" s="114"/>
      <c r="K456" s="114"/>
      <c r="L456" s="114"/>
      <c r="M456" s="114"/>
      <c r="N456" s="114"/>
      <c r="O456" s="114"/>
      <c r="P456" s="114"/>
      <c r="Q456" s="114"/>
      <c r="R456" s="114"/>
      <c r="S456" s="114"/>
      <c r="T456" s="114"/>
      <c r="U456" s="114"/>
      <c r="V456" s="114"/>
      <c r="W456" s="114"/>
      <c r="X456" s="114"/>
      <c r="Y456" s="114"/>
      <c r="Z456" s="114"/>
      <c r="AA456" s="114"/>
      <c r="AB456" s="114"/>
    </row>
    <row r="457" spans="2:28">
      <c r="B457" s="114"/>
      <c r="C457" s="114"/>
      <c r="D457" s="114"/>
      <c r="E457" s="114"/>
      <c r="F457" s="114"/>
      <c r="G457" s="114"/>
      <c r="H457" s="114"/>
      <c r="I457" s="114"/>
      <c r="J457" s="114"/>
      <c r="K457" s="114"/>
      <c r="L457" s="114"/>
      <c r="M457" s="114"/>
      <c r="N457" s="114"/>
      <c r="O457" s="114"/>
      <c r="P457" s="114"/>
      <c r="Q457" s="114"/>
      <c r="R457" s="114"/>
      <c r="S457" s="114"/>
      <c r="T457" s="114"/>
      <c r="U457" s="114"/>
      <c r="V457" s="114"/>
      <c r="W457" s="114"/>
      <c r="X457" s="114"/>
      <c r="Y457" s="114"/>
      <c r="Z457" s="114"/>
      <c r="AA457" s="114"/>
      <c r="AB457" s="114"/>
    </row>
    <row r="458" spans="2:28">
      <c r="B458" s="114"/>
      <c r="C458" s="114"/>
      <c r="D458" s="114"/>
      <c r="E458" s="114"/>
      <c r="F458" s="114"/>
      <c r="G458" s="114"/>
      <c r="H458" s="114"/>
      <c r="I458" s="114"/>
      <c r="J458" s="114"/>
      <c r="K458" s="114"/>
      <c r="L458" s="114"/>
      <c r="M458" s="114"/>
      <c r="N458" s="114"/>
      <c r="O458" s="114"/>
      <c r="P458" s="114"/>
      <c r="Q458" s="114"/>
      <c r="R458" s="114"/>
      <c r="S458" s="114"/>
      <c r="T458" s="114"/>
      <c r="U458" s="114"/>
      <c r="V458" s="114"/>
      <c r="W458" s="114"/>
      <c r="X458" s="114"/>
      <c r="Y458" s="114"/>
      <c r="Z458" s="114"/>
      <c r="AA458" s="114"/>
      <c r="AB458" s="114"/>
    </row>
    <row r="459" spans="2:28">
      <c r="B459" s="114"/>
      <c r="C459" s="114"/>
      <c r="D459" s="114"/>
      <c r="E459" s="114"/>
      <c r="F459" s="114"/>
      <c r="G459" s="114"/>
      <c r="H459" s="114"/>
      <c r="I459" s="114"/>
      <c r="J459" s="114"/>
      <c r="K459" s="114"/>
      <c r="L459" s="114"/>
      <c r="M459" s="114"/>
      <c r="N459" s="114"/>
      <c r="O459" s="114"/>
      <c r="P459" s="114"/>
      <c r="Q459" s="114"/>
      <c r="R459" s="114"/>
      <c r="S459" s="114"/>
      <c r="T459" s="114"/>
      <c r="U459" s="114"/>
      <c r="V459" s="114"/>
      <c r="W459" s="114"/>
      <c r="X459" s="114"/>
      <c r="Y459" s="114"/>
      <c r="Z459" s="114"/>
      <c r="AA459" s="114"/>
      <c r="AB459" s="114"/>
    </row>
    <row r="460" spans="2:28">
      <c r="B460" s="114"/>
      <c r="C460" s="114"/>
      <c r="D460" s="114"/>
      <c r="E460" s="114"/>
      <c r="F460" s="114"/>
      <c r="G460" s="114"/>
      <c r="H460" s="114"/>
      <c r="I460" s="114"/>
      <c r="J460" s="114"/>
      <c r="K460" s="114"/>
      <c r="L460" s="114"/>
      <c r="M460" s="114"/>
      <c r="N460" s="114"/>
      <c r="O460" s="114"/>
      <c r="P460" s="114"/>
      <c r="Q460" s="114"/>
      <c r="R460" s="114"/>
      <c r="S460" s="114"/>
      <c r="T460" s="114"/>
      <c r="U460" s="114"/>
      <c r="V460" s="114"/>
      <c r="W460" s="114"/>
      <c r="X460" s="114"/>
      <c r="Y460" s="114"/>
      <c r="Z460" s="114"/>
      <c r="AA460" s="114"/>
      <c r="AB460" s="114"/>
    </row>
    <row r="461" spans="2:28">
      <c r="B461" s="114"/>
      <c r="C461" s="114"/>
      <c r="D461" s="114"/>
      <c r="E461" s="114"/>
      <c r="F461" s="114"/>
      <c r="G461" s="114"/>
      <c r="H461" s="114"/>
      <c r="I461" s="114"/>
      <c r="J461" s="114"/>
      <c r="K461" s="114"/>
      <c r="L461" s="114"/>
      <c r="M461" s="114"/>
      <c r="N461" s="114"/>
      <c r="O461" s="114"/>
      <c r="P461" s="114"/>
      <c r="Q461" s="114"/>
      <c r="R461" s="114"/>
      <c r="S461" s="114"/>
      <c r="T461" s="114"/>
      <c r="U461" s="114"/>
      <c r="V461" s="114"/>
      <c r="W461" s="114"/>
      <c r="X461" s="114"/>
      <c r="Y461" s="114"/>
      <c r="Z461" s="114"/>
      <c r="AA461" s="114"/>
      <c r="AB461" s="114"/>
    </row>
    <row r="462" spans="2:28">
      <c r="B462" s="114"/>
      <c r="C462" s="114"/>
      <c r="D462" s="114"/>
      <c r="E462" s="114"/>
      <c r="F462" s="114"/>
      <c r="G462" s="114"/>
      <c r="H462" s="114"/>
      <c r="I462" s="114"/>
      <c r="J462" s="114"/>
      <c r="K462" s="114"/>
      <c r="L462" s="114"/>
      <c r="M462" s="114"/>
      <c r="N462" s="114"/>
      <c r="O462" s="114"/>
      <c r="P462" s="114"/>
      <c r="Q462" s="114"/>
      <c r="R462" s="114"/>
      <c r="S462" s="114"/>
      <c r="T462" s="114"/>
      <c r="U462" s="114"/>
      <c r="V462" s="114"/>
      <c r="W462" s="114"/>
      <c r="X462" s="114"/>
      <c r="Y462" s="114"/>
      <c r="Z462" s="114"/>
      <c r="AA462" s="114"/>
      <c r="AB462" s="114"/>
    </row>
    <row r="463" spans="2:28">
      <c r="B463" s="114"/>
      <c r="C463" s="114"/>
      <c r="D463" s="114"/>
      <c r="E463" s="114"/>
      <c r="F463" s="114"/>
      <c r="G463" s="114"/>
      <c r="H463" s="114"/>
      <c r="I463" s="114"/>
      <c r="J463" s="114"/>
      <c r="K463" s="114"/>
      <c r="L463" s="114"/>
      <c r="M463" s="114"/>
      <c r="N463" s="114"/>
      <c r="O463" s="114"/>
      <c r="P463" s="114"/>
      <c r="Q463" s="114"/>
      <c r="R463" s="114"/>
      <c r="S463" s="114"/>
      <c r="T463" s="114"/>
      <c r="U463" s="114"/>
      <c r="V463" s="114"/>
      <c r="W463" s="114"/>
      <c r="X463" s="114"/>
      <c r="Y463" s="114"/>
      <c r="Z463" s="114"/>
      <c r="AA463" s="114"/>
      <c r="AB463" s="114"/>
    </row>
    <row r="464" spans="2:28">
      <c r="B464" s="114"/>
      <c r="C464" s="114"/>
      <c r="D464" s="114"/>
      <c r="E464" s="114"/>
      <c r="F464" s="114"/>
      <c r="G464" s="114"/>
      <c r="H464" s="114"/>
      <c r="I464" s="114"/>
      <c r="J464" s="114"/>
      <c r="K464" s="114"/>
      <c r="L464" s="114"/>
      <c r="M464" s="114"/>
      <c r="N464" s="114"/>
      <c r="O464" s="114"/>
      <c r="P464" s="114"/>
      <c r="Q464" s="114"/>
      <c r="R464" s="114"/>
      <c r="S464" s="114"/>
      <c r="T464" s="114"/>
      <c r="U464" s="114"/>
      <c r="V464" s="114"/>
      <c r="W464" s="114"/>
      <c r="X464" s="114"/>
      <c r="Y464" s="114"/>
      <c r="Z464" s="114"/>
      <c r="AA464" s="114"/>
      <c r="AB464" s="114"/>
    </row>
    <row r="465" spans="2:28">
      <c r="B465" s="114"/>
      <c r="C465" s="114"/>
      <c r="D465" s="114"/>
      <c r="E465" s="114"/>
      <c r="F465" s="114"/>
      <c r="G465" s="114"/>
      <c r="H465" s="114"/>
      <c r="I465" s="114"/>
      <c r="J465" s="114"/>
      <c r="K465" s="114"/>
      <c r="L465" s="114"/>
      <c r="M465" s="114"/>
      <c r="N465" s="114"/>
      <c r="O465" s="114"/>
      <c r="P465" s="114"/>
      <c r="Q465" s="114"/>
      <c r="R465" s="114"/>
      <c r="S465" s="114"/>
      <c r="T465" s="114"/>
      <c r="U465" s="114"/>
      <c r="V465" s="114"/>
      <c r="W465" s="114"/>
      <c r="X465" s="114"/>
      <c r="Y465" s="114"/>
      <c r="Z465" s="114"/>
      <c r="AA465" s="114"/>
      <c r="AB465" s="114"/>
    </row>
    <row r="466" spans="2:28">
      <c r="B466" s="114"/>
      <c r="C466" s="114"/>
      <c r="D466" s="114"/>
      <c r="E466" s="114"/>
      <c r="F466" s="114"/>
      <c r="G466" s="114"/>
      <c r="H466" s="114"/>
      <c r="I466" s="114"/>
      <c r="J466" s="114"/>
      <c r="K466" s="114"/>
      <c r="L466" s="114"/>
      <c r="M466" s="114"/>
      <c r="N466" s="114"/>
      <c r="O466" s="114"/>
      <c r="P466" s="114"/>
      <c r="Q466" s="114"/>
      <c r="R466" s="114"/>
      <c r="S466" s="114"/>
      <c r="T466" s="114"/>
      <c r="U466" s="114"/>
      <c r="V466" s="114"/>
      <c r="W466" s="114"/>
      <c r="X466" s="114"/>
      <c r="Y466" s="114"/>
      <c r="Z466" s="114"/>
      <c r="AA466" s="114"/>
      <c r="AB466" s="114"/>
    </row>
    <row r="467" spans="2:28">
      <c r="B467" s="114"/>
      <c r="C467" s="114"/>
      <c r="D467" s="114"/>
      <c r="E467" s="114"/>
      <c r="F467" s="114"/>
      <c r="G467" s="114"/>
      <c r="H467" s="114"/>
      <c r="I467" s="114"/>
      <c r="J467" s="114"/>
      <c r="K467" s="114"/>
      <c r="L467" s="114"/>
      <c r="M467" s="114"/>
      <c r="N467" s="114"/>
      <c r="O467" s="114"/>
      <c r="P467" s="114"/>
      <c r="Q467" s="114"/>
      <c r="R467" s="114"/>
      <c r="S467" s="114"/>
      <c r="T467" s="114"/>
      <c r="U467" s="114"/>
      <c r="V467" s="114"/>
      <c r="W467" s="114"/>
      <c r="X467" s="114"/>
      <c r="Y467" s="114"/>
      <c r="Z467" s="114"/>
      <c r="AA467" s="114"/>
      <c r="AB467" s="114"/>
    </row>
    <row r="468" spans="2:28">
      <c r="B468" s="114"/>
      <c r="C468" s="114"/>
      <c r="D468" s="114"/>
      <c r="E468" s="114"/>
      <c r="F468" s="114"/>
      <c r="G468" s="114"/>
      <c r="H468" s="114"/>
      <c r="I468" s="114"/>
      <c r="J468" s="114"/>
      <c r="K468" s="114"/>
      <c r="L468" s="114"/>
      <c r="M468" s="114"/>
      <c r="N468" s="114"/>
      <c r="O468" s="114"/>
      <c r="P468" s="114"/>
      <c r="Q468" s="114"/>
      <c r="R468" s="114"/>
      <c r="S468" s="114"/>
      <c r="T468" s="114"/>
      <c r="U468" s="114"/>
      <c r="V468" s="114"/>
      <c r="W468" s="114"/>
      <c r="X468" s="114"/>
      <c r="Y468" s="114"/>
      <c r="Z468" s="114"/>
      <c r="AA468" s="114"/>
      <c r="AB468" s="114"/>
    </row>
    <row r="469" spans="2:28">
      <c r="B469" s="114"/>
      <c r="C469" s="114"/>
      <c r="D469" s="114"/>
      <c r="E469" s="114"/>
      <c r="F469" s="114"/>
      <c r="G469" s="114"/>
      <c r="H469" s="114"/>
      <c r="I469" s="114"/>
      <c r="J469" s="114"/>
      <c r="K469" s="114"/>
      <c r="L469" s="114"/>
      <c r="M469" s="114"/>
      <c r="N469" s="114"/>
      <c r="O469" s="114"/>
      <c r="P469" s="114"/>
      <c r="Q469" s="114"/>
      <c r="R469" s="114"/>
      <c r="S469" s="114"/>
      <c r="T469" s="114"/>
      <c r="U469" s="114"/>
      <c r="V469" s="114"/>
      <c r="W469" s="114"/>
      <c r="X469" s="114"/>
      <c r="Y469" s="114"/>
      <c r="Z469" s="114"/>
      <c r="AA469" s="114"/>
      <c r="AB469" s="114"/>
    </row>
    <row r="470" spans="2:28">
      <c r="B470" s="114"/>
      <c r="C470" s="114"/>
      <c r="D470" s="114"/>
      <c r="E470" s="114"/>
      <c r="F470" s="114"/>
      <c r="G470" s="114"/>
      <c r="H470" s="114"/>
      <c r="I470" s="114"/>
      <c r="J470" s="114"/>
      <c r="K470" s="114"/>
      <c r="L470" s="114"/>
      <c r="M470" s="114"/>
      <c r="N470" s="114"/>
      <c r="O470" s="114"/>
      <c r="P470" s="114"/>
      <c r="Q470" s="114"/>
      <c r="R470" s="114"/>
      <c r="S470" s="114"/>
      <c r="T470" s="114"/>
      <c r="U470" s="114"/>
      <c r="V470" s="114"/>
      <c r="W470" s="114"/>
      <c r="X470" s="114"/>
      <c r="Y470" s="114"/>
      <c r="Z470" s="114"/>
      <c r="AA470" s="114"/>
      <c r="AB470" s="114"/>
    </row>
    <row r="471" spans="2:28">
      <c r="B471" s="114"/>
      <c r="C471" s="114"/>
      <c r="D471" s="114"/>
      <c r="E471" s="114"/>
      <c r="F471" s="114"/>
      <c r="G471" s="114"/>
      <c r="H471" s="114"/>
      <c r="I471" s="114"/>
      <c r="J471" s="114"/>
      <c r="K471" s="114"/>
      <c r="L471" s="114"/>
      <c r="M471" s="114"/>
      <c r="N471" s="114"/>
      <c r="O471" s="114"/>
      <c r="P471" s="114"/>
      <c r="Q471" s="114"/>
      <c r="R471" s="114"/>
      <c r="S471" s="114"/>
      <c r="T471" s="114"/>
      <c r="U471" s="114"/>
      <c r="V471" s="114"/>
      <c r="W471" s="114"/>
      <c r="X471" s="114"/>
      <c r="Y471" s="114"/>
      <c r="Z471" s="114"/>
      <c r="AA471" s="114"/>
      <c r="AB471" s="114"/>
    </row>
    <row r="472" spans="2:28">
      <c r="B472" s="114"/>
      <c r="C472" s="114"/>
      <c r="D472" s="114"/>
      <c r="E472" s="114"/>
      <c r="F472" s="114"/>
      <c r="G472" s="114"/>
      <c r="H472" s="114"/>
      <c r="I472" s="114"/>
      <c r="J472" s="114"/>
      <c r="K472" s="114"/>
      <c r="L472" s="114"/>
      <c r="M472" s="114"/>
      <c r="N472" s="114"/>
      <c r="O472" s="114"/>
      <c r="P472" s="114"/>
      <c r="Q472" s="114"/>
      <c r="R472" s="114"/>
      <c r="S472" s="114"/>
      <c r="T472" s="114"/>
      <c r="U472" s="114"/>
      <c r="V472" s="114"/>
      <c r="W472" s="114"/>
      <c r="X472" s="114"/>
      <c r="Y472" s="114"/>
      <c r="Z472" s="114"/>
      <c r="AA472" s="114"/>
      <c r="AB472" s="114"/>
    </row>
    <row r="473" spans="2:28">
      <c r="B473" s="114"/>
      <c r="C473" s="114"/>
      <c r="D473" s="114"/>
      <c r="E473" s="114"/>
      <c r="F473" s="114"/>
      <c r="G473" s="114"/>
      <c r="H473" s="114"/>
      <c r="I473" s="114"/>
      <c r="J473" s="114"/>
      <c r="K473" s="114"/>
      <c r="L473" s="114"/>
      <c r="M473" s="114"/>
      <c r="N473" s="114"/>
      <c r="O473" s="114"/>
      <c r="P473" s="114"/>
      <c r="Q473" s="114"/>
      <c r="R473" s="114"/>
      <c r="S473" s="114"/>
      <c r="T473" s="114"/>
      <c r="U473" s="114"/>
      <c r="V473" s="114"/>
      <c r="W473" s="114"/>
      <c r="X473" s="114"/>
      <c r="Y473" s="114"/>
      <c r="Z473" s="114"/>
      <c r="AA473" s="114"/>
      <c r="AB473" s="114"/>
    </row>
    <row r="474" spans="2:28">
      <c r="B474" s="114"/>
      <c r="C474" s="114"/>
      <c r="D474" s="114"/>
      <c r="E474" s="114"/>
      <c r="F474" s="114"/>
      <c r="G474" s="114"/>
      <c r="H474" s="114"/>
      <c r="I474" s="114"/>
      <c r="J474" s="114"/>
      <c r="K474" s="114"/>
      <c r="L474" s="114"/>
      <c r="M474" s="114"/>
      <c r="N474" s="114"/>
      <c r="O474" s="114"/>
      <c r="P474" s="114"/>
      <c r="Q474" s="114"/>
      <c r="R474" s="114"/>
      <c r="S474" s="114"/>
      <c r="T474" s="114"/>
      <c r="U474" s="114"/>
      <c r="V474" s="114"/>
      <c r="W474" s="114"/>
      <c r="X474" s="114"/>
      <c r="Y474" s="114"/>
      <c r="Z474" s="114"/>
      <c r="AA474" s="114"/>
      <c r="AB474" s="114"/>
    </row>
    <row r="475" spans="2:28">
      <c r="B475" s="114"/>
      <c r="C475" s="114"/>
      <c r="D475" s="114"/>
      <c r="E475" s="114"/>
      <c r="F475" s="114"/>
      <c r="G475" s="114"/>
      <c r="H475" s="114"/>
      <c r="I475" s="114"/>
      <c r="J475" s="114"/>
      <c r="K475" s="114"/>
      <c r="L475" s="114"/>
      <c r="M475" s="114"/>
      <c r="N475" s="114"/>
      <c r="O475" s="114"/>
      <c r="P475" s="114"/>
      <c r="Q475" s="114"/>
      <c r="R475" s="114"/>
      <c r="S475" s="114"/>
      <c r="T475" s="114"/>
      <c r="U475" s="114"/>
      <c r="V475" s="114"/>
      <c r="W475" s="114"/>
      <c r="X475" s="114"/>
      <c r="Y475" s="114"/>
      <c r="Z475" s="114"/>
      <c r="AA475" s="114"/>
      <c r="AB475" s="114"/>
    </row>
    <row r="476" spans="2:28">
      <c r="B476" s="114"/>
      <c r="C476" s="114"/>
      <c r="D476" s="114"/>
      <c r="E476" s="114"/>
      <c r="F476" s="114"/>
      <c r="G476" s="114"/>
      <c r="H476" s="114"/>
      <c r="I476" s="114"/>
      <c r="J476" s="114"/>
      <c r="K476" s="114"/>
      <c r="L476" s="114"/>
      <c r="M476" s="114"/>
      <c r="N476" s="114"/>
      <c r="O476" s="114"/>
      <c r="P476" s="114"/>
      <c r="Q476" s="114"/>
      <c r="R476" s="114"/>
      <c r="S476" s="114"/>
      <c r="T476" s="114"/>
      <c r="U476" s="114"/>
      <c r="V476" s="114"/>
      <c r="W476" s="114"/>
      <c r="X476" s="114"/>
      <c r="Y476" s="114"/>
      <c r="Z476" s="114"/>
      <c r="AA476" s="114"/>
      <c r="AB476" s="114"/>
    </row>
    <row r="477" spans="2:28">
      <c r="B477" s="114"/>
      <c r="C477" s="114"/>
      <c r="D477" s="114"/>
      <c r="E477" s="114"/>
      <c r="F477" s="114"/>
      <c r="G477" s="114"/>
      <c r="H477" s="114"/>
      <c r="I477" s="114"/>
      <c r="J477" s="114"/>
      <c r="K477" s="114"/>
      <c r="L477" s="114"/>
      <c r="M477" s="114"/>
      <c r="N477" s="114"/>
      <c r="O477" s="114"/>
      <c r="P477" s="114"/>
      <c r="Q477" s="114"/>
      <c r="R477" s="114"/>
      <c r="S477" s="114"/>
      <c r="T477" s="114"/>
      <c r="U477" s="114"/>
      <c r="V477" s="114"/>
      <c r="W477" s="114"/>
      <c r="X477" s="114"/>
      <c r="Y477" s="114"/>
      <c r="Z477" s="114"/>
      <c r="AA477" s="114"/>
      <c r="AB477" s="114"/>
    </row>
    <row r="478" spans="2:28">
      <c r="B478" s="114"/>
      <c r="C478" s="114"/>
      <c r="D478" s="114"/>
      <c r="E478" s="114"/>
      <c r="F478" s="114"/>
      <c r="G478" s="114"/>
      <c r="H478" s="114"/>
      <c r="I478" s="114"/>
      <c r="J478" s="114"/>
      <c r="K478" s="114"/>
      <c r="L478" s="114"/>
      <c r="M478" s="114"/>
      <c r="N478" s="114"/>
      <c r="O478" s="114"/>
      <c r="P478" s="114"/>
      <c r="Q478" s="114"/>
      <c r="R478" s="114"/>
      <c r="S478" s="114"/>
      <c r="T478" s="114"/>
      <c r="U478" s="114"/>
      <c r="V478" s="114"/>
      <c r="W478" s="114"/>
      <c r="X478" s="114"/>
      <c r="Y478" s="114"/>
      <c r="Z478" s="114"/>
      <c r="AA478" s="114"/>
      <c r="AB478" s="114"/>
    </row>
    <row r="479" spans="2:28">
      <c r="B479" s="114"/>
      <c r="C479" s="114"/>
      <c r="D479" s="114"/>
      <c r="E479" s="114"/>
      <c r="F479" s="114"/>
      <c r="G479" s="114"/>
      <c r="H479" s="114"/>
      <c r="I479" s="114"/>
      <c r="J479" s="114"/>
      <c r="K479" s="114"/>
      <c r="L479" s="114"/>
      <c r="M479" s="114"/>
      <c r="N479" s="114"/>
      <c r="O479" s="114"/>
      <c r="P479" s="114"/>
      <c r="Q479" s="114"/>
      <c r="R479" s="114"/>
      <c r="S479" s="114"/>
      <c r="T479" s="114"/>
      <c r="U479" s="114"/>
      <c r="V479" s="114"/>
      <c r="W479" s="114"/>
      <c r="X479" s="114"/>
      <c r="Y479" s="114"/>
      <c r="Z479" s="114"/>
      <c r="AA479" s="114"/>
      <c r="AB479" s="114"/>
    </row>
    <row r="480" spans="2:28">
      <c r="B480" s="114"/>
      <c r="C480" s="114"/>
      <c r="D480" s="114"/>
      <c r="E480" s="114"/>
      <c r="F480" s="114"/>
      <c r="G480" s="114"/>
      <c r="H480" s="114"/>
      <c r="I480" s="114"/>
      <c r="J480" s="114"/>
      <c r="K480" s="114"/>
      <c r="L480" s="114"/>
      <c r="M480" s="114"/>
      <c r="N480" s="114"/>
      <c r="O480" s="114"/>
      <c r="P480" s="114"/>
      <c r="Q480" s="114"/>
      <c r="R480" s="114"/>
      <c r="S480" s="114"/>
      <c r="T480" s="114"/>
      <c r="U480" s="114"/>
      <c r="V480" s="114"/>
      <c r="W480" s="114"/>
      <c r="X480" s="114"/>
      <c r="Y480" s="114"/>
      <c r="Z480" s="114"/>
      <c r="AA480" s="114"/>
      <c r="AB480" s="114"/>
    </row>
    <row r="481" spans="2:28">
      <c r="B481" s="114"/>
      <c r="C481" s="114"/>
      <c r="D481" s="114"/>
      <c r="E481" s="114"/>
      <c r="F481" s="114"/>
      <c r="G481" s="114"/>
      <c r="H481" s="114"/>
      <c r="I481" s="114"/>
      <c r="J481" s="114"/>
      <c r="K481" s="114"/>
      <c r="L481" s="114"/>
      <c r="M481" s="114"/>
      <c r="N481" s="114"/>
      <c r="O481" s="114"/>
      <c r="P481" s="114"/>
      <c r="Q481" s="114"/>
      <c r="R481" s="114"/>
      <c r="S481" s="114"/>
      <c r="T481" s="114"/>
      <c r="U481" s="114"/>
      <c r="V481" s="114"/>
      <c r="W481" s="114"/>
      <c r="X481" s="114"/>
      <c r="Y481" s="114"/>
      <c r="Z481" s="114"/>
      <c r="AA481" s="114"/>
      <c r="AB481" s="114"/>
    </row>
    <row r="482" spans="2:28">
      <c r="B482" s="114"/>
      <c r="C482" s="114"/>
      <c r="D482" s="114"/>
      <c r="E482" s="114"/>
      <c r="F482" s="114"/>
      <c r="G482" s="114"/>
      <c r="H482" s="114"/>
      <c r="I482" s="114"/>
      <c r="J482" s="114"/>
      <c r="K482" s="114"/>
      <c r="L482" s="114"/>
      <c r="M482" s="114"/>
      <c r="N482" s="114"/>
      <c r="O482" s="114"/>
      <c r="P482" s="114"/>
      <c r="Q482" s="114"/>
      <c r="R482" s="114"/>
      <c r="S482" s="114"/>
      <c r="T482" s="114"/>
      <c r="U482" s="114"/>
      <c r="V482" s="114"/>
      <c r="W482" s="114"/>
      <c r="X482" s="114"/>
      <c r="Y482" s="114"/>
      <c r="Z482" s="114"/>
      <c r="AA482" s="114"/>
      <c r="AB482" s="114"/>
    </row>
    <row r="483" spans="2:28">
      <c r="B483" s="114"/>
      <c r="C483" s="114"/>
      <c r="D483" s="114"/>
      <c r="E483" s="114"/>
      <c r="F483" s="114"/>
      <c r="G483" s="114"/>
      <c r="H483" s="114"/>
      <c r="I483" s="114"/>
      <c r="J483" s="114"/>
      <c r="K483" s="114"/>
      <c r="L483" s="114"/>
      <c r="M483" s="114"/>
      <c r="N483" s="114"/>
      <c r="O483" s="114"/>
      <c r="P483" s="114"/>
      <c r="Q483" s="114"/>
      <c r="R483" s="114"/>
      <c r="S483" s="114"/>
      <c r="T483" s="114"/>
      <c r="U483" s="114"/>
      <c r="V483" s="114"/>
      <c r="W483" s="114"/>
      <c r="X483" s="114"/>
      <c r="Y483" s="114"/>
      <c r="Z483" s="114"/>
      <c r="AA483" s="114"/>
      <c r="AB483" s="114"/>
    </row>
    <row r="484" spans="2:28">
      <c r="B484" s="114"/>
      <c r="C484" s="114"/>
      <c r="D484" s="114"/>
      <c r="E484" s="114"/>
      <c r="F484" s="114"/>
      <c r="G484" s="114"/>
      <c r="H484" s="114"/>
      <c r="I484" s="114"/>
      <c r="J484" s="114"/>
      <c r="K484" s="114"/>
      <c r="L484" s="114"/>
      <c r="M484" s="114"/>
      <c r="N484" s="114"/>
      <c r="O484" s="114"/>
      <c r="P484" s="114"/>
      <c r="Q484" s="114"/>
      <c r="R484" s="114"/>
      <c r="S484" s="114"/>
      <c r="T484" s="114"/>
      <c r="U484" s="114"/>
      <c r="V484" s="114"/>
      <c r="W484" s="114"/>
      <c r="X484" s="114"/>
      <c r="Y484" s="114"/>
      <c r="Z484" s="114"/>
      <c r="AA484" s="114"/>
      <c r="AB484" s="114"/>
    </row>
    <row r="485" spans="2:28">
      <c r="B485" s="114"/>
      <c r="C485" s="114"/>
      <c r="D485" s="114"/>
      <c r="E485" s="114"/>
      <c r="F485" s="114"/>
      <c r="G485" s="114"/>
      <c r="H485" s="114"/>
      <c r="I485" s="114"/>
      <c r="J485" s="114"/>
      <c r="K485" s="114"/>
      <c r="L485" s="114"/>
      <c r="M485" s="114"/>
      <c r="N485" s="114"/>
      <c r="O485" s="114"/>
      <c r="P485" s="114"/>
      <c r="Q485" s="114"/>
      <c r="R485" s="114"/>
      <c r="S485" s="114"/>
      <c r="T485" s="114"/>
      <c r="U485" s="114"/>
      <c r="V485" s="114"/>
      <c r="W485" s="114"/>
      <c r="X485" s="114"/>
      <c r="Y485" s="114"/>
      <c r="Z485" s="114"/>
      <c r="AA485" s="114"/>
      <c r="AB485" s="114"/>
    </row>
    <row r="486" spans="2:28">
      <c r="B486" s="114"/>
      <c r="C486" s="114"/>
      <c r="D486" s="114"/>
      <c r="E486" s="114"/>
      <c r="F486" s="114"/>
      <c r="G486" s="114"/>
      <c r="H486" s="114"/>
      <c r="I486" s="114"/>
      <c r="J486" s="114"/>
      <c r="K486" s="114"/>
      <c r="L486" s="114"/>
      <c r="M486" s="114"/>
      <c r="N486" s="114"/>
      <c r="O486" s="114"/>
      <c r="P486" s="114"/>
      <c r="Q486" s="114"/>
      <c r="R486" s="114"/>
      <c r="S486" s="114"/>
      <c r="T486" s="114"/>
      <c r="U486" s="114"/>
      <c r="V486" s="114"/>
      <c r="W486" s="114"/>
      <c r="X486" s="114"/>
      <c r="Y486" s="114"/>
      <c r="Z486" s="114"/>
      <c r="AA486" s="114"/>
      <c r="AB486" s="114"/>
    </row>
    <row r="487" spans="2:28">
      <c r="B487" s="114"/>
      <c r="C487" s="114"/>
      <c r="D487" s="114"/>
      <c r="E487" s="114"/>
      <c r="F487" s="114"/>
      <c r="G487" s="114"/>
      <c r="H487" s="114"/>
      <c r="I487" s="114"/>
      <c r="J487" s="114"/>
      <c r="K487" s="114"/>
      <c r="L487" s="114"/>
      <c r="M487" s="114"/>
      <c r="N487" s="114"/>
      <c r="O487" s="114"/>
      <c r="P487" s="114"/>
      <c r="Q487" s="114"/>
      <c r="R487" s="114"/>
      <c r="S487" s="114"/>
      <c r="T487" s="114"/>
      <c r="U487" s="114"/>
      <c r="V487" s="114"/>
      <c r="W487" s="114"/>
      <c r="X487" s="114"/>
      <c r="Y487" s="114"/>
      <c r="Z487" s="114"/>
      <c r="AA487" s="114"/>
      <c r="AB487" s="114"/>
    </row>
    <row r="488" spans="2:28">
      <c r="B488" s="114"/>
      <c r="C488" s="114"/>
      <c r="D488" s="114"/>
      <c r="E488" s="114"/>
      <c r="F488" s="114"/>
      <c r="G488" s="114"/>
      <c r="H488" s="114"/>
      <c r="I488" s="114"/>
      <c r="J488" s="114"/>
      <c r="K488" s="114"/>
      <c r="L488" s="114"/>
      <c r="M488" s="114"/>
      <c r="N488" s="114"/>
      <c r="O488" s="114"/>
      <c r="P488" s="114"/>
      <c r="Q488" s="114"/>
      <c r="R488" s="114"/>
      <c r="S488" s="114"/>
      <c r="T488" s="114"/>
      <c r="U488" s="114"/>
      <c r="V488" s="114"/>
      <c r="W488" s="114"/>
      <c r="X488" s="114"/>
      <c r="Y488" s="114"/>
      <c r="Z488" s="114"/>
      <c r="AA488" s="114"/>
      <c r="AB488" s="114"/>
    </row>
    <row r="489" spans="2:28">
      <c r="B489" s="114"/>
      <c r="C489" s="114"/>
      <c r="D489" s="114"/>
      <c r="E489" s="114"/>
      <c r="F489" s="114"/>
      <c r="G489" s="114"/>
      <c r="H489" s="114"/>
      <c r="I489" s="114"/>
      <c r="J489" s="114"/>
      <c r="K489" s="114"/>
      <c r="L489" s="114"/>
      <c r="M489" s="114"/>
      <c r="N489" s="114"/>
      <c r="O489" s="114"/>
      <c r="P489" s="114"/>
      <c r="Q489" s="114"/>
      <c r="R489" s="114"/>
      <c r="S489" s="114"/>
      <c r="T489" s="114"/>
      <c r="U489" s="114"/>
      <c r="V489" s="114"/>
      <c r="W489" s="114"/>
      <c r="X489" s="114"/>
      <c r="Y489" s="114"/>
      <c r="Z489" s="114"/>
      <c r="AA489" s="114"/>
      <c r="AB489" s="114"/>
    </row>
    <row r="490" spans="2:28">
      <c r="B490" s="114"/>
      <c r="C490" s="114"/>
      <c r="D490" s="114"/>
      <c r="E490" s="114"/>
      <c r="F490" s="114"/>
      <c r="G490" s="114"/>
      <c r="H490" s="114"/>
      <c r="I490" s="114"/>
      <c r="J490" s="114"/>
      <c r="K490" s="114"/>
      <c r="L490" s="114"/>
      <c r="M490" s="114"/>
      <c r="N490" s="114"/>
      <c r="O490" s="114"/>
      <c r="P490" s="114"/>
      <c r="Q490" s="114"/>
      <c r="R490" s="114"/>
      <c r="S490" s="114"/>
      <c r="T490" s="114"/>
      <c r="U490" s="114"/>
      <c r="V490" s="114"/>
      <c r="W490" s="114"/>
      <c r="X490" s="114"/>
      <c r="Y490" s="114"/>
      <c r="Z490" s="114"/>
      <c r="AA490" s="114"/>
      <c r="AB490" s="114"/>
    </row>
    <row r="491" spans="2:28">
      <c r="B491" s="114"/>
      <c r="C491" s="114"/>
      <c r="D491" s="114"/>
      <c r="E491" s="114"/>
      <c r="F491" s="114"/>
      <c r="G491" s="114"/>
      <c r="H491" s="114"/>
      <c r="I491" s="114"/>
      <c r="J491" s="114"/>
      <c r="K491" s="114"/>
      <c r="L491" s="114"/>
      <c r="M491" s="114"/>
      <c r="N491" s="114"/>
      <c r="O491" s="114"/>
      <c r="P491" s="114"/>
      <c r="Q491" s="114"/>
      <c r="R491" s="114"/>
      <c r="S491" s="114"/>
      <c r="T491" s="114"/>
      <c r="U491" s="114"/>
      <c r="V491" s="114"/>
      <c r="W491" s="114"/>
      <c r="X491" s="114"/>
      <c r="Y491" s="114"/>
      <c r="Z491" s="114"/>
      <c r="AA491" s="114"/>
      <c r="AB491" s="114"/>
    </row>
    <row r="492" spans="2:28">
      <c r="B492" s="114"/>
      <c r="C492" s="114"/>
      <c r="D492" s="114"/>
      <c r="E492" s="114"/>
      <c r="F492" s="114"/>
      <c r="G492" s="114"/>
      <c r="H492" s="114"/>
      <c r="I492" s="114"/>
      <c r="J492" s="114"/>
      <c r="K492" s="114"/>
      <c r="L492" s="114"/>
      <c r="M492" s="114"/>
      <c r="N492" s="114"/>
      <c r="O492" s="114"/>
      <c r="P492" s="114"/>
      <c r="Q492" s="114"/>
      <c r="R492" s="114"/>
      <c r="S492" s="114"/>
      <c r="T492" s="114"/>
      <c r="U492" s="114"/>
      <c r="V492" s="114"/>
      <c r="W492" s="114"/>
      <c r="X492" s="114"/>
      <c r="Y492" s="114"/>
      <c r="Z492" s="114"/>
      <c r="AA492" s="114"/>
      <c r="AB492" s="114"/>
    </row>
    <row r="493" spans="2:28">
      <c r="B493" s="114"/>
      <c r="C493" s="114"/>
      <c r="D493" s="114"/>
      <c r="E493" s="114"/>
      <c r="F493" s="114"/>
      <c r="G493" s="114"/>
      <c r="H493" s="114"/>
      <c r="I493" s="114"/>
      <c r="J493" s="114"/>
      <c r="K493" s="114"/>
      <c r="L493" s="114"/>
      <c r="M493" s="114"/>
      <c r="N493" s="114"/>
      <c r="O493" s="114"/>
      <c r="P493" s="114"/>
      <c r="Q493" s="114"/>
      <c r="R493" s="114"/>
      <c r="S493" s="114"/>
      <c r="T493" s="114"/>
      <c r="U493" s="114"/>
      <c r="V493" s="114"/>
      <c r="W493" s="114"/>
      <c r="X493" s="114"/>
      <c r="Y493" s="114"/>
      <c r="Z493" s="114"/>
      <c r="AA493" s="114"/>
      <c r="AB493" s="114"/>
    </row>
    <row r="494" spans="2:28">
      <c r="B494" s="114"/>
      <c r="C494" s="114"/>
      <c r="D494" s="114"/>
      <c r="E494" s="114"/>
      <c r="F494" s="114"/>
      <c r="G494" s="114"/>
      <c r="H494" s="114"/>
      <c r="I494" s="114"/>
      <c r="J494" s="114"/>
      <c r="K494" s="114"/>
      <c r="L494" s="114"/>
      <c r="M494" s="114"/>
      <c r="N494" s="114"/>
      <c r="O494" s="114"/>
      <c r="P494" s="114"/>
      <c r="Q494" s="114"/>
      <c r="R494" s="114"/>
      <c r="S494" s="114"/>
      <c r="T494" s="114"/>
      <c r="U494" s="114"/>
      <c r="V494" s="114"/>
      <c r="W494" s="114"/>
      <c r="X494" s="114"/>
      <c r="Y494" s="114"/>
      <c r="Z494" s="114"/>
      <c r="AA494" s="114"/>
      <c r="AB494" s="114"/>
    </row>
    <row r="495" spans="2:28">
      <c r="B495" s="114"/>
      <c r="C495" s="114"/>
      <c r="D495" s="114"/>
      <c r="E495" s="114"/>
      <c r="F495" s="114"/>
      <c r="G495" s="114"/>
      <c r="H495" s="114"/>
      <c r="I495" s="114"/>
      <c r="J495" s="114"/>
      <c r="K495" s="114"/>
      <c r="L495" s="114"/>
      <c r="M495" s="114"/>
      <c r="N495" s="114"/>
      <c r="O495" s="114"/>
      <c r="P495" s="114"/>
      <c r="Q495" s="114"/>
      <c r="R495" s="114"/>
      <c r="S495" s="114"/>
      <c r="T495" s="114"/>
      <c r="U495" s="114"/>
      <c r="V495" s="114"/>
      <c r="W495" s="114"/>
      <c r="X495" s="114"/>
      <c r="Y495" s="114"/>
      <c r="Z495" s="114"/>
      <c r="AA495" s="114"/>
      <c r="AB495" s="114"/>
    </row>
    <row r="496" spans="2:28">
      <c r="B496" s="114"/>
      <c r="C496" s="114"/>
      <c r="D496" s="114"/>
      <c r="E496" s="114"/>
      <c r="F496" s="114"/>
      <c r="G496" s="114"/>
      <c r="H496" s="114"/>
      <c r="I496" s="114"/>
      <c r="J496" s="114"/>
      <c r="K496" s="114"/>
      <c r="L496" s="114"/>
      <c r="M496" s="114"/>
      <c r="N496" s="114"/>
      <c r="O496" s="114"/>
      <c r="P496" s="114"/>
      <c r="Q496" s="114"/>
      <c r="R496" s="114"/>
      <c r="S496" s="114"/>
      <c r="T496" s="114"/>
      <c r="U496" s="114"/>
      <c r="V496" s="114"/>
      <c r="W496" s="114"/>
      <c r="X496" s="114"/>
      <c r="Y496" s="114"/>
      <c r="Z496" s="114"/>
      <c r="AA496" s="114"/>
      <c r="AB496" s="114"/>
    </row>
    <row r="497" spans="2:28">
      <c r="B497" s="114"/>
      <c r="C497" s="114"/>
      <c r="D497" s="114"/>
      <c r="E497" s="114"/>
      <c r="F497" s="114"/>
      <c r="G497" s="114"/>
      <c r="H497" s="114"/>
      <c r="I497" s="114"/>
      <c r="J497" s="114"/>
      <c r="K497" s="114"/>
      <c r="L497" s="114"/>
      <c r="M497" s="114"/>
      <c r="N497" s="114"/>
      <c r="O497" s="114"/>
      <c r="P497" s="114"/>
      <c r="Q497" s="114"/>
      <c r="R497" s="114"/>
      <c r="S497" s="114"/>
      <c r="T497" s="114"/>
      <c r="U497" s="114"/>
      <c r="V497" s="114"/>
      <c r="W497" s="114"/>
      <c r="X497" s="114"/>
      <c r="Y497" s="114"/>
      <c r="Z497" s="114"/>
      <c r="AA497" s="114"/>
      <c r="AB497" s="114"/>
    </row>
    <row r="498" spans="2:28">
      <c r="B498" s="114"/>
      <c r="C498" s="114"/>
      <c r="D498" s="114"/>
      <c r="E498" s="114"/>
      <c r="F498" s="114"/>
      <c r="G498" s="114"/>
      <c r="H498" s="114"/>
      <c r="I498" s="114"/>
      <c r="J498" s="114"/>
      <c r="K498" s="114"/>
      <c r="L498" s="114"/>
      <c r="M498" s="114"/>
      <c r="N498" s="114"/>
      <c r="O498" s="114"/>
      <c r="P498" s="114"/>
      <c r="Q498" s="114"/>
      <c r="R498" s="114"/>
      <c r="S498" s="114"/>
      <c r="T498" s="114"/>
      <c r="U498" s="114"/>
      <c r="V498" s="114"/>
      <c r="W498" s="114"/>
      <c r="X498" s="114"/>
      <c r="Y498" s="114"/>
      <c r="Z498" s="114"/>
      <c r="AA498" s="114"/>
      <c r="AB498" s="114"/>
    </row>
    <row r="499" spans="2:28">
      <c r="B499" s="114"/>
      <c r="C499" s="114"/>
      <c r="D499" s="114"/>
      <c r="E499" s="114"/>
      <c r="F499" s="114"/>
      <c r="G499" s="114"/>
      <c r="H499" s="114"/>
      <c r="I499" s="114"/>
      <c r="J499" s="114"/>
      <c r="K499" s="114"/>
      <c r="L499" s="114"/>
      <c r="M499" s="114"/>
      <c r="N499" s="114"/>
      <c r="O499" s="114"/>
      <c r="P499" s="114"/>
      <c r="Q499" s="114"/>
      <c r="R499" s="114"/>
      <c r="S499" s="114"/>
      <c r="T499" s="114"/>
      <c r="U499" s="114"/>
      <c r="V499" s="114"/>
      <c r="W499" s="114"/>
      <c r="X499" s="114"/>
      <c r="Y499" s="114"/>
      <c r="Z499" s="114"/>
      <c r="AA499" s="114"/>
      <c r="AB499" s="114"/>
    </row>
    <row r="500" spans="2:28">
      <c r="B500" s="114"/>
      <c r="C500" s="114"/>
      <c r="D500" s="114"/>
      <c r="E500" s="114"/>
      <c r="F500" s="114"/>
      <c r="G500" s="114"/>
      <c r="H500" s="114"/>
      <c r="I500" s="114"/>
      <c r="J500" s="114"/>
      <c r="K500" s="114"/>
      <c r="L500" s="114"/>
      <c r="M500" s="114"/>
      <c r="N500" s="114"/>
      <c r="O500" s="114"/>
      <c r="P500" s="114"/>
      <c r="Q500" s="114"/>
      <c r="R500" s="114"/>
      <c r="S500" s="114"/>
      <c r="T500" s="114"/>
      <c r="U500" s="114"/>
      <c r="V500" s="114"/>
      <c r="W500" s="114"/>
      <c r="X500" s="114"/>
      <c r="Y500" s="114"/>
      <c r="Z500" s="114"/>
      <c r="AA500" s="114"/>
      <c r="AB500" s="114"/>
    </row>
    <row r="501" spans="2:28">
      <c r="B501" s="114"/>
      <c r="C501" s="114"/>
      <c r="D501" s="114"/>
      <c r="E501" s="114"/>
      <c r="F501" s="114"/>
      <c r="G501" s="114"/>
      <c r="H501" s="114"/>
      <c r="I501" s="114"/>
      <c r="J501" s="114"/>
      <c r="K501" s="114"/>
      <c r="L501" s="114"/>
      <c r="M501" s="114"/>
      <c r="N501" s="114"/>
      <c r="O501" s="114"/>
      <c r="P501" s="114"/>
      <c r="Q501" s="114"/>
      <c r="R501" s="114"/>
      <c r="S501" s="114"/>
      <c r="T501" s="114"/>
      <c r="U501" s="114"/>
      <c r="V501" s="114"/>
      <c r="W501" s="114"/>
      <c r="X501" s="114"/>
      <c r="Y501" s="114"/>
      <c r="Z501" s="114"/>
      <c r="AA501" s="114"/>
      <c r="AB501" s="114"/>
    </row>
    <row r="502" spans="2:28">
      <c r="B502" s="114"/>
      <c r="C502" s="114"/>
      <c r="D502" s="114"/>
      <c r="E502" s="114"/>
      <c r="F502" s="114"/>
      <c r="G502" s="114"/>
      <c r="H502" s="114"/>
      <c r="I502" s="114"/>
      <c r="J502" s="114"/>
      <c r="K502" s="114"/>
      <c r="L502" s="114"/>
      <c r="M502" s="114"/>
      <c r="N502" s="114"/>
      <c r="O502" s="114"/>
      <c r="P502" s="114"/>
      <c r="Q502" s="114"/>
      <c r="R502" s="114"/>
      <c r="S502" s="114"/>
      <c r="T502" s="114"/>
      <c r="U502" s="114"/>
      <c r="V502" s="114"/>
      <c r="W502" s="114"/>
      <c r="X502" s="114"/>
      <c r="Y502" s="114"/>
      <c r="Z502" s="114"/>
      <c r="AA502" s="114"/>
      <c r="AB502" s="114"/>
    </row>
    <row r="503" spans="2:28">
      <c r="B503" s="114"/>
      <c r="C503" s="114"/>
      <c r="D503" s="114"/>
      <c r="E503" s="114"/>
      <c r="F503" s="114"/>
      <c r="G503" s="114"/>
      <c r="H503" s="114"/>
      <c r="I503" s="114"/>
      <c r="J503" s="114"/>
      <c r="K503" s="114"/>
      <c r="L503" s="114"/>
      <c r="M503" s="114"/>
      <c r="N503" s="114"/>
      <c r="O503" s="114"/>
      <c r="P503" s="114"/>
      <c r="Q503" s="114"/>
      <c r="R503" s="114"/>
      <c r="S503" s="114"/>
      <c r="T503" s="114"/>
      <c r="U503" s="114"/>
      <c r="V503" s="114"/>
      <c r="W503" s="114"/>
      <c r="X503" s="114"/>
      <c r="Y503" s="114"/>
      <c r="Z503" s="114"/>
      <c r="AA503" s="114"/>
      <c r="AB503" s="114"/>
    </row>
    <row r="504" spans="2:28">
      <c r="B504" s="114"/>
      <c r="C504" s="114"/>
      <c r="D504" s="114"/>
      <c r="E504" s="114"/>
      <c r="F504" s="114"/>
      <c r="G504" s="114"/>
      <c r="H504" s="114"/>
      <c r="I504" s="114"/>
      <c r="J504" s="114"/>
      <c r="K504" s="114"/>
      <c r="L504" s="114"/>
      <c r="M504" s="114"/>
      <c r="N504" s="114"/>
      <c r="O504" s="114"/>
      <c r="P504" s="114"/>
      <c r="Q504" s="114"/>
      <c r="R504" s="114"/>
      <c r="S504" s="114"/>
      <c r="T504" s="114"/>
      <c r="U504" s="114"/>
      <c r="V504" s="114"/>
      <c r="W504" s="114"/>
      <c r="X504" s="114"/>
      <c r="Y504" s="114"/>
      <c r="Z504" s="114"/>
      <c r="AA504" s="114"/>
      <c r="AB504" s="114"/>
    </row>
    <row r="505" spans="2:28">
      <c r="B505" s="114"/>
      <c r="C505" s="114"/>
      <c r="D505" s="114"/>
      <c r="E505" s="114"/>
      <c r="F505" s="114"/>
      <c r="G505" s="114"/>
      <c r="H505" s="114"/>
      <c r="I505" s="114"/>
      <c r="J505" s="114"/>
      <c r="K505" s="114"/>
      <c r="L505" s="114"/>
      <c r="M505" s="114"/>
      <c r="N505" s="114"/>
      <c r="O505" s="114"/>
      <c r="P505" s="114"/>
      <c r="Q505" s="114"/>
      <c r="R505" s="114"/>
      <c r="S505" s="114"/>
      <c r="T505" s="114"/>
      <c r="U505" s="114"/>
      <c r="V505" s="114"/>
      <c r="W505" s="114"/>
      <c r="X505" s="114"/>
      <c r="Y505" s="114"/>
      <c r="Z505" s="114"/>
      <c r="AA505" s="114"/>
      <c r="AB505" s="114"/>
    </row>
    <row r="506" spans="2:28">
      <c r="B506" s="114"/>
      <c r="C506" s="114"/>
      <c r="D506" s="114"/>
      <c r="E506" s="114"/>
      <c r="F506" s="114"/>
      <c r="G506" s="114"/>
      <c r="H506" s="114"/>
      <c r="I506" s="114"/>
      <c r="J506" s="114"/>
      <c r="K506" s="114"/>
      <c r="L506" s="114"/>
      <c r="M506" s="114"/>
      <c r="N506" s="114"/>
      <c r="O506" s="114"/>
      <c r="P506" s="114"/>
      <c r="Q506" s="114"/>
      <c r="R506" s="114"/>
      <c r="S506" s="114"/>
      <c r="T506" s="114"/>
      <c r="U506" s="114"/>
      <c r="V506" s="114"/>
      <c r="W506" s="114"/>
      <c r="X506" s="114"/>
      <c r="Y506" s="114"/>
      <c r="Z506" s="114"/>
      <c r="AA506" s="114"/>
      <c r="AB506" s="114"/>
    </row>
    <row r="507" spans="2:28">
      <c r="B507" s="114"/>
      <c r="C507" s="114"/>
      <c r="D507" s="114"/>
      <c r="E507" s="114"/>
      <c r="F507" s="114"/>
      <c r="G507" s="114"/>
      <c r="H507" s="114"/>
      <c r="I507" s="114"/>
      <c r="J507" s="114"/>
      <c r="K507" s="114"/>
      <c r="L507" s="114"/>
      <c r="M507" s="114"/>
      <c r="N507" s="114"/>
      <c r="O507" s="114"/>
      <c r="P507" s="114"/>
      <c r="Q507" s="114"/>
      <c r="R507" s="114"/>
      <c r="S507" s="114"/>
      <c r="T507" s="114"/>
      <c r="U507" s="114"/>
      <c r="V507" s="114"/>
      <c r="W507" s="114"/>
      <c r="X507" s="114"/>
      <c r="Y507" s="114"/>
      <c r="Z507" s="114"/>
      <c r="AA507" s="114"/>
      <c r="AB507" s="114"/>
    </row>
    <row r="508" spans="2:28">
      <c r="B508" s="114"/>
      <c r="C508" s="114"/>
      <c r="D508" s="114"/>
      <c r="E508" s="114"/>
      <c r="F508" s="114"/>
      <c r="G508" s="114"/>
      <c r="H508" s="114"/>
      <c r="I508" s="114"/>
      <c r="J508" s="114"/>
      <c r="K508" s="114"/>
      <c r="L508" s="114"/>
      <c r="M508" s="114"/>
      <c r="N508" s="114"/>
      <c r="O508" s="114"/>
      <c r="P508" s="114"/>
      <c r="Q508" s="114"/>
      <c r="R508" s="114"/>
      <c r="S508" s="114"/>
      <c r="T508" s="114"/>
      <c r="U508" s="114"/>
      <c r="V508" s="114"/>
      <c r="W508" s="114"/>
      <c r="X508" s="114"/>
      <c r="Y508" s="114"/>
      <c r="Z508" s="114"/>
      <c r="AA508" s="114"/>
      <c r="AB508" s="114"/>
    </row>
    <row r="509" spans="2:28">
      <c r="B509" s="114"/>
      <c r="C509" s="114"/>
      <c r="D509" s="114"/>
      <c r="E509" s="114"/>
      <c r="F509" s="114"/>
      <c r="G509" s="114"/>
      <c r="H509" s="114"/>
      <c r="I509" s="114"/>
      <c r="J509" s="114"/>
      <c r="K509" s="114"/>
      <c r="L509" s="114"/>
      <c r="M509" s="114"/>
      <c r="N509" s="114"/>
      <c r="O509" s="114"/>
      <c r="P509" s="114"/>
      <c r="Q509" s="114"/>
      <c r="R509" s="114"/>
      <c r="S509" s="114"/>
      <c r="T509" s="114"/>
      <c r="U509" s="114"/>
      <c r="V509" s="114"/>
      <c r="W509" s="114"/>
      <c r="X509" s="114"/>
      <c r="Y509" s="114"/>
      <c r="Z509" s="114"/>
      <c r="AA509" s="114"/>
      <c r="AB509" s="114"/>
    </row>
    <row r="510" spans="2:28">
      <c r="B510" s="114"/>
      <c r="C510" s="114"/>
      <c r="D510" s="114"/>
      <c r="E510" s="114"/>
      <c r="F510" s="114"/>
      <c r="G510" s="114"/>
      <c r="H510" s="114"/>
      <c r="I510" s="114"/>
      <c r="J510" s="114"/>
      <c r="K510" s="114"/>
      <c r="L510" s="114"/>
      <c r="M510" s="114"/>
      <c r="N510" s="114"/>
      <c r="O510" s="114"/>
      <c r="P510" s="114"/>
      <c r="Q510" s="114"/>
      <c r="R510" s="114"/>
      <c r="S510" s="114"/>
      <c r="T510" s="114"/>
      <c r="U510" s="114"/>
      <c r="V510" s="114"/>
      <c r="W510" s="114"/>
      <c r="X510" s="114"/>
      <c r="Y510" s="114"/>
      <c r="Z510" s="114"/>
      <c r="AA510" s="114"/>
      <c r="AB510" s="114"/>
    </row>
    <row r="511" spans="2:28">
      <c r="B511" s="114"/>
      <c r="C511" s="114"/>
      <c r="D511" s="114"/>
      <c r="E511" s="114"/>
      <c r="F511" s="114"/>
      <c r="G511" s="114"/>
      <c r="H511" s="114"/>
      <c r="I511" s="114"/>
      <c r="J511" s="114"/>
      <c r="K511" s="114"/>
      <c r="L511" s="114"/>
      <c r="M511" s="114"/>
      <c r="N511" s="114"/>
      <c r="O511" s="114"/>
      <c r="P511" s="114"/>
      <c r="Q511" s="114"/>
      <c r="R511" s="114"/>
      <c r="S511" s="114"/>
      <c r="T511" s="114"/>
      <c r="U511" s="114"/>
      <c r="V511" s="114"/>
      <c r="W511" s="114"/>
      <c r="X511" s="114"/>
      <c r="Y511" s="114"/>
      <c r="Z511" s="114"/>
      <c r="AA511" s="114"/>
      <c r="AB511" s="114"/>
    </row>
    <row r="512" spans="2:28">
      <c r="B512" s="114"/>
      <c r="C512" s="114"/>
      <c r="D512" s="114"/>
      <c r="E512" s="114"/>
      <c r="F512" s="114"/>
      <c r="G512" s="114"/>
      <c r="H512" s="114"/>
      <c r="I512" s="114"/>
      <c r="J512" s="114"/>
      <c r="K512" s="114"/>
      <c r="L512" s="114"/>
      <c r="M512" s="114"/>
      <c r="N512" s="114"/>
      <c r="O512" s="114"/>
      <c r="P512" s="114"/>
      <c r="Q512" s="114"/>
      <c r="R512" s="114"/>
      <c r="S512" s="114"/>
      <c r="T512" s="114"/>
      <c r="U512" s="114"/>
      <c r="V512" s="114"/>
      <c r="W512" s="114"/>
      <c r="X512" s="114"/>
      <c r="Y512" s="114"/>
      <c r="Z512" s="114"/>
      <c r="AA512" s="114"/>
      <c r="AB512" s="114"/>
    </row>
    <row r="513" spans="2:28">
      <c r="B513" s="114"/>
      <c r="C513" s="114"/>
      <c r="D513" s="114"/>
      <c r="E513" s="114"/>
      <c r="F513" s="114"/>
      <c r="G513" s="114"/>
      <c r="H513" s="114"/>
      <c r="I513" s="114"/>
      <c r="J513" s="114"/>
      <c r="K513" s="114"/>
      <c r="L513" s="114"/>
      <c r="M513" s="114"/>
      <c r="N513" s="114"/>
      <c r="O513" s="114"/>
      <c r="P513" s="114"/>
      <c r="Q513" s="114"/>
      <c r="R513" s="114"/>
      <c r="S513" s="114"/>
      <c r="T513" s="114"/>
      <c r="U513" s="114"/>
      <c r="V513" s="114"/>
      <c r="W513" s="114"/>
      <c r="X513" s="114"/>
      <c r="Y513" s="114"/>
      <c r="Z513" s="114"/>
      <c r="AA513" s="114"/>
      <c r="AB513" s="114"/>
    </row>
    <row r="514" spans="2:28">
      <c r="B514" s="114"/>
      <c r="C514" s="114"/>
      <c r="D514" s="114"/>
      <c r="E514" s="114"/>
      <c r="F514" s="114"/>
      <c r="G514" s="114"/>
      <c r="H514" s="114"/>
      <c r="I514" s="114"/>
      <c r="J514" s="114"/>
      <c r="K514" s="114"/>
      <c r="L514" s="114"/>
      <c r="M514" s="114"/>
      <c r="N514" s="114"/>
      <c r="O514" s="114"/>
      <c r="P514" s="114"/>
      <c r="Q514" s="114"/>
      <c r="R514" s="114"/>
      <c r="S514" s="114"/>
      <c r="T514" s="114"/>
      <c r="U514" s="114"/>
      <c r="V514" s="114"/>
      <c r="W514" s="114"/>
      <c r="X514" s="114"/>
      <c r="Y514" s="114"/>
      <c r="Z514" s="114"/>
      <c r="AA514" s="114"/>
      <c r="AB514" s="114"/>
    </row>
    <row r="515" spans="2:28">
      <c r="B515" s="114"/>
      <c r="C515" s="114"/>
      <c r="D515" s="114"/>
      <c r="E515" s="114"/>
      <c r="F515" s="114"/>
      <c r="G515" s="114"/>
      <c r="H515" s="114"/>
      <c r="I515" s="114"/>
      <c r="J515" s="114"/>
      <c r="K515" s="114"/>
      <c r="L515" s="114"/>
      <c r="M515" s="114"/>
      <c r="N515" s="114"/>
      <c r="O515" s="114"/>
      <c r="P515" s="114"/>
      <c r="Q515" s="114"/>
      <c r="R515" s="114"/>
      <c r="S515" s="114"/>
      <c r="T515" s="114"/>
      <c r="U515" s="114"/>
      <c r="V515" s="114"/>
      <c r="W515" s="114"/>
      <c r="X515" s="114"/>
      <c r="Y515" s="114"/>
      <c r="Z515" s="114"/>
      <c r="AA515" s="114"/>
      <c r="AB515" s="114"/>
    </row>
    <row r="516" spans="2:28">
      <c r="B516" s="114"/>
      <c r="C516" s="114"/>
      <c r="D516" s="114"/>
      <c r="E516" s="114"/>
      <c r="F516" s="114"/>
      <c r="G516" s="114"/>
      <c r="H516" s="114"/>
      <c r="I516" s="114"/>
      <c r="J516" s="114"/>
      <c r="K516" s="114"/>
      <c r="L516" s="114"/>
      <c r="M516" s="114"/>
      <c r="N516" s="114"/>
      <c r="O516" s="114"/>
      <c r="P516" s="114"/>
      <c r="Q516" s="114"/>
      <c r="R516" s="114"/>
      <c r="S516" s="114"/>
      <c r="T516" s="114"/>
      <c r="U516" s="114"/>
      <c r="V516" s="114"/>
      <c r="W516" s="114"/>
      <c r="X516" s="114"/>
      <c r="Y516" s="114"/>
      <c r="Z516" s="114"/>
      <c r="AA516" s="114"/>
      <c r="AB516" s="114"/>
    </row>
    <row r="517" spans="2:28">
      <c r="B517" s="114"/>
      <c r="C517" s="114"/>
      <c r="D517" s="114"/>
      <c r="E517" s="114"/>
      <c r="F517" s="114"/>
      <c r="G517" s="114"/>
      <c r="H517" s="114"/>
      <c r="I517" s="114"/>
      <c r="J517" s="114"/>
      <c r="K517" s="114"/>
      <c r="L517" s="114"/>
      <c r="M517" s="114"/>
      <c r="N517" s="114"/>
      <c r="O517" s="114"/>
      <c r="P517" s="114"/>
      <c r="Q517" s="114"/>
      <c r="R517" s="114"/>
      <c r="S517" s="114"/>
      <c r="T517" s="114"/>
      <c r="U517" s="114"/>
      <c r="V517" s="114"/>
      <c r="W517" s="114"/>
      <c r="X517" s="114"/>
      <c r="Y517" s="114"/>
      <c r="Z517" s="114"/>
      <c r="AA517" s="114"/>
      <c r="AB517" s="114"/>
    </row>
    <row r="518" spans="2:28">
      <c r="B518" s="114"/>
      <c r="C518" s="114"/>
      <c r="D518" s="114"/>
      <c r="E518" s="114"/>
      <c r="F518" s="114"/>
      <c r="G518" s="114"/>
      <c r="H518" s="114"/>
      <c r="I518" s="114"/>
      <c r="J518" s="114"/>
      <c r="K518" s="114"/>
      <c r="L518" s="114"/>
      <c r="M518" s="114"/>
      <c r="N518" s="114"/>
      <c r="O518" s="114"/>
      <c r="P518" s="114"/>
      <c r="Q518" s="114"/>
      <c r="R518" s="114"/>
      <c r="S518" s="114"/>
      <c r="T518" s="114"/>
      <c r="U518" s="114"/>
      <c r="V518" s="114"/>
      <c r="W518" s="114"/>
      <c r="X518" s="114"/>
      <c r="Y518" s="114"/>
      <c r="Z518" s="114"/>
      <c r="AA518" s="114"/>
      <c r="AB518" s="114"/>
    </row>
    <row r="519" spans="2:28">
      <c r="B519" s="114"/>
      <c r="C519" s="114"/>
      <c r="D519" s="114"/>
      <c r="E519" s="114"/>
      <c r="F519" s="114"/>
      <c r="G519" s="114"/>
      <c r="H519" s="114"/>
      <c r="I519" s="114"/>
      <c r="J519" s="114"/>
      <c r="K519" s="114"/>
      <c r="L519" s="114"/>
      <c r="M519" s="114"/>
      <c r="N519" s="114"/>
      <c r="O519" s="114"/>
      <c r="P519" s="114"/>
      <c r="Q519" s="114"/>
      <c r="R519" s="114"/>
      <c r="S519" s="114"/>
      <c r="T519" s="114"/>
      <c r="U519" s="114"/>
      <c r="V519" s="114"/>
      <c r="W519" s="114"/>
      <c r="X519" s="114"/>
      <c r="Y519" s="114"/>
      <c r="Z519" s="114"/>
      <c r="AA519" s="114"/>
      <c r="AB519" s="114"/>
    </row>
    <row r="520" spans="2:28">
      <c r="B520" s="114"/>
      <c r="C520" s="114"/>
      <c r="D520" s="114"/>
      <c r="E520" s="114"/>
      <c r="F520" s="114"/>
      <c r="G520" s="114"/>
      <c r="H520" s="114"/>
      <c r="I520" s="114"/>
      <c r="J520" s="114"/>
      <c r="K520" s="114"/>
      <c r="L520" s="114"/>
      <c r="M520" s="114"/>
      <c r="N520" s="114"/>
      <c r="O520" s="114"/>
      <c r="P520" s="114"/>
      <c r="Q520" s="114"/>
      <c r="R520" s="114"/>
      <c r="S520" s="114"/>
      <c r="T520" s="114"/>
      <c r="U520" s="114"/>
      <c r="V520" s="114"/>
      <c r="W520" s="114"/>
      <c r="X520" s="114"/>
      <c r="Y520" s="114"/>
      <c r="Z520" s="114"/>
      <c r="AA520" s="114"/>
      <c r="AB520" s="114"/>
    </row>
    <row r="521" spans="2:28">
      <c r="B521" s="114"/>
      <c r="C521" s="114"/>
      <c r="D521" s="114"/>
      <c r="E521" s="114"/>
      <c r="F521" s="114"/>
      <c r="G521" s="114"/>
      <c r="H521" s="114"/>
      <c r="I521" s="114"/>
      <c r="J521" s="114"/>
      <c r="K521" s="114"/>
      <c r="L521" s="114"/>
      <c r="M521" s="114"/>
      <c r="N521" s="114"/>
      <c r="O521" s="114"/>
      <c r="P521" s="114"/>
      <c r="Q521" s="114"/>
      <c r="R521" s="114"/>
      <c r="S521" s="114"/>
      <c r="T521" s="114"/>
      <c r="U521" s="114"/>
      <c r="V521" s="114"/>
      <c r="W521" s="114"/>
      <c r="X521" s="114"/>
      <c r="Y521" s="114"/>
      <c r="Z521" s="114"/>
      <c r="AA521" s="114"/>
      <c r="AB521" s="114"/>
    </row>
    <row r="522" spans="2:28">
      <c r="B522" s="114"/>
      <c r="C522" s="114"/>
      <c r="D522" s="114"/>
      <c r="E522" s="114"/>
      <c r="F522" s="114"/>
      <c r="G522" s="114"/>
      <c r="H522" s="114"/>
      <c r="I522" s="114"/>
      <c r="J522" s="114"/>
      <c r="K522" s="114"/>
      <c r="L522" s="114"/>
      <c r="M522" s="114"/>
      <c r="N522" s="114"/>
      <c r="O522" s="114"/>
      <c r="P522" s="114"/>
      <c r="Q522" s="114"/>
      <c r="R522" s="114"/>
      <c r="S522" s="114"/>
      <c r="T522" s="114"/>
      <c r="U522" s="114"/>
      <c r="V522" s="114"/>
      <c r="W522" s="114"/>
      <c r="X522" s="114"/>
      <c r="Y522" s="114"/>
      <c r="Z522" s="114"/>
      <c r="AA522" s="114"/>
      <c r="AB522" s="114"/>
    </row>
    <row r="523" spans="2:28">
      <c r="B523" s="114"/>
      <c r="C523" s="114"/>
      <c r="D523" s="114"/>
      <c r="E523" s="114"/>
      <c r="F523" s="114"/>
      <c r="G523" s="114"/>
      <c r="H523" s="114"/>
      <c r="I523" s="114"/>
      <c r="J523" s="114"/>
      <c r="K523" s="114"/>
      <c r="L523" s="114"/>
      <c r="M523" s="114"/>
      <c r="N523" s="114"/>
      <c r="O523" s="114"/>
      <c r="P523" s="114"/>
      <c r="Q523" s="114"/>
      <c r="R523" s="114"/>
      <c r="S523" s="114"/>
      <c r="T523" s="114"/>
      <c r="U523" s="114"/>
      <c r="V523" s="114"/>
      <c r="W523" s="114"/>
      <c r="X523" s="114"/>
      <c r="Y523" s="114"/>
      <c r="Z523" s="114"/>
      <c r="AA523" s="114"/>
      <c r="AB523" s="114"/>
    </row>
    <row r="524" spans="2:28">
      <c r="B524" s="114"/>
      <c r="C524" s="114"/>
      <c r="D524" s="114"/>
      <c r="E524" s="114"/>
      <c r="F524" s="114"/>
      <c r="G524" s="114"/>
      <c r="H524" s="114"/>
      <c r="I524" s="114"/>
      <c r="J524" s="114"/>
      <c r="K524" s="114"/>
      <c r="L524" s="114"/>
      <c r="M524" s="114"/>
      <c r="N524" s="114"/>
      <c r="O524" s="114"/>
      <c r="P524" s="114"/>
      <c r="Q524" s="114"/>
      <c r="R524" s="114"/>
      <c r="S524" s="114"/>
      <c r="T524" s="114"/>
      <c r="U524" s="114"/>
      <c r="V524" s="114"/>
      <c r="W524" s="114"/>
      <c r="X524" s="114"/>
      <c r="Y524" s="114"/>
      <c r="Z524" s="114"/>
      <c r="AA524" s="114"/>
      <c r="AB524" s="114"/>
    </row>
    <row r="525" spans="2:28">
      <c r="B525" s="114"/>
      <c r="C525" s="114"/>
      <c r="D525" s="114"/>
      <c r="E525" s="114"/>
      <c r="F525" s="114"/>
      <c r="G525" s="114"/>
      <c r="H525" s="114"/>
      <c r="I525" s="114"/>
      <c r="J525" s="114"/>
      <c r="K525" s="114"/>
      <c r="L525" s="114"/>
      <c r="M525" s="114"/>
      <c r="N525" s="114"/>
      <c r="O525" s="114"/>
      <c r="P525" s="114"/>
      <c r="Q525" s="114"/>
      <c r="R525" s="114"/>
      <c r="S525" s="114"/>
      <c r="T525" s="114"/>
      <c r="U525" s="114"/>
      <c r="V525" s="114"/>
      <c r="W525" s="114"/>
      <c r="X525" s="114"/>
      <c r="Y525" s="114"/>
      <c r="Z525" s="114"/>
      <c r="AA525" s="114"/>
      <c r="AB525" s="114"/>
    </row>
    <row r="526" spans="2:28">
      <c r="B526" s="114"/>
      <c r="C526" s="114"/>
      <c r="D526" s="114"/>
      <c r="E526" s="114"/>
      <c r="F526" s="114"/>
      <c r="G526" s="114"/>
      <c r="H526" s="114"/>
      <c r="I526" s="114"/>
      <c r="J526" s="114"/>
      <c r="K526" s="114"/>
      <c r="L526" s="114"/>
      <c r="M526" s="114"/>
      <c r="N526" s="114"/>
      <c r="O526" s="114"/>
      <c r="P526" s="114"/>
      <c r="Q526" s="114"/>
      <c r="R526" s="114"/>
      <c r="S526" s="114"/>
      <c r="T526" s="114"/>
      <c r="U526" s="114"/>
      <c r="V526" s="114"/>
      <c r="W526" s="114"/>
      <c r="X526" s="114"/>
      <c r="Y526" s="114"/>
      <c r="Z526" s="114"/>
      <c r="AA526" s="114"/>
      <c r="AB526" s="114"/>
    </row>
    <row r="527" spans="2:28">
      <c r="B527" s="114"/>
      <c r="C527" s="114"/>
      <c r="D527" s="114"/>
      <c r="E527" s="114"/>
      <c r="F527" s="114"/>
      <c r="G527" s="114"/>
      <c r="H527" s="114"/>
      <c r="I527" s="114"/>
      <c r="J527" s="114"/>
      <c r="K527" s="114"/>
      <c r="L527" s="114"/>
      <c r="M527" s="114"/>
      <c r="N527" s="114"/>
      <c r="O527" s="114"/>
      <c r="P527" s="114"/>
      <c r="Q527" s="114"/>
      <c r="R527" s="114"/>
      <c r="S527" s="114"/>
      <c r="T527" s="114"/>
      <c r="U527" s="114"/>
      <c r="V527" s="114"/>
      <c r="W527" s="114"/>
      <c r="X527" s="114"/>
      <c r="Y527" s="114"/>
      <c r="Z527" s="114"/>
      <c r="AA527" s="114"/>
      <c r="AB527" s="114"/>
    </row>
    <row r="528" spans="2:28">
      <c r="B528" s="114"/>
      <c r="C528" s="114"/>
      <c r="D528" s="114"/>
      <c r="E528" s="114"/>
      <c r="F528" s="114"/>
      <c r="G528" s="114"/>
      <c r="H528" s="114"/>
      <c r="I528" s="114"/>
      <c r="J528" s="114"/>
      <c r="K528" s="114"/>
      <c r="L528" s="114"/>
      <c r="M528" s="114"/>
      <c r="N528" s="114"/>
      <c r="O528" s="114"/>
      <c r="P528" s="114"/>
      <c r="Q528" s="114"/>
      <c r="R528" s="114"/>
      <c r="S528" s="114"/>
      <c r="T528" s="114"/>
      <c r="U528" s="114"/>
      <c r="V528" s="114"/>
      <c r="W528" s="114"/>
      <c r="X528" s="114"/>
      <c r="Y528" s="114"/>
      <c r="Z528" s="114"/>
      <c r="AA528" s="114"/>
      <c r="AB528" s="114"/>
    </row>
    <row r="529" spans="2:28">
      <c r="B529" s="114"/>
      <c r="C529" s="114"/>
      <c r="D529" s="114"/>
      <c r="E529" s="114"/>
      <c r="F529" s="114"/>
      <c r="G529" s="114"/>
      <c r="H529" s="114"/>
      <c r="I529" s="114"/>
      <c r="J529" s="114"/>
      <c r="K529" s="114"/>
      <c r="L529" s="114"/>
      <c r="M529" s="114"/>
      <c r="N529" s="114"/>
      <c r="O529" s="114"/>
      <c r="P529" s="114"/>
      <c r="Q529" s="114"/>
      <c r="R529" s="114"/>
      <c r="S529" s="114"/>
      <c r="T529" s="114"/>
      <c r="U529" s="114"/>
      <c r="V529" s="114"/>
      <c r="W529" s="114"/>
      <c r="X529" s="114"/>
      <c r="Y529" s="114"/>
      <c r="Z529" s="114"/>
      <c r="AA529" s="114"/>
      <c r="AB529" s="114"/>
    </row>
    <row r="530" spans="2:28">
      <c r="B530" s="114"/>
      <c r="C530" s="114"/>
      <c r="D530" s="114"/>
      <c r="E530" s="114"/>
      <c r="F530" s="114"/>
      <c r="G530" s="114"/>
      <c r="H530" s="114"/>
      <c r="I530" s="114"/>
      <c r="J530" s="114"/>
      <c r="K530" s="114"/>
      <c r="L530" s="114"/>
      <c r="M530" s="114"/>
      <c r="N530" s="114"/>
      <c r="O530" s="114"/>
      <c r="P530" s="114"/>
      <c r="Q530" s="114"/>
      <c r="R530" s="114"/>
      <c r="S530" s="114"/>
      <c r="T530" s="114"/>
      <c r="U530" s="114"/>
      <c r="V530" s="114"/>
      <c r="W530" s="114"/>
      <c r="X530" s="114"/>
      <c r="Y530" s="114"/>
      <c r="Z530" s="114"/>
      <c r="AA530" s="114"/>
      <c r="AB530" s="114"/>
    </row>
    <row r="531" spans="2:28">
      <c r="B531" s="114"/>
      <c r="C531" s="114"/>
      <c r="D531" s="114"/>
      <c r="E531" s="114"/>
      <c r="F531" s="114"/>
      <c r="G531" s="114"/>
      <c r="H531" s="114"/>
      <c r="I531" s="114"/>
      <c r="J531" s="114"/>
      <c r="K531" s="114"/>
      <c r="L531" s="114"/>
      <c r="M531" s="114"/>
      <c r="N531" s="114"/>
      <c r="O531" s="114"/>
      <c r="P531" s="114"/>
      <c r="Q531" s="114"/>
      <c r="R531" s="114"/>
      <c r="S531" s="114"/>
      <c r="T531" s="114"/>
      <c r="U531" s="114"/>
      <c r="V531" s="114"/>
      <c r="W531" s="114"/>
      <c r="X531" s="114"/>
      <c r="Y531" s="114"/>
      <c r="Z531" s="114"/>
      <c r="AA531" s="114"/>
      <c r="AB531" s="114"/>
    </row>
    <row r="532" spans="2:28">
      <c r="B532" s="114"/>
      <c r="C532" s="114"/>
      <c r="D532" s="114"/>
      <c r="E532" s="114"/>
      <c r="F532" s="114"/>
      <c r="G532" s="114"/>
      <c r="H532" s="114"/>
      <c r="I532" s="114"/>
      <c r="J532" s="114"/>
      <c r="K532" s="114"/>
      <c r="L532" s="114"/>
      <c r="M532" s="114"/>
      <c r="N532" s="114"/>
      <c r="O532" s="114"/>
      <c r="P532" s="114"/>
      <c r="Q532" s="114"/>
      <c r="R532" s="114"/>
      <c r="S532" s="114"/>
      <c r="T532" s="114"/>
      <c r="U532" s="114"/>
      <c r="V532" s="114"/>
      <c r="W532" s="114"/>
      <c r="X532" s="114"/>
      <c r="Y532" s="114"/>
      <c r="Z532" s="114"/>
      <c r="AA532" s="114"/>
      <c r="AB532" s="114"/>
    </row>
    <row r="533" spans="2:28">
      <c r="B533" s="114"/>
      <c r="C533" s="114"/>
      <c r="D533" s="114"/>
      <c r="E533" s="114"/>
      <c r="F533" s="114"/>
      <c r="G533" s="114"/>
      <c r="H533" s="114"/>
      <c r="I533" s="114"/>
      <c r="J533" s="114"/>
      <c r="K533" s="114"/>
      <c r="L533" s="114"/>
      <c r="M533" s="114"/>
      <c r="N533" s="114"/>
      <c r="O533" s="114"/>
      <c r="P533" s="114"/>
      <c r="Q533" s="114"/>
      <c r="R533" s="114"/>
      <c r="S533" s="114"/>
      <c r="T533" s="114"/>
      <c r="U533" s="114"/>
      <c r="V533" s="114"/>
      <c r="W533" s="114"/>
      <c r="X533" s="114"/>
      <c r="Y533" s="114"/>
      <c r="Z533" s="114"/>
      <c r="AA533" s="114"/>
      <c r="AB533" s="114"/>
    </row>
    <row r="534" spans="2:28">
      <c r="B534" s="114"/>
      <c r="C534" s="114"/>
      <c r="D534" s="114"/>
      <c r="E534" s="114"/>
      <c r="F534" s="114"/>
      <c r="G534" s="114"/>
      <c r="H534" s="114"/>
      <c r="I534" s="114"/>
      <c r="J534" s="114"/>
      <c r="K534" s="114"/>
      <c r="L534" s="114"/>
      <c r="M534" s="114"/>
      <c r="N534" s="114"/>
      <c r="O534" s="114"/>
      <c r="P534" s="114"/>
      <c r="Q534" s="114"/>
      <c r="R534" s="114"/>
      <c r="S534" s="114"/>
      <c r="T534" s="114"/>
      <c r="U534" s="114"/>
      <c r="V534" s="114"/>
      <c r="W534" s="114"/>
      <c r="X534" s="114"/>
      <c r="Y534" s="114"/>
      <c r="Z534" s="114"/>
      <c r="AA534" s="114"/>
      <c r="AB534" s="114"/>
    </row>
    <row r="535" spans="2:28">
      <c r="B535" s="114"/>
      <c r="C535" s="114"/>
      <c r="D535" s="114"/>
      <c r="E535" s="114"/>
      <c r="F535" s="114"/>
      <c r="G535" s="114"/>
      <c r="H535" s="114"/>
      <c r="I535" s="114"/>
      <c r="J535" s="114"/>
      <c r="K535" s="114"/>
      <c r="L535" s="114"/>
      <c r="M535" s="114"/>
      <c r="N535" s="114"/>
      <c r="O535" s="114"/>
      <c r="P535" s="114"/>
      <c r="Q535" s="114"/>
      <c r="R535" s="114"/>
      <c r="S535" s="114"/>
      <c r="T535" s="114"/>
      <c r="U535" s="114"/>
      <c r="V535" s="114"/>
      <c r="W535" s="114"/>
      <c r="X535" s="114"/>
      <c r="Y535" s="114"/>
      <c r="Z535" s="114"/>
      <c r="AA535" s="114"/>
      <c r="AB535" s="114"/>
    </row>
    <row r="536" spans="2:28">
      <c r="B536" s="114"/>
      <c r="C536" s="114"/>
      <c r="D536" s="114"/>
      <c r="E536" s="114"/>
      <c r="F536" s="114"/>
      <c r="G536" s="114"/>
      <c r="H536" s="114"/>
      <c r="I536" s="114"/>
      <c r="J536" s="114"/>
      <c r="K536" s="114"/>
      <c r="L536" s="114"/>
      <c r="M536" s="114"/>
      <c r="N536" s="114"/>
      <c r="O536" s="114"/>
      <c r="P536" s="114"/>
      <c r="Q536" s="114"/>
      <c r="R536" s="114"/>
      <c r="S536" s="114"/>
      <c r="T536" s="114"/>
      <c r="U536" s="114"/>
      <c r="V536" s="114"/>
      <c r="W536" s="114"/>
      <c r="X536" s="114"/>
      <c r="Y536" s="114"/>
      <c r="Z536" s="114"/>
      <c r="AA536" s="114"/>
      <c r="AB536" s="114"/>
    </row>
    <row r="537" spans="2:28">
      <c r="B537" s="114"/>
      <c r="C537" s="114"/>
      <c r="D537" s="114"/>
      <c r="E537" s="114"/>
      <c r="F537" s="114"/>
      <c r="G537" s="114"/>
      <c r="H537" s="114"/>
      <c r="I537" s="114"/>
      <c r="J537" s="114"/>
      <c r="K537" s="114"/>
      <c r="L537" s="114"/>
      <c r="M537" s="114"/>
      <c r="N537" s="114"/>
      <c r="O537" s="114"/>
      <c r="P537" s="114"/>
      <c r="Q537" s="114"/>
      <c r="R537" s="114"/>
      <c r="S537" s="114"/>
      <c r="T537" s="114"/>
      <c r="U537" s="114"/>
      <c r="V537" s="114"/>
      <c r="W537" s="114"/>
      <c r="X537" s="114"/>
      <c r="Y537" s="114"/>
      <c r="Z537" s="114"/>
      <c r="AA537" s="114"/>
      <c r="AB537" s="114"/>
    </row>
    <row r="538" spans="2:28">
      <c r="B538" s="114"/>
      <c r="C538" s="114"/>
      <c r="D538" s="114"/>
      <c r="E538" s="114"/>
      <c r="F538" s="114"/>
      <c r="G538" s="114"/>
      <c r="H538" s="114"/>
      <c r="I538" s="114"/>
      <c r="J538" s="114"/>
      <c r="K538" s="114"/>
      <c r="L538" s="114"/>
      <c r="M538" s="114"/>
      <c r="N538" s="114"/>
      <c r="O538" s="114"/>
      <c r="P538" s="114"/>
      <c r="Q538" s="114"/>
      <c r="R538" s="114"/>
      <c r="S538" s="114"/>
      <c r="T538" s="114"/>
      <c r="U538" s="114"/>
      <c r="V538" s="114"/>
      <c r="W538" s="114"/>
      <c r="X538" s="114"/>
      <c r="Y538" s="114"/>
      <c r="Z538" s="114"/>
      <c r="AA538" s="114"/>
      <c r="AB538" s="114"/>
    </row>
    <row r="539" spans="2:28">
      <c r="B539" s="114"/>
      <c r="C539" s="114"/>
      <c r="D539" s="114"/>
      <c r="E539" s="114"/>
      <c r="F539" s="114"/>
      <c r="G539" s="114"/>
      <c r="H539" s="114"/>
      <c r="I539" s="114"/>
      <c r="J539" s="114"/>
      <c r="K539" s="114"/>
      <c r="L539" s="114"/>
      <c r="M539" s="114"/>
      <c r="N539" s="114"/>
      <c r="O539" s="114"/>
      <c r="P539" s="114"/>
      <c r="Q539" s="114"/>
      <c r="R539" s="114"/>
      <c r="S539" s="114"/>
      <c r="T539" s="114"/>
      <c r="U539" s="114"/>
      <c r="V539" s="114"/>
      <c r="W539" s="114"/>
      <c r="X539" s="114"/>
      <c r="Y539" s="114"/>
      <c r="Z539" s="114"/>
      <c r="AA539" s="114"/>
      <c r="AB539" s="114"/>
    </row>
    <row r="540" spans="2:28">
      <c r="B540" s="114"/>
      <c r="C540" s="114"/>
      <c r="D540" s="114"/>
      <c r="E540" s="114"/>
      <c r="F540" s="114"/>
      <c r="G540" s="114"/>
      <c r="H540" s="114"/>
      <c r="I540" s="114"/>
      <c r="J540" s="114"/>
      <c r="K540" s="114"/>
      <c r="L540" s="114"/>
      <c r="M540" s="114"/>
      <c r="N540" s="114"/>
      <c r="O540" s="114"/>
      <c r="P540" s="114"/>
      <c r="Q540" s="114"/>
      <c r="R540" s="114"/>
      <c r="S540" s="114"/>
      <c r="T540" s="114"/>
      <c r="U540" s="114"/>
      <c r="V540" s="114"/>
      <c r="W540" s="114"/>
      <c r="X540" s="114"/>
      <c r="Y540" s="114"/>
      <c r="Z540" s="114"/>
      <c r="AA540" s="114"/>
      <c r="AB540" s="114"/>
    </row>
    <row r="541" spans="2:28">
      <c r="B541" s="114"/>
      <c r="C541" s="114"/>
      <c r="D541" s="114"/>
      <c r="E541" s="114"/>
      <c r="F541" s="114"/>
      <c r="G541" s="114"/>
      <c r="H541" s="114"/>
      <c r="I541" s="114"/>
      <c r="J541" s="114"/>
      <c r="K541" s="114"/>
      <c r="L541" s="114"/>
      <c r="M541" s="114"/>
      <c r="N541" s="114"/>
      <c r="O541" s="114"/>
      <c r="P541" s="114"/>
      <c r="Q541" s="114"/>
      <c r="R541" s="114"/>
      <c r="S541" s="114"/>
      <c r="T541" s="114"/>
      <c r="U541" s="114"/>
      <c r="V541" s="114"/>
      <c r="W541" s="114"/>
      <c r="X541" s="114"/>
      <c r="Y541" s="114"/>
      <c r="Z541" s="114"/>
      <c r="AA541" s="114"/>
      <c r="AB541" s="114"/>
    </row>
    <row r="542" spans="2:28">
      <c r="B542" s="114"/>
      <c r="C542" s="114"/>
      <c r="D542" s="114"/>
      <c r="E542" s="114"/>
      <c r="F542" s="114"/>
      <c r="G542" s="114"/>
      <c r="H542" s="114"/>
      <c r="I542" s="114"/>
      <c r="J542" s="114"/>
      <c r="K542" s="114"/>
      <c r="L542" s="114"/>
      <c r="M542" s="114"/>
      <c r="N542" s="114"/>
      <c r="O542" s="114"/>
      <c r="P542" s="114"/>
      <c r="Q542" s="114"/>
      <c r="R542" s="114"/>
      <c r="S542" s="114"/>
      <c r="T542" s="114"/>
      <c r="U542" s="114"/>
      <c r="V542" s="114"/>
      <c r="W542" s="114"/>
      <c r="X542" s="114"/>
      <c r="Y542" s="114"/>
      <c r="Z542" s="114"/>
      <c r="AA542" s="114"/>
      <c r="AB542" s="114"/>
    </row>
    <row r="543" spans="2:28">
      <c r="B543" s="114"/>
      <c r="C543" s="114"/>
      <c r="D543" s="114"/>
      <c r="E543" s="114"/>
      <c r="F543" s="114"/>
      <c r="G543" s="114"/>
      <c r="H543" s="114"/>
      <c r="I543" s="114"/>
      <c r="J543" s="114"/>
      <c r="K543" s="114"/>
      <c r="L543" s="114"/>
      <c r="M543" s="114"/>
      <c r="N543" s="114"/>
      <c r="O543" s="114"/>
      <c r="P543" s="114"/>
      <c r="Q543" s="114"/>
      <c r="R543" s="114"/>
      <c r="S543" s="114"/>
      <c r="T543" s="114"/>
      <c r="U543" s="114"/>
      <c r="V543" s="114"/>
      <c r="W543" s="114"/>
      <c r="X543" s="114"/>
      <c r="Y543" s="114"/>
      <c r="Z543" s="114"/>
      <c r="AA543" s="114"/>
      <c r="AB543" s="114"/>
    </row>
    <row r="544" spans="2:28">
      <c r="B544" s="114"/>
      <c r="C544" s="114"/>
      <c r="D544" s="114"/>
      <c r="E544" s="114"/>
      <c r="F544" s="114"/>
      <c r="G544" s="114"/>
      <c r="H544" s="114"/>
      <c r="I544" s="114"/>
      <c r="J544" s="114"/>
      <c r="K544" s="114"/>
      <c r="L544" s="114"/>
      <c r="M544" s="114"/>
      <c r="N544" s="114"/>
      <c r="O544" s="114"/>
      <c r="P544" s="114"/>
      <c r="Q544" s="114"/>
      <c r="R544" s="114"/>
      <c r="S544" s="114"/>
      <c r="T544" s="114"/>
      <c r="U544" s="114"/>
      <c r="V544" s="114"/>
      <c r="W544" s="114"/>
      <c r="X544" s="114"/>
      <c r="Y544" s="114"/>
      <c r="Z544" s="114"/>
      <c r="AA544" s="114"/>
      <c r="AB544" s="114"/>
    </row>
    <row r="545" spans="2:28">
      <c r="B545" s="114"/>
      <c r="C545" s="114"/>
      <c r="D545" s="114"/>
      <c r="E545" s="114"/>
      <c r="F545" s="114"/>
      <c r="G545" s="114"/>
      <c r="H545" s="114"/>
      <c r="I545" s="114"/>
      <c r="J545" s="114"/>
      <c r="K545" s="114"/>
      <c r="L545" s="114"/>
      <c r="M545" s="114"/>
      <c r="N545" s="114"/>
      <c r="O545" s="114"/>
      <c r="P545" s="114"/>
      <c r="Q545" s="114"/>
      <c r="R545" s="114"/>
      <c r="S545" s="114"/>
      <c r="T545" s="114"/>
      <c r="U545" s="114"/>
      <c r="V545" s="114"/>
      <c r="W545" s="114"/>
      <c r="X545" s="114"/>
      <c r="Y545" s="114"/>
      <c r="Z545" s="114"/>
      <c r="AA545" s="114"/>
      <c r="AB545" s="114"/>
    </row>
    <row r="546" spans="2:28">
      <c r="B546" s="114"/>
      <c r="C546" s="114"/>
      <c r="D546" s="114"/>
      <c r="E546" s="114"/>
      <c r="F546" s="114"/>
      <c r="G546" s="114"/>
      <c r="H546" s="114"/>
      <c r="I546" s="114"/>
      <c r="J546" s="114"/>
      <c r="K546" s="114"/>
      <c r="L546" s="114"/>
      <c r="M546" s="114"/>
      <c r="N546" s="114"/>
      <c r="O546" s="114"/>
      <c r="P546" s="114"/>
      <c r="Q546" s="114"/>
      <c r="R546" s="114"/>
      <c r="S546" s="114"/>
      <c r="T546" s="114"/>
      <c r="U546" s="114"/>
      <c r="V546" s="114"/>
      <c r="W546" s="114"/>
      <c r="X546" s="114"/>
      <c r="Y546" s="114"/>
      <c r="Z546" s="114"/>
      <c r="AA546" s="114"/>
      <c r="AB546" s="114"/>
    </row>
    <row r="547" spans="2:28">
      <c r="B547" s="114"/>
      <c r="C547" s="114"/>
      <c r="D547" s="114"/>
      <c r="E547" s="114"/>
      <c r="F547" s="114"/>
      <c r="G547" s="114"/>
      <c r="H547" s="114"/>
      <c r="I547" s="114"/>
      <c r="J547" s="114"/>
      <c r="K547" s="114"/>
      <c r="L547" s="114"/>
      <c r="M547" s="114"/>
      <c r="N547" s="114"/>
      <c r="O547" s="114"/>
      <c r="P547" s="114"/>
      <c r="Q547" s="114"/>
      <c r="R547" s="114"/>
      <c r="S547" s="114"/>
      <c r="T547" s="114"/>
      <c r="U547" s="114"/>
      <c r="V547" s="114"/>
      <c r="W547" s="114"/>
      <c r="X547" s="114"/>
      <c r="Y547" s="114"/>
      <c r="Z547" s="114"/>
      <c r="AA547" s="114"/>
      <c r="AB547" s="114"/>
    </row>
    <row r="548" spans="2:28">
      <c r="B548" s="114"/>
      <c r="C548" s="114"/>
      <c r="D548" s="114"/>
      <c r="E548" s="114"/>
      <c r="F548" s="114"/>
      <c r="G548" s="114"/>
      <c r="H548" s="114"/>
      <c r="I548" s="114"/>
      <c r="J548" s="114"/>
      <c r="K548" s="114"/>
      <c r="L548" s="114"/>
      <c r="M548" s="114"/>
      <c r="N548" s="114"/>
      <c r="O548" s="114"/>
      <c r="P548" s="114"/>
      <c r="Q548" s="114"/>
      <c r="R548" s="114"/>
      <c r="S548" s="114"/>
      <c r="T548" s="114"/>
      <c r="U548" s="114"/>
      <c r="V548" s="114"/>
      <c r="W548" s="114"/>
      <c r="X548" s="114"/>
      <c r="Y548" s="114"/>
      <c r="Z548" s="114"/>
      <c r="AA548" s="114"/>
      <c r="AB548" s="114"/>
    </row>
    <row r="549" spans="2:28">
      <c r="B549" s="114"/>
      <c r="C549" s="114"/>
      <c r="D549" s="114"/>
      <c r="E549" s="114"/>
      <c r="F549" s="114"/>
      <c r="G549" s="114"/>
      <c r="H549" s="114"/>
      <c r="I549" s="114"/>
      <c r="J549" s="114"/>
      <c r="K549" s="114"/>
      <c r="L549" s="114"/>
      <c r="M549" s="114"/>
      <c r="N549" s="114"/>
      <c r="O549" s="114"/>
      <c r="P549" s="114"/>
      <c r="Q549" s="114"/>
      <c r="R549" s="114"/>
      <c r="S549" s="114"/>
      <c r="T549" s="114"/>
      <c r="U549" s="114"/>
      <c r="V549" s="114"/>
      <c r="W549" s="114"/>
      <c r="X549" s="114"/>
      <c r="Y549" s="114"/>
      <c r="Z549" s="114"/>
      <c r="AA549" s="114"/>
      <c r="AB549" s="114"/>
    </row>
    <row r="550" spans="2:28">
      <c r="B550" s="114"/>
      <c r="C550" s="114"/>
      <c r="D550" s="114"/>
      <c r="E550" s="114"/>
      <c r="F550" s="114"/>
      <c r="G550" s="114"/>
      <c r="H550" s="114"/>
      <c r="I550" s="114"/>
      <c r="J550" s="114"/>
      <c r="K550" s="114"/>
      <c r="L550" s="114"/>
      <c r="M550" s="114"/>
      <c r="N550" s="114"/>
      <c r="O550" s="114"/>
      <c r="P550" s="114"/>
      <c r="Q550" s="114"/>
      <c r="R550" s="114"/>
      <c r="S550" s="114"/>
      <c r="T550" s="114"/>
      <c r="U550" s="114"/>
      <c r="V550" s="114"/>
      <c r="W550" s="114"/>
      <c r="X550" s="114"/>
      <c r="Y550" s="114"/>
      <c r="Z550" s="114"/>
      <c r="AA550" s="114"/>
      <c r="AB550" s="114"/>
    </row>
    <row r="551" spans="2:28">
      <c r="B551" s="114"/>
      <c r="C551" s="114"/>
      <c r="D551" s="114"/>
      <c r="E551" s="114"/>
      <c r="F551" s="114"/>
      <c r="G551" s="114"/>
      <c r="H551" s="114"/>
      <c r="I551" s="114"/>
      <c r="J551" s="114"/>
      <c r="K551" s="114"/>
      <c r="L551" s="114"/>
      <c r="M551" s="114"/>
      <c r="N551" s="114"/>
      <c r="O551" s="114"/>
      <c r="P551" s="114"/>
      <c r="Q551" s="114"/>
      <c r="R551" s="114"/>
      <c r="S551" s="114"/>
      <c r="T551" s="114"/>
      <c r="U551" s="114"/>
      <c r="V551" s="114"/>
      <c r="W551" s="114"/>
      <c r="X551" s="114"/>
      <c r="Y551" s="114"/>
      <c r="Z551" s="114"/>
      <c r="AA551" s="114"/>
      <c r="AB551" s="114"/>
    </row>
    <row r="552" spans="2:28">
      <c r="B552" s="114"/>
      <c r="C552" s="114"/>
      <c r="D552" s="114"/>
      <c r="E552" s="114"/>
      <c r="F552" s="114"/>
      <c r="G552" s="114"/>
      <c r="H552" s="114"/>
      <c r="I552" s="114"/>
      <c r="J552" s="114"/>
      <c r="K552" s="114"/>
      <c r="L552" s="114"/>
      <c r="M552" s="114"/>
      <c r="N552" s="114"/>
      <c r="O552" s="114"/>
      <c r="P552" s="114"/>
      <c r="Q552" s="114"/>
      <c r="R552" s="114"/>
      <c r="S552" s="114"/>
      <c r="T552" s="114"/>
      <c r="U552" s="114"/>
      <c r="V552" s="114"/>
      <c r="W552" s="114"/>
      <c r="X552" s="114"/>
      <c r="Y552" s="114"/>
      <c r="Z552" s="114"/>
      <c r="AA552" s="114"/>
      <c r="AB552" s="114"/>
    </row>
    <row r="553" spans="2:28">
      <c r="B553" s="114"/>
      <c r="C553" s="114"/>
      <c r="D553" s="114"/>
      <c r="E553" s="114"/>
      <c r="F553" s="114"/>
      <c r="G553" s="114"/>
      <c r="H553" s="114"/>
      <c r="I553" s="114"/>
      <c r="J553" s="114"/>
      <c r="K553" s="114"/>
      <c r="L553" s="114"/>
      <c r="M553" s="114"/>
      <c r="N553" s="114"/>
      <c r="O553" s="114"/>
      <c r="P553" s="114"/>
      <c r="Q553" s="114"/>
      <c r="R553" s="114"/>
      <c r="S553" s="114"/>
      <c r="T553" s="114"/>
      <c r="U553" s="114"/>
      <c r="V553" s="114"/>
      <c r="W553" s="114"/>
      <c r="X553" s="114"/>
      <c r="Y553" s="114"/>
      <c r="Z553" s="114"/>
      <c r="AA553" s="114"/>
      <c r="AB553" s="114"/>
    </row>
    <row r="554" spans="2:28">
      <c r="B554" s="114"/>
      <c r="C554" s="114"/>
      <c r="D554" s="114"/>
      <c r="E554" s="114"/>
      <c r="F554" s="114"/>
      <c r="G554" s="114"/>
      <c r="H554" s="114"/>
      <c r="I554" s="114"/>
      <c r="J554" s="114"/>
      <c r="K554" s="114"/>
      <c r="L554" s="114"/>
      <c r="M554" s="114"/>
      <c r="N554" s="114"/>
      <c r="O554" s="114"/>
      <c r="P554" s="114"/>
      <c r="Q554" s="114"/>
      <c r="R554" s="114"/>
      <c r="S554" s="114"/>
      <c r="T554" s="114"/>
      <c r="U554" s="114"/>
      <c r="V554" s="114"/>
      <c r="W554" s="114"/>
      <c r="X554" s="114"/>
      <c r="Y554" s="114"/>
      <c r="Z554" s="114"/>
      <c r="AA554" s="114"/>
      <c r="AB554" s="114"/>
    </row>
    <row r="555" spans="2:28">
      <c r="B555" s="114"/>
      <c r="C555" s="114"/>
      <c r="D555" s="114"/>
      <c r="E555" s="114"/>
      <c r="F555" s="114"/>
      <c r="G555" s="114"/>
      <c r="H555" s="114"/>
      <c r="I555" s="114"/>
      <c r="J555" s="114"/>
      <c r="K555" s="114"/>
      <c r="L555" s="114"/>
      <c r="M555" s="114"/>
      <c r="N555" s="114"/>
      <c r="O555" s="114"/>
      <c r="P555" s="114"/>
      <c r="Q555" s="114"/>
      <c r="R555" s="114"/>
      <c r="S555" s="114"/>
      <c r="T555" s="114"/>
      <c r="U555" s="114"/>
      <c r="V555" s="114"/>
      <c r="W555" s="114"/>
      <c r="X555" s="114"/>
      <c r="Y555" s="114"/>
      <c r="Z555" s="114"/>
      <c r="AA555" s="114"/>
      <c r="AB555" s="114"/>
    </row>
    <row r="556" spans="2:28">
      <c r="B556" s="114"/>
      <c r="C556" s="114"/>
      <c r="D556" s="114"/>
      <c r="E556" s="114"/>
      <c r="F556" s="114"/>
      <c r="G556" s="114"/>
      <c r="H556" s="114"/>
      <c r="I556" s="114"/>
      <c r="J556" s="114"/>
      <c r="K556" s="114"/>
      <c r="L556" s="114"/>
      <c r="M556" s="114"/>
      <c r="N556" s="114"/>
      <c r="O556" s="114"/>
      <c r="P556" s="114"/>
      <c r="Q556" s="114"/>
      <c r="R556" s="114"/>
      <c r="S556" s="114"/>
      <c r="T556" s="114"/>
      <c r="U556" s="114"/>
      <c r="V556" s="114"/>
      <c r="W556" s="114"/>
      <c r="X556" s="114"/>
      <c r="Y556" s="114"/>
      <c r="Z556" s="114"/>
      <c r="AA556" s="114"/>
      <c r="AB556" s="114"/>
    </row>
    <row r="557" spans="2:28">
      <c r="B557" s="114"/>
      <c r="C557" s="114"/>
      <c r="D557" s="114"/>
      <c r="E557" s="114"/>
      <c r="F557" s="114"/>
      <c r="G557" s="114"/>
      <c r="H557" s="114"/>
      <c r="I557" s="114"/>
      <c r="J557" s="114"/>
      <c r="K557" s="114"/>
      <c r="L557" s="114"/>
      <c r="M557" s="114"/>
      <c r="N557" s="114"/>
      <c r="O557" s="114"/>
      <c r="P557" s="114"/>
      <c r="Q557" s="114"/>
      <c r="R557" s="114"/>
      <c r="S557" s="114"/>
      <c r="T557" s="114"/>
      <c r="U557" s="114"/>
      <c r="V557" s="114"/>
      <c r="W557" s="114"/>
      <c r="X557" s="114"/>
      <c r="Y557" s="114"/>
      <c r="Z557" s="114"/>
      <c r="AA557" s="114"/>
      <c r="AB557" s="114"/>
    </row>
    <row r="558" spans="2:28">
      <c r="B558" s="114"/>
      <c r="C558" s="114"/>
      <c r="D558" s="114"/>
      <c r="E558" s="114"/>
      <c r="F558" s="114"/>
      <c r="G558" s="114"/>
      <c r="H558" s="114"/>
      <c r="I558" s="114"/>
      <c r="J558" s="114"/>
      <c r="K558" s="114"/>
      <c r="L558" s="114"/>
      <c r="M558" s="114"/>
      <c r="N558" s="114"/>
      <c r="O558" s="114"/>
      <c r="P558" s="114"/>
      <c r="Q558" s="114"/>
      <c r="R558" s="114"/>
      <c r="S558" s="114"/>
      <c r="T558" s="114"/>
      <c r="U558" s="114"/>
      <c r="V558" s="114"/>
      <c r="W558" s="114"/>
      <c r="X558" s="114"/>
      <c r="Y558" s="114"/>
      <c r="Z558" s="114"/>
      <c r="AA558" s="114"/>
      <c r="AB558" s="114"/>
    </row>
    <row r="559" spans="2:28">
      <c r="B559" s="114"/>
      <c r="C559" s="114"/>
      <c r="D559" s="114"/>
      <c r="E559" s="114"/>
      <c r="F559" s="114"/>
      <c r="G559" s="114"/>
      <c r="H559" s="114"/>
      <c r="I559" s="114"/>
      <c r="J559" s="114"/>
      <c r="K559" s="114"/>
      <c r="L559" s="114"/>
      <c r="M559" s="114"/>
      <c r="N559" s="114"/>
      <c r="O559" s="114"/>
      <c r="P559" s="114"/>
      <c r="Q559" s="114"/>
      <c r="R559" s="114"/>
      <c r="S559" s="114"/>
      <c r="T559" s="114"/>
      <c r="U559" s="114"/>
      <c r="V559" s="114"/>
      <c r="W559" s="114"/>
      <c r="X559" s="114"/>
      <c r="Y559" s="114"/>
      <c r="Z559" s="114"/>
      <c r="AA559" s="114"/>
      <c r="AB559" s="114"/>
    </row>
    <row r="560" spans="2:28">
      <c r="B560" s="114"/>
      <c r="C560" s="114"/>
      <c r="D560" s="114"/>
      <c r="E560" s="114"/>
      <c r="F560" s="114"/>
      <c r="G560" s="114"/>
      <c r="H560" s="114"/>
      <c r="I560" s="114"/>
      <c r="J560" s="114"/>
      <c r="K560" s="114"/>
      <c r="L560" s="114"/>
      <c r="M560" s="114"/>
      <c r="N560" s="114"/>
      <c r="O560" s="114"/>
      <c r="P560" s="114"/>
      <c r="Q560" s="114"/>
      <c r="R560" s="114"/>
      <c r="S560" s="114"/>
      <c r="T560" s="114"/>
      <c r="U560" s="114"/>
      <c r="V560" s="114"/>
      <c r="W560" s="114"/>
      <c r="X560" s="114"/>
      <c r="Y560" s="114"/>
      <c r="Z560" s="114"/>
      <c r="AA560" s="114"/>
      <c r="AB560" s="114"/>
    </row>
    <row r="561" spans="2:28">
      <c r="B561" s="114"/>
      <c r="C561" s="114"/>
      <c r="D561" s="114"/>
      <c r="E561" s="114"/>
      <c r="F561" s="114"/>
      <c r="G561" s="114"/>
      <c r="H561" s="114"/>
      <c r="I561" s="114"/>
      <c r="J561" s="114"/>
      <c r="K561" s="114"/>
      <c r="L561" s="114"/>
      <c r="M561" s="114"/>
      <c r="N561" s="114"/>
      <c r="O561" s="114"/>
      <c r="P561" s="114"/>
      <c r="Q561" s="114"/>
      <c r="R561" s="114"/>
      <c r="S561" s="114"/>
      <c r="T561" s="114"/>
      <c r="U561" s="114"/>
      <c r="V561" s="114"/>
      <c r="W561" s="114"/>
      <c r="X561" s="114"/>
      <c r="Y561" s="114"/>
      <c r="Z561" s="114"/>
      <c r="AA561" s="114"/>
      <c r="AB561" s="114"/>
    </row>
    <row r="562" spans="2:28">
      <c r="B562" s="114"/>
      <c r="C562" s="114"/>
      <c r="D562" s="114"/>
      <c r="E562" s="114"/>
      <c r="F562" s="114"/>
      <c r="G562" s="114"/>
      <c r="H562" s="114"/>
      <c r="I562" s="114"/>
      <c r="J562" s="114"/>
      <c r="K562" s="114"/>
      <c r="L562" s="114"/>
      <c r="M562" s="114"/>
      <c r="N562" s="114"/>
      <c r="O562" s="114"/>
      <c r="P562" s="114"/>
      <c r="Q562" s="114"/>
      <c r="R562" s="114"/>
      <c r="S562" s="114"/>
      <c r="T562" s="114"/>
      <c r="U562" s="114"/>
      <c r="V562" s="114"/>
      <c r="W562" s="114"/>
      <c r="X562" s="114"/>
      <c r="Y562" s="114"/>
      <c r="Z562" s="114"/>
      <c r="AA562" s="114"/>
      <c r="AB562" s="114"/>
    </row>
    <row r="563" spans="2:28">
      <c r="B563" s="114"/>
      <c r="C563" s="114"/>
      <c r="D563" s="114"/>
      <c r="E563" s="114"/>
      <c r="F563" s="114"/>
      <c r="G563" s="114"/>
      <c r="H563" s="114"/>
      <c r="I563" s="114"/>
      <c r="J563" s="114"/>
      <c r="K563" s="114"/>
      <c r="L563" s="114"/>
      <c r="M563" s="114"/>
      <c r="N563" s="114"/>
      <c r="O563" s="114"/>
      <c r="P563" s="114"/>
      <c r="Q563" s="114"/>
      <c r="R563" s="114"/>
      <c r="S563" s="114"/>
      <c r="T563" s="114"/>
      <c r="U563" s="114"/>
      <c r="V563" s="114"/>
      <c r="W563" s="114"/>
      <c r="X563" s="114"/>
      <c r="Y563" s="114"/>
      <c r="Z563" s="114"/>
      <c r="AA563" s="114"/>
      <c r="AB563" s="114"/>
    </row>
    <row r="564" spans="2:28">
      <c r="B564" s="114"/>
      <c r="C564" s="114"/>
      <c r="D564" s="114"/>
      <c r="E564" s="114"/>
      <c r="F564" s="114"/>
      <c r="G564" s="114"/>
      <c r="H564" s="114"/>
      <c r="I564" s="114"/>
      <c r="J564" s="114"/>
      <c r="K564" s="114"/>
      <c r="L564" s="114"/>
      <c r="M564" s="114"/>
      <c r="N564" s="114"/>
      <c r="O564" s="114"/>
      <c r="P564" s="114"/>
      <c r="Q564" s="114"/>
      <c r="R564" s="114"/>
      <c r="S564" s="114"/>
      <c r="T564" s="114"/>
      <c r="U564" s="114"/>
      <c r="V564" s="114"/>
      <c r="W564" s="114"/>
      <c r="X564" s="114"/>
      <c r="Y564" s="114"/>
      <c r="Z564" s="114"/>
      <c r="AA564" s="114"/>
      <c r="AB564" s="114"/>
    </row>
    <row r="565" spans="2:28">
      <c r="B565" s="114"/>
      <c r="C565" s="114"/>
      <c r="D565" s="114"/>
      <c r="E565" s="114"/>
      <c r="F565" s="114"/>
      <c r="G565" s="114"/>
      <c r="H565" s="114"/>
      <c r="I565" s="114"/>
      <c r="J565" s="114"/>
      <c r="K565" s="114"/>
      <c r="L565" s="114"/>
      <c r="M565" s="114"/>
      <c r="N565" s="114"/>
      <c r="O565" s="114"/>
      <c r="P565" s="114"/>
      <c r="Q565" s="114"/>
      <c r="R565" s="114"/>
      <c r="S565" s="114"/>
      <c r="T565" s="114"/>
      <c r="U565" s="114"/>
      <c r="V565" s="114"/>
      <c r="W565" s="114"/>
      <c r="X565" s="114"/>
      <c r="Y565" s="114"/>
      <c r="Z565" s="114"/>
      <c r="AA565" s="114"/>
      <c r="AB565" s="114"/>
    </row>
    <row r="566" spans="2:28">
      <c r="B566" s="114"/>
      <c r="C566" s="114"/>
      <c r="D566" s="114"/>
      <c r="E566" s="114"/>
      <c r="F566" s="114"/>
      <c r="G566" s="114"/>
      <c r="H566" s="114"/>
      <c r="I566" s="114"/>
      <c r="J566" s="114"/>
      <c r="K566" s="114"/>
      <c r="L566" s="114"/>
      <c r="M566" s="114"/>
      <c r="N566" s="114"/>
      <c r="O566" s="114"/>
      <c r="P566" s="114"/>
      <c r="Q566" s="114"/>
      <c r="R566" s="114"/>
      <c r="S566" s="114"/>
      <c r="T566" s="114"/>
      <c r="U566" s="114"/>
      <c r="V566" s="114"/>
      <c r="W566" s="114"/>
      <c r="X566" s="114"/>
      <c r="Y566" s="114"/>
      <c r="Z566" s="114"/>
      <c r="AA566" s="114"/>
      <c r="AB566" s="114"/>
    </row>
    <row r="567" spans="2:28">
      <c r="B567" s="114"/>
      <c r="C567" s="114"/>
      <c r="D567" s="114"/>
      <c r="E567" s="114"/>
      <c r="F567" s="114"/>
      <c r="G567" s="114"/>
      <c r="H567" s="114"/>
      <c r="I567" s="114"/>
      <c r="J567" s="114"/>
      <c r="K567" s="114"/>
      <c r="L567" s="114"/>
      <c r="M567" s="114"/>
      <c r="N567" s="114"/>
      <c r="O567" s="114"/>
      <c r="P567" s="114"/>
      <c r="Q567" s="114"/>
      <c r="R567" s="114"/>
      <c r="S567" s="114"/>
      <c r="T567" s="114"/>
      <c r="U567" s="114"/>
      <c r="V567" s="114"/>
      <c r="W567" s="114"/>
      <c r="X567" s="114"/>
      <c r="Y567" s="114"/>
      <c r="Z567" s="114"/>
      <c r="AA567" s="114"/>
      <c r="AB567" s="114"/>
    </row>
    <row r="568" spans="2:28">
      <c r="B568" s="114"/>
      <c r="C568" s="114"/>
      <c r="D568" s="114"/>
      <c r="E568" s="114"/>
      <c r="F568" s="114"/>
      <c r="G568" s="114"/>
      <c r="H568" s="114"/>
      <c r="I568" s="114"/>
      <c r="J568" s="114"/>
      <c r="K568" s="114"/>
      <c r="L568" s="114"/>
      <c r="M568" s="114"/>
      <c r="N568" s="114"/>
      <c r="O568" s="114"/>
      <c r="P568" s="114"/>
      <c r="Q568" s="114"/>
      <c r="R568" s="114"/>
      <c r="S568" s="114"/>
      <c r="T568" s="114"/>
      <c r="U568" s="114"/>
      <c r="V568" s="114"/>
      <c r="W568" s="114"/>
      <c r="X568" s="114"/>
      <c r="Y568" s="114"/>
      <c r="Z568" s="114"/>
      <c r="AA568" s="114"/>
      <c r="AB568" s="114"/>
    </row>
    <row r="569" spans="2:28">
      <c r="B569" s="114"/>
      <c r="C569" s="114"/>
      <c r="D569" s="114"/>
      <c r="E569" s="114"/>
      <c r="F569" s="114"/>
      <c r="G569" s="114"/>
      <c r="H569" s="114"/>
      <c r="I569" s="114"/>
      <c r="J569" s="114"/>
      <c r="K569" s="114"/>
      <c r="L569" s="114"/>
      <c r="M569" s="114"/>
      <c r="N569" s="114"/>
      <c r="O569" s="114"/>
      <c r="P569" s="114"/>
      <c r="Q569" s="114"/>
      <c r="R569" s="114"/>
      <c r="S569" s="114"/>
      <c r="T569" s="114"/>
      <c r="U569" s="114"/>
      <c r="V569" s="114"/>
      <c r="W569" s="114"/>
      <c r="X569" s="114"/>
      <c r="Y569" s="114"/>
      <c r="Z569" s="114"/>
      <c r="AA569" s="114"/>
      <c r="AB569" s="114"/>
    </row>
    <row r="570" spans="2:28">
      <c r="B570" s="114"/>
      <c r="C570" s="114"/>
      <c r="D570" s="114"/>
      <c r="E570" s="114"/>
      <c r="F570" s="114"/>
      <c r="G570" s="114"/>
      <c r="H570" s="114"/>
      <c r="I570" s="114"/>
      <c r="J570" s="114"/>
      <c r="K570" s="114"/>
      <c r="L570" s="114"/>
      <c r="M570" s="114"/>
      <c r="N570" s="114"/>
      <c r="O570" s="114"/>
      <c r="P570" s="114"/>
      <c r="Q570" s="114"/>
      <c r="R570" s="114"/>
      <c r="S570" s="114"/>
      <c r="T570" s="114"/>
      <c r="U570" s="114"/>
      <c r="V570" s="114"/>
      <c r="W570" s="114"/>
      <c r="X570" s="114"/>
      <c r="Y570" s="114"/>
      <c r="Z570" s="114"/>
      <c r="AA570" s="114"/>
      <c r="AB570" s="114"/>
    </row>
    <row r="571" spans="2:28">
      <c r="B571" s="114"/>
      <c r="C571" s="114"/>
      <c r="D571" s="114"/>
      <c r="E571" s="114"/>
      <c r="F571" s="114"/>
      <c r="G571" s="114"/>
      <c r="H571" s="114"/>
      <c r="I571" s="114"/>
      <c r="J571" s="114"/>
      <c r="K571" s="114"/>
      <c r="L571" s="114"/>
      <c r="M571" s="114"/>
      <c r="N571" s="114"/>
      <c r="O571" s="114"/>
      <c r="P571" s="114"/>
      <c r="Q571" s="114"/>
      <c r="R571" s="114"/>
      <c r="S571" s="114"/>
      <c r="T571" s="114"/>
      <c r="U571" s="114"/>
      <c r="V571" s="114"/>
      <c r="W571" s="114"/>
      <c r="X571" s="114"/>
      <c r="Y571" s="114"/>
      <c r="Z571" s="114"/>
      <c r="AA571" s="114"/>
      <c r="AB571" s="114"/>
    </row>
    <row r="572" spans="2:28">
      <c r="B572" s="114"/>
      <c r="C572" s="114"/>
      <c r="D572" s="114"/>
      <c r="E572" s="114"/>
      <c r="F572" s="114"/>
      <c r="G572" s="114"/>
      <c r="H572" s="114"/>
      <c r="I572" s="114"/>
      <c r="J572" s="114"/>
      <c r="K572" s="114"/>
      <c r="L572" s="114"/>
      <c r="M572" s="114"/>
      <c r="N572" s="114"/>
      <c r="O572" s="114"/>
      <c r="P572" s="114"/>
      <c r="Q572" s="114"/>
      <c r="R572" s="114"/>
      <c r="S572" s="114"/>
      <c r="T572" s="114"/>
      <c r="U572" s="114"/>
      <c r="V572" s="114"/>
      <c r="W572" s="114"/>
      <c r="X572" s="114"/>
      <c r="Y572" s="114"/>
      <c r="Z572" s="114"/>
      <c r="AA572" s="114"/>
      <c r="AB572" s="114"/>
    </row>
    <row r="573" spans="2:28">
      <c r="B573" s="114"/>
      <c r="C573" s="114"/>
      <c r="D573" s="114"/>
      <c r="E573" s="114"/>
      <c r="F573" s="114"/>
      <c r="G573" s="114"/>
      <c r="H573" s="114"/>
      <c r="I573" s="114"/>
      <c r="J573" s="114"/>
      <c r="K573" s="114"/>
      <c r="L573" s="114"/>
      <c r="M573" s="114"/>
      <c r="N573" s="114"/>
      <c r="O573" s="114"/>
      <c r="P573" s="114"/>
      <c r="Q573" s="114"/>
      <c r="R573" s="114"/>
      <c r="S573" s="114"/>
      <c r="T573" s="114"/>
      <c r="U573" s="114"/>
      <c r="V573" s="114"/>
      <c r="W573" s="114"/>
      <c r="X573" s="114"/>
      <c r="Y573" s="114"/>
      <c r="Z573" s="114"/>
      <c r="AA573" s="114"/>
      <c r="AB573" s="114"/>
    </row>
    <row r="574" spans="2:28">
      <c r="B574" s="114"/>
      <c r="C574" s="114"/>
      <c r="D574" s="114"/>
      <c r="E574" s="114"/>
      <c r="F574" s="114"/>
      <c r="G574" s="114"/>
      <c r="H574" s="114"/>
      <c r="I574" s="114"/>
      <c r="J574" s="114"/>
      <c r="K574" s="114"/>
      <c r="L574" s="114"/>
      <c r="M574" s="114"/>
      <c r="N574" s="114"/>
      <c r="O574" s="114"/>
      <c r="P574" s="114"/>
      <c r="Q574" s="114"/>
      <c r="R574" s="114"/>
      <c r="S574" s="114"/>
      <c r="T574" s="114"/>
      <c r="U574" s="114"/>
      <c r="V574" s="114"/>
      <c r="W574" s="114"/>
      <c r="X574" s="114"/>
      <c r="Y574" s="114"/>
      <c r="Z574" s="114"/>
      <c r="AA574" s="114"/>
      <c r="AB574" s="114"/>
    </row>
    <row r="575" spans="2:28">
      <c r="B575" s="114"/>
      <c r="C575" s="114"/>
      <c r="D575" s="114"/>
      <c r="E575" s="114"/>
      <c r="F575" s="114"/>
      <c r="G575" s="114"/>
      <c r="H575" s="114"/>
      <c r="I575" s="114"/>
      <c r="J575" s="114"/>
      <c r="K575" s="114"/>
      <c r="L575" s="114"/>
      <c r="M575" s="114"/>
      <c r="N575" s="114"/>
      <c r="O575" s="114"/>
      <c r="P575" s="114"/>
      <c r="Q575" s="114"/>
      <c r="R575" s="114"/>
      <c r="S575" s="114"/>
      <c r="T575" s="114"/>
      <c r="U575" s="114"/>
      <c r="V575" s="114"/>
      <c r="W575" s="114"/>
      <c r="X575" s="114"/>
      <c r="Y575" s="114"/>
      <c r="Z575" s="114"/>
      <c r="AA575" s="114"/>
      <c r="AB575" s="114"/>
    </row>
    <row r="576" spans="2:28">
      <c r="B576" s="114"/>
      <c r="C576" s="114"/>
      <c r="D576" s="114"/>
      <c r="E576" s="114"/>
      <c r="F576" s="114"/>
      <c r="G576" s="114"/>
      <c r="H576" s="114"/>
      <c r="I576" s="114"/>
      <c r="J576" s="114"/>
      <c r="K576" s="114"/>
      <c r="L576" s="114"/>
      <c r="M576" s="114"/>
      <c r="N576" s="114"/>
      <c r="O576" s="114"/>
      <c r="P576" s="114"/>
      <c r="Q576" s="114"/>
      <c r="R576" s="114"/>
      <c r="S576" s="114"/>
      <c r="T576" s="114"/>
      <c r="U576" s="114"/>
      <c r="V576" s="114"/>
      <c r="W576" s="114"/>
      <c r="X576" s="114"/>
      <c r="Y576" s="114"/>
      <c r="Z576" s="114"/>
      <c r="AA576" s="114"/>
      <c r="AB576" s="114"/>
    </row>
    <row r="577" spans="2:28">
      <c r="B577" s="114"/>
      <c r="C577" s="114"/>
      <c r="D577" s="114"/>
      <c r="E577" s="114"/>
      <c r="F577" s="114"/>
      <c r="G577" s="114"/>
      <c r="H577" s="114"/>
      <c r="I577" s="114"/>
      <c r="J577" s="114"/>
      <c r="K577" s="114"/>
      <c r="L577" s="114"/>
      <c r="M577" s="114"/>
      <c r="N577" s="114"/>
      <c r="O577" s="114"/>
      <c r="P577" s="114"/>
      <c r="Q577" s="114"/>
      <c r="R577" s="114"/>
      <c r="S577" s="114"/>
      <c r="T577" s="114"/>
      <c r="U577" s="114"/>
      <c r="V577" s="114"/>
      <c r="W577" s="114"/>
      <c r="X577" s="114"/>
      <c r="Y577" s="114"/>
      <c r="Z577" s="114"/>
      <c r="AA577" s="114"/>
      <c r="AB577" s="114"/>
    </row>
    <row r="578" spans="2:28">
      <c r="B578" s="114"/>
      <c r="C578" s="114"/>
      <c r="D578" s="114"/>
      <c r="E578" s="114"/>
      <c r="F578" s="114"/>
      <c r="G578" s="114"/>
      <c r="H578" s="114"/>
      <c r="I578" s="114"/>
      <c r="J578" s="114"/>
      <c r="K578" s="114"/>
      <c r="L578" s="114"/>
      <c r="M578" s="114"/>
      <c r="N578" s="114"/>
      <c r="O578" s="114"/>
      <c r="P578" s="114"/>
      <c r="Q578" s="114"/>
      <c r="R578" s="114"/>
      <c r="S578" s="114"/>
      <c r="T578" s="114"/>
      <c r="U578" s="114"/>
      <c r="V578" s="114"/>
      <c r="W578" s="114"/>
      <c r="X578" s="114"/>
      <c r="Y578" s="114"/>
      <c r="Z578" s="114"/>
      <c r="AA578" s="114"/>
      <c r="AB578" s="114"/>
    </row>
    <row r="579" spans="2:28">
      <c r="B579" s="114"/>
      <c r="C579" s="114"/>
      <c r="D579" s="114"/>
      <c r="E579" s="114"/>
      <c r="F579" s="114"/>
      <c r="G579" s="114"/>
      <c r="H579" s="114"/>
      <c r="I579" s="114"/>
      <c r="J579" s="114"/>
      <c r="K579" s="114"/>
      <c r="L579" s="114"/>
      <c r="M579" s="114"/>
      <c r="N579" s="114"/>
      <c r="O579" s="114"/>
      <c r="P579" s="114"/>
      <c r="Q579" s="114"/>
      <c r="R579" s="114"/>
      <c r="S579" s="114"/>
      <c r="T579" s="114"/>
      <c r="U579" s="114"/>
      <c r="V579" s="114"/>
      <c r="W579" s="114"/>
      <c r="X579" s="114"/>
      <c r="Y579" s="114"/>
      <c r="Z579" s="114"/>
      <c r="AA579" s="114"/>
      <c r="AB579" s="114"/>
    </row>
    <row r="580" spans="2:28">
      <c r="B580" s="114"/>
      <c r="C580" s="114"/>
      <c r="D580" s="114"/>
      <c r="E580" s="114"/>
      <c r="F580" s="114"/>
      <c r="G580" s="114"/>
      <c r="H580" s="114"/>
      <c r="I580" s="114"/>
      <c r="J580" s="114"/>
      <c r="K580" s="114"/>
      <c r="L580" s="114"/>
      <c r="M580" s="114"/>
      <c r="N580" s="114"/>
      <c r="O580" s="114"/>
      <c r="P580" s="114"/>
      <c r="Q580" s="114"/>
      <c r="R580" s="114"/>
      <c r="S580" s="114"/>
      <c r="T580" s="114"/>
      <c r="U580" s="114"/>
      <c r="V580" s="114"/>
      <c r="W580" s="114"/>
      <c r="X580" s="114"/>
      <c r="Y580" s="114"/>
      <c r="Z580" s="114"/>
      <c r="AA580" s="114"/>
      <c r="AB580" s="114"/>
    </row>
    <row r="581" spans="2:28">
      <c r="B581" s="114"/>
      <c r="C581" s="114"/>
      <c r="D581" s="114"/>
      <c r="E581" s="114"/>
      <c r="F581" s="114"/>
      <c r="G581" s="114"/>
      <c r="H581" s="114"/>
      <c r="I581" s="114"/>
      <c r="J581" s="114"/>
      <c r="K581" s="114"/>
      <c r="L581" s="114"/>
      <c r="M581" s="114"/>
      <c r="N581" s="114"/>
      <c r="O581" s="114"/>
      <c r="P581" s="114"/>
      <c r="Q581" s="114"/>
      <c r="R581" s="114"/>
      <c r="S581" s="114"/>
      <c r="T581" s="114"/>
      <c r="U581" s="114"/>
      <c r="V581" s="114"/>
      <c r="W581" s="114"/>
      <c r="X581" s="114"/>
      <c r="Y581" s="114"/>
      <c r="Z581" s="114"/>
      <c r="AA581" s="114"/>
      <c r="AB581" s="114"/>
    </row>
    <row r="582" spans="2:28">
      <c r="B582" s="114"/>
      <c r="C582" s="114"/>
      <c r="D582" s="114"/>
      <c r="E582" s="114"/>
      <c r="F582" s="114"/>
      <c r="G582" s="114"/>
      <c r="H582" s="114"/>
      <c r="I582" s="114"/>
      <c r="J582" s="114"/>
      <c r="K582" s="114"/>
      <c r="L582" s="114"/>
      <c r="M582" s="114"/>
      <c r="N582" s="114"/>
      <c r="O582" s="114"/>
      <c r="P582" s="114"/>
      <c r="Q582" s="114"/>
      <c r="R582" s="114"/>
      <c r="S582" s="114"/>
      <c r="T582" s="114"/>
      <c r="U582" s="114"/>
      <c r="V582" s="114"/>
      <c r="W582" s="114"/>
      <c r="X582" s="114"/>
      <c r="Y582" s="114"/>
      <c r="Z582" s="114"/>
      <c r="AA582" s="114"/>
      <c r="AB582" s="114"/>
    </row>
    <row r="583" spans="2:28">
      <c r="B583" s="114"/>
      <c r="C583" s="114"/>
      <c r="D583" s="114"/>
      <c r="E583" s="114"/>
      <c r="F583" s="114"/>
      <c r="G583" s="114"/>
      <c r="H583" s="114"/>
      <c r="I583" s="114"/>
      <c r="J583" s="114"/>
      <c r="K583" s="114"/>
      <c r="L583" s="114"/>
      <c r="M583" s="114"/>
      <c r="N583" s="114"/>
      <c r="O583" s="114"/>
      <c r="P583" s="114"/>
      <c r="Q583" s="114"/>
      <c r="R583" s="114"/>
      <c r="S583" s="114"/>
      <c r="T583" s="114"/>
      <c r="U583" s="114"/>
      <c r="V583" s="114"/>
      <c r="W583" s="114"/>
      <c r="X583" s="114"/>
      <c r="Y583" s="114"/>
      <c r="Z583" s="114"/>
      <c r="AA583" s="114"/>
      <c r="AB583" s="114"/>
    </row>
    <row r="584" spans="2:28">
      <c r="B584" s="114"/>
      <c r="C584" s="114"/>
      <c r="D584" s="114"/>
      <c r="E584" s="114"/>
      <c r="F584" s="114"/>
      <c r="G584" s="114"/>
      <c r="H584" s="114"/>
      <c r="I584" s="114"/>
      <c r="J584" s="114"/>
      <c r="K584" s="114"/>
      <c r="L584" s="114"/>
      <c r="M584" s="114"/>
      <c r="N584" s="114"/>
      <c r="O584" s="114"/>
      <c r="P584" s="114"/>
      <c r="Q584" s="114"/>
      <c r="R584" s="114"/>
      <c r="S584" s="114"/>
      <c r="T584" s="114"/>
      <c r="U584" s="114"/>
      <c r="V584" s="114"/>
      <c r="W584" s="114"/>
      <c r="X584" s="114"/>
      <c r="Y584" s="114"/>
      <c r="Z584" s="114"/>
      <c r="AA584" s="114"/>
      <c r="AB584" s="114"/>
    </row>
    <row r="585" spans="2:28">
      <c r="B585" s="114"/>
      <c r="C585" s="114"/>
      <c r="D585" s="114"/>
      <c r="E585" s="114"/>
      <c r="F585" s="114"/>
      <c r="G585" s="114"/>
      <c r="H585" s="114"/>
      <c r="I585" s="114"/>
      <c r="J585" s="114"/>
      <c r="K585" s="114"/>
      <c r="L585" s="114"/>
      <c r="M585" s="114"/>
      <c r="N585" s="114"/>
      <c r="O585" s="114"/>
      <c r="P585" s="114"/>
      <c r="Q585" s="114"/>
      <c r="R585" s="114"/>
      <c r="S585" s="114"/>
      <c r="T585" s="114"/>
      <c r="U585" s="114"/>
      <c r="V585" s="114"/>
      <c r="W585" s="114"/>
      <c r="X585" s="114"/>
      <c r="Y585" s="114"/>
      <c r="Z585" s="114"/>
      <c r="AA585" s="114"/>
      <c r="AB585" s="114"/>
    </row>
    <row r="586" spans="2:28">
      <c r="B586" s="114"/>
      <c r="C586" s="114"/>
      <c r="D586" s="114"/>
      <c r="E586" s="114"/>
      <c r="F586" s="114"/>
      <c r="G586" s="114"/>
      <c r="H586" s="114"/>
      <c r="I586" s="114"/>
      <c r="J586" s="114"/>
      <c r="K586" s="114"/>
      <c r="L586" s="114"/>
      <c r="M586" s="114"/>
      <c r="N586" s="114"/>
      <c r="O586" s="114"/>
      <c r="P586" s="114"/>
      <c r="Q586" s="114"/>
      <c r="R586" s="114"/>
      <c r="S586" s="114"/>
      <c r="T586" s="114"/>
      <c r="U586" s="114"/>
      <c r="V586" s="114"/>
      <c r="W586" s="114"/>
      <c r="X586" s="114"/>
      <c r="Y586" s="114"/>
      <c r="Z586" s="114"/>
      <c r="AA586" s="114"/>
      <c r="AB586" s="114"/>
    </row>
    <row r="587" spans="2:28">
      <c r="B587" s="114"/>
      <c r="C587" s="114"/>
      <c r="D587" s="114"/>
      <c r="E587" s="114"/>
      <c r="F587" s="114"/>
      <c r="G587" s="114"/>
      <c r="H587" s="114"/>
      <c r="I587" s="114"/>
      <c r="J587" s="114"/>
      <c r="K587" s="114"/>
      <c r="L587" s="114"/>
      <c r="M587" s="114"/>
      <c r="N587" s="114"/>
      <c r="O587" s="114"/>
      <c r="P587" s="114"/>
      <c r="Q587" s="114"/>
      <c r="R587" s="114"/>
      <c r="S587" s="114"/>
      <c r="T587" s="114"/>
      <c r="U587" s="114"/>
      <c r="V587" s="114"/>
      <c r="W587" s="114"/>
      <c r="X587" s="114"/>
      <c r="Y587" s="114"/>
      <c r="Z587" s="114"/>
      <c r="AA587" s="114"/>
      <c r="AB587" s="114"/>
    </row>
    <row r="588" spans="2:28">
      <c r="B588" s="114"/>
      <c r="C588" s="114"/>
      <c r="D588" s="114"/>
      <c r="E588" s="114"/>
      <c r="F588" s="114"/>
      <c r="G588" s="114"/>
      <c r="H588" s="114"/>
      <c r="I588" s="114"/>
      <c r="J588" s="114"/>
      <c r="K588" s="114"/>
      <c r="L588" s="114"/>
      <c r="M588" s="114"/>
      <c r="N588" s="114"/>
      <c r="O588" s="114"/>
      <c r="P588" s="114"/>
      <c r="Q588" s="114"/>
      <c r="R588" s="114"/>
      <c r="S588" s="114"/>
      <c r="T588" s="114"/>
      <c r="U588" s="114"/>
      <c r="V588" s="114"/>
      <c r="W588" s="114"/>
      <c r="X588" s="114"/>
      <c r="Y588" s="114"/>
      <c r="Z588" s="114"/>
      <c r="AA588" s="114"/>
      <c r="AB588" s="114"/>
    </row>
    <row r="589" spans="2:28">
      <c r="B589" s="114"/>
      <c r="C589" s="114"/>
      <c r="D589" s="114"/>
      <c r="E589" s="114"/>
      <c r="F589" s="114"/>
      <c r="G589" s="114"/>
      <c r="H589" s="114"/>
      <c r="I589" s="114"/>
      <c r="J589" s="114"/>
      <c r="K589" s="114"/>
      <c r="L589" s="114"/>
      <c r="M589" s="114"/>
      <c r="N589" s="114"/>
      <c r="O589" s="114"/>
      <c r="P589" s="114"/>
      <c r="Q589" s="114"/>
      <c r="R589" s="114"/>
      <c r="S589" s="114"/>
      <c r="T589" s="114"/>
      <c r="U589" s="114"/>
      <c r="V589" s="114"/>
      <c r="W589" s="114"/>
      <c r="X589" s="114"/>
      <c r="Y589" s="114"/>
      <c r="Z589" s="114"/>
      <c r="AA589" s="114"/>
      <c r="AB589" s="114"/>
    </row>
    <row r="590" spans="2:28">
      <c r="B590" s="114"/>
      <c r="C590" s="114"/>
      <c r="D590" s="114"/>
      <c r="E590" s="114"/>
      <c r="F590" s="114"/>
      <c r="G590" s="114"/>
      <c r="H590" s="114"/>
      <c r="I590" s="114"/>
      <c r="J590" s="114"/>
      <c r="K590" s="114"/>
      <c r="L590" s="114"/>
      <c r="M590" s="114"/>
      <c r="N590" s="114"/>
      <c r="O590" s="114"/>
      <c r="P590" s="114"/>
      <c r="Q590" s="114"/>
      <c r="R590" s="114"/>
      <c r="S590" s="114"/>
      <c r="T590" s="114"/>
      <c r="U590" s="114"/>
      <c r="V590" s="114"/>
      <c r="W590" s="114"/>
      <c r="X590" s="114"/>
      <c r="Y590" s="114"/>
      <c r="Z590" s="114"/>
      <c r="AA590" s="114"/>
      <c r="AB590" s="114"/>
    </row>
    <row r="591" spans="2:28">
      <c r="B591" s="114"/>
      <c r="C591" s="114"/>
      <c r="D591" s="114"/>
      <c r="E591" s="114"/>
      <c r="F591" s="114"/>
      <c r="G591" s="114"/>
      <c r="H591" s="114"/>
      <c r="I591" s="114"/>
      <c r="J591" s="114"/>
      <c r="K591" s="114"/>
      <c r="L591" s="114"/>
      <c r="M591" s="114"/>
      <c r="N591" s="114"/>
      <c r="O591" s="114"/>
      <c r="P591" s="114"/>
      <c r="Q591" s="114"/>
      <c r="R591" s="114"/>
      <c r="S591" s="114"/>
      <c r="T591" s="114"/>
      <c r="U591" s="114"/>
      <c r="V591" s="114"/>
      <c r="W591" s="114"/>
      <c r="X591" s="114"/>
      <c r="Y591" s="114"/>
      <c r="Z591" s="114"/>
      <c r="AA591" s="114"/>
      <c r="AB591" s="114"/>
    </row>
    <row r="592" spans="2:28">
      <c r="B592" s="114"/>
      <c r="C592" s="114"/>
      <c r="D592" s="114"/>
      <c r="E592" s="114"/>
      <c r="F592" s="114"/>
      <c r="G592" s="114"/>
      <c r="H592" s="114"/>
      <c r="I592" s="114"/>
      <c r="J592" s="114"/>
      <c r="K592" s="114"/>
      <c r="L592" s="114"/>
      <c r="M592" s="114"/>
      <c r="N592" s="114"/>
      <c r="O592" s="114"/>
      <c r="P592" s="114"/>
      <c r="Q592" s="114"/>
      <c r="R592" s="114"/>
      <c r="S592" s="114"/>
      <c r="T592" s="114"/>
      <c r="U592" s="114"/>
      <c r="V592" s="114"/>
      <c r="W592" s="114"/>
      <c r="X592" s="114"/>
      <c r="Y592" s="114"/>
      <c r="Z592" s="114"/>
      <c r="AA592" s="114"/>
      <c r="AB592" s="114"/>
    </row>
    <row r="593" spans="2:28">
      <c r="B593" s="114"/>
      <c r="C593" s="114"/>
      <c r="D593" s="114"/>
      <c r="E593" s="114"/>
      <c r="F593" s="114"/>
      <c r="G593" s="114"/>
      <c r="H593" s="114"/>
      <c r="I593" s="114"/>
      <c r="J593" s="114"/>
      <c r="K593" s="114"/>
      <c r="L593" s="114"/>
      <c r="M593" s="114"/>
      <c r="N593" s="114"/>
      <c r="O593" s="114"/>
      <c r="P593" s="114"/>
      <c r="Q593" s="114"/>
      <c r="R593" s="114"/>
      <c r="S593" s="114"/>
      <c r="T593" s="114"/>
      <c r="U593" s="114"/>
      <c r="V593" s="114"/>
      <c r="W593" s="114"/>
      <c r="X593" s="114"/>
      <c r="Y593" s="114"/>
      <c r="Z593" s="114"/>
      <c r="AA593" s="114"/>
      <c r="AB593" s="114"/>
    </row>
    <row r="594" spans="2:28">
      <c r="B594" s="114"/>
      <c r="C594" s="114"/>
      <c r="D594" s="114"/>
      <c r="E594" s="114"/>
      <c r="F594" s="114"/>
      <c r="G594" s="114"/>
      <c r="H594" s="114"/>
      <c r="I594" s="114"/>
      <c r="J594" s="114"/>
      <c r="K594" s="114"/>
      <c r="L594" s="114"/>
      <c r="M594" s="114"/>
      <c r="N594" s="114"/>
      <c r="O594" s="114"/>
      <c r="P594" s="114"/>
      <c r="Q594" s="114"/>
      <c r="R594" s="114"/>
      <c r="S594" s="114"/>
      <c r="T594" s="114"/>
      <c r="U594" s="114"/>
      <c r="V594" s="114"/>
      <c r="W594" s="114"/>
      <c r="X594" s="114"/>
      <c r="Y594" s="114"/>
      <c r="Z594" s="114"/>
      <c r="AA594" s="114"/>
      <c r="AB594" s="114"/>
    </row>
    <row r="595" spans="2:28">
      <c r="B595" s="114"/>
      <c r="C595" s="114"/>
      <c r="D595" s="114"/>
      <c r="E595" s="114"/>
      <c r="F595" s="114"/>
      <c r="G595" s="114"/>
      <c r="H595" s="114"/>
      <c r="I595" s="114"/>
      <c r="J595" s="114"/>
      <c r="K595" s="114"/>
      <c r="L595" s="114"/>
      <c r="M595" s="114"/>
      <c r="N595" s="114"/>
      <c r="O595" s="114"/>
      <c r="P595" s="114"/>
      <c r="Q595" s="114"/>
      <c r="R595" s="114"/>
      <c r="S595" s="114"/>
      <c r="T595" s="114"/>
      <c r="U595" s="114"/>
      <c r="V595" s="114"/>
      <c r="W595" s="114"/>
      <c r="X595" s="114"/>
      <c r="Y595" s="114"/>
      <c r="Z595" s="114"/>
      <c r="AA595" s="114"/>
      <c r="AB595" s="114"/>
    </row>
    <row r="596" spans="2:28">
      <c r="B596" s="114"/>
      <c r="C596" s="114"/>
      <c r="D596" s="114"/>
      <c r="E596" s="114"/>
      <c r="F596" s="114"/>
      <c r="G596" s="114"/>
      <c r="H596" s="114"/>
      <c r="I596" s="114"/>
      <c r="J596" s="114"/>
      <c r="K596" s="114"/>
      <c r="L596" s="114"/>
      <c r="M596" s="114"/>
      <c r="N596" s="114"/>
      <c r="O596" s="114"/>
      <c r="P596" s="114"/>
      <c r="Q596" s="114"/>
      <c r="R596" s="114"/>
      <c r="S596" s="114"/>
      <c r="T596" s="114"/>
      <c r="U596" s="114"/>
      <c r="V596" s="114"/>
      <c r="W596" s="114"/>
      <c r="X596" s="114"/>
      <c r="Y596" s="114"/>
      <c r="Z596" s="114"/>
      <c r="AA596" s="114"/>
      <c r="AB596" s="114"/>
    </row>
    <row r="597" spans="2:28">
      <c r="B597" s="114"/>
      <c r="C597" s="114"/>
      <c r="D597" s="114"/>
      <c r="E597" s="114"/>
      <c r="F597" s="114"/>
      <c r="G597" s="114"/>
      <c r="H597" s="114"/>
      <c r="I597" s="114"/>
      <c r="J597" s="114"/>
      <c r="K597" s="114"/>
      <c r="L597" s="114"/>
      <c r="M597" s="114"/>
      <c r="N597" s="114"/>
      <c r="O597" s="114"/>
      <c r="P597" s="114"/>
      <c r="Q597" s="114"/>
      <c r="R597" s="114"/>
      <c r="S597" s="114"/>
      <c r="T597" s="114"/>
      <c r="U597" s="114"/>
      <c r="V597" s="114"/>
      <c r="W597" s="114"/>
      <c r="X597" s="114"/>
      <c r="Y597" s="114"/>
      <c r="Z597" s="114"/>
      <c r="AA597" s="114"/>
      <c r="AB597" s="114"/>
    </row>
    <row r="598" spans="2:28">
      <c r="B598" s="114"/>
      <c r="C598" s="114"/>
      <c r="D598" s="114"/>
      <c r="E598" s="114"/>
      <c r="F598" s="114"/>
      <c r="G598" s="114"/>
      <c r="H598" s="114"/>
      <c r="I598" s="114"/>
      <c r="J598" s="114"/>
      <c r="K598" s="114"/>
      <c r="L598" s="114"/>
      <c r="M598" s="114"/>
      <c r="N598" s="114"/>
      <c r="O598" s="114"/>
      <c r="P598" s="114"/>
      <c r="Q598" s="114"/>
      <c r="R598" s="114"/>
      <c r="S598" s="114"/>
      <c r="T598" s="114"/>
      <c r="U598" s="114"/>
      <c r="V598" s="114"/>
      <c r="W598" s="114"/>
      <c r="X598" s="114"/>
      <c r="Y598" s="114"/>
      <c r="Z598" s="114"/>
      <c r="AA598" s="114"/>
      <c r="AB598" s="114"/>
    </row>
    <row r="599" spans="2:28">
      <c r="B599" s="114"/>
      <c r="C599" s="114"/>
      <c r="D599" s="114"/>
      <c r="E599" s="114"/>
      <c r="F599" s="114"/>
      <c r="G599" s="114"/>
      <c r="H599" s="114"/>
      <c r="I599" s="114"/>
      <c r="J599" s="114"/>
      <c r="K599" s="114"/>
      <c r="L599" s="114"/>
      <c r="M599" s="114"/>
      <c r="N599" s="114"/>
      <c r="O599" s="114"/>
      <c r="P599" s="114"/>
      <c r="Q599" s="114"/>
      <c r="R599" s="114"/>
      <c r="S599" s="114"/>
      <c r="T599" s="114"/>
      <c r="U599" s="114"/>
      <c r="V599" s="114"/>
      <c r="W599" s="114"/>
      <c r="X599" s="114"/>
      <c r="Y599" s="114"/>
      <c r="Z599" s="114"/>
      <c r="AA599" s="114"/>
      <c r="AB599" s="114"/>
    </row>
    <row r="600" spans="2:28">
      <c r="B600" s="114"/>
      <c r="C600" s="114"/>
      <c r="D600" s="114"/>
      <c r="E600" s="114"/>
      <c r="F600" s="114"/>
      <c r="G600" s="114"/>
      <c r="H600" s="114"/>
      <c r="I600" s="114"/>
      <c r="J600" s="114"/>
      <c r="K600" s="114"/>
      <c r="L600" s="114"/>
      <c r="M600" s="114"/>
      <c r="N600" s="114"/>
      <c r="O600" s="114"/>
      <c r="P600" s="114"/>
      <c r="Q600" s="114"/>
      <c r="R600" s="114"/>
      <c r="S600" s="114"/>
      <c r="T600" s="114"/>
      <c r="U600" s="114"/>
      <c r="V600" s="114"/>
      <c r="W600" s="114"/>
      <c r="X600" s="114"/>
      <c r="Y600" s="114"/>
      <c r="Z600" s="114"/>
      <c r="AA600" s="114"/>
      <c r="AB600" s="114"/>
    </row>
    <row r="601" spans="2:28">
      <c r="B601" s="114"/>
      <c r="C601" s="114"/>
      <c r="D601" s="114"/>
      <c r="E601" s="114"/>
      <c r="F601" s="114"/>
      <c r="G601" s="114"/>
      <c r="H601" s="114"/>
      <c r="I601" s="114"/>
      <c r="J601" s="114"/>
      <c r="K601" s="114"/>
      <c r="L601" s="114"/>
      <c r="M601" s="114"/>
      <c r="N601" s="114"/>
      <c r="O601" s="114"/>
      <c r="P601" s="114"/>
      <c r="Q601" s="114"/>
      <c r="R601" s="114"/>
      <c r="S601" s="114"/>
      <c r="T601" s="114"/>
      <c r="U601" s="114"/>
      <c r="V601" s="114"/>
      <c r="W601" s="114"/>
      <c r="X601" s="114"/>
      <c r="Y601" s="114"/>
      <c r="Z601" s="114"/>
      <c r="AA601" s="114"/>
      <c r="AB601" s="114"/>
    </row>
    <row r="602" spans="2:28">
      <c r="B602" s="114"/>
      <c r="C602" s="114"/>
      <c r="D602" s="114"/>
      <c r="E602" s="114"/>
      <c r="F602" s="114"/>
      <c r="G602" s="114"/>
      <c r="H602" s="114"/>
      <c r="I602" s="114"/>
      <c r="J602" s="114"/>
      <c r="K602" s="114"/>
      <c r="L602" s="114"/>
      <c r="M602" s="114"/>
      <c r="N602" s="114"/>
      <c r="O602" s="114"/>
      <c r="P602" s="114"/>
      <c r="Q602" s="114"/>
      <c r="R602" s="114"/>
      <c r="S602" s="114"/>
      <c r="T602" s="114"/>
      <c r="U602" s="114"/>
      <c r="V602" s="114"/>
      <c r="W602" s="114"/>
      <c r="X602" s="114"/>
      <c r="Y602" s="114"/>
      <c r="Z602" s="114"/>
      <c r="AA602" s="114"/>
      <c r="AB602" s="114"/>
    </row>
    <row r="603" spans="2:28">
      <c r="B603" s="114"/>
      <c r="C603" s="114"/>
      <c r="D603" s="114"/>
      <c r="E603" s="114"/>
      <c r="F603" s="114"/>
      <c r="G603" s="114"/>
      <c r="H603" s="114"/>
      <c r="I603" s="114"/>
      <c r="J603" s="114"/>
      <c r="K603" s="114"/>
      <c r="L603" s="114"/>
      <c r="M603" s="114"/>
      <c r="N603" s="114"/>
      <c r="O603" s="114"/>
      <c r="P603" s="114"/>
      <c r="Q603" s="114"/>
      <c r="R603" s="114"/>
      <c r="S603" s="114"/>
      <c r="T603" s="114"/>
      <c r="U603" s="114"/>
      <c r="V603" s="114"/>
      <c r="W603" s="114"/>
      <c r="X603" s="114"/>
      <c r="Y603" s="114"/>
      <c r="Z603" s="114"/>
      <c r="AA603" s="114"/>
      <c r="AB603" s="114"/>
    </row>
    <row r="604" spans="2:28">
      <c r="B604" s="114"/>
      <c r="C604" s="114"/>
      <c r="D604" s="114"/>
      <c r="E604" s="114"/>
      <c r="F604" s="114"/>
      <c r="G604" s="114"/>
      <c r="H604" s="114"/>
      <c r="I604" s="114"/>
      <c r="J604" s="114"/>
      <c r="K604" s="114"/>
      <c r="L604" s="114"/>
      <c r="M604" s="114"/>
      <c r="N604" s="114"/>
      <c r="O604" s="114"/>
      <c r="P604" s="114"/>
      <c r="Q604" s="114"/>
      <c r="R604" s="114"/>
      <c r="S604" s="114"/>
      <c r="T604" s="114"/>
      <c r="U604" s="114"/>
      <c r="V604" s="114"/>
      <c r="W604" s="114"/>
      <c r="X604" s="114"/>
      <c r="Y604" s="114"/>
      <c r="Z604" s="114"/>
      <c r="AA604" s="114"/>
      <c r="AB604" s="114"/>
    </row>
    <row r="605" spans="2:28">
      <c r="B605" s="114"/>
      <c r="C605" s="114"/>
      <c r="D605" s="114"/>
      <c r="E605" s="114"/>
      <c r="F605" s="114"/>
      <c r="G605" s="114"/>
      <c r="H605" s="114"/>
      <c r="I605" s="114"/>
      <c r="J605" s="114"/>
      <c r="K605" s="114"/>
      <c r="L605" s="114"/>
      <c r="M605" s="114"/>
      <c r="N605" s="114"/>
      <c r="O605" s="114"/>
      <c r="P605" s="114"/>
      <c r="Q605" s="114"/>
      <c r="R605" s="114"/>
      <c r="S605" s="114"/>
      <c r="T605" s="114"/>
      <c r="U605" s="114"/>
      <c r="V605" s="114"/>
      <c r="W605" s="114"/>
      <c r="X605" s="114"/>
      <c r="Y605" s="114"/>
      <c r="Z605" s="114"/>
      <c r="AA605" s="114"/>
      <c r="AB605" s="114"/>
    </row>
    <row r="606" spans="2:28">
      <c r="B606" s="114"/>
      <c r="C606" s="114"/>
      <c r="D606" s="114"/>
      <c r="E606" s="114"/>
      <c r="F606" s="114"/>
      <c r="G606" s="114"/>
      <c r="H606" s="114"/>
      <c r="I606" s="114"/>
      <c r="J606" s="114"/>
      <c r="K606" s="114"/>
      <c r="L606" s="114"/>
      <c r="M606" s="114"/>
      <c r="N606" s="114"/>
      <c r="O606" s="114"/>
      <c r="P606" s="114"/>
      <c r="Q606" s="114"/>
      <c r="R606" s="114"/>
      <c r="S606" s="114"/>
      <c r="T606" s="114"/>
      <c r="U606" s="114"/>
      <c r="V606" s="114"/>
      <c r="W606" s="114"/>
      <c r="X606" s="114"/>
      <c r="Y606" s="114"/>
      <c r="Z606" s="114"/>
      <c r="AA606" s="114"/>
      <c r="AB606" s="114"/>
    </row>
    <row r="607" spans="2:28">
      <c r="B607" s="114"/>
      <c r="C607" s="114"/>
      <c r="D607" s="114"/>
      <c r="E607" s="114"/>
      <c r="F607" s="114"/>
      <c r="G607" s="114"/>
      <c r="H607" s="114"/>
      <c r="I607" s="114"/>
      <c r="J607" s="114"/>
      <c r="K607" s="114"/>
      <c r="L607" s="114"/>
      <c r="M607" s="114"/>
      <c r="N607" s="114"/>
      <c r="O607" s="114"/>
      <c r="P607" s="114"/>
      <c r="Q607" s="114"/>
      <c r="R607" s="114"/>
      <c r="S607" s="114"/>
      <c r="T607" s="114"/>
      <c r="U607" s="114"/>
      <c r="V607" s="114"/>
      <c r="W607" s="114"/>
      <c r="X607" s="114"/>
      <c r="Y607" s="114"/>
      <c r="Z607" s="114"/>
      <c r="AA607" s="114"/>
      <c r="AB607" s="114"/>
    </row>
    <row r="608" spans="2:28">
      <c r="B608" s="114"/>
      <c r="C608" s="114"/>
      <c r="D608" s="114"/>
      <c r="E608" s="114"/>
      <c r="F608" s="114"/>
      <c r="G608" s="114"/>
      <c r="H608" s="114"/>
      <c r="I608" s="114"/>
      <c r="J608" s="114"/>
      <c r="K608" s="114"/>
      <c r="L608" s="114"/>
      <c r="M608" s="114"/>
      <c r="N608" s="114"/>
      <c r="O608" s="114"/>
      <c r="P608" s="114"/>
      <c r="Q608" s="114"/>
      <c r="R608" s="114"/>
      <c r="S608" s="114"/>
      <c r="T608" s="114"/>
      <c r="U608" s="114"/>
      <c r="V608" s="114"/>
      <c r="W608" s="114"/>
      <c r="X608" s="114"/>
      <c r="Y608" s="114"/>
      <c r="Z608" s="114"/>
      <c r="AA608" s="114"/>
      <c r="AB608" s="114"/>
    </row>
    <row r="609" spans="2:28">
      <c r="B609" s="114"/>
      <c r="C609" s="114"/>
      <c r="D609" s="114"/>
      <c r="E609" s="114"/>
      <c r="F609" s="114"/>
      <c r="G609" s="114"/>
      <c r="H609" s="114"/>
      <c r="I609" s="114"/>
      <c r="J609" s="114"/>
      <c r="K609" s="114"/>
      <c r="L609" s="114"/>
      <c r="M609" s="114"/>
      <c r="N609" s="114"/>
      <c r="O609" s="114"/>
      <c r="P609" s="114"/>
      <c r="Q609" s="114"/>
      <c r="R609" s="114"/>
      <c r="S609" s="114"/>
      <c r="T609" s="114"/>
      <c r="U609" s="114"/>
      <c r="V609" s="114"/>
      <c r="W609" s="114"/>
      <c r="X609" s="114"/>
      <c r="Y609" s="114"/>
      <c r="Z609" s="114"/>
      <c r="AA609" s="114"/>
      <c r="AB609" s="114"/>
    </row>
    <row r="610" spans="2:28">
      <c r="B610" s="114"/>
      <c r="C610" s="114"/>
      <c r="D610" s="114"/>
      <c r="E610" s="114"/>
      <c r="F610" s="114"/>
      <c r="G610" s="114"/>
      <c r="H610" s="114"/>
      <c r="I610" s="114"/>
      <c r="J610" s="114"/>
      <c r="K610" s="114"/>
      <c r="L610" s="114"/>
      <c r="M610" s="114"/>
      <c r="N610" s="114"/>
      <c r="O610" s="114"/>
      <c r="P610" s="114"/>
      <c r="Q610" s="114"/>
      <c r="R610" s="114"/>
      <c r="S610" s="114"/>
      <c r="T610" s="114"/>
      <c r="U610" s="114"/>
      <c r="V610" s="114"/>
      <c r="W610" s="114"/>
      <c r="X610" s="114"/>
      <c r="Y610" s="114"/>
      <c r="Z610" s="114"/>
      <c r="AA610" s="114"/>
      <c r="AB610" s="114"/>
    </row>
    <row r="611" spans="2:28">
      <c r="B611" s="114"/>
      <c r="C611" s="114"/>
      <c r="D611" s="114"/>
      <c r="E611" s="114"/>
      <c r="F611" s="114"/>
      <c r="G611" s="114"/>
      <c r="H611" s="114"/>
      <c r="I611" s="114"/>
      <c r="J611" s="114"/>
      <c r="K611" s="114"/>
      <c r="L611" s="114"/>
      <c r="M611" s="114"/>
      <c r="N611" s="114"/>
      <c r="O611" s="114"/>
      <c r="P611" s="114"/>
      <c r="Q611" s="114"/>
      <c r="R611" s="114"/>
      <c r="S611" s="114"/>
      <c r="T611" s="114"/>
      <c r="U611" s="114"/>
      <c r="V611" s="114"/>
      <c r="W611" s="114"/>
      <c r="X611" s="114"/>
      <c r="Y611" s="114"/>
      <c r="Z611" s="114"/>
      <c r="AA611" s="114"/>
      <c r="AB611" s="114"/>
    </row>
    <row r="612" spans="2:28">
      <c r="B612" s="114"/>
      <c r="C612" s="114"/>
      <c r="D612" s="114"/>
      <c r="E612" s="114"/>
      <c r="F612" s="114"/>
      <c r="G612" s="114"/>
      <c r="H612" s="114"/>
      <c r="I612" s="114"/>
      <c r="J612" s="114"/>
      <c r="K612" s="114"/>
      <c r="L612" s="114"/>
      <c r="M612" s="114"/>
      <c r="N612" s="114"/>
      <c r="O612" s="114"/>
      <c r="P612" s="114"/>
      <c r="Q612" s="114"/>
      <c r="R612" s="114"/>
      <c r="S612" s="114"/>
      <c r="T612" s="114"/>
      <c r="U612" s="114"/>
      <c r="V612" s="114"/>
      <c r="W612" s="114"/>
      <c r="X612" s="114"/>
      <c r="Y612" s="114"/>
      <c r="Z612" s="114"/>
      <c r="AA612" s="114"/>
      <c r="AB612" s="114"/>
    </row>
    <row r="613" spans="2:28">
      <c r="B613" s="114"/>
      <c r="C613" s="114"/>
      <c r="D613" s="114"/>
      <c r="E613" s="114"/>
      <c r="F613" s="114"/>
      <c r="G613" s="114"/>
      <c r="H613" s="114"/>
      <c r="I613" s="114"/>
      <c r="J613" s="114"/>
      <c r="K613" s="114"/>
      <c r="L613" s="114"/>
      <c r="M613" s="114"/>
      <c r="N613" s="114"/>
      <c r="O613" s="114"/>
      <c r="P613" s="114"/>
      <c r="Q613" s="114"/>
      <c r="R613" s="114"/>
      <c r="S613" s="114"/>
      <c r="T613" s="114"/>
      <c r="U613" s="114"/>
      <c r="V613" s="114"/>
      <c r="W613" s="114"/>
      <c r="X613" s="114"/>
      <c r="Y613" s="114"/>
      <c r="Z613" s="114"/>
      <c r="AA613" s="114"/>
      <c r="AB613" s="114"/>
    </row>
    <row r="614" spans="2:28">
      <c r="B614" s="114"/>
      <c r="C614" s="114"/>
      <c r="D614" s="114"/>
      <c r="E614" s="114"/>
      <c r="F614" s="114"/>
      <c r="G614" s="114"/>
      <c r="H614" s="114"/>
      <c r="I614" s="114"/>
      <c r="J614" s="114"/>
      <c r="K614" s="114"/>
      <c r="L614" s="114"/>
      <c r="M614" s="114"/>
      <c r="N614" s="114"/>
      <c r="O614" s="114"/>
      <c r="P614" s="114"/>
      <c r="Q614" s="114"/>
      <c r="R614" s="114"/>
      <c r="S614" s="114"/>
      <c r="T614" s="114"/>
      <c r="U614" s="114"/>
      <c r="V614" s="114"/>
      <c r="W614" s="114"/>
      <c r="X614" s="114"/>
      <c r="Y614" s="114"/>
      <c r="Z614" s="114"/>
      <c r="AA614" s="114"/>
      <c r="AB614" s="114"/>
    </row>
    <row r="615" spans="2:28">
      <c r="B615" s="114"/>
      <c r="C615" s="114"/>
      <c r="D615" s="114"/>
      <c r="E615" s="114"/>
      <c r="F615" s="114"/>
      <c r="G615" s="114"/>
      <c r="H615" s="114"/>
      <c r="I615" s="114"/>
      <c r="J615" s="114"/>
      <c r="K615" s="114"/>
      <c r="L615" s="114"/>
      <c r="M615" s="114"/>
      <c r="N615" s="114"/>
      <c r="O615" s="114"/>
      <c r="P615" s="114"/>
      <c r="Q615" s="114"/>
      <c r="R615" s="114"/>
      <c r="S615" s="114"/>
      <c r="T615" s="114"/>
      <c r="U615" s="114"/>
      <c r="V615" s="114"/>
      <c r="W615" s="114"/>
      <c r="X615" s="114"/>
      <c r="Y615" s="114"/>
      <c r="Z615" s="114"/>
      <c r="AA615" s="114"/>
      <c r="AB615" s="114"/>
    </row>
    <row r="616" spans="2:28">
      <c r="B616" s="114"/>
      <c r="C616" s="114"/>
      <c r="D616" s="114"/>
      <c r="E616" s="114"/>
      <c r="F616" s="114"/>
      <c r="G616" s="114"/>
      <c r="H616" s="114"/>
      <c r="I616" s="114"/>
      <c r="J616" s="114"/>
      <c r="K616" s="114"/>
      <c r="L616" s="114"/>
      <c r="M616" s="114"/>
      <c r="N616" s="114"/>
      <c r="O616" s="114"/>
      <c r="P616" s="114"/>
      <c r="Q616" s="114"/>
      <c r="R616" s="114"/>
      <c r="S616" s="114"/>
      <c r="T616" s="114"/>
      <c r="U616" s="114"/>
      <c r="V616" s="114"/>
      <c r="W616" s="114"/>
      <c r="X616" s="114"/>
      <c r="Y616" s="114"/>
      <c r="Z616" s="114"/>
      <c r="AA616" s="114"/>
      <c r="AB616" s="114"/>
    </row>
    <row r="617" spans="2:28">
      <c r="B617" s="114"/>
      <c r="C617" s="114"/>
      <c r="D617" s="114"/>
      <c r="E617" s="114"/>
      <c r="F617" s="114"/>
      <c r="G617" s="114"/>
      <c r="H617" s="114"/>
      <c r="I617" s="114"/>
      <c r="J617" s="114"/>
      <c r="K617" s="114"/>
      <c r="L617" s="114"/>
      <c r="M617" s="114"/>
      <c r="N617" s="114"/>
      <c r="O617" s="114"/>
      <c r="P617" s="114"/>
      <c r="Q617" s="114"/>
      <c r="R617" s="114"/>
      <c r="S617" s="114"/>
      <c r="T617" s="114"/>
      <c r="U617" s="114"/>
      <c r="V617" s="114"/>
      <c r="W617" s="114"/>
      <c r="X617" s="114"/>
      <c r="Y617" s="114"/>
      <c r="Z617" s="114"/>
      <c r="AA617" s="114"/>
      <c r="AB617" s="114"/>
    </row>
    <row r="618" spans="2:28">
      <c r="B618" s="114"/>
      <c r="C618" s="114"/>
      <c r="D618" s="114"/>
      <c r="E618" s="114"/>
      <c r="F618" s="114"/>
      <c r="G618" s="114"/>
      <c r="H618" s="114"/>
      <c r="I618" s="114"/>
      <c r="J618" s="114"/>
      <c r="K618" s="114"/>
      <c r="L618" s="114"/>
      <c r="M618" s="114"/>
      <c r="N618" s="114"/>
      <c r="O618" s="114"/>
      <c r="P618" s="114"/>
      <c r="Q618" s="114"/>
      <c r="R618" s="114"/>
      <c r="S618" s="114"/>
      <c r="T618" s="114"/>
      <c r="U618" s="114"/>
      <c r="V618" s="114"/>
      <c r="W618" s="114"/>
      <c r="X618" s="114"/>
      <c r="Y618" s="114"/>
      <c r="Z618" s="114"/>
      <c r="AA618" s="114"/>
      <c r="AB618" s="114"/>
    </row>
    <row r="619" spans="2:28">
      <c r="B619" s="114"/>
      <c r="C619" s="114"/>
      <c r="D619" s="114"/>
      <c r="E619" s="114"/>
      <c r="F619" s="114"/>
      <c r="G619" s="114"/>
      <c r="H619" s="114"/>
      <c r="I619" s="114"/>
      <c r="J619" s="114"/>
      <c r="K619" s="114"/>
      <c r="L619" s="114"/>
      <c r="M619" s="114"/>
      <c r="N619" s="114"/>
      <c r="O619" s="114"/>
      <c r="P619" s="114"/>
      <c r="Q619" s="114"/>
      <c r="R619" s="114"/>
      <c r="S619" s="114"/>
      <c r="T619" s="114"/>
      <c r="U619" s="114"/>
      <c r="V619" s="114"/>
      <c r="W619" s="114"/>
      <c r="X619" s="114"/>
      <c r="Y619" s="114"/>
      <c r="Z619" s="114"/>
      <c r="AA619" s="114"/>
      <c r="AB619" s="114"/>
    </row>
    <row r="620" spans="2:28">
      <c r="B620" s="114"/>
      <c r="C620" s="114"/>
      <c r="D620" s="114"/>
      <c r="E620" s="114"/>
      <c r="F620" s="114"/>
      <c r="G620" s="114"/>
      <c r="H620" s="114"/>
      <c r="I620" s="114"/>
      <c r="J620" s="114"/>
      <c r="K620" s="114"/>
      <c r="L620" s="114"/>
      <c r="M620" s="114"/>
      <c r="N620" s="114"/>
      <c r="O620" s="114"/>
      <c r="P620" s="114"/>
      <c r="Q620" s="114"/>
      <c r="R620" s="114"/>
      <c r="S620" s="114"/>
      <c r="T620" s="114"/>
      <c r="U620" s="114"/>
      <c r="V620" s="114"/>
      <c r="W620" s="114"/>
      <c r="X620" s="114"/>
      <c r="Y620" s="114"/>
      <c r="Z620" s="114"/>
      <c r="AA620" s="114"/>
      <c r="AB620" s="114"/>
    </row>
    <row r="621" spans="2:28">
      <c r="B621" s="114"/>
      <c r="C621" s="114"/>
      <c r="D621" s="114"/>
      <c r="E621" s="114"/>
      <c r="F621" s="114"/>
      <c r="G621" s="114"/>
      <c r="H621" s="114"/>
      <c r="I621" s="114"/>
      <c r="J621" s="114"/>
      <c r="K621" s="114"/>
      <c r="L621" s="114"/>
      <c r="M621" s="114"/>
      <c r="N621" s="114"/>
      <c r="O621" s="114"/>
      <c r="P621" s="114"/>
      <c r="Q621" s="114"/>
      <c r="R621" s="114"/>
      <c r="S621" s="114"/>
      <c r="T621" s="114"/>
      <c r="U621" s="114"/>
      <c r="V621" s="114"/>
      <c r="W621" s="114"/>
      <c r="X621" s="114"/>
      <c r="Y621" s="114"/>
      <c r="Z621" s="114"/>
      <c r="AA621" s="114"/>
      <c r="AB621" s="114"/>
    </row>
    <row r="622" spans="2:28">
      <c r="B622" s="114"/>
      <c r="C622" s="114"/>
      <c r="D622" s="114"/>
      <c r="E622" s="114"/>
      <c r="F622" s="114"/>
      <c r="G622" s="114"/>
      <c r="H622" s="114"/>
      <c r="I622" s="114"/>
      <c r="J622" s="114"/>
      <c r="K622" s="114"/>
      <c r="L622" s="114"/>
      <c r="M622" s="114"/>
      <c r="N622" s="114"/>
      <c r="O622" s="114"/>
      <c r="P622" s="114"/>
      <c r="Q622" s="114"/>
      <c r="R622" s="114"/>
      <c r="S622" s="114"/>
      <c r="T622" s="114"/>
      <c r="U622" s="114"/>
      <c r="V622" s="114"/>
      <c r="W622" s="114"/>
      <c r="X622" s="114"/>
      <c r="Y622" s="114"/>
      <c r="Z622" s="114"/>
      <c r="AA622" s="114"/>
      <c r="AB622" s="114"/>
    </row>
    <row r="623" spans="2:28">
      <c r="B623" s="114"/>
      <c r="C623" s="114"/>
      <c r="D623" s="114"/>
      <c r="E623" s="114"/>
      <c r="F623" s="114"/>
      <c r="G623" s="114"/>
      <c r="H623" s="114"/>
      <c r="I623" s="114"/>
      <c r="J623" s="114"/>
      <c r="K623" s="114"/>
      <c r="L623" s="114"/>
      <c r="M623" s="114"/>
      <c r="N623" s="114"/>
      <c r="O623" s="114"/>
      <c r="P623" s="114"/>
      <c r="Q623" s="114"/>
      <c r="R623" s="114"/>
      <c r="S623" s="114"/>
      <c r="T623" s="114"/>
      <c r="U623" s="114"/>
      <c r="V623" s="114"/>
      <c r="W623" s="114"/>
      <c r="X623" s="114"/>
      <c r="Y623" s="114"/>
      <c r="Z623" s="114"/>
      <c r="AA623" s="114"/>
      <c r="AB623" s="114"/>
    </row>
    <row r="624" spans="2:28">
      <c r="B624" s="114"/>
      <c r="C624" s="114"/>
      <c r="D624" s="114"/>
      <c r="E624" s="114"/>
      <c r="F624" s="114"/>
      <c r="G624" s="114"/>
      <c r="H624" s="114"/>
      <c r="I624" s="114"/>
      <c r="J624" s="114"/>
      <c r="K624" s="114"/>
      <c r="L624" s="114"/>
      <c r="M624" s="114"/>
      <c r="N624" s="114"/>
      <c r="O624" s="114"/>
      <c r="P624" s="114"/>
      <c r="Q624" s="114"/>
      <c r="R624" s="114"/>
      <c r="S624" s="114"/>
      <c r="T624" s="114"/>
      <c r="U624" s="114"/>
      <c r="V624" s="114"/>
      <c r="W624" s="114"/>
      <c r="X624" s="114"/>
      <c r="Y624" s="114"/>
      <c r="Z624" s="114"/>
      <c r="AA624" s="114"/>
      <c r="AB624" s="114"/>
    </row>
    <row r="625" spans="2:28">
      <c r="B625" s="114"/>
      <c r="C625" s="114"/>
      <c r="D625" s="114"/>
      <c r="E625" s="114"/>
      <c r="F625" s="114"/>
      <c r="G625" s="114"/>
      <c r="H625" s="114"/>
      <c r="I625" s="114"/>
      <c r="J625" s="114"/>
      <c r="K625" s="114"/>
      <c r="L625" s="114"/>
      <c r="M625" s="114"/>
      <c r="N625" s="114"/>
      <c r="O625" s="114"/>
      <c r="P625" s="114"/>
      <c r="Q625" s="114"/>
      <c r="R625" s="114"/>
      <c r="S625" s="114"/>
      <c r="T625" s="114"/>
      <c r="U625" s="114"/>
      <c r="V625" s="114"/>
      <c r="W625" s="114"/>
      <c r="X625" s="114"/>
      <c r="Y625" s="114"/>
      <c r="Z625" s="114"/>
      <c r="AA625" s="114"/>
      <c r="AB625" s="114"/>
    </row>
    <row r="626" spans="2:28">
      <c r="B626" s="114"/>
      <c r="C626" s="114"/>
      <c r="D626" s="114"/>
      <c r="E626" s="114"/>
      <c r="F626" s="114"/>
      <c r="G626" s="114"/>
      <c r="H626" s="114"/>
      <c r="I626" s="114"/>
      <c r="J626" s="114"/>
      <c r="K626" s="114"/>
      <c r="L626" s="114"/>
      <c r="M626" s="114"/>
      <c r="N626" s="114"/>
      <c r="O626" s="114"/>
      <c r="P626" s="114"/>
      <c r="Q626" s="114"/>
      <c r="R626" s="114"/>
      <c r="S626" s="114"/>
      <c r="T626" s="114"/>
      <c r="U626" s="114"/>
      <c r="V626" s="114"/>
      <c r="W626" s="114"/>
      <c r="X626" s="114"/>
      <c r="Y626" s="114"/>
      <c r="Z626" s="114"/>
      <c r="AA626" s="114"/>
      <c r="AB626" s="114"/>
    </row>
    <row r="627" spans="2:28">
      <c r="B627" s="114"/>
      <c r="C627" s="114"/>
      <c r="D627" s="114"/>
      <c r="E627" s="114"/>
      <c r="F627" s="114"/>
      <c r="G627" s="114"/>
      <c r="H627" s="114"/>
      <c r="I627" s="114"/>
      <c r="J627" s="114"/>
      <c r="K627" s="114"/>
      <c r="L627" s="114"/>
      <c r="M627" s="114"/>
      <c r="N627" s="114"/>
      <c r="O627" s="114"/>
      <c r="P627" s="114"/>
      <c r="Q627" s="114"/>
      <c r="R627" s="114"/>
      <c r="S627" s="114"/>
      <c r="T627" s="114"/>
      <c r="U627" s="114"/>
      <c r="V627" s="114"/>
      <c r="W627" s="114"/>
      <c r="X627" s="114"/>
      <c r="Y627" s="114"/>
      <c r="Z627" s="114"/>
      <c r="AA627" s="114"/>
      <c r="AB627" s="114"/>
    </row>
    <row r="628" spans="2:28">
      <c r="B628" s="114"/>
      <c r="C628" s="114"/>
      <c r="D628" s="114"/>
      <c r="E628" s="114"/>
      <c r="F628" s="114"/>
      <c r="G628" s="114"/>
      <c r="H628" s="114"/>
      <c r="I628" s="114"/>
      <c r="J628" s="114"/>
      <c r="K628" s="114"/>
      <c r="L628" s="114"/>
      <c r="M628" s="114"/>
      <c r="N628" s="114"/>
      <c r="O628" s="114"/>
      <c r="P628" s="114"/>
      <c r="Q628" s="114"/>
      <c r="R628" s="114"/>
      <c r="S628" s="114"/>
      <c r="T628" s="114"/>
      <c r="U628" s="114"/>
      <c r="V628" s="114"/>
      <c r="W628" s="114"/>
      <c r="X628" s="114"/>
      <c r="Y628" s="114"/>
      <c r="Z628" s="114"/>
      <c r="AA628" s="114"/>
      <c r="AB628" s="114"/>
    </row>
    <row r="629" spans="2:28">
      <c r="B629" s="114"/>
      <c r="C629" s="114"/>
      <c r="D629" s="114"/>
      <c r="E629" s="114"/>
      <c r="F629" s="114"/>
      <c r="G629" s="114"/>
      <c r="H629" s="114"/>
      <c r="I629" s="114"/>
      <c r="J629" s="114"/>
      <c r="K629" s="114"/>
      <c r="L629" s="114"/>
      <c r="M629" s="114"/>
      <c r="N629" s="114"/>
      <c r="O629" s="114"/>
      <c r="P629" s="114"/>
      <c r="Q629" s="114"/>
      <c r="R629" s="114"/>
      <c r="S629" s="114"/>
      <c r="T629" s="114"/>
      <c r="U629" s="114"/>
      <c r="V629" s="114"/>
      <c r="W629" s="114"/>
      <c r="X629" s="114"/>
      <c r="Y629" s="114"/>
      <c r="Z629" s="114"/>
      <c r="AA629" s="114"/>
      <c r="AB629" s="114"/>
    </row>
    <row r="630" spans="2:28">
      <c r="B630" s="114"/>
      <c r="C630" s="114"/>
      <c r="D630" s="114"/>
      <c r="E630" s="114"/>
      <c r="F630" s="114"/>
      <c r="G630" s="114"/>
      <c r="H630" s="114"/>
      <c r="I630" s="114"/>
      <c r="J630" s="114"/>
      <c r="K630" s="114"/>
      <c r="L630" s="114"/>
      <c r="M630" s="114"/>
      <c r="N630" s="114"/>
      <c r="O630" s="114"/>
      <c r="P630" s="114"/>
      <c r="Q630" s="114"/>
      <c r="R630" s="114"/>
      <c r="S630" s="114"/>
      <c r="T630" s="114"/>
      <c r="U630" s="114"/>
      <c r="V630" s="114"/>
      <c r="W630" s="114"/>
      <c r="X630" s="114"/>
      <c r="Y630" s="114"/>
      <c r="Z630" s="114"/>
      <c r="AA630" s="114"/>
      <c r="AB630" s="114"/>
    </row>
    <row r="631" spans="2:28">
      <c r="B631" s="114"/>
      <c r="C631" s="114"/>
      <c r="D631" s="114"/>
      <c r="E631" s="114"/>
      <c r="F631" s="114"/>
      <c r="G631" s="114"/>
      <c r="H631" s="114"/>
      <c r="I631" s="114"/>
      <c r="J631" s="114"/>
      <c r="K631" s="114"/>
      <c r="L631" s="114"/>
      <c r="M631" s="114"/>
      <c r="N631" s="114"/>
      <c r="O631" s="114"/>
      <c r="P631" s="114"/>
      <c r="Q631" s="114"/>
      <c r="R631" s="114"/>
      <c r="S631" s="114"/>
      <c r="T631" s="114"/>
      <c r="U631" s="114"/>
      <c r="V631" s="114"/>
      <c r="W631" s="114"/>
      <c r="X631" s="114"/>
      <c r="Y631" s="114"/>
      <c r="Z631" s="114"/>
      <c r="AA631" s="114"/>
      <c r="AB631" s="114"/>
    </row>
    <row r="632" spans="2:28">
      <c r="B632" s="114"/>
      <c r="C632" s="114"/>
      <c r="D632" s="114"/>
      <c r="E632" s="114"/>
      <c r="F632" s="114"/>
      <c r="G632" s="114"/>
      <c r="H632" s="114"/>
      <c r="I632" s="114"/>
      <c r="J632" s="114"/>
      <c r="K632" s="114"/>
      <c r="L632" s="114"/>
      <c r="M632" s="114"/>
      <c r="N632" s="114"/>
      <c r="O632" s="114"/>
      <c r="P632" s="114"/>
      <c r="Q632" s="114"/>
      <c r="R632" s="114"/>
      <c r="S632" s="114"/>
      <c r="T632" s="114"/>
      <c r="U632" s="114"/>
      <c r="V632" s="114"/>
      <c r="W632" s="114"/>
      <c r="X632" s="114"/>
      <c r="Y632" s="114"/>
      <c r="Z632" s="114"/>
      <c r="AA632" s="114"/>
      <c r="AB632" s="114"/>
    </row>
    <row r="633" spans="2:28">
      <c r="B633" s="114"/>
      <c r="C633" s="114"/>
      <c r="D633" s="114"/>
      <c r="E633" s="114"/>
      <c r="F633" s="114"/>
      <c r="G633" s="114"/>
      <c r="H633" s="114"/>
      <c r="I633" s="114"/>
      <c r="J633" s="114"/>
      <c r="K633" s="114"/>
      <c r="L633" s="114"/>
      <c r="M633" s="114"/>
      <c r="N633" s="114"/>
      <c r="O633" s="114"/>
      <c r="P633" s="114"/>
      <c r="Q633" s="114"/>
      <c r="R633" s="114"/>
      <c r="S633" s="114"/>
      <c r="T633" s="114"/>
      <c r="U633" s="114"/>
      <c r="V633" s="114"/>
      <c r="W633" s="114"/>
      <c r="X633" s="114"/>
      <c r="Y633" s="114"/>
      <c r="Z633" s="114"/>
      <c r="AA633" s="114"/>
      <c r="AB633" s="114"/>
    </row>
    <row r="634" spans="2:28">
      <c r="B634" s="114"/>
      <c r="C634" s="114"/>
      <c r="D634" s="114"/>
      <c r="E634" s="114"/>
      <c r="F634" s="114"/>
      <c r="G634" s="114"/>
      <c r="H634" s="114"/>
      <c r="I634" s="114"/>
      <c r="J634" s="114"/>
      <c r="K634" s="114"/>
      <c r="L634" s="114"/>
      <c r="M634" s="114"/>
      <c r="N634" s="114"/>
      <c r="O634" s="114"/>
      <c r="P634" s="114"/>
      <c r="Q634" s="114"/>
      <c r="R634" s="114"/>
      <c r="S634" s="114"/>
      <c r="T634" s="114"/>
      <c r="U634" s="114"/>
      <c r="V634" s="114"/>
      <c r="W634" s="114"/>
      <c r="X634" s="114"/>
      <c r="Y634" s="114"/>
      <c r="Z634" s="114"/>
      <c r="AA634" s="114"/>
      <c r="AB634" s="114"/>
    </row>
    <row r="635" spans="2:28">
      <c r="B635" s="114"/>
      <c r="C635" s="114"/>
      <c r="D635" s="114"/>
      <c r="E635" s="114"/>
      <c r="F635" s="114"/>
      <c r="G635" s="114"/>
      <c r="H635" s="114"/>
      <c r="I635" s="114"/>
      <c r="J635" s="114"/>
      <c r="K635" s="114"/>
      <c r="L635" s="114"/>
      <c r="M635" s="114"/>
      <c r="N635" s="114"/>
      <c r="O635" s="114"/>
      <c r="P635" s="114"/>
      <c r="Q635" s="114"/>
      <c r="R635" s="114"/>
      <c r="S635" s="114"/>
      <c r="T635" s="114"/>
      <c r="U635" s="114"/>
      <c r="V635" s="114"/>
      <c r="W635" s="114"/>
      <c r="X635" s="114"/>
      <c r="Y635" s="114"/>
      <c r="Z635" s="114"/>
      <c r="AA635" s="114"/>
      <c r="AB635" s="114"/>
    </row>
    <row r="636" spans="2:28">
      <c r="B636" s="114"/>
      <c r="C636" s="114"/>
      <c r="D636" s="114"/>
      <c r="E636" s="114"/>
      <c r="F636" s="114"/>
      <c r="G636" s="114"/>
      <c r="H636" s="114"/>
      <c r="I636" s="114"/>
      <c r="J636" s="114"/>
      <c r="K636" s="114"/>
      <c r="L636" s="114"/>
      <c r="M636" s="114"/>
      <c r="N636" s="114"/>
      <c r="O636" s="114"/>
      <c r="P636" s="114"/>
      <c r="Q636" s="114"/>
      <c r="R636" s="114"/>
      <c r="S636" s="114"/>
      <c r="T636" s="114"/>
      <c r="U636" s="114"/>
      <c r="V636" s="114"/>
      <c r="W636" s="114"/>
      <c r="X636" s="114"/>
      <c r="Y636" s="114"/>
      <c r="Z636" s="114"/>
      <c r="AA636" s="114"/>
      <c r="AB636" s="114"/>
    </row>
  </sheetData>
  <pageMargins left="0.118055555555556" right="0.118055555555556" top="0.15763888888888899" bottom="0.15763888888888899" header="0.51180555555555496" footer="0.51180555555555496"/>
  <pageSetup paperSize="9" firstPageNumber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035BB4-BC8A-4A2F-8FFB-B78A2C536EAE}">
  <dimension ref="A1:AT436"/>
  <sheetViews>
    <sheetView topLeftCell="A4" zoomScaleNormal="100" workbookViewId="0">
      <pane xSplit="1" topLeftCell="B1" activePane="topRight" state="frozen"/>
      <selection pane="topRight" activeCell="Z24" sqref="Z24"/>
    </sheetView>
  </sheetViews>
  <sheetFormatPr defaultRowHeight="15"/>
  <cols>
    <col min="1" max="1" width="1.85546875" customWidth="1"/>
    <col min="2" max="2" width="4" customWidth="1"/>
    <col min="3" max="3" width="29.85546875" customWidth="1"/>
    <col min="4" max="4" width="8.28515625" customWidth="1"/>
    <col min="5" max="5" width="6.42578125" customWidth="1"/>
    <col min="6" max="6" width="6.140625" customWidth="1"/>
    <col min="7" max="9" width="6.42578125" customWidth="1"/>
    <col min="10" max="10" width="6.28515625" customWidth="1"/>
    <col min="11" max="11" width="6.42578125" customWidth="1"/>
    <col min="12" max="13" width="5.7109375" customWidth="1"/>
    <col min="14" max="14" width="6.28515625" customWidth="1"/>
    <col min="15" max="15" width="5.7109375" customWidth="1"/>
    <col min="16" max="16" width="6.42578125" customWidth="1"/>
    <col min="17" max="17" width="6.5703125" customWidth="1"/>
    <col min="18" max="20" width="6.42578125" customWidth="1"/>
    <col min="21" max="21" width="3" customWidth="1"/>
    <col min="22" max="22" width="7.85546875" customWidth="1"/>
    <col min="23" max="23" width="7.5703125" customWidth="1"/>
    <col min="24" max="24" width="6.7109375" customWidth="1"/>
    <col min="25" max="25" width="6.85546875" customWidth="1"/>
    <col min="26" max="26" width="7.28515625" customWidth="1"/>
    <col min="27" max="27" width="7.5703125" customWidth="1"/>
    <col min="28" max="28" width="14.5703125" customWidth="1"/>
    <col min="29" max="29" width="8.28515625" customWidth="1"/>
    <col min="30" max="30" width="14.5703125" customWidth="1"/>
    <col min="31" max="31" width="7.5703125" customWidth="1"/>
    <col min="32" max="32" width="8.28515625" customWidth="1"/>
  </cols>
  <sheetData>
    <row r="1" spans="2:39" ht="10.5" customHeight="1"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4"/>
      <c r="AA1" s="114"/>
      <c r="AB1" s="114"/>
      <c r="AC1" s="114"/>
      <c r="AD1" s="114"/>
      <c r="AE1" s="114"/>
      <c r="AF1" s="114"/>
      <c r="AG1" s="114"/>
      <c r="AH1" s="114"/>
      <c r="AI1" s="114"/>
      <c r="AJ1" s="114"/>
    </row>
    <row r="2" spans="2:39" ht="15.75" thickBot="1">
      <c r="B2" s="107" t="s">
        <v>886</v>
      </c>
      <c r="E2" s="107" t="s">
        <v>19</v>
      </c>
      <c r="K2" t="s">
        <v>265</v>
      </c>
      <c r="T2" s="38"/>
      <c r="U2" s="11"/>
      <c r="V2" s="114"/>
      <c r="W2" s="210"/>
      <c r="X2" s="114"/>
      <c r="Y2" s="114"/>
      <c r="Z2" s="114"/>
      <c r="AA2" s="114"/>
      <c r="AB2" s="114"/>
      <c r="AC2" s="114"/>
      <c r="AD2" s="114"/>
      <c r="AE2" s="114"/>
      <c r="AF2" s="114"/>
      <c r="AG2" s="114"/>
      <c r="AH2" s="114"/>
      <c r="AI2" s="114"/>
      <c r="AJ2" s="114"/>
    </row>
    <row r="3" spans="2:39" ht="13.5" customHeight="1">
      <c r="B3" s="92"/>
      <c r="C3" s="1212"/>
      <c r="D3" s="186" t="s">
        <v>20</v>
      </c>
      <c r="E3" s="541" t="s">
        <v>240</v>
      </c>
      <c r="F3" s="77"/>
      <c r="G3" s="77"/>
      <c r="H3" s="77"/>
      <c r="I3" s="77"/>
      <c r="J3" s="77"/>
      <c r="K3" s="77"/>
      <c r="L3" s="77"/>
      <c r="M3" s="60"/>
      <c r="N3" s="60"/>
      <c r="O3" s="78"/>
      <c r="P3" s="63"/>
      <c r="Q3" s="186" t="s">
        <v>21</v>
      </c>
      <c r="R3" s="186" t="s">
        <v>22</v>
      </c>
      <c r="S3" s="1209" t="s">
        <v>357</v>
      </c>
      <c r="T3" s="1224" t="s">
        <v>357</v>
      </c>
      <c r="V3" s="106"/>
      <c r="W3" s="106"/>
      <c r="X3" s="134"/>
      <c r="Y3" s="114"/>
      <c r="Z3" s="414"/>
      <c r="AA3" s="134"/>
      <c r="AB3" s="114"/>
      <c r="AC3" s="114"/>
      <c r="AD3" s="114"/>
      <c r="AE3" s="114"/>
      <c r="AF3" s="114"/>
      <c r="AG3" s="114"/>
      <c r="AH3" s="106"/>
      <c r="AI3" s="106"/>
      <c r="AJ3" s="104"/>
      <c r="AK3" s="104"/>
      <c r="AL3" s="106"/>
      <c r="AM3" s="106"/>
    </row>
    <row r="4" spans="2:39" ht="13.5" customHeight="1">
      <c r="B4" s="70"/>
      <c r="C4" s="1213"/>
      <c r="D4" s="571" t="s">
        <v>207</v>
      </c>
      <c r="E4" s="2892" t="s">
        <v>252</v>
      </c>
      <c r="F4" s="20"/>
      <c r="G4" s="20"/>
      <c r="H4" s="20"/>
      <c r="I4" s="20"/>
      <c r="J4" s="20"/>
      <c r="K4" s="20"/>
      <c r="L4" s="20"/>
      <c r="M4" s="19"/>
      <c r="N4" s="19"/>
      <c r="O4" s="11"/>
      <c r="P4" s="81"/>
      <c r="Q4" s="571" t="s">
        <v>221</v>
      </c>
      <c r="R4" s="571" t="s">
        <v>23</v>
      </c>
      <c r="S4" s="1208" t="s">
        <v>108</v>
      </c>
      <c r="T4" s="1225" t="s">
        <v>108</v>
      </c>
      <c r="V4" s="106"/>
      <c r="W4" s="106"/>
      <c r="X4" s="134"/>
      <c r="Y4" s="114"/>
      <c r="Z4" s="414"/>
      <c r="AA4" s="134"/>
      <c r="AB4" s="114"/>
      <c r="AC4" s="114"/>
      <c r="AD4" s="114"/>
      <c r="AE4" s="114"/>
      <c r="AF4" s="114"/>
      <c r="AG4" s="114"/>
      <c r="AH4" s="106"/>
      <c r="AI4" s="106"/>
      <c r="AJ4" s="104"/>
      <c r="AK4" s="104"/>
      <c r="AL4" s="106"/>
      <c r="AM4" s="106"/>
    </row>
    <row r="5" spans="2:39" ht="12.75" customHeight="1" thickBot="1">
      <c r="B5" s="70"/>
      <c r="C5" s="1214" t="s">
        <v>24</v>
      </c>
      <c r="D5" s="571" t="s">
        <v>21</v>
      </c>
      <c r="E5" s="2893" t="s">
        <v>220</v>
      </c>
      <c r="F5" s="82"/>
      <c r="G5" s="82"/>
      <c r="H5" s="82"/>
      <c r="I5" s="38" t="s">
        <v>999</v>
      </c>
      <c r="J5" s="38"/>
      <c r="K5" s="82"/>
      <c r="L5" s="1749"/>
      <c r="M5" s="1749" t="s">
        <v>118</v>
      </c>
      <c r="N5" s="61"/>
      <c r="O5" s="38"/>
      <c r="P5" s="83"/>
      <c r="Q5" s="571" t="s">
        <v>26</v>
      </c>
      <c r="R5" s="571" t="s">
        <v>25</v>
      </c>
      <c r="S5" s="1200" t="s">
        <v>358</v>
      </c>
      <c r="T5" s="1225" t="s">
        <v>358</v>
      </c>
      <c r="V5" s="106"/>
      <c r="W5" s="106"/>
      <c r="X5" s="414"/>
      <c r="Y5" s="114"/>
      <c r="Z5" s="414"/>
      <c r="AA5" s="134"/>
      <c r="AB5" s="114"/>
      <c r="AC5" s="114"/>
      <c r="AD5" s="114"/>
      <c r="AE5" s="114"/>
      <c r="AF5" s="114"/>
      <c r="AG5" s="822"/>
      <c r="AH5" s="106"/>
      <c r="AI5" s="106"/>
      <c r="AJ5" s="112"/>
      <c r="AK5" s="104"/>
      <c r="AL5" s="106"/>
      <c r="AM5" s="106"/>
    </row>
    <row r="6" spans="2:39">
      <c r="B6" s="70" t="s">
        <v>208</v>
      </c>
      <c r="C6" s="1213"/>
      <c r="D6" s="571" t="s">
        <v>38</v>
      </c>
      <c r="E6" s="36" t="s">
        <v>27</v>
      </c>
      <c r="F6" s="36" t="s">
        <v>28</v>
      </c>
      <c r="G6" s="36" t="s">
        <v>29</v>
      </c>
      <c r="H6" s="36" t="s">
        <v>30</v>
      </c>
      <c r="I6" s="35" t="s">
        <v>31</v>
      </c>
      <c r="J6" s="36" t="s">
        <v>32</v>
      </c>
      <c r="K6" s="35" t="s">
        <v>33</v>
      </c>
      <c r="L6" s="36" t="s">
        <v>34</v>
      </c>
      <c r="M6" s="35" t="s">
        <v>35</v>
      </c>
      <c r="N6" s="36" t="s">
        <v>36</v>
      </c>
      <c r="O6" s="1218" t="s">
        <v>998</v>
      </c>
      <c r="P6" s="36" t="s">
        <v>1000</v>
      </c>
      <c r="Q6" s="571">
        <v>12</v>
      </c>
      <c r="R6" s="571" t="s">
        <v>37</v>
      </c>
      <c r="S6" s="571" t="s">
        <v>26</v>
      </c>
      <c r="T6" s="1226" t="s">
        <v>359</v>
      </c>
      <c r="V6" s="106"/>
      <c r="W6" s="106"/>
      <c r="X6" s="414"/>
      <c r="Y6" s="114"/>
      <c r="Z6" s="414"/>
      <c r="AA6" s="134"/>
      <c r="AB6" s="114"/>
      <c r="AC6" s="114"/>
      <c r="AD6" s="114"/>
      <c r="AE6" s="375"/>
      <c r="AF6" s="114"/>
      <c r="AG6" s="822"/>
      <c r="AH6" s="106"/>
      <c r="AI6" s="106"/>
      <c r="AJ6" s="106"/>
      <c r="AK6" s="124"/>
      <c r="AL6" s="106"/>
      <c r="AM6" s="106"/>
    </row>
    <row r="7" spans="2:39" ht="12" customHeight="1">
      <c r="B7" s="70"/>
      <c r="C7" s="1214" t="s">
        <v>209</v>
      </c>
      <c r="D7" s="571" t="s">
        <v>210</v>
      </c>
      <c r="E7" s="80" t="s">
        <v>39</v>
      </c>
      <c r="F7" s="80" t="s">
        <v>39</v>
      </c>
      <c r="G7" s="80" t="s">
        <v>39</v>
      </c>
      <c r="H7" s="80" t="s">
        <v>39</v>
      </c>
      <c r="I7" s="31" t="s">
        <v>39</v>
      </c>
      <c r="J7" s="80" t="s">
        <v>39</v>
      </c>
      <c r="K7" s="80" t="s">
        <v>39</v>
      </c>
      <c r="L7" s="31" t="s">
        <v>39</v>
      </c>
      <c r="M7" s="80" t="s">
        <v>39</v>
      </c>
      <c r="N7" s="80" t="s">
        <v>39</v>
      </c>
      <c r="O7" s="545" t="s">
        <v>39</v>
      </c>
      <c r="P7" s="80" t="s">
        <v>39</v>
      </c>
      <c r="Q7" s="571" t="s">
        <v>356</v>
      </c>
      <c r="R7" s="571" t="s">
        <v>201</v>
      </c>
      <c r="S7" s="571">
        <v>12</v>
      </c>
      <c r="T7" s="1226"/>
      <c r="V7" s="106"/>
      <c r="W7" s="106"/>
      <c r="X7" s="134"/>
      <c r="Y7" s="114"/>
      <c r="Z7" s="414"/>
      <c r="AA7" s="134"/>
      <c r="AB7" s="114"/>
      <c r="AC7" s="114"/>
      <c r="AD7" s="114"/>
      <c r="AE7" s="375"/>
      <c r="AF7" s="114"/>
      <c r="AG7" s="823"/>
      <c r="AH7" s="106"/>
      <c r="AI7" s="106"/>
      <c r="AJ7" s="106"/>
      <c r="AK7" s="124"/>
      <c r="AL7" s="106"/>
      <c r="AM7" s="106"/>
    </row>
    <row r="8" spans="2:39" ht="14.25" customHeight="1" thickBot="1">
      <c r="B8" s="70"/>
      <c r="C8" s="1215"/>
      <c r="D8" s="1217">
        <v>0.35</v>
      </c>
      <c r="E8" s="61"/>
      <c r="F8" s="62"/>
      <c r="G8" s="61"/>
      <c r="H8" s="62"/>
      <c r="I8" s="99"/>
      <c r="J8" s="933"/>
      <c r="K8" s="62"/>
      <c r="L8" s="62"/>
      <c r="M8" s="61"/>
      <c r="N8" s="62"/>
      <c r="O8" s="99"/>
      <c r="P8" s="858"/>
      <c r="Q8" s="571"/>
      <c r="R8" s="571" t="s">
        <v>202</v>
      </c>
      <c r="S8" s="571" t="s">
        <v>356</v>
      </c>
      <c r="T8" s="2705">
        <v>1</v>
      </c>
      <c r="V8" s="106"/>
      <c r="W8" s="106"/>
      <c r="X8" s="217"/>
      <c r="Y8" s="134"/>
      <c r="Z8" s="414"/>
      <c r="AA8" s="134"/>
      <c r="AB8" s="114"/>
      <c r="AC8" s="304"/>
      <c r="AD8" s="414"/>
      <c r="AE8" s="824"/>
      <c r="AF8" s="114"/>
      <c r="AG8" s="823"/>
      <c r="AH8" s="106"/>
      <c r="AI8" s="106"/>
      <c r="AJ8" s="106"/>
      <c r="AK8" s="663"/>
      <c r="AL8" s="106"/>
      <c r="AM8" s="106"/>
    </row>
    <row r="9" spans="2:39">
      <c r="B9" s="574">
        <v>1</v>
      </c>
      <c r="C9" s="2699" t="s">
        <v>211</v>
      </c>
      <c r="D9" s="2696">
        <f t="shared" ref="D9:D44" si="0">(T9/100)*35</f>
        <v>42</v>
      </c>
      <c r="E9" s="2927">
        <f>'12 л. РАСКЛАДКА'!S13</f>
        <v>40</v>
      </c>
      <c r="F9" s="2928">
        <f>'12 л. РАСКЛАДКА'!S71</f>
        <v>50</v>
      </c>
      <c r="G9" s="2928">
        <f>'12 л. РАСКЛАДКА'!S130</f>
        <v>50</v>
      </c>
      <c r="H9" s="2928">
        <f>'12 л. РАСКЛАДКА'!S186</f>
        <v>40</v>
      </c>
      <c r="I9" s="2931">
        <f>'12 л. РАСКЛАДКА'!S243</f>
        <v>30</v>
      </c>
      <c r="J9" s="2929">
        <f>'12 л. РАСКЛАДКА'!S299</f>
        <v>44</v>
      </c>
      <c r="K9" s="2928">
        <f>'12 л. РАСКЛАДКА'!S355</f>
        <v>50</v>
      </c>
      <c r="L9" s="2928">
        <f>'12 л. РАСКЛАДКА'!S411</f>
        <v>40</v>
      </c>
      <c r="M9" s="2928">
        <f>'12 л. РАСКЛАДКА'!S464</f>
        <v>40</v>
      </c>
      <c r="N9" s="2928">
        <f>'12 л. РАСКЛАДКА'!S518</f>
        <v>40</v>
      </c>
      <c r="O9" s="2931">
        <f>'12 л. РАСКЛАДКА'!S571</f>
        <v>40</v>
      </c>
      <c r="P9" s="2948">
        <f>'12 л. РАСКЛАДКА'!S628</f>
        <v>54</v>
      </c>
      <c r="Q9" s="1204">
        <f>E9+F9+G9+H9+I9+J9+K9+L9+M9+N9+O9+P9</f>
        <v>518</v>
      </c>
      <c r="R9" s="2984">
        <f>(Q9*100/S9)-100</f>
        <v>2.7777777777777715</v>
      </c>
      <c r="S9" s="2982">
        <f>(T9*35/100)*12</f>
        <v>504</v>
      </c>
      <c r="T9" s="2975">
        <v>120</v>
      </c>
      <c r="V9" s="825"/>
      <c r="W9" s="414"/>
      <c r="X9" s="414"/>
      <c r="Y9" s="639"/>
      <c r="Z9" s="114"/>
      <c r="AA9" s="114"/>
      <c r="AB9" s="114"/>
      <c r="AC9" s="827"/>
      <c r="AD9" s="134"/>
      <c r="AE9" s="828"/>
      <c r="AF9" s="114"/>
      <c r="AG9" s="3257"/>
      <c r="AH9" s="114"/>
      <c r="AI9" s="114"/>
      <c r="AJ9" s="114"/>
      <c r="AK9" s="114"/>
      <c r="AL9" s="114"/>
      <c r="AM9" s="114"/>
    </row>
    <row r="10" spans="2:39">
      <c r="B10" s="533">
        <v>2</v>
      </c>
      <c r="C10" s="2700" t="s">
        <v>41</v>
      </c>
      <c r="D10" s="2697">
        <f t="shared" si="0"/>
        <v>70</v>
      </c>
      <c r="E10" s="2933">
        <f>'12 л. РАСКЛАДКА'!S14</f>
        <v>60</v>
      </c>
      <c r="F10" s="851">
        <f>'12 л. РАСКЛАДКА'!S72</f>
        <v>70</v>
      </c>
      <c r="G10" s="851">
        <f>'12 л. РАСКЛАДКА'!S131</f>
        <v>70</v>
      </c>
      <c r="H10" s="851">
        <f>'12 л. РАСКЛАДКА'!S187</f>
        <v>72</v>
      </c>
      <c r="I10" s="1201">
        <f>'12 л. РАСКЛАДКА'!S244</f>
        <v>45</v>
      </c>
      <c r="J10" s="2894">
        <f>'12 л. РАСКЛАДКА'!S300</f>
        <v>70</v>
      </c>
      <c r="K10" s="851">
        <f>'12 л. РАСКЛАДКА'!S356</f>
        <v>86.2</v>
      </c>
      <c r="L10" s="851">
        <f>'12 л. РАСКЛАДКА'!S412</f>
        <v>70</v>
      </c>
      <c r="M10" s="851">
        <f>'12 л. РАСКЛАДКА'!S465</f>
        <v>80.5</v>
      </c>
      <c r="N10" s="851">
        <f>'12 л. РАСКЛАДКА'!S519</f>
        <v>76.3</v>
      </c>
      <c r="O10" s="1201">
        <f>'12 л. РАСКЛАДКА'!S572</f>
        <v>70</v>
      </c>
      <c r="P10" s="2898">
        <f>'12 л. РАСКЛАДКА'!S629</f>
        <v>70</v>
      </c>
      <c r="Q10" s="1205">
        <f t="shared" ref="Q10:Q43" si="1">E10+F10+G10+H10+I10+J10+K10+L10+M10+N10+O10+P10</f>
        <v>840</v>
      </c>
      <c r="R10" s="2985">
        <f t="shared" ref="R10:R44" si="2">(Q10*100/S10)-100</f>
        <v>0</v>
      </c>
      <c r="S10" s="1207">
        <f t="shared" ref="S10:S44" si="3">(T10*35/100)*12</f>
        <v>840</v>
      </c>
      <c r="T10" s="2976">
        <v>200</v>
      </c>
      <c r="V10" s="830"/>
      <c r="W10" s="831"/>
      <c r="X10" s="414"/>
      <c r="Y10" s="114"/>
      <c r="Z10" s="114"/>
      <c r="AA10" s="114"/>
      <c r="AB10" s="114"/>
      <c r="AC10" s="827"/>
      <c r="AD10" s="134"/>
      <c r="AE10" s="828"/>
      <c r="AF10" s="114"/>
      <c r="AG10" s="3257"/>
      <c r="AH10" s="114"/>
      <c r="AI10" s="114"/>
      <c r="AJ10" s="114"/>
      <c r="AK10" s="114"/>
      <c r="AL10" s="114"/>
      <c r="AM10" s="114"/>
    </row>
    <row r="11" spans="2:39">
      <c r="B11" s="533">
        <v>3</v>
      </c>
      <c r="C11" s="2700" t="s">
        <v>42</v>
      </c>
      <c r="D11" s="2697">
        <f t="shared" si="0"/>
        <v>7</v>
      </c>
      <c r="E11" s="2933">
        <f>'12 л. РАСКЛАДКА'!S15</f>
        <v>4.05</v>
      </c>
      <c r="F11" s="851">
        <f>'12 л. РАСКЛАДКА'!S73</f>
        <v>10.5</v>
      </c>
      <c r="G11" s="851">
        <f>'12 л. РАСКЛАДКА'!S132</f>
        <v>2</v>
      </c>
      <c r="H11" s="851">
        <f>'12 л. РАСКЛАДКА'!S188</f>
        <v>21.56</v>
      </c>
      <c r="I11" s="1201">
        <f>'12 л. РАСКЛАДКА'!S245</f>
        <v>14</v>
      </c>
      <c r="J11" s="2894">
        <f>'12 л. РАСКЛАДКА'!S301</f>
        <v>0</v>
      </c>
      <c r="K11" s="851">
        <f>'12 л. РАСКЛАДКА'!S357</f>
        <v>3.6</v>
      </c>
      <c r="L11" s="851">
        <f>'12 л. РАСКЛАДКА'!S413</f>
        <v>2.5</v>
      </c>
      <c r="M11" s="851">
        <f>'12 л. РАСКЛАДКА'!S466</f>
        <v>7.8100000000000005</v>
      </c>
      <c r="N11" s="851">
        <f>'12 л. РАСКЛАДКА'!S520</f>
        <v>0</v>
      </c>
      <c r="O11" s="1201">
        <f>'12 л. РАСКЛАДКА'!S573</f>
        <v>2.88</v>
      </c>
      <c r="P11" s="2898">
        <f>'12 л. РАСКЛАДКА'!S630</f>
        <v>0</v>
      </c>
      <c r="Q11" s="1205">
        <f t="shared" si="1"/>
        <v>68.899999999999991</v>
      </c>
      <c r="R11" s="2986">
        <f t="shared" si="2"/>
        <v>-17.976190476190482</v>
      </c>
      <c r="S11" s="1207">
        <f t="shared" si="3"/>
        <v>84</v>
      </c>
      <c r="T11" s="2976">
        <v>20</v>
      </c>
      <c r="V11" s="825"/>
      <c r="W11" s="831"/>
      <c r="X11" s="414"/>
      <c r="Y11" s="114"/>
      <c r="Z11" s="114"/>
      <c r="AA11" s="114"/>
      <c r="AB11" s="114"/>
      <c r="AC11" s="827"/>
      <c r="AD11" s="134"/>
      <c r="AE11" s="828"/>
      <c r="AF11" s="114"/>
      <c r="AG11" s="3258"/>
      <c r="AH11" s="114"/>
      <c r="AI11" s="114"/>
      <c r="AJ11" s="114"/>
      <c r="AK11" s="114"/>
      <c r="AL11" s="114"/>
      <c r="AM11" s="114"/>
    </row>
    <row r="12" spans="2:39">
      <c r="B12" s="533">
        <v>4</v>
      </c>
      <c r="C12" s="2700" t="s">
        <v>43</v>
      </c>
      <c r="D12" s="2697">
        <f t="shared" si="0"/>
        <v>17.5</v>
      </c>
      <c r="E12" s="2933">
        <f>'12 л. РАСКЛАДКА'!S16</f>
        <v>0</v>
      </c>
      <c r="F12" s="851">
        <f>'12 л. РАСКЛАДКА'!S74</f>
        <v>0</v>
      </c>
      <c r="G12" s="851">
        <f>'12 л. РАСКЛАДКА'!S133</f>
        <v>39.72</v>
      </c>
      <c r="H12" s="851">
        <f>'12 л. РАСКЛАДКА'!S189</f>
        <v>0</v>
      </c>
      <c r="I12" s="1201">
        <f>'12 л. РАСКЛАДКА'!S246</f>
        <v>14.75</v>
      </c>
      <c r="J12" s="2894">
        <f>'12 л. РАСКЛАДКА'!S302</f>
        <v>40</v>
      </c>
      <c r="K12" s="851">
        <f>'12 л. РАСКЛАДКА'!S358</f>
        <v>13.4</v>
      </c>
      <c r="L12" s="851">
        <f>'12 л. РАСКЛАДКА'!S414</f>
        <v>45.5</v>
      </c>
      <c r="M12" s="851">
        <f>'12 л. РАСКЛАДКА'!S467</f>
        <v>25</v>
      </c>
      <c r="N12" s="851">
        <f>'12 л. РАСКЛАДКА'!S521</f>
        <v>0</v>
      </c>
      <c r="O12" s="1201">
        <f>'12 л. РАСКЛАДКА'!S574</f>
        <v>44.1</v>
      </c>
      <c r="P12" s="2898">
        <f>'12 л. РАСКЛАДКА'!S631</f>
        <v>5.7</v>
      </c>
      <c r="Q12" s="1205">
        <f t="shared" si="1"/>
        <v>228.17</v>
      </c>
      <c r="R12" s="2985">
        <f t="shared" si="2"/>
        <v>8.6523809523809518</v>
      </c>
      <c r="S12" s="1207">
        <f t="shared" si="3"/>
        <v>210</v>
      </c>
      <c r="T12" s="2976">
        <v>50</v>
      </c>
      <c r="V12" s="830"/>
      <c r="W12" s="831"/>
      <c r="X12" s="414"/>
      <c r="Y12" s="114"/>
      <c r="Z12" s="114"/>
      <c r="AA12" s="114"/>
      <c r="AB12" s="114"/>
      <c r="AC12" s="827"/>
      <c r="AD12" s="134"/>
      <c r="AE12" s="828"/>
      <c r="AF12" s="114"/>
      <c r="AG12" s="3257"/>
      <c r="AH12" s="114"/>
      <c r="AI12" s="114"/>
      <c r="AJ12" s="114"/>
      <c r="AK12" s="114"/>
      <c r="AL12" s="114"/>
      <c r="AM12" s="114"/>
    </row>
    <row r="13" spans="2:39">
      <c r="B13" s="533">
        <v>5</v>
      </c>
      <c r="C13" s="2700" t="s">
        <v>44</v>
      </c>
      <c r="D13" s="2697">
        <f t="shared" si="0"/>
        <v>7</v>
      </c>
      <c r="E13" s="2933">
        <f>'12 л. РАСКЛАДКА'!S17</f>
        <v>0</v>
      </c>
      <c r="F13" s="851">
        <f>'12 л. РАСКЛАДКА'!S75</f>
        <v>0</v>
      </c>
      <c r="G13" s="851">
        <f>'12 л. РАСКЛАДКА'!S134</f>
        <v>0</v>
      </c>
      <c r="H13" s="851">
        <f>'12 л. РАСКЛАДКА'!S190</f>
        <v>0</v>
      </c>
      <c r="I13" s="1201">
        <f>'12 л. РАСКЛАДКА'!S247</f>
        <v>54.87</v>
      </c>
      <c r="J13" s="2894">
        <f>'12 л. РАСКЛАДКА'!S303</f>
        <v>0</v>
      </c>
      <c r="K13" s="851">
        <f>'12 л. РАСКЛАДКА'!S359</f>
        <v>18.309999999999999</v>
      </c>
      <c r="L13" s="851">
        <f>'12 л. РАСКЛАДКА'!S415</f>
        <v>0</v>
      </c>
      <c r="M13" s="851">
        <f>'12 л. РАСКЛАДКА'!S468</f>
        <v>0</v>
      </c>
      <c r="N13" s="851">
        <f>'12 л. РАСКЛАДКА'!S522</f>
        <v>0</v>
      </c>
      <c r="O13" s="1201">
        <f>'12 л. РАСКЛАДКА'!S575</f>
        <v>0</v>
      </c>
      <c r="P13" s="2898">
        <f>'12 л. РАСКЛАДКА'!S632</f>
        <v>0</v>
      </c>
      <c r="Q13" s="1205">
        <f t="shared" si="1"/>
        <v>73.179999999999993</v>
      </c>
      <c r="R13" s="2985">
        <f t="shared" si="2"/>
        <v>-12.880952380952394</v>
      </c>
      <c r="S13" s="1207">
        <f t="shared" si="3"/>
        <v>84</v>
      </c>
      <c r="T13" s="2976">
        <v>20</v>
      </c>
      <c r="V13" s="825"/>
      <c r="W13" s="831"/>
      <c r="X13" s="414"/>
      <c r="Y13" s="114"/>
      <c r="Z13" s="114"/>
      <c r="AA13" s="114"/>
      <c r="AB13" s="114"/>
      <c r="AC13" s="827"/>
      <c r="AD13" s="134"/>
      <c r="AE13" s="828"/>
      <c r="AF13" s="114"/>
      <c r="AG13" s="3256"/>
      <c r="AH13" s="114"/>
      <c r="AI13" s="114"/>
      <c r="AJ13" s="114"/>
      <c r="AK13" s="114"/>
      <c r="AL13" s="114"/>
      <c r="AM13" s="114"/>
    </row>
    <row r="14" spans="2:39">
      <c r="B14" s="533">
        <v>6</v>
      </c>
      <c r="C14" s="2700" t="s">
        <v>45</v>
      </c>
      <c r="D14" s="2706">
        <f t="shared" si="0"/>
        <v>65.45</v>
      </c>
      <c r="E14" s="2934">
        <f>'12 л. РАСКЛАДКА'!S18</f>
        <v>88</v>
      </c>
      <c r="F14" s="2568">
        <f>'12 л. РАСКЛАДКА'!S76</f>
        <v>130</v>
      </c>
      <c r="G14" s="2568">
        <f>'12 л. РАСКЛАДКА'!S135</f>
        <v>0</v>
      </c>
      <c r="H14" s="2568">
        <f>'12 л. РАСКЛАДКА'!S191</f>
        <v>135</v>
      </c>
      <c r="I14" s="2569">
        <f>'12 л. РАСКЛАДКА'!S248</f>
        <v>0</v>
      </c>
      <c r="J14" s="2895">
        <f>'12 л. РАСКЛАДКА'!S304</f>
        <v>25</v>
      </c>
      <c r="K14" s="2568">
        <f>'12 л. РАСКЛАДКА'!S360</f>
        <v>105.68</v>
      </c>
      <c r="L14" s="2568">
        <f>'12 л. РАСКЛАДКА'!S416</f>
        <v>0</v>
      </c>
      <c r="M14" s="2568">
        <f>'12 л. РАСКЛАДКА'!S469</f>
        <v>71.367000000000004</v>
      </c>
      <c r="N14" s="2568">
        <f>'12 л. РАСКЛАДКА'!S523</f>
        <v>124.86</v>
      </c>
      <c r="O14" s="2569">
        <f>'12 л. РАСКЛАДКА'!S576</f>
        <v>16</v>
      </c>
      <c r="P14" s="2899">
        <f>'12 л. РАСКЛАДКА'!S633</f>
        <v>121.73</v>
      </c>
      <c r="Q14" s="2570">
        <f t="shared" si="1"/>
        <v>817.63700000000006</v>
      </c>
      <c r="R14" s="2987">
        <f t="shared" si="2"/>
        <v>4.1045327221797834</v>
      </c>
      <c r="S14" s="989">
        <f t="shared" si="3"/>
        <v>785.40000000000009</v>
      </c>
      <c r="T14" s="2977">
        <v>187</v>
      </c>
      <c r="V14" s="825"/>
      <c r="W14" s="831"/>
      <c r="X14" s="414"/>
      <c r="Y14" s="114"/>
      <c r="Z14" s="114"/>
      <c r="AA14" s="114"/>
      <c r="AB14" s="114"/>
      <c r="AC14" s="827"/>
      <c r="AD14" s="134"/>
      <c r="AE14" s="828"/>
      <c r="AF14" s="114"/>
      <c r="AG14" s="3258"/>
      <c r="AH14" s="114"/>
      <c r="AI14" s="114"/>
      <c r="AJ14" s="114"/>
      <c r="AK14" s="114"/>
      <c r="AL14" s="114"/>
      <c r="AM14" s="114"/>
    </row>
    <row r="15" spans="2:39">
      <c r="B15" s="2560">
        <v>7</v>
      </c>
      <c r="C15" s="2369" t="s">
        <v>838</v>
      </c>
      <c r="D15" s="2706">
        <f t="shared" si="0"/>
        <v>100.8</v>
      </c>
      <c r="E15" s="2945">
        <f>'12 л. РАСКЛАДКА'!S19</f>
        <v>211.99</v>
      </c>
      <c r="F15" s="2576">
        <f>'12 л. РАСКЛАДКА'!S77</f>
        <v>249.35</v>
      </c>
      <c r="G15" s="2574">
        <f>'12 л. РАСКЛАДКА'!S136</f>
        <v>180.02500000000003</v>
      </c>
      <c r="H15" s="2576">
        <f>'12 л. РАСКЛАДКА'!S192</f>
        <v>93.9</v>
      </c>
      <c r="I15" s="2574">
        <f>'12 л. РАСКЛАДКА'!S249</f>
        <v>77.644999999999982</v>
      </c>
      <c r="J15" s="2895">
        <f>'12 л. РАСКЛАДКА'!S305</f>
        <v>185.108</v>
      </c>
      <c r="K15" s="2577">
        <f>'12 л. РАСКЛАДКА'!S361</f>
        <v>111.77</v>
      </c>
      <c r="L15" s="2574">
        <f>'12 л. РАСКЛАДКА'!S417</f>
        <v>175.14</v>
      </c>
      <c r="M15" s="2576">
        <f>'12 л. РАСКЛАДКА'!S470</f>
        <v>210.13199999999998</v>
      </c>
      <c r="N15" s="2574">
        <f>'12 л. РАСКЛАДКА'!S524</f>
        <v>121.3</v>
      </c>
      <c r="O15" s="2573">
        <f>'12 л. РАСКЛАДКА'!S577</f>
        <v>148.94499999999999</v>
      </c>
      <c r="P15" s="2899">
        <f>'12 л. РАСКЛАДКА'!S634</f>
        <v>77.34</v>
      </c>
      <c r="Q15" s="2570">
        <f t="shared" si="1"/>
        <v>1842.6449999999998</v>
      </c>
      <c r="R15" s="2902">
        <f t="shared" si="2"/>
        <v>52.335069444444429</v>
      </c>
      <c r="S15" s="989">
        <f t="shared" si="3"/>
        <v>1209.5999999999999</v>
      </c>
      <c r="T15" s="2977">
        <v>288</v>
      </c>
      <c r="V15" s="3252"/>
      <c r="W15" s="839"/>
      <c r="X15" s="839"/>
      <c r="Y15" s="114"/>
      <c r="Z15" s="114"/>
      <c r="AA15" s="114"/>
      <c r="AB15" s="114"/>
      <c r="AC15" s="827"/>
      <c r="AD15" s="134"/>
      <c r="AE15" s="828"/>
      <c r="AF15" s="114"/>
      <c r="AG15" s="3256"/>
      <c r="AH15" s="3253"/>
      <c r="AI15" s="3254"/>
      <c r="AJ15" s="168"/>
      <c r="AK15" s="168"/>
      <c r="AL15" s="193"/>
      <c r="AM15" s="193"/>
    </row>
    <row r="16" spans="2:39">
      <c r="B16" s="2561"/>
      <c r="C16" s="2578" t="s">
        <v>1001</v>
      </c>
      <c r="D16" s="2703">
        <f t="shared" si="0"/>
        <v>11.200000000000001</v>
      </c>
      <c r="E16" s="2946">
        <f>'12 л. РАСКЛАДКА'!S20</f>
        <v>60</v>
      </c>
      <c r="F16" s="851">
        <f>'12 л. РАСКЛАДКА'!S78</f>
        <v>0</v>
      </c>
      <c r="G16" s="2575">
        <f>'12 л. РАСКЛАДКА'!S137</f>
        <v>0</v>
      </c>
      <c r="H16" s="851">
        <f>'12 л. РАСКЛАДКА'!S193</f>
        <v>0</v>
      </c>
      <c r="I16" s="2575">
        <f>'12 л. РАСКЛАДКА'!S250</f>
        <v>0</v>
      </c>
      <c r="J16" s="2896">
        <f>'12 л. РАСКЛАДКА'!S306</f>
        <v>0</v>
      </c>
      <c r="K16" s="176">
        <f>'12 л. РАСКЛАДКА'!S362</f>
        <v>48.6</v>
      </c>
      <c r="L16" s="2575">
        <f>'12 л. РАСКЛАДКА'!S418</f>
        <v>0</v>
      </c>
      <c r="M16" s="851">
        <f>'12 л. РАСКЛАДКА'!S471</f>
        <v>0</v>
      </c>
      <c r="N16" s="2575">
        <f>'12 л. РАСКЛАДКА'!S525</f>
        <v>0</v>
      </c>
      <c r="O16" s="1201">
        <f>'12 л. РАСКЛАДКА'!S578</f>
        <v>0</v>
      </c>
      <c r="P16" s="2897">
        <f>'12 л. РАСКЛАДКА'!S635</f>
        <v>22.39</v>
      </c>
      <c r="Q16" s="1219">
        <f t="shared" si="1"/>
        <v>130.99</v>
      </c>
      <c r="R16" s="2903">
        <f t="shared" si="2"/>
        <v>-2.5372023809523654</v>
      </c>
      <c r="S16" s="2990">
        <f t="shared" si="3"/>
        <v>134.39999999999998</v>
      </c>
      <c r="T16" s="2978">
        <v>32</v>
      </c>
      <c r="V16" s="3252"/>
      <c r="W16" s="839"/>
      <c r="X16" s="839"/>
      <c r="Y16" s="114"/>
      <c r="Z16" s="114"/>
      <c r="AA16" s="114"/>
      <c r="AB16" s="114"/>
      <c r="AC16" s="827"/>
      <c r="AD16" s="134"/>
      <c r="AE16" s="828"/>
      <c r="AF16" s="114"/>
      <c r="AG16" s="3256"/>
      <c r="AH16" s="114"/>
      <c r="AI16" s="114"/>
      <c r="AJ16" s="114"/>
      <c r="AK16" s="168"/>
      <c r="AL16" s="114"/>
      <c r="AM16" s="114"/>
    </row>
    <row r="17" spans="2:36">
      <c r="B17" s="533">
        <v>8</v>
      </c>
      <c r="C17" s="2700" t="s">
        <v>212</v>
      </c>
      <c r="D17" s="2703">
        <f t="shared" si="0"/>
        <v>64.75</v>
      </c>
      <c r="E17" s="2933">
        <f>'12 л. РАСКЛАДКА'!S21</f>
        <v>0</v>
      </c>
      <c r="F17" s="851">
        <f>'12 л. РАСКЛАДКА'!S79</f>
        <v>0</v>
      </c>
      <c r="G17" s="851">
        <f>'12 л. РАСКЛАДКА'!S138</f>
        <v>100</v>
      </c>
      <c r="H17" s="851">
        <f>'12 л. РАСКЛАДКА'!S194</f>
        <v>120</v>
      </c>
      <c r="I17" s="1201">
        <f>'12 л. РАСКЛАДКА'!S251</f>
        <v>105</v>
      </c>
      <c r="J17" s="2896">
        <f>'12 л. РАСКЛАДКА'!S307</f>
        <v>0</v>
      </c>
      <c r="K17" s="851">
        <f>'12 л. РАСКЛАДКА'!S363</f>
        <v>0</v>
      </c>
      <c r="L17" s="851">
        <f>'12 л. РАСКЛАДКА'!S419</f>
        <v>100</v>
      </c>
      <c r="M17" s="851">
        <f>'12 л. РАСКЛАДКА'!S472</f>
        <v>2.5</v>
      </c>
      <c r="N17" s="851">
        <f>'12 л. РАСКЛАДКА'!S526</f>
        <v>120</v>
      </c>
      <c r="O17" s="1201">
        <f>'12 л. РАСКЛАДКА'!S579</f>
        <v>100</v>
      </c>
      <c r="P17" s="2897">
        <f>'12 л. РАСКЛАДКА'!S636</f>
        <v>29</v>
      </c>
      <c r="Q17" s="1219">
        <f t="shared" si="1"/>
        <v>676.5</v>
      </c>
      <c r="R17" s="2988">
        <f t="shared" si="2"/>
        <v>-12.934362934362937</v>
      </c>
      <c r="S17" s="2990">
        <f t="shared" si="3"/>
        <v>777</v>
      </c>
      <c r="T17" s="2978">
        <v>185</v>
      </c>
      <c r="V17" s="3252"/>
      <c r="W17" s="839"/>
      <c r="X17" s="839"/>
      <c r="Y17" s="114"/>
      <c r="Z17" s="114"/>
      <c r="AA17" s="114"/>
      <c r="AB17" s="114"/>
      <c r="AC17" s="827"/>
      <c r="AD17" s="134"/>
      <c r="AE17" s="828"/>
      <c r="AF17" s="114"/>
      <c r="AG17" s="3257"/>
      <c r="AH17" s="114"/>
      <c r="AI17" s="114"/>
      <c r="AJ17" s="114"/>
    </row>
    <row r="18" spans="2:36">
      <c r="B18" s="533">
        <v>9</v>
      </c>
      <c r="C18" s="2700" t="s">
        <v>104</v>
      </c>
      <c r="D18" s="2697">
        <f t="shared" si="0"/>
        <v>7</v>
      </c>
      <c r="E18" s="2933">
        <f>'12 л. РАСКЛАДКА'!S22</f>
        <v>0</v>
      </c>
      <c r="F18" s="851">
        <f>'12 л. РАСКЛАДКА'!S80</f>
        <v>25</v>
      </c>
      <c r="G18" s="851">
        <f>'12 л. РАСКЛАДКА'!S139</f>
        <v>0</v>
      </c>
      <c r="H18" s="851">
        <f>'12 л. РАСКЛАДКА'!S195</f>
        <v>0</v>
      </c>
      <c r="I18" s="1201">
        <f>'12 л. РАСКЛАДКА'!S252</f>
        <v>0</v>
      </c>
      <c r="J18" s="2894">
        <f>'12 л. РАСКЛАДКА'!S308</f>
        <v>0</v>
      </c>
      <c r="K18" s="851">
        <f>'12 л. РАСКЛАДКА'!S364</f>
        <v>0</v>
      </c>
      <c r="L18" s="851">
        <f>'12 л. РАСКЛАДКА'!S420</f>
        <v>0</v>
      </c>
      <c r="M18" s="851">
        <f>'12 л. РАСКЛАДКА'!S473</f>
        <v>11.25</v>
      </c>
      <c r="N18" s="851">
        <f>'12 л. РАСКЛАДКА'!S527</f>
        <v>25</v>
      </c>
      <c r="O18" s="1201">
        <f>'12 л. РАСКЛАДКА'!S580</f>
        <v>0</v>
      </c>
      <c r="P18" s="2898">
        <f>'12 л. РАСКЛАДКА'!S637</f>
        <v>20.5</v>
      </c>
      <c r="Q18" s="1205">
        <f t="shared" si="1"/>
        <v>81.75</v>
      </c>
      <c r="R18" s="2985">
        <f t="shared" si="2"/>
        <v>-2.6785714285714306</v>
      </c>
      <c r="S18" s="1207">
        <f t="shared" si="3"/>
        <v>84</v>
      </c>
      <c r="T18" s="2976">
        <v>20</v>
      </c>
      <c r="V18" s="825"/>
      <c r="W18" s="831"/>
      <c r="X18" s="414"/>
      <c r="Y18" s="114"/>
      <c r="Z18" s="114"/>
      <c r="AA18" s="114"/>
      <c r="AB18" s="114"/>
      <c r="AC18" s="827"/>
      <c r="AD18" s="134"/>
      <c r="AE18" s="828"/>
      <c r="AF18" s="114"/>
      <c r="AG18" s="3262"/>
      <c r="AH18" s="114"/>
      <c r="AI18" s="114"/>
      <c r="AJ18" s="114"/>
    </row>
    <row r="19" spans="2:36">
      <c r="B19" s="533">
        <v>10</v>
      </c>
      <c r="C19" s="2701" t="s">
        <v>444</v>
      </c>
      <c r="D19" s="2697">
        <f t="shared" si="0"/>
        <v>70</v>
      </c>
      <c r="E19" s="2933">
        <f>'12 л. РАСКЛАДКА'!S23</f>
        <v>200</v>
      </c>
      <c r="F19" s="851">
        <f>'12 л. РАСКЛАДКА'!S81</f>
        <v>0</v>
      </c>
      <c r="G19" s="851">
        <f>'12 л. РАСКЛАДКА'!S140</f>
        <v>0</v>
      </c>
      <c r="H19" s="851">
        <f>'12 л. РАСКЛАДКА'!S196</f>
        <v>200</v>
      </c>
      <c r="I19" s="1201">
        <f>'12 л. РАСКЛАДКА'!S253</f>
        <v>0</v>
      </c>
      <c r="J19" s="2894">
        <f>'12 л. РАСКЛАДКА'!S309</f>
        <v>200</v>
      </c>
      <c r="K19" s="851">
        <f>'12 л. РАСКЛАДКА'!S365</f>
        <v>200</v>
      </c>
      <c r="L19" s="851">
        <f>'12 л. РАСКЛАДКА'!S421</f>
        <v>0</v>
      </c>
      <c r="M19" s="851">
        <f>'12 л. РАСКЛАДКА'!S474</f>
        <v>100</v>
      </c>
      <c r="N19" s="851">
        <f>'12 л. РАСКЛАДКА'!S528</f>
        <v>0</v>
      </c>
      <c r="O19" s="1201">
        <f>'12 л. РАСКЛАДКА'!S581</f>
        <v>0</v>
      </c>
      <c r="P19" s="2898">
        <f>'12 л. РАСКЛАДКА'!S638</f>
        <v>80</v>
      </c>
      <c r="Q19" s="1205">
        <f t="shared" si="1"/>
        <v>980</v>
      </c>
      <c r="R19" s="2985">
        <f t="shared" si="2"/>
        <v>16.666666666666671</v>
      </c>
      <c r="S19" s="1207">
        <f t="shared" si="3"/>
        <v>840</v>
      </c>
      <c r="T19" s="2976">
        <v>200</v>
      </c>
      <c r="V19" s="825"/>
      <c r="W19" s="831"/>
      <c r="X19" s="414"/>
      <c r="Y19" s="114"/>
      <c r="Z19" s="114"/>
      <c r="AA19" s="114"/>
      <c r="AB19" s="114"/>
      <c r="AC19" s="827"/>
      <c r="AD19" s="134"/>
      <c r="AE19" s="828"/>
      <c r="AF19" s="114"/>
      <c r="AG19" s="3257"/>
      <c r="AH19" s="114"/>
      <c r="AI19" s="114"/>
      <c r="AJ19" s="114"/>
    </row>
    <row r="20" spans="2:36">
      <c r="B20" s="533">
        <v>11</v>
      </c>
      <c r="C20" s="2700" t="s">
        <v>112</v>
      </c>
      <c r="D20" s="2697">
        <f t="shared" si="0"/>
        <v>27.3</v>
      </c>
      <c r="E20" s="2933">
        <f>'12 л. РАСКЛАДКА'!S24</f>
        <v>0</v>
      </c>
      <c r="F20" s="851">
        <f>'12 л. РАСКЛАДКА'!S82</f>
        <v>0</v>
      </c>
      <c r="G20" s="851">
        <f>'12 л. РАСКЛАДКА'!S141</f>
        <v>80.34</v>
      </c>
      <c r="H20" s="851">
        <f>'12 л. РАСКЛАДКА'!S197</f>
        <v>77.7</v>
      </c>
      <c r="I20" s="1201">
        <f>'12 л. РАСКЛАДКА'!S254</f>
        <v>40.299999999999997</v>
      </c>
      <c r="J20" s="2894">
        <f>'12 л. РАСКЛАДКА'!S310</f>
        <v>0</v>
      </c>
      <c r="K20" s="851">
        <f>'12 л. РАСКЛАДКА'!S366</f>
        <v>0</v>
      </c>
      <c r="L20" s="851">
        <f>'12 л. РАСКЛАДКА'!S422</f>
        <v>0</v>
      </c>
      <c r="M20" s="851">
        <f>'12 л. РАСКЛАДКА'!S475</f>
        <v>0</v>
      </c>
      <c r="N20" s="851">
        <f>'12 л. РАСКЛАДКА'!S529</f>
        <v>74.66</v>
      </c>
      <c r="O20" s="1201">
        <f>'12 л. РАСКЛАДКА'!S582</f>
        <v>0</v>
      </c>
      <c r="P20" s="2898">
        <f>'12 л. РАСКЛАДКА'!S639</f>
        <v>83.34</v>
      </c>
      <c r="Q20" s="1205">
        <f t="shared" si="1"/>
        <v>356.34000000000003</v>
      </c>
      <c r="R20" s="2985">
        <f t="shared" si="2"/>
        <v>8.7728937728937666</v>
      </c>
      <c r="S20" s="1207">
        <f t="shared" si="3"/>
        <v>327.60000000000002</v>
      </c>
      <c r="T20" s="2976">
        <v>78</v>
      </c>
      <c r="V20" s="825"/>
      <c r="W20" s="839"/>
      <c r="X20" s="414"/>
      <c r="Y20" s="114"/>
      <c r="Z20" s="114"/>
      <c r="AA20" s="114"/>
      <c r="AB20" s="114"/>
      <c r="AC20" s="827"/>
      <c r="AD20" s="134"/>
      <c r="AE20" s="828"/>
      <c r="AF20" s="114"/>
      <c r="AG20" s="3257"/>
      <c r="AH20" s="114"/>
      <c r="AI20" s="114"/>
      <c r="AJ20" s="114"/>
    </row>
    <row r="21" spans="2:36">
      <c r="B21" s="533">
        <v>12</v>
      </c>
      <c r="C21" s="2700" t="s">
        <v>113</v>
      </c>
      <c r="D21" s="2697">
        <f t="shared" si="0"/>
        <v>18.55</v>
      </c>
      <c r="E21" s="2933">
        <f>'12 л. РАСКЛАДКА'!S25</f>
        <v>50</v>
      </c>
      <c r="F21" s="851">
        <f>'12 л. РАСКЛАДКА'!S83</f>
        <v>0</v>
      </c>
      <c r="G21" s="851">
        <f>'12 л. РАСКЛАДКА'!S142</f>
        <v>0</v>
      </c>
      <c r="H21" s="851">
        <f>'12 л. РАСКЛАДКА'!S198</f>
        <v>0</v>
      </c>
      <c r="I21" s="1201">
        <f>'12 л. РАСКЛАДКА'!S255</f>
        <v>0</v>
      </c>
      <c r="J21" s="2894">
        <f>'12 л. РАСКЛАДКА'!S311</f>
        <v>0</v>
      </c>
      <c r="K21" s="851">
        <f>'12 л. РАСКЛАДКА'!S367</f>
        <v>0</v>
      </c>
      <c r="L21" s="851">
        <f>'12 л. РАСКЛАДКА'!S423</f>
        <v>135.5</v>
      </c>
      <c r="M21" s="851">
        <f>'12 л. РАСКЛАДКА'!S476</f>
        <v>0</v>
      </c>
      <c r="N21" s="851">
        <f>'12 л. РАСКЛАДКА'!S530</f>
        <v>0</v>
      </c>
      <c r="O21" s="1201">
        <f>'12 л. РАСКЛАДКА'!S583</f>
        <v>0</v>
      </c>
      <c r="P21" s="2898">
        <f>'12 л. РАСКЛАДКА'!S640</f>
        <v>17.760000000000002</v>
      </c>
      <c r="Q21" s="1205">
        <f t="shared" si="1"/>
        <v>203.26</v>
      </c>
      <c r="R21" s="2985">
        <f t="shared" si="2"/>
        <v>-8.688230008984732</v>
      </c>
      <c r="S21" s="1207">
        <f t="shared" si="3"/>
        <v>222.60000000000002</v>
      </c>
      <c r="T21" s="2976">
        <v>53</v>
      </c>
      <c r="V21" s="825"/>
      <c r="W21" s="831"/>
      <c r="X21" s="414"/>
      <c r="Y21" s="114"/>
      <c r="Z21" s="114"/>
      <c r="AA21" s="114"/>
      <c r="AB21" s="114"/>
      <c r="AC21" s="827"/>
      <c r="AD21" s="134"/>
      <c r="AE21" s="828"/>
      <c r="AF21" s="114"/>
      <c r="AG21" s="3257"/>
      <c r="AH21" s="114"/>
      <c r="AI21" s="114"/>
      <c r="AJ21" s="114"/>
    </row>
    <row r="22" spans="2:36" ht="12.75" customHeight="1">
      <c r="B22" s="533">
        <v>13</v>
      </c>
      <c r="C22" s="2700" t="s">
        <v>46</v>
      </c>
      <c r="D22" s="2697">
        <f t="shared" si="0"/>
        <v>26.95</v>
      </c>
      <c r="E22" s="2933">
        <f>'12 л. РАСКЛАДКА'!S26</f>
        <v>41.87</v>
      </c>
      <c r="F22" s="851">
        <f>'12 л. РАСКЛАДКА'!S84</f>
        <v>0</v>
      </c>
      <c r="G22" s="851">
        <f>'12 л. РАСКЛАДКА'!S143</f>
        <v>0</v>
      </c>
      <c r="H22" s="851">
        <f>'12 л. РАСКЛАДКА'!S199</f>
        <v>0</v>
      </c>
      <c r="I22" s="1201">
        <f>'12 л. РАСКЛАДКА'!S256</f>
        <v>0</v>
      </c>
      <c r="J22" s="2894">
        <f>'12 л. РАСКЛАДКА'!S312</f>
        <v>107.8</v>
      </c>
      <c r="K22" s="851">
        <f>'12 л. РАСКЛАДКА'!S368</f>
        <v>92.4</v>
      </c>
      <c r="L22" s="851">
        <f>'12 л. РАСКЛАДКА'!S424</f>
        <v>0</v>
      </c>
      <c r="M22" s="851">
        <f>'12 л. РАСКЛАДКА'!S477</f>
        <v>52</v>
      </c>
      <c r="N22" s="851">
        <f>'12 л. РАСКЛАДКА'!S531</f>
        <v>0</v>
      </c>
      <c r="O22" s="1201">
        <f>'12 л. РАСКЛАДКА'!S584</f>
        <v>70.8</v>
      </c>
      <c r="P22" s="2898">
        <f>'12 л. РАСКЛАДКА'!S641</f>
        <v>0</v>
      </c>
      <c r="Q22" s="1205">
        <f t="shared" si="1"/>
        <v>364.87</v>
      </c>
      <c r="R22" s="2986">
        <f t="shared" si="2"/>
        <v>12.823129251700692</v>
      </c>
      <c r="S22" s="1207">
        <f t="shared" si="3"/>
        <v>323.39999999999998</v>
      </c>
      <c r="T22" s="2976">
        <v>77</v>
      </c>
      <c r="V22" s="825"/>
      <c r="W22" s="831"/>
      <c r="X22" s="414"/>
      <c r="Y22" s="114"/>
      <c r="Z22" s="114"/>
      <c r="AA22" s="114"/>
      <c r="AB22" s="114"/>
      <c r="AC22" s="827"/>
      <c r="AD22" s="134"/>
      <c r="AE22" s="828"/>
      <c r="AF22" s="114"/>
      <c r="AG22" s="3257"/>
      <c r="AH22" s="114"/>
      <c r="AI22" s="114"/>
      <c r="AJ22" s="114"/>
    </row>
    <row r="23" spans="2:36" ht="13.5" customHeight="1">
      <c r="B23" s="533">
        <v>14</v>
      </c>
      <c r="C23" s="2700" t="s">
        <v>114</v>
      </c>
      <c r="D23" s="2697">
        <f t="shared" si="0"/>
        <v>14</v>
      </c>
      <c r="E23" s="2933">
        <f>'12 л. РАСКЛАДКА'!S27</f>
        <v>0</v>
      </c>
      <c r="F23" s="851">
        <f>'12 л. РАСКЛАДКА'!S85</f>
        <v>124.8</v>
      </c>
      <c r="G23" s="851">
        <f>'12 л. РАСКЛАДКА'!S144</f>
        <v>0</v>
      </c>
      <c r="H23" s="851">
        <f>'12 л. РАСКЛАДКА'!S200</f>
        <v>0</v>
      </c>
      <c r="I23" s="1201">
        <f>'12 л. РАСКЛАДКА'!S257</f>
        <v>0</v>
      </c>
      <c r="J23" s="2894">
        <f>'12 л. РАСКЛАДКА'!S313</f>
        <v>0</v>
      </c>
      <c r="K23" s="851">
        <f>'12 л. РАСКЛАДКА'!S369</f>
        <v>0</v>
      </c>
      <c r="L23" s="851">
        <f>'12 л. РАСКЛАДКА'!S425</f>
        <v>0</v>
      </c>
      <c r="M23" s="851">
        <f>'12 л. РАСКЛАДКА'!S478</f>
        <v>0</v>
      </c>
      <c r="N23" s="851">
        <f>'12 л. РАСКЛАДКА'!S532</f>
        <v>0</v>
      </c>
      <c r="O23" s="1201">
        <f>'12 л. РАСКЛАДКА'!S585</f>
        <v>0</v>
      </c>
      <c r="P23" s="2898">
        <f>'12 л. РАСКЛАДКА'!S642</f>
        <v>0</v>
      </c>
      <c r="Q23" s="1205">
        <f t="shared" si="1"/>
        <v>124.8</v>
      </c>
      <c r="R23" s="2986">
        <f t="shared" si="2"/>
        <v>-25.714285714285708</v>
      </c>
      <c r="S23" s="1207">
        <f t="shared" si="3"/>
        <v>168</v>
      </c>
      <c r="T23" s="2976">
        <v>40</v>
      </c>
      <c r="V23" s="825"/>
      <c r="W23" s="831"/>
      <c r="X23" s="414"/>
      <c r="Y23" s="114"/>
      <c r="Z23" s="114"/>
      <c r="AA23" s="114"/>
      <c r="AB23" s="114"/>
      <c r="AC23" s="827"/>
      <c r="AD23" s="134"/>
      <c r="AE23" s="828"/>
      <c r="AF23" s="114"/>
      <c r="AG23" s="3257"/>
      <c r="AH23" s="114"/>
      <c r="AI23" s="114"/>
      <c r="AJ23" s="114"/>
    </row>
    <row r="24" spans="2:36" ht="12" customHeight="1">
      <c r="B24" s="533">
        <v>15</v>
      </c>
      <c r="C24" s="2700" t="s">
        <v>213</v>
      </c>
      <c r="D24" s="2697">
        <f t="shared" si="0"/>
        <v>122.5</v>
      </c>
      <c r="E24" s="2933">
        <f>'12 л. РАСКЛАДКА'!S28</f>
        <v>7.8659999999999997</v>
      </c>
      <c r="F24" s="851">
        <f>'12 л. РАСКЛАДКА'!S86</f>
        <v>0</v>
      </c>
      <c r="G24" s="851">
        <f>'12 л. РАСКЛАДКА'!S145</f>
        <v>200</v>
      </c>
      <c r="H24" s="851">
        <f>'12 л. РАСКЛАДКА'!S201</f>
        <v>99.01</v>
      </c>
      <c r="I24" s="1201">
        <f>'12 л. РАСКЛАДКА'!S258</f>
        <v>200</v>
      </c>
      <c r="J24" s="2894">
        <f>'12 л. РАСКЛАДКА'!S314</f>
        <v>0</v>
      </c>
      <c r="K24" s="851">
        <f>'12 л. РАСКЛАДКА'!S370</f>
        <v>68.400000000000006</v>
      </c>
      <c r="L24" s="851">
        <f>'12 л. РАСКЛАДКА'!S426</f>
        <v>100</v>
      </c>
      <c r="M24" s="851">
        <f>'12 л. РАСКЛАДКА'!S479</f>
        <v>97.6</v>
      </c>
      <c r="N24" s="851">
        <f>'12 л. РАСКЛАДКА'!S533</f>
        <v>67.84</v>
      </c>
      <c r="O24" s="1201">
        <f>'12 л. РАСКЛАДКА'!S586</f>
        <v>236</v>
      </c>
      <c r="P24" s="2898">
        <f>'12 л. РАСКЛАДКА'!S643</f>
        <v>0</v>
      </c>
      <c r="Q24" s="1205">
        <f t="shared" si="1"/>
        <v>1076.7159999999999</v>
      </c>
      <c r="R24" s="2986">
        <f t="shared" si="2"/>
        <v>-26.754013605442182</v>
      </c>
      <c r="S24" s="1207">
        <f t="shared" si="3"/>
        <v>1470</v>
      </c>
      <c r="T24" s="2976">
        <v>350</v>
      </c>
      <c r="V24" s="830"/>
      <c r="W24" s="839"/>
      <c r="X24" s="414"/>
      <c r="Y24" s="114"/>
      <c r="Z24" s="114"/>
      <c r="AA24" s="114"/>
      <c r="AB24" s="114"/>
      <c r="AC24" s="827"/>
      <c r="AD24" s="134"/>
      <c r="AE24" s="828"/>
      <c r="AF24" s="114"/>
      <c r="AG24" s="3258"/>
      <c r="AH24" s="114"/>
      <c r="AI24" s="114"/>
      <c r="AJ24" s="114"/>
    </row>
    <row r="25" spans="2:36" ht="14.25" customHeight="1">
      <c r="B25" s="533">
        <v>16</v>
      </c>
      <c r="C25" s="2700" t="s">
        <v>214</v>
      </c>
      <c r="D25" s="2697">
        <f t="shared" si="0"/>
        <v>63</v>
      </c>
      <c r="E25" s="2933">
        <f>'12 л. РАСКЛАДКА'!S29</f>
        <v>0</v>
      </c>
      <c r="F25" s="851">
        <f>'12 л. РАСКЛАДКА'!S87</f>
        <v>0</v>
      </c>
      <c r="G25" s="851">
        <f>'12 л. РАСКЛАДКА'!S146</f>
        <v>0</v>
      </c>
      <c r="H25" s="851">
        <f>'12 л. РАСКЛАДКА'!S202</f>
        <v>0</v>
      </c>
      <c r="I25" s="1201">
        <f>'12 л. РАСКЛАДКА'!S259</f>
        <v>0</v>
      </c>
      <c r="J25" s="2894">
        <f>'12 л. РАСКЛАДКА'!S315</f>
        <v>0</v>
      </c>
      <c r="K25" s="851">
        <f>'12 л. РАСКЛАДКА'!S371</f>
        <v>0</v>
      </c>
      <c r="L25" s="851">
        <f>'12 л. РАСКЛАДКА'!S427</f>
        <v>0</v>
      </c>
      <c r="M25" s="851">
        <f>'12 л. РАСКЛАДКА'!S480</f>
        <v>0</v>
      </c>
      <c r="N25" s="851">
        <f>'12 л. РАСКЛАДКА'!S534</f>
        <v>0</v>
      </c>
      <c r="O25" s="1201">
        <f>'12 л. РАСКЛАДКА'!S587</f>
        <v>0</v>
      </c>
      <c r="P25" s="2898">
        <f>'12 л. РАСКЛАДКА'!S644</f>
        <v>0</v>
      </c>
      <c r="Q25" s="1205">
        <f t="shared" si="1"/>
        <v>0</v>
      </c>
      <c r="R25" s="2687">
        <f t="shared" si="2"/>
        <v>-100</v>
      </c>
      <c r="S25" s="1207">
        <f t="shared" si="3"/>
        <v>756</v>
      </c>
      <c r="T25" s="2976">
        <v>180</v>
      </c>
      <c r="V25" s="830"/>
      <c r="W25" s="839"/>
      <c r="X25" s="414"/>
      <c r="Y25" s="114"/>
      <c r="Z25" s="114"/>
      <c r="AA25" s="114"/>
      <c r="AB25" s="114"/>
      <c r="AC25" s="827"/>
      <c r="AD25" s="134"/>
      <c r="AE25" s="828"/>
      <c r="AF25" s="114"/>
      <c r="AG25" s="3263"/>
      <c r="AH25" s="226"/>
      <c r="AI25" s="114"/>
      <c r="AJ25" s="114"/>
    </row>
    <row r="26" spans="2:36">
      <c r="B26" s="533">
        <v>17</v>
      </c>
      <c r="C26" s="2700" t="s">
        <v>215</v>
      </c>
      <c r="D26" s="2697">
        <f t="shared" si="0"/>
        <v>21</v>
      </c>
      <c r="E26" s="2933">
        <f>'12 л. РАСКЛАДКА'!S30</f>
        <v>0</v>
      </c>
      <c r="F26" s="851">
        <f>'12 л. РАСКЛАДКА'!S88</f>
        <v>0</v>
      </c>
      <c r="G26" s="851">
        <f>'12 л. РАСКЛАДКА'!S147</f>
        <v>0</v>
      </c>
      <c r="H26" s="851">
        <f>'12 л. РАСКЛАДКА'!S203</f>
        <v>0</v>
      </c>
      <c r="I26" s="1201">
        <f>'12 л. РАСКЛАДКА'!S260</f>
        <v>109.7</v>
      </c>
      <c r="J26" s="2894">
        <f>'12 л. РАСКЛАДКА'!S316</f>
        <v>0</v>
      </c>
      <c r="K26" s="851">
        <f>'12 л. РАСКЛАДКА'!S372</f>
        <v>0</v>
      </c>
      <c r="L26" s="851">
        <f>'12 л. РАСКЛАДКА'!S428</f>
        <v>0</v>
      </c>
      <c r="M26" s="851">
        <f>'12 л. РАСКЛАДКА'!S481</f>
        <v>45</v>
      </c>
      <c r="N26" s="851">
        <f>'12 л. РАСКЛАДКА'!S535</f>
        <v>0</v>
      </c>
      <c r="O26" s="1201">
        <f>'12 л. РАСКЛАДКА'!S588</f>
        <v>28.56</v>
      </c>
      <c r="P26" s="2898">
        <f>'12 л. РАСКЛАДКА'!S645</f>
        <v>0</v>
      </c>
      <c r="Q26" s="1205">
        <f t="shared" si="1"/>
        <v>183.26</v>
      </c>
      <c r="R26" s="2986">
        <f t="shared" si="2"/>
        <v>-27.277777777777771</v>
      </c>
      <c r="S26" s="1207">
        <f t="shared" si="3"/>
        <v>252</v>
      </c>
      <c r="T26" s="2976">
        <v>60</v>
      </c>
      <c r="V26" s="825"/>
      <c r="W26" s="831"/>
      <c r="X26" s="414"/>
      <c r="Y26" s="114"/>
      <c r="Z26" s="114"/>
      <c r="AA26" s="114"/>
      <c r="AB26" s="114"/>
      <c r="AC26" s="827"/>
      <c r="AD26" s="134"/>
      <c r="AE26" s="828"/>
      <c r="AF26" s="114"/>
      <c r="AG26" s="3257"/>
      <c r="AH26" s="114"/>
      <c r="AI26" s="114"/>
      <c r="AJ26" s="114"/>
    </row>
    <row r="27" spans="2:36">
      <c r="B27" s="533">
        <v>18</v>
      </c>
      <c r="C27" s="2700" t="s">
        <v>47</v>
      </c>
      <c r="D27" s="2697">
        <f t="shared" si="0"/>
        <v>5.25</v>
      </c>
      <c r="E27" s="2933">
        <f>'12 л. РАСКЛАДКА'!S31</f>
        <v>21.56</v>
      </c>
      <c r="F27" s="851">
        <f>'12 л. РАСКЛАДКА'!S89</f>
        <v>0</v>
      </c>
      <c r="G27" s="851">
        <f>'12 л. РАСКЛАДКА'!S148</f>
        <v>0</v>
      </c>
      <c r="H27" s="851">
        <f>'12 л. РАСКЛАДКА'!S204</f>
        <v>0</v>
      </c>
      <c r="I27" s="1201">
        <f>'12 л. РАСКЛАДКА'!S261</f>
        <v>28.44</v>
      </c>
      <c r="J27" s="2894">
        <f>'12 л. РАСКЛАДКА'!S317</f>
        <v>11</v>
      </c>
      <c r="K27" s="851">
        <f>'12 л. РАСКЛАДКА'!S373</f>
        <v>0</v>
      </c>
      <c r="L27" s="851">
        <f>'12 л. РАСКЛАДКА'!S429</f>
        <v>0</v>
      </c>
      <c r="M27" s="851">
        <f>'12 л. РАСКЛАДКА'!S482</f>
        <v>0</v>
      </c>
      <c r="N27" s="851">
        <f>'12 л. РАСКЛАДКА'!S536</f>
        <v>0</v>
      </c>
      <c r="O27" s="1201">
        <f>'12 л. РАСКЛАДКА'!S589</f>
        <v>0</v>
      </c>
      <c r="P27" s="2898">
        <f>'12 л. РАСКЛАДКА'!S646</f>
        <v>0</v>
      </c>
      <c r="Q27" s="1205">
        <f t="shared" si="1"/>
        <v>61</v>
      </c>
      <c r="R27" s="2985">
        <f t="shared" si="2"/>
        <v>-3.1746031746031775</v>
      </c>
      <c r="S27" s="1207">
        <f t="shared" si="3"/>
        <v>63</v>
      </c>
      <c r="T27" s="2976">
        <v>15</v>
      </c>
      <c r="V27" s="825"/>
      <c r="W27" s="831"/>
      <c r="X27" s="414"/>
      <c r="Y27" s="114"/>
      <c r="Z27" s="114"/>
      <c r="AA27" s="114"/>
      <c r="AB27" s="114"/>
      <c r="AC27" s="827"/>
      <c r="AD27" s="134"/>
      <c r="AE27" s="828"/>
      <c r="AF27" s="114"/>
      <c r="AG27" s="3257"/>
      <c r="AH27" s="114"/>
      <c r="AI27" s="114"/>
      <c r="AJ27" s="114"/>
    </row>
    <row r="28" spans="2:36">
      <c r="B28" s="533">
        <v>19</v>
      </c>
      <c r="C28" s="2700" t="s">
        <v>216</v>
      </c>
      <c r="D28" s="2697">
        <f t="shared" si="0"/>
        <v>3.5</v>
      </c>
      <c r="E28" s="2933">
        <f>'12 л. РАСКЛАДКА'!S32</f>
        <v>13.5</v>
      </c>
      <c r="F28" s="851">
        <f>'12 л. РАСКЛАДКА'!S90</f>
        <v>17.899999999999999</v>
      </c>
      <c r="G28" s="851">
        <f>'12 л. РАСКЛАДКА'!S149</f>
        <v>0</v>
      </c>
      <c r="H28" s="851">
        <f>'12 л. РАСКЛАДКА'!S205</f>
        <v>0</v>
      </c>
      <c r="I28" s="1201">
        <f>'12 л. РАСКЛАДКА'!S262</f>
        <v>3.6</v>
      </c>
      <c r="J28" s="2894">
        <f>'12 л. РАСКЛАДКА'!S318</f>
        <v>0</v>
      </c>
      <c r="K28" s="851">
        <f>'12 л. РАСКЛАДКА'!S374</f>
        <v>0</v>
      </c>
      <c r="L28" s="851">
        <f>'12 л. РАСКЛАДКА'!S430</f>
        <v>0</v>
      </c>
      <c r="M28" s="851">
        <f>'12 л. РАСКЛАДКА'!S483</f>
        <v>0</v>
      </c>
      <c r="N28" s="851">
        <f>'12 л. РАСКЛАДКА'!S537</f>
        <v>0</v>
      </c>
      <c r="O28" s="1201">
        <f>'12 л. РАСКЛАДКА'!S590</f>
        <v>0</v>
      </c>
      <c r="P28" s="2898">
        <f>'12 л. РАСКЛАДКА'!S647</f>
        <v>0</v>
      </c>
      <c r="Q28" s="1205">
        <f t="shared" si="1"/>
        <v>35</v>
      </c>
      <c r="R28" s="2985">
        <f t="shared" si="2"/>
        <v>-16.666666666666671</v>
      </c>
      <c r="S28" s="1207">
        <f t="shared" si="3"/>
        <v>42</v>
      </c>
      <c r="T28" s="2976">
        <v>10</v>
      </c>
      <c r="V28" s="825"/>
      <c r="W28" s="831"/>
      <c r="X28" s="414"/>
      <c r="Y28" s="114"/>
      <c r="Z28" s="114"/>
      <c r="AA28" s="114"/>
      <c r="AB28" s="114"/>
      <c r="AC28" s="827"/>
      <c r="AD28" s="134"/>
      <c r="AE28" s="828"/>
      <c r="AF28" s="114"/>
      <c r="AG28" s="3256"/>
      <c r="AH28" s="114"/>
      <c r="AI28" s="114"/>
      <c r="AJ28" s="114"/>
    </row>
    <row r="29" spans="2:36">
      <c r="B29" s="533">
        <v>20</v>
      </c>
      <c r="C29" s="2700" t="s">
        <v>48</v>
      </c>
      <c r="D29" s="2697">
        <f t="shared" si="0"/>
        <v>12.25</v>
      </c>
      <c r="E29" s="2933">
        <f>'12 л. РАСКЛАДКА'!S33</f>
        <v>12.2</v>
      </c>
      <c r="F29" s="851">
        <f>'12 л. РАСКЛАДКА'!S91</f>
        <v>13.3</v>
      </c>
      <c r="G29" s="851">
        <f>'12 л. РАСКЛАДКА'!S150</f>
        <v>13</v>
      </c>
      <c r="H29" s="851">
        <f>'12 л. РАСКЛАДКА'!S206</f>
        <v>15.149999999999999</v>
      </c>
      <c r="I29" s="1201">
        <f>'12 л. РАСКЛАДКА'!S263</f>
        <v>4.8</v>
      </c>
      <c r="J29" s="2894">
        <f>'12 л. РАСКЛАДКА'!S319</f>
        <v>6.3</v>
      </c>
      <c r="K29" s="851">
        <f>'12 л. РАСКЛАДКА'!S375</f>
        <v>20.3</v>
      </c>
      <c r="L29" s="851">
        <f>'12 л. РАСКЛАДКА'!S431</f>
        <v>8.3000000000000007</v>
      </c>
      <c r="M29" s="851">
        <f>'12 л. РАСКЛАДКА'!S484</f>
        <v>13.57</v>
      </c>
      <c r="N29" s="851">
        <f>'12 л. РАСКЛАДКА'!S538</f>
        <v>11.9</v>
      </c>
      <c r="O29" s="1201">
        <f>'12 л. РАСКЛАДКА'!S591</f>
        <v>10.879999999999999</v>
      </c>
      <c r="P29" s="2898">
        <f>'12 л. РАСКЛАДКА'!S648</f>
        <v>3.2</v>
      </c>
      <c r="Q29" s="1205">
        <f t="shared" si="1"/>
        <v>132.89999999999998</v>
      </c>
      <c r="R29" s="2985">
        <f t="shared" si="2"/>
        <v>-9.5918367346938851</v>
      </c>
      <c r="S29" s="1207">
        <f t="shared" si="3"/>
        <v>147</v>
      </c>
      <c r="T29" s="2976">
        <v>35</v>
      </c>
      <c r="V29" s="825"/>
      <c r="W29" s="831"/>
      <c r="X29" s="414"/>
      <c r="Y29" s="114"/>
      <c r="Z29" s="114"/>
      <c r="AA29" s="114"/>
      <c r="AB29" s="114"/>
      <c r="AC29" s="827"/>
      <c r="AD29" s="134"/>
      <c r="AE29" s="828"/>
      <c r="AF29" s="114"/>
      <c r="AG29" s="3257"/>
      <c r="AH29" s="114"/>
      <c r="AI29" s="114"/>
      <c r="AJ29" s="114"/>
    </row>
    <row r="30" spans="2:36">
      <c r="B30" s="533">
        <v>21</v>
      </c>
      <c r="C30" s="2700" t="s">
        <v>49</v>
      </c>
      <c r="D30" s="2697">
        <f t="shared" si="0"/>
        <v>6.3</v>
      </c>
      <c r="E30" s="2933">
        <f>'12 л. РАСКЛАДКА'!S34</f>
        <v>6</v>
      </c>
      <c r="F30" s="851">
        <f>'12 л. РАСКЛАДКА'!S92</f>
        <v>5</v>
      </c>
      <c r="G30" s="851">
        <f>'12 л. РАСКЛАДКА'!S151</f>
        <v>8</v>
      </c>
      <c r="H30" s="851">
        <f>'12 л. РАСКЛАДКА'!S207</f>
        <v>2</v>
      </c>
      <c r="I30" s="1201">
        <f>'12 л. РАСКЛАДКА'!S264</f>
        <v>10.4</v>
      </c>
      <c r="J30" s="2894">
        <f>'12 л. РАСКЛАДКА'!S320</f>
        <v>13</v>
      </c>
      <c r="K30" s="851">
        <f>'12 л. РАСКЛАДКА'!S376</f>
        <v>3</v>
      </c>
      <c r="L30" s="851">
        <f>'12 л. РАСКЛАДКА'!S432</f>
        <v>8</v>
      </c>
      <c r="M30" s="851">
        <f>'12 л. РАСКЛАДКА'!S485</f>
        <v>7.9</v>
      </c>
      <c r="N30" s="851">
        <f>'12 л. РАСКЛАДКА'!S539</f>
        <v>3</v>
      </c>
      <c r="O30" s="1201">
        <f>'12 л. РАСКЛАДКА'!S592</f>
        <v>8</v>
      </c>
      <c r="P30" s="2898">
        <f>'12 л. РАСКЛАДКА'!S649</f>
        <v>12.2</v>
      </c>
      <c r="Q30" s="1205">
        <f t="shared" si="1"/>
        <v>86.5</v>
      </c>
      <c r="R30" s="2986">
        <f t="shared" si="2"/>
        <v>14.417989417989432</v>
      </c>
      <c r="S30" s="1207">
        <f t="shared" si="3"/>
        <v>75.599999999999994</v>
      </c>
      <c r="T30" s="2976">
        <v>18</v>
      </c>
      <c r="V30" s="825"/>
      <c r="W30" s="831"/>
      <c r="X30" s="414"/>
      <c r="Y30" s="114"/>
      <c r="Z30" s="114"/>
      <c r="AA30" s="114"/>
      <c r="AB30" s="114"/>
      <c r="AC30" s="827"/>
      <c r="AD30" s="134"/>
      <c r="AE30" s="828"/>
      <c r="AF30" s="114"/>
      <c r="AG30" s="3256"/>
      <c r="AH30" s="114"/>
      <c r="AI30" s="114"/>
      <c r="AJ30" s="114"/>
    </row>
    <row r="31" spans="2:36" ht="12" customHeight="1">
      <c r="B31" s="533">
        <v>22</v>
      </c>
      <c r="C31" s="2700" t="s">
        <v>217</v>
      </c>
      <c r="D31" s="2697">
        <f t="shared" si="0"/>
        <v>14</v>
      </c>
      <c r="E31" s="2933">
        <f>'12 л. РАСКЛАДКА'!S35</f>
        <v>5.2240000000000002</v>
      </c>
      <c r="F31" s="851">
        <f>'12 л. РАСКЛАДКА'!S93</f>
        <v>0</v>
      </c>
      <c r="G31" s="851">
        <f>'12 л. РАСКЛАДКА'!S152</f>
        <v>0</v>
      </c>
      <c r="H31" s="851">
        <f>'12 л. РАСКЛАДКА'!S208</f>
        <v>12.46</v>
      </c>
      <c r="I31" s="1201">
        <f>'12 л. РАСКЛАДКА'!S265</f>
        <v>13.280000000000001</v>
      </c>
      <c r="J31" s="2894">
        <f>'12 л. РАСКЛАДКА'!S321</f>
        <v>0</v>
      </c>
      <c r="K31" s="851">
        <f>'12 л. РАСКЛАДКА'!S377</f>
        <v>0</v>
      </c>
      <c r="L31" s="851">
        <f>'12 л. РАСКЛАДКА'!S433</f>
        <v>0</v>
      </c>
      <c r="M31" s="851">
        <f>'12 л. РАСКЛАДКА'!S486</f>
        <v>7.4</v>
      </c>
      <c r="N31" s="851">
        <f>'12 л. РАСКЛАДКА'!S540</f>
        <v>76.8</v>
      </c>
      <c r="O31" s="1201">
        <f>'12 л. РАСКЛАДКА'!S593</f>
        <v>24.84</v>
      </c>
      <c r="P31" s="2898">
        <f>'12 л. РАСКЛАДКА'!S650</f>
        <v>0</v>
      </c>
      <c r="Q31" s="1205">
        <f t="shared" si="1"/>
        <v>140.00399999999999</v>
      </c>
      <c r="R31" s="2986">
        <f t="shared" si="2"/>
        <v>-16.664285714285711</v>
      </c>
      <c r="S31" s="1207">
        <f t="shared" si="3"/>
        <v>168</v>
      </c>
      <c r="T31" s="2976">
        <v>40</v>
      </c>
      <c r="V31" s="825"/>
      <c r="W31" s="831"/>
      <c r="X31" s="414"/>
      <c r="Y31" s="114"/>
      <c r="Z31" s="114"/>
      <c r="AA31" s="114"/>
      <c r="AB31" s="114"/>
      <c r="AC31" s="827"/>
      <c r="AD31" s="134"/>
      <c r="AE31" s="828"/>
      <c r="AF31" s="114"/>
      <c r="AG31" s="3257"/>
      <c r="AH31" s="114"/>
      <c r="AI31" s="114"/>
      <c r="AJ31" s="114"/>
    </row>
    <row r="32" spans="2:36" ht="13.5" customHeight="1">
      <c r="B32" s="533">
        <v>23</v>
      </c>
      <c r="C32" s="2700" t="s">
        <v>50</v>
      </c>
      <c r="D32" s="2697">
        <f t="shared" si="0"/>
        <v>12.25</v>
      </c>
      <c r="E32" s="2933">
        <f>'12 л. РАСКЛАДКА'!S36</f>
        <v>0</v>
      </c>
      <c r="F32" s="851">
        <f>'12 л. РАСКЛАДКА'!S94</f>
        <v>9.5</v>
      </c>
      <c r="G32" s="851">
        <f>'12 л. РАСКЛАДКА'!S153</f>
        <v>13.22</v>
      </c>
      <c r="H32" s="851">
        <f>'12 л. РАСКЛАДКА'!S209</f>
        <v>0</v>
      </c>
      <c r="I32" s="1201">
        <f>'12 л. РАСКЛАДКА'!S266</f>
        <v>19.84</v>
      </c>
      <c r="J32" s="2894">
        <f>'12 л. РАСКЛАДКА'!S322</f>
        <v>1.1000000000000001</v>
      </c>
      <c r="K32" s="851">
        <f>'12 л. РАСКЛАДКА'!S378</f>
        <v>3</v>
      </c>
      <c r="L32" s="851">
        <f>'12 л. РАСКЛАДКА'!S434</f>
        <v>11.5</v>
      </c>
      <c r="M32" s="851">
        <f>'12 л. РАСКЛАДКА'!S487</f>
        <v>20.82</v>
      </c>
      <c r="N32" s="851">
        <f>'12 л. РАСКЛАДКА'!S541</f>
        <v>7.72</v>
      </c>
      <c r="O32" s="1201">
        <f>'12 л. РАСКЛАДКА'!S594</f>
        <v>12.74</v>
      </c>
      <c r="P32" s="2898">
        <f>'12 л. РАСКЛАДКА'!S651</f>
        <v>10.5</v>
      </c>
      <c r="Q32" s="1205">
        <f t="shared" si="1"/>
        <v>109.94</v>
      </c>
      <c r="R32" s="2986">
        <f t="shared" si="2"/>
        <v>-25.210884353741491</v>
      </c>
      <c r="S32" s="1207">
        <f t="shared" si="3"/>
        <v>147</v>
      </c>
      <c r="T32" s="2976">
        <v>35</v>
      </c>
      <c r="V32" s="825"/>
      <c r="W32" s="831"/>
      <c r="X32" s="414"/>
      <c r="Y32" s="114"/>
      <c r="Z32" s="114"/>
      <c r="AA32" s="114"/>
      <c r="AB32" s="114"/>
      <c r="AC32" s="827"/>
      <c r="AD32" s="134"/>
      <c r="AE32" s="828"/>
      <c r="AF32" s="114"/>
      <c r="AG32" s="3257"/>
      <c r="AH32" s="114"/>
      <c r="AI32" s="114"/>
      <c r="AJ32" s="114"/>
    </row>
    <row r="33" spans="2:36" ht="12.75" customHeight="1">
      <c r="B33" s="533">
        <v>24</v>
      </c>
      <c r="C33" s="2700" t="s">
        <v>51</v>
      </c>
      <c r="D33" s="2697">
        <f t="shared" si="0"/>
        <v>5.25</v>
      </c>
      <c r="E33" s="2933">
        <f>'12 л. РАСКЛАДКА'!S37</f>
        <v>0</v>
      </c>
      <c r="F33" s="851">
        <f>'12 л. РАСКЛАДКА'!S95</f>
        <v>0</v>
      </c>
      <c r="G33" s="851">
        <f>'12 л. РАСКЛАДКА'!S154</f>
        <v>0</v>
      </c>
      <c r="H33" s="851">
        <f>'12 л. РАСКЛАДКА'!S210</f>
        <v>0</v>
      </c>
      <c r="I33" s="1201">
        <f>'12 л. РАСКЛАДКА'!S267</f>
        <v>0</v>
      </c>
      <c r="J33" s="2894">
        <f>'12 л. РАСКЛАДКА'!S323</f>
        <v>0</v>
      </c>
      <c r="K33" s="851">
        <f>'12 л. РАСКЛАДКА'!S379</f>
        <v>0</v>
      </c>
      <c r="L33" s="851">
        <f>'12 л. РАСКЛАДКА'!S435</f>
        <v>50</v>
      </c>
      <c r="M33" s="851">
        <f>'12 л. РАСКЛАДКА'!S488</f>
        <v>0</v>
      </c>
      <c r="N33" s="851">
        <f>'12 л. РАСКЛАДКА'!S542</f>
        <v>0</v>
      </c>
      <c r="O33" s="1201">
        <f>'12 л. РАСКЛАДКА'!S595</f>
        <v>0</v>
      </c>
      <c r="P33" s="2898">
        <f>'12 л. РАСКЛАДКА'!S652</f>
        <v>0</v>
      </c>
      <c r="Q33" s="1205">
        <f t="shared" si="1"/>
        <v>50</v>
      </c>
      <c r="R33" s="2986">
        <f t="shared" si="2"/>
        <v>-20.634920634920633</v>
      </c>
      <c r="S33" s="1207">
        <f t="shared" si="3"/>
        <v>63</v>
      </c>
      <c r="T33" s="2976">
        <v>15</v>
      </c>
      <c r="V33" s="825"/>
      <c r="W33" s="831"/>
      <c r="X33" s="414"/>
      <c r="Y33" s="114"/>
      <c r="Z33" s="114"/>
      <c r="AA33" s="114"/>
      <c r="AB33" s="114"/>
      <c r="AC33" s="827"/>
      <c r="AD33" s="134"/>
      <c r="AE33" s="828"/>
      <c r="AF33" s="114"/>
      <c r="AG33" s="3257"/>
      <c r="AH33" s="114"/>
      <c r="AI33" s="114"/>
      <c r="AJ33" s="114"/>
    </row>
    <row r="34" spans="2:36" ht="12" customHeight="1">
      <c r="B34" s="533">
        <v>25</v>
      </c>
      <c r="C34" s="2700" t="s">
        <v>52</v>
      </c>
      <c r="D34" s="2697">
        <f t="shared" si="0"/>
        <v>0.70000000000000007</v>
      </c>
      <c r="E34" s="2933">
        <f>'12 л. РАСКЛАДКА'!S38</f>
        <v>0</v>
      </c>
      <c r="F34" s="851">
        <f>'12 л. РАСКЛАДКА'!S96</f>
        <v>0</v>
      </c>
      <c r="G34" s="851">
        <f>'12 л. РАСКЛАДКА'!S155</f>
        <v>0</v>
      </c>
      <c r="H34" s="851">
        <f>'12 л. РАСКЛАДКА'!S211</f>
        <v>0</v>
      </c>
      <c r="I34" s="1201">
        <f>'12 л. РАСКЛАДКА'!S268</f>
        <v>0</v>
      </c>
      <c r="J34" s="2894">
        <f>'12 л. РАСКЛАДКА'!S324</f>
        <v>0</v>
      </c>
      <c r="K34" s="851">
        <f>'12 л. РАСКЛАДКА'!S380</f>
        <v>0</v>
      </c>
      <c r="L34" s="851">
        <f>'12 л. РАСКЛАДКА'!S436</f>
        <v>1</v>
      </c>
      <c r="M34" s="851">
        <f>'12 л. РАСКЛАДКА'!S489</f>
        <v>0</v>
      </c>
      <c r="N34" s="851">
        <f>'12 л. РАСКЛАДКА'!S543</f>
        <v>0</v>
      </c>
      <c r="O34" s="1201">
        <f>'12 л. РАСКЛАДКА'!S596</f>
        <v>0</v>
      </c>
      <c r="P34" s="2898">
        <f>'12 л. РАСКЛАДКА'!S653</f>
        <v>0</v>
      </c>
      <c r="Q34" s="1205">
        <f t="shared" si="1"/>
        <v>1</v>
      </c>
      <c r="R34" s="2986">
        <f t="shared" si="2"/>
        <v>-88.095238095238088</v>
      </c>
      <c r="S34" s="1207">
        <f t="shared" si="3"/>
        <v>8.3999999999999986</v>
      </c>
      <c r="T34" s="2976">
        <v>2</v>
      </c>
      <c r="V34" s="825"/>
      <c r="W34" s="839"/>
      <c r="X34" s="414"/>
      <c r="Y34" s="114"/>
      <c r="Z34" s="114"/>
      <c r="AA34" s="114"/>
      <c r="AB34" s="114"/>
      <c r="AC34" s="827"/>
      <c r="AD34" s="134"/>
      <c r="AE34" s="828"/>
      <c r="AF34" s="114"/>
      <c r="AG34" s="3259"/>
      <c r="AH34" s="114"/>
      <c r="AI34" s="114"/>
      <c r="AJ34" s="114"/>
    </row>
    <row r="35" spans="2:36" ht="15.75" customHeight="1">
      <c r="B35" s="533">
        <v>26</v>
      </c>
      <c r="C35" s="2700" t="s">
        <v>218</v>
      </c>
      <c r="D35" s="2697">
        <f t="shared" si="0"/>
        <v>0.42</v>
      </c>
      <c r="E35" s="2933">
        <f>'12 л. РАСКЛАДКА'!S39</f>
        <v>0</v>
      </c>
      <c r="F35" s="851">
        <f>'12 л. РАСКЛАДКА'!S97</f>
        <v>0</v>
      </c>
      <c r="G35" s="851">
        <f>'12 л. РАСКЛАДКА'!S156</f>
        <v>0</v>
      </c>
      <c r="H35" s="851">
        <f>'12 л. РАСКЛАДКА'!S212</f>
        <v>0</v>
      </c>
      <c r="I35" s="1201">
        <f>'12 л. РАСКЛАДКА'!S269</f>
        <v>4</v>
      </c>
      <c r="J35" s="2894">
        <f>'12 л. РАСКЛАДКА'!S325</f>
        <v>0</v>
      </c>
      <c r="K35" s="851">
        <f>'12 л. РАСКЛАДКА'!S381</f>
        <v>0</v>
      </c>
      <c r="L35" s="851">
        <f>'12 л. РАСКЛАДКА'!S437</f>
        <v>0</v>
      </c>
      <c r="M35" s="851">
        <f>'12 л. РАСКЛАДКА'!S490</f>
        <v>0</v>
      </c>
      <c r="N35" s="851">
        <f>'12 л. РАСКЛАДКА'!S544</f>
        <v>0</v>
      </c>
      <c r="O35" s="1201">
        <f>'12 л. РАСКЛАДКА'!S597</f>
        <v>0</v>
      </c>
      <c r="P35" s="2898">
        <f>'12 л. РАСКЛАДКА'!S654</f>
        <v>0</v>
      </c>
      <c r="Q35" s="1205">
        <f t="shared" si="1"/>
        <v>4</v>
      </c>
      <c r="R35" s="2986">
        <f t="shared" si="2"/>
        <v>-20.634920634920633</v>
      </c>
      <c r="S35" s="1207">
        <f t="shared" si="3"/>
        <v>5.04</v>
      </c>
      <c r="T35" s="2976">
        <v>1.2</v>
      </c>
      <c r="V35" s="825"/>
      <c r="W35" s="831"/>
      <c r="X35" s="414"/>
      <c r="Y35" s="114"/>
      <c r="Z35" s="114"/>
      <c r="AA35" s="114"/>
      <c r="AB35" s="114"/>
      <c r="AC35" s="827"/>
      <c r="AD35" s="134"/>
      <c r="AE35" s="828"/>
      <c r="AF35" s="114"/>
      <c r="AG35" s="3257"/>
      <c r="AH35" s="114"/>
      <c r="AI35" s="114"/>
      <c r="AJ35" s="114"/>
    </row>
    <row r="36" spans="2:36" ht="12" customHeight="1">
      <c r="B36" s="533">
        <v>27</v>
      </c>
      <c r="C36" s="2700" t="s">
        <v>115</v>
      </c>
      <c r="D36" s="2697">
        <f t="shared" si="0"/>
        <v>0.70000000000000007</v>
      </c>
      <c r="E36" s="2933">
        <f>'12 л. РАСКЛАДКА'!S40</f>
        <v>0</v>
      </c>
      <c r="F36" s="851">
        <f>'12 л. РАСКЛАДКА'!S98</f>
        <v>0</v>
      </c>
      <c r="G36" s="851">
        <f>'12 л. РАСКЛАДКА'!S157</f>
        <v>3</v>
      </c>
      <c r="H36" s="851">
        <f>'12 л. РАСКЛАДКА'!S213</f>
        <v>0</v>
      </c>
      <c r="I36" s="1201">
        <f>'12 л. РАСКЛАДКА'!S270</f>
        <v>0</v>
      </c>
      <c r="J36" s="2894">
        <f>'12 л. РАСКЛАДКА'!S326</f>
        <v>0</v>
      </c>
      <c r="K36" s="851">
        <f>'12 л. РАСКЛАДКА'!S382</f>
        <v>0</v>
      </c>
      <c r="L36" s="851">
        <f>'12 л. РАСКЛАДКА'!S438</f>
        <v>0</v>
      </c>
      <c r="M36" s="851">
        <f>'12 л. РАСКЛАДКА'!S491</f>
        <v>0</v>
      </c>
      <c r="N36" s="851">
        <f>'12 л. РАСКЛАДКА'!S545</f>
        <v>0</v>
      </c>
      <c r="O36" s="1201">
        <f>'12 л. РАСКЛАДКА'!S598</f>
        <v>3</v>
      </c>
      <c r="P36" s="2898">
        <f>'12 л. РАСКЛАДКА'!S655</f>
        <v>0</v>
      </c>
      <c r="Q36" s="1205">
        <f t="shared" si="1"/>
        <v>6</v>
      </c>
      <c r="R36" s="2687">
        <f t="shared" si="2"/>
        <v>-28.571428571428555</v>
      </c>
      <c r="S36" s="1207">
        <f t="shared" si="3"/>
        <v>8.3999999999999986</v>
      </c>
      <c r="T36" s="2976">
        <v>2</v>
      </c>
      <c r="V36" s="825"/>
      <c r="W36" s="839"/>
      <c r="X36" s="414"/>
      <c r="Y36" s="114"/>
      <c r="Z36" s="114"/>
      <c r="AA36" s="114"/>
      <c r="AB36" s="114"/>
      <c r="AC36" s="827"/>
      <c r="AD36" s="134"/>
      <c r="AE36" s="828"/>
      <c r="AF36" s="114"/>
      <c r="AG36" s="3262"/>
      <c r="AH36" s="114"/>
      <c r="AI36" s="114"/>
      <c r="AJ36" s="114"/>
    </row>
    <row r="37" spans="2:36" ht="12" hidden="1" customHeight="1">
      <c r="B37" s="533">
        <v>28</v>
      </c>
      <c r="C37" s="2700" t="s">
        <v>53</v>
      </c>
      <c r="D37" s="2697">
        <f t="shared" si="0"/>
        <v>0.105</v>
      </c>
      <c r="E37" s="2933">
        <f>'12 л. РАСКЛАДКА'!S41</f>
        <v>0</v>
      </c>
      <c r="F37" s="851">
        <f>'12 л. РАСКЛАДКА'!S99</f>
        <v>0</v>
      </c>
      <c r="G37" s="851">
        <f>'12 л. РАСКЛАДКА'!S158</f>
        <v>0</v>
      </c>
      <c r="H37" s="851">
        <f>'12 л. РАСКЛАДКА'!S214</f>
        <v>0</v>
      </c>
      <c r="I37" s="1201">
        <f>'12 л. РАСКЛАДКА'!S271</f>
        <v>0</v>
      </c>
      <c r="J37" s="2894">
        <f>'12 л. РАСКЛАДКА'!S327</f>
        <v>0</v>
      </c>
      <c r="K37" s="851">
        <f>'12 л. РАСКЛАДКА'!S383</f>
        <v>0</v>
      </c>
      <c r="L37" s="851">
        <f>'12 л. РАСКЛАДКА'!S439</f>
        <v>0</v>
      </c>
      <c r="M37" s="851">
        <f>'12 л. РАСКЛАДКА'!S492</f>
        <v>0</v>
      </c>
      <c r="N37" s="851">
        <f>'12 л. РАСКЛАДКА'!S546</f>
        <v>0</v>
      </c>
      <c r="O37" s="1201">
        <f>'12 л. РАСКЛАДКА'!S599</f>
        <v>0</v>
      </c>
      <c r="P37" s="2898">
        <f>'12 л. РАСКЛАДКА'!S656</f>
        <v>0</v>
      </c>
      <c r="Q37" s="1205">
        <f t="shared" si="1"/>
        <v>0</v>
      </c>
      <c r="R37" s="2687">
        <f t="shared" si="2"/>
        <v>-100</v>
      </c>
      <c r="S37" s="1207">
        <f t="shared" si="3"/>
        <v>1.26</v>
      </c>
      <c r="T37" s="2976">
        <v>0.3</v>
      </c>
      <c r="V37" s="825"/>
      <c r="W37" s="831"/>
      <c r="X37" s="414"/>
      <c r="Y37" s="114"/>
      <c r="Z37" s="114"/>
      <c r="AA37" s="114"/>
      <c r="AB37" s="114"/>
      <c r="AC37" s="827"/>
      <c r="AD37" s="134"/>
      <c r="AE37" s="828"/>
      <c r="AF37" s="114"/>
      <c r="AG37" s="3256"/>
      <c r="AH37" s="114"/>
      <c r="AI37" s="114"/>
      <c r="AJ37" s="114"/>
    </row>
    <row r="38" spans="2:36" ht="12.75" customHeight="1">
      <c r="B38" s="533">
        <v>29</v>
      </c>
      <c r="C38" s="576" t="s">
        <v>1002</v>
      </c>
      <c r="D38" s="2697">
        <f t="shared" si="0"/>
        <v>1.75</v>
      </c>
      <c r="E38" s="2933">
        <f>'12 л. РАСКЛАДКА'!S42</f>
        <v>2.2200000000000002</v>
      </c>
      <c r="F38" s="851">
        <f>'12 л. РАСКЛАДКА'!S100</f>
        <v>1.7</v>
      </c>
      <c r="G38" s="851">
        <f>'12 л. РАСКЛАДКА'!S159</f>
        <v>1.6900000000000002</v>
      </c>
      <c r="H38" s="851">
        <f>'12 л. РАСКЛАДКА'!S215</f>
        <v>2.0699999999999998</v>
      </c>
      <c r="I38" s="1201">
        <f>'12 л. РАСКЛАДКА'!S272</f>
        <v>1.7130000000000001</v>
      </c>
      <c r="J38" s="2894">
        <f>'12 л. РАСКЛАДКА'!S328</f>
        <v>1.6600000000000001</v>
      </c>
      <c r="K38" s="851">
        <f>'12 л. РАСКЛАДКА'!S384</f>
        <v>1.84</v>
      </c>
      <c r="L38" s="851">
        <f>'12 л. РАСКЛАДКА'!S440</f>
        <v>1.7090000000000001</v>
      </c>
      <c r="M38" s="851">
        <f>'12 л. РАСКЛАДКА'!S493</f>
        <v>2.7</v>
      </c>
      <c r="N38" s="851">
        <f>'12 л. РАСКЛАДКА'!S547</f>
        <v>1.55</v>
      </c>
      <c r="O38" s="1201">
        <f>'12 л. РАСКЛАДКА'!S600</f>
        <v>1.8459999999999999</v>
      </c>
      <c r="P38" s="2898">
        <f>'12 л. РАСКЛАДКА'!S657</f>
        <v>1.01</v>
      </c>
      <c r="Q38" s="1205">
        <f t="shared" si="1"/>
        <v>21.708000000000002</v>
      </c>
      <c r="R38" s="2687">
        <f t="shared" si="2"/>
        <v>3.3714285714285808</v>
      </c>
      <c r="S38" s="1207">
        <f t="shared" si="3"/>
        <v>21</v>
      </c>
      <c r="T38" s="2976">
        <v>5</v>
      </c>
      <c r="V38" s="825"/>
      <c r="W38" s="831"/>
      <c r="X38" s="414"/>
      <c r="Y38" s="114"/>
      <c r="Z38" s="114"/>
      <c r="AA38" s="114"/>
      <c r="AB38" s="114"/>
      <c r="AC38" s="827"/>
      <c r="AD38" s="134"/>
      <c r="AE38" s="828"/>
      <c r="AF38" s="114"/>
      <c r="AG38" s="3256"/>
      <c r="AH38" s="114"/>
      <c r="AI38" s="114"/>
      <c r="AJ38" s="114"/>
    </row>
    <row r="39" spans="2:36" ht="13.5" customHeight="1">
      <c r="B39" s="533">
        <v>30</v>
      </c>
      <c r="C39" s="2700" t="s">
        <v>116</v>
      </c>
      <c r="D39" s="2697">
        <f t="shared" si="0"/>
        <v>1.4000000000000001</v>
      </c>
      <c r="E39" s="2933">
        <f>'12 л. РАСКЛАДКА'!S43</f>
        <v>0</v>
      </c>
      <c r="F39" s="851">
        <f>'12 л. РАСКЛАДКА'!S101</f>
        <v>0</v>
      </c>
      <c r="G39" s="851">
        <f>'12 л. РАСКЛАДКА'!S160</f>
        <v>0</v>
      </c>
      <c r="H39" s="851">
        <f>'12 л. РАСКЛАДКА'!S216</f>
        <v>0</v>
      </c>
      <c r="I39" s="1201">
        <f>'12 л. РАСКЛАДКА'!S273</f>
        <v>0</v>
      </c>
      <c r="J39" s="2894">
        <f>'12 л. РАСКЛАДКА'!S329</f>
        <v>0</v>
      </c>
      <c r="K39" s="851">
        <f>'12 л. РАСКЛАДКА'!S385</f>
        <v>0</v>
      </c>
      <c r="L39" s="851">
        <f>'12 л. РАСКЛАДКА'!S441</f>
        <v>0</v>
      </c>
      <c r="M39" s="851">
        <f>'12 л. РАСКЛАДКА'!S494</f>
        <v>10</v>
      </c>
      <c r="N39" s="851">
        <f>'12 л. РАСКЛАДКА'!S548</f>
        <v>0</v>
      </c>
      <c r="O39" s="1201">
        <f>'12 л. РАСКЛАДКА'!S601</f>
        <v>0</v>
      </c>
      <c r="P39" s="2898">
        <f>'12 л. РАСКЛАДКА'!S658</f>
        <v>12.6</v>
      </c>
      <c r="Q39" s="1205">
        <f t="shared" si="1"/>
        <v>22.6</v>
      </c>
      <c r="R39" s="2986">
        <f t="shared" si="2"/>
        <v>34.523809523809547</v>
      </c>
      <c r="S39" s="1207">
        <f t="shared" si="3"/>
        <v>16.799999999999997</v>
      </c>
      <c r="T39" s="2976">
        <v>4</v>
      </c>
      <c r="V39" s="830"/>
      <c r="W39" s="839"/>
      <c r="X39" s="414"/>
      <c r="Y39" s="114"/>
      <c r="Z39" s="114"/>
      <c r="AA39" s="114"/>
      <c r="AB39" s="114"/>
      <c r="AC39" s="827"/>
      <c r="AD39" s="134"/>
      <c r="AE39" s="828"/>
      <c r="AF39" s="114"/>
      <c r="AG39" s="3257"/>
      <c r="AH39" s="114"/>
      <c r="AI39" s="114"/>
      <c r="AJ39" s="114"/>
    </row>
    <row r="40" spans="2:36" ht="14.25" customHeight="1">
      <c r="B40" s="533">
        <v>31</v>
      </c>
      <c r="C40" s="2700" t="s">
        <v>117</v>
      </c>
      <c r="D40" s="2697">
        <f t="shared" si="0"/>
        <v>0.70000000000000007</v>
      </c>
      <c r="E40" s="2933">
        <f>'12 л. РАСКЛАДКА'!S44</f>
        <v>1.0142</v>
      </c>
      <c r="F40" s="851">
        <f>'12 л. РАСКЛАДКА'!S102</f>
        <v>1.0859999999999999</v>
      </c>
      <c r="G40" s="851">
        <f>'12 л. РАСКЛАДКА'!S161</f>
        <v>1.2456999999999998</v>
      </c>
      <c r="H40" s="851">
        <f>'12 л. РАСКЛАДКА'!S217</f>
        <v>0.01</v>
      </c>
      <c r="I40" s="1201">
        <f>'12 л. РАСКЛАДКА'!S274</f>
        <v>8.199999999999999E-2</v>
      </c>
      <c r="J40" s="2894">
        <f>'12 л. РАСКЛАДКА'!S330</f>
        <v>1.1095999999999999</v>
      </c>
      <c r="K40" s="851">
        <f>'12 л. РАСКЛАДКА'!S386</f>
        <v>1.9299999999999998E-2</v>
      </c>
      <c r="L40" s="851">
        <f>'12 л. РАСКЛАДКА'!S442</f>
        <v>1.962</v>
      </c>
      <c r="M40" s="851">
        <f>'12 л. РАСКЛАДКА'!S495</f>
        <v>1.05</v>
      </c>
      <c r="N40" s="851">
        <f>'12 л. РАСКЛАДКА'!S549</f>
        <v>1.1599999999999999</v>
      </c>
      <c r="O40" s="1201">
        <f>'12 л. РАСКЛАДКА'!S602</f>
        <v>1.145</v>
      </c>
      <c r="P40" s="2898">
        <f>'12 л. РАСКЛАДКА'!S659</f>
        <v>1.59</v>
      </c>
      <c r="Q40" s="1205">
        <f>E40+F40+G40+H40+I40+J40+K40+L40+M40+N40+O40+P40</f>
        <v>11.473799999999999</v>
      </c>
      <c r="R40" s="2986">
        <f t="shared" si="2"/>
        <v>36.592857142857156</v>
      </c>
      <c r="S40" s="1207">
        <f t="shared" si="3"/>
        <v>8.3999999999999986</v>
      </c>
      <c r="T40" s="2976">
        <v>2</v>
      </c>
      <c r="V40" s="3264"/>
      <c r="W40" s="839"/>
      <c r="X40" s="414"/>
      <c r="Y40" s="114"/>
      <c r="Z40" s="114"/>
      <c r="AA40" s="114"/>
      <c r="AB40" s="114"/>
      <c r="AC40" s="827"/>
      <c r="AD40" s="134"/>
      <c r="AE40" s="828"/>
      <c r="AF40" s="114"/>
      <c r="AG40" s="3261"/>
      <c r="AH40" s="114"/>
      <c r="AI40" s="114"/>
      <c r="AJ40" s="114"/>
    </row>
    <row r="41" spans="2:36" ht="15" customHeight="1">
      <c r="B41" s="533">
        <v>32</v>
      </c>
      <c r="C41" s="2700" t="s">
        <v>55</v>
      </c>
      <c r="D41" s="2697">
        <f t="shared" si="0"/>
        <v>31.5</v>
      </c>
      <c r="E41" s="2937">
        <f>'12 л. МЕНЮ '!E85</f>
        <v>27.707000000000001</v>
      </c>
      <c r="F41" s="852">
        <f>'12 л. МЕНЮ '!E138</f>
        <v>31.275999999999996</v>
      </c>
      <c r="G41" s="852">
        <f>'12 л. МЕНЮ '!E198</f>
        <v>30.324000000000002</v>
      </c>
      <c r="H41" s="852">
        <f>'12 л. МЕНЮ '!E251</f>
        <v>31.874999999999996</v>
      </c>
      <c r="I41" s="852">
        <f>'12 л. МЕНЮ '!E306</f>
        <v>36.316000000000003</v>
      </c>
      <c r="J41" s="2909">
        <f>'12 л. МЕНЮ '!E363</f>
        <v>31.501999999999999</v>
      </c>
      <c r="K41" s="852">
        <f>'12 л. МЕНЮ '!E480</f>
        <v>30.175999999999998</v>
      </c>
      <c r="L41" s="852">
        <f>'12 л. МЕНЮ '!E534</f>
        <v>30.980999999999998</v>
      </c>
      <c r="M41" s="852">
        <f>'12 л. МЕНЮ '!E589</f>
        <v>33.905000000000001</v>
      </c>
      <c r="N41" s="852">
        <f>'12 л. МЕНЮ '!E644</f>
        <v>29.499999999999996</v>
      </c>
      <c r="O41" s="1202">
        <f>'12 л. МЕНЮ '!E698</f>
        <v>32.94100000000001</v>
      </c>
      <c r="P41" s="2913">
        <f>'12 л. МЕНЮ '!E756</f>
        <v>31.497000000000003</v>
      </c>
      <c r="Q41" s="1205">
        <f t="shared" si="1"/>
        <v>378.00000000000006</v>
      </c>
      <c r="R41" s="2070">
        <f t="shared" si="2"/>
        <v>0</v>
      </c>
      <c r="S41" s="1207">
        <f t="shared" si="3"/>
        <v>378</v>
      </c>
      <c r="T41" s="2976">
        <v>90</v>
      </c>
      <c r="V41" s="3252"/>
      <c r="W41" s="839"/>
      <c r="X41" s="414"/>
      <c r="Y41" s="114"/>
      <c r="Z41" s="114"/>
      <c r="AA41" s="114"/>
      <c r="AB41" s="114"/>
      <c r="AC41" s="827"/>
      <c r="AD41" s="134"/>
      <c r="AE41" s="828"/>
      <c r="AF41" s="114"/>
      <c r="AG41" s="3257"/>
      <c r="AH41" s="114"/>
      <c r="AI41" s="114"/>
      <c r="AJ41" s="114"/>
    </row>
    <row r="42" spans="2:36" ht="12.75" customHeight="1">
      <c r="B42" s="533">
        <v>33</v>
      </c>
      <c r="C42" s="2700" t="s">
        <v>56</v>
      </c>
      <c r="D42" s="2697">
        <f t="shared" si="0"/>
        <v>32.200000000000003</v>
      </c>
      <c r="E42" s="2937">
        <f>'12 л. МЕНЮ '!F85</f>
        <v>30.527000000000001</v>
      </c>
      <c r="F42" s="852">
        <f>'12 л. МЕНЮ '!F138</f>
        <v>31.601900000000001</v>
      </c>
      <c r="G42" s="852">
        <f>'12 л. МЕНЮ '!F198</f>
        <v>33.903000000000006</v>
      </c>
      <c r="H42" s="852">
        <f>'12 л. МЕНЮ '!F251</f>
        <v>29.618000000000002</v>
      </c>
      <c r="I42" s="852">
        <f>'12 л. МЕНЮ '!F306</f>
        <v>35.347999999999999</v>
      </c>
      <c r="J42" s="2894">
        <f>'12 л. МЕНЮ '!F363</f>
        <v>32.202100000000002</v>
      </c>
      <c r="K42" s="852">
        <f>'12 л. МЕНЮ '!F480</f>
        <v>29.376999999999999</v>
      </c>
      <c r="L42" s="852">
        <f>'12 л. МЕНЮ '!F534</f>
        <v>27.170999999999999</v>
      </c>
      <c r="M42" s="852">
        <f>'12 л. МЕНЮ '!F589</f>
        <v>32.234999999999999</v>
      </c>
      <c r="N42" s="852">
        <f>'12 л. МЕНЮ '!F644</f>
        <v>38.866999999999997</v>
      </c>
      <c r="O42" s="1202">
        <f>'12 л. МЕНЮ '!F698</f>
        <v>33.350000000000009</v>
      </c>
      <c r="P42" s="2898">
        <f>'12 л. МЕНЮ '!F756</f>
        <v>32.203000000000003</v>
      </c>
      <c r="Q42" s="1205">
        <f t="shared" si="1"/>
        <v>386.40300000000002</v>
      </c>
      <c r="R42" s="2070">
        <f t="shared" si="2"/>
        <v>7.7639751552283087E-4</v>
      </c>
      <c r="S42" s="1207">
        <f t="shared" si="3"/>
        <v>386.40000000000003</v>
      </c>
      <c r="T42" s="2976">
        <v>92</v>
      </c>
      <c r="V42" s="3252"/>
      <c r="W42" s="839"/>
      <c r="X42" s="414"/>
      <c r="Y42" s="114"/>
      <c r="Z42" s="114"/>
      <c r="AA42" s="114"/>
      <c r="AB42" s="114"/>
      <c r="AC42" s="827"/>
      <c r="AD42" s="134"/>
      <c r="AE42" s="828"/>
      <c r="AF42" s="114"/>
      <c r="AG42" s="3257"/>
      <c r="AH42" s="114"/>
      <c r="AI42" s="114"/>
      <c r="AJ42" s="114"/>
    </row>
    <row r="43" spans="2:36" ht="12.75" customHeight="1">
      <c r="B43" s="533">
        <v>34</v>
      </c>
      <c r="C43" s="2700" t="s">
        <v>57</v>
      </c>
      <c r="D43" s="2697">
        <f t="shared" si="0"/>
        <v>134.05000000000001</v>
      </c>
      <c r="E43" s="2939">
        <f>'12 л. МЕНЮ '!G85</f>
        <v>129.44800000000001</v>
      </c>
      <c r="F43" s="852">
        <f>'12 л. МЕНЮ '!G138</f>
        <v>138.572</v>
      </c>
      <c r="G43" s="852">
        <f>'12 л. МЕНЮ '!G198</f>
        <v>130.83199999999999</v>
      </c>
      <c r="H43" s="852">
        <f>'12 л. МЕНЮ '!G251</f>
        <v>141.386</v>
      </c>
      <c r="I43" s="852">
        <f>'12 л. МЕНЮ '!G306</f>
        <v>130.012</v>
      </c>
      <c r="J43" s="2909">
        <f>'12 л. МЕНЮ '!G363</f>
        <v>134.04999999999998</v>
      </c>
      <c r="K43" s="852">
        <f>'12 л. МЕНЮ '!G480</f>
        <v>140.982</v>
      </c>
      <c r="L43" s="852">
        <f>'12 л. МЕНЮ '!G534</f>
        <v>146.126</v>
      </c>
      <c r="M43" s="852">
        <f>'12 л. МЕНЮ '!G589</f>
        <v>136.88230000000001</v>
      </c>
      <c r="N43" s="852">
        <f>'12 л. МЕНЮ '!G644</f>
        <v>120.072</v>
      </c>
      <c r="O43" s="1202">
        <f>'12 л. МЕНЮ '!G698</f>
        <v>126.187</v>
      </c>
      <c r="P43" s="2913">
        <f>'12 л. МЕНЮ '!G756</f>
        <v>134.05070000000001</v>
      </c>
      <c r="Q43" s="1205">
        <f t="shared" si="1"/>
        <v>1608.5999999999997</v>
      </c>
      <c r="R43" s="2070">
        <f t="shared" si="2"/>
        <v>0</v>
      </c>
      <c r="S43" s="1207">
        <f t="shared" si="3"/>
        <v>1608.6000000000001</v>
      </c>
      <c r="T43" s="2976">
        <v>383</v>
      </c>
      <c r="V43" s="3252"/>
      <c r="W43" s="839"/>
      <c r="X43" s="414"/>
      <c r="Y43" s="114"/>
      <c r="Z43" s="114"/>
      <c r="AA43" s="114"/>
      <c r="AB43" s="114"/>
      <c r="AC43" s="827"/>
      <c r="AD43" s="134"/>
      <c r="AE43" s="828"/>
      <c r="AF43" s="114"/>
      <c r="AG43" s="3257"/>
      <c r="AH43" s="114"/>
      <c r="AI43" s="114"/>
      <c r="AJ43" s="114"/>
    </row>
    <row r="44" spans="2:36" ht="15" customHeight="1" thickBot="1">
      <c r="B44" s="577">
        <v>35</v>
      </c>
      <c r="C44" s="2702" t="s">
        <v>58</v>
      </c>
      <c r="D44" s="2698">
        <f t="shared" si="0"/>
        <v>952</v>
      </c>
      <c r="E44" s="2940">
        <f>'12 л. МЕНЮ '!H85</f>
        <v>952.86620000000005</v>
      </c>
      <c r="F44" s="853">
        <f>'12 л. МЕНЮ '!H138</f>
        <v>954.70709999999997</v>
      </c>
      <c r="G44" s="853">
        <f>'12 л. МЕНЮ '!H198</f>
        <v>951.899</v>
      </c>
      <c r="H44" s="853">
        <f>'12 л. МЕНЮ '!H251</f>
        <v>949.01799999999992</v>
      </c>
      <c r="I44" s="853">
        <f>'12 л. МЕНЮ '!H306</f>
        <v>951.50969999999995</v>
      </c>
      <c r="J44" s="2941">
        <f>'12 л. МЕНЮ '!H363</f>
        <v>952.00400000000002</v>
      </c>
      <c r="K44" s="853">
        <f>'12 л. МЕНЮ '!H480</f>
        <v>949.5150000000001</v>
      </c>
      <c r="L44" s="854">
        <f>'12 л. МЕНЮ '!H534</f>
        <v>955.18399999999997</v>
      </c>
      <c r="M44" s="853">
        <f>'12 л. МЕНЮ '!H589</f>
        <v>951.13200000000018</v>
      </c>
      <c r="N44" s="853">
        <f>'12 л. МЕНЮ '!H644</f>
        <v>949.14199999999994</v>
      </c>
      <c r="O44" s="1203">
        <f>'12 л. МЕНЮ '!H698</f>
        <v>955.02700000000004</v>
      </c>
      <c r="P44" s="2989">
        <f>'12 л. МЕНЮ '!H756</f>
        <v>952</v>
      </c>
      <c r="Q44" s="2916">
        <f>E44+F44+G44+H44+I44+J44+K44+L44+M44+N44+O44+P44</f>
        <v>11424.004000000001</v>
      </c>
      <c r="R44" s="2254">
        <f t="shared" si="2"/>
        <v>3.5014005618450028E-5</v>
      </c>
      <c r="S44" s="2983">
        <f t="shared" si="3"/>
        <v>11424</v>
      </c>
      <c r="T44" s="2979">
        <v>2720</v>
      </c>
      <c r="V44" s="833"/>
      <c r="W44" s="839"/>
      <c r="X44" s="414"/>
      <c r="Y44" s="114"/>
      <c r="Z44" s="114"/>
      <c r="AA44" s="114"/>
      <c r="AB44" s="114"/>
      <c r="AC44" s="846"/>
      <c r="AD44" s="134"/>
      <c r="AE44" s="828"/>
      <c r="AF44" s="114"/>
      <c r="AG44" s="3257"/>
      <c r="AH44" s="114"/>
      <c r="AI44" s="114"/>
      <c r="AJ44" s="114"/>
    </row>
    <row r="46" spans="2:36"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36" ht="13.5" customHeight="1"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36" ht="12.75" customHeight="1"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T48" s="453"/>
      <c r="X48" s="453"/>
    </row>
    <row r="49" spans="2:21" ht="12.75" customHeight="1"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21" ht="11.25" customHeight="1"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21" ht="11.25" customHeight="1"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21"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21">
      <c r="B53" t="s">
        <v>222</v>
      </c>
    </row>
    <row r="54" spans="2:21">
      <c r="B54" t="s">
        <v>223</v>
      </c>
      <c r="D54" s="294"/>
      <c r="E54" s="294"/>
      <c r="F54" s="294"/>
      <c r="G54" s="294"/>
      <c r="H54" s="294"/>
      <c r="I54" s="294"/>
      <c r="J54" s="294"/>
      <c r="K54" s="294"/>
      <c r="L54" s="294"/>
      <c r="M54" s="294"/>
      <c r="N54" s="294"/>
      <c r="O54" s="294"/>
      <c r="P54" s="294"/>
      <c r="Q54" s="294"/>
      <c r="R54" s="294"/>
      <c r="S54" s="294"/>
      <c r="T54" s="294"/>
    </row>
    <row r="55" spans="2:21">
      <c r="B55" t="s">
        <v>224</v>
      </c>
      <c r="O55" s="294"/>
      <c r="P55" s="294"/>
    </row>
    <row r="56" spans="2:21"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294"/>
      <c r="R56" s="294"/>
      <c r="S56" s="294"/>
      <c r="T56" s="294"/>
    </row>
    <row r="57" spans="2:21">
      <c r="B57" s="1" t="s">
        <v>225</v>
      </c>
    </row>
    <row r="58" spans="2:21">
      <c r="B58" t="s">
        <v>226</v>
      </c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</row>
    <row r="59" spans="2:21"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294"/>
      <c r="R59" s="294"/>
      <c r="S59" s="294"/>
      <c r="T59" s="294"/>
      <c r="U59" s="401"/>
    </row>
    <row r="67" ht="13.5" customHeight="1"/>
    <row r="69" ht="13.5" customHeight="1"/>
    <row r="70" ht="12" customHeight="1"/>
    <row r="72" ht="12.75" customHeight="1"/>
    <row r="74" ht="12.75" customHeight="1"/>
    <row r="76" ht="12.75" customHeight="1"/>
    <row r="78" ht="12.75" customHeight="1"/>
    <row r="79" hidden="1"/>
    <row r="86" spans="1:46">
      <c r="A86" s="114"/>
      <c r="B86" s="114"/>
      <c r="C86" s="114"/>
      <c r="D86" s="114"/>
      <c r="E86" s="114"/>
      <c r="F86" s="114"/>
      <c r="G86" s="114"/>
      <c r="H86" s="114"/>
      <c r="I86" s="114"/>
      <c r="J86" s="114"/>
      <c r="K86" s="114"/>
      <c r="L86" s="114"/>
      <c r="M86" s="114"/>
      <c r="N86" s="114"/>
      <c r="O86" s="114"/>
      <c r="P86" s="114"/>
      <c r="Q86" s="114"/>
      <c r="R86" s="114"/>
      <c r="S86" s="114"/>
      <c r="T86" s="114"/>
      <c r="U86" s="114"/>
      <c r="V86" s="114"/>
      <c r="W86" s="114"/>
      <c r="X86" s="114"/>
      <c r="Y86" s="114"/>
      <c r="Z86" s="114"/>
      <c r="AA86" s="114"/>
      <c r="AB86" s="114"/>
      <c r="AC86" s="114"/>
      <c r="AD86" s="114"/>
      <c r="AE86" s="114"/>
      <c r="AF86" s="114"/>
      <c r="AG86" s="114"/>
      <c r="AH86" s="114"/>
      <c r="AI86" s="114"/>
      <c r="AJ86" s="114"/>
      <c r="AK86" s="114"/>
      <c r="AL86" s="114"/>
      <c r="AM86" s="114"/>
      <c r="AN86" s="114"/>
      <c r="AO86" s="114"/>
      <c r="AP86" s="114"/>
      <c r="AQ86" s="114"/>
      <c r="AR86" s="114"/>
      <c r="AS86" s="114"/>
      <c r="AT86" s="114"/>
    </row>
    <row r="87" spans="1:46">
      <c r="A87" s="114"/>
      <c r="B87" s="213"/>
      <c r="C87" s="114"/>
      <c r="D87" s="213"/>
      <c r="E87" s="114"/>
      <c r="F87" s="114"/>
      <c r="G87" s="114"/>
      <c r="H87" s="114"/>
      <c r="I87" s="114"/>
      <c r="J87" s="114"/>
      <c r="K87" s="114"/>
      <c r="L87" s="114"/>
      <c r="M87" s="114"/>
      <c r="N87" s="114"/>
      <c r="O87" s="114"/>
      <c r="P87" s="114"/>
      <c r="Q87" s="114"/>
      <c r="R87" s="210"/>
      <c r="S87" s="114"/>
      <c r="T87" s="114"/>
      <c r="U87" s="114"/>
      <c r="V87" s="114"/>
      <c r="W87" s="114"/>
      <c r="X87" s="114"/>
      <c r="Y87" s="114"/>
      <c r="Z87" s="114"/>
      <c r="AA87" s="114"/>
      <c r="AB87" s="114"/>
      <c r="AC87" s="114"/>
      <c r="AD87" s="114"/>
      <c r="AE87" s="114"/>
      <c r="AF87" s="114"/>
      <c r="AG87" s="114"/>
      <c r="AH87" s="114"/>
      <c r="AI87" s="114"/>
      <c r="AJ87" s="114"/>
      <c r="AK87" s="114"/>
      <c r="AL87" s="114"/>
      <c r="AM87" s="114"/>
      <c r="AN87" s="114"/>
      <c r="AO87" s="114"/>
      <c r="AP87" s="114"/>
      <c r="AQ87" s="114"/>
      <c r="AR87" s="114"/>
      <c r="AS87" s="114"/>
      <c r="AT87" s="114"/>
    </row>
    <row r="88" spans="1:46">
      <c r="A88" s="114"/>
      <c r="B88" s="114"/>
      <c r="C88" s="134"/>
      <c r="D88" s="414"/>
      <c r="E88" s="217"/>
      <c r="F88" s="217"/>
      <c r="G88" s="217"/>
      <c r="H88" s="217"/>
      <c r="I88" s="217"/>
      <c r="J88" s="217"/>
      <c r="K88" s="217"/>
      <c r="L88" s="217"/>
      <c r="M88" s="134"/>
      <c r="N88" s="134"/>
      <c r="O88" s="106"/>
      <c r="P88" s="106"/>
      <c r="Q88" s="134"/>
      <c r="R88" s="414"/>
      <c r="S88" s="114"/>
      <c r="T88" s="414"/>
      <c r="U88" s="134"/>
      <c r="V88" s="114"/>
      <c r="W88" s="114"/>
      <c r="X88" s="114"/>
      <c r="Y88" s="114"/>
      <c r="Z88" s="114"/>
      <c r="AA88" s="114"/>
      <c r="AB88" s="114"/>
      <c r="AC88" s="114"/>
      <c r="AD88" s="114"/>
      <c r="AE88" s="114"/>
      <c r="AF88" s="114"/>
      <c r="AG88" s="114"/>
      <c r="AH88" s="114"/>
      <c r="AI88" s="114"/>
      <c r="AJ88" s="114"/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</row>
    <row r="89" spans="1:46">
      <c r="A89" s="114"/>
      <c r="B89" s="114"/>
      <c r="C89" s="134"/>
      <c r="D89" s="106"/>
      <c r="E89" s="217"/>
      <c r="F89" s="217"/>
      <c r="G89" s="217"/>
      <c r="H89" s="217"/>
      <c r="I89" s="217"/>
      <c r="J89" s="217"/>
      <c r="K89" s="217"/>
      <c r="L89" s="217"/>
      <c r="M89" s="134"/>
      <c r="N89" s="134"/>
      <c r="O89" s="106"/>
      <c r="P89" s="106"/>
      <c r="Q89" s="134"/>
      <c r="R89" s="414"/>
      <c r="S89" s="114"/>
      <c r="T89" s="414"/>
      <c r="U89" s="134"/>
      <c r="V89" s="114"/>
      <c r="W89" s="114"/>
      <c r="X89" s="114"/>
      <c r="Y89" s="114"/>
      <c r="Z89" s="114"/>
      <c r="AA89" s="114"/>
      <c r="AB89" s="114"/>
      <c r="AC89" s="114"/>
      <c r="AD89" s="114"/>
      <c r="AE89" s="114"/>
      <c r="AF89" s="114"/>
      <c r="AG89" s="114"/>
      <c r="AH89" s="114"/>
      <c r="AI89" s="114"/>
      <c r="AJ89" s="114"/>
      <c r="AK89" s="114"/>
      <c r="AL89" s="114"/>
      <c r="AM89" s="114"/>
      <c r="AN89" s="114"/>
      <c r="AO89" s="114"/>
      <c r="AP89" s="114"/>
      <c r="AQ89" s="114"/>
      <c r="AR89" s="114"/>
      <c r="AS89" s="114"/>
      <c r="AT89" s="114"/>
    </row>
    <row r="90" spans="1:46">
      <c r="A90" s="114"/>
      <c r="B90" s="114"/>
      <c r="C90" s="414"/>
      <c r="D90" s="414"/>
      <c r="E90" s="217"/>
      <c r="F90" s="217"/>
      <c r="G90" s="217"/>
      <c r="H90" s="217"/>
      <c r="I90" s="114"/>
      <c r="J90" s="114"/>
      <c r="K90" s="217"/>
      <c r="L90" s="112"/>
      <c r="M90" s="134"/>
      <c r="N90" s="134"/>
      <c r="O90" s="106"/>
      <c r="P90" s="106"/>
      <c r="Q90" s="414"/>
      <c r="R90" s="414"/>
      <c r="S90" s="114"/>
      <c r="T90" s="414"/>
      <c r="U90" s="134"/>
      <c r="V90" s="114"/>
      <c r="W90" s="114"/>
      <c r="X90" s="114"/>
      <c r="Y90" s="114"/>
      <c r="Z90" s="114"/>
      <c r="AA90" s="114"/>
      <c r="AB90" s="822"/>
      <c r="AC90" s="114"/>
      <c r="AD90" s="114"/>
      <c r="AE90" s="114"/>
      <c r="AF90" s="114"/>
      <c r="AG90" s="114"/>
      <c r="AH90" s="114"/>
      <c r="AI90" s="114"/>
      <c r="AJ90" s="114"/>
      <c r="AK90" s="114"/>
      <c r="AL90" s="114"/>
      <c r="AM90" s="114"/>
      <c r="AN90" s="114"/>
      <c r="AO90" s="114"/>
      <c r="AP90" s="114"/>
      <c r="AQ90" s="114"/>
      <c r="AR90" s="114"/>
      <c r="AS90" s="114"/>
      <c r="AT90" s="114"/>
    </row>
    <row r="91" spans="1:46">
      <c r="A91" s="114"/>
      <c r="B91" s="114"/>
      <c r="C91" s="134"/>
      <c r="D91" s="134"/>
      <c r="E91" s="414"/>
      <c r="F91" s="414"/>
      <c r="G91" s="414"/>
      <c r="H91" s="414"/>
      <c r="I91" s="414"/>
      <c r="J91" s="414"/>
      <c r="K91" s="414"/>
      <c r="L91" s="414"/>
      <c r="M91" s="414"/>
      <c r="N91" s="414"/>
      <c r="O91" s="106"/>
      <c r="P91" s="106"/>
      <c r="Q91" s="414"/>
      <c r="R91" s="414"/>
      <c r="S91" s="114"/>
      <c r="T91" s="414"/>
      <c r="U91" s="134"/>
      <c r="V91" s="114"/>
      <c r="W91" s="114"/>
      <c r="X91" s="114"/>
      <c r="Y91" s="114"/>
      <c r="Z91" s="375"/>
      <c r="AA91" s="114"/>
      <c r="AB91" s="822"/>
      <c r="AC91" s="114"/>
      <c r="AD91" s="114"/>
      <c r="AE91" s="114"/>
      <c r="AF91" s="114"/>
      <c r="AG91" s="114"/>
      <c r="AH91" s="114"/>
      <c r="AI91" s="114"/>
      <c r="AJ91" s="114"/>
      <c r="AK91" s="114"/>
      <c r="AL91" s="114"/>
      <c r="AM91" s="114"/>
      <c r="AN91" s="114"/>
      <c r="AO91" s="114"/>
      <c r="AP91" s="114"/>
      <c r="AQ91" s="114"/>
      <c r="AR91" s="114"/>
      <c r="AS91" s="114"/>
      <c r="AT91" s="114"/>
    </row>
    <row r="92" spans="1:46">
      <c r="A92" s="114"/>
      <c r="B92" s="114"/>
      <c r="C92" s="414"/>
      <c r="D92" s="114"/>
      <c r="E92" s="414"/>
      <c r="F92" s="414"/>
      <c r="G92" s="414"/>
      <c r="H92" s="414"/>
      <c r="I92" s="414"/>
      <c r="J92" s="414"/>
      <c r="K92" s="414"/>
      <c r="L92" s="414"/>
      <c r="M92" s="414"/>
      <c r="N92" s="414"/>
      <c r="O92" s="106"/>
      <c r="P92" s="106"/>
      <c r="Q92" s="134"/>
      <c r="R92" s="414"/>
      <c r="S92" s="114"/>
      <c r="T92" s="414"/>
      <c r="U92" s="134"/>
      <c r="V92" s="114"/>
      <c r="W92" s="114"/>
      <c r="X92" s="114"/>
      <c r="Y92" s="114"/>
      <c r="Z92" s="375"/>
      <c r="AA92" s="114"/>
      <c r="AB92" s="823"/>
      <c r="AC92" s="114"/>
      <c r="AD92" s="114"/>
      <c r="AE92" s="114"/>
      <c r="AF92" s="114"/>
      <c r="AG92" s="114"/>
      <c r="AH92" s="114"/>
      <c r="AI92" s="114"/>
      <c r="AJ92" s="114"/>
      <c r="AK92" s="114"/>
      <c r="AL92" s="114"/>
      <c r="AM92" s="114"/>
      <c r="AN92" s="114"/>
      <c r="AO92" s="114"/>
      <c r="AP92" s="114"/>
      <c r="AQ92" s="114"/>
      <c r="AR92" s="114"/>
      <c r="AS92" s="114"/>
      <c r="AT92" s="114"/>
    </row>
    <row r="93" spans="1:46">
      <c r="A93" s="114"/>
      <c r="B93" s="114"/>
      <c r="C93" s="134"/>
      <c r="D93" s="217"/>
      <c r="E93" s="134"/>
      <c r="F93" s="134"/>
      <c r="G93" s="134"/>
      <c r="H93" s="134"/>
      <c r="I93" s="109"/>
      <c r="J93" s="134"/>
      <c r="K93" s="134"/>
      <c r="L93" s="134"/>
      <c r="M93" s="134"/>
      <c r="N93" s="109"/>
      <c r="O93" s="106"/>
      <c r="P93" s="106"/>
      <c r="Q93" s="217"/>
      <c r="R93" s="414"/>
      <c r="S93" s="134"/>
      <c r="T93" s="414"/>
      <c r="U93" s="134"/>
      <c r="V93" s="114"/>
      <c r="W93" s="304"/>
      <c r="X93" s="414"/>
      <c r="Y93" s="168"/>
      <c r="Z93" s="824"/>
      <c r="AA93" s="114"/>
      <c r="AB93" s="823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  <c r="AT93" s="114"/>
    </row>
    <row r="94" spans="1:46">
      <c r="A94" s="114"/>
      <c r="B94" s="168"/>
      <c r="C94" s="134"/>
      <c r="D94" s="825"/>
      <c r="E94" s="841"/>
      <c r="F94" s="826"/>
      <c r="G94" s="826"/>
      <c r="H94" s="826"/>
      <c r="I94" s="826"/>
      <c r="J94" s="826"/>
      <c r="K94" s="826"/>
      <c r="L94" s="826"/>
      <c r="M94" s="826"/>
      <c r="N94" s="826"/>
      <c r="O94" s="825"/>
      <c r="P94" s="414"/>
      <c r="Q94" s="414"/>
      <c r="R94" s="114"/>
      <c r="S94" s="639"/>
      <c r="T94" s="114"/>
      <c r="U94" s="114"/>
      <c r="V94" s="114"/>
      <c r="W94" s="827"/>
      <c r="X94" s="134"/>
      <c r="Y94" s="129"/>
      <c r="Z94" s="828"/>
      <c r="AA94" s="114"/>
      <c r="AB94" s="829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</row>
    <row r="95" spans="1:46">
      <c r="A95" s="114"/>
      <c r="B95" s="168"/>
      <c r="C95" s="134"/>
      <c r="D95" s="825"/>
      <c r="E95" s="841"/>
      <c r="F95" s="826"/>
      <c r="G95" s="826"/>
      <c r="H95" s="826"/>
      <c r="I95" s="826"/>
      <c r="J95" s="826"/>
      <c r="K95" s="826"/>
      <c r="L95" s="826"/>
      <c r="M95" s="826"/>
      <c r="N95" s="826"/>
      <c r="O95" s="830"/>
      <c r="P95" s="831"/>
      <c r="Q95" s="414"/>
      <c r="R95" s="114"/>
      <c r="S95" s="114"/>
      <c r="T95" s="114"/>
      <c r="U95" s="114"/>
      <c r="V95" s="114"/>
      <c r="W95" s="827"/>
      <c r="X95" s="134"/>
      <c r="Y95" s="129"/>
      <c r="Z95" s="828"/>
      <c r="AA95" s="114"/>
      <c r="AB95" s="829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</row>
    <row r="96" spans="1:46">
      <c r="A96" s="114"/>
      <c r="B96" s="168"/>
      <c r="C96" s="134"/>
      <c r="D96" s="825"/>
      <c r="E96" s="841"/>
      <c r="F96" s="826"/>
      <c r="G96" s="826"/>
      <c r="H96" s="841"/>
      <c r="I96" s="826"/>
      <c r="J96" s="826"/>
      <c r="K96" s="841"/>
      <c r="L96" s="826"/>
      <c r="M96" s="826"/>
      <c r="N96" s="826"/>
      <c r="O96" s="825"/>
      <c r="P96" s="831"/>
      <c r="Q96" s="414"/>
      <c r="R96" s="114"/>
      <c r="S96" s="114"/>
      <c r="T96" s="114"/>
      <c r="U96" s="114"/>
      <c r="V96" s="114"/>
      <c r="W96" s="827"/>
      <c r="X96" s="134"/>
      <c r="Y96" s="129"/>
      <c r="Z96" s="828"/>
      <c r="AA96" s="114"/>
      <c r="AB96" s="832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</row>
    <row r="97" spans="1:46">
      <c r="A97" s="114"/>
      <c r="B97" s="168"/>
      <c r="C97" s="134"/>
      <c r="D97" s="825"/>
      <c r="E97" s="841"/>
      <c r="F97" s="826"/>
      <c r="G97" s="826"/>
      <c r="H97" s="826"/>
      <c r="I97" s="826"/>
      <c r="J97" s="826"/>
      <c r="K97" s="826"/>
      <c r="L97" s="826"/>
      <c r="M97" s="826"/>
      <c r="N97" s="841"/>
      <c r="O97" s="833"/>
      <c r="P97" s="831"/>
      <c r="Q97" s="414"/>
      <c r="R97" s="114"/>
      <c r="S97" s="114"/>
      <c r="T97" s="114"/>
      <c r="U97" s="114"/>
      <c r="V97" s="114"/>
      <c r="W97" s="827"/>
      <c r="X97" s="134"/>
      <c r="Y97" s="129"/>
      <c r="Z97" s="828"/>
      <c r="AA97" s="114"/>
      <c r="AB97" s="829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</row>
    <row r="98" spans="1:46">
      <c r="A98" s="114"/>
      <c r="B98" s="168"/>
      <c r="C98" s="134"/>
      <c r="D98" s="825"/>
      <c r="E98" s="841"/>
      <c r="F98" s="826"/>
      <c r="G98" s="826"/>
      <c r="H98" s="826"/>
      <c r="I98" s="826"/>
      <c r="J98" s="826"/>
      <c r="K98" s="826"/>
      <c r="L98" s="826"/>
      <c r="M98" s="826"/>
      <c r="N98" s="826"/>
      <c r="O98" s="825"/>
      <c r="P98" s="831"/>
      <c r="Q98" s="414"/>
      <c r="R98" s="114"/>
      <c r="S98" s="114"/>
      <c r="T98" s="114"/>
      <c r="U98" s="114"/>
      <c r="V98" s="114"/>
      <c r="W98" s="827"/>
      <c r="X98" s="134"/>
      <c r="Y98" s="129"/>
      <c r="Z98" s="828"/>
      <c r="AA98" s="114"/>
      <c r="AB98" s="83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</row>
    <row r="99" spans="1:46">
      <c r="A99" s="114"/>
      <c r="B99" s="168"/>
      <c r="C99" s="134"/>
      <c r="D99" s="825"/>
      <c r="E99" s="841"/>
      <c r="F99" s="826"/>
      <c r="G99" s="826"/>
      <c r="H99" s="826"/>
      <c r="I99" s="826"/>
      <c r="J99" s="826"/>
      <c r="K99" s="826"/>
      <c r="L99" s="826"/>
      <c r="M99" s="826"/>
      <c r="N99" s="826"/>
      <c r="O99" s="825"/>
      <c r="P99" s="831"/>
      <c r="Q99" s="414"/>
      <c r="R99" s="114"/>
      <c r="S99" s="114"/>
      <c r="T99" s="114"/>
      <c r="U99" s="114"/>
      <c r="V99" s="114"/>
      <c r="W99" s="827"/>
      <c r="X99" s="134"/>
      <c r="Y99" s="129"/>
      <c r="Z99" s="828"/>
      <c r="AA99" s="114"/>
      <c r="AB99" s="832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</row>
    <row r="100" spans="1:46">
      <c r="A100" s="114"/>
      <c r="B100" s="168"/>
      <c r="C100" s="134"/>
      <c r="D100" s="825"/>
      <c r="E100" s="841"/>
      <c r="F100" s="826"/>
      <c r="G100" s="106"/>
      <c r="H100" s="836"/>
      <c r="I100" s="841"/>
      <c r="J100" s="826"/>
      <c r="K100" s="826"/>
      <c r="L100" s="826"/>
      <c r="M100" s="826"/>
      <c r="N100" s="826"/>
      <c r="O100" s="835"/>
      <c r="P100" s="831"/>
      <c r="Q100" s="414"/>
      <c r="R100" s="114"/>
      <c r="S100" s="114"/>
      <c r="T100" s="114"/>
      <c r="U100" s="114"/>
      <c r="V100" s="114"/>
      <c r="W100" s="827"/>
      <c r="X100" s="134"/>
      <c r="Y100" s="129"/>
      <c r="Z100" s="828"/>
      <c r="AA100" s="114"/>
      <c r="AB100" s="83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</row>
    <row r="101" spans="1:46">
      <c r="A101" s="114"/>
      <c r="B101" s="168"/>
      <c r="C101" s="134"/>
      <c r="D101" s="825"/>
      <c r="E101" s="841"/>
      <c r="F101" s="826"/>
      <c r="G101" s="826"/>
      <c r="H101" s="826"/>
      <c r="I101" s="826"/>
      <c r="J101" s="826"/>
      <c r="K101" s="826"/>
      <c r="L101" s="826"/>
      <c r="M101" s="826"/>
      <c r="N101" s="826"/>
      <c r="O101" s="825"/>
      <c r="P101" s="831"/>
      <c r="Q101" s="414"/>
      <c r="R101" s="114"/>
      <c r="S101" s="114"/>
      <c r="T101" s="114"/>
      <c r="U101" s="114"/>
      <c r="V101" s="114"/>
      <c r="W101" s="827"/>
      <c r="X101" s="134"/>
      <c r="Y101" s="129"/>
      <c r="Z101" s="828"/>
      <c r="AA101" s="114"/>
      <c r="AB101" s="829"/>
      <c r="AC101" s="114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</row>
    <row r="102" spans="1:46">
      <c r="A102" s="114"/>
      <c r="B102" s="168"/>
      <c r="C102" s="134"/>
      <c r="D102" s="825"/>
      <c r="E102" s="841"/>
      <c r="F102" s="826"/>
      <c r="G102" s="826"/>
      <c r="H102" s="826"/>
      <c r="I102" s="826"/>
      <c r="J102" s="826"/>
      <c r="K102" s="826"/>
      <c r="L102" s="826"/>
      <c r="M102" s="826"/>
      <c r="N102" s="826"/>
      <c r="O102" s="825"/>
      <c r="P102" s="831"/>
      <c r="Q102" s="414"/>
      <c r="R102" s="114"/>
      <c r="S102" s="114"/>
      <c r="T102" s="114"/>
      <c r="U102" s="114"/>
      <c r="V102" s="114"/>
      <c r="W102" s="827"/>
      <c r="X102" s="134"/>
      <c r="Y102" s="129"/>
      <c r="Z102" s="828"/>
      <c r="AA102" s="114"/>
      <c r="AB102" s="829"/>
      <c r="AC102" s="114"/>
      <c r="AD102" s="114"/>
      <c r="AE102" s="114"/>
      <c r="AF102" s="114"/>
      <c r="AG102" s="114"/>
      <c r="AH102" s="114"/>
      <c r="AI102" s="114"/>
      <c r="AJ102" s="114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</row>
    <row r="103" spans="1:46" ht="12.75" customHeight="1">
      <c r="A103" s="114"/>
      <c r="B103" s="168"/>
      <c r="C103" s="134"/>
      <c r="D103" s="825"/>
      <c r="E103" s="841"/>
      <c r="F103" s="826"/>
      <c r="G103" s="826"/>
      <c r="H103" s="826"/>
      <c r="I103" s="826"/>
      <c r="J103" s="826"/>
      <c r="K103" s="826"/>
      <c r="L103" s="826"/>
      <c r="M103" s="826"/>
      <c r="N103" s="826"/>
      <c r="O103" s="825"/>
      <c r="P103" s="831"/>
      <c r="Q103" s="414"/>
      <c r="R103" s="114"/>
      <c r="S103" s="114"/>
      <c r="T103" s="114"/>
      <c r="U103" s="114"/>
      <c r="V103" s="114"/>
      <c r="W103" s="827"/>
      <c r="X103" s="134"/>
      <c r="Y103" s="129"/>
      <c r="Z103" s="828"/>
      <c r="AA103" s="114"/>
      <c r="AB103" s="829"/>
      <c r="AC103" s="114"/>
      <c r="AD103" s="114"/>
      <c r="AE103" s="114"/>
      <c r="AF103" s="114"/>
      <c r="AG103" s="114"/>
      <c r="AH103" s="114"/>
      <c r="AI103" s="114"/>
      <c r="AJ103" s="114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</row>
    <row r="104" spans="1:46" ht="13.5" customHeight="1">
      <c r="A104" s="114"/>
      <c r="B104" s="168"/>
      <c r="C104" s="134"/>
      <c r="D104" s="825"/>
      <c r="E104" s="841"/>
      <c r="F104" s="826"/>
      <c r="G104" s="826"/>
      <c r="H104" s="826"/>
      <c r="I104" s="826"/>
      <c r="J104" s="826"/>
      <c r="K104" s="826"/>
      <c r="L104" s="826"/>
      <c r="M104" s="826"/>
      <c r="N104" s="826"/>
      <c r="O104" s="825"/>
      <c r="P104" s="831"/>
      <c r="Q104" s="414"/>
      <c r="R104" s="114"/>
      <c r="S104" s="114"/>
      <c r="T104" s="114"/>
      <c r="U104" s="114"/>
      <c r="V104" s="114"/>
      <c r="W104" s="827"/>
      <c r="X104" s="134"/>
      <c r="Y104" s="129"/>
      <c r="Z104" s="828"/>
      <c r="AA104" s="114"/>
      <c r="AB104" s="829"/>
      <c r="AC104" s="114"/>
      <c r="AD104" s="114"/>
      <c r="AE104" s="114"/>
      <c r="AF104" s="114"/>
      <c r="AG104" s="114"/>
      <c r="AH104" s="114"/>
      <c r="AI104" s="114"/>
      <c r="AJ104" s="114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</row>
    <row r="105" spans="1:46" ht="12.75" customHeight="1">
      <c r="A105" s="114"/>
      <c r="B105" s="168"/>
      <c r="C105" s="134"/>
      <c r="D105" s="825"/>
      <c r="E105" s="841"/>
      <c r="F105" s="826"/>
      <c r="G105" s="826"/>
      <c r="H105" s="826"/>
      <c r="I105" s="826"/>
      <c r="J105" s="826"/>
      <c r="K105" s="826"/>
      <c r="L105" s="826"/>
      <c r="M105" s="826"/>
      <c r="N105" s="826"/>
      <c r="O105" s="825"/>
      <c r="P105" s="831"/>
      <c r="Q105" s="414"/>
      <c r="R105" s="114"/>
      <c r="S105" s="114"/>
      <c r="T105" s="114"/>
      <c r="U105" s="114"/>
      <c r="V105" s="114"/>
      <c r="W105" s="827"/>
      <c r="X105" s="134"/>
      <c r="Y105" s="129"/>
      <c r="Z105" s="828"/>
      <c r="AA105" s="114"/>
      <c r="AB105" s="829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</row>
    <row r="106" spans="1:46">
      <c r="A106" s="114"/>
      <c r="B106" s="168"/>
      <c r="C106" s="134"/>
      <c r="D106" s="825"/>
      <c r="E106" s="841"/>
      <c r="F106" s="826"/>
      <c r="G106" s="826"/>
      <c r="H106" s="826"/>
      <c r="I106" s="826"/>
      <c r="J106" s="826"/>
      <c r="K106" s="826"/>
      <c r="L106" s="826"/>
      <c r="M106" s="826"/>
      <c r="N106" s="826"/>
      <c r="O106" s="825"/>
      <c r="P106" s="831"/>
      <c r="Q106" s="414"/>
      <c r="R106" s="114"/>
      <c r="S106" s="114"/>
      <c r="T106" s="114"/>
      <c r="U106" s="114"/>
      <c r="V106" s="114"/>
      <c r="W106" s="827"/>
      <c r="X106" s="134"/>
      <c r="Y106" s="129"/>
      <c r="Z106" s="828"/>
      <c r="AA106" s="114"/>
      <c r="AB106" s="829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</row>
    <row r="107" spans="1:46">
      <c r="A107" s="114"/>
      <c r="B107" s="168"/>
      <c r="C107" s="134"/>
      <c r="D107" s="825"/>
      <c r="E107" s="841"/>
      <c r="F107" s="826"/>
      <c r="G107" s="826"/>
      <c r="H107" s="826"/>
      <c r="I107" s="826"/>
      <c r="J107" s="826"/>
      <c r="K107" s="826"/>
      <c r="L107" s="826"/>
      <c r="M107" s="826"/>
      <c r="N107" s="826"/>
      <c r="O107" s="825"/>
      <c r="P107" s="831"/>
      <c r="Q107" s="414"/>
      <c r="R107" s="114"/>
      <c r="S107" s="114"/>
      <c r="T107" s="114"/>
      <c r="U107" s="114"/>
      <c r="V107" s="114"/>
      <c r="W107" s="827"/>
      <c r="X107" s="134"/>
      <c r="Y107" s="129"/>
      <c r="Z107" s="828"/>
      <c r="AA107" s="114"/>
      <c r="AB107" s="829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  <c r="AM107" s="114"/>
      <c r="AN107" s="114"/>
      <c r="AO107" s="114"/>
      <c r="AP107" s="114"/>
      <c r="AQ107" s="114"/>
      <c r="AR107" s="114"/>
      <c r="AS107" s="114"/>
      <c r="AT107" s="114"/>
    </row>
    <row r="108" spans="1:46">
      <c r="A108" s="114"/>
      <c r="B108" s="168"/>
      <c r="C108" s="134"/>
      <c r="D108" s="825"/>
      <c r="E108" s="841"/>
      <c r="F108" s="826"/>
      <c r="G108" s="826"/>
      <c r="H108" s="826"/>
      <c r="I108" s="826"/>
      <c r="J108" s="826"/>
      <c r="K108" s="826"/>
      <c r="L108" s="826"/>
      <c r="M108" s="826"/>
      <c r="N108" s="826"/>
      <c r="O108" s="825"/>
      <c r="P108" s="831"/>
      <c r="Q108" s="414"/>
      <c r="R108" s="114"/>
      <c r="S108" s="114"/>
      <c r="T108" s="114"/>
      <c r="U108" s="114"/>
      <c r="V108" s="114"/>
      <c r="W108" s="827"/>
      <c r="X108" s="134"/>
      <c r="Y108" s="129"/>
      <c r="Z108" s="828"/>
      <c r="AA108" s="114"/>
      <c r="AB108" s="832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  <c r="AT108" s="114"/>
    </row>
    <row r="109" spans="1:46" ht="12.75" customHeight="1">
      <c r="A109" s="114"/>
      <c r="B109" s="168"/>
      <c r="C109" s="134"/>
      <c r="D109" s="825"/>
      <c r="E109" s="844"/>
      <c r="F109" s="836"/>
      <c r="G109" s="837"/>
      <c r="H109" s="826"/>
      <c r="I109" s="826"/>
      <c r="J109" s="826"/>
      <c r="K109" s="826"/>
      <c r="L109" s="836"/>
      <c r="M109" s="836"/>
      <c r="N109" s="826"/>
      <c r="O109" s="830"/>
      <c r="P109" s="831"/>
      <c r="Q109" s="414"/>
      <c r="R109" s="114"/>
      <c r="S109" s="114"/>
      <c r="T109" s="114"/>
      <c r="U109" s="114"/>
      <c r="V109" s="114"/>
      <c r="W109" s="827"/>
      <c r="X109" s="134"/>
      <c r="Y109" s="129"/>
      <c r="Z109" s="828"/>
      <c r="AA109" s="114"/>
      <c r="AB109" s="838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</row>
    <row r="110" spans="1:46" ht="12.75" customHeight="1">
      <c r="A110" s="114"/>
      <c r="B110" s="168"/>
      <c r="C110" s="134"/>
      <c r="D110" s="825"/>
      <c r="E110" s="844"/>
      <c r="F110" s="836"/>
      <c r="G110" s="837"/>
      <c r="H110" s="826"/>
      <c r="I110" s="826"/>
      <c r="J110" s="826"/>
      <c r="K110" s="826"/>
      <c r="L110" s="836"/>
      <c r="M110" s="836"/>
      <c r="N110" s="826"/>
      <c r="O110" s="825"/>
      <c r="P110" s="831"/>
      <c r="Q110" s="414"/>
      <c r="R110" s="114"/>
      <c r="S110" s="114"/>
      <c r="T110" s="114"/>
      <c r="U110" s="114"/>
      <c r="V110" s="114"/>
      <c r="W110" s="827"/>
      <c r="X110" s="134"/>
      <c r="Y110" s="129"/>
      <c r="Z110" s="828"/>
      <c r="AA110" s="114"/>
      <c r="AB110" s="829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</row>
    <row r="111" spans="1:46" ht="11.25" customHeight="1">
      <c r="A111" s="114"/>
      <c r="B111" s="168"/>
      <c r="C111" s="134"/>
      <c r="D111" s="825"/>
      <c r="E111" s="844"/>
      <c r="F111" s="836"/>
      <c r="G111" s="837"/>
      <c r="H111" s="826"/>
      <c r="I111" s="826"/>
      <c r="J111" s="826"/>
      <c r="K111" s="826"/>
      <c r="L111" s="836"/>
      <c r="M111" s="836"/>
      <c r="N111" s="826"/>
      <c r="O111" s="825"/>
      <c r="P111" s="831"/>
      <c r="Q111" s="414"/>
      <c r="R111" s="114"/>
      <c r="S111" s="114"/>
      <c r="T111" s="114"/>
      <c r="U111" s="114"/>
      <c r="V111" s="114"/>
      <c r="W111" s="827"/>
      <c r="X111" s="134"/>
      <c r="Y111" s="129"/>
      <c r="Z111" s="828"/>
      <c r="AA111" s="114"/>
      <c r="AB111" s="829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</row>
    <row r="112" spans="1:46" ht="12.75" customHeight="1">
      <c r="A112" s="114"/>
      <c r="B112" s="168"/>
      <c r="C112" s="134"/>
      <c r="D112" s="825"/>
      <c r="E112" s="844"/>
      <c r="F112" s="836"/>
      <c r="G112" s="837"/>
      <c r="H112" s="826"/>
      <c r="I112" s="848"/>
      <c r="J112" s="826"/>
      <c r="K112" s="848"/>
      <c r="L112" s="841"/>
      <c r="M112" s="841"/>
      <c r="N112" s="826"/>
      <c r="O112" s="825"/>
      <c r="P112" s="831"/>
      <c r="Q112" s="414"/>
      <c r="R112" s="114"/>
      <c r="S112" s="114"/>
      <c r="T112" s="114"/>
      <c r="U112" s="114"/>
      <c r="V112" s="114"/>
      <c r="W112" s="827"/>
      <c r="X112" s="134"/>
      <c r="Y112" s="129"/>
      <c r="Z112" s="828"/>
      <c r="AA112" s="114"/>
      <c r="AB112" s="83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</row>
    <row r="113" spans="1:46" ht="13.5" customHeight="1">
      <c r="A113" s="114"/>
      <c r="B113" s="168"/>
      <c r="C113" s="134"/>
      <c r="D113" s="825"/>
      <c r="E113" s="844"/>
      <c r="F113" s="841"/>
      <c r="G113" s="837"/>
      <c r="H113" s="826"/>
      <c r="I113" s="826"/>
      <c r="J113" s="826"/>
      <c r="K113" s="826"/>
      <c r="L113" s="841"/>
      <c r="M113" s="841"/>
      <c r="N113" s="826"/>
      <c r="O113" s="825"/>
      <c r="P113" s="831"/>
      <c r="Q113" s="414"/>
      <c r="R113" s="114"/>
      <c r="S113" s="114"/>
      <c r="T113" s="114"/>
      <c r="U113" s="114"/>
      <c r="V113" s="114"/>
      <c r="W113" s="827"/>
      <c r="X113" s="134"/>
      <c r="Y113" s="129"/>
      <c r="Z113" s="828"/>
      <c r="AA113" s="114"/>
      <c r="AB113" s="829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</row>
    <row r="114" spans="1:46" ht="14.25" customHeight="1">
      <c r="A114" s="114"/>
      <c r="B114" s="168"/>
      <c r="C114" s="134"/>
      <c r="D114" s="825"/>
      <c r="E114" s="844"/>
      <c r="F114" s="836"/>
      <c r="G114" s="837"/>
      <c r="H114" s="826"/>
      <c r="I114" s="826"/>
      <c r="J114" s="826"/>
      <c r="K114" s="826"/>
      <c r="L114" s="841"/>
      <c r="M114" s="836"/>
      <c r="N114" s="826"/>
      <c r="O114" s="825"/>
      <c r="P114" s="831"/>
      <c r="Q114" s="414"/>
      <c r="R114" s="114"/>
      <c r="S114" s="114"/>
      <c r="T114" s="114"/>
      <c r="U114" s="114"/>
      <c r="V114" s="114"/>
      <c r="W114" s="827"/>
      <c r="X114" s="134"/>
      <c r="Y114" s="129"/>
      <c r="Z114" s="828"/>
      <c r="AA114" s="114"/>
      <c r="AB114" s="829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</row>
    <row r="115" spans="1:46">
      <c r="A115" s="114"/>
      <c r="B115" s="168"/>
      <c r="C115" s="134"/>
      <c r="D115" s="825"/>
      <c r="E115" s="844"/>
      <c r="F115" s="841"/>
      <c r="G115" s="837"/>
      <c r="H115" s="826"/>
      <c r="I115" s="826"/>
      <c r="J115" s="826"/>
      <c r="K115" s="826"/>
      <c r="L115" s="837"/>
      <c r="M115" s="837"/>
      <c r="N115" s="106"/>
      <c r="O115" s="825"/>
      <c r="P115" s="831"/>
      <c r="Q115" s="414"/>
      <c r="R115" s="114"/>
      <c r="S115" s="114"/>
      <c r="T115" s="114"/>
      <c r="U115" s="114"/>
      <c r="V115" s="114"/>
      <c r="W115" s="827"/>
      <c r="X115" s="134"/>
      <c r="Y115" s="129"/>
      <c r="Z115" s="828"/>
      <c r="AA115" s="114"/>
      <c r="AB115" s="829"/>
      <c r="AC115" s="114"/>
      <c r="AD115" s="114"/>
      <c r="AE115" s="114"/>
      <c r="AF115" s="114"/>
      <c r="AG115" s="114"/>
      <c r="AH115" s="114"/>
      <c r="AI115" s="114"/>
      <c r="AJ115" s="114"/>
      <c r="AK115" s="114"/>
      <c r="AL115" s="114"/>
      <c r="AM115" s="114"/>
      <c r="AN115" s="114"/>
      <c r="AO115" s="114"/>
      <c r="AP115" s="114"/>
      <c r="AQ115" s="114"/>
      <c r="AR115" s="114"/>
      <c r="AS115" s="114"/>
      <c r="AT115" s="114"/>
    </row>
    <row r="116" spans="1:46" ht="14.25" customHeight="1">
      <c r="A116" s="114"/>
      <c r="B116" s="168"/>
      <c r="C116" s="134"/>
      <c r="D116" s="825"/>
      <c r="E116" s="844"/>
      <c r="F116" s="841"/>
      <c r="G116" s="841"/>
      <c r="H116" s="826"/>
      <c r="I116" s="826"/>
      <c r="J116" s="826"/>
      <c r="K116" s="836"/>
      <c r="L116" s="848"/>
      <c r="M116" s="841"/>
      <c r="N116" s="837"/>
      <c r="O116" s="825"/>
      <c r="P116" s="831"/>
      <c r="Q116" s="414"/>
      <c r="R116" s="114"/>
      <c r="S116" s="114"/>
      <c r="T116" s="114"/>
      <c r="U116" s="114"/>
      <c r="V116" s="114"/>
      <c r="W116" s="827"/>
      <c r="X116" s="134"/>
      <c r="Y116" s="129"/>
      <c r="Z116" s="828"/>
      <c r="AA116" s="114"/>
      <c r="AB116" s="829"/>
      <c r="AC116" s="114"/>
      <c r="AD116" s="114"/>
      <c r="AE116" s="114"/>
      <c r="AF116" s="114"/>
      <c r="AG116" s="114"/>
      <c r="AH116" s="114"/>
      <c r="AI116" s="114"/>
      <c r="AJ116" s="114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</row>
    <row r="117" spans="1:46">
      <c r="A117" s="114"/>
      <c r="B117" s="168"/>
      <c r="C117" s="134"/>
      <c r="D117" s="825"/>
      <c r="E117" s="844"/>
      <c r="F117" s="836"/>
      <c r="G117" s="837"/>
      <c r="H117" s="826"/>
      <c r="I117" s="826"/>
      <c r="J117" s="826"/>
      <c r="K117" s="826"/>
      <c r="L117" s="836"/>
      <c r="M117" s="836"/>
      <c r="N117" s="826"/>
      <c r="O117" s="825"/>
      <c r="P117" s="831"/>
      <c r="Q117" s="414"/>
      <c r="R117" s="114"/>
      <c r="S117" s="114"/>
      <c r="T117" s="114"/>
      <c r="U117" s="114"/>
      <c r="V117" s="114"/>
      <c r="W117" s="827"/>
      <c r="X117" s="134"/>
      <c r="Y117" s="129"/>
      <c r="Z117" s="828"/>
      <c r="AA117" s="114"/>
      <c r="AB117" s="829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</row>
    <row r="118" spans="1:46" ht="11.25" customHeight="1">
      <c r="A118" s="114"/>
      <c r="B118" s="168"/>
      <c r="C118" s="134"/>
      <c r="D118" s="825"/>
      <c r="E118" s="844"/>
      <c r="F118" s="841"/>
      <c r="G118" s="837"/>
      <c r="H118" s="826"/>
      <c r="I118" s="826"/>
      <c r="J118" s="826"/>
      <c r="K118" s="826"/>
      <c r="L118" s="837"/>
      <c r="M118" s="837"/>
      <c r="N118" s="826"/>
      <c r="O118" s="825"/>
      <c r="P118" s="839"/>
      <c r="Q118" s="414"/>
      <c r="R118" s="114"/>
      <c r="S118" s="114"/>
      <c r="T118" s="114"/>
      <c r="U118" s="114"/>
      <c r="V118" s="114"/>
      <c r="W118" s="827"/>
      <c r="X118" s="134"/>
      <c r="Y118" s="129"/>
      <c r="Z118" s="828"/>
      <c r="AA118" s="114"/>
      <c r="AB118" s="840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</row>
    <row r="119" spans="1:46">
      <c r="A119" s="114"/>
      <c r="B119" s="168"/>
      <c r="C119" s="134"/>
      <c r="D119" s="825"/>
      <c r="E119" s="844"/>
      <c r="F119" s="836"/>
      <c r="G119" s="837"/>
      <c r="H119" s="826"/>
      <c r="I119" s="826"/>
      <c r="J119" s="826"/>
      <c r="K119" s="826"/>
      <c r="L119" s="837"/>
      <c r="M119" s="837"/>
      <c r="N119" s="826"/>
      <c r="O119" s="825"/>
      <c r="P119" s="831"/>
      <c r="Q119" s="414"/>
      <c r="R119" s="114"/>
      <c r="S119" s="114"/>
      <c r="T119" s="114"/>
      <c r="U119" s="114"/>
      <c r="V119" s="114"/>
      <c r="W119" s="827"/>
      <c r="X119" s="134"/>
      <c r="Y119" s="129"/>
      <c r="Z119" s="828"/>
      <c r="AA119" s="114"/>
      <c r="AB119" s="829"/>
      <c r="AC119" s="114"/>
      <c r="AD119" s="114"/>
      <c r="AE119" s="114"/>
      <c r="AF119" s="114"/>
      <c r="AG119" s="114"/>
      <c r="AH119" s="114"/>
      <c r="AI119" s="114"/>
      <c r="AJ119" s="114"/>
      <c r="AK119" s="114"/>
      <c r="AL119" s="114"/>
      <c r="AM119" s="114"/>
      <c r="AN119" s="114"/>
      <c r="AO119" s="114"/>
      <c r="AP119" s="114"/>
      <c r="AQ119" s="114"/>
      <c r="AR119" s="114"/>
      <c r="AS119" s="114"/>
      <c r="AT119" s="114"/>
    </row>
    <row r="120" spans="1:46">
      <c r="A120" s="114"/>
      <c r="B120" s="168"/>
      <c r="C120" s="134"/>
      <c r="D120" s="825"/>
      <c r="E120" s="844"/>
      <c r="F120" s="837"/>
      <c r="G120" s="841"/>
      <c r="H120" s="826"/>
      <c r="I120" s="826"/>
      <c r="J120" s="826"/>
      <c r="K120" s="826"/>
      <c r="L120" s="848"/>
      <c r="M120" s="841"/>
      <c r="N120" s="826"/>
      <c r="O120" s="825"/>
      <c r="P120" s="839"/>
      <c r="Q120" s="414"/>
      <c r="R120" s="114"/>
      <c r="S120" s="114"/>
      <c r="T120" s="114"/>
      <c r="U120" s="114"/>
      <c r="V120" s="114"/>
      <c r="W120" s="827"/>
      <c r="X120" s="134"/>
      <c r="Y120" s="129"/>
      <c r="Z120" s="828"/>
      <c r="AA120" s="114"/>
      <c r="AB120" s="840"/>
      <c r="AC120" s="114"/>
      <c r="AD120" s="114"/>
      <c r="AE120" s="114"/>
      <c r="AF120" s="114"/>
      <c r="AG120" s="114"/>
      <c r="AH120" s="114"/>
      <c r="AI120" s="114"/>
      <c r="AJ120" s="114"/>
      <c r="AK120" s="114"/>
      <c r="AL120" s="114"/>
      <c r="AM120" s="114"/>
      <c r="AN120" s="114"/>
      <c r="AO120" s="114"/>
      <c r="AP120" s="114"/>
      <c r="AQ120" s="114"/>
      <c r="AR120" s="114"/>
      <c r="AS120" s="114"/>
      <c r="AT120" s="114"/>
    </row>
    <row r="121" spans="1:46" hidden="1">
      <c r="A121" s="114"/>
      <c r="B121" s="168"/>
      <c r="C121" s="134"/>
      <c r="D121" s="825"/>
      <c r="E121" s="844"/>
      <c r="F121" s="841"/>
      <c r="G121" s="837"/>
      <c r="H121" s="826"/>
      <c r="I121" s="826"/>
      <c r="J121" s="826"/>
      <c r="K121" s="826"/>
      <c r="L121" s="836"/>
      <c r="M121" s="836"/>
      <c r="N121" s="826"/>
      <c r="O121" s="825"/>
      <c r="P121" s="831"/>
      <c r="Q121" s="414"/>
      <c r="R121" s="114"/>
      <c r="S121" s="114"/>
      <c r="T121" s="114"/>
      <c r="U121" s="114"/>
      <c r="V121" s="114"/>
      <c r="W121" s="827"/>
      <c r="X121" s="134"/>
      <c r="Y121" s="129"/>
      <c r="Z121" s="828"/>
      <c r="AA121" s="114"/>
      <c r="AB121" s="83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</row>
    <row r="122" spans="1:46">
      <c r="A122" s="114"/>
      <c r="B122" s="168"/>
      <c r="C122" s="109"/>
      <c r="D122" s="825"/>
      <c r="E122" s="844"/>
      <c r="F122" s="837"/>
      <c r="G122" s="837"/>
      <c r="H122" s="826"/>
      <c r="I122" s="826"/>
      <c r="J122" s="826"/>
      <c r="K122" s="826"/>
      <c r="L122" s="841"/>
      <c r="M122" s="841"/>
      <c r="N122" s="826"/>
      <c r="O122" s="825"/>
      <c r="P122" s="831"/>
      <c r="Q122" s="414"/>
      <c r="R122" s="114"/>
      <c r="S122" s="114"/>
      <c r="T122" s="114"/>
      <c r="U122" s="114"/>
      <c r="V122" s="114"/>
      <c r="W122" s="827"/>
      <c r="X122" s="134"/>
      <c r="Y122" s="129"/>
      <c r="Z122" s="828"/>
      <c r="AA122" s="114"/>
      <c r="AB122" s="829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</row>
    <row r="123" spans="1:46">
      <c r="A123" s="114"/>
      <c r="B123" s="168"/>
      <c r="C123" s="134"/>
      <c r="D123" s="825"/>
      <c r="E123" s="844"/>
      <c r="F123" s="836"/>
      <c r="G123" s="837"/>
      <c r="H123" s="848"/>
      <c r="I123" s="826"/>
      <c r="J123" s="826"/>
      <c r="K123" s="826"/>
      <c r="L123" s="836"/>
      <c r="M123" s="837"/>
      <c r="N123" s="826"/>
      <c r="O123" s="830"/>
      <c r="P123" s="839"/>
      <c r="Q123" s="414"/>
      <c r="R123" s="114"/>
      <c r="S123" s="114"/>
      <c r="T123" s="114"/>
      <c r="U123" s="114"/>
      <c r="V123" s="114"/>
      <c r="W123" s="827"/>
      <c r="X123" s="134"/>
      <c r="Y123" s="129"/>
      <c r="Z123" s="828"/>
      <c r="AA123" s="114"/>
      <c r="AB123" s="840"/>
      <c r="AC123" s="114"/>
      <c r="AD123" s="114"/>
      <c r="AE123" s="114"/>
      <c r="AF123" s="114"/>
      <c r="AG123" s="114"/>
      <c r="AH123" s="114"/>
      <c r="AI123" s="114"/>
      <c r="AJ123" s="114"/>
      <c r="AK123" s="114"/>
      <c r="AL123" s="114"/>
      <c r="AM123" s="114"/>
      <c r="AN123" s="114"/>
      <c r="AO123" s="114"/>
      <c r="AP123" s="114"/>
      <c r="AQ123" s="114"/>
      <c r="AR123" s="114"/>
      <c r="AS123" s="114"/>
      <c r="AT123" s="114"/>
    </row>
    <row r="124" spans="1:46">
      <c r="A124" s="114"/>
      <c r="B124" s="168"/>
      <c r="C124" s="134"/>
      <c r="D124" s="825"/>
      <c r="E124" s="844"/>
      <c r="F124" s="848"/>
      <c r="G124" s="848"/>
      <c r="H124" s="826"/>
      <c r="I124" s="826"/>
      <c r="J124" s="826"/>
      <c r="K124" s="826"/>
      <c r="L124" s="849"/>
      <c r="M124" s="848"/>
      <c r="N124" s="826"/>
      <c r="O124" s="830"/>
      <c r="P124" s="831"/>
      <c r="Q124" s="414"/>
      <c r="R124" s="114"/>
      <c r="S124" s="114"/>
      <c r="T124" s="114"/>
      <c r="U124" s="114"/>
      <c r="V124" s="114"/>
      <c r="W124" s="827"/>
      <c r="X124" s="134"/>
      <c r="Y124" s="129"/>
      <c r="Z124" s="828"/>
      <c r="AA124" s="114"/>
      <c r="AB124" s="843"/>
      <c r="AC124" s="114"/>
      <c r="AD124" s="114"/>
      <c r="AE124" s="114"/>
      <c r="AF124" s="114"/>
      <c r="AG124" s="114"/>
      <c r="AH124" s="114"/>
      <c r="AI124" s="114"/>
      <c r="AJ124" s="114"/>
      <c r="AK124" s="114"/>
      <c r="AL124" s="114"/>
      <c r="AM124" s="114"/>
      <c r="AN124" s="114"/>
      <c r="AO124" s="114"/>
      <c r="AP124" s="114"/>
      <c r="AQ124" s="114"/>
      <c r="AR124" s="114"/>
      <c r="AS124" s="114"/>
      <c r="AT124" s="114"/>
    </row>
    <row r="125" spans="1:46">
      <c r="A125" s="114"/>
      <c r="B125" s="168"/>
      <c r="C125" s="134"/>
      <c r="D125" s="825"/>
      <c r="E125" s="844"/>
      <c r="F125" s="164"/>
      <c r="G125" s="164"/>
      <c r="H125" s="164"/>
      <c r="I125" s="164"/>
      <c r="J125" s="164"/>
      <c r="K125" s="164"/>
      <c r="L125" s="164"/>
      <c r="M125" s="164"/>
      <c r="N125" s="164"/>
      <c r="O125" s="830"/>
      <c r="P125" s="831"/>
      <c r="Q125" s="414"/>
      <c r="R125" s="114"/>
      <c r="S125" s="114"/>
      <c r="T125" s="114"/>
      <c r="U125" s="114"/>
      <c r="V125" s="114"/>
      <c r="W125" s="827"/>
      <c r="X125" s="134"/>
      <c r="Y125" s="129"/>
      <c r="Z125" s="828"/>
      <c r="AA125" s="114"/>
      <c r="AB125" s="829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</row>
    <row r="126" spans="1:46" ht="11.25" customHeight="1">
      <c r="A126" s="114"/>
      <c r="B126" s="168"/>
      <c r="C126" s="134"/>
      <c r="D126" s="825"/>
      <c r="E126" s="844"/>
      <c r="F126" s="164"/>
      <c r="G126" s="164"/>
      <c r="H126" s="164"/>
      <c r="I126" s="164"/>
      <c r="J126" s="164"/>
      <c r="K126" s="164"/>
      <c r="L126" s="164"/>
      <c r="M126" s="164"/>
      <c r="N126" s="164"/>
      <c r="O126" s="830"/>
      <c r="P126" s="831"/>
      <c r="Q126" s="414"/>
      <c r="R126" s="114"/>
      <c r="S126" s="114"/>
      <c r="T126" s="114"/>
      <c r="U126" s="114"/>
      <c r="V126" s="114"/>
      <c r="W126" s="827"/>
      <c r="X126" s="134"/>
      <c r="Y126" s="129"/>
      <c r="Z126" s="828"/>
      <c r="AA126" s="114"/>
      <c r="AB126" s="829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  <c r="AM126" s="114"/>
      <c r="AN126" s="114"/>
      <c r="AO126" s="114"/>
      <c r="AP126" s="114"/>
      <c r="AQ126" s="114"/>
      <c r="AR126" s="114"/>
      <c r="AS126" s="114"/>
      <c r="AT126" s="114"/>
    </row>
    <row r="127" spans="1:46" ht="12.75" customHeight="1">
      <c r="A127" s="114"/>
      <c r="B127" s="168"/>
      <c r="C127" s="134"/>
      <c r="D127" s="825"/>
      <c r="E127" s="164"/>
      <c r="F127" s="164"/>
      <c r="G127" s="164"/>
      <c r="H127" s="164"/>
      <c r="I127" s="164"/>
      <c r="J127" s="164"/>
      <c r="K127" s="164"/>
      <c r="L127" s="164"/>
      <c r="M127" s="164"/>
      <c r="N127" s="164"/>
      <c r="O127" s="830"/>
      <c r="P127" s="831"/>
      <c r="Q127" s="414"/>
      <c r="R127" s="114"/>
      <c r="S127" s="114"/>
      <c r="T127" s="114"/>
      <c r="U127" s="114"/>
      <c r="V127" s="114"/>
      <c r="W127" s="827"/>
      <c r="X127" s="134"/>
      <c r="Y127" s="129"/>
      <c r="Z127" s="828"/>
      <c r="AA127" s="114"/>
      <c r="AB127" s="829"/>
      <c r="AC127" s="114"/>
      <c r="AD127" s="114"/>
      <c r="AE127" s="114"/>
      <c r="AF127" s="114"/>
      <c r="AG127" s="114"/>
      <c r="AH127" s="114"/>
      <c r="AI127" s="114"/>
      <c r="AJ127" s="114"/>
      <c r="AK127" s="114"/>
      <c r="AL127" s="114"/>
      <c r="AM127" s="114"/>
      <c r="AN127" s="114"/>
      <c r="AO127" s="114"/>
      <c r="AP127" s="114"/>
      <c r="AQ127" s="114"/>
      <c r="AR127" s="114"/>
      <c r="AS127" s="114"/>
      <c r="AT127" s="114"/>
    </row>
    <row r="128" spans="1:46" ht="11.25" customHeight="1">
      <c r="A128" s="114"/>
      <c r="B128" s="168"/>
      <c r="C128" s="134"/>
      <c r="D128" s="825"/>
      <c r="E128" s="164"/>
      <c r="F128" s="164"/>
      <c r="G128" s="164"/>
      <c r="H128" s="164"/>
      <c r="I128" s="164"/>
      <c r="J128" s="164"/>
      <c r="K128" s="845"/>
      <c r="L128" s="164"/>
      <c r="M128" s="164"/>
      <c r="N128" s="164"/>
      <c r="O128" s="833"/>
      <c r="P128" s="831"/>
      <c r="Q128" s="414"/>
      <c r="R128" s="114"/>
      <c r="S128" s="114"/>
      <c r="T128" s="114"/>
      <c r="U128" s="114"/>
      <c r="V128" s="114"/>
      <c r="W128" s="846"/>
      <c r="X128" s="134"/>
      <c r="Y128" s="847"/>
      <c r="Z128" s="828"/>
      <c r="AA128" s="114"/>
      <c r="AB128" s="829"/>
      <c r="AC128" s="114"/>
      <c r="AD128" s="114"/>
      <c r="AE128" s="114"/>
      <c r="AF128" s="114"/>
      <c r="AG128" s="114"/>
      <c r="AH128" s="114"/>
      <c r="AI128" s="114"/>
      <c r="AJ128" s="114"/>
      <c r="AK128" s="114"/>
      <c r="AL128" s="114"/>
      <c r="AM128" s="114"/>
      <c r="AN128" s="114"/>
      <c r="AO128" s="114"/>
      <c r="AP128" s="114"/>
      <c r="AQ128" s="114"/>
      <c r="AR128" s="114"/>
      <c r="AS128" s="114"/>
      <c r="AT128" s="114"/>
    </row>
    <row r="129" spans="1:46">
      <c r="A129" s="114"/>
      <c r="B129" s="213"/>
      <c r="C129" s="114"/>
      <c r="D129" s="213"/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210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</row>
    <row r="130" spans="1:46">
      <c r="A130" s="114"/>
      <c r="B130" s="114"/>
      <c r="C130" s="134"/>
      <c r="D130" s="414"/>
      <c r="E130" s="217"/>
      <c r="F130" s="217"/>
      <c r="G130" s="217"/>
      <c r="H130" s="217"/>
      <c r="I130" s="217"/>
      <c r="J130" s="217"/>
      <c r="K130" s="217"/>
      <c r="L130" s="217"/>
      <c r="M130" s="134"/>
      <c r="N130" s="134"/>
      <c r="O130" s="106"/>
      <c r="P130" s="106"/>
      <c r="Q130" s="134"/>
      <c r="R130" s="414"/>
      <c r="S130" s="114"/>
      <c r="T130" s="414"/>
      <c r="U130" s="13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114"/>
      <c r="AR130" s="114"/>
      <c r="AS130" s="114"/>
      <c r="AT130" s="114"/>
    </row>
    <row r="131" spans="1:46">
      <c r="A131" s="114"/>
      <c r="B131" s="114"/>
      <c r="C131" s="134"/>
      <c r="D131" s="106"/>
      <c r="E131" s="820"/>
      <c r="F131" s="217"/>
      <c r="G131" s="217"/>
      <c r="H131" s="217"/>
      <c r="I131" s="217"/>
      <c r="J131" s="217"/>
      <c r="K131" s="217"/>
      <c r="L131" s="217"/>
      <c r="M131" s="134"/>
      <c r="N131" s="134"/>
      <c r="O131" s="106"/>
      <c r="P131" s="106"/>
      <c r="Q131" s="134"/>
      <c r="R131" s="414"/>
      <c r="S131" s="114"/>
      <c r="T131" s="414"/>
      <c r="U131" s="134"/>
      <c r="V131" s="114"/>
      <c r="W131" s="114"/>
      <c r="X131" s="114"/>
      <c r="Y131" s="114"/>
      <c r="Z131" s="114"/>
      <c r="AA131" s="114"/>
      <c r="AB131" s="114"/>
      <c r="AC131" s="114"/>
      <c r="AD131" s="114"/>
      <c r="AE131" s="114"/>
      <c r="AF131" s="114"/>
      <c r="AG131" s="114"/>
      <c r="AH131" s="114"/>
      <c r="AI131" s="114"/>
      <c r="AJ131" s="114"/>
      <c r="AK131" s="114"/>
      <c r="AL131" s="114"/>
      <c r="AM131" s="114"/>
      <c r="AN131" s="114"/>
      <c r="AO131" s="114"/>
      <c r="AP131" s="114"/>
      <c r="AQ131" s="114"/>
      <c r="AR131" s="114"/>
      <c r="AS131" s="114"/>
      <c r="AT131" s="114"/>
    </row>
    <row r="132" spans="1:46">
      <c r="A132" s="114"/>
      <c r="B132" s="114"/>
      <c r="C132" s="414"/>
      <c r="D132" s="414"/>
      <c r="E132" s="217"/>
      <c r="F132" s="217"/>
      <c r="G132" s="217"/>
      <c r="H132" s="217"/>
      <c r="I132" s="114"/>
      <c r="J132" s="114"/>
      <c r="K132" s="217"/>
      <c r="L132" s="112"/>
      <c r="M132" s="134"/>
      <c r="N132" s="134"/>
      <c r="O132" s="106"/>
      <c r="P132" s="106"/>
      <c r="Q132" s="414"/>
      <c r="R132" s="414"/>
      <c r="S132" s="114"/>
      <c r="T132" s="414"/>
      <c r="U132" s="134"/>
      <c r="V132" s="114"/>
      <c r="W132" s="114"/>
      <c r="X132" s="114"/>
      <c r="Y132" s="114"/>
      <c r="Z132" s="114"/>
      <c r="AA132" s="114"/>
      <c r="AB132" s="822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  <c r="AM132" s="114"/>
      <c r="AN132" s="114"/>
      <c r="AO132" s="114"/>
      <c r="AP132" s="114"/>
      <c r="AQ132" s="114"/>
      <c r="AR132" s="114"/>
      <c r="AS132" s="114"/>
      <c r="AT132" s="114"/>
    </row>
    <row r="133" spans="1:46">
      <c r="A133" s="114"/>
      <c r="B133" s="114"/>
      <c r="C133" s="134"/>
      <c r="D133" s="134"/>
      <c r="E133" s="414"/>
      <c r="F133" s="414"/>
      <c r="G133" s="414"/>
      <c r="H133" s="414"/>
      <c r="I133" s="414"/>
      <c r="J133" s="414"/>
      <c r="K133" s="414"/>
      <c r="L133" s="414"/>
      <c r="M133" s="414"/>
      <c r="N133" s="414"/>
      <c r="O133" s="106"/>
      <c r="P133" s="106"/>
      <c r="Q133" s="414"/>
      <c r="R133" s="414"/>
      <c r="S133" s="114"/>
      <c r="T133" s="414"/>
      <c r="U133" s="134"/>
      <c r="V133" s="114"/>
      <c r="W133" s="114"/>
      <c r="X133" s="114"/>
      <c r="Y133" s="114"/>
      <c r="Z133" s="375"/>
      <c r="AA133" s="114"/>
      <c r="AB133" s="822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114"/>
    </row>
    <row r="134" spans="1:46">
      <c r="A134" s="114"/>
      <c r="B134" s="114"/>
      <c r="C134" s="414"/>
      <c r="D134" s="114"/>
      <c r="E134" s="414"/>
      <c r="F134" s="414"/>
      <c r="G134" s="414"/>
      <c r="H134" s="414"/>
      <c r="I134" s="414"/>
      <c r="J134" s="414"/>
      <c r="K134" s="414"/>
      <c r="L134" s="414"/>
      <c r="M134" s="414"/>
      <c r="N134" s="414"/>
      <c r="O134" s="106"/>
      <c r="P134" s="106"/>
      <c r="Q134" s="134"/>
      <c r="R134" s="414"/>
      <c r="S134" s="114"/>
      <c r="T134" s="414"/>
      <c r="U134" s="134"/>
      <c r="V134" s="114"/>
      <c r="W134" s="114"/>
      <c r="X134" s="114"/>
      <c r="Y134" s="114"/>
      <c r="Z134" s="375"/>
      <c r="AA134" s="114"/>
      <c r="AB134" s="823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/>
      <c r="AN134" s="114"/>
      <c r="AO134" s="114"/>
      <c r="AP134" s="114"/>
      <c r="AQ134" s="114"/>
      <c r="AR134" s="114"/>
      <c r="AS134" s="114"/>
      <c r="AT134" s="114"/>
    </row>
    <row r="135" spans="1:46">
      <c r="A135" s="114"/>
      <c r="B135" s="114"/>
      <c r="C135" s="134"/>
      <c r="D135" s="217"/>
      <c r="E135" s="134"/>
      <c r="F135" s="134"/>
      <c r="G135" s="134"/>
      <c r="H135" s="134"/>
      <c r="I135" s="109"/>
      <c r="J135" s="134"/>
      <c r="K135" s="134"/>
      <c r="L135" s="134"/>
      <c r="M135" s="134"/>
      <c r="N135" s="109"/>
      <c r="O135" s="106"/>
      <c r="P135" s="106"/>
      <c r="Q135" s="217"/>
      <c r="R135" s="414"/>
      <c r="S135" s="134"/>
      <c r="T135" s="414"/>
      <c r="U135" s="134"/>
      <c r="V135" s="114"/>
      <c r="W135" s="304"/>
      <c r="X135" s="414"/>
      <c r="Y135" s="168"/>
      <c r="Z135" s="824"/>
      <c r="AA135" s="114"/>
      <c r="AB135" s="823"/>
      <c r="AC135" s="114"/>
      <c r="AD135" s="114"/>
      <c r="AE135" s="114"/>
      <c r="AF135" s="114"/>
      <c r="AG135" s="114"/>
      <c r="AH135" s="114"/>
      <c r="AI135" s="114"/>
      <c r="AJ135" s="114"/>
      <c r="AK135" s="114"/>
      <c r="AL135" s="114"/>
      <c r="AM135" s="114"/>
      <c r="AN135" s="114"/>
      <c r="AO135" s="114"/>
      <c r="AP135" s="114"/>
      <c r="AQ135" s="114"/>
      <c r="AR135" s="114"/>
      <c r="AS135" s="114"/>
      <c r="AT135" s="114"/>
    </row>
    <row r="136" spans="1:46">
      <c r="A136" s="114"/>
      <c r="B136" s="168"/>
      <c r="C136" s="134"/>
      <c r="D136" s="825"/>
      <c r="E136" s="826"/>
      <c r="F136" s="826"/>
      <c r="G136" s="826"/>
      <c r="H136" s="826"/>
      <c r="I136" s="826"/>
      <c r="J136" s="826"/>
      <c r="K136" s="826"/>
      <c r="L136" s="826"/>
      <c r="M136" s="826"/>
      <c r="N136" s="826"/>
      <c r="O136" s="825"/>
      <c r="P136" s="414"/>
      <c r="Q136" s="414"/>
      <c r="R136" s="114"/>
      <c r="S136" s="639"/>
      <c r="T136" s="114"/>
      <c r="U136" s="114"/>
      <c r="V136" s="114"/>
      <c r="W136" s="827"/>
      <c r="X136" s="134"/>
      <c r="Y136" s="129"/>
      <c r="Z136" s="828"/>
      <c r="AA136" s="114"/>
      <c r="AB136" s="829"/>
      <c r="AC136" s="114"/>
      <c r="AD136" s="114"/>
      <c r="AE136" s="114"/>
      <c r="AF136" s="114"/>
      <c r="AG136" s="114"/>
      <c r="AH136" s="114"/>
      <c r="AI136" s="114"/>
      <c r="AJ136" s="114"/>
      <c r="AK136" s="114"/>
      <c r="AL136" s="114"/>
      <c r="AM136" s="114"/>
      <c r="AN136" s="114"/>
      <c r="AO136" s="114"/>
      <c r="AP136" s="114"/>
      <c r="AQ136" s="114"/>
      <c r="AR136" s="114"/>
      <c r="AS136" s="114"/>
      <c r="AT136" s="114"/>
    </row>
    <row r="137" spans="1:46">
      <c r="A137" s="114"/>
      <c r="B137" s="168"/>
      <c r="C137" s="134"/>
      <c r="D137" s="825"/>
      <c r="E137" s="826"/>
      <c r="F137" s="826"/>
      <c r="G137" s="826"/>
      <c r="H137" s="826"/>
      <c r="I137" s="826"/>
      <c r="J137" s="826"/>
      <c r="K137" s="826"/>
      <c r="L137" s="826"/>
      <c r="M137" s="826"/>
      <c r="N137" s="826"/>
      <c r="O137" s="830"/>
      <c r="P137" s="831"/>
      <c r="Q137" s="414"/>
      <c r="R137" s="114"/>
      <c r="S137" s="114"/>
      <c r="T137" s="114"/>
      <c r="U137" s="114"/>
      <c r="V137" s="114"/>
      <c r="W137" s="827"/>
      <c r="X137" s="134"/>
      <c r="Y137" s="129"/>
      <c r="Z137" s="828"/>
      <c r="AA137" s="114"/>
      <c r="AB137" s="829"/>
      <c r="AC137" s="114"/>
      <c r="AD137" s="114"/>
      <c r="AE137" s="114"/>
      <c r="AF137" s="114"/>
      <c r="AG137" s="114"/>
      <c r="AH137" s="114"/>
      <c r="AI137" s="114"/>
      <c r="AJ137" s="114"/>
      <c r="AK137" s="114"/>
      <c r="AL137" s="114"/>
      <c r="AM137" s="114"/>
      <c r="AN137" s="114"/>
      <c r="AO137" s="114"/>
      <c r="AP137" s="114"/>
      <c r="AQ137" s="114"/>
      <c r="AR137" s="114"/>
      <c r="AS137" s="114"/>
      <c r="AT137" s="114"/>
    </row>
    <row r="138" spans="1:46">
      <c r="A138" s="114"/>
      <c r="B138" s="168"/>
      <c r="C138" s="134"/>
      <c r="D138" s="825"/>
      <c r="E138" s="826"/>
      <c r="F138" s="826"/>
      <c r="G138" s="826"/>
      <c r="H138" s="841"/>
      <c r="I138" s="826"/>
      <c r="J138" s="826"/>
      <c r="K138" s="841"/>
      <c r="L138" s="826"/>
      <c r="M138" s="826"/>
      <c r="N138" s="826"/>
      <c r="O138" s="825"/>
      <c r="P138" s="831"/>
      <c r="Q138" s="414"/>
      <c r="R138" s="114"/>
      <c r="S138" s="114"/>
      <c r="T138" s="114"/>
      <c r="U138" s="114"/>
      <c r="V138" s="114"/>
      <c r="W138" s="827"/>
      <c r="X138" s="134"/>
      <c r="Y138" s="129"/>
      <c r="Z138" s="828"/>
      <c r="AA138" s="114"/>
      <c r="AB138" s="832"/>
      <c r="AC138" s="114"/>
      <c r="AD138" s="114"/>
      <c r="AE138" s="114"/>
      <c r="AF138" s="114"/>
      <c r="AG138" s="114"/>
      <c r="AH138" s="114"/>
      <c r="AI138" s="114"/>
      <c r="AJ138" s="114"/>
      <c r="AK138" s="114"/>
      <c r="AL138" s="114"/>
      <c r="AM138" s="114"/>
      <c r="AN138" s="114"/>
      <c r="AO138" s="114"/>
      <c r="AP138" s="114"/>
      <c r="AQ138" s="114"/>
      <c r="AR138" s="114"/>
      <c r="AS138" s="114"/>
      <c r="AT138" s="114"/>
    </row>
    <row r="139" spans="1:46">
      <c r="A139" s="114"/>
      <c r="B139" s="168"/>
      <c r="C139" s="134"/>
      <c r="D139" s="825"/>
      <c r="E139" s="826"/>
      <c r="F139" s="826"/>
      <c r="G139" s="826"/>
      <c r="H139" s="826"/>
      <c r="I139" s="826"/>
      <c r="J139" s="826"/>
      <c r="K139" s="826"/>
      <c r="L139" s="826"/>
      <c r="M139" s="826"/>
      <c r="N139" s="841"/>
      <c r="O139" s="833"/>
      <c r="P139" s="831"/>
      <c r="Q139" s="414"/>
      <c r="R139" s="114"/>
      <c r="S139" s="114"/>
      <c r="T139" s="114"/>
      <c r="U139" s="114"/>
      <c r="V139" s="114"/>
      <c r="W139" s="827"/>
      <c r="X139" s="134"/>
      <c r="Y139" s="129"/>
      <c r="Z139" s="828"/>
      <c r="AA139" s="114"/>
      <c r="AB139" s="829"/>
      <c r="AC139" s="114"/>
      <c r="AD139" s="114"/>
      <c r="AE139" s="114"/>
      <c r="AF139" s="114"/>
      <c r="AG139" s="114"/>
      <c r="AH139" s="114"/>
      <c r="AI139" s="114"/>
      <c r="AJ139" s="114"/>
      <c r="AK139" s="114"/>
      <c r="AL139" s="114"/>
      <c r="AM139" s="114"/>
      <c r="AN139" s="114"/>
      <c r="AO139" s="114"/>
      <c r="AP139" s="114"/>
      <c r="AQ139" s="114"/>
      <c r="AR139" s="114"/>
      <c r="AS139" s="114"/>
      <c r="AT139" s="114"/>
    </row>
    <row r="140" spans="1:46">
      <c r="A140" s="114"/>
      <c r="B140" s="168"/>
      <c r="C140" s="134"/>
      <c r="D140" s="825"/>
      <c r="E140" s="826"/>
      <c r="F140" s="826"/>
      <c r="G140" s="826"/>
      <c r="H140" s="826"/>
      <c r="I140" s="826"/>
      <c r="J140" s="826"/>
      <c r="K140" s="826"/>
      <c r="L140" s="826"/>
      <c r="M140" s="826"/>
      <c r="N140" s="826"/>
      <c r="O140" s="825"/>
      <c r="P140" s="831"/>
      <c r="Q140" s="414"/>
      <c r="R140" s="114"/>
      <c r="S140" s="114"/>
      <c r="T140" s="114"/>
      <c r="U140" s="114"/>
      <c r="V140" s="114"/>
      <c r="W140" s="827"/>
      <c r="X140" s="134"/>
      <c r="Y140" s="129"/>
      <c r="Z140" s="828"/>
      <c r="AA140" s="114"/>
      <c r="AB140" s="834"/>
      <c r="AC140" s="114"/>
      <c r="AD140" s="114"/>
      <c r="AE140" s="114"/>
      <c r="AF140" s="114"/>
      <c r="AG140" s="114"/>
      <c r="AH140" s="114"/>
      <c r="AI140" s="114"/>
      <c r="AJ140" s="114"/>
      <c r="AK140" s="114"/>
      <c r="AL140" s="114"/>
      <c r="AM140" s="114"/>
      <c r="AN140" s="114"/>
      <c r="AO140" s="114"/>
      <c r="AP140" s="114"/>
      <c r="AQ140" s="114"/>
      <c r="AR140" s="114"/>
      <c r="AS140" s="114"/>
      <c r="AT140" s="114"/>
    </row>
    <row r="141" spans="1:46">
      <c r="A141" s="114"/>
      <c r="B141" s="168"/>
      <c r="C141" s="134"/>
      <c r="D141" s="825"/>
      <c r="E141" s="826"/>
      <c r="F141" s="826"/>
      <c r="G141" s="826"/>
      <c r="H141" s="826"/>
      <c r="I141" s="826"/>
      <c r="J141" s="826"/>
      <c r="K141" s="826"/>
      <c r="L141" s="826"/>
      <c r="M141" s="826"/>
      <c r="N141" s="826"/>
      <c r="O141" s="825"/>
      <c r="P141" s="831"/>
      <c r="Q141" s="414"/>
      <c r="R141" s="114"/>
      <c r="S141" s="114"/>
      <c r="T141" s="114"/>
      <c r="U141" s="114"/>
      <c r="V141" s="114"/>
      <c r="W141" s="827"/>
      <c r="X141" s="134"/>
      <c r="Y141" s="129"/>
      <c r="Z141" s="828"/>
      <c r="AA141" s="114"/>
      <c r="AB141" s="832"/>
      <c r="AC141" s="114"/>
      <c r="AD141" s="114"/>
      <c r="AE141" s="114"/>
      <c r="AF141" s="114"/>
      <c r="AG141" s="114"/>
      <c r="AH141" s="114"/>
      <c r="AI141" s="114"/>
      <c r="AJ141" s="114"/>
      <c r="AK141" s="114"/>
      <c r="AL141" s="114"/>
      <c r="AM141" s="114"/>
      <c r="AN141" s="114"/>
      <c r="AO141" s="114"/>
      <c r="AP141" s="114"/>
      <c r="AQ141" s="114"/>
      <c r="AR141" s="114"/>
      <c r="AS141" s="114"/>
      <c r="AT141" s="114"/>
    </row>
    <row r="142" spans="1:46">
      <c r="A142" s="114"/>
      <c r="B142" s="168"/>
      <c r="C142" s="134"/>
      <c r="D142" s="825"/>
      <c r="E142" s="826"/>
      <c r="F142" s="826"/>
      <c r="G142" s="106"/>
      <c r="H142" s="836"/>
      <c r="I142" s="841"/>
      <c r="J142" s="826"/>
      <c r="K142" s="826"/>
      <c r="L142" s="826"/>
      <c r="M142" s="826"/>
      <c r="N142" s="826"/>
      <c r="O142" s="835"/>
      <c r="P142" s="831"/>
      <c r="Q142" s="414"/>
      <c r="R142" s="114"/>
      <c r="S142" s="114"/>
      <c r="T142" s="114"/>
      <c r="U142" s="114"/>
      <c r="V142" s="114"/>
      <c r="W142" s="827"/>
      <c r="X142" s="134"/>
      <c r="Y142" s="129"/>
      <c r="Z142" s="828"/>
      <c r="AA142" s="114"/>
      <c r="AB142" s="83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/>
    </row>
    <row r="143" spans="1:46">
      <c r="A143" s="114"/>
      <c r="B143" s="168"/>
      <c r="C143" s="134"/>
      <c r="D143" s="825"/>
      <c r="E143" s="626"/>
      <c r="F143" s="826"/>
      <c r="G143" s="826"/>
      <c r="H143" s="826"/>
      <c r="I143" s="826"/>
      <c r="J143" s="826"/>
      <c r="K143" s="826"/>
      <c r="L143" s="826"/>
      <c r="M143" s="826"/>
      <c r="N143" s="826"/>
      <c r="O143" s="825"/>
      <c r="P143" s="831"/>
      <c r="Q143" s="414"/>
      <c r="R143" s="114"/>
      <c r="S143" s="114"/>
      <c r="T143" s="114"/>
      <c r="U143" s="114"/>
      <c r="V143" s="114"/>
      <c r="W143" s="827"/>
      <c r="X143" s="134"/>
      <c r="Y143" s="129"/>
      <c r="Z143" s="828"/>
      <c r="AA143" s="114"/>
      <c r="AB143" s="829"/>
      <c r="AC143" s="114"/>
      <c r="AD143" s="114"/>
      <c r="AE143" s="114"/>
      <c r="AF143" s="114"/>
      <c r="AG143" s="114"/>
      <c r="AH143" s="114"/>
      <c r="AI143" s="114"/>
      <c r="AJ143" s="114"/>
      <c r="AK143" s="114"/>
      <c r="AL143" s="114"/>
      <c r="AM143" s="114"/>
      <c r="AN143" s="114"/>
      <c r="AO143" s="114"/>
      <c r="AP143" s="114"/>
      <c r="AQ143" s="114"/>
      <c r="AR143" s="114"/>
      <c r="AS143" s="114"/>
      <c r="AT143" s="114"/>
    </row>
    <row r="144" spans="1:46">
      <c r="A144" s="114"/>
      <c r="B144" s="168"/>
      <c r="C144" s="134"/>
      <c r="D144" s="825"/>
      <c r="E144" s="626"/>
      <c r="F144" s="826"/>
      <c r="G144" s="826"/>
      <c r="H144" s="826"/>
      <c r="I144" s="826"/>
      <c r="J144" s="826"/>
      <c r="K144" s="826"/>
      <c r="L144" s="826"/>
      <c r="M144" s="826"/>
      <c r="N144" s="826"/>
      <c r="O144" s="825"/>
      <c r="P144" s="831"/>
      <c r="Q144" s="414"/>
      <c r="R144" s="114"/>
      <c r="S144" s="114"/>
      <c r="T144" s="114"/>
      <c r="U144" s="114"/>
      <c r="V144" s="114"/>
      <c r="W144" s="827"/>
      <c r="X144" s="134"/>
      <c r="Y144" s="129"/>
      <c r="Z144" s="828"/>
      <c r="AA144" s="114"/>
      <c r="AB144" s="829"/>
      <c r="AC144" s="114"/>
      <c r="AD144" s="114"/>
      <c r="AE144" s="114"/>
      <c r="AF144" s="114"/>
      <c r="AG144" s="114"/>
      <c r="AH144" s="114"/>
      <c r="AI144" s="114"/>
      <c r="AJ144" s="114"/>
      <c r="AK144" s="114"/>
      <c r="AL144" s="114"/>
      <c r="AM144" s="114"/>
      <c r="AN144" s="114"/>
      <c r="AO144" s="114"/>
      <c r="AP144" s="114"/>
      <c r="AQ144" s="114"/>
      <c r="AR144" s="114"/>
      <c r="AS144" s="114"/>
      <c r="AT144" s="114"/>
    </row>
    <row r="145" spans="1:46">
      <c r="A145" s="114"/>
      <c r="B145" s="168"/>
      <c r="C145" s="134"/>
      <c r="D145" s="825"/>
      <c r="E145" s="626"/>
      <c r="F145" s="826"/>
      <c r="G145" s="826"/>
      <c r="H145" s="826"/>
      <c r="I145" s="826"/>
      <c r="J145" s="826"/>
      <c r="K145" s="826"/>
      <c r="L145" s="826"/>
      <c r="M145" s="826"/>
      <c r="N145" s="826"/>
      <c r="O145" s="825"/>
      <c r="P145" s="831"/>
      <c r="Q145" s="414"/>
      <c r="R145" s="114"/>
      <c r="S145" s="114"/>
      <c r="T145" s="114"/>
      <c r="U145" s="114"/>
      <c r="V145" s="114"/>
      <c r="W145" s="827"/>
      <c r="X145" s="134"/>
      <c r="Y145" s="129"/>
      <c r="Z145" s="828"/>
      <c r="AA145" s="114"/>
      <c r="AB145" s="829"/>
      <c r="AC145" s="114"/>
      <c r="AD145" s="114"/>
      <c r="AE145" s="114"/>
      <c r="AF145" s="114"/>
      <c r="AG145" s="114"/>
      <c r="AH145" s="114"/>
      <c r="AI145" s="114"/>
      <c r="AJ145" s="114"/>
      <c r="AK145" s="114"/>
      <c r="AL145" s="114"/>
      <c r="AM145" s="114"/>
      <c r="AN145" s="114"/>
      <c r="AO145" s="114"/>
      <c r="AP145" s="114"/>
      <c r="AQ145" s="114"/>
      <c r="AR145" s="114"/>
      <c r="AS145" s="114"/>
      <c r="AT145" s="114"/>
    </row>
    <row r="146" spans="1:46">
      <c r="A146" s="114"/>
      <c r="B146" s="168"/>
      <c r="C146" s="134"/>
      <c r="D146" s="825"/>
      <c r="E146" s="626"/>
      <c r="F146" s="826"/>
      <c r="G146" s="826"/>
      <c r="H146" s="826"/>
      <c r="I146" s="826"/>
      <c r="J146" s="826"/>
      <c r="K146" s="826"/>
      <c r="L146" s="826"/>
      <c r="M146" s="826"/>
      <c r="N146" s="826"/>
      <c r="O146" s="825"/>
      <c r="P146" s="831"/>
      <c r="Q146" s="414"/>
      <c r="R146" s="114"/>
      <c r="S146" s="114"/>
      <c r="T146" s="114"/>
      <c r="U146" s="114"/>
      <c r="V146" s="114"/>
      <c r="W146" s="827"/>
      <c r="X146" s="134"/>
      <c r="Y146" s="129"/>
      <c r="Z146" s="828"/>
      <c r="AA146" s="114"/>
      <c r="AB146" s="829"/>
      <c r="AC146" s="114"/>
      <c r="AD146" s="114"/>
      <c r="AE146" s="114"/>
      <c r="AF146" s="114"/>
      <c r="AG146" s="114"/>
      <c r="AH146" s="114"/>
      <c r="AI146" s="114"/>
      <c r="AJ146" s="114"/>
      <c r="AK146" s="114"/>
      <c r="AL146" s="114"/>
      <c r="AM146" s="114"/>
      <c r="AN146" s="114"/>
      <c r="AO146" s="114"/>
      <c r="AP146" s="114"/>
      <c r="AQ146" s="114"/>
      <c r="AR146" s="114"/>
      <c r="AS146" s="114"/>
      <c r="AT146" s="114"/>
    </row>
    <row r="147" spans="1:46">
      <c r="A147" s="114"/>
      <c r="B147" s="168"/>
      <c r="C147" s="134"/>
      <c r="D147" s="825"/>
      <c r="E147" s="626"/>
      <c r="F147" s="826"/>
      <c r="G147" s="826"/>
      <c r="H147" s="826"/>
      <c r="I147" s="826"/>
      <c r="J147" s="826"/>
      <c r="K147" s="826"/>
      <c r="L147" s="826"/>
      <c r="M147" s="826"/>
      <c r="N147" s="826"/>
      <c r="O147" s="825"/>
      <c r="P147" s="831"/>
      <c r="Q147" s="414"/>
      <c r="R147" s="114"/>
      <c r="S147" s="114"/>
      <c r="T147" s="114"/>
      <c r="U147" s="114"/>
      <c r="V147" s="114"/>
      <c r="W147" s="827"/>
      <c r="X147" s="134"/>
      <c r="Y147" s="129"/>
      <c r="Z147" s="828"/>
      <c r="AA147" s="114"/>
      <c r="AB147" s="829"/>
      <c r="AC147" s="114"/>
      <c r="AD147" s="114"/>
      <c r="AE147" s="114"/>
      <c r="AF147" s="114"/>
      <c r="AG147" s="114"/>
      <c r="AH147" s="114"/>
      <c r="AI147" s="114"/>
      <c r="AJ147" s="114"/>
      <c r="AK147" s="114"/>
      <c r="AL147" s="114"/>
      <c r="AM147" s="114"/>
      <c r="AN147" s="114"/>
      <c r="AO147" s="114"/>
      <c r="AP147" s="114"/>
      <c r="AQ147" s="114"/>
      <c r="AR147" s="114"/>
      <c r="AS147" s="114"/>
      <c r="AT147" s="114"/>
    </row>
    <row r="148" spans="1:46">
      <c r="A148" s="114"/>
      <c r="B148" s="168"/>
      <c r="C148" s="134"/>
      <c r="D148" s="825"/>
      <c r="E148" s="626"/>
      <c r="F148" s="826"/>
      <c r="G148" s="826"/>
      <c r="H148" s="826"/>
      <c r="I148" s="826"/>
      <c r="J148" s="826"/>
      <c r="K148" s="826"/>
      <c r="L148" s="826"/>
      <c r="M148" s="826"/>
      <c r="N148" s="826"/>
      <c r="O148" s="825"/>
      <c r="P148" s="831"/>
      <c r="Q148" s="414"/>
      <c r="R148" s="114"/>
      <c r="S148" s="114"/>
      <c r="T148" s="114"/>
      <c r="U148" s="114"/>
      <c r="V148" s="114"/>
      <c r="W148" s="827"/>
      <c r="X148" s="134"/>
      <c r="Y148" s="129"/>
      <c r="Z148" s="828"/>
      <c r="AA148" s="114"/>
      <c r="AB148" s="829"/>
      <c r="AC148" s="114"/>
      <c r="AD148" s="114"/>
      <c r="AE148" s="114"/>
      <c r="AF148" s="114"/>
      <c r="AG148" s="114"/>
      <c r="AH148" s="114"/>
      <c r="AI148" s="114"/>
      <c r="AJ148" s="114"/>
      <c r="AK148" s="114"/>
      <c r="AL148" s="114"/>
      <c r="AM148" s="114"/>
      <c r="AN148" s="114"/>
      <c r="AO148" s="114"/>
      <c r="AP148" s="114"/>
      <c r="AQ148" s="114"/>
      <c r="AR148" s="114"/>
      <c r="AS148" s="114"/>
      <c r="AT148" s="114"/>
    </row>
    <row r="149" spans="1:46" ht="13.5" customHeight="1">
      <c r="A149" s="114"/>
      <c r="B149" s="168"/>
      <c r="C149" s="134"/>
      <c r="D149" s="825"/>
      <c r="E149" s="626"/>
      <c r="F149" s="826"/>
      <c r="G149" s="826"/>
      <c r="H149" s="826"/>
      <c r="I149" s="826"/>
      <c r="J149" s="826"/>
      <c r="K149" s="826"/>
      <c r="L149" s="826"/>
      <c r="M149" s="826"/>
      <c r="N149" s="826"/>
      <c r="O149" s="825"/>
      <c r="P149" s="831"/>
      <c r="Q149" s="414"/>
      <c r="R149" s="114"/>
      <c r="S149" s="114"/>
      <c r="T149" s="114"/>
      <c r="U149" s="114"/>
      <c r="V149" s="114"/>
      <c r="W149" s="827"/>
      <c r="X149" s="134"/>
      <c r="Y149" s="129"/>
      <c r="Z149" s="828"/>
      <c r="AA149" s="114"/>
      <c r="AB149" s="829"/>
      <c r="AC149" s="114"/>
      <c r="AD149" s="114"/>
      <c r="AE149" s="114"/>
      <c r="AF149" s="114"/>
      <c r="AG149" s="114"/>
      <c r="AH149" s="114"/>
      <c r="AI149" s="114"/>
      <c r="AJ149" s="114"/>
      <c r="AK149" s="114"/>
      <c r="AL149" s="114"/>
      <c r="AM149" s="114"/>
      <c r="AN149" s="114"/>
      <c r="AO149" s="114"/>
      <c r="AP149" s="114"/>
      <c r="AQ149" s="114"/>
      <c r="AR149" s="114"/>
      <c r="AS149" s="114"/>
      <c r="AT149" s="114"/>
    </row>
    <row r="150" spans="1:46">
      <c r="A150" s="114"/>
      <c r="B150" s="168"/>
      <c r="C150" s="134"/>
      <c r="D150" s="825"/>
      <c r="E150" s="626"/>
      <c r="F150" s="826"/>
      <c r="G150" s="826"/>
      <c r="H150" s="826"/>
      <c r="I150" s="826"/>
      <c r="J150" s="826"/>
      <c r="K150" s="826"/>
      <c r="L150" s="826"/>
      <c r="M150" s="826"/>
      <c r="N150" s="826"/>
      <c r="O150" s="825"/>
      <c r="P150" s="831"/>
      <c r="Q150" s="414"/>
      <c r="R150" s="114"/>
      <c r="S150" s="114"/>
      <c r="T150" s="114"/>
      <c r="U150" s="114"/>
      <c r="V150" s="114"/>
      <c r="W150" s="827"/>
      <c r="X150" s="134"/>
      <c r="Y150" s="129"/>
      <c r="Z150" s="828"/>
      <c r="AA150" s="114"/>
      <c r="AB150" s="832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</row>
    <row r="151" spans="1:46" ht="12.75" customHeight="1">
      <c r="A151" s="114"/>
      <c r="B151" s="168"/>
      <c r="C151" s="134"/>
      <c r="D151" s="825"/>
      <c r="E151" s="626"/>
      <c r="F151" s="836"/>
      <c r="G151" s="837"/>
      <c r="H151" s="826"/>
      <c r="I151" s="826"/>
      <c r="J151" s="826"/>
      <c r="K151" s="826"/>
      <c r="L151" s="836"/>
      <c r="M151" s="836"/>
      <c r="N151" s="826"/>
      <c r="O151" s="830"/>
      <c r="P151" s="831"/>
      <c r="Q151" s="414"/>
      <c r="R151" s="114"/>
      <c r="S151" s="114"/>
      <c r="T151" s="114"/>
      <c r="U151" s="114"/>
      <c r="V151" s="114"/>
      <c r="W151" s="827"/>
      <c r="X151" s="134"/>
      <c r="Y151" s="129"/>
      <c r="Z151" s="828"/>
      <c r="AA151" s="114"/>
      <c r="AB151" s="838"/>
      <c r="AC151" s="114"/>
      <c r="AD151" s="114"/>
      <c r="AE151" s="114"/>
      <c r="AF151" s="114"/>
      <c r="AG151" s="114"/>
      <c r="AH151" s="114"/>
      <c r="AI151" s="114"/>
      <c r="AJ151" s="114"/>
      <c r="AK151" s="114"/>
      <c r="AL151" s="114"/>
      <c r="AM151" s="114"/>
      <c r="AN151" s="114"/>
      <c r="AO151" s="114"/>
      <c r="AP151" s="114"/>
      <c r="AQ151" s="114"/>
      <c r="AR151" s="114"/>
      <c r="AS151" s="114"/>
      <c r="AT151" s="114"/>
    </row>
    <row r="152" spans="1:46">
      <c r="A152" s="114"/>
      <c r="B152" s="168"/>
      <c r="C152" s="134"/>
      <c r="D152" s="825"/>
      <c r="E152" s="626"/>
      <c r="F152" s="836"/>
      <c r="G152" s="837"/>
      <c r="H152" s="826"/>
      <c r="I152" s="826"/>
      <c r="J152" s="826"/>
      <c r="K152" s="826"/>
      <c r="L152" s="836"/>
      <c r="M152" s="836"/>
      <c r="N152" s="826"/>
      <c r="O152" s="825"/>
      <c r="P152" s="831"/>
      <c r="Q152" s="414"/>
      <c r="R152" s="114"/>
      <c r="S152" s="114"/>
      <c r="T152" s="114"/>
      <c r="U152" s="114"/>
      <c r="V152" s="114"/>
      <c r="W152" s="827"/>
      <c r="X152" s="134"/>
      <c r="Y152" s="129"/>
      <c r="Z152" s="828"/>
      <c r="AA152" s="114"/>
      <c r="AB152" s="829"/>
      <c r="AC152" s="114"/>
      <c r="AD152" s="114"/>
      <c r="AE152" s="114"/>
      <c r="AF152" s="114"/>
      <c r="AG152" s="114"/>
      <c r="AH152" s="114"/>
      <c r="AI152" s="114"/>
      <c r="AJ152" s="114"/>
      <c r="AK152" s="114"/>
      <c r="AL152" s="114"/>
      <c r="AM152" s="114"/>
      <c r="AN152" s="114"/>
      <c r="AO152" s="114"/>
      <c r="AP152" s="114"/>
      <c r="AQ152" s="114"/>
      <c r="AR152" s="114"/>
      <c r="AS152" s="114"/>
      <c r="AT152" s="114"/>
    </row>
    <row r="153" spans="1:46" ht="12.75" customHeight="1">
      <c r="A153" s="114"/>
      <c r="B153" s="168"/>
      <c r="C153" s="134"/>
      <c r="D153" s="825"/>
      <c r="E153" s="626"/>
      <c r="F153" s="836"/>
      <c r="G153" s="837"/>
      <c r="H153" s="826"/>
      <c r="I153" s="826"/>
      <c r="J153" s="826"/>
      <c r="K153" s="826"/>
      <c r="L153" s="836"/>
      <c r="M153" s="836"/>
      <c r="N153" s="826"/>
      <c r="O153" s="825"/>
      <c r="P153" s="831"/>
      <c r="Q153" s="414"/>
      <c r="R153" s="114"/>
      <c r="S153" s="114"/>
      <c r="T153" s="114"/>
      <c r="U153" s="114"/>
      <c r="V153" s="114"/>
      <c r="W153" s="827"/>
      <c r="X153" s="134"/>
      <c r="Y153" s="129"/>
      <c r="Z153" s="828"/>
      <c r="AA153" s="114"/>
      <c r="AB153" s="829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</row>
    <row r="154" spans="1:46">
      <c r="A154" s="114"/>
      <c r="B154" s="168"/>
      <c r="C154" s="134"/>
      <c r="D154" s="825"/>
      <c r="E154" s="850"/>
      <c r="F154" s="836"/>
      <c r="G154" s="837"/>
      <c r="H154" s="826"/>
      <c r="I154" s="848"/>
      <c r="J154" s="826"/>
      <c r="K154" s="848"/>
      <c r="L154" s="841"/>
      <c r="M154" s="841"/>
      <c r="N154" s="826"/>
      <c r="O154" s="825"/>
      <c r="P154" s="831"/>
      <c r="Q154" s="414"/>
      <c r="R154" s="114"/>
      <c r="S154" s="114"/>
      <c r="T154" s="114"/>
      <c r="U154" s="114"/>
      <c r="V154" s="114"/>
      <c r="W154" s="827"/>
      <c r="X154" s="134"/>
      <c r="Y154" s="129"/>
      <c r="Z154" s="828"/>
      <c r="AA154" s="114"/>
      <c r="AB154" s="83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</row>
    <row r="155" spans="1:46">
      <c r="A155" s="114"/>
      <c r="B155" s="168"/>
      <c r="C155" s="134"/>
      <c r="D155" s="825"/>
      <c r="E155" s="626"/>
      <c r="F155" s="841"/>
      <c r="G155" s="837"/>
      <c r="H155" s="826"/>
      <c r="I155" s="826"/>
      <c r="J155" s="826"/>
      <c r="K155" s="826"/>
      <c r="L155" s="841"/>
      <c r="M155" s="841"/>
      <c r="N155" s="826"/>
      <c r="O155" s="825"/>
      <c r="P155" s="831"/>
      <c r="Q155" s="414"/>
      <c r="R155" s="114"/>
      <c r="S155" s="114"/>
      <c r="T155" s="114"/>
      <c r="U155" s="114"/>
      <c r="V155" s="114"/>
      <c r="W155" s="827"/>
      <c r="X155" s="134"/>
      <c r="Y155" s="129"/>
      <c r="Z155" s="828"/>
      <c r="AA155" s="114"/>
      <c r="AB155" s="829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  <c r="AM155" s="114"/>
      <c r="AN155" s="114"/>
      <c r="AO155" s="114"/>
      <c r="AP155" s="114"/>
      <c r="AQ155" s="114"/>
      <c r="AR155" s="114"/>
      <c r="AS155" s="114"/>
      <c r="AT155" s="114"/>
    </row>
    <row r="156" spans="1:46">
      <c r="A156" s="114"/>
      <c r="B156" s="168"/>
      <c r="C156" s="134"/>
      <c r="D156" s="825"/>
      <c r="E156" s="626"/>
      <c r="F156" s="836"/>
      <c r="G156" s="837"/>
      <c r="H156" s="826"/>
      <c r="I156" s="826"/>
      <c r="J156" s="826"/>
      <c r="K156" s="826"/>
      <c r="L156" s="841"/>
      <c r="M156" s="836"/>
      <c r="N156" s="826"/>
      <c r="O156" s="825"/>
      <c r="P156" s="831"/>
      <c r="Q156" s="414"/>
      <c r="R156" s="114"/>
      <c r="S156" s="114"/>
      <c r="T156" s="114"/>
      <c r="U156" s="114"/>
      <c r="V156" s="114"/>
      <c r="W156" s="827"/>
      <c r="X156" s="134"/>
      <c r="Y156" s="129"/>
      <c r="Z156" s="828"/>
      <c r="AA156" s="114"/>
      <c r="AB156" s="829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</row>
    <row r="157" spans="1:46">
      <c r="A157" s="114"/>
      <c r="B157" s="168"/>
      <c r="C157" s="134"/>
      <c r="D157" s="825"/>
      <c r="E157" s="626"/>
      <c r="F157" s="841"/>
      <c r="G157" s="837"/>
      <c r="H157" s="826"/>
      <c r="I157" s="826"/>
      <c r="J157" s="826"/>
      <c r="K157" s="826"/>
      <c r="L157" s="837"/>
      <c r="M157" s="837"/>
      <c r="N157" s="106"/>
      <c r="O157" s="825"/>
      <c r="P157" s="831"/>
      <c r="Q157" s="414"/>
      <c r="R157" s="114"/>
      <c r="S157" s="114"/>
      <c r="T157" s="114"/>
      <c r="U157" s="114"/>
      <c r="V157" s="114"/>
      <c r="W157" s="827"/>
      <c r="X157" s="134"/>
      <c r="Y157" s="129"/>
      <c r="Z157" s="828"/>
      <c r="AA157" s="114"/>
      <c r="AB157" s="829"/>
      <c r="AC157" s="114"/>
      <c r="AD157" s="114"/>
      <c r="AE157" s="114"/>
      <c r="AF157" s="114"/>
      <c r="AG157" s="114"/>
      <c r="AH157" s="114"/>
      <c r="AI157" s="114"/>
      <c r="AJ157" s="114"/>
      <c r="AK157" s="114"/>
      <c r="AL157" s="114"/>
      <c r="AM157" s="114"/>
      <c r="AN157" s="114"/>
      <c r="AO157" s="114"/>
      <c r="AP157" s="114"/>
      <c r="AQ157" s="114"/>
      <c r="AR157" s="114"/>
      <c r="AS157" s="114"/>
      <c r="AT157" s="114"/>
    </row>
    <row r="158" spans="1:46">
      <c r="A158" s="114"/>
      <c r="B158" s="168"/>
      <c r="C158" s="134"/>
      <c r="D158" s="825"/>
      <c r="E158" s="626"/>
      <c r="F158" s="841"/>
      <c r="G158" s="841"/>
      <c r="H158" s="826"/>
      <c r="I158" s="826"/>
      <c r="J158" s="826"/>
      <c r="K158" s="836"/>
      <c r="L158" s="848"/>
      <c r="M158" s="841"/>
      <c r="N158" s="837"/>
      <c r="O158" s="825"/>
      <c r="P158" s="831"/>
      <c r="Q158" s="414"/>
      <c r="R158" s="114"/>
      <c r="S158" s="114"/>
      <c r="T158" s="114"/>
      <c r="U158" s="114"/>
      <c r="V158" s="114"/>
      <c r="W158" s="827"/>
      <c r="X158" s="134"/>
      <c r="Y158" s="129"/>
      <c r="Z158" s="828"/>
      <c r="AA158" s="114"/>
      <c r="AB158" s="829"/>
      <c r="AC158" s="114"/>
      <c r="AD158" s="114"/>
      <c r="AE158" s="114"/>
      <c r="AF158" s="114"/>
      <c r="AG158" s="114"/>
      <c r="AH158" s="114"/>
      <c r="AI158" s="114"/>
      <c r="AJ158" s="114"/>
      <c r="AK158" s="114"/>
      <c r="AL158" s="114"/>
      <c r="AM158" s="114"/>
      <c r="AN158" s="114"/>
      <c r="AO158" s="114"/>
      <c r="AP158" s="114"/>
      <c r="AQ158" s="114"/>
      <c r="AR158" s="114"/>
      <c r="AS158" s="114"/>
      <c r="AT158" s="114"/>
    </row>
    <row r="159" spans="1:46" ht="10.5" customHeight="1">
      <c r="A159" s="114"/>
      <c r="B159" s="168"/>
      <c r="C159" s="134"/>
      <c r="D159" s="825"/>
      <c r="E159" s="626"/>
      <c r="F159" s="836"/>
      <c r="G159" s="837"/>
      <c r="H159" s="826"/>
      <c r="I159" s="826"/>
      <c r="J159" s="826"/>
      <c r="K159" s="826"/>
      <c r="L159" s="836"/>
      <c r="M159" s="836"/>
      <c r="N159" s="826"/>
      <c r="O159" s="825"/>
      <c r="P159" s="831"/>
      <c r="Q159" s="414"/>
      <c r="R159" s="114"/>
      <c r="S159" s="114"/>
      <c r="T159" s="114"/>
      <c r="U159" s="114"/>
      <c r="V159" s="114"/>
      <c r="W159" s="827"/>
      <c r="X159" s="134"/>
      <c r="Y159" s="129"/>
      <c r="Z159" s="828"/>
      <c r="AA159" s="114"/>
      <c r="AB159" s="829"/>
      <c r="AC159" s="114"/>
      <c r="AD159" s="114"/>
      <c r="AE159" s="114"/>
      <c r="AF159" s="114"/>
      <c r="AG159" s="114"/>
      <c r="AH159" s="114"/>
      <c r="AI159" s="114"/>
      <c r="AJ159" s="114"/>
      <c r="AK159" s="114"/>
      <c r="AL159" s="114"/>
      <c r="AM159" s="114"/>
      <c r="AN159" s="114"/>
      <c r="AO159" s="114"/>
      <c r="AP159" s="114"/>
      <c r="AQ159" s="114"/>
      <c r="AR159" s="114"/>
      <c r="AS159" s="114"/>
      <c r="AT159" s="114"/>
    </row>
    <row r="160" spans="1:46" ht="12.75" customHeight="1">
      <c r="A160" s="114"/>
      <c r="B160" s="168"/>
      <c r="C160" s="134"/>
      <c r="D160" s="825"/>
      <c r="E160" s="626"/>
      <c r="F160" s="841"/>
      <c r="G160" s="837"/>
      <c r="H160" s="826"/>
      <c r="I160" s="826"/>
      <c r="J160" s="826"/>
      <c r="K160" s="826"/>
      <c r="L160" s="837"/>
      <c r="M160" s="837"/>
      <c r="N160" s="826"/>
      <c r="O160" s="825"/>
      <c r="P160" s="839"/>
      <c r="Q160" s="414"/>
      <c r="R160" s="114"/>
      <c r="S160" s="114"/>
      <c r="T160" s="114"/>
      <c r="U160" s="114"/>
      <c r="V160" s="114"/>
      <c r="W160" s="827"/>
      <c r="X160" s="134"/>
      <c r="Y160" s="129"/>
      <c r="Z160" s="828"/>
      <c r="AA160" s="114"/>
      <c r="AB160" s="840"/>
      <c r="AC160" s="114"/>
      <c r="AD160" s="114"/>
      <c r="AE160" s="114"/>
      <c r="AF160" s="114"/>
      <c r="AG160" s="114"/>
      <c r="AH160" s="114"/>
      <c r="AI160" s="114"/>
      <c r="AJ160" s="114"/>
      <c r="AK160" s="114"/>
      <c r="AL160" s="114"/>
      <c r="AM160" s="114"/>
      <c r="AN160" s="114"/>
      <c r="AO160" s="114"/>
      <c r="AP160" s="114"/>
      <c r="AQ160" s="114"/>
      <c r="AR160" s="114"/>
      <c r="AS160" s="114"/>
      <c r="AT160" s="114"/>
    </row>
    <row r="161" spans="1:46">
      <c r="A161" s="114"/>
      <c r="B161" s="168"/>
      <c r="C161" s="134"/>
      <c r="D161" s="825"/>
      <c r="E161" s="626"/>
      <c r="F161" s="836"/>
      <c r="G161" s="837"/>
      <c r="H161" s="826"/>
      <c r="I161" s="826"/>
      <c r="J161" s="826"/>
      <c r="K161" s="826"/>
      <c r="L161" s="837"/>
      <c r="M161" s="837"/>
      <c r="N161" s="826"/>
      <c r="O161" s="825"/>
      <c r="P161" s="831"/>
      <c r="Q161" s="414"/>
      <c r="R161" s="114"/>
      <c r="S161" s="114"/>
      <c r="T161" s="114"/>
      <c r="U161" s="114"/>
      <c r="V161" s="114"/>
      <c r="W161" s="827"/>
      <c r="X161" s="134"/>
      <c r="Y161" s="129"/>
      <c r="Z161" s="828"/>
      <c r="AA161" s="114"/>
      <c r="AB161" s="829"/>
      <c r="AC161" s="114"/>
      <c r="AD161" s="114"/>
      <c r="AE161" s="114"/>
      <c r="AF161" s="114"/>
      <c r="AG161" s="114"/>
      <c r="AH161" s="114"/>
      <c r="AI161" s="114"/>
      <c r="AJ161" s="114"/>
      <c r="AK161" s="114"/>
      <c r="AL161" s="114"/>
      <c r="AM161" s="114"/>
      <c r="AN161" s="114"/>
      <c r="AO161" s="114"/>
      <c r="AP161" s="114"/>
      <c r="AQ161" s="114"/>
      <c r="AR161" s="114"/>
      <c r="AS161" s="114"/>
      <c r="AT161" s="114"/>
    </row>
    <row r="162" spans="1:46" ht="12.75" customHeight="1">
      <c r="A162" s="114"/>
      <c r="B162" s="168"/>
      <c r="C162" s="134"/>
      <c r="D162" s="825"/>
      <c r="E162" s="626"/>
      <c r="F162" s="837"/>
      <c r="G162" s="841"/>
      <c r="H162" s="826"/>
      <c r="I162" s="826"/>
      <c r="J162" s="826"/>
      <c r="K162" s="826"/>
      <c r="L162" s="848"/>
      <c r="M162" s="841"/>
      <c r="N162" s="826"/>
      <c r="O162" s="825"/>
      <c r="P162" s="839"/>
      <c r="Q162" s="414"/>
      <c r="R162" s="114"/>
      <c r="S162" s="114"/>
      <c r="T162" s="114"/>
      <c r="U162" s="114"/>
      <c r="V162" s="114"/>
      <c r="W162" s="827"/>
      <c r="X162" s="134"/>
      <c r="Y162" s="129"/>
      <c r="Z162" s="828"/>
      <c r="AA162" s="114"/>
      <c r="AB162" s="840"/>
      <c r="AC162" s="114"/>
      <c r="AD162" s="114"/>
      <c r="AE162" s="114"/>
      <c r="AF162" s="114"/>
      <c r="AG162" s="114"/>
      <c r="AH162" s="114"/>
      <c r="AI162" s="114"/>
      <c r="AJ162" s="114"/>
      <c r="AK162" s="114"/>
      <c r="AL162" s="114"/>
      <c r="AM162" s="114"/>
      <c r="AN162" s="114"/>
      <c r="AO162" s="114"/>
      <c r="AP162" s="114"/>
      <c r="AQ162" s="114"/>
      <c r="AR162" s="114"/>
      <c r="AS162" s="114"/>
      <c r="AT162" s="114"/>
    </row>
    <row r="163" spans="1:46" hidden="1">
      <c r="A163" s="114"/>
      <c r="B163" s="168"/>
      <c r="C163" s="134"/>
      <c r="D163" s="825"/>
      <c r="E163" s="626"/>
      <c r="F163" s="841"/>
      <c r="G163" s="837"/>
      <c r="H163" s="826"/>
      <c r="I163" s="826"/>
      <c r="J163" s="826"/>
      <c r="K163" s="826"/>
      <c r="L163" s="836"/>
      <c r="M163" s="836"/>
      <c r="N163" s="826"/>
      <c r="O163" s="825"/>
      <c r="P163" s="831"/>
      <c r="Q163" s="414"/>
      <c r="R163" s="114"/>
      <c r="S163" s="114"/>
      <c r="T163" s="114"/>
      <c r="U163" s="114"/>
      <c r="V163" s="114"/>
      <c r="W163" s="827"/>
      <c r="X163" s="134"/>
      <c r="Y163" s="129"/>
      <c r="Z163" s="828"/>
      <c r="AA163" s="114"/>
      <c r="AB163" s="834"/>
      <c r="AC163" s="114"/>
      <c r="AD163" s="114"/>
      <c r="AE163" s="114"/>
      <c r="AF163" s="114"/>
      <c r="AG163" s="114"/>
      <c r="AH163" s="114"/>
      <c r="AI163" s="114"/>
      <c r="AJ163" s="114"/>
      <c r="AK163" s="114"/>
      <c r="AL163" s="114"/>
      <c r="AM163" s="114"/>
      <c r="AN163" s="114"/>
      <c r="AO163" s="114"/>
      <c r="AP163" s="114"/>
      <c r="AQ163" s="114"/>
      <c r="AR163" s="114"/>
      <c r="AS163" s="114"/>
      <c r="AT163" s="114"/>
    </row>
    <row r="164" spans="1:46" ht="13.5" customHeight="1">
      <c r="A164" s="114"/>
      <c r="B164" s="168"/>
      <c r="C164" s="109"/>
      <c r="D164" s="825"/>
      <c r="E164" s="626"/>
      <c r="F164" s="837"/>
      <c r="G164" s="837"/>
      <c r="H164" s="826"/>
      <c r="I164" s="826"/>
      <c r="J164" s="826"/>
      <c r="K164" s="826"/>
      <c r="L164" s="841"/>
      <c r="M164" s="841"/>
      <c r="N164" s="826"/>
      <c r="O164" s="825"/>
      <c r="P164" s="831"/>
      <c r="Q164" s="414"/>
      <c r="R164" s="114"/>
      <c r="S164" s="114"/>
      <c r="T164" s="114"/>
      <c r="U164" s="114"/>
      <c r="V164" s="114"/>
      <c r="W164" s="827"/>
      <c r="X164" s="134"/>
      <c r="Y164" s="129"/>
      <c r="Z164" s="828"/>
      <c r="AA164" s="114"/>
      <c r="AB164" s="829"/>
      <c r="AC164" s="114"/>
      <c r="AD164" s="114"/>
      <c r="AE164" s="114"/>
      <c r="AF164" s="114"/>
      <c r="AG164" s="114"/>
      <c r="AH164" s="114"/>
      <c r="AI164" s="114"/>
      <c r="AJ164" s="114"/>
      <c r="AK164" s="114"/>
      <c r="AL164" s="114"/>
      <c r="AM164" s="114"/>
      <c r="AN164" s="114"/>
      <c r="AO164" s="114"/>
      <c r="AP164" s="114"/>
      <c r="AQ164" s="114"/>
      <c r="AR164" s="114"/>
      <c r="AS164" s="114"/>
      <c r="AT164" s="114"/>
    </row>
    <row r="165" spans="1:46" ht="12.75" customHeight="1">
      <c r="A165" s="114"/>
      <c r="B165" s="168"/>
      <c r="C165" s="134"/>
      <c r="D165" s="825"/>
      <c r="E165" s="626"/>
      <c r="F165" s="836"/>
      <c r="G165" s="837"/>
      <c r="H165" s="848"/>
      <c r="I165" s="826"/>
      <c r="J165" s="826"/>
      <c r="K165" s="826"/>
      <c r="L165" s="836"/>
      <c r="M165" s="837"/>
      <c r="N165" s="826"/>
      <c r="O165" s="830"/>
      <c r="P165" s="839"/>
      <c r="Q165" s="414"/>
      <c r="R165" s="114"/>
      <c r="S165" s="114"/>
      <c r="T165" s="114"/>
      <c r="U165" s="114"/>
      <c r="V165" s="114"/>
      <c r="W165" s="827"/>
      <c r="X165" s="134"/>
      <c r="Y165" s="129"/>
      <c r="Z165" s="828"/>
      <c r="AA165" s="114"/>
      <c r="AB165" s="840"/>
      <c r="AC165" s="114"/>
      <c r="AD165" s="114"/>
      <c r="AE165" s="114"/>
      <c r="AF165" s="114"/>
      <c r="AG165" s="114"/>
      <c r="AH165" s="114"/>
      <c r="AI165" s="114"/>
      <c r="AJ165" s="114"/>
      <c r="AK165" s="114"/>
      <c r="AL165" s="114"/>
      <c r="AM165" s="114"/>
      <c r="AN165" s="114"/>
      <c r="AO165" s="114"/>
      <c r="AP165" s="114"/>
      <c r="AQ165" s="114"/>
      <c r="AR165" s="114"/>
      <c r="AS165" s="114"/>
      <c r="AT165" s="114"/>
    </row>
    <row r="166" spans="1:46" ht="12.75" customHeight="1">
      <c r="A166" s="114"/>
      <c r="B166" s="168"/>
      <c r="C166" s="134"/>
      <c r="D166" s="825"/>
      <c r="E166" s="626"/>
      <c r="F166" s="848"/>
      <c r="G166" s="848"/>
      <c r="H166" s="826"/>
      <c r="I166" s="826"/>
      <c r="J166" s="826"/>
      <c r="K166" s="826"/>
      <c r="L166" s="849"/>
      <c r="M166" s="848"/>
      <c r="N166" s="826"/>
      <c r="O166" s="830"/>
      <c r="P166" s="831"/>
      <c r="Q166" s="414"/>
      <c r="R166" s="114"/>
      <c r="S166" s="114"/>
      <c r="T166" s="114"/>
      <c r="U166" s="114"/>
      <c r="V166" s="114"/>
      <c r="W166" s="827"/>
      <c r="X166" s="134"/>
      <c r="Y166" s="129"/>
      <c r="Z166" s="828"/>
      <c r="AA166" s="114"/>
      <c r="AB166" s="843"/>
      <c r="AC166" s="114"/>
      <c r="AD166" s="114"/>
      <c r="AE166" s="114"/>
      <c r="AF166" s="114"/>
      <c r="AG166" s="114"/>
      <c r="AH166" s="114"/>
      <c r="AI166" s="114"/>
      <c r="AJ166" s="114"/>
      <c r="AK166" s="114"/>
      <c r="AL166" s="114"/>
      <c r="AM166" s="114"/>
      <c r="AN166" s="114"/>
      <c r="AO166" s="114"/>
      <c r="AP166" s="114"/>
      <c r="AQ166" s="114"/>
      <c r="AR166" s="114"/>
      <c r="AS166" s="114"/>
      <c r="AT166" s="114"/>
    </row>
    <row r="167" spans="1:46" ht="12.75" customHeight="1">
      <c r="A167" s="114"/>
      <c r="B167" s="168"/>
      <c r="C167" s="134"/>
      <c r="D167" s="825"/>
      <c r="E167" s="844"/>
      <c r="F167" s="164"/>
      <c r="G167" s="164"/>
      <c r="H167" s="164"/>
      <c r="I167" s="164"/>
      <c r="J167" s="164"/>
      <c r="K167" s="164"/>
      <c r="L167" s="164"/>
      <c r="M167" s="164"/>
      <c r="N167" s="164"/>
      <c r="O167" s="830"/>
      <c r="P167" s="831"/>
      <c r="Q167" s="414"/>
      <c r="R167" s="114"/>
      <c r="S167" s="114"/>
      <c r="T167" s="114"/>
      <c r="U167" s="114"/>
      <c r="V167" s="114"/>
      <c r="W167" s="827"/>
      <c r="X167" s="134"/>
      <c r="Y167" s="129"/>
      <c r="Z167" s="828"/>
      <c r="AA167" s="114"/>
      <c r="AB167" s="829"/>
      <c r="AC167" s="114"/>
      <c r="AD167" s="114"/>
      <c r="AE167" s="114"/>
      <c r="AF167" s="114"/>
      <c r="AG167" s="114"/>
      <c r="AH167" s="114"/>
      <c r="AI167" s="114"/>
      <c r="AJ167" s="114"/>
      <c r="AK167" s="114"/>
      <c r="AL167" s="114"/>
      <c r="AM167" s="114"/>
      <c r="AN167" s="114"/>
      <c r="AO167" s="114"/>
      <c r="AP167" s="114"/>
      <c r="AQ167" s="114"/>
      <c r="AR167" s="114"/>
      <c r="AS167" s="114"/>
      <c r="AT167" s="114"/>
    </row>
    <row r="168" spans="1:46" ht="12.75" customHeight="1">
      <c r="A168" s="114"/>
      <c r="B168" s="168"/>
      <c r="C168" s="134"/>
      <c r="D168" s="825"/>
      <c r="E168" s="844"/>
      <c r="F168" s="164"/>
      <c r="G168" s="164"/>
      <c r="H168" s="164"/>
      <c r="I168" s="164"/>
      <c r="J168" s="164"/>
      <c r="K168" s="164"/>
      <c r="L168" s="164"/>
      <c r="M168" s="164"/>
      <c r="N168" s="164"/>
      <c r="O168" s="830"/>
      <c r="P168" s="831"/>
      <c r="Q168" s="414"/>
      <c r="R168" s="114"/>
      <c r="S168" s="114"/>
      <c r="T168" s="114"/>
      <c r="U168" s="114"/>
      <c r="V168" s="114"/>
      <c r="W168" s="827"/>
      <c r="X168" s="134"/>
      <c r="Y168" s="129"/>
      <c r="Z168" s="828"/>
      <c r="AA168" s="114"/>
      <c r="AB168" s="829"/>
      <c r="AC168" s="114"/>
      <c r="AD168" s="114"/>
      <c r="AE168" s="114"/>
      <c r="AF168" s="114"/>
      <c r="AG168" s="114"/>
      <c r="AH168" s="114"/>
      <c r="AI168" s="114"/>
      <c r="AJ168" s="114"/>
      <c r="AK168" s="114"/>
      <c r="AL168" s="114"/>
      <c r="AM168" s="114"/>
      <c r="AN168" s="114"/>
      <c r="AO168" s="114"/>
      <c r="AP168" s="114"/>
      <c r="AQ168" s="114"/>
      <c r="AR168" s="114"/>
      <c r="AS168" s="114"/>
      <c r="AT168" s="114"/>
    </row>
    <row r="169" spans="1:46" ht="11.25" customHeight="1">
      <c r="A169" s="114"/>
      <c r="B169" s="168"/>
      <c r="C169" s="134"/>
      <c r="D169" s="825"/>
      <c r="E169" s="164"/>
      <c r="F169" s="164"/>
      <c r="G169" s="164"/>
      <c r="H169" s="164"/>
      <c r="I169" s="164"/>
      <c r="J169" s="164"/>
      <c r="K169" s="164"/>
      <c r="L169" s="164"/>
      <c r="M169" s="164"/>
      <c r="N169" s="164"/>
      <c r="O169" s="830"/>
      <c r="P169" s="831"/>
      <c r="Q169" s="414"/>
      <c r="R169" s="114"/>
      <c r="S169" s="114"/>
      <c r="T169" s="114"/>
      <c r="U169" s="114"/>
      <c r="V169" s="114"/>
      <c r="W169" s="827"/>
      <c r="X169" s="134"/>
      <c r="Y169" s="129"/>
      <c r="Z169" s="828"/>
      <c r="AA169" s="114"/>
      <c r="AB169" s="829"/>
      <c r="AC169" s="114"/>
      <c r="AD169" s="114"/>
      <c r="AE169" s="114"/>
      <c r="AF169" s="114"/>
      <c r="AG169" s="114"/>
      <c r="AH169" s="114"/>
      <c r="AI169" s="114"/>
      <c r="AJ169" s="114"/>
      <c r="AK169" s="114"/>
      <c r="AL169" s="114"/>
      <c r="AM169" s="114"/>
      <c r="AN169" s="114"/>
      <c r="AO169" s="114"/>
      <c r="AP169" s="114"/>
      <c r="AQ169" s="114"/>
      <c r="AR169" s="114"/>
      <c r="AS169" s="114"/>
      <c r="AT169" s="114"/>
    </row>
    <row r="170" spans="1:46" ht="12.75" customHeight="1">
      <c r="A170" s="114"/>
      <c r="B170" s="168"/>
      <c r="C170" s="134"/>
      <c r="D170" s="825"/>
      <c r="E170" s="164"/>
      <c r="F170" s="164"/>
      <c r="G170" s="164"/>
      <c r="H170" s="164"/>
      <c r="I170" s="164"/>
      <c r="J170" s="164"/>
      <c r="K170" s="845"/>
      <c r="L170" s="164"/>
      <c r="M170" s="164"/>
      <c r="N170" s="164"/>
      <c r="O170" s="833"/>
      <c r="P170" s="831"/>
      <c r="Q170" s="414"/>
      <c r="R170" s="114"/>
      <c r="S170" s="114"/>
      <c r="T170" s="114"/>
      <c r="U170" s="114"/>
      <c r="V170" s="114"/>
      <c r="W170" s="846"/>
      <c r="X170" s="134"/>
      <c r="Y170" s="847"/>
      <c r="Z170" s="828"/>
      <c r="AA170" s="114"/>
      <c r="AB170" s="829"/>
      <c r="AC170" s="114"/>
      <c r="AD170" s="114"/>
      <c r="AE170" s="114"/>
      <c r="AF170" s="114"/>
      <c r="AG170" s="114"/>
      <c r="AH170" s="114"/>
      <c r="AI170" s="114"/>
      <c r="AJ170" s="114"/>
      <c r="AK170" s="114"/>
      <c r="AL170" s="114"/>
      <c r="AM170" s="114"/>
      <c r="AN170" s="114"/>
      <c r="AO170" s="114"/>
      <c r="AP170" s="114"/>
      <c r="AQ170" s="114"/>
      <c r="AR170" s="114"/>
      <c r="AS170" s="114"/>
      <c r="AT170" s="114"/>
    </row>
    <row r="171" spans="1:46" ht="11.25" customHeight="1">
      <c r="A171" s="114"/>
      <c r="B171" s="114"/>
      <c r="C171" s="114"/>
      <c r="D171" s="114"/>
      <c r="E171" s="114"/>
      <c r="F171" s="114"/>
      <c r="G171" s="114"/>
      <c r="H171" s="114"/>
      <c r="I171" s="114"/>
      <c r="J171" s="114"/>
      <c r="K171" s="114"/>
      <c r="L171" s="114"/>
      <c r="M171" s="114"/>
      <c r="N171" s="114"/>
      <c r="O171" s="114"/>
      <c r="P171" s="114"/>
      <c r="Q171" s="114"/>
      <c r="R171" s="114"/>
      <c r="S171" s="114"/>
      <c r="T171" s="114"/>
      <c r="U171" s="114"/>
      <c r="V171" s="114"/>
      <c r="W171" s="114"/>
      <c r="X171" s="114"/>
      <c r="Y171" s="114"/>
      <c r="Z171" s="114"/>
      <c r="AA171" s="114"/>
      <c r="AB171" s="114"/>
      <c r="AC171" s="114"/>
      <c r="AD171" s="114"/>
      <c r="AE171" s="114"/>
      <c r="AF171" s="114"/>
      <c r="AG171" s="114"/>
      <c r="AH171" s="114"/>
      <c r="AI171" s="114"/>
      <c r="AJ171" s="114"/>
      <c r="AK171" s="114"/>
      <c r="AL171" s="114"/>
      <c r="AM171" s="114"/>
      <c r="AN171" s="114"/>
      <c r="AO171" s="114"/>
      <c r="AP171" s="114"/>
      <c r="AQ171" s="114"/>
      <c r="AR171" s="114"/>
      <c r="AS171" s="114"/>
      <c r="AT171" s="114"/>
    </row>
    <row r="172" spans="1:46" ht="12.75" customHeight="1">
      <c r="A172" s="114"/>
      <c r="B172" s="213"/>
      <c r="C172" s="114"/>
      <c r="D172" s="213"/>
      <c r="E172" s="114"/>
      <c r="F172" s="114"/>
      <c r="G172" s="114"/>
      <c r="H172" s="114"/>
      <c r="I172" s="114"/>
      <c r="J172" s="114"/>
      <c r="K172" s="114"/>
      <c r="L172" s="114"/>
      <c r="M172" s="114"/>
      <c r="N172" s="114"/>
      <c r="O172" s="114"/>
      <c r="P172" s="114"/>
      <c r="Q172" s="114"/>
      <c r="R172" s="210"/>
      <c r="S172" s="114"/>
      <c r="T172" s="114"/>
      <c r="U172" s="114"/>
      <c r="V172" s="114"/>
      <c r="W172" s="114"/>
      <c r="X172" s="114"/>
      <c r="Y172" s="114"/>
      <c r="Z172" s="114"/>
      <c r="AA172" s="114"/>
      <c r="AB172" s="114"/>
      <c r="AC172" s="114"/>
      <c r="AD172" s="114"/>
      <c r="AE172" s="114"/>
      <c r="AF172" s="114"/>
      <c r="AG172" s="114"/>
      <c r="AH172" s="114"/>
      <c r="AI172" s="114"/>
      <c r="AJ172" s="114"/>
      <c r="AK172" s="114"/>
      <c r="AL172" s="114"/>
      <c r="AM172" s="114"/>
      <c r="AN172" s="114"/>
      <c r="AO172" s="114"/>
      <c r="AP172" s="114"/>
      <c r="AQ172" s="114"/>
      <c r="AR172" s="114"/>
      <c r="AS172" s="114"/>
      <c r="AT172" s="114"/>
    </row>
    <row r="173" spans="1:46">
      <c r="A173" s="114"/>
      <c r="B173" s="114"/>
      <c r="C173" s="134"/>
      <c r="D173" s="414"/>
      <c r="E173" s="217"/>
      <c r="F173" s="217"/>
      <c r="G173" s="217"/>
      <c r="H173" s="217"/>
      <c r="I173" s="217"/>
      <c r="J173" s="217"/>
      <c r="K173" s="217"/>
      <c r="L173" s="217"/>
      <c r="M173" s="134"/>
      <c r="N173" s="134"/>
      <c r="O173" s="106"/>
      <c r="P173" s="106"/>
      <c r="Q173" s="134"/>
      <c r="R173" s="414"/>
      <c r="S173" s="114"/>
      <c r="T173" s="414"/>
      <c r="U173" s="134"/>
      <c r="V173" s="114"/>
      <c r="W173" s="114"/>
      <c r="X173" s="114"/>
      <c r="Y173" s="114"/>
      <c r="Z173" s="114"/>
      <c r="AA173" s="114"/>
      <c r="AB173" s="114"/>
      <c r="AC173" s="114"/>
      <c r="AD173" s="114"/>
      <c r="AE173" s="114"/>
      <c r="AF173" s="114"/>
      <c r="AG173" s="114"/>
      <c r="AH173" s="114"/>
      <c r="AI173" s="114"/>
      <c r="AJ173" s="114"/>
      <c r="AK173" s="114"/>
      <c r="AL173" s="114"/>
      <c r="AM173" s="114"/>
      <c r="AN173" s="114"/>
      <c r="AO173" s="114"/>
      <c r="AP173" s="114"/>
      <c r="AQ173" s="114"/>
      <c r="AR173" s="114"/>
      <c r="AS173" s="114"/>
      <c r="AT173" s="114"/>
    </row>
    <row r="174" spans="1:46">
      <c r="A174" s="114"/>
      <c r="B174" s="114"/>
      <c r="C174" s="134"/>
      <c r="D174" s="106"/>
      <c r="E174" s="217"/>
      <c r="F174" s="217"/>
      <c r="G174" s="217"/>
      <c r="H174" s="217"/>
      <c r="I174" s="217"/>
      <c r="J174" s="217"/>
      <c r="K174" s="217"/>
      <c r="L174" s="217"/>
      <c r="M174" s="134"/>
      <c r="N174" s="134"/>
      <c r="O174" s="106"/>
      <c r="P174" s="106"/>
      <c r="Q174" s="134"/>
      <c r="R174" s="414"/>
      <c r="S174" s="114"/>
      <c r="T174" s="414"/>
      <c r="U174" s="134"/>
      <c r="V174" s="114"/>
      <c r="W174" s="114"/>
      <c r="X174" s="114"/>
      <c r="Y174" s="114"/>
      <c r="Z174" s="114"/>
      <c r="AA174" s="114"/>
      <c r="AB174" s="114"/>
      <c r="AC174" s="114"/>
      <c r="AD174" s="114"/>
      <c r="AE174" s="114"/>
      <c r="AF174" s="114"/>
      <c r="AG174" s="114"/>
      <c r="AH174" s="114"/>
      <c r="AI174" s="114"/>
      <c r="AJ174" s="114"/>
      <c r="AK174" s="114"/>
      <c r="AL174" s="114"/>
      <c r="AM174" s="114"/>
      <c r="AN174" s="114"/>
      <c r="AO174" s="114"/>
      <c r="AP174" s="114"/>
      <c r="AQ174" s="114"/>
      <c r="AR174" s="114"/>
      <c r="AS174" s="114"/>
      <c r="AT174" s="114"/>
    </row>
    <row r="175" spans="1:46">
      <c r="A175" s="114"/>
      <c r="B175" s="114"/>
      <c r="C175" s="414"/>
      <c r="D175" s="414"/>
      <c r="E175" s="217"/>
      <c r="F175" s="217"/>
      <c r="G175" s="217"/>
      <c r="H175" s="217"/>
      <c r="I175" s="114"/>
      <c r="J175" s="114"/>
      <c r="K175" s="217"/>
      <c r="L175" s="112"/>
      <c r="M175" s="134"/>
      <c r="N175" s="134"/>
      <c r="O175" s="106"/>
      <c r="P175" s="106"/>
      <c r="Q175" s="414"/>
      <c r="R175" s="414"/>
      <c r="S175" s="114"/>
      <c r="T175" s="414"/>
      <c r="U175" s="134"/>
      <c r="V175" s="114"/>
      <c r="W175" s="114"/>
      <c r="X175" s="114"/>
      <c r="Y175" s="114"/>
      <c r="Z175" s="114"/>
      <c r="AA175" s="114"/>
      <c r="AB175" s="822"/>
      <c r="AC175" s="114"/>
      <c r="AD175" s="114"/>
      <c r="AE175" s="114"/>
      <c r="AF175" s="114"/>
      <c r="AG175" s="114"/>
      <c r="AH175" s="114"/>
      <c r="AI175" s="114"/>
      <c r="AJ175" s="114"/>
      <c r="AK175" s="114"/>
      <c r="AL175" s="114"/>
      <c r="AM175" s="114"/>
      <c r="AN175" s="114"/>
      <c r="AO175" s="114"/>
      <c r="AP175" s="114"/>
      <c r="AQ175" s="114"/>
      <c r="AR175" s="114"/>
      <c r="AS175" s="114"/>
      <c r="AT175" s="114"/>
    </row>
    <row r="176" spans="1:46">
      <c r="A176" s="114"/>
      <c r="B176" s="114"/>
      <c r="C176" s="134"/>
      <c r="D176" s="134"/>
      <c r="E176" s="414"/>
      <c r="F176" s="414"/>
      <c r="G176" s="414"/>
      <c r="H176" s="414"/>
      <c r="I176" s="414"/>
      <c r="J176" s="414"/>
      <c r="K176" s="414"/>
      <c r="L176" s="414"/>
      <c r="M176" s="414"/>
      <c r="N176" s="414"/>
      <c r="O176" s="106"/>
      <c r="P176" s="106"/>
      <c r="Q176" s="414"/>
      <c r="R176" s="414"/>
      <c r="S176" s="114"/>
      <c r="T176" s="414"/>
      <c r="U176" s="134"/>
      <c r="V176" s="114"/>
      <c r="W176" s="114"/>
      <c r="X176" s="114"/>
      <c r="Y176" s="114"/>
      <c r="Z176" s="375"/>
      <c r="AA176" s="114"/>
      <c r="AB176" s="822"/>
      <c r="AC176" s="114"/>
      <c r="AD176" s="114"/>
      <c r="AE176" s="114"/>
      <c r="AF176" s="114"/>
      <c r="AG176" s="114"/>
      <c r="AH176" s="114"/>
      <c r="AI176" s="114"/>
      <c r="AJ176" s="114"/>
      <c r="AK176" s="114"/>
      <c r="AL176" s="114"/>
      <c r="AM176" s="114"/>
      <c r="AN176" s="114"/>
      <c r="AO176" s="114"/>
      <c r="AP176" s="114"/>
      <c r="AQ176" s="114"/>
      <c r="AR176" s="114"/>
      <c r="AS176" s="114"/>
      <c r="AT176" s="114"/>
    </row>
    <row r="177" spans="1:46">
      <c r="A177" s="114"/>
      <c r="B177" s="114"/>
      <c r="C177" s="414"/>
      <c r="D177" s="114"/>
      <c r="E177" s="414"/>
      <c r="F177" s="414"/>
      <c r="G177" s="414"/>
      <c r="H177" s="414"/>
      <c r="I177" s="414"/>
      <c r="J177" s="414"/>
      <c r="K177" s="414"/>
      <c r="L177" s="414"/>
      <c r="M177" s="414"/>
      <c r="N177" s="414"/>
      <c r="O177" s="106"/>
      <c r="P177" s="106"/>
      <c r="Q177" s="134"/>
      <c r="R177" s="414"/>
      <c r="S177" s="114"/>
      <c r="T177" s="414"/>
      <c r="U177" s="134"/>
      <c r="V177" s="114"/>
      <c r="W177" s="114"/>
      <c r="X177" s="114"/>
      <c r="Y177" s="114"/>
      <c r="Z177" s="375"/>
      <c r="AA177" s="114"/>
      <c r="AB177" s="823"/>
      <c r="AC177" s="114"/>
      <c r="AD177" s="114"/>
      <c r="AE177" s="114"/>
      <c r="AF177" s="114"/>
      <c r="AG177" s="114"/>
      <c r="AH177" s="114"/>
      <c r="AI177" s="114"/>
      <c r="AJ177" s="114"/>
      <c r="AK177" s="114"/>
      <c r="AL177" s="114"/>
      <c r="AM177" s="114"/>
      <c r="AN177" s="114"/>
      <c r="AO177" s="114"/>
      <c r="AP177" s="114"/>
      <c r="AQ177" s="114"/>
      <c r="AR177" s="114"/>
      <c r="AS177" s="114"/>
      <c r="AT177" s="114"/>
    </row>
    <row r="178" spans="1:46">
      <c r="A178" s="114"/>
      <c r="B178" s="114"/>
      <c r="C178" s="134"/>
      <c r="D178" s="217"/>
      <c r="E178" s="134"/>
      <c r="F178" s="134"/>
      <c r="G178" s="134"/>
      <c r="H178" s="134"/>
      <c r="I178" s="109"/>
      <c r="J178" s="134"/>
      <c r="K178" s="134"/>
      <c r="L178" s="134"/>
      <c r="M178" s="134"/>
      <c r="N178" s="109"/>
      <c r="O178" s="106"/>
      <c r="P178" s="106"/>
      <c r="Q178" s="217"/>
      <c r="R178" s="414"/>
      <c r="S178" s="134"/>
      <c r="T178" s="414"/>
      <c r="U178" s="134"/>
      <c r="V178" s="114"/>
      <c r="W178" s="304"/>
      <c r="X178" s="414"/>
      <c r="Y178" s="168"/>
      <c r="Z178" s="824"/>
      <c r="AA178" s="114"/>
      <c r="AB178" s="823"/>
      <c r="AC178" s="114"/>
      <c r="AD178" s="114"/>
      <c r="AE178" s="114"/>
      <c r="AF178" s="114"/>
      <c r="AG178" s="114"/>
      <c r="AH178" s="114"/>
      <c r="AI178" s="114"/>
      <c r="AJ178" s="114"/>
      <c r="AK178" s="114"/>
      <c r="AL178" s="114"/>
      <c r="AM178" s="114"/>
      <c r="AN178" s="114"/>
      <c r="AO178" s="114"/>
      <c r="AP178" s="114"/>
      <c r="AQ178" s="114"/>
      <c r="AR178" s="114"/>
      <c r="AS178" s="114"/>
      <c r="AT178" s="114"/>
    </row>
    <row r="179" spans="1:46">
      <c r="A179" s="114"/>
      <c r="B179" s="168"/>
      <c r="C179" s="134"/>
      <c r="D179" s="825"/>
      <c r="E179" s="841"/>
      <c r="F179" s="826"/>
      <c r="G179" s="826"/>
      <c r="H179" s="826"/>
      <c r="I179" s="826"/>
      <c r="J179" s="826"/>
      <c r="K179" s="826"/>
      <c r="L179" s="826"/>
      <c r="M179" s="826"/>
      <c r="N179" s="826"/>
      <c r="O179" s="825"/>
      <c r="P179" s="414"/>
      <c r="Q179" s="414"/>
      <c r="R179" s="114"/>
      <c r="S179" s="639"/>
      <c r="T179" s="114"/>
      <c r="U179" s="114"/>
      <c r="V179" s="114"/>
      <c r="W179" s="827"/>
      <c r="X179" s="134"/>
      <c r="Y179" s="129"/>
      <c r="Z179" s="828"/>
      <c r="AA179" s="114"/>
      <c r="AB179" s="829"/>
      <c r="AC179" s="114"/>
      <c r="AD179" s="114"/>
      <c r="AE179" s="114"/>
      <c r="AF179" s="114"/>
      <c r="AG179" s="114"/>
      <c r="AH179" s="114"/>
      <c r="AI179" s="114"/>
      <c r="AJ179" s="114"/>
      <c r="AK179" s="114"/>
      <c r="AL179" s="114"/>
      <c r="AM179" s="114"/>
      <c r="AN179" s="114"/>
      <c r="AO179" s="114"/>
      <c r="AP179" s="114"/>
      <c r="AQ179" s="114"/>
      <c r="AR179" s="114"/>
      <c r="AS179" s="114"/>
      <c r="AT179" s="114"/>
    </row>
    <row r="180" spans="1:46">
      <c r="A180" s="114"/>
      <c r="B180" s="168"/>
      <c r="C180" s="134"/>
      <c r="D180" s="825"/>
      <c r="E180" s="841"/>
      <c r="F180" s="826"/>
      <c r="G180" s="826"/>
      <c r="H180" s="826"/>
      <c r="I180" s="826"/>
      <c r="J180" s="826"/>
      <c r="K180" s="826"/>
      <c r="L180" s="826"/>
      <c r="M180" s="826"/>
      <c r="N180" s="826"/>
      <c r="O180" s="830"/>
      <c r="P180" s="831"/>
      <c r="Q180" s="414"/>
      <c r="R180" s="114"/>
      <c r="S180" s="114"/>
      <c r="T180" s="114"/>
      <c r="U180" s="114"/>
      <c r="V180" s="114"/>
      <c r="W180" s="827"/>
      <c r="X180" s="134"/>
      <c r="Y180" s="129"/>
      <c r="Z180" s="828"/>
      <c r="AA180" s="114"/>
      <c r="AB180" s="829"/>
      <c r="AC180" s="114"/>
      <c r="AD180" s="114"/>
      <c r="AE180" s="114"/>
      <c r="AF180" s="114"/>
      <c r="AG180" s="114"/>
      <c r="AH180" s="114"/>
      <c r="AI180" s="114"/>
      <c r="AJ180" s="114"/>
      <c r="AK180" s="114"/>
      <c r="AL180" s="114"/>
      <c r="AM180" s="114"/>
      <c r="AN180" s="114"/>
      <c r="AO180" s="114"/>
      <c r="AP180" s="114"/>
      <c r="AQ180" s="114"/>
      <c r="AR180" s="114"/>
      <c r="AS180" s="114"/>
      <c r="AT180" s="114"/>
    </row>
    <row r="181" spans="1:46" ht="12" customHeight="1">
      <c r="A181" s="114"/>
      <c r="B181" s="168"/>
      <c r="C181" s="134"/>
      <c r="D181" s="825"/>
      <c r="E181" s="841"/>
      <c r="F181" s="826"/>
      <c r="G181" s="826"/>
      <c r="H181" s="841"/>
      <c r="I181" s="826"/>
      <c r="J181" s="826"/>
      <c r="K181" s="841"/>
      <c r="L181" s="826"/>
      <c r="M181" s="826"/>
      <c r="N181" s="826"/>
      <c r="O181" s="825"/>
      <c r="P181" s="831"/>
      <c r="Q181" s="414"/>
      <c r="R181" s="114"/>
      <c r="S181" s="114"/>
      <c r="T181" s="114"/>
      <c r="U181" s="114"/>
      <c r="V181" s="114"/>
      <c r="W181" s="827"/>
      <c r="X181" s="134"/>
      <c r="Y181" s="129"/>
      <c r="Z181" s="828"/>
      <c r="AA181" s="114"/>
      <c r="AB181" s="832"/>
      <c r="AC181" s="114"/>
      <c r="AD181" s="114"/>
      <c r="AE181" s="114"/>
      <c r="AF181" s="114"/>
      <c r="AG181" s="114"/>
      <c r="AH181" s="114"/>
      <c r="AI181" s="114"/>
      <c r="AJ181" s="114"/>
      <c r="AK181" s="114"/>
      <c r="AL181" s="114"/>
      <c r="AM181" s="114"/>
      <c r="AN181" s="114"/>
      <c r="AO181" s="114"/>
      <c r="AP181" s="114"/>
      <c r="AQ181" s="114"/>
      <c r="AR181" s="114"/>
      <c r="AS181" s="114"/>
      <c r="AT181" s="114"/>
    </row>
    <row r="182" spans="1:46">
      <c r="A182" s="114"/>
      <c r="B182" s="168"/>
      <c r="C182" s="134"/>
      <c r="D182" s="825"/>
      <c r="E182" s="841"/>
      <c r="F182" s="826"/>
      <c r="G182" s="826"/>
      <c r="H182" s="826"/>
      <c r="I182" s="826"/>
      <c r="J182" s="826"/>
      <c r="K182" s="826"/>
      <c r="L182" s="826"/>
      <c r="M182" s="826"/>
      <c r="N182" s="841"/>
      <c r="O182" s="833"/>
      <c r="P182" s="831"/>
      <c r="Q182" s="414"/>
      <c r="R182" s="114"/>
      <c r="S182" s="114"/>
      <c r="T182" s="114"/>
      <c r="U182" s="114"/>
      <c r="V182" s="114"/>
      <c r="W182" s="827"/>
      <c r="X182" s="134"/>
      <c r="Y182" s="129"/>
      <c r="Z182" s="828"/>
      <c r="AA182" s="114"/>
      <c r="AB182" s="829"/>
      <c r="AC182" s="114"/>
      <c r="AD182" s="114"/>
      <c r="AE182" s="114"/>
      <c r="AF182" s="114"/>
      <c r="AG182" s="114"/>
      <c r="AH182" s="114"/>
      <c r="AI182" s="114"/>
      <c r="AJ182" s="114"/>
      <c r="AK182" s="114"/>
      <c r="AL182" s="114"/>
      <c r="AM182" s="114"/>
      <c r="AN182" s="114"/>
      <c r="AO182" s="114"/>
      <c r="AP182" s="114"/>
      <c r="AQ182" s="114"/>
      <c r="AR182" s="114"/>
      <c r="AS182" s="114"/>
      <c r="AT182" s="114"/>
    </row>
    <row r="183" spans="1:46" ht="12.75" customHeight="1">
      <c r="A183" s="114"/>
      <c r="B183" s="168"/>
      <c r="C183" s="134"/>
      <c r="D183" s="825"/>
      <c r="E183" s="841"/>
      <c r="F183" s="826"/>
      <c r="G183" s="826"/>
      <c r="H183" s="826"/>
      <c r="I183" s="826"/>
      <c r="J183" s="826"/>
      <c r="K183" s="826"/>
      <c r="L183" s="826"/>
      <c r="M183" s="826"/>
      <c r="N183" s="826"/>
      <c r="O183" s="825"/>
      <c r="P183" s="831"/>
      <c r="Q183" s="414"/>
      <c r="R183" s="114"/>
      <c r="S183" s="114"/>
      <c r="T183" s="114"/>
      <c r="U183" s="114"/>
      <c r="V183" s="114"/>
      <c r="W183" s="827"/>
      <c r="X183" s="134"/>
      <c r="Y183" s="129"/>
      <c r="Z183" s="828"/>
      <c r="AA183" s="114"/>
      <c r="AB183" s="834"/>
      <c r="AC183" s="114"/>
      <c r="AD183" s="114"/>
      <c r="AE183" s="114"/>
      <c r="AF183" s="114"/>
      <c r="AG183" s="114"/>
      <c r="AH183" s="114"/>
      <c r="AI183" s="114"/>
      <c r="AJ183" s="114"/>
      <c r="AK183" s="114"/>
      <c r="AL183" s="114"/>
      <c r="AM183" s="114"/>
      <c r="AN183" s="114"/>
      <c r="AO183" s="114"/>
      <c r="AP183" s="114"/>
      <c r="AQ183" s="114"/>
      <c r="AR183" s="114"/>
      <c r="AS183" s="114"/>
      <c r="AT183" s="114"/>
    </row>
    <row r="184" spans="1:46">
      <c r="A184" s="114"/>
      <c r="B184" s="168"/>
      <c r="C184" s="134"/>
      <c r="D184" s="825"/>
      <c r="E184" s="841"/>
      <c r="F184" s="826"/>
      <c r="G184" s="826"/>
      <c r="H184" s="826"/>
      <c r="I184" s="826"/>
      <c r="J184" s="826"/>
      <c r="K184" s="826"/>
      <c r="L184" s="826"/>
      <c r="M184" s="826"/>
      <c r="N184" s="826"/>
      <c r="O184" s="825"/>
      <c r="P184" s="831"/>
      <c r="Q184" s="414"/>
      <c r="R184" s="114"/>
      <c r="S184" s="114"/>
      <c r="T184" s="114"/>
      <c r="U184" s="114"/>
      <c r="V184" s="114"/>
      <c r="W184" s="827"/>
      <c r="X184" s="134"/>
      <c r="Y184" s="129"/>
      <c r="Z184" s="828"/>
      <c r="AA184" s="114"/>
      <c r="AB184" s="832"/>
      <c r="AC184" s="114"/>
      <c r="AD184" s="114"/>
      <c r="AE184" s="114"/>
      <c r="AF184" s="114"/>
      <c r="AG184" s="114"/>
      <c r="AH184" s="114"/>
      <c r="AI184" s="114"/>
      <c r="AJ184" s="114"/>
      <c r="AK184" s="114"/>
      <c r="AL184" s="114"/>
      <c r="AM184" s="114"/>
      <c r="AN184" s="114"/>
      <c r="AO184" s="114"/>
      <c r="AP184" s="114"/>
      <c r="AQ184" s="114"/>
      <c r="AR184" s="114"/>
      <c r="AS184" s="114"/>
      <c r="AT184" s="114"/>
    </row>
    <row r="185" spans="1:46" ht="15" customHeight="1">
      <c r="A185" s="114"/>
      <c r="B185" s="168"/>
      <c r="C185" s="134"/>
      <c r="D185" s="825"/>
      <c r="E185" s="841"/>
      <c r="F185" s="826"/>
      <c r="G185" s="106"/>
      <c r="H185" s="836"/>
      <c r="I185" s="841"/>
      <c r="J185" s="826"/>
      <c r="K185" s="826"/>
      <c r="L185" s="826"/>
      <c r="M185" s="826"/>
      <c r="N185" s="826"/>
      <c r="O185" s="835"/>
      <c r="P185" s="831"/>
      <c r="Q185" s="414"/>
      <c r="R185" s="114"/>
      <c r="S185" s="114"/>
      <c r="T185" s="114"/>
      <c r="U185" s="114"/>
      <c r="V185" s="114"/>
      <c r="W185" s="827"/>
      <c r="X185" s="134"/>
      <c r="Y185" s="129"/>
      <c r="Z185" s="828"/>
      <c r="AA185" s="114"/>
      <c r="AB185" s="834"/>
      <c r="AC185" s="114"/>
      <c r="AD185" s="114"/>
      <c r="AE185" s="114"/>
      <c r="AF185" s="114"/>
      <c r="AG185" s="114"/>
      <c r="AH185" s="114"/>
      <c r="AI185" s="114"/>
      <c r="AJ185" s="114"/>
      <c r="AK185" s="114"/>
      <c r="AL185" s="114"/>
      <c r="AM185" s="114"/>
      <c r="AN185" s="114"/>
      <c r="AO185" s="114"/>
      <c r="AP185" s="114"/>
      <c r="AQ185" s="114"/>
      <c r="AR185" s="114"/>
      <c r="AS185" s="114"/>
      <c r="AT185" s="114"/>
    </row>
    <row r="186" spans="1:46">
      <c r="A186" s="114"/>
      <c r="B186" s="168"/>
      <c r="C186" s="134"/>
      <c r="D186" s="825"/>
      <c r="E186" s="841"/>
      <c r="F186" s="826"/>
      <c r="G186" s="826"/>
      <c r="H186" s="826"/>
      <c r="I186" s="826"/>
      <c r="J186" s="826"/>
      <c r="K186" s="826"/>
      <c r="L186" s="826"/>
      <c r="M186" s="826"/>
      <c r="N186" s="826"/>
      <c r="O186" s="825"/>
      <c r="P186" s="831"/>
      <c r="Q186" s="414"/>
      <c r="R186" s="114"/>
      <c r="S186" s="114"/>
      <c r="T186" s="114"/>
      <c r="U186" s="114"/>
      <c r="V186" s="114"/>
      <c r="W186" s="827"/>
      <c r="X186" s="134"/>
      <c r="Y186" s="129"/>
      <c r="Z186" s="828"/>
      <c r="AA186" s="114"/>
      <c r="AB186" s="829"/>
      <c r="AC186" s="114"/>
      <c r="AD186" s="114"/>
      <c r="AE186" s="114"/>
      <c r="AF186" s="114"/>
      <c r="AG186" s="114"/>
      <c r="AH186" s="114"/>
      <c r="AI186" s="114"/>
      <c r="AJ186" s="114"/>
      <c r="AK186" s="114"/>
      <c r="AL186" s="114"/>
      <c r="AM186" s="114"/>
      <c r="AN186" s="114"/>
      <c r="AO186" s="114"/>
      <c r="AP186" s="114"/>
      <c r="AQ186" s="114"/>
      <c r="AR186" s="114"/>
      <c r="AS186" s="114"/>
      <c r="AT186" s="114"/>
    </row>
    <row r="187" spans="1:46">
      <c r="A187" s="114"/>
      <c r="B187" s="168"/>
      <c r="C187" s="134"/>
      <c r="D187" s="825"/>
      <c r="E187" s="841"/>
      <c r="F187" s="826"/>
      <c r="G187" s="826"/>
      <c r="H187" s="826"/>
      <c r="I187" s="826"/>
      <c r="J187" s="826"/>
      <c r="K187" s="826"/>
      <c r="L187" s="826"/>
      <c r="M187" s="826"/>
      <c r="N187" s="826"/>
      <c r="O187" s="825"/>
      <c r="P187" s="831"/>
      <c r="Q187" s="414"/>
      <c r="R187" s="114"/>
      <c r="S187" s="114"/>
      <c r="T187" s="114"/>
      <c r="U187" s="114"/>
      <c r="V187" s="114"/>
      <c r="W187" s="827"/>
      <c r="X187" s="134"/>
      <c r="Y187" s="129"/>
      <c r="Z187" s="828"/>
      <c r="AA187" s="114"/>
      <c r="AB187" s="829"/>
      <c r="AC187" s="114"/>
      <c r="AD187" s="114"/>
      <c r="AE187" s="114"/>
      <c r="AF187" s="114"/>
      <c r="AG187" s="114"/>
      <c r="AH187" s="114"/>
      <c r="AI187" s="114"/>
      <c r="AJ187" s="114"/>
      <c r="AK187" s="114"/>
      <c r="AL187" s="114"/>
      <c r="AM187" s="114"/>
      <c r="AN187" s="114"/>
      <c r="AO187" s="114"/>
      <c r="AP187" s="114"/>
      <c r="AQ187" s="114"/>
      <c r="AR187" s="114"/>
      <c r="AS187" s="114"/>
      <c r="AT187" s="114"/>
    </row>
    <row r="188" spans="1:46">
      <c r="A188" s="114"/>
      <c r="B188" s="168"/>
      <c r="C188" s="134"/>
      <c r="D188" s="825"/>
      <c r="E188" s="841"/>
      <c r="F188" s="826"/>
      <c r="G188" s="826"/>
      <c r="H188" s="826"/>
      <c r="I188" s="826"/>
      <c r="J188" s="826"/>
      <c r="K188" s="826"/>
      <c r="L188" s="826"/>
      <c r="M188" s="826"/>
      <c r="N188" s="826"/>
      <c r="O188" s="825"/>
      <c r="P188" s="831"/>
      <c r="Q188" s="414"/>
      <c r="R188" s="114"/>
      <c r="S188" s="114"/>
      <c r="T188" s="114"/>
      <c r="U188" s="114"/>
      <c r="V188" s="114"/>
      <c r="W188" s="827"/>
      <c r="X188" s="134"/>
      <c r="Y188" s="129"/>
      <c r="Z188" s="828"/>
      <c r="AA188" s="114"/>
      <c r="AB188" s="829"/>
      <c r="AC188" s="114"/>
      <c r="AD188" s="114"/>
      <c r="AE188" s="114"/>
      <c r="AF188" s="114"/>
      <c r="AG188" s="114"/>
      <c r="AH188" s="114"/>
      <c r="AI188" s="114"/>
      <c r="AJ188" s="114"/>
      <c r="AK188" s="114"/>
      <c r="AL188" s="114"/>
      <c r="AM188" s="114"/>
      <c r="AN188" s="114"/>
      <c r="AO188" s="114"/>
      <c r="AP188" s="114"/>
      <c r="AQ188" s="114"/>
      <c r="AR188" s="114"/>
      <c r="AS188" s="114"/>
      <c r="AT188" s="114"/>
    </row>
    <row r="189" spans="1:46">
      <c r="A189" s="114"/>
      <c r="B189" s="168"/>
      <c r="C189" s="134"/>
      <c r="D189" s="825"/>
      <c r="E189" s="841"/>
      <c r="F189" s="826"/>
      <c r="G189" s="826"/>
      <c r="H189" s="826"/>
      <c r="I189" s="826"/>
      <c r="J189" s="826"/>
      <c r="K189" s="826"/>
      <c r="L189" s="826"/>
      <c r="M189" s="826"/>
      <c r="N189" s="826"/>
      <c r="O189" s="825"/>
      <c r="P189" s="831"/>
      <c r="Q189" s="414"/>
      <c r="R189" s="114"/>
      <c r="S189" s="114"/>
      <c r="T189" s="114"/>
      <c r="U189" s="114"/>
      <c r="V189" s="114"/>
      <c r="W189" s="827"/>
      <c r="X189" s="134"/>
      <c r="Y189" s="129"/>
      <c r="Z189" s="828"/>
      <c r="AA189" s="114"/>
      <c r="AB189" s="829"/>
      <c r="AC189" s="114"/>
      <c r="AD189" s="114"/>
      <c r="AE189" s="114"/>
      <c r="AF189" s="114"/>
      <c r="AG189" s="114"/>
      <c r="AH189" s="114"/>
      <c r="AI189" s="114"/>
      <c r="AJ189" s="114"/>
      <c r="AK189" s="114"/>
      <c r="AL189" s="114"/>
      <c r="AM189" s="114"/>
      <c r="AN189" s="114"/>
      <c r="AO189" s="114"/>
      <c r="AP189" s="114"/>
      <c r="AQ189" s="114"/>
      <c r="AR189" s="114"/>
      <c r="AS189" s="114"/>
      <c r="AT189" s="114"/>
    </row>
    <row r="190" spans="1:46">
      <c r="A190" s="114"/>
      <c r="B190" s="168"/>
      <c r="C190" s="134"/>
      <c r="D190" s="825"/>
      <c r="E190" s="841"/>
      <c r="F190" s="826"/>
      <c r="G190" s="826"/>
      <c r="H190" s="826"/>
      <c r="I190" s="826"/>
      <c r="J190" s="826"/>
      <c r="K190" s="826"/>
      <c r="L190" s="826"/>
      <c r="M190" s="826"/>
      <c r="N190" s="826"/>
      <c r="O190" s="825"/>
      <c r="P190" s="831"/>
      <c r="Q190" s="414"/>
      <c r="R190" s="114"/>
      <c r="S190" s="114"/>
      <c r="T190" s="114"/>
      <c r="U190" s="114"/>
      <c r="V190" s="114"/>
      <c r="W190" s="827"/>
      <c r="X190" s="134"/>
      <c r="Y190" s="129"/>
      <c r="Z190" s="828"/>
      <c r="AA190" s="114"/>
      <c r="AB190" s="829"/>
      <c r="AC190" s="114"/>
      <c r="AD190" s="114"/>
      <c r="AE190" s="114"/>
      <c r="AF190" s="114"/>
      <c r="AG190" s="114"/>
      <c r="AH190" s="114"/>
      <c r="AI190" s="114"/>
      <c r="AJ190" s="114"/>
      <c r="AK190" s="114"/>
      <c r="AL190" s="114"/>
      <c r="AM190" s="114"/>
      <c r="AN190" s="114"/>
      <c r="AO190" s="114"/>
      <c r="AP190" s="114"/>
      <c r="AQ190" s="114"/>
      <c r="AR190" s="114"/>
      <c r="AS190" s="114"/>
      <c r="AT190" s="114"/>
    </row>
    <row r="191" spans="1:46">
      <c r="A191" s="114"/>
      <c r="B191" s="168"/>
      <c r="C191" s="134"/>
      <c r="D191" s="825"/>
      <c r="E191" s="841"/>
      <c r="F191" s="826"/>
      <c r="G191" s="826"/>
      <c r="H191" s="826"/>
      <c r="I191" s="826"/>
      <c r="J191" s="826"/>
      <c r="K191" s="826"/>
      <c r="L191" s="826"/>
      <c r="M191" s="826"/>
      <c r="N191" s="826"/>
      <c r="O191" s="825"/>
      <c r="P191" s="831"/>
      <c r="Q191" s="414"/>
      <c r="R191" s="114"/>
      <c r="S191" s="114"/>
      <c r="T191" s="114"/>
      <c r="U191" s="114"/>
      <c r="V191" s="114"/>
      <c r="W191" s="827"/>
      <c r="X191" s="134"/>
      <c r="Y191" s="129"/>
      <c r="Z191" s="828"/>
      <c r="AA191" s="114"/>
      <c r="AB191" s="829"/>
      <c r="AC191" s="114"/>
      <c r="AD191" s="114"/>
      <c r="AE191" s="114"/>
      <c r="AF191" s="114"/>
      <c r="AG191" s="114"/>
      <c r="AH191" s="114"/>
      <c r="AI191" s="114"/>
      <c r="AJ191" s="114"/>
      <c r="AK191" s="114"/>
      <c r="AL191" s="114"/>
      <c r="AM191" s="114"/>
      <c r="AN191" s="114"/>
      <c r="AO191" s="114"/>
      <c r="AP191" s="114"/>
      <c r="AQ191" s="114"/>
      <c r="AR191" s="114"/>
      <c r="AS191" s="114"/>
      <c r="AT191" s="114"/>
    </row>
    <row r="192" spans="1:46">
      <c r="A192" s="114"/>
      <c r="B192" s="168"/>
      <c r="C192" s="134"/>
      <c r="D192" s="825"/>
      <c r="E192" s="841"/>
      <c r="F192" s="826"/>
      <c r="G192" s="826"/>
      <c r="H192" s="826"/>
      <c r="I192" s="826"/>
      <c r="J192" s="826"/>
      <c r="K192" s="826"/>
      <c r="L192" s="826"/>
      <c r="M192" s="826"/>
      <c r="N192" s="826"/>
      <c r="O192" s="825"/>
      <c r="P192" s="831"/>
      <c r="Q192" s="414"/>
      <c r="R192" s="114"/>
      <c r="S192" s="114"/>
      <c r="T192" s="114"/>
      <c r="U192" s="114"/>
      <c r="V192" s="114"/>
      <c r="W192" s="827"/>
      <c r="X192" s="134"/>
      <c r="Y192" s="129"/>
      <c r="Z192" s="828"/>
      <c r="AA192" s="114"/>
      <c r="AB192" s="829"/>
      <c r="AC192" s="114"/>
      <c r="AD192" s="114"/>
      <c r="AE192" s="114"/>
      <c r="AF192" s="114"/>
      <c r="AG192" s="114"/>
      <c r="AH192" s="114"/>
      <c r="AI192" s="114"/>
      <c r="AJ192" s="114"/>
      <c r="AK192" s="114"/>
      <c r="AL192" s="114"/>
      <c r="AM192" s="114"/>
      <c r="AN192" s="114"/>
      <c r="AO192" s="114"/>
      <c r="AP192" s="114"/>
      <c r="AQ192" s="114"/>
      <c r="AR192" s="114"/>
      <c r="AS192" s="114"/>
      <c r="AT192" s="114"/>
    </row>
    <row r="193" spans="1:46" ht="13.5" customHeight="1">
      <c r="A193" s="114"/>
      <c r="B193" s="168"/>
      <c r="C193" s="134"/>
      <c r="D193" s="825"/>
      <c r="E193" s="841"/>
      <c r="F193" s="826"/>
      <c r="G193" s="826"/>
      <c r="H193" s="826"/>
      <c r="I193" s="826"/>
      <c r="J193" s="826"/>
      <c r="K193" s="826"/>
      <c r="L193" s="826"/>
      <c r="M193" s="826"/>
      <c r="N193" s="826"/>
      <c r="O193" s="825"/>
      <c r="P193" s="831"/>
      <c r="Q193" s="414"/>
      <c r="R193" s="114"/>
      <c r="S193" s="114"/>
      <c r="T193" s="114"/>
      <c r="U193" s="114"/>
      <c r="V193" s="114"/>
      <c r="W193" s="827"/>
      <c r="X193" s="134"/>
      <c r="Y193" s="129"/>
      <c r="Z193" s="828"/>
      <c r="AA193" s="114"/>
      <c r="AB193" s="832"/>
      <c r="AC193" s="114"/>
      <c r="AD193" s="114"/>
      <c r="AE193" s="114"/>
      <c r="AF193" s="114"/>
      <c r="AG193" s="114"/>
      <c r="AH193" s="114"/>
      <c r="AI193" s="114"/>
      <c r="AJ193" s="114"/>
      <c r="AK193" s="114"/>
      <c r="AL193" s="114"/>
      <c r="AM193" s="114"/>
      <c r="AN193" s="114"/>
      <c r="AO193" s="114"/>
      <c r="AP193" s="114"/>
      <c r="AQ193" s="114"/>
      <c r="AR193" s="114"/>
      <c r="AS193" s="114"/>
      <c r="AT193" s="114"/>
    </row>
    <row r="194" spans="1:46" ht="12" customHeight="1">
      <c r="A194" s="114"/>
      <c r="B194" s="168"/>
      <c r="C194" s="134"/>
      <c r="D194" s="825"/>
      <c r="E194" s="844"/>
      <c r="F194" s="836"/>
      <c r="G194" s="837"/>
      <c r="H194" s="826"/>
      <c r="I194" s="826"/>
      <c r="J194" s="826"/>
      <c r="K194" s="826"/>
      <c r="L194" s="836"/>
      <c r="M194" s="836"/>
      <c r="N194" s="826"/>
      <c r="O194" s="830"/>
      <c r="P194" s="831"/>
      <c r="Q194" s="414"/>
      <c r="R194" s="114"/>
      <c r="S194" s="114"/>
      <c r="T194" s="114"/>
      <c r="U194" s="114"/>
      <c r="V194" s="114"/>
      <c r="W194" s="827"/>
      <c r="X194" s="134"/>
      <c r="Y194" s="129"/>
      <c r="Z194" s="828"/>
      <c r="AA194" s="114"/>
      <c r="AB194" s="838"/>
      <c r="AC194" s="114"/>
      <c r="AD194" s="114"/>
      <c r="AE194" s="114"/>
      <c r="AF194" s="114"/>
      <c r="AG194" s="114"/>
      <c r="AH194" s="114"/>
      <c r="AI194" s="114"/>
      <c r="AJ194" s="114"/>
      <c r="AK194" s="114"/>
      <c r="AL194" s="114"/>
      <c r="AM194" s="114"/>
      <c r="AN194" s="114"/>
      <c r="AO194" s="114"/>
      <c r="AP194" s="114"/>
      <c r="AQ194" s="114"/>
      <c r="AR194" s="114"/>
      <c r="AS194" s="114"/>
      <c r="AT194" s="114"/>
    </row>
    <row r="195" spans="1:46">
      <c r="A195" s="114"/>
      <c r="B195" s="168"/>
      <c r="C195" s="134"/>
      <c r="D195" s="825"/>
      <c r="E195" s="844"/>
      <c r="F195" s="836"/>
      <c r="G195" s="837"/>
      <c r="H195" s="826"/>
      <c r="I195" s="826"/>
      <c r="J195" s="826"/>
      <c r="K195" s="826"/>
      <c r="L195" s="836"/>
      <c r="M195" s="836"/>
      <c r="N195" s="826"/>
      <c r="O195" s="825"/>
      <c r="P195" s="831"/>
      <c r="Q195" s="414"/>
      <c r="R195" s="114"/>
      <c r="S195" s="114"/>
      <c r="T195" s="114"/>
      <c r="U195" s="114"/>
      <c r="V195" s="114"/>
      <c r="W195" s="827"/>
      <c r="X195" s="134"/>
      <c r="Y195" s="129"/>
      <c r="Z195" s="828"/>
      <c r="AA195" s="114"/>
      <c r="AB195" s="829"/>
      <c r="AC195" s="114"/>
      <c r="AD195" s="114"/>
      <c r="AE195" s="114"/>
      <c r="AF195" s="114"/>
      <c r="AG195" s="114"/>
      <c r="AH195" s="114"/>
      <c r="AI195" s="114"/>
      <c r="AJ195" s="114"/>
      <c r="AK195" s="114"/>
      <c r="AL195" s="114"/>
      <c r="AM195" s="114"/>
      <c r="AN195" s="114"/>
      <c r="AO195" s="114"/>
      <c r="AP195" s="114"/>
      <c r="AQ195" s="114"/>
      <c r="AR195" s="114"/>
      <c r="AS195" s="114"/>
      <c r="AT195" s="114"/>
    </row>
    <row r="196" spans="1:46" ht="13.5" customHeight="1">
      <c r="A196" s="114"/>
      <c r="B196" s="168"/>
      <c r="C196" s="134"/>
      <c r="D196" s="825"/>
      <c r="E196" s="844"/>
      <c r="F196" s="836"/>
      <c r="G196" s="837"/>
      <c r="H196" s="826"/>
      <c r="I196" s="826"/>
      <c r="J196" s="826"/>
      <c r="K196" s="826"/>
      <c r="L196" s="836"/>
      <c r="M196" s="836"/>
      <c r="N196" s="826"/>
      <c r="O196" s="825"/>
      <c r="P196" s="831"/>
      <c r="Q196" s="414"/>
      <c r="R196" s="114"/>
      <c r="S196" s="114"/>
      <c r="T196" s="114"/>
      <c r="U196" s="114"/>
      <c r="V196" s="114"/>
      <c r="W196" s="827"/>
      <c r="X196" s="134"/>
      <c r="Y196" s="129"/>
      <c r="Z196" s="828"/>
      <c r="AA196" s="114"/>
      <c r="AB196" s="829"/>
      <c r="AC196" s="114"/>
      <c r="AD196" s="114"/>
      <c r="AE196" s="114"/>
      <c r="AF196" s="114"/>
      <c r="AG196" s="114"/>
      <c r="AH196" s="114"/>
      <c r="AI196" s="114"/>
      <c r="AJ196" s="114"/>
      <c r="AK196" s="114"/>
      <c r="AL196" s="114"/>
      <c r="AM196" s="114"/>
      <c r="AN196" s="114"/>
      <c r="AO196" s="114"/>
      <c r="AP196" s="114"/>
      <c r="AQ196" s="114"/>
      <c r="AR196" s="114"/>
      <c r="AS196" s="114"/>
      <c r="AT196" s="114"/>
    </row>
    <row r="197" spans="1:46">
      <c r="A197" s="114"/>
      <c r="B197" s="168"/>
      <c r="C197" s="134"/>
      <c r="D197" s="825"/>
      <c r="E197" s="844"/>
      <c r="F197" s="836"/>
      <c r="G197" s="837"/>
      <c r="H197" s="826"/>
      <c r="I197" s="848"/>
      <c r="J197" s="826"/>
      <c r="K197" s="848"/>
      <c r="L197" s="841"/>
      <c r="M197" s="841"/>
      <c r="N197" s="826"/>
      <c r="O197" s="825"/>
      <c r="P197" s="831"/>
      <c r="Q197" s="414"/>
      <c r="R197" s="114"/>
      <c r="S197" s="114"/>
      <c r="T197" s="114"/>
      <c r="U197" s="114"/>
      <c r="V197" s="114"/>
      <c r="W197" s="827"/>
      <c r="X197" s="134"/>
      <c r="Y197" s="129"/>
      <c r="Z197" s="828"/>
      <c r="AA197" s="114"/>
      <c r="AB197" s="834"/>
      <c r="AC197" s="114"/>
      <c r="AD197" s="114"/>
      <c r="AE197" s="114"/>
      <c r="AF197" s="114"/>
      <c r="AG197" s="114"/>
      <c r="AH197" s="114"/>
      <c r="AI197" s="114"/>
      <c r="AJ197" s="114"/>
      <c r="AK197" s="114"/>
      <c r="AL197" s="114"/>
      <c r="AM197" s="114"/>
      <c r="AN197" s="114"/>
      <c r="AO197" s="114"/>
      <c r="AP197" s="114"/>
      <c r="AQ197" s="114"/>
      <c r="AR197" s="114"/>
      <c r="AS197" s="114"/>
      <c r="AT197" s="114"/>
    </row>
    <row r="198" spans="1:46">
      <c r="A198" s="114"/>
      <c r="B198" s="168"/>
      <c r="C198" s="134"/>
      <c r="D198" s="825"/>
      <c r="E198" s="844"/>
      <c r="F198" s="841"/>
      <c r="G198" s="837"/>
      <c r="H198" s="826"/>
      <c r="I198" s="826"/>
      <c r="J198" s="826"/>
      <c r="K198" s="826"/>
      <c r="L198" s="841"/>
      <c r="M198" s="841"/>
      <c r="N198" s="826"/>
      <c r="O198" s="825"/>
      <c r="P198" s="831"/>
      <c r="Q198" s="414"/>
      <c r="R198" s="114"/>
      <c r="S198" s="114"/>
      <c r="T198" s="114"/>
      <c r="U198" s="114"/>
      <c r="V198" s="114"/>
      <c r="W198" s="827"/>
      <c r="X198" s="134"/>
      <c r="Y198" s="129"/>
      <c r="Z198" s="828"/>
      <c r="AA198" s="114"/>
      <c r="AB198" s="829"/>
      <c r="AC198" s="114"/>
      <c r="AD198" s="114"/>
      <c r="AE198" s="114"/>
      <c r="AF198" s="114"/>
      <c r="AG198" s="114"/>
      <c r="AH198" s="114"/>
      <c r="AI198" s="114"/>
      <c r="AJ198" s="114"/>
      <c r="AK198" s="114"/>
      <c r="AL198" s="114"/>
      <c r="AM198" s="114"/>
      <c r="AN198" s="114"/>
      <c r="AO198" s="114"/>
      <c r="AP198" s="114"/>
      <c r="AQ198" s="114"/>
      <c r="AR198" s="114"/>
      <c r="AS198" s="114"/>
      <c r="AT198" s="114"/>
    </row>
    <row r="199" spans="1:46" ht="12" customHeight="1">
      <c r="A199" s="114"/>
      <c r="B199" s="168"/>
      <c r="C199" s="134"/>
      <c r="D199" s="825"/>
      <c r="E199" s="844"/>
      <c r="F199" s="836"/>
      <c r="G199" s="837"/>
      <c r="H199" s="826"/>
      <c r="I199" s="826"/>
      <c r="J199" s="826"/>
      <c r="K199" s="826"/>
      <c r="L199" s="841"/>
      <c r="M199" s="836"/>
      <c r="N199" s="826"/>
      <c r="O199" s="825"/>
      <c r="P199" s="831"/>
      <c r="Q199" s="414"/>
      <c r="R199" s="114"/>
      <c r="S199" s="114"/>
      <c r="T199" s="114"/>
      <c r="U199" s="114"/>
      <c r="V199" s="114"/>
      <c r="W199" s="827"/>
      <c r="X199" s="134"/>
      <c r="Y199" s="129"/>
      <c r="Z199" s="828"/>
      <c r="AA199" s="114"/>
      <c r="AB199" s="829"/>
      <c r="AC199" s="114"/>
      <c r="AD199" s="114"/>
      <c r="AE199" s="114"/>
      <c r="AF199" s="114"/>
      <c r="AG199" s="114"/>
      <c r="AH199" s="114"/>
      <c r="AI199" s="114"/>
      <c r="AJ199" s="114"/>
      <c r="AK199" s="114"/>
      <c r="AL199" s="114"/>
      <c r="AM199" s="114"/>
      <c r="AN199" s="114"/>
      <c r="AO199" s="114"/>
      <c r="AP199" s="114"/>
      <c r="AQ199" s="114"/>
      <c r="AR199" s="114"/>
      <c r="AS199" s="114"/>
      <c r="AT199" s="114"/>
    </row>
    <row r="200" spans="1:46" ht="12.75" customHeight="1">
      <c r="A200" s="114"/>
      <c r="B200" s="168"/>
      <c r="C200" s="134"/>
      <c r="D200" s="825"/>
      <c r="E200" s="844"/>
      <c r="F200" s="841"/>
      <c r="G200" s="837"/>
      <c r="H200" s="826"/>
      <c r="I200" s="826"/>
      <c r="J200" s="826"/>
      <c r="K200" s="826"/>
      <c r="L200" s="837"/>
      <c r="M200" s="837"/>
      <c r="N200" s="106"/>
      <c r="O200" s="825"/>
      <c r="P200" s="831"/>
      <c r="Q200" s="414"/>
      <c r="R200" s="114"/>
      <c r="S200" s="114"/>
      <c r="T200" s="114"/>
      <c r="U200" s="114"/>
      <c r="V200" s="114"/>
      <c r="W200" s="827"/>
      <c r="X200" s="134"/>
      <c r="Y200" s="129"/>
      <c r="Z200" s="828"/>
      <c r="AA200" s="114"/>
      <c r="AB200" s="829"/>
      <c r="AC200" s="114"/>
      <c r="AD200" s="114"/>
      <c r="AE200" s="114"/>
      <c r="AF200" s="114"/>
      <c r="AG200" s="114"/>
      <c r="AH200" s="114"/>
      <c r="AI200" s="114"/>
      <c r="AJ200" s="114"/>
      <c r="AK200" s="114"/>
      <c r="AL200" s="114"/>
      <c r="AM200" s="114"/>
      <c r="AN200" s="114"/>
      <c r="AO200" s="114"/>
      <c r="AP200" s="114"/>
      <c r="AQ200" s="114"/>
      <c r="AR200" s="114"/>
      <c r="AS200" s="114"/>
      <c r="AT200" s="114"/>
    </row>
    <row r="201" spans="1:46" ht="11.25" customHeight="1">
      <c r="A201" s="114"/>
      <c r="B201" s="168"/>
      <c r="C201" s="134"/>
      <c r="D201" s="825"/>
      <c r="E201" s="844"/>
      <c r="F201" s="841"/>
      <c r="G201" s="841"/>
      <c r="H201" s="826"/>
      <c r="I201" s="826"/>
      <c r="J201" s="826"/>
      <c r="K201" s="836"/>
      <c r="L201" s="848"/>
      <c r="M201" s="841"/>
      <c r="N201" s="837"/>
      <c r="O201" s="825"/>
      <c r="P201" s="831"/>
      <c r="Q201" s="414"/>
      <c r="R201" s="114"/>
      <c r="S201" s="114"/>
      <c r="T201" s="114"/>
      <c r="U201" s="114"/>
      <c r="V201" s="114"/>
      <c r="W201" s="827"/>
      <c r="X201" s="134"/>
      <c r="Y201" s="129"/>
      <c r="Z201" s="828"/>
      <c r="AA201" s="114"/>
      <c r="AB201" s="829"/>
      <c r="AC201" s="114"/>
      <c r="AD201" s="114"/>
      <c r="AE201" s="114"/>
      <c r="AF201" s="114"/>
      <c r="AG201" s="114"/>
      <c r="AH201" s="114"/>
      <c r="AI201" s="114"/>
      <c r="AJ201" s="114"/>
      <c r="AK201" s="114"/>
      <c r="AL201" s="114"/>
      <c r="AM201" s="114"/>
      <c r="AN201" s="114"/>
      <c r="AO201" s="114"/>
      <c r="AP201" s="114"/>
      <c r="AQ201" s="114"/>
      <c r="AR201" s="114"/>
      <c r="AS201" s="114"/>
      <c r="AT201" s="114"/>
    </row>
    <row r="202" spans="1:46" ht="12" customHeight="1">
      <c r="A202" s="114"/>
      <c r="B202" s="168"/>
      <c r="C202" s="134"/>
      <c r="D202" s="825"/>
      <c r="E202" s="844"/>
      <c r="F202" s="836"/>
      <c r="G202" s="837"/>
      <c r="H202" s="826"/>
      <c r="I202" s="826"/>
      <c r="J202" s="826"/>
      <c r="K202" s="826"/>
      <c r="L202" s="836"/>
      <c r="M202" s="836"/>
      <c r="N202" s="826"/>
      <c r="O202" s="825"/>
      <c r="P202" s="831"/>
      <c r="Q202" s="414"/>
      <c r="R202" s="114"/>
      <c r="S202" s="114"/>
      <c r="T202" s="114"/>
      <c r="U202" s="114"/>
      <c r="V202" s="114"/>
      <c r="W202" s="827"/>
      <c r="X202" s="134"/>
      <c r="Y202" s="129"/>
      <c r="Z202" s="828"/>
      <c r="AA202" s="114"/>
      <c r="AB202" s="829"/>
      <c r="AC202" s="114"/>
      <c r="AD202" s="114"/>
      <c r="AE202" s="114"/>
      <c r="AF202" s="114"/>
      <c r="AG202" s="114"/>
      <c r="AH202" s="114"/>
      <c r="AI202" s="114"/>
      <c r="AJ202" s="114"/>
      <c r="AK202" s="114"/>
      <c r="AL202" s="114"/>
      <c r="AM202" s="114"/>
      <c r="AN202" s="114"/>
      <c r="AO202" s="114"/>
      <c r="AP202" s="114"/>
      <c r="AQ202" s="114"/>
      <c r="AR202" s="114"/>
      <c r="AS202" s="114"/>
      <c r="AT202" s="114"/>
    </row>
    <row r="203" spans="1:46">
      <c r="A203" s="114"/>
      <c r="B203" s="168"/>
      <c r="C203" s="134"/>
      <c r="D203" s="825"/>
      <c r="E203" s="844"/>
      <c r="F203" s="841"/>
      <c r="G203" s="837"/>
      <c r="H203" s="826"/>
      <c r="I203" s="826"/>
      <c r="J203" s="826"/>
      <c r="K203" s="826"/>
      <c r="L203" s="837"/>
      <c r="M203" s="837"/>
      <c r="N203" s="826"/>
      <c r="O203" s="825"/>
      <c r="P203" s="839"/>
      <c r="Q203" s="414"/>
      <c r="R203" s="114"/>
      <c r="S203" s="114"/>
      <c r="T203" s="114"/>
      <c r="U203" s="114"/>
      <c r="V203" s="114"/>
      <c r="W203" s="827"/>
      <c r="X203" s="134"/>
      <c r="Y203" s="129"/>
      <c r="Z203" s="828"/>
      <c r="AA203" s="114"/>
      <c r="AB203" s="840"/>
      <c r="AC203" s="114"/>
      <c r="AD203" s="114"/>
      <c r="AE203" s="114"/>
      <c r="AF203" s="114"/>
      <c r="AG203" s="114"/>
      <c r="AH203" s="114"/>
      <c r="AI203" s="114"/>
      <c r="AJ203" s="114"/>
      <c r="AK203" s="114"/>
      <c r="AL203" s="114"/>
      <c r="AM203" s="114"/>
      <c r="AN203" s="114"/>
      <c r="AO203" s="114"/>
      <c r="AP203" s="114"/>
      <c r="AQ203" s="114"/>
      <c r="AR203" s="114"/>
      <c r="AS203" s="114"/>
      <c r="AT203" s="114"/>
    </row>
    <row r="204" spans="1:46" ht="13.5" customHeight="1">
      <c r="A204" s="114"/>
      <c r="B204" s="168"/>
      <c r="C204" s="134"/>
      <c r="D204" s="825"/>
      <c r="E204" s="844"/>
      <c r="F204" s="836"/>
      <c r="G204" s="837"/>
      <c r="H204" s="826"/>
      <c r="I204" s="826"/>
      <c r="J204" s="826"/>
      <c r="K204" s="826"/>
      <c r="L204" s="837"/>
      <c r="M204" s="837"/>
      <c r="N204" s="826"/>
      <c r="O204" s="825"/>
      <c r="P204" s="831"/>
      <c r="Q204" s="414"/>
      <c r="R204" s="114"/>
      <c r="S204" s="114"/>
      <c r="T204" s="114"/>
      <c r="U204" s="114"/>
      <c r="V204" s="114"/>
      <c r="W204" s="827"/>
      <c r="X204" s="134"/>
      <c r="Y204" s="129"/>
      <c r="Z204" s="828"/>
      <c r="AA204" s="114"/>
      <c r="AB204" s="829"/>
      <c r="AC204" s="114"/>
      <c r="AD204" s="114"/>
      <c r="AE204" s="114"/>
      <c r="AF204" s="114"/>
      <c r="AG204" s="114"/>
      <c r="AH204" s="114"/>
      <c r="AI204" s="114"/>
      <c r="AJ204" s="114"/>
      <c r="AK204" s="114"/>
      <c r="AL204" s="114"/>
      <c r="AM204" s="114"/>
      <c r="AN204" s="114"/>
      <c r="AO204" s="114"/>
      <c r="AP204" s="114"/>
      <c r="AQ204" s="114"/>
      <c r="AR204" s="114"/>
      <c r="AS204" s="114"/>
      <c r="AT204" s="114"/>
    </row>
    <row r="205" spans="1:46" ht="13.5" customHeight="1">
      <c r="A205" s="114"/>
      <c r="B205" s="168"/>
      <c r="C205" s="134"/>
      <c r="D205" s="825"/>
      <c r="E205" s="844"/>
      <c r="F205" s="837"/>
      <c r="G205" s="841"/>
      <c r="H205" s="826"/>
      <c r="I205" s="826"/>
      <c r="J205" s="826"/>
      <c r="K205" s="826"/>
      <c r="L205" s="848"/>
      <c r="M205" s="841"/>
      <c r="N205" s="826"/>
      <c r="O205" s="825"/>
      <c r="P205" s="839"/>
      <c r="Q205" s="414"/>
      <c r="R205" s="114"/>
      <c r="S205" s="114"/>
      <c r="T205" s="114"/>
      <c r="U205" s="114"/>
      <c r="V205" s="114"/>
      <c r="W205" s="827"/>
      <c r="X205" s="134"/>
      <c r="Y205" s="129"/>
      <c r="Z205" s="828"/>
      <c r="AA205" s="114"/>
      <c r="AB205" s="840"/>
      <c r="AC205" s="114"/>
      <c r="AD205" s="114"/>
      <c r="AE205" s="114"/>
      <c r="AF205" s="114"/>
      <c r="AG205" s="114"/>
      <c r="AH205" s="114"/>
      <c r="AI205" s="114"/>
      <c r="AJ205" s="114"/>
      <c r="AK205" s="114"/>
      <c r="AL205" s="114"/>
      <c r="AM205" s="114"/>
      <c r="AN205" s="114"/>
      <c r="AO205" s="114"/>
      <c r="AP205" s="114"/>
      <c r="AQ205" s="114"/>
      <c r="AR205" s="114"/>
      <c r="AS205" s="114"/>
      <c r="AT205" s="114"/>
    </row>
    <row r="206" spans="1:46" hidden="1">
      <c r="A206" s="114"/>
      <c r="B206" s="168"/>
      <c r="C206" s="134"/>
      <c r="D206" s="825"/>
      <c r="E206" s="844"/>
      <c r="F206" s="841"/>
      <c r="G206" s="837"/>
      <c r="H206" s="826"/>
      <c r="I206" s="826"/>
      <c r="J206" s="826"/>
      <c r="K206" s="826"/>
      <c r="L206" s="836"/>
      <c r="M206" s="836"/>
      <c r="N206" s="826"/>
      <c r="O206" s="825"/>
      <c r="P206" s="831"/>
      <c r="Q206" s="414"/>
      <c r="R206" s="114"/>
      <c r="S206" s="114"/>
      <c r="T206" s="114"/>
      <c r="U206" s="114"/>
      <c r="V206" s="114"/>
      <c r="W206" s="827"/>
      <c r="X206" s="134"/>
      <c r="Y206" s="129"/>
      <c r="Z206" s="828"/>
      <c r="AA206" s="114"/>
      <c r="AB206" s="834"/>
      <c r="AC206" s="114"/>
      <c r="AD206" s="114"/>
      <c r="AE206" s="114"/>
      <c r="AF206" s="114"/>
      <c r="AG206" s="114"/>
      <c r="AH206" s="114"/>
      <c r="AI206" s="114"/>
      <c r="AJ206" s="114"/>
      <c r="AK206" s="114"/>
      <c r="AL206" s="114"/>
      <c r="AM206" s="114"/>
      <c r="AN206" s="114"/>
      <c r="AO206" s="114"/>
      <c r="AP206" s="114"/>
      <c r="AQ206" s="114"/>
      <c r="AR206" s="114"/>
      <c r="AS206" s="114"/>
      <c r="AT206" s="114"/>
    </row>
    <row r="207" spans="1:46" ht="13.5" customHeight="1">
      <c r="A207" s="114"/>
      <c r="B207" s="168"/>
      <c r="C207" s="109"/>
      <c r="D207" s="825"/>
      <c r="E207" s="844"/>
      <c r="F207" s="837"/>
      <c r="G207" s="837"/>
      <c r="H207" s="826"/>
      <c r="I207" s="826"/>
      <c r="J207" s="826"/>
      <c r="K207" s="826"/>
      <c r="L207" s="841"/>
      <c r="M207" s="841"/>
      <c r="N207" s="826"/>
      <c r="O207" s="825"/>
      <c r="P207" s="831"/>
      <c r="Q207" s="414"/>
      <c r="R207" s="114"/>
      <c r="S207" s="114"/>
      <c r="T207" s="114"/>
      <c r="U207" s="114"/>
      <c r="V207" s="114"/>
      <c r="W207" s="827"/>
      <c r="X207" s="134"/>
      <c r="Y207" s="129"/>
      <c r="Z207" s="828"/>
      <c r="AA207" s="114"/>
      <c r="AB207" s="829"/>
      <c r="AC207" s="114"/>
      <c r="AD207" s="114"/>
      <c r="AE207" s="114"/>
      <c r="AF207" s="114"/>
      <c r="AG207" s="114"/>
      <c r="AH207" s="114"/>
      <c r="AI207" s="114"/>
      <c r="AJ207" s="114"/>
      <c r="AK207" s="114"/>
      <c r="AL207" s="114"/>
      <c r="AM207" s="114"/>
      <c r="AN207" s="114"/>
      <c r="AO207" s="114"/>
      <c r="AP207" s="114"/>
      <c r="AQ207" s="114"/>
      <c r="AR207" s="114"/>
      <c r="AS207" s="114"/>
      <c r="AT207" s="114"/>
    </row>
    <row r="208" spans="1:46" ht="12" customHeight="1">
      <c r="A208" s="114"/>
      <c r="B208" s="168"/>
      <c r="C208" s="134"/>
      <c r="D208" s="825"/>
      <c r="E208" s="844"/>
      <c r="F208" s="836"/>
      <c r="G208" s="837"/>
      <c r="H208" s="848"/>
      <c r="I208" s="826"/>
      <c r="J208" s="826"/>
      <c r="K208" s="826"/>
      <c r="L208" s="836"/>
      <c r="M208" s="837"/>
      <c r="N208" s="826"/>
      <c r="O208" s="830"/>
      <c r="P208" s="839"/>
      <c r="Q208" s="414"/>
      <c r="R208" s="114"/>
      <c r="S208" s="114"/>
      <c r="T208" s="114"/>
      <c r="U208" s="114"/>
      <c r="V208" s="114"/>
      <c r="W208" s="827"/>
      <c r="X208" s="134"/>
      <c r="Y208" s="129"/>
      <c r="Z208" s="828"/>
      <c r="AA208" s="114"/>
      <c r="AB208" s="840"/>
      <c r="AC208" s="114"/>
      <c r="AD208" s="114"/>
      <c r="AE208" s="114"/>
      <c r="AF208" s="114"/>
      <c r="AG208" s="114"/>
      <c r="AH208" s="114"/>
      <c r="AI208" s="114"/>
      <c r="AJ208" s="114"/>
      <c r="AK208" s="114"/>
      <c r="AL208" s="114"/>
      <c r="AM208" s="114"/>
      <c r="AN208" s="114"/>
      <c r="AO208" s="114"/>
      <c r="AP208" s="114"/>
      <c r="AQ208" s="114"/>
      <c r="AR208" s="114"/>
      <c r="AS208" s="114"/>
      <c r="AT208" s="114"/>
    </row>
    <row r="209" spans="1:46" ht="13.5" customHeight="1">
      <c r="A209" s="114"/>
      <c r="B209" s="168"/>
      <c r="C209" s="134"/>
      <c r="D209" s="825"/>
      <c r="E209" s="844"/>
      <c r="F209" s="848"/>
      <c r="G209" s="848"/>
      <c r="H209" s="826"/>
      <c r="I209" s="826"/>
      <c r="J209" s="826"/>
      <c r="K209" s="826"/>
      <c r="L209" s="849"/>
      <c r="M209" s="848"/>
      <c r="N209" s="826"/>
      <c r="O209" s="830"/>
      <c r="P209" s="831"/>
      <c r="Q209" s="414"/>
      <c r="R209" s="114"/>
      <c r="S209" s="114"/>
      <c r="T209" s="114"/>
      <c r="U209" s="114"/>
      <c r="V209" s="114"/>
      <c r="W209" s="827"/>
      <c r="X209" s="134"/>
      <c r="Y209" s="129"/>
      <c r="Z209" s="828"/>
      <c r="AA209" s="114"/>
      <c r="AB209" s="843"/>
      <c r="AC209" s="114"/>
      <c r="AD209" s="114"/>
      <c r="AE209" s="114"/>
      <c r="AF209" s="114"/>
      <c r="AG209" s="114"/>
      <c r="AH209" s="114"/>
      <c r="AI209" s="114"/>
      <c r="AJ209" s="114"/>
      <c r="AK209" s="114"/>
      <c r="AL209" s="114"/>
      <c r="AM209" s="114"/>
      <c r="AN209" s="114"/>
      <c r="AO209" s="114"/>
      <c r="AP209" s="114"/>
      <c r="AQ209" s="114"/>
      <c r="AR209" s="114"/>
      <c r="AS209" s="114"/>
      <c r="AT209" s="114"/>
    </row>
    <row r="210" spans="1:46">
      <c r="A210" s="114"/>
      <c r="B210" s="168"/>
      <c r="C210" s="134"/>
      <c r="D210" s="825"/>
      <c r="E210" s="844"/>
      <c r="F210" s="164"/>
      <c r="G210" s="164"/>
      <c r="H210" s="164"/>
      <c r="I210" s="164"/>
      <c r="J210" s="164"/>
      <c r="K210" s="164"/>
      <c r="L210" s="164"/>
      <c r="M210" s="164"/>
      <c r="N210" s="164"/>
      <c r="O210" s="830"/>
      <c r="P210" s="831"/>
      <c r="Q210" s="414"/>
      <c r="R210" s="114"/>
      <c r="S210" s="114"/>
      <c r="T210" s="114"/>
      <c r="U210" s="114"/>
      <c r="V210" s="114"/>
      <c r="W210" s="827"/>
      <c r="X210" s="134"/>
      <c r="Y210" s="129"/>
      <c r="Z210" s="828"/>
      <c r="AA210" s="114"/>
      <c r="AB210" s="829"/>
      <c r="AC210" s="114"/>
      <c r="AD210" s="114"/>
      <c r="AE210" s="114"/>
      <c r="AF210" s="114"/>
      <c r="AG210" s="114"/>
      <c r="AH210" s="114"/>
      <c r="AI210" s="114"/>
      <c r="AJ210" s="114"/>
      <c r="AK210" s="114"/>
      <c r="AL210" s="114"/>
      <c r="AM210" s="114"/>
      <c r="AN210" s="114"/>
      <c r="AO210" s="114"/>
      <c r="AP210" s="114"/>
      <c r="AQ210" s="114"/>
      <c r="AR210" s="114"/>
      <c r="AS210" s="114"/>
      <c r="AT210" s="114"/>
    </row>
    <row r="211" spans="1:46" ht="12.75" customHeight="1">
      <c r="A211" s="114"/>
      <c r="B211" s="168"/>
      <c r="C211" s="134"/>
      <c r="D211" s="825"/>
      <c r="E211" s="844"/>
      <c r="F211" s="164"/>
      <c r="G211" s="164"/>
      <c r="H211" s="164"/>
      <c r="I211" s="164"/>
      <c r="J211" s="164"/>
      <c r="K211" s="164"/>
      <c r="L211" s="164"/>
      <c r="M211" s="164"/>
      <c r="N211" s="164"/>
      <c r="O211" s="830"/>
      <c r="P211" s="831"/>
      <c r="Q211" s="414"/>
      <c r="R211" s="114"/>
      <c r="S211" s="114"/>
      <c r="T211" s="114"/>
      <c r="U211" s="114"/>
      <c r="V211" s="114"/>
      <c r="W211" s="827"/>
      <c r="X211" s="134"/>
      <c r="Y211" s="129"/>
      <c r="Z211" s="828"/>
      <c r="AA211" s="114"/>
      <c r="AB211" s="829"/>
      <c r="AC211" s="114"/>
      <c r="AD211" s="114"/>
      <c r="AE211" s="114"/>
      <c r="AF211" s="114"/>
      <c r="AG211" s="114"/>
      <c r="AH211" s="114"/>
      <c r="AI211" s="114"/>
      <c r="AJ211" s="114"/>
      <c r="AK211" s="114"/>
      <c r="AL211" s="114"/>
      <c r="AM211" s="114"/>
      <c r="AN211" s="114"/>
      <c r="AO211" s="114"/>
      <c r="AP211" s="114"/>
      <c r="AQ211" s="114"/>
      <c r="AR211" s="114"/>
      <c r="AS211" s="114"/>
      <c r="AT211" s="114"/>
    </row>
    <row r="212" spans="1:46" ht="12" customHeight="1">
      <c r="A212" s="114"/>
      <c r="B212" s="168"/>
      <c r="C212" s="134"/>
      <c r="D212" s="825"/>
      <c r="E212" s="164"/>
      <c r="F212" s="164"/>
      <c r="G212" s="164"/>
      <c r="H212" s="164"/>
      <c r="I212" s="164"/>
      <c r="J212" s="164"/>
      <c r="K212" s="164"/>
      <c r="L212" s="164"/>
      <c r="M212" s="164"/>
      <c r="N212" s="164"/>
      <c r="O212" s="830"/>
      <c r="P212" s="831"/>
      <c r="Q212" s="414"/>
      <c r="R212" s="114"/>
      <c r="S212" s="114"/>
      <c r="T212" s="114"/>
      <c r="U212" s="114"/>
      <c r="V212" s="114"/>
      <c r="W212" s="827"/>
      <c r="X212" s="134"/>
      <c r="Y212" s="129"/>
      <c r="Z212" s="828"/>
      <c r="AA212" s="114"/>
      <c r="AB212" s="829"/>
      <c r="AC212" s="114"/>
      <c r="AD212" s="114"/>
      <c r="AE212" s="114"/>
      <c r="AF212" s="114"/>
      <c r="AG212" s="114"/>
      <c r="AH212" s="114"/>
      <c r="AI212" s="114"/>
      <c r="AJ212" s="114"/>
      <c r="AK212" s="114"/>
      <c r="AL212" s="114"/>
      <c r="AM212" s="114"/>
      <c r="AN212" s="114"/>
      <c r="AO212" s="114"/>
      <c r="AP212" s="114"/>
      <c r="AQ212" s="114"/>
      <c r="AR212" s="114"/>
      <c r="AS212" s="114"/>
      <c r="AT212" s="114"/>
    </row>
    <row r="213" spans="1:46" ht="12.75" customHeight="1">
      <c r="A213" s="114"/>
      <c r="B213" s="168"/>
      <c r="C213" s="134"/>
      <c r="D213" s="825"/>
      <c r="E213" s="164"/>
      <c r="F213" s="164"/>
      <c r="G213" s="164"/>
      <c r="H213" s="164"/>
      <c r="I213" s="164"/>
      <c r="J213" s="164"/>
      <c r="K213" s="845"/>
      <c r="L213" s="164"/>
      <c r="M213" s="164"/>
      <c r="N213" s="164"/>
      <c r="O213" s="833"/>
      <c r="P213" s="831"/>
      <c r="Q213" s="414"/>
      <c r="R213" s="114"/>
      <c r="S213" s="114"/>
      <c r="T213" s="114"/>
      <c r="U213" s="114"/>
      <c r="V213" s="114"/>
      <c r="W213" s="846"/>
      <c r="X213" s="134"/>
      <c r="Y213" s="847"/>
      <c r="Z213" s="828"/>
      <c r="AA213" s="114"/>
      <c r="AB213" s="829"/>
      <c r="AC213" s="114"/>
      <c r="AD213" s="114"/>
      <c r="AE213" s="114"/>
      <c r="AF213" s="114"/>
      <c r="AG213" s="114"/>
      <c r="AH213" s="114"/>
      <c r="AI213" s="114"/>
      <c r="AJ213" s="114"/>
      <c r="AK213" s="114"/>
      <c r="AL213" s="114"/>
      <c r="AM213" s="114"/>
      <c r="AN213" s="114"/>
      <c r="AO213" s="114"/>
      <c r="AP213" s="114"/>
      <c r="AQ213" s="114"/>
      <c r="AR213" s="114"/>
      <c r="AS213" s="114"/>
      <c r="AT213" s="114"/>
    </row>
    <row r="214" spans="1:46">
      <c r="A214" s="114"/>
      <c r="B214" s="114"/>
      <c r="C214" s="114"/>
      <c r="D214" s="114"/>
      <c r="E214" s="114"/>
      <c r="F214" s="114"/>
      <c r="G214" s="114"/>
      <c r="H214" s="114"/>
      <c r="I214" s="114"/>
      <c r="J214" s="114"/>
      <c r="K214" s="114"/>
      <c r="L214" s="114"/>
      <c r="M214" s="114"/>
      <c r="N214" s="114"/>
      <c r="O214" s="114"/>
      <c r="P214" s="114"/>
      <c r="Q214" s="114"/>
      <c r="R214" s="114"/>
      <c r="S214" s="114"/>
      <c r="T214" s="114"/>
      <c r="U214" s="114"/>
      <c r="V214" s="114"/>
      <c r="W214" s="114"/>
      <c r="X214" s="114"/>
      <c r="Y214" s="114"/>
      <c r="Z214" s="114"/>
      <c r="AA214" s="114"/>
      <c r="AB214" s="114"/>
      <c r="AC214" s="114"/>
      <c r="AD214" s="114"/>
      <c r="AE214" s="114"/>
      <c r="AF214" s="114"/>
      <c r="AG214" s="114"/>
      <c r="AH214" s="114"/>
      <c r="AI214" s="114"/>
      <c r="AJ214" s="114"/>
      <c r="AK214" s="114"/>
      <c r="AL214" s="114"/>
      <c r="AM214" s="114"/>
      <c r="AN214" s="114"/>
      <c r="AO214" s="114"/>
      <c r="AP214" s="114"/>
      <c r="AQ214" s="114"/>
      <c r="AR214" s="114"/>
      <c r="AS214" s="114"/>
      <c r="AT214" s="114"/>
    </row>
    <row r="215" spans="1:46">
      <c r="A215" s="114"/>
      <c r="B215" s="114"/>
      <c r="C215" s="114"/>
      <c r="D215" s="114"/>
      <c r="E215" s="114"/>
      <c r="F215" s="114"/>
      <c r="G215" s="114"/>
      <c r="H215" s="114"/>
      <c r="I215" s="114"/>
      <c r="J215" s="114"/>
      <c r="K215" s="114"/>
      <c r="L215" s="114"/>
      <c r="M215" s="114"/>
      <c r="N215" s="114"/>
      <c r="O215" s="114"/>
      <c r="P215" s="114"/>
      <c r="Q215" s="114"/>
      <c r="R215" s="114"/>
      <c r="S215" s="114"/>
      <c r="T215" s="114"/>
      <c r="U215" s="114"/>
      <c r="V215" s="114"/>
      <c r="W215" s="114"/>
      <c r="X215" s="114"/>
      <c r="Y215" s="114"/>
      <c r="Z215" s="114"/>
      <c r="AA215" s="114"/>
      <c r="AB215" s="114"/>
      <c r="AC215" s="114"/>
      <c r="AD215" s="114"/>
      <c r="AE215" s="114"/>
      <c r="AF215" s="114"/>
      <c r="AG215" s="114"/>
      <c r="AH215" s="114"/>
      <c r="AI215" s="114"/>
      <c r="AJ215" s="114"/>
      <c r="AK215" s="114"/>
      <c r="AL215" s="114"/>
      <c r="AM215" s="114"/>
      <c r="AN215" s="114"/>
      <c r="AO215" s="114"/>
      <c r="AP215" s="114"/>
      <c r="AQ215" s="114"/>
      <c r="AR215" s="114"/>
      <c r="AS215" s="114"/>
      <c r="AT215" s="114"/>
    </row>
    <row r="216" spans="1:46">
      <c r="A216" s="114"/>
      <c r="B216" s="114"/>
      <c r="C216" s="114"/>
      <c r="D216" s="114"/>
      <c r="E216" s="114"/>
      <c r="F216" s="114"/>
      <c r="G216" s="114"/>
      <c r="H216" s="114"/>
      <c r="I216" s="114"/>
      <c r="J216" s="114"/>
      <c r="K216" s="114"/>
      <c r="L216" s="114"/>
      <c r="M216" s="114"/>
      <c r="N216" s="114"/>
      <c r="O216" s="114"/>
      <c r="P216" s="114"/>
      <c r="Q216" s="114"/>
      <c r="R216" s="114"/>
      <c r="S216" s="114"/>
      <c r="T216" s="114"/>
      <c r="U216" s="114"/>
      <c r="V216" s="114"/>
      <c r="W216" s="114"/>
      <c r="X216" s="114"/>
      <c r="Y216" s="114"/>
      <c r="Z216" s="114"/>
      <c r="AA216" s="114"/>
      <c r="AB216" s="114"/>
      <c r="AC216" s="114"/>
      <c r="AD216" s="114"/>
      <c r="AE216" s="114"/>
      <c r="AF216" s="114"/>
      <c r="AG216" s="114"/>
      <c r="AH216" s="114"/>
      <c r="AI216" s="114"/>
      <c r="AJ216" s="114"/>
      <c r="AK216" s="114"/>
      <c r="AL216" s="114"/>
      <c r="AM216" s="114"/>
      <c r="AN216" s="114"/>
      <c r="AO216" s="114"/>
      <c r="AP216" s="114"/>
      <c r="AQ216" s="114"/>
      <c r="AR216" s="114"/>
      <c r="AS216" s="114"/>
      <c r="AT216" s="114"/>
    </row>
    <row r="217" spans="1:46">
      <c r="A217" s="114"/>
      <c r="B217" s="114"/>
      <c r="C217" s="114"/>
      <c r="D217" s="114"/>
      <c r="E217" s="114"/>
      <c r="F217" s="114"/>
      <c r="G217" s="114"/>
      <c r="H217" s="114"/>
      <c r="I217" s="114"/>
      <c r="J217" s="114"/>
      <c r="K217" s="114"/>
      <c r="L217" s="114"/>
      <c r="M217" s="114"/>
      <c r="N217" s="114"/>
      <c r="O217" s="114"/>
      <c r="P217" s="114"/>
      <c r="Q217" s="114"/>
      <c r="R217" s="114"/>
      <c r="S217" s="114"/>
      <c r="T217" s="114"/>
      <c r="U217" s="114"/>
      <c r="V217" s="114"/>
      <c r="W217" s="114"/>
      <c r="X217" s="114"/>
      <c r="Y217" s="114"/>
      <c r="Z217" s="114"/>
      <c r="AA217" s="114"/>
      <c r="AB217" s="114"/>
      <c r="AC217" s="114"/>
      <c r="AD217" s="114"/>
      <c r="AE217" s="114"/>
      <c r="AF217" s="114"/>
      <c r="AG217" s="114"/>
      <c r="AH217" s="114"/>
      <c r="AI217" s="114"/>
      <c r="AJ217" s="114"/>
      <c r="AK217" s="114"/>
      <c r="AL217" s="114"/>
      <c r="AM217" s="114"/>
      <c r="AN217" s="114"/>
      <c r="AO217" s="114"/>
      <c r="AP217" s="114"/>
      <c r="AQ217" s="114"/>
      <c r="AR217" s="114"/>
      <c r="AS217" s="114"/>
      <c r="AT217" s="114"/>
    </row>
    <row r="218" spans="1:46">
      <c r="A218" s="114"/>
      <c r="B218" s="114"/>
      <c r="C218" s="114"/>
      <c r="D218" s="114"/>
      <c r="E218" s="114"/>
      <c r="F218" s="114"/>
      <c r="G218" s="114"/>
      <c r="H218" s="114"/>
      <c r="I218" s="114"/>
      <c r="J218" s="114"/>
      <c r="K218" s="114"/>
      <c r="L218" s="114"/>
      <c r="M218" s="114"/>
      <c r="N218" s="114"/>
      <c r="O218" s="114"/>
      <c r="P218" s="114"/>
      <c r="Q218" s="114"/>
      <c r="R218" s="114"/>
      <c r="S218" s="114"/>
      <c r="T218" s="114"/>
      <c r="U218" s="114"/>
      <c r="V218" s="114"/>
      <c r="W218" s="114"/>
      <c r="X218" s="114"/>
      <c r="Y218" s="114"/>
      <c r="Z218" s="114"/>
      <c r="AA218" s="114"/>
      <c r="AB218" s="114"/>
      <c r="AC218" s="114"/>
      <c r="AD218" s="114"/>
      <c r="AE218" s="114"/>
      <c r="AF218" s="114"/>
      <c r="AG218" s="114"/>
      <c r="AH218" s="114"/>
      <c r="AI218" s="114"/>
      <c r="AJ218" s="114"/>
      <c r="AK218" s="114"/>
      <c r="AL218" s="114"/>
      <c r="AM218" s="114"/>
      <c r="AN218" s="114"/>
      <c r="AO218" s="114"/>
      <c r="AP218" s="114"/>
      <c r="AQ218" s="114"/>
      <c r="AR218" s="114"/>
      <c r="AS218" s="114"/>
      <c r="AT218" s="114"/>
    </row>
    <row r="219" spans="1:46">
      <c r="A219" s="114"/>
      <c r="B219" s="114"/>
      <c r="C219" s="114"/>
      <c r="D219" s="114"/>
      <c r="E219" s="114"/>
      <c r="F219" s="114"/>
      <c r="G219" s="114"/>
      <c r="H219" s="114"/>
      <c r="I219" s="114"/>
      <c r="J219" s="114"/>
      <c r="K219" s="114"/>
      <c r="L219" s="114"/>
      <c r="M219" s="114"/>
      <c r="N219" s="114"/>
      <c r="O219" s="114"/>
      <c r="P219" s="114"/>
      <c r="Q219" s="114"/>
      <c r="R219" s="114"/>
      <c r="S219" s="114"/>
      <c r="T219" s="114"/>
      <c r="U219" s="114"/>
      <c r="V219" s="114"/>
      <c r="W219" s="114"/>
      <c r="X219" s="114"/>
      <c r="Y219" s="114"/>
      <c r="Z219" s="114"/>
      <c r="AA219" s="114"/>
      <c r="AB219" s="114"/>
      <c r="AC219" s="114"/>
      <c r="AD219" s="114"/>
      <c r="AE219" s="114"/>
      <c r="AF219" s="114"/>
      <c r="AG219" s="114"/>
      <c r="AH219" s="114"/>
      <c r="AI219" s="114"/>
      <c r="AJ219" s="114"/>
      <c r="AK219" s="114"/>
      <c r="AL219" s="114"/>
      <c r="AM219" s="114"/>
      <c r="AN219" s="114"/>
      <c r="AO219" s="114"/>
      <c r="AP219" s="114"/>
      <c r="AQ219" s="114"/>
      <c r="AR219" s="114"/>
      <c r="AS219" s="114"/>
      <c r="AT219" s="114"/>
    </row>
    <row r="220" spans="1:46">
      <c r="A220" s="114"/>
      <c r="B220" s="114"/>
      <c r="C220" s="114"/>
      <c r="D220" s="114"/>
      <c r="E220" s="114"/>
      <c r="F220" s="114"/>
      <c r="G220" s="114"/>
      <c r="H220" s="114"/>
      <c r="I220" s="114"/>
      <c r="J220" s="114"/>
      <c r="K220" s="114"/>
      <c r="L220" s="114"/>
      <c r="M220" s="114"/>
      <c r="N220" s="114"/>
      <c r="O220" s="114"/>
      <c r="P220" s="114"/>
      <c r="Q220" s="114"/>
      <c r="R220" s="114"/>
      <c r="S220" s="114"/>
      <c r="T220" s="114"/>
      <c r="U220" s="114"/>
      <c r="V220" s="114"/>
      <c r="W220" s="114"/>
      <c r="X220" s="114"/>
      <c r="Y220" s="114"/>
      <c r="Z220" s="114"/>
      <c r="AA220" s="114"/>
      <c r="AB220" s="114"/>
      <c r="AC220" s="114"/>
      <c r="AD220" s="114"/>
      <c r="AE220" s="114"/>
      <c r="AF220" s="114"/>
      <c r="AG220" s="114"/>
      <c r="AH220" s="114"/>
      <c r="AI220" s="114"/>
      <c r="AJ220" s="114"/>
      <c r="AK220" s="114"/>
      <c r="AL220" s="114"/>
      <c r="AM220" s="114"/>
      <c r="AN220" s="114"/>
      <c r="AO220" s="114"/>
      <c r="AP220" s="114"/>
      <c r="AQ220" s="114"/>
      <c r="AR220" s="114"/>
      <c r="AS220" s="114"/>
      <c r="AT220" s="114"/>
    </row>
    <row r="221" spans="1:46">
      <c r="A221" s="114"/>
      <c r="B221" s="114"/>
      <c r="C221" s="114"/>
      <c r="D221" s="114"/>
      <c r="E221" s="114"/>
      <c r="F221" s="114"/>
      <c r="G221" s="114"/>
      <c r="H221" s="114"/>
      <c r="I221" s="114"/>
      <c r="J221" s="114"/>
      <c r="K221" s="114"/>
      <c r="L221" s="114"/>
      <c r="M221" s="114"/>
      <c r="N221" s="114"/>
      <c r="O221" s="114"/>
      <c r="P221" s="114"/>
      <c r="Q221" s="114"/>
      <c r="R221" s="114"/>
      <c r="S221" s="114"/>
      <c r="T221" s="114"/>
      <c r="U221" s="114"/>
      <c r="V221" s="114"/>
      <c r="W221" s="114"/>
      <c r="X221" s="114"/>
      <c r="Y221" s="114"/>
      <c r="Z221" s="114"/>
      <c r="AA221" s="114"/>
      <c r="AB221" s="114"/>
      <c r="AC221" s="114"/>
      <c r="AD221" s="114"/>
      <c r="AE221" s="114"/>
      <c r="AF221" s="114"/>
      <c r="AG221" s="114"/>
      <c r="AH221" s="114"/>
      <c r="AI221" s="114"/>
      <c r="AJ221" s="114"/>
      <c r="AK221" s="114"/>
      <c r="AL221" s="114"/>
      <c r="AM221" s="114"/>
      <c r="AN221" s="114"/>
      <c r="AO221" s="114"/>
      <c r="AP221" s="114"/>
      <c r="AQ221" s="114"/>
      <c r="AR221" s="114"/>
      <c r="AS221" s="114"/>
      <c r="AT221" s="114"/>
    </row>
    <row r="222" spans="1:46">
      <c r="A222" s="114"/>
      <c r="B222" s="114"/>
      <c r="C222" s="114"/>
      <c r="D222" s="114"/>
      <c r="E222" s="114"/>
      <c r="F222" s="114"/>
      <c r="G222" s="114"/>
      <c r="H222" s="114"/>
      <c r="I222" s="114"/>
      <c r="J222" s="114"/>
      <c r="K222" s="114"/>
      <c r="L222" s="114"/>
      <c r="M222" s="114"/>
      <c r="N222" s="114"/>
      <c r="O222" s="114"/>
      <c r="P222" s="114"/>
      <c r="Q222" s="114"/>
      <c r="R222" s="114"/>
      <c r="S222" s="114"/>
      <c r="T222" s="114"/>
      <c r="U222" s="114"/>
      <c r="V222" s="114"/>
      <c r="W222" s="114"/>
      <c r="X222" s="114"/>
      <c r="Y222" s="114"/>
      <c r="Z222" s="114"/>
      <c r="AA222" s="114"/>
      <c r="AB222" s="114"/>
      <c r="AC222" s="114"/>
      <c r="AD222" s="114"/>
      <c r="AE222" s="114"/>
      <c r="AF222" s="114"/>
      <c r="AG222" s="114"/>
      <c r="AH222" s="114"/>
      <c r="AI222" s="114"/>
      <c r="AJ222" s="114"/>
      <c r="AK222" s="114"/>
      <c r="AL222" s="114"/>
      <c r="AM222" s="114"/>
      <c r="AN222" s="114"/>
      <c r="AO222" s="114"/>
      <c r="AP222" s="114"/>
      <c r="AQ222" s="114"/>
      <c r="AR222" s="114"/>
      <c r="AS222" s="114"/>
      <c r="AT222" s="114"/>
    </row>
    <row r="223" spans="1:46">
      <c r="A223" s="114"/>
      <c r="B223" s="114"/>
      <c r="C223" s="114"/>
      <c r="D223" s="114"/>
      <c r="E223" s="114"/>
      <c r="F223" s="114"/>
      <c r="G223" s="114"/>
      <c r="H223" s="114"/>
      <c r="I223" s="114"/>
      <c r="J223" s="114"/>
      <c r="K223" s="114"/>
      <c r="L223" s="114"/>
      <c r="M223" s="114"/>
      <c r="N223" s="114"/>
      <c r="O223" s="114"/>
      <c r="P223" s="114"/>
      <c r="Q223" s="114"/>
      <c r="R223" s="114"/>
      <c r="S223" s="114"/>
      <c r="T223" s="114"/>
      <c r="U223" s="114"/>
      <c r="V223" s="114"/>
      <c r="W223" s="114"/>
      <c r="X223" s="114"/>
      <c r="Y223" s="114"/>
      <c r="Z223" s="114"/>
      <c r="AA223" s="114"/>
      <c r="AB223" s="114"/>
      <c r="AC223" s="114"/>
      <c r="AD223" s="114"/>
      <c r="AE223" s="114"/>
      <c r="AF223" s="114"/>
      <c r="AG223" s="114"/>
      <c r="AH223" s="114"/>
      <c r="AI223" s="114"/>
      <c r="AJ223" s="114"/>
      <c r="AK223" s="114"/>
      <c r="AL223" s="114"/>
      <c r="AM223" s="114"/>
      <c r="AN223" s="114"/>
      <c r="AO223" s="114"/>
      <c r="AP223" s="114"/>
      <c r="AQ223" s="114"/>
      <c r="AR223" s="114"/>
      <c r="AS223" s="114"/>
      <c r="AT223" s="114"/>
    </row>
    <row r="224" spans="1:46">
      <c r="A224" s="114"/>
      <c r="B224" s="114"/>
      <c r="C224" s="114"/>
      <c r="D224" s="114"/>
      <c r="E224" s="114"/>
      <c r="F224" s="114"/>
      <c r="G224" s="114"/>
      <c r="H224" s="114"/>
      <c r="I224" s="114"/>
      <c r="J224" s="114"/>
      <c r="K224" s="114"/>
      <c r="L224" s="114"/>
      <c r="M224" s="114"/>
      <c r="N224" s="114"/>
      <c r="O224" s="114"/>
      <c r="P224" s="114"/>
      <c r="Q224" s="114"/>
      <c r="R224" s="114"/>
      <c r="S224" s="114"/>
      <c r="T224" s="114"/>
      <c r="U224" s="114"/>
      <c r="V224" s="114"/>
      <c r="W224" s="114"/>
      <c r="X224" s="114"/>
      <c r="Y224" s="114"/>
      <c r="Z224" s="114"/>
      <c r="AA224" s="114"/>
      <c r="AB224" s="114"/>
      <c r="AC224" s="114"/>
      <c r="AD224" s="114"/>
      <c r="AE224" s="114"/>
      <c r="AF224" s="114"/>
      <c r="AG224" s="114"/>
      <c r="AH224" s="114"/>
      <c r="AI224" s="114"/>
      <c r="AJ224" s="114"/>
      <c r="AK224" s="114"/>
      <c r="AL224" s="114"/>
      <c r="AM224" s="114"/>
      <c r="AN224" s="114"/>
      <c r="AO224" s="114"/>
      <c r="AP224" s="114"/>
      <c r="AQ224" s="114"/>
      <c r="AR224" s="114"/>
      <c r="AS224" s="114"/>
      <c r="AT224" s="114"/>
    </row>
    <row r="225" spans="1:46">
      <c r="A225" s="114"/>
      <c r="B225" s="114"/>
      <c r="C225" s="114"/>
      <c r="D225" s="114"/>
      <c r="E225" s="114"/>
      <c r="F225" s="114"/>
      <c r="G225" s="114"/>
      <c r="H225" s="114"/>
      <c r="I225" s="114"/>
      <c r="J225" s="114"/>
      <c r="K225" s="114"/>
      <c r="L225" s="114"/>
      <c r="M225" s="114"/>
      <c r="N225" s="114"/>
      <c r="O225" s="114"/>
      <c r="P225" s="114"/>
      <c r="Q225" s="114"/>
      <c r="R225" s="114"/>
      <c r="S225" s="114"/>
      <c r="T225" s="114"/>
      <c r="U225" s="114"/>
      <c r="V225" s="114"/>
      <c r="W225" s="114"/>
      <c r="X225" s="114"/>
      <c r="Y225" s="114"/>
      <c r="Z225" s="114"/>
      <c r="AA225" s="114"/>
      <c r="AB225" s="114"/>
      <c r="AC225" s="114"/>
      <c r="AD225" s="114"/>
      <c r="AE225" s="114"/>
      <c r="AF225" s="114"/>
      <c r="AG225" s="114"/>
      <c r="AH225" s="114"/>
      <c r="AI225" s="114"/>
      <c r="AJ225" s="114"/>
      <c r="AK225" s="114"/>
      <c r="AL225" s="114"/>
      <c r="AM225" s="114"/>
      <c r="AN225" s="114"/>
      <c r="AO225" s="114"/>
      <c r="AP225" s="114"/>
      <c r="AQ225" s="114"/>
      <c r="AR225" s="114"/>
      <c r="AS225" s="114"/>
      <c r="AT225" s="114"/>
    </row>
    <row r="226" spans="1:46">
      <c r="A226" s="114"/>
      <c r="B226" s="114"/>
      <c r="C226" s="114"/>
      <c r="D226" s="114"/>
      <c r="E226" s="114"/>
      <c r="F226" s="114"/>
      <c r="G226" s="114"/>
      <c r="H226" s="114"/>
      <c r="I226" s="114"/>
      <c r="J226" s="114"/>
      <c r="K226" s="114"/>
      <c r="L226" s="114"/>
      <c r="M226" s="114"/>
      <c r="N226" s="114"/>
      <c r="O226" s="114"/>
      <c r="P226" s="114"/>
      <c r="Q226" s="114"/>
      <c r="R226" s="114"/>
      <c r="S226" s="114"/>
      <c r="T226" s="114"/>
      <c r="U226" s="114"/>
      <c r="V226" s="114"/>
      <c r="W226" s="114"/>
      <c r="X226" s="114"/>
      <c r="Y226" s="114"/>
      <c r="Z226" s="114"/>
      <c r="AA226" s="114"/>
      <c r="AB226" s="114"/>
      <c r="AC226" s="114"/>
      <c r="AD226" s="114"/>
      <c r="AE226" s="114"/>
      <c r="AF226" s="114"/>
      <c r="AG226" s="114"/>
      <c r="AH226" s="114"/>
      <c r="AI226" s="114"/>
      <c r="AJ226" s="114"/>
      <c r="AK226" s="114"/>
      <c r="AL226" s="114"/>
      <c r="AM226" s="114"/>
      <c r="AN226" s="114"/>
      <c r="AO226" s="114"/>
      <c r="AP226" s="114"/>
      <c r="AQ226" s="114"/>
      <c r="AR226" s="114"/>
      <c r="AS226" s="114"/>
      <c r="AT226" s="114"/>
    </row>
    <row r="227" spans="1:46">
      <c r="A227" s="114"/>
      <c r="B227" s="114"/>
      <c r="C227" s="114"/>
      <c r="D227" s="114"/>
      <c r="E227" s="114"/>
      <c r="F227" s="114"/>
      <c r="G227" s="114"/>
      <c r="H227" s="114"/>
      <c r="I227" s="114"/>
      <c r="J227" s="114"/>
      <c r="K227" s="114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4"/>
      <c r="Y227" s="114"/>
      <c r="Z227" s="114"/>
      <c r="AA227" s="114"/>
      <c r="AB227" s="114"/>
      <c r="AC227" s="114"/>
      <c r="AD227" s="114"/>
      <c r="AE227" s="114"/>
      <c r="AF227" s="114"/>
      <c r="AG227" s="114"/>
      <c r="AH227" s="114"/>
      <c r="AI227" s="114"/>
      <c r="AJ227" s="114"/>
      <c r="AK227" s="114"/>
      <c r="AL227" s="114"/>
      <c r="AM227" s="114"/>
      <c r="AN227" s="114"/>
      <c r="AO227" s="114"/>
      <c r="AP227" s="114"/>
      <c r="AQ227" s="114"/>
      <c r="AR227" s="114"/>
      <c r="AS227" s="114"/>
      <c r="AT227" s="114"/>
    </row>
    <row r="228" spans="1:46">
      <c r="A228" s="114"/>
      <c r="B228" s="114"/>
      <c r="C228" s="114"/>
      <c r="D228" s="114"/>
      <c r="E228" s="114"/>
      <c r="F228" s="114"/>
      <c r="G228" s="114"/>
      <c r="H228" s="114"/>
      <c r="I228" s="114"/>
      <c r="J228" s="114"/>
      <c r="K228" s="114"/>
      <c r="L228" s="114"/>
      <c r="M228" s="114"/>
      <c r="N228" s="114"/>
      <c r="O228" s="114"/>
      <c r="P228" s="114"/>
      <c r="Q228" s="114"/>
      <c r="R228" s="114"/>
      <c r="S228" s="114"/>
      <c r="T228" s="114"/>
      <c r="U228" s="114"/>
      <c r="V228" s="114"/>
      <c r="W228" s="114"/>
      <c r="X228" s="114"/>
      <c r="Y228" s="114"/>
      <c r="Z228" s="114"/>
      <c r="AA228" s="114"/>
      <c r="AB228" s="114"/>
      <c r="AC228" s="114"/>
      <c r="AD228" s="114"/>
      <c r="AE228" s="114"/>
      <c r="AF228" s="114"/>
      <c r="AG228" s="114"/>
      <c r="AH228" s="114"/>
      <c r="AI228" s="114"/>
      <c r="AJ228" s="114"/>
      <c r="AK228" s="114"/>
      <c r="AL228" s="114"/>
      <c r="AM228" s="114"/>
      <c r="AN228" s="114"/>
      <c r="AO228" s="114"/>
      <c r="AP228" s="114"/>
      <c r="AQ228" s="114"/>
      <c r="AR228" s="114"/>
      <c r="AS228" s="114"/>
      <c r="AT228" s="114"/>
    </row>
    <row r="229" spans="1:46">
      <c r="A229" s="114"/>
      <c r="B229" s="114"/>
      <c r="C229" s="114"/>
      <c r="D229" s="114"/>
      <c r="E229" s="114"/>
      <c r="F229" s="114"/>
      <c r="G229" s="114"/>
      <c r="H229" s="114"/>
      <c r="I229" s="114"/>
      <c r="J229" s="114"/>
      <c r="K229" s="114"/>
      <c r="L229" s="114"/>
      <c r="M229" s="114"/>
      <c r="N229" s="114"/>
      <c r="O229" s="114"/>
      <c r="P229" s="114"/>
      <c r="Q229" s="114"/>
      <c r="R229" s="114"/>
      <c r="S229" s="114"/>
      <c r="T229" s="114"/>
      <c r="U229" s="114"/>
      <c r="V229" s="114"/>
      <c r="W229" s="114"/>
      <c r="X229" s="114"/>
      <c r="Y229" s="114"/>
      <c r="Z229" s="114"/>
      <c r="AA229" s="114"/>
      <c r="AB229" s="114"/>
      <c r="AC229" s="114"/>
      <c r="AD229" s="114"/>
      <c r="AE229" s="114"/>
      <c r="AF229" s="114"/>
      <c r="AG229" s="114"/>
      <c r="AH229" s="114"/>
      <c r="AI229" s="114"/>
      <c r="AJ229" s="114"/>
      <c r="AK229" s="114"/>
      <c r="AL229" s="114"/>
      <c r="AM229" s="114"/>
      <c r="AN229" s="114"/>
      <c r="AO229" s="114"/>
      <c r="AP229" s="114"/>
      <c r="AQ229" s="114"/>
      <c r="AR229" s="114"/>
      <c r="AS229" s="114"/>
      <c r="AT229" s="114"/>
    </row>
    <row r="230" spans="1:46">
      <c r="A230" s="114"/>
      <c r="B230" s="114"/>
      <c r="C230" s="114"/>
      <c r="D230" s="114"/>
      <c r="E230" s="114"/>
      <c r="F230" s="114"/>
      <c r="G230" s="114"/>
      <c r="H230" s="114"/>
      <c r="I230" s="114"/>
      <c r="J230" s="114"/>
      <c r="K230" s="114"/>
      <c r="L230" s="114"/>
      <c r="M230" s="114"/>
      <c r="N230" s="114"/>
      <c r="O230" s="114"/>
      <c r="P230" s="114"/>
      <c r="Q230" s="114"/>
      <c r="R230" s="114"/>
      <c r="S230" s="114"/>
      <c r="T230" s="114"/>
      <c r="U230" s="114"/>
      <c r="V230" s="114"/>
      <c r="W230" s="114"/>
      <c r="X230" s="114"/>
      <c r="Y230" s="114"/>
      <c r="Z230" s="114"/>
      <c r="AA230" s="114"/>
      <c r="AB230" s="114"/>
      <c r="AC230" s="114"/>
      <c r="AD230" s="114"/>
      <c r="AE230" s="114"/>
      <c r="AF230" s="114"/>
      <c r="AG230" s="114"/>
      <c r="AH230" s="114"/>
      <c r="AI230" s="114"/>
      <c r="AJ230" s="114"/>
      <c r="AK230" s="114"/>
      <c r="AL230" s="114"/>
      <c r="AM230" s="114"/>
      <c r="AN230" s="114"/>
      <c r="AO230" s="114"/>
      <c r="AP230" s="114"/>
      <c r="AQ230" s="114"/>
      <c r="AR230" s="114"/>
      <c r="AS230" s="114"/>
      <c r="AT230" s="114"/>
    </row>
    <row r="231" spans="1:46">
      <c r="A231" s="114"/>
      <c r="B231" s="114"/>
      <c r="C231" s="114"/>
      <c r="D231" s="114"/>
      <c r="E231" s="114"/>
      <c r="F231" s="114"/>
      <c r="G231" s="114"/>
      <c r="H231" s="114"/>
      <c r="I231" s="114"/>
      <c r="J231" s="114"/>
      <c r="K231" s="114"/>
      <c r="L231" s="114"/>
      <c r="M231" s="114"/>
      <c r="N231" s="114"/>
      <c r="O231" s="114"/>
      <c r="P231" s="114"/>
      <c r="Q231" s="114"/>
      <c r="R231" s="114"/>
      <c r="S231" s="114"/>
      <c r="T231" s="114"/>
      <c r="U231" s="114"/>
      <c r="V231" s="114"/>
      <c r="W231" s="114"/>
      <c r="X231" s="114"/>
      <c r="Y231" s="114"/>
      <c r="Z231" s="114"/>
      <c r="AA231" s="114"/>
      <c r="AB231" s="114"/>
      <c r="AC231" s="114"/>
      <c r="AD231" s="114"/>
      <c r="AE231" s="114"/>
      <c r="AF231" s="114"/>
      <c r="AG231" s="114"/>
      <c r="AH231" s="114"/>
      <c r="AI231" s="114"/>
      <c r="AJ231" s="114"/>
      <c r="AK231" s="114"/>
      <c r="AL231" s="114"/>
      <c r="AM231" s="114"/>
      <c r="AN231" s="114"/>
      <c r="AO231" s="114"/>
      <c r="AP231" s="114"/>
      <c r="AQ231" s="114"/>
      <c r="AR231" s="114"/>
      <c r="AS231" s="114"/>
      <c r="AT231" s="114"/>
    </row>
    <row r="232" spans="1:46">
      <c r="A232" s="114"/>
      <c r="B232" s="114"/>
      <c r="C232" s="114"/>
      <c r="D232" s="114"/>
      <c r="E232" s="114"/>
      <c r="F232" s="114"/>
      <c r="G232" s="114"/>
      <c r="H232" s="114"/>
      <c r="I232" s="114"/>
      <c r="J232" s="114"/>
      <c r="K232" s="114"/>
      <c r="L232" s="114"/>
      <c r="M232" s="114"/>
      <c r="N232" s="114"/>
      <c r="O232" s="114"/>
      <c r="P232" s="114"/>
      <c r="Q232" s="114"/>
      <c r="R232" s="114"/>
      <c r="S232" s="114"/>
      <c r="T232" s="114"/>
      <c r="U232" s="114"/>
      <c r="V232" s="114"/>
      <c r="W232" s="114"/>
      <c r="X232" s="114"/>
      <c r="Y232" s="114"/>
      <c r="Z232" s="114"/>
      <c r="AA232" s="114"/>
      <c r="AB232" s="114"/>
      <c r="AC232" s="114"/>
      <c r="AD232" s="114"/>
      <c r="AE232" s="114"/>
      <c r="AF232" s="114"/>
      <c r="AG232" s="114"/>
      <c r="AH232" s="114"/>
      <c r="AI232" s="114"/>
      <c r="AJ232" s="114"/>
      <c r="AK232" s="114"/>
      <c r="AL232" s="114"/>
      <c r="AM232" s="114"/>
      <c r="AN232" s="114"/>
      <c r="AO232" s="114"/>
      <c r="AP232" s="114"/>
      <c r="AQ232" s="114"/>
      <c r="AR232" s="114"/>
      <c r="AS232" s="114"/>
      <c r="AT232" s="114"/>
    </row>
    <row r="233" spans="1:46">
      <c r="A233" s="114"/>
      <c r="B233" s="114"/>
      <c r="C233" s="114"/>
      <c r="D233" s="114"/>
      <c r="E233" s="114"/>
      <c r="F233" s="114"/>
      <c r="G233" s="114"/>
      <c r="H233" s="114"/>
      <c r="I233" s="114"/>
      <c r="J233" s="114"/>
      <c r="K233" s="114"/>
      <c r="L233" s="114"/>
      <c r="M233" s="114"/>
      <c r="N233" s="114"/>
      <c r="O233" s="114"/>
      <c r="P233" s="114"/>
      <c r="Q233" s="114"/>
      <c r="R233" s="114"/>
      <c r="S233" s="114"/>
      <c r="T233" s="114"/>
      <c r="U233" s="114"/>
      <c r="V233" s="114"/>
      <c r="W233" s="114"/>
      <c r="X233" s="114"/>
      <c r="Y233" s="114"/>
      <c r="Z233" s="114"/>
      <c r="AA233" s="114"/>
      <c r="AB233" s="114"/>
      <c r="AC233" s="114"/>
      <c r="AD233" s="114"/>
      <c r="AE233" s="114"/>
      <c r="AF233" s="114"/>
      <c r="AG233" s="114"/>
      <c r="AH233" s="114"/>
      <c r="AI233" s="114"/>
      <c r="AJ233" s="114"/>
      <c r="AK233" s="114"/>
      <c r="AL233" s="114"/>
      <c r="AM233" s="114"/>
      <c r="AN233" s="114"/>
      <c r="AO233" s="114"/>
      <c r="AP233" s="114"/>
      <c r="AQ233" s="114"/>
      <c r="AR233" s="114"/>
      <c r="AS233" s="114"/>
      <c r="AT233" s="114"/>
    </row>
    <row r="234" spans="1:46">
      <c r="A234" s="114"/>
      <c r="B234" s="114"/>
      <c r="C234" s="114"/>
      <c r="D234" s="114"/>
      <c r="E234" s="114"/>
      <c r="F234" s="114"/>
      <c r="G234" s="114"/>
      <c r="H234" s="114"/>
      <c r="I234" s="114"/>
      <c r="J234" s="114"/>
      <c r="K234" s="114"/>
      <c r="L234" s="114"/>
      <c r="M234" s="114"/>
      <c r="N234" s="114"/>
      <c r="O234" s="114"/>
      <c r="P234" s="114"/>
      <c r="Q234" s="114"/>
      <c r="R234" s="114"/>
      <c r="S234" s="114"/>
      <c r="T234" s="114"/>
      <c r="U234" s="114"/>
      <c r="V234" s="114"/>
      <c r="W234" s="114"/>
      <c r="X234" s="114"/>
      <c r="Y234" s="114"/>
      <c r="Z234" s="114"/>
      <c r="AA234" s="114"/>
      <c r="AB234" s="114"/>
      <c r="AC234" s="114"/>
      <c r="AD234" s="114"/>
      <c r="AE234" s="114"/>
      <c r="AF234" s="114"/>
      <c r="AG234" s="114"/>
      <c r="AH234" s="114"/>
      <c r="AI234" s="114"/>
      <c r="AJ234" s="114"/>
      <c r="AK234" s="114"/>
      <c r="AL234" s="114"/>
      <c r="AM234" s="114"/>
      <c r="AN234" s="114"/>
      <c r="AO234" s="114"/>
      <c r="AP234" s="114"/>
      <c r="AQ234" s="114"/>
      <c r="AR234" s="114"/>
      <c r="AS234" s="114"/>
      <c r="AT234" s="114"/>
    </row>
    <row r="235" spans="1:46">
      <c r="A235" s="114"/>
      <c r="B235" s="114"/>
      <c r="C235" s="114"/>
      <c r="D235" s="114"/>
      <c r="E235" s="114"/>
      <c r="F235" s="114"/>
      <c r="G235" s="114"/>
      <c r="H235" s="114"/>
      <c r="I235" s="114"/>
      <c r="J235" s="114"/>
      <c r="K235" s="114"/>
      <c r="L235" s="114"/>
      <c r="M235" s="114"/>
      <c r="N235" s="114"/>
      <c r="O235" s="114"/>
      <c r="P235" s="114"/>
      <c r="Q235" s="114"/>
      <c r="R235" s="114"/>
      <c r="S235" s="114"/>
      <c r="T235" s="114"/>
      <c r="U235" s="114"/>
      <c r="V235" s="114"/>
      <c r="W235" s="114"/>
      <c r="X235" s="114"/>
      <c r="Y235" s="114"/>
      <c r="Z235" s="114"/>
      <c r="AA235" s="114"/>
      <c r="AB235" s="114"/>
      <c r="AC235" s="114"/>
      <c r="AD235" s="114"/>
      <c r="AE235" s="114"/>
      <c r="AF235" s="114"/>
      <c r="AG235" s="114"/>
      <c r="AH235" s="114"/>
      <c r="AI235" s="114"/>
      <c r="AJ235" s="114"/>
      <c r="AK235" s="114"/>
      <c r="AL235" s="114"/>
      <c r="AM235" s="114"/>
      <c r="AN235" s="114"/>
      <c r="AO235" s="114"/>
      <c r="AP235" s="114"/>
      <c r="AQ235" s="114"/>
      <c r="AR235" s="114"/>
      <c r="AS235" s="114"/>
      <c r="AT235" s="114"/>
    </row>
    <row r="236" spans="1:46">
      <c r="A236" s="114"/>
      <c r="B236" s="114"/>
      <c r="C236" s="114"/>
      <c r="D236" s="114"/>
      <c r="E236" s="114"/>
      <c r="F236" s="114"/>
      <c r="G236" s="114"/>
      <c r="H236" s="114"/>
      <c r="I236" s="114"/>
      <c r="J236" s="114"/>
      <c r="K236" s="114"/>
      <c r="L236" s="114"/>
      <c r="M236" s="114"/>
      <c r="N236" s="114"/>
      <c r="O236" s="114"/>
      <c r="P236" s="114"/>
      <c r="Q236" s="114"/>
      <c r="R236" s="114"/>
      <c r="S236" s="114"/>
      <c r="T236" s="114"/>
      <c r="U236" s="114"/>
      <c r="V236" s="114"/>
      <c r="W236" s="114"/>
      <c r="X236" s="114"/>
      <c r="Y236" s="114"/>
      <c r="Z236" s="114"/>
      <c r="AA236" s="114"/>
      <c r="AB236" s="114"/>
      <c r="AC236" s="114"/>
      <c r="AD236" s="114"/>
      <c r="AE236" s="114"/>
      <c r="AF236" s="114"/>
      <c r="AG236" s="114"/>
      <c r="AH236" s="114"/>
      <c r="AI236" s="114"/>
      <c r="AJ236" s="114"/>
      <c r="AK236" s="114"/>
      <c r="AL236" s="114"/>
      <c r="AM236" s="114"/>
      <c r="AN236" s="114"/>
      <c r="AO236" s="114"/>
      <c r="AP236" s="114"/>
      <c r="AQ236" s="114"/>
      <c r="AR236" s="114"/>
      <c r="AS236" s="114"/>
      <c r="AT236" s="114"/>
    </row>
    <row r="237" spans="1:46">
      <c r="A237" s="114"/>
      <c r="B237" s="114"/>
      <c r="C237" s="114"/>
      <c r="D237" s="114"/>
      <c r="E237" s="114"/>
      <c r="F237" s="114"/>
      <c r="G237" s="114"/>
      <c r="H237" s="114"/>
      <c r="I237" s="114"/>
      <c r="J237" s="114"/>
      <c r="K237" s="114"/>
      <c r="L237" s="114"/>
      <c r="M237" s="114"/>
      <c r="N237" s="114"/>
      <c r="O237" s="114"/>
      <c r="P237" s="114"/>
      <c r="Q237" s="114"/>
      <c r="R237" s="114"/>
      <c r="S237" s="114"/>
      <c r="T237" s="114"/>
      <c r="U237" s="114"/>
      <c r="V237" s="114"/>
      <c r="W237" s="114"/>
      <c r="X237" s="114"/>
      <c r="Y237" s="114"/>
      <c r="Z237" s="114"/>
      <c r="AA237" s="114"/>
      <c r="AB237" s="114"/>
      <c r="AC237" s="114"/>
      <c r="AD237" s="114"/>
      <c r="AE237" s="114"/>
      <c r="AF237" s="114"/>
      <c r="AG237" s="114"/>
      <c r="AH237" s="114"/>
      <c r="AI237" s="114"/>
      <c r="AJ237" s="114"/>
      <c r="AK237" s="114"/>
      <c r="AL237" s="114"/>
      <c r="AM237" s="114"/>
      <c r="AN237" s="114"/>
      <c r="AO237" s="114"/>
      <c r="AP237" s="114"/>
      <c r="AQ237" s="114"/>
      <c r="AR237" s="114"/>
      <c r="AS237" s="114"/>
      <c r="AT237" s="114"/>
    </row>
    <row r="238" spans="1:46">
      <c r="A238" s="114"/>
      <c r="B238" s="114"/>
      <c r="C238" s="114"/>
      <c r="D238" s="114"/>
      <c r="E238" s="114"/>
      <c r="F238" s="114"/>
      <c r="G238" s="114"/>
      <c r="H238" s="114"/>
      <c r="I238" s="114"/>
      <c r="J238" s="114"/>
      <c r="K238" s="114"/>
      <c r="L238" s="114"/>
      <c r="M238" s="114"/>
      <c r="N238" s="114"/>
      <c r="O238" s="114"/>
      <c r="P238" s="114"/>
      <c r="Q238" s="114"/>
      <c r="R238" s="114"/>
      <c r="S238" s="114"/>
      <c r="T238" s="114"/>
      <c r="U238" s="114"/>
      <c r="V238" s="114"/>
      <c r="W238" s="114"/>
      <c r="X238" s="114"/>
      <c r="Y238" s="114"/>
      <c r="Z238" s="114"/>
      <c r="AA238" s="114"/>
      <c r="AB238" s="114"/>
      <c r="AC238" s="114"/>
      <c r="AD238" s="114"/>
      <c r="AE238" s="114"/>
      <c r="AF238" s="114"/>
      <c r="AG238" s="114"/>
      <c r="AH238" s="114"/>
      <c r="AI238" s="114"/>
      <c r="AJ238" s="114"/>
      <c r="AK238" s="114"/>
      <c r="AL238" s="114"/>
      <c r="AM238" s="114"/>
      <c r="AN238" s="114"/>
      <c r="AO238" s="114"/>
      <c r="AP238" s="114"/>
      <c r="AQ238" s="114"/>
      <c r="AR238" s="114"/>
      <c r="AS238" s="114"/>
      <c r="AT238" s="114"/>
    </row>
    <row r="239" spans="1:46">
      <c r="A239" s="114"/>
      <c r="B239" s="114"/>
      <c r="C239" s="114"/>
      <c r="D239" s="114"/>
      <c r="E239" s="114"/>
      <c r="F239" s="114"/>
      <c r="G239" s="114"/>
      <c r="H239" s="114"/>
      <c r="I239" s="114"/>
      <c r="J239" s="114"/>
      <c r="K239" s="114"/>
      <c r="L239" s="114"/>
      <c r="M239" s="114"/>
      <c r="N239" s="114"/>
      <c r="O239" s="114"/>
      <c r="P239" s="114"/>
      <c r="Q239" s="114"/>
      <c r="R239" s="114"/>
      <c r="S239" s="114"/>
      <c r="T239" s="114"/>
      <c r="U239" s="114"/>
      <c r="V239" s="114"/>
      <c r="W239" s="114"/>
      <c r="X239" s="114"/>
      <c r="Y239" s="114"/>
      <c r="Z239" s="114"/>
      <c r="AA239" s="114"/>
      <c r="AB239" s="114"/>
      <c r="AC239" s="114"/>
      <c r="AD239" s="114"/>
      <c r="AE239" s="114"/>
      <c r="AF239" s="114"/>
      <c r="AG239" s="114"/>
      <c r="AH239" s="114"/>
      <c r="AI239" s="114"/>
      <c r="AJ239" s="114"/>
      <c r="AK239" s="114"/>
      <c r="AL239" s="114"/>
      <c r="AM239" s="114"/>
      <c r="AN239" s="114"/>
      <c r="AO239" s="114"/>
      <c r="AP239" s="114"/>
      <c r="AQ239" s="114"/>
      <c r="AR239" s="114"/>
      <c r="AS239" s="114"/>
      <c r="AT239" s="114"/>
    </row>
    <row r="240" spans="1:46">
      <c r="A240" s="114"/>
      <c r="B240" s="114"/>
      <c r="C240" s="114"/>
      <c r="D240" s="114"/>
      <c r="E240" s="114"/>
      <c r="F240" s="114"/>
      <c r="G240" s="114"/>
      <c r="H240" s="114"/>
      <c r="I240" s="114"/>
      <c r="J240" s="114"/>
      <c r="K240" s="114"/>
      <c r="L240" s="114"/>
      <c r="M240" s="114"/>
      <c r="N240" s="114"/>
      <c r="O240" s="114"/>
      <c r="P240" s="114"/>
      <c r="Q240" s="114"/>
      <c r="R240" s="114"/>
      <c r="S240" s="114"/>
      <c r="T240" s="114"/>
      <c r="U240" s="114"/>
      <c r="V240" s="114"/>
      <c r="W240" s="114"/>
      <c r="X240" s="114"/>
      <c r="Y240" s="114"/>
      <c r="Z240" s="114"/>
      <c r="AA240" s="114"/>
      <c r="AB240" s="114"/>
      <c r="AC240" s="114"/>
      <c r="AD240" s="114"/>
      <c r="AE240" s="114"/>
      <c r="AF240" s="114"/>
      <c r="AG240" s="114"/>
      <c r="AH240" s="114"/>
      <c r="AI240" s="114"/>
      <c r="AJ240" s="114"/>
      <c r="AK240" s="114"/>
      <c r="AL240" s="114"/>
      <c r="AM240" s="114"/>
      <c r="AN240" s="114"/>
      <c r="AO240" s="114"/>
      <c r="AP240" s="114"/>
      <c r="AQ240" s="114"/>
      <c r="AR240" s="114"/>
      <c r="AS240" s="114"/>
      <c r="AT240" s="114"/>
    </row>
    <row r="241" spans="1:46">
      <c r="A241" s="114"/>
      <c r="B241" s="114"/>
      <c r="C241" s="114"/>
      <c r="D241" s="114"/>
      <c r="E241" s="114"/>
      <c r="F241" s="114"/>
      <c r="G241" s="114"/>
      <c r="H241" s="114"/>
      <c r="I241" s="114"/>
      <c r="J241" s="114"/>
      <c r="K241" s="114"/>
      <c r="L241" s="114"/>
      <c r="M241" s="114"/>
      <c r="N241" s="114"/>
      <c r="O241" s="114"/>
      <c r="P241" s="114"/>
      <c r="Q241" s="114"/>
      <c r="R241" s="114"/>
      <c r="S241" s="114"/>
      <c r="T241" s="114"/>
      <c r="U241" s="114"/>
      <c r="V241" s="114"/>
      <c r="W241" s="114"/>
      <c r="X241" s="114"/>
      <c r="Y241" s="114"/>
      <c r="Z241" s="114"/>
      <c r="AA241" s="114"/>
      <c r="AB241" s="114"/>
      <c r="AC241" s="114"/>
      <c r="AD241" s="114"/>
      <c r="AE241" s="114"/>
      <c r="AF241" s="114"/>
      <c r="AG241" s="114"/>
      <c r="AH241" s="114"/>
      <c r="AI241" s="114"/>
      <c r="AJ241" s="114"/>
      <c r="AK241" s="114"/>
      <c r="AL241" s="114"/>
      <c r="AM241" s="114"/>
      <c r="AN241" s="114"/>
      <c r="AO241" s="114"/>
      <c r="AP241" s="114"/>
      <c r="AQ241" s="114"/>
      <c r="AR241" s="114"/>
      <c r="AS241" s="114"/>
      <c r="AT241" s="114"/>
    </row>
    <row r="242" spans="1:46">
      <c r="A242" s="114"/>
      <c r="B242" s="114"/>
      <c r="C242" s="114"/>
      <c r="D242" s="114"/>
      <c r="E242" s="114"/>
      <c r="F242" s="114"/>
      <c r="G242" s="114"/>
      <c r="H242" s="114"/>
      <c r="I242" s="114"/>
      <c r="J242" s="114"/>
      <c r="K242" s="114"/>
      <c r="L242" s="114"/>
      <c r="M242" s="114"/>
      <c r="N242" s="114"/>
      <c r="O242" s="114"/>
      <c r="P242" s="114"/>
      <c r="Q242" s="114"/>
      <c r="R242" s="114"/>
      <c r="S242" s="114"/>
      <c r="T242" s="114"/>
      <c r="U242" s="114"/>
      <c r="V242" s="114"/>
      <c r="W242" s="114"/>
      <c r="X242" s="114"/>
      <c r="Y242" s="114"/>
      <c r="Z242" s="114"/>
      <c r="AA242" s="114"/>
      <c r="AB242" s="114"/>
      <c r="AC242" s="114"/>
      <c r="AD242" s="114"/>
      <c r="AE242" s="114"/>
      <c r="AF242" s="114"/>
      <c r="AG242" s="114"/>
      <c r="AH242" s="114"/>
      <c r="AI242" s="114"/>
      <c r="AJ242" s="114"/>
      <c r="AK242" s="114"/>
      <c r="AL242" s="114"/>
      <c r="AM242" s="114"/>
      <c r="AN242" s="114"/>
      <c r="AO242" s="114"/>
      <c r="AP242" s="114"/>
      <c r="AQ242" s="114"/>
      <c r="AR242" s="114"/>
      <c r="AS242" s="114"/>
      <c r="AT242" s="114"/>
    </row>
    <row r="243" spans="1:46">
      <c r="A243" s="114"/>
      <c r="B243" s="114"/>
      <c r="C243" s="114"/>
      <c r="D243" s="114"/>
      <c r="E243" s="114"/>
      <c r="F243" s="114"/>
      <c r="G243" s="114"/>
      <c r="H243" s="114"/>
      <c r="I243" s="114"/>
      <c r="J243" s="114"/>
      <c r="K243" s="114"/>
      <c r="L243" s="114"/>
      <c r="M243" s="114"/>
      <c r="N243" s="114"/>
      <c r="O243" s="114"/>
      <c r="P243" s="114"/>
      <c r="Q243" s="114"/>
      <c r="R243" s="114"/>
      <c r="S243" s="114"/>
      <c r="T243" s="114"/>
      <c r="U243" s="114"/>
      <c r="V243" s="114"/>
      <c r="W243" s="114"/>
      <c r="X243" s="114"/>
      <c r="Y243" s="114"/>
      <c r="Z243" s="114"/>
      <c r="AA243" s="114"/>
      <c r="AB243" s="114"/>
      <c r="AC243" s="114"/>
      <c r="AD243" s="114"/>
      <c r="AE243" s="114"/>
      <c r="AF243" s="114"/>
      <c r="AG243" s="114"/>
      <c r="AH243" s="114"/>
      <c r="AI243" s="114"/>
      <c r="AJ243" s="114"/>
      <c r="AK243" s="114"/>
      <c r="AL243" s="114"/>
      <c r="AM243" s="114"/>
      <c r="AN243" s="114"/>
      <c r="AO243" s="114"/>
      <c r="AP243" s="114"/>
      <c r="AQ243" s="114"/>
      <c r="AR243" s="114"/>
      <c r="AS243" s="114"/>
      <c r="AT243" s="114"/>
    </row>
    <row r="244" spans="1:46">
      <c r="A244" s="114"/>
      <c r="B244" s="114"/>
      <c r="C244" s="114"/>
      <c r="D244" s="114"/>
      <c r="E244" s="114"/>
      <c r="F244" s="114"/>
      <c r="G244" s="114"/>
      <c r="H244" s="114"/>
      <c r="I244" s="114"/>
      <c r="J244" s="114"/>
      <c r="K244" s="114"/>
      <c r="L244" s="114"/>
      <c r="M244" s="114"/>
      <c r="N244" s="114"/>
      <c r="O244" s="114"/>
      <c r="P244" s="114"/>
      <c r="Q244" s="114"/>
      <c r="R244" s="114"/>
      <c r="S244" s="114"/>
      <c r="T244" s="114"/>
      <c r="U244" s="114"/>
      <c r="V244" s="114"/>
      <c r="W244" s="114"/>
      <c r="X244" s="114"/>
      <c r="Y244" s="114"/>
      <c r="Z244" s="114"/>
      <c r="AA244" s="114"/>
      <c r="AB244" s="114"/>
      <c r="AC244" s="114"/>
      <c r="AD244" s="114"/>
      <c r="AE244" s="114"/>
      <c r="AF244" s="114"/>
      <c r="AG244" s="114"/>
      <c r="AH244" s="114"/>
      <c r="AI244" s="114"/>
      <c r="AJ244" s="114"/>
      <c r="AK244" s="114"/>
      <c r="AL244" s="114"/>
      <c r="AM244" s="114"/>
      <c r="AN244" s="114"/>
      <c r="AO244" s="114"/>
      <c r="AP244" s="114"/>
      <c r="AQ244" s="114"/>
      <c r="AR244" s="114"/>
      <c r="AS244" s="114"/>
      <c r="AT244" s="114"/>
    </row>
    <row r="245" spans="1:46">
      <c r="A245" s="114"/>
      <c r="B245" s="114"/>
      <c r="C245" s="114"/>
      <c r="D245" s="114"/>
      <c r="E245" s="114"/>
      <c r="F245" s="114"/>
      <c r="G245" s="114"/>
      <c r="H245" s="114"/>
      <c r="I245" s="114"/>
      <c r="J245" s="114"/>
      <c r="K245" s="114"/>
      <c r="L245" s="114"/>
      <c r="M245" s="114"/>
      <c r="N245" s="114"/>
      <c r="O245" s="114"/>
      <c r="P245" s="114"/>
      <c r="Q245" s="114"/>
      <c r="R245" s="114"/>
      <c r="S245" s="114"/>
      <c r="T245" s="114"/>
      <c r="U245" s="114"/>
      <c r="V245" s="114"/>
      <c r="W245" s="114"/>
      <c r="X245" s="114"/>
      <c r="Y245" s="114"/>
      <c r="Z245" s="114"/>
      <c r="AA245" s="114"/>
      <c r="AB245" s="114"/>
      <c r="AC245" s="114"/>
      <c r="AD245" s="114"/>
      <c r="AE245" s="114"/>
      <c r="AF245" s="114"/>
      <c r="AG245" s="114"/>
      <c r="AH245" s="114"/>
      <c r="AI245" s="114"/>
      <c r="AJ245" s="114"/>
      <c r="AK245" s="114"/>
      <c r="AL245" s="114"/>
      <c r="AM245" s="114"/>
      <c r="AN245" s="114"/>
      <c r="AO245" s="114"/>
      <c r="AP245" s="114"/>
      <c r="AQ245" s="114"/>
      <c r="AR245" s="114"/>
      <c r="AS245" s="114"/>
      <c r="AT245" s="114"/>
    </row>
    <row r="246" spans="1:46">
      <c r="A246" s="114"/>
      <c r="B246" s="114"/>
      <c r="C246" s="114"/>
      <c r="D246" s="114"/>
      <c r="E246" s="114"/>
      <c r="F246" s="114"/>
      <c r="G246" s="114"/>
      <c r="H246" s="114"/>
      <c r="I246" s="114"/>
      <c r="J246" s="114"/>
      <c r="K246" s="114"/>
      <c r="L246" s="114"/>
      <c r="M246" s="114"/>
      <c r="N246" s="114"/>
      <c r="O246" s="114"/>
      <c r="P246" s="114"/>
      <c r="Q246" s="114"/>
      <c r="R246" s="114"/>
      <c r="S246" s="114"/>
      <c r="T246" s="114"/>
      <c r="U246" s="114"/>
      <c r="V246" s="114"/>
      <c r="W246" s="114"/>
      <c r="X246" s="114"/>
      <c r="Y246" s="114"/>
      <c r="Z246" s="114"/>
      <c r="AA246" s="114"/>
      <c r="AB246" s="114"/>
      <c r="AC246" s="114"/>
      <c r="AD246" s="114"/>
      <c r="AE246" s="114"/>
      <c r="AF246" s="114"/>
      <c r="AG246" s="114"/>
      <c r="AH246" s="114"/>
      <c r="AI246" s="114"/>
      <c r="AJ246" s="114"/>
      <c r="AK246" s="114"/>
      <c r="AL246" s="114"/>
      <c r="AM246" s="114"/>
      <c r="AN246" s="114"/>
      <c r="AO246" s="114"/>
      <c r="AP246" s="114"/>
      <c r="AQ246" s="114"/>
      <c r="AR246" s="114"/>
      <c r="AS246" s="114"/>
      <c r="AT246" s="114"/>
    </row>
    <row r="247" spans="1:46">
      <c r="A247" s="114"/>
      <c r="B247" s="114"/>
      <c r="C247" s="114"/>
      <c r="D247" s="114"/>
      <c r="E247" s="114"/>
      <c r="F247" s="114"/>
      <c r="G247" s="114"/>
      <c r="H247" s="114"/>
      <c r="I247" s="114"/>
      <c r="J247" s="114"/>
      <c r="K247" s="114"/>
      <c r="L247" s="114"/>
      <c r="M247" s="114"/>
      <c r="N247" s="114"/>
      <c r="O247" s="114"/>
      <c r="P247" s="114"/>
      <c r="Q247" s="114"/>
      <c r="R247" s="114"/>
      <c r="S247" s="114"/>
      <c r="T247" s="114"/>
      <c r="U247" s="114"/>
      <c r="V247" s="114"/>
      <c r="W247" s="114"/>
      <c r="X247" s="114"/>
      <c r="Y247" s="114"/>
      <c r="Z247" s="114"/>
      <c r="AA247" s="114"/>
      <c r="AB247" s="114"/>
      <c r="AC247" s="114"/>
      <c r="AD247" s="114"/>
      <c r="AE247" s="114"/>
      <c r="AF247" s="114"/>
      <c r="AG247" s="114"/>
      <c r="AH247" s="114"/>
      <c r="AI247" s="114"/>
      <c r="AJ247" s="114"/>
      <c r="AK247" s="114"/>
      <c r="AL247" s="114"/>
      <c r="AM247" s="114"/>
      <c r="AN247" s="114"/>
      <c r="AO247" s="114"/>
      <c r="AP247" s="114"/>
      <c r="AQ247" s="114"/>
      <c r="AR247" s="114"/>
      <c r="AS247" s="114"/>
      <c r="AT247" s="114"/>
    </row>
    <row r="248" spans="1:46">
      <c r="A248" s="114"/>
      <c r="B248" s="114"/>
      <c r="C248" s="114"/>
      <c r="D248" s="114"/>
      <c r="E248" s="114"/>
      <c r="F248" s="114"/>
      <c r="G248" s="114"/>
      <c r="H248" s="114"/>
      <c r="I248" s="114"/>
      <c r="J248" s="114"/>
      <c r="K248" s="114"/>
      <c r="L248" s="114"/>
      <c r="M248" s="114"/>
      <c r="N248" s="114"/>
      <c r="O248" s="114"/>
      <c r="P248" s="114"/>
      <c r="Q248" s="114"/>
      <c r="R248" s="114"/>
      <c r="S248" s="114"/>
      <c r="T248" s="114"/>
      <c r="U248" s="114"/>
      <c r="V248" s="114"/>
      <c r="W248" s="114"/>
      <c r="X248" s="114"/>
      <c r="Y248" s="114"/>
      <c r="Z248" s="114"/>
      <c r="AA248" s="114"/>
      <c r="AB248" s="114"/>
      <c r="AC248" s="114"/>
      <c r="AD248" s="114"/>
      <c r="AE248" s="114"/>
      <c r="AF248" s="114"/>
      <c r="AG248" s="114"/>
      <c r="AH248" s="114"/>
      <c r="AI248" s="114"/>
      <c r="AJ248" s="114"/>
      <c r="AK248" s="114"/>
      <c r="AL248" s="114"/>
      <c r="AM248" s="114"/>
      <c r="AN248" s="114"/>
      <c r="AO248" s="114"/>
      <c r="AP248" s="114"/>
      <c r="AQ248" s="114"/>
      <c r="AR248" s="114"/>
      <c r="AS248" s="114"/>
      <c r="AT248" s="114"/>
    </row>
    <row r="249" spans="1:46">
      <c r="A249" s="114"/>
      <c r="B249" s="114"/>
      <c r="C249" s="114"/>
      <c r="D249" s="114"/>
      <c r="E249" s="114"/>
      <c r="F249" s="114"/>
      <c r="G249" s="114"/>
      <c r="H249" s="114"/>
      <c r="I249" s="114"/>
      <c r="J249" s="114"/>
      <c r="K249" s="114"/>
      <c r="L249" s="114"/>
      <c r="M249" s="114"/>
      <c r="N249" s="114"/>
      <c r="O249" s="114"/>
      <c r="P249" s="114"/>
      <c r="Q249" s="114"/>
      <c r="R249" s="114"/>
      <c r="S249" s="114"/>
      <c r="T249" s="114"/>
      <c r="U249" s="114"/>
      <c r="V249" s="114"/>
      <c r="W249" s="114"/>
      <c r="X249" s="114"/>
      <c r="Y249" s="114"/>
      <c r="Z249" s="114"/>
      <c r="AA249" s="114"/>
      <c r="AB249" s="114"/>
      <c r="AC249" s="114"/>
      <c r="AD249" s="114"/>
      <c r="AE249" s="114"/>
      <c r="AF249" s="114"/>
      <c r="AG249" s="114"/>
      <c r="AH249" s="114"/>
      <c r="AI249" s="114"/>
      <c r="AJ249" s="114"/>
      <c r="AK249" s="114"/>
      <c r="AL249" s="114"/>
      <c r="AM249" s="114"/>
      <c r="AN249" s="114"/>
      <c r="AO249" s="114"/>
      <c r="AP249" s="114"/>
      <c r="AQ249" s="114"/>
      <c r="AR249" s="114"/>
      <c r="AS249" s="114"/>
      <c r="AT249" s="114"/>
    </row>
    <row r="250" spans="1:46">
      <c r="A250" s="114"/>
      <c r="B250" s="114"/>
      <c r="C250" s="114"/>
      <c r="D250" s="114"/>
      <c r="E250" s="114"/>
      <c r="F250" s="114"/>
      <c r="G250" s="114"/>
      <c r="H250" s="114"/>
      <c r="I250" s="114"/>
      <c r="J250" s="114"/>
      <c r="K250" s="114"/>
      <c r="L250" s="114"/>
      <c r="M250" s="114"/>
      <c r="N250" s="114"/>
      <c r="O250" s="114"/>
      <c r="P250" s="114"/>
      <c r="Q250" s="114"/>
      <c r="R250" s="114"/>
      <c r="S250" s="114"/>
      <c r="T250" s="114"/>
      <c r="U250" s="114"/>
      <c r="V250" s="114"/>
      <c r="W250" s="114"/>
      <c r="X250" s="114"/>
      <c r="Y250" s="114"/>
      <c r="Z250" s="114"/>
      <c r="AA250" s="114"/>
      <c r="AB250" s="114"/>
      <c r="AC250" s="114"/>
      <c r="AD250" s="114"/>
      <c r="AE250" s="114"/>
      <c r="AF250" s="114"/>
      <c r="AG250" s="114"/>
      <c r="AH250" s="114"/>
      <c r="AI250" s="114"/>
      <c r="AJ250" s="114"/>
      <c r="AK250" s="114"/>
      <c r="AL250" s="114"/>
      <c r="AM250" s="114"/>
      <c r="AN250" s="114"/>
      <c r="AO250" s="114"/>
      <c r="AP250" s="114"/>
      <c r="AQ250" s="114"/>
      <c r="AR250" s="114"/>
      <c r="AS250" s="114"/>
      <c r="AT250" s="114"/>
    </row>
    <row r="251" spans="1:46">
      <c r="A251" s="114"/>
      <c r="B251" s="114"/>
      <c r="C251" s="114"/>
      <c r="D251" s="114"/>
      <c r="E251" s="114"/>
      <c r="F251" s="114"/>
      <c r="G251" s="114"/>
      <c r="H251" s="114"/>
      <c r="I251" s="114"/>
      <c r="J251" s="114"/>
      <c r="K251" s="114"/>
      <c r="L251" s="114"/>
      <c r="M251" s="114"/>
      <c r="N251" s="114"/>
      <c r="O251" s="114"/>
      <c r="P251" s="114"/>
      <c r="Q251" s="114"/>
      <c r="R251" s="114"/>
      <c r="S251" s="114"/>
      <c r="T251" s="114"/>
      <c r="U251" s="114"/>
      <c r="V251" s="114"/>
      <c r="W251" s="114"/>
      <c r="X251" s="114"/>
      <c r="Y251" s="114"/>
      <c r="Z251" s="114"/>
      <c r="AA251" s="114"/>
      <c r="AB251" s="114"/>
      <c r="AC251" s="114"/>
      <c r="AD251" s="114"/>
      <c r="AE251" s="114"/>
      <c r="AF251" s="114"/>
      <c r="AG251" s="114"/>
      <c r="AH251" s="114"/>
      <c r="AI251" s="114"/>
      <c r="AJ251" s="114"/>
      <c r="AK251" s="114"/>
      <c r="AL251" s="114"/>
      <c r="AM251" s="114"/>
      <c r="AN251" s="114"/>
      <c r="AO251" s="114"/>
      <c r="AP251" s="114"/>
      <c r="AQ251" s="114"/>
      <c r="AR251" s="114"/>
      <c r="AS251" s="114"/>
      <c r="AT251" s="114"/>
    </row>
    <row r="252" spans="1:46">
      <c r="A252" s="114"/>
      <c r="B252" s="114"/>
      <c r="C252" s="114"/>
      <c r="D252" s="114"/>
      <c r="E252" s="114"/>
      <c r="F252" s="114"/>
      <c r="G252" s="114"/>
      <c r="H252" s="114"/>
      <c r="I252" s="114"/>
      <c r="J252" s="114"/>
      <c r="K252" s="114"/>
      <c r="L252" s="114"/>
      <c r="M252" s="114"/>
      <c r="N252" s="114"/>
      <c r="O252" s="114"/>
      <c r="P252" s="114"/>
      <c r="Q252" s="114"/>
      <c r="R252" s="114"/>
      <c r="S252" s="114"/>
      <c r="T252" s="114"/>
      <c r="U252" s="114"/>
      <c r="V252" s="114"/>
      <c r="W252" s="114"/>
      <c r="X252" s="114"/>
      <c r="Y252" s="114"/>
      <c r="Z252" s="114"/>
      <c r="AA252" s="114"/>
      <c r="AB252" s="114"/>
      <c r="AC252" s="114"/>
      <c r="AD252" s="114"/>
      <c r="AE252" s="114"/>
      <c r="AF252" s="114"/>
      <c r="AG252" s="114"/>
      <c r="AH252" s="114"/>
      <c r="AI252" s="114"/>
      <c r="AJ252" s="114"/>
      <c r="AK252" s="114"/>
      <c r="AL252" s="114"/>
      <c r="AM252" s="114"/>
      <c r="AN252" s="114"/>
      <c r="AO252" s="114"/>
      <c r="AP252" s="114"/>
      <c r="AQ252" s="114"/>
      <c r="AR252" s="114"/>
      <c r="AS252" s="114"/>
      <c r="AT252" s="114"/>
    </row>
    <row r="253" spans="1:46">
      <c r="A253" s="114"/>
      <c r="B253" s="114"/>
      <c r="C253" s="114"/>
      <c r="D253" s="114"/>
      <c r="E253" s="114"/>
      <c r="F253" s="114"/>
      <c r="G253" s="114"/>
      <c r="H253" s="114"/>
      <c r="I253" s="114"/>
      <c r="J253" s="114"/>
      <c r="K253" s="114"/>
      <c r="L253" s="114"/>
      <c r="M253" s="114"/>
      <c r="N253" s="114"/>
      <c r="O253" s="114"/>
      <c r="P253" s="114"/>
      <c r="Q253" s="114"/>
      <c r="R253" s="114"/>
      <c r="S253" s="114"/>
      <c r="T253" s="114"/>
      <c r="U253" s="114"/>
      <c r="V253" s="114"/>
      <c r="W253" s="114"/>
      <c r="X253" s="114"/>
      <c r="Y253" s="114"/>
      <c r="Z253" s="114"/>
      <c r="AA253" s="114"/>
      <c r="AB253" s="114"/>
      <c r="AC253" s="114"/>
      <c r="AD253" s="114"/>
      <c r="AE253" s="114"/>
      <c r="AF253" s="114"/>
      <c r="AG253" s="114"/>
      <c r="AH253" s="114"/>
      <c r="AI253" s="114"/>
      <c r="AJ253" s="114"/>
      <c r="AK253" s="114"/>
      <c r="AL253" s="114"/>
      <c r="AM253" s="114"/>
      <c r="AN253" s="114"/>
      <c r="AO253" s="114"/>
      <c r="AP253" s="114"/>
      <c r="AQ253" s="114"/>
      <c r="AR253" s="114"/>
      <c r="AS253" s="114"/>
      <c r="AT253" s="114"/>
    </row>
    <row r="254" spans="1:46">
      <c r="A254" s="114"/>
      <c r="B254" s="114"/>
      <c r="C254" s="114"/>
      <c r="D254" s="114"/>
      <c r="E254" s="114"/>
      <c r="F254" s="114"/>
      <c r="G254" s="114"/>
      <c r="H254" s="114"/>
      <c r="I254" s="114"/>
      <c r="J254" s="114"/>
      <c r="K254" s="114"/>
      <c r="L254" s="114"/>
      <c r="M254" s="114"/>
      <c r="N254" s="114"/>
      <c r="O254" s="114"/>
      <c r="P254" s="114"/>
      <c r="Q254" s="114"/>
      <c r="R254" s="114"/>
      <c r="S254" s="114"/>
      <c r="T254" s="114"/>
      <c r="U254" s="114"/>
      <c r="V254" s="114"/>
      <c r="W254" s="114"/>
      <c r="X254" s="114"/>
      <c r="Y254" s="114"/>
      <c r="Z254" s="114"/>
      <c r="AA254" s="114"/>
      <c r="AB254" s="114"/>
      <c r="AC254" s="114"/>
      <c r="AD254" s="114"/>
      <c r="AE254" s="114"/>
      <c r="AF254" s="114"/>
      <c r="AG254" s="114"/>
      <c r="AH254" s="114"/>
      <c r="AI254" s="114"/>
      <c r="AJ254" s="114"/>
      <c r="AK254" s="114"/>
      <c r="AL254" s="114"/>
      <c r="AM254" s="114"/>
      <c r="AN254" s="114"/>
      <c r="AO254" s="114"/>
      <c r="AP254" s="114"/>
      <c r="AQ254" s="114"/>
      <c r="AR254" s="114"/>
      <c r="AS254" s="114"/>
      <c r="AT254" s="114"/>
    </row>
    <row r="255" spans="1:46">
      <c r="A255" s="114"/>
      <c r="B255" s="114"/>
      <c r="C255" s="114"/>
      <c r="D255" s="114"/>
      <c r="E255" s="114"/>
      <c r="F255" s="114"/>
      <c r="G255" s="114"/>
      <c r="H255" s="114"/>
      <c r="I255" s="114"/>
      <c r="J255" s="114"/>
      <c r="K255" s="114"/>
      <c r="L255" s="114"/>
      <c r="M255" s="114"/>
      <c r="N255" s="114"/>
      <c r="O255" s="114"/>
      <c r="P255" s="114"/>
      <c r="Q255" s="114"/>
      <c r="R255" s="114"/>
      <c r="S255" s="114"/>
      <c r="T255" s="114"/>
      <c r="U255" s="114"/>
      <c r="V255" s="114"/>
      <c r="W255" s="114"/>
      <c r="X255" s="114"/>
      <c r="Y255" s="114"/>
      <c r="Z255" s="114"/>
      <c r="AA255" s="114"/>
      <c r="AB255" s="114"/>
      <c r="AC255" s="114"/>
      <c r="AD255" s="114"/>
      <c r="AE255" s="114"/>
      <c r="AF255" s="114"/>
      <c r="AG255" s="114"/>
      <c r="AH255" s="114"/>
      <c r="AI255" s="114"/>
      <c r="AJ255" s="114"/>
      <c r="AK255" s="114"/>
      <c r="AL255" s="114"/>
      <c r="AM255" s="114"/>
      <c r="AN255" s="114"/>
      <c r="AO255" s="114"/>
      <c r="AP255" s="114"/>
      <c r="AQ255" s="114"/>
      <c r="AR255" s="114"/>
      <c r="AS255" s="114"/>
      <c r="AT255" s="114"/>
    </row>
    <row r="256" spans="1:46">
      <c r="A256" s="114"/>
      <c r="B256" s="114"/>
      <c r="C256" s="114"/>
      <c r="D256" s="114"/>
      <c r="E256" s="114"/>
      <c r="F256" s="114"/>
      <c r="G256" s="114"/>
      <c r="H256" s="114"/>
      <c r="I256" s="114"/>
      <c r="J256" s="114"/>
      <c r="K256" s="114"/>
      <c r="L256" s="114"/>
      <c r="M256" s="114"/>
      <c r="N256" s="114"/>
      <c r="O256" s="114"/>
      <c r="P256" s="114"/>
      <c r="Q256" s="114"/>
      <c r="R256" s="114"/>
      <c r="S256" s="114"/>
      <c r="T256" s="114"/>
      <c r="U256" s="114"/>
      <c r="V256" s="114"/>
      <c r="W256" s="114"/>
      <c r="X256" s="114"/>
      <c r="Y256" s="114"/>
      <c r="Z256" s="114"/>
      <c r="AA256" s="114"/>
      <c r="AB256" s="114"/>
      <c r="AC256" s="114"/>
      <c r="AD256" s="114"/>
      <c r="AE256" s="114"/>
      <c r="AF256" s="114"/>
      <c r="AG256" s="114"/>
      <c r="AH256" s="114"/>
      <c r="AI256" s="114"/>
      <c r="AJ256" s="114"/>
      <c r="AK256" s="114"/>
      <c r="AL256" s="114"/>
      <c r="AM256" s="114"/>
      <c r="AN256" s="114"/>
      <c r="AO256" s="114"/>
      <c r="AP256" s="114"/>
      <c r="AQ256" s="114"/>
      <c r="AR256" s="114"/>
      <c r="AS256" s="114"/>
      <c r="AT256" s="114"/>
    </row>
    <row r="257" spans="1:46">
      <c r="A257" s="114"/>
      <c r="B257" s="114"/>
      <c r="C257" s="114"/>
      <c r="D257" s="114"/>
      <c r="E257" s="114"/>
      <c r="F257" s="114"/>
      <c r="G257" s="114"/>
      <c r="H257" s="114"/>
      <c r="I257" s="114"/>
      <c r="J257" s="114"/>
      <c r="K257" s="114"/>
      <c r="L257" s="114"/>
      <c r="M257" s="114"/>
      <c r="N257" s="114"/>
      <c r="O257" s="114"/>
      <c r="P257" s="114"/>
      <c r="Q257" s="114"/>
      <c r="R257" s="114"/>
      <c r="S257" s="114"/>
      <c r="T257" s="114"/>
      <c r="U257" s="114"/>
      <c r="V257" s="114"/>
      <c r="W257" s="114"/>
      <c r="X257" s="114"/>
      <c r="Y257" s="114"/>
      <c r="Z257" s="114"/>
      <c r="AA257" s="114"/>
      <c r="AB257" s="114"/>
      <c r="AC257" s="114"/>
      <c r="AD257" s="114"/>
      <c r="AE257" s="114"/>
      <c r="AF257" s="114"/>
      <c r="AG257" s="114"/>
      <c r="AH257" s="114"/>
      <c r="AI257" s="114"/>
      <c r="AJ257" s="114"/>
      <c r="AK257" s="114"/>
      <c r="AL257" s="114"/>
      <c r="AM257" s="114"/>
      <c r="AN257" s="114"/>
      <c r="AO257" s="114"/>
      <c r="AP257" s="114"/>
      <c r="AQ257" s="114"/>
      <c r="AR257" s="114"/>
      <c r="AS257" s="114"/>
      <c r="AT257" s="114"/>
    </row>
    <row r="258" spans="1:46">
      <c r="A258" s="114"/>
      <c r="B258" s="114"/>
      <c r="C258" s="114"/>
      <c r="D258" s="114"/>
      <c r="E258" s="114"/>
      <c r="F258" s="114"/>
      <c r="G258" s="114"/>
      <c r="H258" s="114"/>
      <c r="I258" s="114"/>
      <c r="J258" s="114"/>
      <c r="K258" s="114"/>
      <c r="L258" s="114"/>
      <c r="M258" s="114"/>
      <c r="N258" s="114"/>
      <c r="O258" s="114"/>
      <c r="P258" s="114"/>
      <c r="Q258" s="114"/>
      <c r="R258" s="114"/>
      <c r="S258" s="114"/>
      <c r="T258" s="114"/>
      <c r="U258" s="114"/>
      <c r="V258" s="114"/>
      <c r="W258" s="114"/>
      <c r="X258" s="114"/>
      <c r="Y258" s="114"/>
      <c r="Z258" s="114"/>
      <c r="AA258" s="114"/>
      <c r="AB258" s="114"/>
      <c r="AC258" s="114"/>
      <c r="AD258" s="114"/>
      <c r="AE258" s="114"/>
      <c r="AF258" s="114"/>
      <c r="AG258" s="114"/>
      <c r="AH258" s="114"/>
      <c r="AI258" s="114"/>
      <c r="AJ258" s="114"/>
      <c r="AK258" s="114"/>
      <c r="AL258" s="114"/>
      <c r="AM258" s="114"/>
      <c r="AN258" s="114"/>
      <c r="AO258" s="114"/>
      <c r="AP258" s="114"/>
      <c r="AQ258" s="114"/>
      <c r="AR258" s="114"/>
      <c r="AS258" s="114"/>
      <c r="AT258" s="114"/>
    </row>
    <row r="259" spans="1:46">
      <c r="A259" s="114"/>
      <c r="B259" s="114"/>
      <c r="C259" s="114"/>
      <c r="D259" s="114"/>
      <c r="E259" s="114"/>
      <c r="F259" s="114"/>
      <c r="G259" s="114"/>
      <c r="H259" s="114"/>
      <c r="I259" s="114"/>
      <c r="J259" s="114"/>
      <c r="K259" s="114"/>
      <c r="L259" s="114"/>
      <c r="M259" s="114"/>
      <c r="N259" s="114"/>
      <c r="O259" s="114"/>
      <c r="P259" s="114"/>
      <c r="Q259" s="114"/>
      <c r="R259" s="114"/>
      <c r="S259" s="114"/>
      <c r="T259" s="114"/>
      <c r="U259" s="114"/>
      <c r="V259" s="114"/>
      <c r="W259" s="114"/>
      <c r="X259" s="114"/>
      <c r="Y259" s="114"/>
      <c r="Z259" s="114"/>
      <c r="AA259" s="114"/>
      <c r="AB259" s="114"/>
      <c r="AC259" s="114"/>
      <c r="AD259" s="114"/>
      <c r="AE259" s="114"/>
      <c r="AF259" s="114"/>
      <c r="AG259" s="114"/>
      <c r="AH259" s="114"/>
      <c r="AI259" s="114"/>
      <c r="AJ259" s="114"/>
      <c r="AK259" s="114"/>
      <c r="AL259" s="114"/>
      <c r="AM259" s="114"/>
      <c r="AN259" s="114"/>
      <c r="AO259" s="114"/>
      <c r="AP259" s="114"/>
      <c r="AQ259" s="114"/>
      <c r="AR259" s="114"/>
      <c r="AS259" s="114"/>
      <c r="AT259" s="114"/>
    </row>
    <row r="260" spans="1:46">
      <c r="A260" s="114"/>
      <c r="B260" s="114"/>
      <c r="C260" s="114"/>
      <c r="D260" s="114"/>
      <c r="E260" s="114"/>
      <c r="F260" s="114"/>
      <c r="G260" s="114"/>
      <c r="H260" s="114"/>
      <c r="I260" s="114"/>
      <c r="J260" s="114"/>
      <c r="K260" s="114"/>
      <c r="L260" s="114"/>
      <c r="M260" s="114"/>
      <c r="N260" s="114"/>
      <c r="O260" s="114"/>
      <c r="P260" s="114"/>
      <c r="Q260" s="114"/>
      <c r="R260" s="114"/>
      <c r="S260" s="114"/>
      <c r="T260" s="114"/>
      <c r="U260" s="114"/>
      <c r="V260" s="114"/>
      <c r="W260" s="114"/>
      <c r="X260" s="114"/>
      <c r="Y260" s="114"/>
      <c r="Z260" s="114"/>
      <c r="AA260" s="114"/>
      <c r="AB260" s="114"/>
      <c r="AC260" s="114"/>
      <c r="AD260" s="114"/>
      <c r="AE260" s="114"/>
      <c r="AF260" s="114"/>
      <c r="AG260" s="114"/>
      <c r="AH260" s="114"/>
      <c r="AI260" s="114"/>
      <c r="AJ260" s="114"/>
      <c r="AK260" s="114"/>
      <c r="AL260" s="114"/>
      <c r="AM260" s="114"/>
      <c r="AN260" s="114"/>
      <c r="AO260" s="114"/>
      <c r="AP260" s="114"/>
      <c r="AQ260" s="114"/>
      <c r="AR260" s="114"/>
      <c r="AS260" s="114"/>
      <c r="AT260" s="114"/>
    </row>
    <row r="261" spans="1:46">
      <c r="A261" s="114"/>
      <c r="B261" s="114"/>
      <c r="C261" s="114"/>
      <c r="D261" s="114"/>
      <c r="E261" s="114"/>
      <c r="F261" s="114"/>
      <c r="G261" s="114"/>
      <c r="H261" s="114"/>
      <c r="I261" s="114"/>
      <c r="J261" s="114"/>
      <c r="K261" s="114"/>
      <c r="L261" s="114"/>
      <c r="M261" s="114"/>
      <c r="N261" s="114"/>
      <c r="O261" s="114"/>
      <c r="P261" s="114"/>
      <c r="Q261" s="114"/>
      <c r="R261" s="114"/>
      <c r="S261" s="114"/>
      <c r="T261" s="114"/>
      <c r="U261" s="114"/>
      <c r="V261" s="114"/>
      <c r="W261" s="114"/>
      <c r="X261" s="114"/>
      <c r="Y261" s="114"/>
      <c r="Z261" s="114"/>
      <c r="AA261" s="114"/>
      <c r="AB261" s="114"/>
      <c r="AC261" s="114"/>
      <c r="AD261" s="114"/>
      <c r="AE261" s="114"/>
      <c r="AF261" s="114"/>
      <c r="AG261" s="114"/>
      <c r="AH261" s="114"/>
      <c r="AI261" s="114"/>
      <c r="AJ261" s="114"/>
      <c r="AK261" s="114"/>
      <c r="AL261" s="114"/>
      <c r="AM261" s="114"/>
      <c r="AN261" s="114"/>
      <c r="AO261" s="114"/>
      <c r="AP261" s="114"/>
      <c r="AQ261" s="114"/>
      <c r="AR261" s="114"/>
      <c r="AS261" s="114"/>
      <c r="AT261" s="114"/>
    </row>
    <row r="262" spans="1:46">
      <c r="A262" s="114"/>
      <c r="B262" s="114"/>
      <c r="C262" s="114"/>
      <c r="D262" s="114"/>
      <c r="E262" s="114"/>
      <c r="F262" s="114"/>
      <c r="G262" s="114"/>
      <c r="H262" s="114"/>
      <c r="I262" s="114"/>
      <c r="J262" s="114"/>
      <c r="K262" s="114"/>
      <c r="L262" s="114"/>
      <c r="M262" s="114"/>
      <c r="N262" s="114"/>
      <c r="O262" s="114"/>
      <c r="P262" s="114"/>
      <c r="Q262" s="114"/>
      <c r="R262" s="114"/>
      <c r="S262" s="114"/>
      <c r="T262" s="114"/>
      <c r="U262" s="114"/>
      <c r="V262" s="114"/>
      <c r="W262" s="114"/>
      <c r="X262" s="114"/>
      <c r="Y262" s="114"/>
      <c r="Z262" s="114"/>
      <c r="AA262" s="114"/>
      <c r="AB262" s="114"/>
      <c r="AC262" s="114"/>
      <c r="AD262" s="114"/>
      <c r="AE262" s="114"/>
      <c r="AF262" s="114"/>
      <c r="AG262" s="114"/>
      <c r="AH262" s="114"/>
      <c r="AI262" s="114"/>
      <c r="AJ262" s="114"/>
      <c r="AK262" s="114"/>
      <c r="AL262" s="114"/>
      <c r="AM262" s="114"/>
      <c r="AN262" s="114"/>
      <c r="AO262" s="114"/>
      <c r="AP262" s="114"/>
      <c r="AQ262" s="114"/>
      <c r="AR262" s="114"/>
      <c r="AS262" s="114"/>
      <c r="AT262" s="114"/>
    </row>
    <row r="263" spans="1:46">
      <c r="A263" s="114"/>
      <c r="B263" s="114"/>
      <c r="C263" s="114"/>
      <c r="D263" s="114"/>
      <c r="E263" s="114"/>
      <c r="F263" s="114"/>
      <c r="G263" s="114"/>
      <c r="H263" s="114"/>
      <c r="I263" s="114"/>
      <c r="J263" s="114"/>
      <c r="K263" s="114"/>
      <c r="L263" s="114"/>
      <c r="M263" s="114"/>
      <c r="N263" s="114"/>
      <c r="O263" s="114"/>
      <c r="P263" s="114"/>
      <c r="Q263" s="114"/>
      <c r="R263" s="114"/>
      <c r="S263" s="114"/>
      <c r="T263" s="114"/>
      <c r="U263" s="114"/>
      <c r="V263" s="114"/>
      <c r="W263" s="114"/>
      <c r="X263" s="114"/>
      <c r="Y263" s="114"/>
      <c r="Z263" s="114"/>
      <c r="AA263" s="114"/>
      <c r="AB263" s="114"/>
      <c r="AC263" s="114"/>
      <c r="AD263" s="114"/>
      <c r="AE263" s="114"/>
      <c r="AF263" s="114"/>
      <c r="AG263" s="114"/>
      <c r="AH263" s="114"/>
      <c r="AI263" s="114"/>
      <c r="AJ263" s="114"/>
      <c r="AK263" s="114"/>
      <c r="AL263" s="114"/>
      <c r="AM263" s="114"/>
      <c r="AN263" s="114"/>
      <c r="AO263" s="114"/>
      <c r="AP263" s="114"/>
      <c r="AQ263" s="114"/>
      <c r="AR263" s="114"/>
      <c r="AS263" s="114"/>
      <c r="AT263" s="114"/>
    </row>
    <row r="264" spans="1:46">
      <c r="A264" s="114"/>
      <c r="B264" s="114"/>
      <c r="C264" s="114"/>
      <c r="D264" s="114"/>
      <c r="E264" s="114"/>
      <c r="F264" s="114"/>
      <c r="G264" s="114"/>
      <c r="H264" s="114"/>
      <c r="I264" s="114"/>
      <c r="J264" s="114"/>
      <c r="K264" s="114"/>
      <c r="L264" s="114"/>
      <c r="M264" s="114"/>
      <c r="N264" s="114"/>
      <c r="O264" s="114"/>
      <c r="P264" s="114"/>
      <c r="Q264" s="114"/>
      <c r="R264" s="114"/>
      <c r="S264" s="114"/>
      <c r="T264" s="114"/>
      <c r="U264" s="114"/>
      <c r="V264" s="114"/>
      <c r="W264" s="114"/>
      <c r="X264" s="114"/>
      <c r="Y264" s="114"/>
      <c r="Z264" s="114"/>
      <c r="AA264" s="114"/>
      <c r="AB264" s="114"/>
      <c r="AC264" s="114"/>
      <c r="AD264" s="114"/>
      <c r="AE264" s="114"/>
      <c r="AF264" s="114"/>
      <c r="AG264" s="114"/>
      <c r="AH264" s="114"/>
      <c r="AI264" s="114"/>
      <c r="AJ264" s="114"/>
      <c r="AK264" s="114"/>
      <c r="AL264" s="114"/>
      <c r="AM264" s="114"/>
      <c r="AN264" s="114"/>
      <c r="AO264" s="114"/>
      <c r="AP264" s="114"/>
      <c r="AQ264" s="114"/>
      <c r="AR264" s="114"/>
      <c r="AS264" s="114"/>
      <c r="AT264" s="114"/>
    </row>
    <row r="265" spans="1:46">
      <c r="A265" s="114"/>
      <c r="B265" s="114"/>
      <c r="C265" s="114"/>
      <c r="D265" s="114"/>
      <c r="E265" s="114"/>
      <c r="F265" s="114"/>
      <c r="G265" s="114"/>
      <c r="H265" s="114"/>
      <c r="I265" s="114"/>
      <c r="J265" s="114"/>
      <c r="K265" s="114"/>
      <c r="L265" s="114"/>
      <c r="M265" s="114"/>
      <c r="N265" s="114"/>
      <c r="O265" s="114"/>
      <c r="P265" s="114"/>
      <c r="Q265" s="114"/>
      <c r="R265" s="114"/>
      <c r="S265" s="114"/>
      <c r="T265" s="114"/>
      <c r="U265" s="114"/>
      <c r="V265" s="114"/>
      <c r="W265" s="114"/>
      <c r="X265" s="114"/>
      <c r="Y265" s="114"/>
      <c r="Z265" s="114"/>
      <c r="AA265" s="114"/>
      <c r="AB265" s="114"/>
      <c r="AC265" s="114"/>
      <c r="AD265" s="114"/>
      <c r="AE265" s="114"/>
      <c r="AF265" s="114"/>
      <c r="AG265" s="114"/>
      <c r="AH265" s="114"/>
      <c r="AI265" s="114"/>
      <c r="AJ265" s="114"/>
      <c r="AK265" s="114"/>
      <c r="AL265" s="114"/>
      <c r="AM265" s="114"/>
      <c r="AN265" s="114"/>
      <c r="AO265" s="114"/>
      <c r="AP265" s="114"/>
      <c r="AQ265" s="114"/>
      <c r="AR265" s="114"/>
      <c r="AS265" s="114"/>
      <c r="AT265" s="114"/>
    </row>
    <row r="266" spans="1:46">
      <c r="A266" s="114"/>
      <c r="B266" s="114"/>
      <c r="C266" s="114"/>
      <c r="D266" s="114"/>
      <c r="E266" s="114"/>
      <c r="F266" s="114"/>
      <c r="G266" s="114"/>
      <c r="H266" s="114"/>
      <c r="I266" s="114"/>
      <c r="J266" s="114"/>
      <c r="K266" s="114"/>
      <c r="L266" s="114"/>
      <c r="M266" s="114"/>
      <c r="N266" s="114"/>
      <c r="O266" s="114"/>
      <c r="P266" s="114"/>
      <c r="Q266" s="114"/>
      <c r="R266" s="114"/>
      <c r="S266" s="114"/>
      <c r="T266" s="114"/>
      <c r="U266" s="114"/>
      <c r="V266" s="114"/>
      <c r="W266" s="114"/>
      <c r="X266" s="114"/>
      <c r="Y266" s="114"/>
      <c r="Z266" s="114"/>
      <c r="AA266" s="114"/>
      <c r="AB266" s="114"/>
      <c r="AC266" s="114"/>
      <c r="AD266" s="114"/>
      <c r="AE266" s="114"/>
      <c r="AF266" s="114"/>
      <c r="AG266" s="114"/>
      <c r="AH266" s="114"/>
      <c r="AI266" s="114"/>
      <c r="AJ266" s="114"/>
      <c r="AK266" s="114"/>
      <c r="AL266" s="114"/>
      <c r="AM266" s="114"/>
      <c r="AN266" s="114"/>
      <c r="AO266" s="114"/>
      <c r="AP266" s="114"/>
      <c r="AQ266" s="114"/>
      <c r="AR266" s="114"/>
      <c r="AS266" s="114"/>
      <c r="AT266" s="114"/>
    </row>
    <row r="267" spans="1:46">
      <c r="A267" s="114"/>
      <c r="B267" s="114"/>
      <c r="C267" s="114"/>
      <c r="D267" s="114"/>
      <c r="E267" s="114"/>
      <c r="F267" s="114"/>
      <c r="G267" s="114"/>
      <c r="H267" s="114"/>
      <c r="I267" s="114"/>
      <c r="J267" s="114"/>
      <c r="K267" s="114"/>
      <c r="L267" s="114"/>
      <c r="M267" s="114"/>
      <c r="N267" s="114"/>
      <c r="O267" s="114"/>
      <c r="P267" s="114"/>
      <c r="Q267" s="114"/>
      <c r="R267" s="114"/>
      <c r="S267" s="114"/>
      <c r="T267" s="114"/>
      <c r="U267" s="114"/>
      <c r="V267" s="114"/>
      <c r="W267" s="114"/>
      <c r="X267" s="114"/>
      <c r="Y267" s="114"/>
      <c r="Z267" s="114"/>
      <c r="AA267" s="114"/>
      <c r="AB267" s="114"/>
      <c r="AC267" s="114"/>
      <c r="AD267" s="114"/>
      <c r="AE267" s="114"/>
      <c r="AF267" s="114"/>
      <c r="AG267" s="114"/>
      <c r="AH267" s="114"/>
      <c r="AI267" s="114"/>
      <c r="AJ267" s="114"/>
      <c r="AK267" s="114"/>
      <c r="AL267" s="114"/>
      <c r="AM267" s="114"/>
      <c r="AN267" s="114"/>
      <c r="AO267" s="114"/>
      <c r="AP267" s="114"/>
      <c r="AQ267" s="114"/>
      <c r="AR267" s="114"/>
      <c r="AS267" s="114"/>
      <c r="AT267" s="114"/>
    </row>
    <row r="268" spans="1:46">
      <c r="A268" s="114"/>
      <c r="B268" s="114"/>
      <c r="C268" s="114"/>
      <c r="D268" s="114"/>
      <c r="E268" s="114"/>
      <c r="F268" s="114"/>
      <c r="G268" s="114"/>
      <c r="H268" s="114"/>
      <c r="I268" s="114"/>
      <c r="J268" s="114"/>
      <c r="K268" s="114"/>
      <c r="L268" s="114"/>
      <c r="M268" s="114"/>
      <c r="N268" s="114"/>
      <c r="O268" s="114"/>
      <c r="P268" s="114"/>
      <c r="Q268" s="114"/>
      <c r="R268" s="114"/>
      <c r="S268" s="114"/>
      <c r="T268" s="114"/>
      <c r="U268" s="114"/>
      <c r="V268" s="114"/>
      <c r="W268" s="114"/>
      <c r="X268" s="114"/>
      <c r="Y268" s="114"/>
      <c r="Z268" s="114"/>
      <c r="AA268" s="114"/>
      <c r="AB268" s="114"/>
      <c r="AC268" s="114"/>
      <c r="AD268" s="114"/>
      <c r="AE268" s="114"/>
      <c r="AF268" s="114"/>
      <c r="AG268" s="114"/>
      <c r="AH268" s="114"/>
      <c r="AI268" s="114"/>
      <c r="AJ268" s="114"/>
      <c r="AK268" s="114"/>
      <c r="AL268" s="114"/>
      <c r="AM268" s="114"/>
      <c r="AN268" s="114"/>
      <c r="AO268" s="114"/>
      <c r="AP268" s="114"/>
      <c r="AQ268" s="114"/>
      <c r="AR268" s="114"/>
      <c r="AS268" s="114"/>
      <c r="AT268" s="114"/>
    </row>
    <row r="269" spans="1:46">
      <c r="A269" s="114"/>
      <c r="B269" s="114"/>
      <c r="C269" s="114"/>
      <c r="D269" s="114"/>
      <c r="E269" s="114"/>
      <c r="F269" s="114"/>
      <c r="G269" s="114"/>
      <c r="H269" s="114"/>
      <c r="I269" s="114"/>
      <c r="J269" s="114"/>
      <c r="K269" s="114"/>
      <c r="L269" s="114"/>
      <c r="M269" s="114"/>
      <c r="N269" s="114"/>
      <c r="O269" s="114"/>
      <c r="P269" s="114"/>
      <c r="Q269" s="114"/>
      <c r="R269" s="114"/>
      <c r="S269" s="114"/>
      <c r="T269" s="114"/>
      <c r="U269" s="114"/>
      <c r="V269" s="114"/>
      <c r="W269" s="114"/>
      <c r="X269" s="114"/>
      <c r="Y269" s="114"/>
      <c r="Z269" s="114"/>
      <c r="AA269" s="114"/>
      <c r="AB269" s="114"/>
      <c r="AC269" s="114"/>
      <c r="AD269" s="114"/>
      <c r="AE269" s="114"/>
      <c r="AF269" s="114"/>
      <c r="AG269" s="114"/>
      <c r="AH269" s="114"/>
      <c r="AI269" s="114"/>
      <c r="AJ269" s="114"/>
      <c r="AK269" s="114"/>
      <c r="AL269" s="114"/>
      <c r="AM269" s="114"/>
      <c r="AN269" s="114"/>
      <c r="AO269" s="114"/>
      <c r="AP269" s="114"/>
      <c r="AQ269" s="114"/>
      <c r="AR269" s="114"/>
      <c r="AS269" s="114"/>
      <c r="AT269" s="114"/>
    </row>
    <row r="270" spans="1:46">
      <c r="A270" s="114"/>
      <c r="B270" s="114"/>
      <c r="C270" s="114"/>
      <c r="D270" s="114"/>
      <c r="E270" s="114"/>
      <c r="F270" s="114"/>
      <c r="G270" s="114"/>
      <c r="H270" s="114"/>
      <c r="I270" s="114"/>
      <c r="J270" s="114"/>
      <c r="K270" s="114"/>
      <c r="L270" s="114"/>
      <c r="M270" s="114"/>
      <c r="N270" s="114"/>
      <c r="O270" s="114"/>
      <c r="P270" s="114"/>
      <c r="Q270" s="114"/>
      <c r="R270" s="114"/>
      <c r="S270" s="114"/>
      <c r="T270" s="114"/>
      <c r="U270" s="114"/>
      <c r="V270" s="114"/>
      <c r="W270" s="114"/>
      <c r="X270" s="114"/>
      <c r="Y270" s="114"/>
      <c r="Z270" s="114"/>
      <c r="AA270" s="114"/>
      <c r="AB270" s="114"/>
      <c r="AC270" s="114"/>
      <c r="AD270" s="114"/>
      <c r="AE270" s="114"/>
      <c r="AF270" s="114"/>
      <c r="AG270" s="114"/>
      <c r="AH270" s="114"/>
      <c r="AI270" s="114"/>
      <c r="AJ270" s="114"/>
      <c r="AK270" s="114"/>
      <c r="AL270" s="114"/>
      <c r="AM270" s="114"/>
      <c r="AN270" s="114"/>
      <c r="AO270" s="114"/>
      <c r="AP270" s="114"/>
      <c r="AQ270" s="114"/>
      <c r="AR270" s="114"/>
      <c r="AS270" s="114"/>
      <c r="AT270" s="114"/>
    </row>
    <row r="271" spans="1:46">
      <c r="A271" s="114"/>
      <c r="B271" s="114"/>
      <c r="C271" s="114"/>
      <c r="D271" s="114"/>
      <c r="E271" s="114"/>
      <c r="F271" s="114"/>
      <c r="G271" s="114"/>
      <c r="H271" s="114"/>
      <c r="I271" s="114"/>
      <c r="J271" s="114"/>
      <c r="K271" s="114"/>
      <c r="L271" s="114"/>
      <c r="M271" s="114"/>
      <c r="N271" s="114"/>
      <c r="O271" s="114"/>
      <c r="P271" s="114"/>
      <c r="Q271" s="114"/>
      <c r="R271" s="114"/>
      <c r="S271" s="114"/>
      <c r="T271" s="114"/>
      <c r="U271" s="114"/>
      <c r="V271" s="114"/>
      <c r="W271" s="114"/>
      <c r="X271" s="114"/>
      <c r="Y271" s="114"/>
      <c r="Z271" s="114"/>
      <c r="AA271" s="114"/>
      <c r="AB271" s="114"/>
      <c r="AC271" s="114"/>
      <c r="AD271" s="114"/>
      <c r="AE271" s="114"/>
      <c r="AF271" s="114"/>
      <c r="AG271" s="114"/>
      <c r="AH271" s="114"/>
      <c r="AI271" s="114"/>
      <c r="AJ271" s="114"/>
      <c r="AK271" s="114"/>
      <c r="AL271" s="114"/>
      <c r="AM271" s="114"/>
      <c r="AN271" s="114"/>
      <c r="AO271" s="114"/>
      <c r="AP271" s="114"/>
      <c r="AQ271" s="114"/>
      <c r="AR271" s="114"/>
      <c r="AS271" s="114"/>
      <c r="AT271" s="114"/>
    </row>
    <row r="272" spans="1:46">
      <c r="A272" s="114"/>
      <c r="B272" s="114"/>
      <c r="C272" s="114"/>
      <c r="D272" s="114"/>
      <c r="E272" s="114"/>
      <c r="F272" s="114"/>
      <c r="G272" s="114"/>
      <c r="H272" s="114"/>
      <c r="I272" s="114"/>
      <c r="J272" s="114"/>
      <c r="K272" s="114"/>
      <c r="L272" s="114"/>
      <c r="M272" s="114"/>
      <c r="N272" s="114"/>
      <c r="O272" s="114"/>
      <c r="P272" s="114"/>
      <c r="Q272" s="114"/>
      <c r="R272" s="114"/>
      <c r="S272" s="114"/>
      <c r="T272" s="114"/>
      <c r="U272" s="114"/>
      <c r="V272" s="114"/>
      <c r="W272" s="114"/>
      <c r="X272" s="114"/>
      <c r="Y272" s="114"/>
      <c r="Z272" s="114"/>
      <c r="AA272" s="114"/>
      <c r="AB272" s="114"/>
      <c r="AC272" s="114"/>
      <c r="AD272" s="114"/>
      <c r="AE272" s="114"/>
      <c r="AF272" s="114"/>
      <c r="AG272" s="114"/>
      <c r="AH272" s="114"/>
      <c r="AI272" s="114"/>
      <c r="AJ272" s="114"/>
      <c r="AK272" s="114"/>
      <c r="AL272" s="114"/>
      <c r="AM272" s="114"/>
      <c r="AN272" s="114"/>
      <c r="AO272" s="114"/>
      <c r="AP272" s="114"/>
      <c r="AQ272" s="114"/>
      <c r="AR272" s="114"/>
      <c r="AS272" s="114"/>
      <c r="AT272" s="114"/>
    </row>
    <row r="273" spans="1:46">
      <c r="A273" s="114"/>
      <c r="B273" s="114"/>
      <c r="C273" s="114"/>
      <c r="D273" s="114"/>
      <c r="E273" s="114"/>
      <c r="F273" s="114"/>
      <c r="G273" s="114"/>
      <c r="H273" s="114"/>
      <c r="I273" s="114"/>
      <c r="J273" s="114"/>
      <c r="K273" s="114"/>
      <c r="L273" s="114"/>
      <c r="M273" s="114"/>
      <c r="N273" s="114"/>
      <c r="O273" s="114"/>
      <c r="P273" s="114"/>
      <c r="Q273" s="114"/>
      <c r="R273" s="114"/>
      <c r="S273" s="114"/>
      <c r="T273" s="114"/>
      <c r="U273" s="114"/>
      <c r="V273" s="114"/>
      <c r="W273" s="114"/>
      <c r="X273" s="114"/>
      <c r="Y273" s="114"/>
      <c r="Z273" s="114"/>
      <c r="AA273" s="114"/>
      <c r="AB273" s="114"/>
      <c r="AC273" s="114"/>
      <c r="AD273" s="114"/>
      <c r="AE273" s="114"/>
      <c r="AF273" s="114"/>
      <c r="AG273" s="114"/>
      <c r="AH273" s="114"/>
      <c r="AI273" s="114"/>
      <c r="AJ273" s="114"/>
      <c r="AK273" s="114"/>
      <c r="AL273" s="114"/>
      <c r="AM273" s="114"/>
      <c r="AN273" s="114"/>
      <c r="AO273" s="114"/>
      <c r="AP273" s="114"/>
      <c r="AQ273" s="114"/>
      <c r="AR273" s="114"/>
      <c r="AS273" s="114"/>
      <c r="AT273" s="114"/>
    </row>
    <row r="274" spans="1:46">
      <c r="A274" s="114"/>
      <c r="B274" s="114"/>
      <c r="C274" s="114"/>
      <c r="D274" s="114"/>
      <c r="E274" s="114"/>
      <c r="F274" s="114"/>
      <c r="G274" s="114"/>
      <c r="H274" s="114"/>
      <c r="I274" s="114"/>
      <c r="J274" s="114"/>
      <c r="K274" s="114"/>
      <c r="L274" s="114"/>
      <c r="M274" s="114"/>
      <c r="N274" s="114"/>
      <c r="O274" s="114"/>
      <c r="P274" s="114"/>
      <c r="Q274" s="114"/>
      <c r="R274" s="114"/>
      <c r="S274" s="114"/>
      <c r="T274" s="114"/>
      <c r="U274" s="114"/>
      <c r="V274" s="114"/>
      <c r="W274" s="114"/>
      <c r="X274" s="114"/>
      <c r="Y274" s="114"/>
      <c r="Z274" s="114"/>
      <c r="AA274" s="114"/>
      <c r="AB274" s="114"/>
      <c r="AC274" s="114"/>
      <c r="AD274" s="114"/>
      <c r="AE274" s="114"/>
      <c r="AF274" s="114"/>
      <c r="AG274" s="114"/>
      <c r="AH274" s="114"/>
      <c r="AI274" s="114"/>
      <c r="AJ274" s="114"/>
      <c r="AK274" s="114"/>
      <c r="AL274" s="114"/>
      <c r="AM274" s="114"/>
      <c r="AN274" s="114"/>
      <c r="AO274" s="114"/>
      <c r="AP274" s="114"/>
      <c r="AQ274" s="114"/>
      <c r="AR274" s="114"/>
      <c r="AS274" s="114"/>
      <c r="AT274" s="114"/>
    </row>
    <row r="275" spans="1:46">
      <c r="A275" s="114"/>
      <c r="B275" s="114"/>
      <c r="C275" s="114"/>
      <c r="D275" s="114"/>
      <c r="E275" s="114"/>
      <c r="F275" s="114"/>
      <c r="G275" s="114"/>
      <c r="H275" s="114"/>
      <c r="I275" s="114"/>
      <c r="J275" s="114"/>
      <c r="K275" s="114"/>
      <c r="L275" s="114"/>
      <c r="M275" s="114"/>
      <c r="N275" s="114"/>
      <c r="O275" s="114"/>
      <c r="P275" s="114"/>
      <c r="Q275" s="114"/>
      <c r="R275" s="114"/>
      <c r="S275" s="114"/>
      <c r="T275" s="114"/>
      <c r="U275" s="114"/>
      <c r="V275" s="114"/>
      <c r="W275" s="114"/>
      <c r="X275" s="114"/>
      <c r="Y275" s="114"/>
      <c r="Z275" s="114"/>
      <c r="AA275" s="114"/>
      <c r="AB275" s="114"/>
      <c r="AC275" s="114"/>
      <c r="AD275" s="114"/>
      <c r="AE275" s="114"/>
      <c r="AF275" s="114"/>
      <c r="AG275" s="114"/>
      <c r="AH275" s="114"/>
      <c r="AI275" s="114"/>
      <c r="AJ275" s="114"/>
      <c r="AK275" s="114"/>
      <c r="AL275" s="114"/>
      <c r="AM275" s="114"/>
      <c r="AN275" s="114"/>
      <c r="AO275" s="114"/>
      <c r="AP275" s="114"/>
      <c r="AQ275" s="114"/>
      <c r="AR275" s="114"/>
      <c r="AS275" s="114"/>
      <c r="AT275" s="114"/>
    </row>
    <row r="276" spans="1:46">
      <c r="A276" s="114"/>
      <c r="B276" s="114"/>
      <c r="C276" s="114"/>
      <c r="D276" s="114"/>
      <c r="E276" s="114"/>
      <c r="F276" s="114"/>
      <c r="G276" s="114"/>
      <c r="H276" s="114"/>
      <c r="I276" s="114"/>
      <c r="J276" s="114"/>
      <c r="K276" s="114"/>
      <c r="L276" s="114"/>
      <c r="M276" s="114"/>
      <c r="N276" s="114"/>
      <c r="O276" s="114"/>
      <c r="P276" s="114"/>
      <c r="Q276" s="114"/>
      <c r="R276" s="114"/>
      <c r="S276" s="114"/>
      <c r="T276" s="114"/>
      <c r="U276" s="114"/>
      <c r="V276" s="114"/>
      <c r="W276" s="114"/>
      <c r="X276" s="114"/>
      <c r="Y276" s="114"/>
      <c r="Z276" s="114"/>
      <c r="AA276" s="114"/>
      <c r="AB276" s="114"/>
      <c r="AC276" s="114"/>
      <c r="AD276" s="114"/>
      <c r="AE276" s="114"/>
      <c r="AF276" s="114"/>
      <c r="AG276" s="114"/>
      <c r="AH276" s="114"/>
      <c r="AI276" s="114"/>
      <c r="AJ276" s="114"/>
      <c r="AK276" s="114"/>
      <c r="AL276" s="114"/>
      <c r="AM276" s="114"/>
      <c r="AN276" s="114"/>
      <c r="AO276" s="114"/>
      <c r="AP276" s="114"/>
      <c r="AQ276" s="114"/>
      <c r="AR276" s="114"/>
      <c r="AS276" s="114"/>
      <c r="AT276" s="114"/>
    </row>
    <row r="277" spans="1:46">
      <c r="A277" s="114"/>
      <c r="B277" s="114"/>
      <c r="C277" s="114"/>
      <c r="D277" s="114"/>
      <c r="E277" s="114"/>
      <c r="F277" s="114"/>
      <c r="G277" s="114"/>
      <c r="H277" s="114"/>
      <c r="I277" s="114"/>
      <c r="J277" s="114"/>
      <c r="K277" s="114"/>
      <c r="L277" s="114"/>
      <c r="M277" s="114"/>
      <c r="N277" s="114"/>
      <c r="O277" s="114"/>
      <c r="P277" s="114"/>
      <c r="Q277" s="114"/>
      <c r="R277" s="114"/>
      <c r="S277" s="114"/>
      <c r="T277" s="114"/>
      <c r="U277" s="114"/>
      <c r="V277" s="114"/>
      <c r="W277" s="114"/>
      <c r="X277" s="114"/>
      <c r="Y277" s="114"/>
      <c r="Z277" s="114"/>
      <c r="AA277" s="114"/>
      <c r="AB277" s="114"/>
      <c r="AC277" s="114"/>
      <c r="AD277" s="114"/>
      <c r="AE277" s="114"/>
      <c r="AF277" s="114"/>
      <c r="AG277" s="114"/>
      <c r="AH277" s="114"/>
      <c r="AI277" s="114"/>
      <c r="AJ277" s="114"/>
      <c r="AK277" s="114"/>
      <c r="AL277" s="114"/>
      <c r="AM277" s="114"/>
      <c r="AN277" s="114"/>
      <c r="AO277" s="114"/>
      <c r="AP277" s="114"/>
      <c r="AQ277" s="114"/>
      <c r="AR277" s="114"/>
      <c r="AS277" s="114"/>
      <c r="AT277" s="114"/>
    </row>
    <row r="278" spans="1:46">
      <c r="A278" s="114"/>
      <c r="B278" s="114"/>
      <c r="C278" s="114"/>
      <c r="D278" s="114"/>
      <c r="E278" s="114"/>
      <c r="F278" s="114"/>
      <c r="G278" s="114"/>
      <c r="H278" s="114"/>
      <c r="I278" s="114"/>
      <c r="J278" s="114"/>
      <c r="K278" s="114"/>
      <c r="L278" s="114"/>
      <c r="M278" s="114"/>
      <c r="N278" s="114"/>
      <c r="O278" s="114"/>
      <c r="P278" s="114"/>
      <c r="Q278" s="114"/>
      <c r="R278" s="114"/>
      <c r="S278" s="114"/>
      <c r="T278" s="114"/>
      <c r="U278" s="114"/>
      <c r="V278" s="114"/>
      <c r="W278" s="114"/>
      <c r="X278" s="114"/>
      <c r="Y278" s="114"/>
      <c r="Z278" s="114"/>
      <c r="AA278" s="114"/>
      <c r="AB278" s="114"/>
      <c r="AC278" s="114"/>
      <c r="AD278" s="114"/>
      <c r="AE278" s="114"/>
      <c r="AF278" s="114"/>
      <c r="AG278" s="114"/>
      <c r="AH278" s="114"/>
      <c r="AI278" s="114"/>
      <c r="AJ278" s="114"/>
      <c r="AK278" s="114"/>
      <c r="AL278" s="114"/>
      <c r="AM278" s="114"/>
      <c r="AN278" s="114"/>
      <c r="AO278" s="114"/>
      <c r="AP278" s="114"/>
      <c r="AQ278" s="114"/>
      <c r="AR278" s="114"/>
      <c r="AS278" s="114"/>
      <c r="AT278" s="114"/>
    </row>
    <row r="279" spans="1:46">
      <c r="A279" s="114"/>
      <c r="B279" s="114"/>
      <c r="C279" s="114"/>
      <c r="D279" s="114"/>
      <c r="E279" s="114"/>
      <c r="F279" s="114"/>
      <c r="G279" s="114"/>
      <c r="H279" s="114"/>
      <c r="I279" s="114"/>
      <c r="J279" s="114"/>
      <c r="K279" s="114"/>
      <c r="L279" s="114"/>
      <c r="M279" s="114"/>
      <c r="N279" s="114"/>
      <c r="O279" s="114"/>
      <c r="P279" s="114"/>
      <c r="Q279" s="114"/>
      <c r="R279" s="114"/>
      <c r="S279" s="114"/>
      <c r="T279" s="114"/>
      <c r="U279" s="114"/>
      <c r="V279" s="114"/>
      <c r="W279" s="114"/>
      <c r="X279" s="114"/>
      <c r="Y279" s="114"/>
      <c r="Z279" s="114"/>
      <c r="AA279" s="114"/>
      <c r="AB279" s="114"/>
      <c r="AC279" s="114"/>
      <c r="AD279" s="114"/>
      <c r="AE279" s="114"/>
      <c r="AF279" s="114"/>
      <c r="AG279" s="114"/>
      <c r="AH279" s="114"/>
      <c r="AI279" s="114"/>
      <c r="AJ279" s="114"/>
      <c r="AK279" s="114"/>
      <c r="AL279" s="114"/>
      <c r="AM279" s="114"/>
      <c r="AN279" s="114"/>
      <c r="AO279" s="114"/>
      <c r="AP279" s="114"/>
      <c r="AQ279" s="114"/>
      <c r="AR279" s="114"/>
      <c r="AS279" s="114"/>
      <c r="AT279" s="114"/>
    </row>
    <row r="280" spans="1:46">
      <c r="A280" s="114"/>
      <c r="B280" s="114"/>
      <c r="C280" s="114"/>
      <c r="D280" s="114"/>
      <c r="E280" s="114"/>
      <c r="F280" s="114"/>
      <c r="G280" s="114"/>
      <c r="H280" s="114"/>
      <c r="I280" s="114"/>
      <c r="J280" s="114"/>
      <c r="K280" s="114"/>
      <c r="L280" s="114"/>
      <c r="M280" s="114"/>
      <c r="N280" s="114"/>
      <c r="O280" s="114"/>
      <c r="P280" s="114"/>
      <c r="Q280" s="114"/>
      <c r="R280" s="114"/>
      <c r="S280" s="114"/>
      <c r="T280" s="114"/>
      <c r="U280" s="114"/>
      <c r="V280" s="114"/>
      <c r="W280" s="114"/>
      <c r="X280" s="114"/>
      <c r="Y280" s="114"/>
      <c r="Z280" s="114"/>
      <c r="AA280" s="114"/>
      <c r="AB280" s="114"/>
      <c r="AC280" s="114"/>
      <c r="AD280" s="114"/>
      <c r="AE280" s="114"/>
      <c r="AF280" s="114"/>
      <c r="AG280" s="114"/>
      <c r="AH280" s="114"/>
      <c r="AI280" s="114"/>
      <c r="AJ280" s="114"/>
      <c r="AK280" s="114"/>
      <c r="AL280" s="114"/>
      <c r="AM280" s="114"/>
      <c r="AN280" s="114"/>
      <c r="AO280" s="114"/>
      <c r="AP280" s="114"/>
      <c r="AQ280" s="114"/>
      <c r="AR280" s="114"/>
      <c r="AS280" s="114"/>
      <c r="AT280" s="114"/>
    </row>
    <row r="281" spans="1:46">
      <c r="A281" s="114"/>
      <c r="B281" s="114"/>
      <c r="C281" s="114"/>
      <c r="D281" s="114"/>
      <c r="E281" s="114"/>
      <c r="F281" s="114"/>
      <c r="G281" s="114"/>
      <c r="H281" s="114"/>
      <c r="I281" s="114"/>
      <c r="J281" s="114"/>
      <c r="K281" s="114"/>
      <c r="L281" s="114"/>
      <c r="M281" s="114"/>
      <c r="N281" s="114"/>
      <c r="O281" s="114"/>
      <c r="P281" s="114"/>
      <c r="Q281" s="114"/>
      <c r="R281" s="114"/>
      <c r="S281" s="114"/>
      <c r="T281" s="114"/>
      <c r="U281" s="114"/>
      <c r="V281" s="114"/>
      <c r="W281" s="114"/>
      <c r="X281" s="114"/>
      <c r="Y281" s="114"/>
      <c r="Z281" s="114"/>
      <c r="AA281" s="114"/>
      <c r="AB281" s="114"/>
      <c r="AC281" s="114"/>
      <c r="AD281" s="114"/>
      <c r="AE281" s="114"/>
      <c r="AF281" s="114"/>
      <c r="AG281" s="114"/>
      <c r="AH281" s="114"/>
      <c r="AI281" s="114"/>
      <c r="AJ281" s="114"/>
      <c r="AK281" s="114"/>
      <c r="AL281" s="114"/>
      <c r="AM281" s="114"/>
      <c r="AN281" s="114"/>
      <c r="AO281" s="114"/>
      <c r="AP281" s="114"/>
      <c r="AQ281" s="114"/>
      <c r="AR281" s="114"/>
      <c r="AS281" s="114"/>
      <c r="AT281" s="114"/>
    </row>
    <row r="282" spans="1:46">
      <c r="A282" s="114"/>
      <c r="B282" s="114"/>
      <c r="C282" s="114"/>
      <c r="D282" s="114"/>
      <c r="E282" s="114"/>
      <c r="F282" s="114"/>
      <c r="G282" s="114"/>
      <c r="H282" s="114"/>
      <c r="I282" s="114"/>
      <c r="J282" s="114"/>
      <c r="K282" s="114"/>
      <c r="L282" s="114"/>
      <c r="M282" s="114"/>
      <c r="N282" s="114"/>
      <c r="O282" s="114"/>
      <c r="P282" s="114"/>
      <c r="Q282" s="114"/>
      <c r="R282" s="114"/>
      <c r="S282" s="114"/>
      <c r="T282" s="114"/>
      <c r="U282" s="114"/>
      <c r="V282" s="114"/>
      <c r="W282" s="114"/>
      <c r="X282" s="114"/>
      <c r="Y282" s="114"/>
      <c r="Z282" s="114"/>
      <c r="AA282" s="114"/>
      <c r="AB282" s="114"/>
      <c r="AC282" s="114"/>
      <c r="AD282" s="114"/>
      <c r="AE282" s="114"/>
      <c r="AF282" s="114"/>
      <c r="AG282" s="114"/>
      <c r="AH282" s="114"/>
      <c r="AI282" s="114"/>
      <c r="AJ282" s="114"/>
      <c r="AK282" s="114"/>
      <c r="AL282" s="114"/>
      <c r="AM282" s="114"/>
      <c r="AN282" s="114"/>
      <c r="AO282" s="114"/>
      <c r="AP282" s="114"/>
      <c r="AQ282" s="114"/>
      <c r="AR282" s="114"/>
      <c r="AS282" s="114"/>
      <c r="AT282" s="114"/>
    </row>
    <row r="283" spans="1:46">
      <c r="A283" s="114"/>
      <c r="B283" s="114"/>
      <c r="C283" s="114"/>
      <c r="D283" s="114"/>
      <c r="E283" s="114"/>
      <c r="F283" s="114"/>
      <c r="G283" s="114"/>
      <c r="H283" s="114"/>
      <c r="I283" s="114"/>
      <c r="J283" s="114"/>
      <c r="K283" s="114"/>
      <c r="L283" s="114"/>
      <c r="M283" s="114"/>
      <c r="N283" s="114"/>
      <c r="O283" s="114"/>
      <c r="P283" s="114"/>
      <c r="Q283" s="114"/>
      <c r="R283" s="114"/>
      <c r="S283" s="114"/>
      <c r="T283" s="114"/>
      <c r="U283" s="114"/>
      <c r="V283" s="114"/>
      <c r="W283" s="114"/>
      <c r="X283" s="114"/>
      <c r="Y283" s="114"/>
      <c r="Z283" s="114"/>
      <c r="AA283" s="114"/>
      <c r="AB283" s="114"/>
      <c r="AC283" s="114"/>
      <c r="AD283" s="114"/>
      <c r="AE283" s="114"/>
      <c r="AF283" s="114"/>
      <c r="AG283" s="114"/>
      <c r="AH283" s="114"/>
      <c r="AI283" s="114"/>
      <c r="AJ283" s="114"/>
      <c r="AK283" s="114"/>
      <c r="AL283" s="114"/>
      <c r="AM283" s="114"/>
      <c r="AN283" s="114"/>
      <c r="AO283" s="114"/>
      <c r="AP283" s="114"/>
      <c r="AQ283" s="114"/>
      <c r="AR283" s="114"/>
      <c r="AS283" s="114"/>
      <c r="AT283" s="114"/>
    </row>
    <row r="284" spans="1:46">
      <c r="A284" s="114"/>
      <c r="B284" s="114"/>
      <c r="C284" s="114"/>
      <c r="D284" s="114"/>
      <c r="E284" s="114"/>
      <c r="F284" s="114"/>
      <c r="G284" s="114"/>
      <c r="H284" s="114"/>
      <c r="I284" s="114"/>
      <c r="J284" s="114"/>
      <c r="K284" s="114"/>
      <c r="L284" s="114"/>
      <c r="M284" s="114"/>
      <c r="N284" s="114"/>
      <c r="O284" s="114"/>
      <c r="P284" s="114"/>
      <c r="Q284" s="114"/>
      <c r="R284" s="114"/>
      <c r="S284" s="114"/>
      <c r="T284" s="114"/>
      <c r="U284" s="114"/>
      <c r="V284" s="114"/>
      <c r="W284" s="114"/>
      <c r="X284" s="114"/>
      <c r="Y284" s="114"/>
      <c r="Z284" s="114"/>
      <c r="AA284" s="114"/>
      <c r="AB284" s="114"/>
      <c r="AC284" s="114"/>
      <c r="AD284" s="114"/>
      <c r="AE284" s="114"/>
      <c r="AF284" s="114"/>
      <c r="AG284" s="114"/>
      <c r="AH284" s="114"/>
      <c r="AI284" s="114"/>
      <c r="AJ284" s="114"/>
      <c r="AK284" s="114"/>
      <c r="AL284" s="114"/>
      <c r="AM284" s="114"/>
      <c r="AN284" s="114"/>
      <c r="AO284" s="114"/>
      <c r="AP284" s="114"/>
      <c r="AQ284" s="114"/>
      <c r="AR284" s="114"/>
      <c r="AS284" s="114"/>
      <c r="AT284" s="114"/>
    </row>
    <row r="285" spans="1:46">
      <c r="A285" s="114"/>
      <c r="B285" s="114"/>
      <c r="C285" s="114"/>
      <c r="D285" s="114"/>
      <c r="E285" s="114"/>
      <c r="F285" s="114"/>
      <c r="G285" s="114"/>
      <c r="H285" s="114"/>
      <c r="I285" s="114"/>
      <c r="J285" s="114"/>
      <c r="K285" s="114"/>
      <c r="L285" s="114"/>
      <c r="M285" s="114"/>
      <c r="N285" s="114"/>
      <c r="O285" s="114"/>
      <c r="P285" s="114"/>
      <c r="Q285" s="114"/>
      <c r="R285" s="114"/>
      <c r="S285" s="114"/>
      <c r="T285" s="114"/>
      <c r="U285" s="114"/>
      <c r="V285" s="114"/>
      <c r="W285" s="114"/>
      <c r="X285" s="114"/>
      <c r="Y285" s="114"/>
      <c r="Z285" s="114"/>
      <c r="AA285" s="114"/>
      <c r="AB285" s="114"/>
      <c r="AC285" s="114"/>
      <c r="AD285" s="114"/>
      <c r="AE285" s="114"/>
      <c r="AF285" s="114"/>
      <c r="AG285" s="114"/>
      <c r="AH285" s="114"/>
      <c r="AI285" s="114"/>
      <c r="AJ285" s="114"/>
      <c r="AK285" s="114"/>
      <c r="AL285" s="114"/>
      <c r="AM285" s="114"/>
      <c r="AN285" s="114"/>
      <c r="AO285" s="114"/>
      <c r="AP285" s="114"/>
      <c r="AQ285" s="114"/>
      <c r="AR285" s="114"/>
      <c r="AS285" s="114"/>
      <c r="AT285" s="114"/>
    </row>
    <row r="286" spans="1:46">
      <c r="A286" s="114"/>
      <c r="B286" s="114"/>
      <c r="C286" s="114"/>
      <c r="D286" s="114"/>
      <c r="E286" s="114"/>
      <c r="F286" s="114"/>
      <c r="G286" s="114"/>
      <c r="H286" s="114"/>
      <c r="I286" s="114"/>
      <c r="J286" s="114"/>
      <c r="K286" s="114"/>
      <c r="L286" s="114"/>
      <c r="M286" s="114"/>
      <c r="N286" s="114"/>
      <c r="O286" s="114"/>
      <c r="P286" s="114"/>
      <c r="Q286" s="114"/>
      <c r="R286" s="114"/>
      <c r="S286" s="114"/>
      <c r="T286" s="114"/>
      <c r="U286" s="114"/>
      <c r="V286" s="114"/>
      <c r="W286" s="114"/>
      <c r="X286" s="114"/>
      <c r="Y286" s="114"/>
      <c r="Z286" s="114"/>
      <c r="AA286" s="114"/>
      <c r="AB286" s="114"/>
      <c r="AC286" s="114"/>
      <c r="AD286" s="114"/>
      <c r="AE286" s="114"/>
      <c r="AF286" s="114"/>
      <c r="AG286" s="114"/>
      <c r="AH286" s="114"/>
      <c r="AI286" s="114"/>
      <c r="AJ286" s="114"/>
      <c r="AK286" s="114"/>
      <c r="AL286" s="114"/>
      <c r="AM286" s="114"/>
      <c r="AN286" s="114"/>
      <c r="AO286" s="114"/>
      <c r="AP286" s="114"/>
      <c r="AQ286" s="114"/>
      <c r="AR286" s="114"/>
      <c r="AS286" s="114"/>
      <c r="AT286" s="114"/>
    </row>
    <row r="287" spans="1:46">
      <c r="A287" s="114"/>
      <c r="B287" s="114"/>
      <c r="C287" s="114"/>
      <c r="D287" s="114"/>
      <c r="E287" s="114"/>
      <c r="F287" s="114"/>
      <c r="G287" s="114"/>
      <c r="H287" s="114"/>
      <c r="I287" s="114"/>
      <c r="J287" s="114"/>
      <c r="K287" s="114"/>
      <c r="L287" s="114"/>
      <c r="M287" s="114"/>
      <c r="N287" s="114"/>
      <c r="O287" s="114"/>
      <c r="P287" s="114"/>
      <c r="Q287" s="114"/>
      <c r="R287" s="114"/>
      <c r="S287" s="114"/>
      <c r="T287" s="114"/>
      <c r="U287" s="114"/>
      <c r="V287" s="114"/>
      <c r="W287" s="114"/>
      <c r="X287" s="114"/>
      <c r="Y287" s="114"/>
      <c r="Z287" s="114"/>
      <c r="AA287" s="114"/>
      <c r="AB287" s="114"/>
      <c r="AC287" s="114"/>
      <c r="AD287" s="114"/>
      <c r="AE287" s="114"/>
      <c r="AF287" s="114"/>
      <c r="AG287" s="114"/>
      <c r="AH287" s="114"/>
      <c r="AI287" s="114"/>
      <c r="AJ287" s="114"/>
      <c r="AK287" s="114"/>
      <c r="AL287" s="114"/>
      <c r="AM287" s="114"/>
      <c r="AN287" s="114"/>
      <c r="AO287" s="114"/>
      <c r="AP287" s="114"/>
      <c r="AQ287" s="114"/>
      <c r="AR287" s="114"/>
      <c r="AS287" s="114"/>
      <c r="AT287" s="114"/>
    </row>
    <row r="288" spans="1:46">
      <c r="A288" s="114"/>
      <c r="B288" s="114"/>
      <c r="C288" s="114"/>
      <c r="D288" s="114"/>
      <c r="E288" s="114"/>
      <c r="F288" s="114"/>
      <c r="G288" s="114"/>
      <c r="H288" s="114"/>
      <c r="I288" s="114"/>
      <c r="J288" s="114"/>
      <c r="K288" s="114"/>
      <c r="L288" s="114"/>
      <c r="M288" s="114"/>
      <c r="N288" s="114"/>
      <c r="O288" s="114"/>
      <c r="P288" s="114"/>
      <c r="Q288" s="114"/>
      <c r="R288" s="114"/>
      <c r="S288" s="114"/>
      <c r="T288" s="114"/>
      <c r="U288" s="114"/>
      <c r="V288" s="114"/>
      <c r="W288" s="114"/>
      <c r="X288" s="114"/>
      <c r="Y288" s="114"/>
      <c r="Z288" s="114"/>
      <c r="AA288" s="114"/>
      <c r="AB288" s="114"/>
      <c r="AC288" s="114"/>
      <c r="AD288" s="114"/>
      <c r="AE288" s="114"/>
      <c r="AF288" s="114"/>
      <c r="AG288" s="114"/>
      <c r="AH288" s="114"/>
      <c r="AI288" s="114"/>
      <c r="AJ288" s="114"/>
      <c r="AK288" s="114"/>
      <c r="AL288" s="114"/>
      <c r="AM288" s="114"/>
      <c r="AN288" s="114"/>
      <c r="AO288" s="114"/>
      <c r="AP288" s="114"/>
      <c r="AQ288" s="114"/>
      <c r="AR288" s="114"/>
      <c r="AS288" s="114"/>
      <c r="AT288" s="114"/>
    </row>
    <row r="289" spans="1:46">
      <c r="A289" s="114"/>
      <c r="B289" s="114"/>
      <c r="C289" s="114"/>
      <c r="D289" s="114"/>
      <c r="E289" s="114"/>
      <c r="F289" s="114"/>
      <c r="G289" s="114"/>
      <c r="H289" s="114"/>
      <c r="I289" s="114"/>
      <c r="J289" s="114"/>
      <c r="K289" s="114"/>
      <c r="L289" s="114"/>
      <c r="M289" s="114"/>
      <c r="N289" s="114"/>
      <c r="O289" s="114"/>
      <c r="P289" s="114"/>
      <c r="Q289" s="114"/>
      <c r="R289" s="114"/>
      <c r="S289" s="114"/>
      <c r="T289" s="114"/>
      <c r="U289" s="114"/>
      <c r="V289" s="114"/>
      <c r="W289" s="114"/>
      <c r="X289" s="114"/>
      <c r="Y289" s="114"/>
      <c r="Z289" s="114"/>
      <c r="AA289" s="114"/>
      <c r="AB289" s="114"/>
      <c r="AC289" s="114"/>
      <c r="AD289" s="114"/>
      <c r="AE289" s="114"/>
      <c r="AF289" s="114"/>
      <c r="AG289" s="114"/>
      <c r="AH289" s="114"/>
      <c r="AI289" s="114"/>
      <c r="AJ289" s="114"/>
      <c r="AK289" s="114"/>
      <c r="AL289" s="114"/>
      <c r="AM289" s="114"/>
      <c r="AN289" s="114"/>
      <c r="AO289" s="114"/>
      <c r="AP289" s="114"/>
      <c r="AQ289" s="114"/>
      <c r="AR289" s="114"/>
      <c r="AS289" s="114"/>
      <c r="AT289" s="114"/>
    </row>
    <row r="290" spans="1:46">
      <c r="A290" s="114"/>
      <c r="B290" s="114"/>
      <c r="C290" s="114"/>
      <c r="D290" s="114"/>
      <c r="E290" s="114"/>
      <c r="F290" s="114"/>
      <c r="G290" s="114"/>
      <c r="H290" s="114"/>
      <c r="I290" s="114"/>
      <c r="J290" s="114"/>
      <c r="K290" s="114"/>
      <c r="L290" s="114"/>
      <c r="M290" s="114"/>
      <c r="N290" s="114"/>
      <c r="O290" s="114"/>
      <c r="P290" s="114"/>
      <c r="Q290" s="114"/>
      <c r="R290" s="114"/>
      <c r="S290" s="114"/>
      <c r="T290" s="114"/>
      <c r="U290" s="114"/>
      <c r="V290" s="114"/>
      <c r="W290" s="114"/>
      <c r="X290" s="114"/>
      <c r="Y290" s="114"/>
      <c r="Z290" s="114"/>
      <c r="AA290" s="114"/>
      <c r="AB290" s="114"/>
      <c r="AC290" s="114"/>
      <c r="AD290" s="114"/>
      <c r="AE290" s="114"/>
      <c r="AF290" s="114"/>
      <c r="AG290" s="114"/>
      <c r="AH290" s="114"/>
      <c r="AI290" s="114"/>
      <c r="AJ290" s="114"/>
      <c r="AK290" s="114"/>
      <c r="AL290" s="114"/>
      <c r="AM290" s="114"/>
      <c r="AN290" s="114"/>
      <c r="AO290" s="114"/>
      <c r="AP290" s="114"/>
      <c r="AQ290" s="114"/>
      <c r="AR290" s="114"/>
      <c r="AS290" s="114"/>
      <c r="AT290" s="114"/>
    </row>
    <row r="291" spans="1:46">
      <c r="A291" s="114"/>
      <c r="B291" s="114"/>
      <c r="C291" s="114"/>
      <c r="D291" s="114"/>
      <c r="E291" s="114"/>
      <c r="F291" s="114"/>
      <c r="G291" s="114"/>
      <c r="H291" s="114"/>
      <c r="I291" s="114"/>
      <c r="J291" s="114"/>
      <c r="K291" s="114"/>
      <c r="L291" s="114"/>
      <c r="M291" s="114"/>
      <c r="N291" s="114"/>
      <c r="O291" s="114"/>
      <c r="P291" s="114"/>
      <c r="Q291" s="114"/>
      <c r="R291" s="114"/>
      <c r="S291" s="114"/>
      <c r="T291" s="114"/>
      <c r="U291" s="114"/>
      <c r="V291" s="114"/>
      <c r="W291" s="114"/>
      <c r="X291" s="114"/>
      <c r="Y291" s="114"/>
      <c r="Z291" s="114"/>
      <c r="AA291" s="114"/>
      <c r="AB291" s="114"/>
      <c r="AC291" s="114"/>
      <c r="AD291" s="114"/>
      <c r="AE291" s="114"/>
      <c r="AF291" s="114"/>
      <c r="AG291" s="114"/>
      <c r="AH291" s="114"/>
      <c r="AI291" s="114"/>
      <c r="AJ291" s="114"/>
      <c r="AK291" s="114"/>
      <c r="AL291" s="114"/>
      <c r="AM291" s="114"/>
      <c r="AN291" s="114"/>
      <c r="AO291" s="114"/>
      <c r="AP291" s="114"/>
      <c r="AQ291" s="114"/>
      <c r="AR291" s="114"/>
      <c r="AS291" s="114"/>
      <c r="AT291" s="114"/>
    </row>
    <row r="292" spans="1:46">
      <c r="A292" s="114"/>
      <c r="B292" s="114"/>
      <c r="C292" s="114"/>
      <c r="D292" s="114"/>
      <c r="E292" s="114"/>
      <c r="F292" s="114"/>
      <c r="G292" s="114"/>
      <c r="H292" s="114"/>
      <c r="I292" s="114"/>
      <c r="J292" s="114"/>
      <c r="K292" s="114"/>
      <c r="L292" s="114"/>
      <c r="M292" s="114"/>
      <c r="N292" s="114"/>
      <c r="O292" s="114"/>
      <c r="P292" s="114"/>
      <c r="Q292" s="114"/>
      <c r="R292" s="114"/>
      <c r="S292" s="114"/>
      <c r="T292" s="114"/>
      <c r="U292" s="114"/>
      <c r="V292" s="114"/>
      <c r="W292" s="114"/>
      <c r="X292" s="114"/>
      <c r="Y292" s="114"/>
      <c r="Z292" s="114"/>
      <c r="AA292" s="114"/>
      <c r="AB292" s="114"/>
      <c r="AC292" s="114"/>
      <c r="AD292" s="114"/>
      <c r="AE292" s="114"/>
      <c r="AF292" s="114"/>
      <c r="AG292" s="114"/>
      <c r="AH292" s="114"/>
      <c r="AI292" s="114"/>
      <c r="AJ292" s="114"/>
      <c r="AK292" s="114"/>
      <c r="AL292" s="114"/>
      <c r="AM292" s="114"/>
      <c r="AN292" s="114"/>
      <c r="AO292" s="114"/>
      <c r="AP292" s="114"/>
      <c r="AQ292" s="114"/>
      <c r="AR292" s="114"/>
      <c r="AS292" s="114"/>
      <c r="AT292" s="114"/>
    </row>
    <row r="293" spans="1:46">
      <c r="A293" s="114"/>
      <c r="B293" s="114"/>
      <c r="C293" s="114"/>
      <c r="D293" s="114"/>
      <c r="E293" s="114"/>
      <c r="F293" s="114"/>
      <c r="G293" s="114"/>
      <c r="H293" s="114"/>
      <c r="I293" s="114"/>
      <c r="J293" s="114"/>
      <c r="K293" s="114"/>
      <c r="L293" s="114"/>
      <c r="M293" s="114"/>
      <c r="N293" s="114"/>
      <c r="O293" s="114"/>
      <c r="P293" s="114"/>
      <c r="Q293" s="114"/>
      <c r="R293" s="114"/>
      <c r="S293" s="114"/>
      <c r="T293" s="114"/>
      <c r="U293" s="114"/>
      <c r="V293" s="114"/>
      <c r="W293" s="114"/>
      <c r="X293" s="114"/>
      <c r="Y293" s="114"/>
      <c r="Z293" s="114"/>
      <c r="AA293" s="114"/>
      <c r="AB293" s="114"/>
      <c r="AC293" s="114"/>
      <c r="AD293" s="114"/>
      <c r="AE293" s="114"/>
      <c r="AF293" s="114"/>
      <c r="AG293" s="114"/>
      <c r="AH293" s="114"/>
      <c r="AI293" s="114"/>
      <c r="AJ293" s="114"/>
      <c r="AK293" s="114"/>
      <c r="AL293" s="114"/>
      <c r="AM293" s="114"/>
      <c r="AN293" s="114"/>
      <c r="AO293" s="114"/>
      <c r="AP293" s="114"/>
      <c r="AQ293" s="114"/>
      <c r="AR293" s="114"/>
      <c r="AS293" s="114"/>
      <c r="AT293" s="114"/>
    </row>
    <row r="294" spans="1:46">
      <c r="A294" s="114"/>
      <c r="B294" s="114"/>
      <c r="C294" s="114"/>
      <c r="D294" s="114"/>
      <c r="E294" s="114"/>
      <c r="F294" s="114"/>
      <c r="G294" s="114"/>
      <c r="H294" s="114"/>
      <c r="I294" s="114"/>
      <c r="J294" s="114"/>
      <c r="K294" s="114"/>
      <c r="L294" s="114"/>
      <c r="M294" s="114"/>
      <c r="N294" s="114"/>
      <c r="O294" s="114"/>
      <c r="P294" s="114"/>
      <c r="Q294" s="114"/>
      <c r="R294" s="114"/>
      <c r="S294" s="114"/>
      <c r="T294" s="114"/>
      <c r="U294" s="114"/>
      <c r="V294" s="114"/>
      <c r="W294" s="114"/>
      <c r="X294" s="114"/>
      <c r="Y294" s="114"/>
      <c r="Z294" s="114"/>
      <c r="AA294" s="114"/>
      <c r="AB294" s="114"/>
      <c r="AC294" s="114"/>
      <c r="AD294" s="114"/>
      <c r="AE294" s="114"/>
      <c r="AF294" s="114"/>
      <c r="AG294" s="114"/>
      <c r="AH294" s="114"/>
      <c r="AI294" s="114"/>
      <c r="AJ294" s="114"/>
      <c r="AK294" s="114"/>
      <c r="AL294" s="114"/>
      <c r="AM294" s="114"/>
      <c r="AN294" s="114"/>
      <c r="AO294" s="114"/>
      <c r="AP294" s="114"/>
      <c r="AQ294" s="114"/>
      <c r="AR294" s="114"/>
      <c r="AS294" s="114"/>
      <c r="AT294" s="114"/>
    </row>
    <row r="295" spans="1:46">
      <c r="A295" s="114"/>
      <c r="B295" s="114"/>
      <c r="C295" s="114"/>
      <c r="D295" s="114"/>
      <c r="E295" s="114"/>
      <c r="F295" s="114"/>
      <c r="G295" s="114"/>
      <c r="H295" s="114"/>
      <c r="I295" s="114"/>
      <c r="J295" s="114"/>
      <c r="K295" s="114"/>
      <c r="L295" s="114"/>
      <c r="M295" s="114"/>
      <c r="N295" s="114"/>
      <c r="O295" s="114"/>
      <c r="P295" s="114"/>
      <c r="Q295" s="114"/>
      <c r="R295" s="114"/>
      <c r="S295" s="114"/>
      <c r="T295" s="114"/>
      <c r="U295" s="114"/>
      <c r="V295" s="114"/>
      <c r="W295" s="114"/>
      <c r="X295" s="114"/>
      <c r="Y295" s="114"/>
      <c r="Z295" s="114"/>
      <c r="AA295" s="114"/>
      <c r="AB295" s="114"/>
      <c r="AC295" s="114"/>
      <c r="AD295" s="114"/>
      <c r="AE295" s="114"/>
      <c r="AF295" s="114"/>
      <c r="AG295" s="114"/>
      <c r="AH295" s="114"/>
      <c r="AI295" s="114"/>
      <c r="AJ295" s="114"/>
      <c r="AK295" s="114"/>
      <c r="AL295" s="114"/>
      <c r="AM295" s="114"/>
      <c r="AN295" s="114"/>
      <c r="AO295" s="114"/>
      <c r="AP295" s="114"/>
      <c r="AQ295" s="114"/>
      <c r="AR295" s="114"/>
      <c r="AS295" s="114"/>
      <c r="AT295" s="114"/>
    </row>
    <row r="296" spans="1:46">
      <c r="A296" s="114"/>
      <c r="B296" s="114"/>
      <c r="C296" s="114"/>
      <c r="D296" s="114"/>
      <c r="E296" s="114"/>
      <c r="F296" s="114"/>
      <c r="G296" s="114"/>
      <c r="H296" s="114"/>
      <c r="I296" s="114"/>
      <c r="J296" s="114"/>
      <c r="K296" s="114"/>
      <c r="L296" s="114"/>
      <c r="M296" s="114"/>
      <c r="N296" s="114"/>
      <c r="O296" s="114"/>
      <c r="P296" s="114"/>
      <c r="Q296" s="114"/>
      <c r="R296" s="114"/>
      <c r="S296" s="114"/>
      <c r="T296" s="114"/>
      <c r="U296" s="114"/>
      <c r="V296" s="114"/>
      <c r="W296" s="114"/>
      <c r="X296" s="114"/>
      <c r="Y296" s="114"/>
      <c r="Z296" s="114"/>
      <c r="AA296" s="114"/>
      <c r="AB296" s="114"/>
      <c r="AC296" s="114"/>
      <c r="AD296" s="114"/>
      <c r="AE296" s="114"/>
      <c r="AF296" s="114"/>
      <c r="AG296" s="114"/>
      <c r="AH296" s="114"/>
      <c r="AI296" s="114"/>
      <c r="AJ296" s="114"/>
      <c r="AK296" s="114"/>
      <c r="AL296" s="114"/>
      <c r="AM296" s="114"/>
      <c r="AN296" s="114"/>
      <c r="AO296" s="114"/>
      <c r="AP296" s="114"/>
      <c r="AQ296" s="114"/>
      <c r="AR296" s="114"/>
      <c r="AS296" s="114"/>
      <c r="AT296" s="114"/>
    </row>
    <row r="297" spans="1:46">
      <c r="A297" s="114"/>
      <c r="B297" s="114"/>
      <c r="C297" s="114"/>
      <c r="D297" s="114"/>
      <c r="E297" s="114"/>
      <c r="F297" s="114"/>
      <c r="G297" s="114"/>
      <c r="H297" s="114"/>
      <c r="I297" s="114"/>
      <c r="J297" s="114"/>
      <c r="K297" s="114"/>
      <c r="L297" s="114"/>
      <c r="M297" s="114"/>
      <c r="N297" s="114"/>
      <c r="O297" s="114"/>
      <c r="P297" s="114"/>
      <c r="Q297" s="114"/>
      <c r="R297" s="114"/>
      <c r="S297" s="114"/>
      <c r="T297" s="114"/>
      <c r="U297" s="114"/>
      <c r="V297" s="114"/>
      <c r="W297" s="114"/>
      <c r="X297" s="114"/>
      <c r="Y297" s="114"/>
      <c r="Z297" s="114"/>
      <c r="AA297" s="114"/>
      <c r="AB297" s="114"/>
      <c r="AC297" s="114"/>
      <c r="AD297" s="114"/>
      <c r="AE297" s="114"/>
      <c r="AF297" s="114"/>
      <c r="AG297" s="114"/>
      <c r="AH297" s="114"/>
      <c r="AI297" s="114"/>
      <c r="AJ297" s="114"/>
      <c r="AK297" s="114"/>
      <c r="AL297" s="114"/>
      <c r="AM297" s="114"/>
      <c r="AN297" s="114"/>
      <c r="AO297" s="114"/>
      <c r="AP297" s="114"/>
      <c r="AQ297" s="114"/>
      <c r="AR297" s="114"/>
      <c r="AS297" s="114"/>
      <c r="AT297" s="114"/>
    </row>
    <row r="298" spans="1:46">
      <c r="A298" s="114"/>
      <c r="B298" s="114"/>
      <c r="C298" s="114"/>
      <c r="D298" s="114"/>
      <c r="E298" s="114"/>
      <c r="F298" s="114"/>
      <c r="G298" s="114"/>
      <c r="H298" s="114"/>
      <c r="I298" s="114"/>
      <c r="J298" s="114"/>
      <c r="K298" s="114"/>
      <c r="L298" s="114"/>
      <c r="M298" s="114"/>
      <c r="N298" s="114"/>
      <c r="O298" s="114"/>
      <c r="P298" s="114"/>
      <c r="Q298" s="114"/>
      <c r="R298" s="114"/>
      <c r="S298" s="114"/>
      <c r="T298" s="114"/>
      <c r="U298" s="114"/>
      <c r="V298" s="114"/>
      <c r="W298" s="114"/>
      <c r="X298" s="114"/>
      <c r="Y298" s="114"/>
      <c r="Z298" s="114"/>
      <c r="AA298" s="114"/>
      <c r="AB298" s="114"/>
      <c r="AC298" s="114"/>
      <c r="AD298" s="114"/>
      <c r="AE298" s="114"/>
      <c r="AF298" s="114"/>
      <c r="AG298" s="114"/>
      <c r="AH298" s="114"/>
      <c r="AI298" s="114"/>
      <c r="AJ298" s="114"/>
      <c r="AK298" s="114"/>
      <c r="AL298" s="114"/>
      <c r="AM298" s="114"/>
      <c r="AN298" s="114"/>
      <c r="AO298" s="114"/>
      <c r="AP298" s="114"/>
      <c r="AQ298" s="114"/>
      <c r="AR298" s="114"/>
      <c r="AS298" s="114"/>
      <c r="AT298" s="114"/>
    </row>
    <row r="299" spans="1:46">
      <c r="A299" s="114"/>
      <c r="B299" s="114"/>
      <c r="C299" s="114"/>
      <c r="D299" s="114"/>
      <c r="E299" s="114"/>
      <c r="F299" s="114"/>
      <c r="G299" s="114"/>
      <c r="H299" s="114"/>
      <c r="I299" s="114"/>
      <c r="J299" s="114"/>
      <c r="K299" s="114"/>
      <c r="L299" s="114"/>
      <c r="M299" s="114"/>
      <c r="N299" s="114"/>
      <c r="O299" s="114"/>
      <c r="P299" s="114"/>
      <c r="Q299" s="114"/>
      <c r="R299" s="114"/>
      <c r="S299" s="114"/>
      <c r="T299" s="114"/>
      <c r="U299" s="114"/>
      <c r="V299" s="114"/>
      <c r="W299" s="114"/>
      <c r="X299" s="114"/>
      <c r="Y299" s="114"/>
      <c r="Z299" s="114"/>
      <c r="AA299" s="114"/>
      <c r="AB299" s="114"/>
      <c r="AC299" s="114"/>
      <c r="AD299" s="114"/>
      <c r="AE299" s="114"/>
      <c r="AF299" s="114"/>
      <c r="AG299" s="114"/>
      <c r="AH299" s="114"/>
      <c r="AI299" s="114"/>
      <c r="AJ299" s="114"/>
      <c r="AK299" s="114"/>
      <c r="AL299" s="114"/>
      <c r="AM299" s="114"/>
      <c r="AN299" s="114"/>
      <c r="AO299" s="114"/>
      <c r="AP299" s="114"/>
      <c r="AQ299" s="114"/>
      <c r="AR299" s="114"/>
      <c r="AS299" s="114"/>
      <c r="AT299" s="114"/>
    </row>
    <row r="300" spans="1:46">
      <c r="A300" s="114"/>
      <c r="B300" s="114"/>
      <c r="C300" s="114"/>
      <c r="D300" s="114"/>
      <c r="E300" s="114"/>
      <c r="F300" s="114"/>
      <c r="G300" s="114"/>
      <c r="H300" s="114"/>
      <c r="I300" s="114"/>
      <c r="J300" s="114"/>
      <c r="K300" s="114"/>
      <c r="L300" s="114"/>
      <c r="M300" s="114"/>
      <c r="N300" s="114"/>
      <c r="O300" s="114"/>
      <c r="P300" s="114"/>
      <c r="Q300" s="114"/>
      <c r="R300" s="114"/>
      <c r="S300" s="114"/>
      <c r="T300" s="114"/>
      <c r="U300" s="114"/>
      <c r="V300" s="114"/>
      <c r="W300" s="114"/>
      <c r="X300" s="114"/>
      <c r="Y300" s="114"/>
      <c r="Z300" s="114"/>
      <c r="AA300" s="114"/>
      <c r="AB300" s="114"/>
      <c r="AC300" s="114"/>
      <c r="AD300" s="114"/>
      <c r="AE300" s="114"/>
      <c r="AF300" s="114"/>
      <c r="AG300" s="114"/>
      <c r="AH300" s="114"/>
      <c r="AI300" s="114"/>
      <c r="AJ300" s="114"/>
      <c r="AK300" s="114"/>
      <c r="AL300" s="114"/>
      <c r="AM300" s="114"/>
      <c r="AN300" s="114"/>
      <c r="AO300" s="114"/>
      <c r="AP300" s="114"/>
      <c r="AQ300" s="114"/>
      <c r="AR300" s="114"/>
      <c r="AS300" s="114"/>
      <c r="AT300" s="114"/>
    </row>
    <row r="301" spans="1:46">
      <c r="A301" s="114"/>
      <c r="B301" s="114"/>
      <c r="C301" s="114"/>
      <c r="D301" s="114"/>
      <c r="E301" s="114"/>
      <c r="F301" s="114"/>
      <c r="G301" s="114"/>
      <c r="H301" s="114"/>
      <c r="I301" s="114"/>
      <c r="J301" s="114"/>
      <c r="K301" s="114"/>
      <c r="L301" s="114"/>
      <c r="M301" s="114"/>
      <c r="N301" s="114"/>
      <c r="O301" s="114"/>
      <c r="P301" s="114"/>
      <c r="Q301" s="114"/>
      <c r="R301" s="114"/>
      <c r="S301" s="114"/>
      <c r="T301" s="114"/>
      <c r="U301" s="114"/>
      <c r="V301" s="114"/>
      <c r="W301" s="114"/>
      <c r="X301" s="114"/>
      <c r="Y301" s="114"/>
      <c r="Z301" s="114"/>
      <c r="AA301" s="114"/>
      <c r="AB301" s="114"/>
      <c r="AC301" s="114"/>
      <c r="AD301" s="114"/>
      <c r="AE301" s="114"/>
      <c r="AF301" s="114"/>
      <c r="AG301" s="114"/>
      <c r="AH301" s="114"/>
      <c r="AI301" s="114"/>
      <c r="AJ301" s="114"/>
      <c r="AK301" s="114"/>
      <c r="AL301" s="114"/>
      <c r="AM301" s="114"/>
      <c r="AN301" s="114"/>
      <c r="AO301" s="114"/>
      <c r="AP301" s="114"/>
      <c r="AQ301" s="114"/>
      <c r="AR301" s="114"/>
      <c r="AS301" s="114"/>
      <c r="AT301" s="114"/>
    </row>
    <row r="302" spans="1:46">
      <c r="A302" s="114"/>
      <c r="B302" s="114"/>
      <c r="C302" s="114"/>
      <c r="D302" s="114"/>
      <c r="E302" s="114"/>
      <c r="F302" s="114"/>
      <c r="G302" s="114"/>
      <c r="H302" s="114"/>
      <c r="I302" s="114"/>
      <c r="J302" s="114"/>
      <c r="K302" s="114"/>
      <c r="L302" s="114"/>
      <c r="M302" s="114"/>
      <c r="N302" s="114"/>
      <c r="O302" s="114"/>
      <c r="P302" s="114"/>
      <c r="Q302" s="114"/>
      <c r="R302" s="114"/>
      <c r="S302" s="114"/>
      <c r="T302" s="114"/>
      <c r="U302" s="114"/>
      <c r="V302" s="114"/>
      <c r="W302" s="114"/>
      <c r="X302" s="114"/>
      <c r="Y302" s="114"/>
      <c r="Z302" s="114"/>
      <c r="AA302" s="114"/>
      <c r="AB302" s="114"/>
      <c r="AC302" s="114"/>
      <c r="AD302" s="114"/>
      <c r="AE302" s="114"/>
      <c r="AF302" s="114"/>
      <c r="AG302" s="114"/>
      <c r="AH302" s="114"/>
      <c r="AI302" s="114"/>
      <c r="AJ302" s="114"/>
      <c r="AK302" s="114"/>
      <c r="AL302" s="114"/>
      <c r="AM302" s="114"/>
      <c r="AN302" s="114"/>
      <c r="AO302" s="114"/>
      <c r="AP302" s="114"/>
      <c r="AQ302" s="114"/>
      <c r="AR302" s="114"/>
      <c r="AS302" s="114"/>
      <c r="AT302" s="114"/>
    </row>
    <row r="303" spans="1:46">
      <c r="A303" s="114"/>
      <c r="B303" s="114"/>
      <c r="C303" s="114"/>
      <c r="D303" s="114"/>
      <c r="E303" s="114"/>
      <c r="F303" s="114"/>
      <c r="G303" s="114"/>
      <c r="H303" s="114"/>
      <c r="I303" s="114"/>
      <c r="J303" s="114"/>
      <c r="K303" s="114"/>
      <c r="L303" s="114"/>
      <c r="M303" s="114"/>
      <c r="N303" s="114"/>
      <c r="O303" s="114"/>
      <c r="P303" s="114"/>
      <c r="Q303" s="114"/>
      <c r="R303" s="114"/>
      <c r="S303" s="114"/>
      <c r="T303" s="114"/>
      <c r="U303" s="114"/>
      <c r="V303" s="114"/>
      <c r="W303" s="114"/>
      <c r="X303" s="114"/>
      <c r="Y303" s="114"/>
      <c r="Z303" s="114"/>
      <c r="AA303" s="114"/>
      <c r="AB303" s="114"/>
      <c r="AC303" s="114"/>
      <c r="AD303" s="114"/>
      <c r="AE303" s="114"/>
      <c r="AF303" s="114"/>
      <c r="AG303" s="114"/>
      <c r="AH303" s="114"/>
      <c r="AI303" s="114"/>
      <c r="AJ303" s="114"/>
      <c r="AK303" s="114"/>
      <c r="AL303" s="114"/>
      <c r="AM303" s="114"/>
      <c r="AN303" s="114"/>
      <c r="AO303" s="114"/>
      <c r="AP303" s="114"/>
      <c r="AQ303" s="114"/>
      <c r="AR303" s="114"/>
      <c r="AS303" s="114"/>
      <c r="AT303" s="114"/>
    </row>
    <row r="304" spans="1:46">
      <c r="A304" s="114"/>
      <c r="B304" s="114"/>
      <c r="C304" s="114"/>
      <c r="D304" s="114"/>
      <c r="E304" s="114"/>
      <c r="F304" s="114"/>
      <c r="G304" s="114"/>
      <c r="H304" s="114"/>
      <c r="I304" s="114"/>
      <c r="J304" s="114"/>
      <c r="K304" s="114"/>
      <c r="L304" s="114"/>
      <c r="M304" s="114"/>
      <c r="N304" s="114"/>
      <c r="O304" s="114"/>
      <c r="P304" s="114"/>
      <c r="Q304" s="114"/>
      <c r="R304" s="114"/>
      <c r="S304" s="114"/>
      <c r="T304" s="114"/>
      <c r="U304" s="114"/>
      <c r="V304" s="114"/>
      <c r="W304" s="114"/>
      <c r="X304" s="114"/>
      <c r="Y304" s="114"/>
      <c r="Z304" s="114"/>
      <c r="AA304" s="114"/>
      <c r="AB304" s="114"/>
      <c r="AC304" s="114"/>
      <c r="AD304" s="114"/>
      <c r="AE304" s="114"/>
      <c r="AF304" s="114"/>
      <c r="AG304" s="114"/>
      <c r="AH304" s="114"/>
      <c r="AI304" s="114"/>
      <c r="AJ304" s="114"/>
      <c r="AK304" s="114"/>
      <c r="AL304" s="114"/>
      <c r="AM304" s="114"/>
      <c r="AN304" s="114"/>
      <c r="AO304" s="114"/>
      <c r="AP304" s="114"/>
      <c r="AQ304" s="114"/>
      <c r="AR304" s="114"/>
      <c r="AS304" s="114"/>
      <c r="AT304" s="114"/>
    </row>
    <row r="305" spans="1:46">
      <c r="A305" s="114"/>
      <c r="B305" s="114"/>
      <c r="C305" s="114"/>
      <c r="D305" s="114"/>
      <c r="E305" s="114"/>
      <c r="F305" s="114"/>
      <c r="G305" s="114"/>
      <c r="H305" s="114"/>
      <c r="I305" s="114"/>
      <c r="J305" s="114"/>
      <c r="K305" s="114"/>
      <c r="L305" s="114"/>
      <c r="M305" s="114"/>
      <c r="N305" s="114"/>
      <c r="O305" s="114"/>
      <c r="P305" s="114"/>
      <c r="Q305" s="114"/>
      <c r="R305" s="114"/>
      <c r="S305" s="114"/>
      <c r="T305" s="114"/>
      <c r="U305" s="114"/>
      <c r="V305" s="114"/>
      <c r="W305" s="114"/>
      <c r="X305" s="114"/>
      <c r="Y305" s="114"/>
      <c r="Z305" s="114"/>
      <c r="AA305" s="114"/>
      <c r="AB305" s="114"/>
      <c r="AC305" s="114"/>
      <c r="AD305" s="114"/>
      <c r="AE305" s="114"/>
      <c r="AF305" s="114"/>
      <c r="AG305" s="114"/>
      <c r="AH305" s="114"/>
      <c r="AI305" s="114"/>
      <c r="AJ305" s="114"/>
      <c r="AK305" s="114"/>
      <c r="AL305" s="114"/>
      <c r="AM305" s="114"/>
      <c r="AN305" s="114"/>
      <c r="AO305" s="114"/>
      <c r="AP305" s="114"/>
      <c r="AQ305" s="114"/>
      <c r="AR305" s="114"/>
      <c r="AS305" s="114"/>
      <c r="AT305" s="114"/>
    </row>
    <row r="306" spans="1:46">
      <c r="A306" s="114"/>
      <c r="B306" s="114"/>
      <c r="C306" s="114"/>
      <c r="D306" s="114"/>
      <c r="E306" s="114"/>
      <c r="F306" s="114"/>
      <c r="G306" s="114"/>
      <c r="H306" s="114"/>
      <c r="I306" s="114"/>
      <c r="J306" s="114"/>
      <c r="K306" s="114"/>
      <c r="L306" s="114"/>
      <c r="M306" s="114"/>
      <c r="N306" s="114"/>
      <c r="O306" s="114"/>
      <c r="P306" s="114"/>
      <c r="Q306" s="114"/>
      <c r="R306" s="114"/>
      <c r="S306" s="114"/>
      <c r="T306" s="114"/>
      <c r="U306" s="114"/>
      <c r="V306" s="114"/>
      <c r="W306" s="114"/>
      <c r="X306" s="114"/>
      <c r="Y306" s="114"/>
      <c r="Z306" s="114"/>
      <c r="AA306" s="114"/>
      <c r="AB306" s="114"/>
      <c r="AC306" s="114"/>
      <c r="AD306" s="114"/>
      <c r="AE306" s="114"/>
      <c r="AF306" s="114"/>
      <c r="AG306" s="114"/>
      <c r="AH306" s="114"/>
      <c r="AI306" s="114"/>
      <c r="AJ306" s="114"/>
      <c r="AK306" s="114"/>
      <c r="AL306" s="114"/>
      <c r="AM306" s="114"/>
      <c r="AN306" s="114"/>
      <c r="AO306" s="114"/>
      <c r="AP306" s="114"/>
      <c r="AQ306" s="114"/>
      <c r="AR306" s="114"/>
      <c r="AS306" s="114"/>
      <c r="AT306" s="114"/>
    </row>
    <row r="307" spans="1:46">
      <c r="A307" s="114"/>
      <c r="B307" s="114"/>
      <c r="C307" s="114"/>
      <c r="D307" s="114"/>
      <c r="E307" s="114"/>
      <c r="F307" s="114"/>
      <c r="G307" s="114"/>
      <c r="H307" s="114"/>
      <c r="I307" s="114"/>
      <c r="J307" s="114"/>
      <c r="K307" s="114"/>
      <c r="L307" s="114"/>
      <c r="M307" s="114"/>
      <c r="N307" s="114"/>
      <c r="O307" s="114"/>
      <c r="P307" s="114"/>
      <c r="Q307" s="114"/>
      <c r="R307" s="114"/>
      <c r="S307" s="114"/>
      <c r="T307" s="114"/>
      <c r="U307" s="114"/>
      <c r="V307" s="114"/>
      <c r="W307" s="114"/>
      <c r="X307" s="114"/>
      <c r="Y307" s="114"/>
      <c r="Z307" s="114"/>
      <c r="AA307" s="114"/>
      <c r="AB307" s="114"/>
      <c r="AC307" s="114"/>
      <c r="AD307" s="114"/>
      <c r="AE307" s="114"/>
      <c r="AF307" s="114"/>
      <c r="AG307" s="114"/>
      <c r="AH307" s="114"/>
      <c r="AI307" s="114"/>
      <c r="AJ307" s="114"/>
      <c r="AK307" s="114"/>
      <c r="AL307" s="114"/>
      <c r="AM307" s="114"/>
      <c r="AN307" s="114"/>
      <c r="AO307" s="114"/>
      <c r="AP307" s="114"/>
      <c r="AQ307" s="114"/>
      <c r="AR307" s="114"/>
      <c r="AS307" s="114"/>
      <c r="AT307" s="114"/>
    </row>
    <row r="308" spans="1:46">
      <c r="A308" s="114"/>
      <c r="B308" s="114"/>
      <c r="C308" s="114"/>
      <c r="D308" s="114"/>
      <c r="E308" s="114"/>
      <c r="F308" s="114"/>
      <c r="G308" s="114"/>
      <c r="H308" s="114"/>
      <c r="I308" s="114"/>
      <c r="J308" s="114"/>
      <c r="K308" s="114"/>
      <c r="L308" s="114"/>
      <c r="M308" s="114"/>
      <c r="N308" s="114"/>
      <c r="O308" s="114"/>
      <c r="P308" s="114"/>
      <c r="Q308" s="114"/>
      <c r="R308" s="114"/>
      <c r="S308" s="114"/>
      <c r="T308" s="114"/>
      <c r="U308" s="114"/>
      <c r="V308" s="114"/>
      <c r="W308" s="114"/>
      <c r="X308" s="114"/>
      <c r="Y308" s="114"/>
      <c r="Z308" s="114"/>
      <c r="AA308" s="114"/>
      <c r="AB308" s="114"/>
      <c r="AC308" s="114"/>
      <c r="AD308" s="114"/>
      <c r="AE308" s="114"/>
      <c r="AF308" s="114"/>
      <c r="AG308" s="114"/>
      <c r="AH308" s="114"/>
      <c r="AI308" s="114"/>
      <c r="AJ308" s="114"/>
      <c r="AK308" s="114"/>
      <c r="AL308" s="114"/>
      <c r="AM308" s="114"/>
      <c r="AN308" s="114"/>
      <c r="AO308" s="114"/>
      <c r="AP308" s="114"/>
      <c r="AQ308" s="114"/>
      <c r="AR308" s="114"/>
      <c r="AS308" s="114"/>
      <c r="AT308" s="114"/>
    </row>
    <row r="309" spans="1:46">
      <c r="A309" s="114"/>
      <c r="B309" s="114"/>
      <c r="C309" s="114"/>
      <c r="D309" s="114"/>
      <c r="E309" s="114"/>
      <c r="F309" s="114"/>
      <c r="G309" s="114"/>
      <c r="H309" s="114"/>
      <c r="I309" s="114"/>
      <c r="J309" s="114"/>
      <c r="K309" s="114"/>
      <c r="L309" s="114"/>
      <c r="M309" s="114"/>
      <c r="N309" s="114"/>
      <c r="O309" s="114"/>
      <c r="P309" s="114"/>
      <c r="Q309" s="114"/>
      <c r="R309" s="114"/>
      <c r="S309" s="114"/>
      <c r="T309" s="114"/>
      <c r="U309" s="114"/>
      <c r="V309" s="114"/>
      <c r="W309" s="114"/>
      <c r="X309" s="114"/>
      <c r="Y309" s="114"/>
      <c r="Z309" s="114"/>
      <c r="AA309" s="114"/>
      <c r="AB309" s="114"/>
      <c r="AC309" s="114"/>
      <c r="AD309" s="114"/>
      <c r="AE309" s="114"/>
      <c r="AF309" s="114"/>
      <c r="AG309" s="114"/>
      <c r="AH309" s="114"/>
      <c r="AI309" s="114"/>
      <c r="AJ309" s="114"/>
      <c r="AK309" s="114"/>
      <c r="AL309" s="114"/>
      <c r="AM309" s="114"/>
      <c r="AN309" s="114"/>
      <c r="AO309" s="114"/>
      <c r="AP309" s="114"/>
      <c r="AQ309" s="114"/>
      <c r="AR309" s="114"/>
      <c r="AS309" s="114"/>
      <c r="AT309" s="114"/>
    </row>
    <row r="310" spans="1:46">
      <c r="A310" s="114"/>
      <c r="B310" s="114"/>
      <c r="C310" s="114"/>
      <c r="D310" s="114"/>
      <c r="E310" s="114"/>
      <c r="F310" s="114"/>
      <c r="G310" s="114"/>
      <c r="H310" s="114"/>
      <c r="I310" s="114"/>
      <c r="J310" s="114"/>
      <c r="K310" s="114"/>
      <c r="L310" s="114"/>
      <c r="M310" s="114"/>
      <c r="N310" s="114"/>
      <c r="O310" s="114"/>
      <c r="P310" s="114"/>
      <c r="Q310" s="114"/>
      <c r="R310" s="114"/>
      <c r="S310" s="114"/>
      <c r="T310" s="114"/>
      <c r="U310" s="114"/>
      <c r="V310" s="114"/>
      <c r="W310" s="114"/>
      <c r="X310" s="114"/>
      <c r="Y310" s="114"/>
      <c r="Z310" s="114"/>
      <c r="AA310" s="114"/>
      <c r="AB310" s="114"/>
      <c r="AC310" s="114"/>
      <c r="AD310" s="114"/>
      <c r="AE310" s="114"/>
      <c r="AF310" s="114"/>
      <c r="AG310" s="114"/>
      <c r="AH310" s="114"/>
      <c r="AI310" s="114"/>
      <c r="AJ310" s="114"/>
      <c r="AK310" s="114"/>
      <c r="AL310" s="114"/>
      <c r="AM310" s="114"/>
      <c r="AN310" s="114"/>
      <c r="AO310" s="114"/>
      <c r="AP310" s="114"/>
      <c r="AQ310" s="114"/>
      <c r="AR310" s="114"/>
      <c r="AS310" s="114"/>
      <c r="AT310" s="114"/>
    </row>
    <row r="311" spans="1:46">
      <c r="A311" s="114"/>
      <c r="B311" s="114"/>
      <c r="C311" s="114"/>
      <c r="D311" s="114"/>
      <c r="E311" s="114"/>
      <c r="F311" s="114"/>
      <c r="G311" s="114"/>
      <c r="H311" s="114"/>
      <c r="I311" s="114"/>
      <c r="J311" s="114"/>
      <c r="K311" s="114"/>
      <c r="L311" s="114"/>
      <c r="M311" s="114"/>
      <c r="N311" s="114"/>
      <c r="O311" s="114"/>
      <c r="P311" s="114"/>
      <c r="Q311" s="114"/>
      <c r="R311" s="114"/>
      <c r="S311" s="114"/>
      <c r="T311" s="114"/>
      <c r="U311" s="114"/>
      <c r="V311" s="114"/>
      <c r="W311" s="114"/>
      <c r="X311" s="114"/>
      <c r="Y311" s="114"/>
      <c r="Z311" s="114"/>
      <c r="AA311" s="114"/>
      <c r="AB311" s="114"/>
      <c r="AC311" s="114"/>
      <c r="AD311" s="114"/>
      <c r="AE311" s="114"/>
      <c r="AF311" s="114"/>
      <c r="AG311" s="114"/>
      <c r="AH311" s="114"/>
      <c r="AI311" s="114"/>
      <c r="AJ311" s="114"/>
      <c r="AK311" s="114"/>
      <c r="AL311" s="114"/>
      <c r="AM311" s="114"/>
      <c r="AN311" s="114"/>
      <c r="AO311" s="114"/>
      <c r="AP311" s="114"/>
      <c r="AQ311" s="114"/>
      <c r="AR311" s="114"/>
      <c r="AS311" s="114"/>
      <c r="AT311" s="114"/>
    </row>
    <row r="312" spans="1:46">
      <c r="A312" s="114"/>
      <c r="B312" s="114"/>
      <c r="C312" s="114"/>
      <c r="D312" s="114"/>
      <c r="E312" s="114"/>
      <c r="F312" s="114"/>
      <c r="G312" s="114"/>
      <c r="H312" s="114"/>
      <c r="I312" s="114"/>
      <c r="J312" s="114"/>
      <c r="K312" s="114"/>
      <c r="L312" s="114"/>
      <c r="M312" s="114"/>
      <c r="N312" s="114"/>
      <c r="O312" s="114"/>
      <c r="P312" s="114"/>
      <c r="Q312" s="114"/>
      <c r="R312" s="114"/>
      <c r="S312" s="114"/>
      <c r="T312" s="114"/>
      <c r="U312" s="114"/>
      <c r="V312" s="114"/>
      <c r="W312" s="114"/>
      <c r="X312" s="114"/>
      <c r="Y312" s="114"/>
      <c r="Z312" s="114"/>
      <c r="AA312" s="114"/>
      <c r="AB312" s="114"/>
      <c r="AC312" s="114"/>
      <c r="AD312" s="114"/>
      <c r="AE312" s="114"/>
      <c r="AF312" s="114"/>
      <c r="AG312" s="114"/>
      <c r="AH312" s="114"/>
      <c r="AI312" s="114"/>
      <c r="AJ312" s="114"/>
      <c r="AK312" s="114"/>
      <c r="AL312" s="114"/>
      <c r="AM312" s="114"/>
      <c r="AN312" s="114"/>
      <c r="AO312" s="114"/>
      <c r="AP312" s="114"/>
      <c r="AQ312" s="114"/>
      <c r="AR312" s="114"/>
      <c r="AS312" s="114"/>
      <c r="AT312" s="114"/>
    </row>
    <row r="313" spans="1:46">
      <c r="A313" s="114"/>
      <c r="B313" s="114"/>
      <c r="C313" s="114"/>
      <c r="D313" s="114"/>
      <c r="E313" s="114"/>
      <c r="F313" s="114"/>
      <c r="G313" s="114"/>
      <c r="H313" s="114"/>
      <c r="I313" s="114"/>
      <c r="J313" s="114"/>
      <c r="K313" s="114"/>
      <c r="L313" s="114"/>
      <c r="M313" s="114"/>
      <c r="N313" s="114"/>
      <c r="O313" s="114"/>
      <c r="P313" s="114"/>
      <c r="Q313" s="114"/>
      <c r="R313" s="114"/>
      <c r="S313" s="114"/>
      <c r="T313" s="114"/>
      <c r="U313" s="114"/>
      <c r="V313" s="114"/>
      <c r="W313" s="114"/>
      <c r="X313" s="114"/>
      <c r="Y313" s="114"/>
      <c r="Z313" s="114"/>
      <c r="AA313" s="114"/>
      <c r="AB313" s="114"/>
      <c r="AC313" s="114"/>
      <c r="AD313" s="114"/>
      <c r="AE313" s="114"/>
      <c r="AF313" s="114"/>
      <c r="AG313" s="114"/>
      <c r="AH313" s="114"/>
      <c r="AI313" s="114"/>
      <c r="AJ313" s="114"/>
      <c r="AK313" s="114"/>
      <c r="AL313" s="114"/>
      <c r="AM313" s="114"/>
      <c r="AN313" s="114"/>
      <c r="AO313" s="114"/>
      <c r="AP313" s="114"/>
      <c r="AQ313" s="114"/>
      <c r="AR313" s="114"/>
      <c r="AS313" s="114"/>
      <c r="AT313" s="114"/>
    </row>
    <row r="314" spans="1:46">
      <c r="A314" s="114"/>
      <c r="B314" s="114"/>
      <c r="C314" s="114"/>
      <c r="D314" s="114"/>
      <c r="E314" s="114"/>
      <c r="F314" s="114"/>
      <c r="G314" s="114"/>
      <c r="H314" s="114"/>
      <c r="I314" s="114"/>
      <c r="J314" s="114"/>
      <c r="K314" s="114"/>
      <c r="L314" s="114"/>
      <c r="M314" s="114"/>
      <c r="N314" s="114"/>
      <c r="O314" s="114"/>
      <c r="P314" s="114"/>
      <c r="Q314" s="114"/>
      <c r="R314" s="114"/>
      <c r="S314" s="114"/>
      <c r="T314" s="114"/>
      <c r="U314" s="114"/>
      <c r="V314" s="114"/>
      <c r="W314" s="114"/>
      <c r="X314" s="114"/>
      <c r="Y314" s="114"/>
      <c r="Z314" s="114"/>
      <c r="AA314" s="114"/>
      <c r="AB314" s="114"/>
      <c r="AC314" s="114"/>
      <c r="AD314" s="114"/>
      <c r="AE314" s="114"/>
      <c r="AF314" s="114"/>
      <c r="AG314" s="114"/>
      <c r="AH314" s="114"/>
      <c r="AI314" s="114"/>
      <c r="AJ314" s="114"/>
      <c r="AK314" s="114"/>
      <c r="AL314" s="114"/>
      <c r="AM314" s="114"/>
      <c r="AN314" s="114"/>
      <c r="AO314" s="114"/>
      <c r="AP314" s="114"/>
      <c r="AQ314" s="114"/>
      <c r="AR314" s="114"/>
      <c r="AS314" s="114"/>
      <c r="AT314" s="114"/>
    </row>
    <row r="315" spans="1:46">
      <c r="A315" s="114"/>
      <c r="B315" s="114"/>
      <c r="C315" s="114"/>
      <c r="D315" s="114"/>
      <c r="E315" s="114"/>
      <c r="F315" s="114"/>
      <c r="G315" s="114"/>
      <c r="H315" s="114"/>
      <c r="I315" s="114"/>
      <c r="J315" s="114"/>
      <c r="K315" s="114"/>
      <c r="L315" s="114"/>
      <c r="M315" s="114"/>
      <c r="N315" s="114"/>
      <c r="O315" s="114"/>
      <c r="P315" s="114"/>
      <c r="Q315" s="114"/>
      <c r="R315" s="114"/>
      <c r="S315" s="114"/>
      <c r="T315" s="114"/>
      <c r="U315" s="114"/>
      <c r="V315" s="114"/>
      <c r="W315" s="114"/>
      <c r="X315" s="114"/>
      <c r="Y315" s="114"/>
      <c r="Z315" s="114"/>
      <c r="AA315" s="114"/>
      <c r="AB315" s="114"/>
      <c r="AC315" s="114"/>
      <c r="AD315" s="114"/>
      <c r="AE315" s="114"/>
      <c r="AF315" s="114"/>
      <c r="AG315" s="114"/>
      <c r="AH315" s="114"/>
      <c r="AI315" s="114"/>
      <c r="AJ315" s="114"/>
      <c r="AK315" s="114"/>
      <c r="AL315" s="114"/>
      <c r="AM315" s="114"/>
      <c r="AN315" s="114"/>
      <c r="AO315" s="114"/>
      <c r="AP315" s="114"/>
      <c r="AQ315" s="114"/>
      <c r="AR315" s="114"/>
      <c r="AS315" s="114"/>
      <c r="AT315" s="114"/>
    </row>
    <row r="316" spans="1:46">
      <c r="A316" s="114"/>
      <c r="B316" s="114"/>
      <c r="C316" s="114"/>
      <c r="D316" s="114"/>
      <c r="E316" s="114"/>
      <c r="F316" s="114"/>
      <c r="G316" s="114"/>
      <c r="H316" s="114"/>
      <c r="I316" s="114"/>
      <c r="J316" s="114"/>
      <c r="K316" s="114"/>
      <c r="L316" s="114"/>
      <c r="M316" s="114"/>
      <c r="N316" s="114"/>
      <c r="O316" s="114"/>
      <c r="P316" s="114"/>
      <c r="Q316" s="114"/>
      <c r="R316" s="114"/>
      <c r="S316" s="114"/>
      <c r="T316" s="114"/>
      <c r="U316" s="114"/>
      <c r="V316" s="114"/>
      <c r="W316" s="114"/>
      <c r="X316" s="114"/>
      <c r="Y316" s="114"/>
      <c r="Z316" s="114"/>
      <c r="AA316" s="114"/>
      <c r="AB316" s="114"/>
      <c r="AC316" s="114"/>
      <c r="AD316" s="114"/>
      <c r="AE316" s="114"/>
      <c r="AF316" s="114"/>
      <c r="AG316" s="114"/>
      <c r="AH316" s="114"/>
      <c r="AI316" s="114"/>
      <c r="AJ316" s="114"/>
      <c r="AK316" s="114"/>
      <c r="AL316" s="114"/>
      <c r="AM316" s="114"/>
      <c r="AN316" s="114"/>
      <c r="AO316" s="114"/>
      <c r="AP316" s="114"/>
      <c r="AQ316" s="114"/>
      <c r="AR316" s="114"/>
      <c r="AS316" s="114"/>
      <c r="AT316" s="114"/>
    </row>
    <row r="317" spans="1:46">
      <c r="A317" s="114"/>
      <c r="B317" s="114"/>
      <c r="C317" s="114"/>
      <c r="D317" s="114"/>
      <c r="E317" s="114"/>
      <c r="F317" s="114"/>
      <c r="G317" s="114"/>
      <c r="H317" s="114"/>
      <c r="I317" s="114"/>
      <c r="J317" s="114"/>
      <c r="K317" s="114"/>
      <c r="L317" s="114"/>
      <c r="M317" s="114"/>
      <c r="N317" s="114"/>
      <c r="O317" s="114"/>
      <c r="P317" s="114"/>
      <c r="Q317" s="114"/>
      <c r="R317" s="114"/>
      <c r="S317" s="114"/>
      <c r="T317" s="114"/>
      <c r="U317" s="114"/>
      <c r="V317" s="114"/>
      <c r="W317" s="114"/>
      <c r="X317" s="114"/>
      <c r="Y317" s="114"/>
      <c r="Z317" s="114"/>
      <c r="AA317" s="114"/>
      <c r="AB317" s="114"/>
      <c r="AC317" s="114"/>
      <c r="AD317" s="114"/>
      <c r="AE317" s="114"/>
      <c r="AF317" s="114"/>
      <c r="AG317" s="114"/>
      <c r="AH317" s="114"/>
      <c r="AI317" s="114"/>
      <c r="AJ317" s="114"/>
      <c r="AK317" s="114"/>
      <c r="AL317" s="114"/>
      <c r="AM317" s="114"/>
      <c r="AN317" s="114"/>
      <c r="AO317" s="114"/>
      <c r="AP317" s="114"/>
      <c r="AQ317" s="114"/>
      <c r="AR317" s="114"/>
      <c r="AS317" s="114"/>
      <c r="AT317" s="114"/>
    </row>
    <row r="318" spans="1:46">
      <c r="A318" s="114"/>
      <c r="B318" s="114"/>
      <c r="C318" s="114"/>
      <c r="D318" s="114"/>
      <c r="E318" s="114"/>
      <c r="F318" s="114"/>
      <c r="G318" s="114"/>
      <c r="H318" s="114"/>
      <c r="I318" s="114"/>
      <c r="J318" s="114"/>
      <c r="K318" s="114"/>
      <c r="L318" s="114"/>
      <c r="M318" s="114"/>
      <c r="N318" s="114"/>
      <c r="O318" s="114"/>
      <c r="P318" s="114"/>
      <c r="Q318" s="114"/>
      <c r="R318" s="114"/>
      <c r="S318" s="114"/>
      <c r="T318" s="114"/>
      <c r="U318" s="114"/>
      <c r="V318" s="114"/>
      <c r="W318" s="114"/>
      <c r="X318" s="114"/>
      <c r="Y318" s="114"/>
      <c r="Z318" s="114"/>
      <c r="AA318" s="114"/>
      <c r="AB318" s="114"/>
      <c r="AC318" s="114"/>
      <c r="AD318" s="114"/>
      <c r="AE318" s="114"/>
      <c r="AF318" s="114"/>
      <c r="AG318" s="114"/>
      <c r="AH318" s="114"/>
      <c r="AI318" s="114"/>
      <c r="AJ318" s="114"/>
      <c r="AK318" s="114"/>
      <c r="AL318" s="114"/>
      <c r="AM318" s="114"/>
      <c r="AN318" s="114"/>
      <c r="AO318" s="114"/>
      <c r="AP318" s="114"/>
      <c r="AQ318" s="114"/>
      <c r="AR318" s="114"/>
      <c r="AS318" s="114"/>
      <c r="AT318" s="114"/>
    </row>
    <row r="319" spans="1:46">
      <c r="A319" s="114"/>
      <c r="B319" s="114"/>
      <c r="C319" s="114"/>
      <c r="D319" s="114"/>
      <c r="E319" s="114"/>
      <c r="F319" s="114"/>
      <c r="G319" s="114"/>
      <c r="H319" s="114"/>
      <c r="I319" s="114"/>
      <c r="J319" s="114"/>
      <c r="K319" s="114"/>
      <c r="L319" s="114"/>
      <c r="M319" s="114"/>
      <c r="N319" s="114"/>
      <c r="O319" s="114"/>
      <c r="P319" s="114"/>
      <c r="Q319" s="114"/>
      <c r="R319" s="114"/>
      <c r="S319" s="114"/>
      <c r="T319" s="114"/>
      <c r="U319" s="114"/>
      <c r="V319" s="114"/>
      <c r="W319" s="114"/>
      <c r="X319" s="114"/>
      <c r="Y319" s="114"/>
      <c r="Z319" s="114"/>
      <c r="AA319" s="114"/>
      <c r="AB319" s="114"/>
      <c r="AC319" s="114"/>
      <c r="AD319" s="114"/>
      <c r="AE319" s="114"/>
      <c r="AF319" s="114"/>
      <c r="AG319" s="114"/>
      <c r="AH319" s="114"/>
      <c r="AI319" s="114"/>
      <c r="AJ319" s="114"/>
      <c r="AK319" s="114"/>
      <c r="AL319" s="114"/>
      <c r="AM319" s="114"/>
      <c r="AN319" s="114"/>
      <c r="AO319" s="114"/>
      <c r="AP319" s="114"/>
      <c r="AQ319" s="114"/>
      <c r="AR319" s="114"/>
      <c r="AS319" s="114"/>
      <c r="AT319" s="114"/>
    </row>
    <row r="320" spans="1:46">
      <c r="A320" s="114"/>
      <c r="B320" s="114"/>
      <c r="C320" s="114"/>
      <c r="D320" s="114"/>
      <c r="E320" s="114"/>
      <c r="F320" s="114"/>
      <c r="G320" s="114"/>
      <c r="H320" s="114"/>
      <c r="I320" s="114"/>
      <c r="J320" s="114"/>
      <c r="K320" s="114"/>
      <c r="L320" s="114"/>
      <c r="M320" s="114"/>
      <c r="N320" s="114"/>
      <c r="O320" s="114"/>
      <c r="P320" s="114"/>
      <c r="Q320" s="114"/>
      <c r="R320" s="114"/>
      <c r="S320" s="114"/>
      <c r="T320" s="114"/>
      <c r="U320" s="114"/>
      <c r="V320" s="114"/>
      <c r="W320" s="114"/>
      <c r="X320" s="114"/>
      <c r="Y320" s="114"/>
      <c r="Z320" s="114"/>
      <c r="AA320" s="114"/>
      <c r="AB320" s="114"/>
      <c r="AC320" s="114"/>
      <c r="AD320" s="114"/>
      <c r="AE320" s="114"/>
      <c r="AF320" s="114"/>
      <c r="AG320" s="114"/>
      <c r="AH320" s="114"/>
      <c r="AI320" s="114"/>
      <c r="AJ320" s="114"/>
      <c r="AK320" s="114"/>
      <c r="AL320" s="114"/>
      <c r="AM320" s="114"/>
      <c r="AN320" s="114"/>
      <c r="AO320" s="114"/>
      <c r="AP320" s="114"/>
      <c r="AQ320" s="114"/>
      <c r="AR320" s="114"/>
      <c r="AS320" s="114"/>
      <c r="AT320" s="114"/>
    </row>
    <row r="321" spans="1:46">
      <c r="A321" s="114"/>
      <c r="B321" s="114"/>
      <c r="C321" s="114"/>
      <c r="D321" s="114"/>
      <c r="E321" s="114"/>
      <c r="F321" s="114"/>
      <c r="G321" s="114"/>
      <c r="H321" s="114"/>
      <c r="I321" s="114"/>
      <c r="J321" s="114"/>
      <c r="K321" s="114"/>
      <c r="L321" s="114"/>
      <c r="M321" s="114"/>
      <c r="N321" s="114"/>
      <c r="O321" s="114"/>
      <c r="P321" s="114"/>
      <c r="Q321" s="114"/>
      <c r="R321" s="114"/>
      <c r="S321" s="114"/>
      <c r="T321" s="114"/>
      <c r="U321" s="114"/>
      <c r="V321" s="114"/>
      <c r="W321" s="114"/>
      <c r="X321" s="114"/>
      <c r="Y321" s="114"/>
      <c r="Z321" s="114"/>
      <c r="AA321" s="114"/>
      <c r="AB321" s="114"/>
      <c r="AC321" s="114"/>
      <c r="AD321" s="114"/>
      <c r="AE321" s="114"/>
      <c r="AF321" s="114"/>
      <c r="AG321" s="114"/>
      <c r="AH321" s="114"/>
      <c r="AI321" s="114"/>
      <c r="AJ321" s="114"/>
      <c r="AK321" s="114"/>
      <c r="AL321" s="114"/>
      <c r="AM321" s="114"/>
      <c r="AN321" s="114"/>
      <c r="AO321" s="114"/>
      <c r="AP321" s="114"/>
      <c r="AQ321" s="114"/>
      <c r="AR321" s="114"/>
      <c r="AS321" s="114"/>
      <c r="AT321" s="114"/>
    </row>
    <row r="322" spans="1:46">
      <c r="A322" s="114"/>
      <c r="B322" s="114"/>
      <c r="C322" s="114"/>
      <c r="D322" s="114"/>
      <c r="E322" s="114"/>
      <c r="F322" s="114"/>
      <c r="G322" s="114"/>
      <c r="H322" s="114"/>
      <c r="I322" s="114"/>
      <c r="J322" s="114"/>
      <c r="K322" s="114"/>
      <c r="L322" s="114"/>
      <c r="M322" s="114"/>
      <c r="N322" s="114"/>
      <c r="O322" s="114"/>
      <c r="P322" s="114"/>
      <c r="Q322" s="114"/>
      <c r="R322" s="114"/>
      <c r="S322" s="114"/>
      <c r="T322" s="114"/>
      <c r="U322" s="114"/>
      <c r="V322" s="114"/>
      <c r="W322" s="114"/>
      <c r="X322" s="114"/>
      <c r="Y322" s="114"/>
      <c r="Z322" s="114"/>
      <c r="AA322" s="114"/>
      <c r="AB322" s="114"/>
      <c r="AC322" s="114"/>
      <c r="AD322" s="114"/>
      <c r="AE322" s="114"/>
      <c r="AF322" s="114"/>
      <c r="AG322" s="114"/>
      <c r="AH322" s="114"/>
      <c r="AI322" s="114"/>
      <c r="AJ322" s="114"/>
      <c r="AK322" s="114"/>
      <c r="AL322" s="114"/>
      <c r="AM322" s="114"/>
      <c r="AN322" s="114"/>
      <c r="AO322" s="114"/>
      <c r="AP322" s="114"/>
      <c r="AQ322" s="114"/>
      <c r="AR322" s="114"/>
      <c r="AS322" s="114"/>
      <c r="AT322" s="114"/>
    </row>
    <row r="323" spans="1:46">
      <c r="A323" s="114"/>
      <c r="B323" s="114"/>
      <c r="C323" s="114"/>
      <c r="D323" s="114"/>
      <c r="E323" s="114"/>
      <c r="F323" s="114"/>
      <c r="G323" s="114"/>
      <c r="H323" s="114"/>
      <c r="I323" s="114"/>
      <c r="J323" s="114"/>
      <c r="K323" s="114"/>
      <c r="L323" s="114"/>
      <c r="M323" s="114"/>
      <c r="N323" s="114"/>
      <c r="O323" s="114"/>
      <c r="P323" s="114"/>
      <c r="Q323" s="114"/>
      <c r="R323" s="114"/>
      <c r="S323" s="114"/>
      <c r="T323" s="114"/>
      <c r="U323" s="114"/>
      <c r="V323" s="114"/>
      <c r="W323" s="114"/>
      <c r="X323" s="114"/>
      <c r="Y323" s="114"/>
      <c r="Z323" s="114"/>
      <c r="AA323" s="114"/>
      <c r="AB323" s="114"/>
      <c r="AC323" s="114"/>
      <c r="AD323" s="114"/>
      <c r="AE323" s="114"/>
      <c r="AF323" s="114"/>
      <c r="AG323" s="114"/>
      <c r="AH323" s="114"/>
      <c r="AI323" s="114"/>
      <c r="AJ323" s="114"/>
      <c r="AK323" s="114"/>
      <c r="AL323" s="114"/>
      <c r="AM323" s="114"/>
      <c r="AN323" s="114"/>
      <c r="AO323" s="114"/>
      <c r="AP323" s="114"/>
      <c r="AQ323" s="114"/>
      <c r="AR323" s="114"/>
      <c r="AS323" s="114"/>
      <c r="AT323" s="114"/>
    </row>
    <row r="324" spans="1:46">
      <c r="A324" s="114"/>
      <c r="B324" s="114"/>
      <c r="C324" s="114"/>
      <c r="D324" s="114"/>
      <c r="E324" s="114"/>
      <c r="F324" s="114"/>
      <c r="G324" s="114"/>
      <c r="H324" s="114"/>
      <c r="I324" s="114"/>
      <c r="J324" s="114"/>
      <c r="K324" s="114"/>
      <c r="L324" s="114"/>
      <c r="M324" s="114"/>
      <c r="N324" s="114"/>
      <c r="O324" s="114"/>
      <c r="P324" s="114"/>
      <c r="Q324" s="114"/>
      <c r="R324" s="114"/>
      <c r="S324" s="114"/>
      <c r="T324" s="114"/>
      <c r="U324" s="114"/>
      <c r="V324" s="114"/>
      <c r="W324" s="114"/>
      <c r="X324" s="114"/>
      <c r="Y324" s="114"/>
      <c r="Z324" s="114"/>
      <c r="AA324" s="114"/>
      <c r="AB324" s="114"/>
      <c r="AC324" s="114"/>
      <c r="AD324" s="114"/>
      <c r="AE324" s="114"/>
      <c r="AF324" s="114"/>
      <c r="AG324" s="114"/>
      <c r="AH324" s="114"/>
      <c r="AI324" s="114"/>
      <c r="AJ324" s="114"/>
      <c r="AK324" s="114"/>
      <c r="AL324" s="114"/>
      <c r="AM324" s="114"/>
      <c r="AN324" s="114"/>
      <c r="AO324" s="114"/>
      <c r="AP324" s="114"/>
      <c r="AQ324" s="114"/>
      <c r="AR324" s="114"/>
      <c r="AS324" s="114"/>
      <c r="AT324" s="114"/>
    </row>
    <row r="325" spans="1:46">
      <c r="A325" s="114"/>
      <c r="B325" s="114"/>
      <c r="C325" s="114"/>
      <c r="D325" s="114"/>
      <c r="E325" s="114"/>
      <c r="F325" s="114"/>
      <c r="G325" s="114"/>
      <c r="H325" s="114"/>
      <c r="I325" s="114"/>
      <c r="J325" s="114"/>
      <c r="K325" s="114"/>
      <c r="L325" s="114"/>
      <c r="M325" s="114"/>
      <c r="N325" s="114"/>
      <c r="O325" s="114"/>
      <c r="P325" s="114"/>
      <c r="Q325" s="114"/>
      <c r="R325" s="114"/>
      <c r="S325" s="114"/>
      <c r="T325" s="114"/>
      <c r="U325" s="114"/>
      <c r="V325" s="114"/>
      <c r="W325" s="114"/>
      <c r="X325" s="114"/>
      <c r="Y325" s="114"/>
      <c r="Z325" s="114"/>
      <c r="AA325" s="114"/>
      <c r="AB325" s="114"/>
      <c r="AC325" s="114"/>
      <c r="AD325" s="114"/>
      <c r="AE325" s="114"/>
      <c r="AF325" s="114"/>
      <c r="AG325" s="114"/>
      <c r="AH325" s="114"/>
      <c r="AI325" s="114"/>
      <c r="AJ325" s="114"/>
      <c r="AK325" s="114"/>
      <c r="AL325" s="114"/>
      <c r="AM325" s="114"/>
      <c r="AN325" s="114"/>
      <c r="AO325" s="114"/>
      <c r="AP325" s="114"/>
      <c r="AQ325" s="114"/>
      <c r="AR325" s="114"/>
      <c r="AS325" s="114"/>
      <c r="AT325" s="114"/>
    </row>
    <row r="326" spans="1:46">
      <c r="A326" s="114"/>
      <c r="B326" s="114"/>
      <c r="C326" s="114"/>
      <c r="D326" s="114"/>
      <c r="E326" s="114"/>
      <c r="F326" s="114"/>
      <c r="G326" s="114"/>
      <c r="H326" s="114"/>
      <c r="I326" s="114"/>
      <c r="J326" s="114"/>
      <c r="K326" s="114"/>
      <c r="L326" s="114"/>
      <c r="M326" s="114"/>
      <c r="N326" s="114"/>
      <c r="O326" s="114"/>
      <c r="P326" s="114"/>
      <c r="Q326" s="114"/>
      <c r="R326" s="114"/>
      <c r="S326" s="114"/>
      <c r="T326" s="114"/>
      <c r="U326" s="114"/>
      <c r="V326" s="114"/>
      <c r="W326" s="114"/>
      <c r="X326" s="114"/>
      <c r="Y326" s="114"/>
      <c r="Z326" s="114"/>
      <c r="AA326" s="114"/>
      <c r="AB326" s="114"/>
      <c r="AC326" s="114"/>
      <c r="AD326" s="114"/>
      <c r="AE326" s="114"/>
      <c r="AF326" s="114"/>
      <c r="AG326" s="114"/>
      <c r="AH326" s="114"/>
      <c r="AI326" s="114"/>
      <c r="AJ326" s="114"/>
      <c r="AK326" s="114"/>
      <c r="AL326" s="114"/>
      <c r="AM326" s="114"/>
      <c r="AN326" s="114"/>
      <c r="AO326" s="114"/>
      <c r="AP326" s="114"/>
      <c r="AQ326" s="114"/>
      <c r="AR326" s="114"/>
      <c r="AS326" s="114"/>
      <c r="AT326" s="114"/>
    </row>
    <row r="327" spans="1:46">
      <c r="A327" s="114"/>
      <c r="B327" s="114"/>
      <c r="C327" s="114"/>
      <c r="D327" s="114"/>
      <c r="E327" s="114"/>
      <c r="F327" s="114"/>
      <c r="G327" s="114"/>
      <c r="H327" s="114"/>
      <c r="I327" s="114"/>
      <c r="J327" s="114"/>
      <c r="K327" s="114"/>
      <c r="L327" s="114"/>
      <c r="M327" s="114"/>
      <c r="N327" s="114"/>
      <c r="O327" s="114"/>
      <c r="P327" s="114"/>
      <c r="Q327" s="114"/>
      <c r="R327" s="114"/>
      <c r="S327" s="114"/>
      <c r="T327" s="114"/>
      <c r="U327" s="114"/>
      <c r="V327" s="114"/>
      <c r="W327" s="114"/>
      <c r="X327" s="114"/>
      <c r="Y327" s="114"/>
      <c r="Z327" s="114"/>
      <c r="AA327" s="114"/>
      <c r="AB327" s="114"/>
      <c r="AC327" s="114"/>
      <c r="AD327" s="114"/>
      <c r="AE327" s="114"/>
      <c r="AF327" s="114"/>
      <c r="AG327" s="114"/>
      <c r="AH327" s="114"/>
      <c r="AI327" s="114"/>
      <c r="AJ327" s="114"/>
      <c r="AK327" s="114"/>
      <c r="AL327" s="114"/>
      <c r="AM327" s="114"/>
      <c r="AN327" s="114"/>
      <c r="AO327" s="114"/>
      <c r="AP327" s="114"/>
      <c r="AQ327" s="114"/>
      <c r="AR327" s="114"/>
      <c r="AS327" s="114"/>
      <c r="AT327" s="114"/>
    </row>
    <row r="328" spans="1:46">
      <c r="A328" s="114"/>
      <c r="B328" s="114"/>
      <c r="C328" s="114"/>
      <c r="D328" s="114"/>
      <c r="E328" s="114"/>
      <c r="F328" s="114"/>
      <c r="G328" s="114"/>
      <c r="H328" s="114"/>
      <c r="I328" s="114"/>
      <c r="J328" s="114"/>
      <c r="K328" s="114"/>
      <c r="L328" s="114"/>
      <c r="M328" s="114"/>
      <c r="N328" s="114"/>
      <c r="O328" s="114"/>
      <c r="P328" s="114"/>
      <c r="Q328" s="114"/>
      <c r="R328" s="114"/>
      <c r="S328" s="114"/>
      <c r="T328" s="114"/>
      <c r="U328" s="114"/>
      <c r="V328" s="114"/>
      <c r="W328" s="114"/>
      <c r="X328" s="114"/>
      <c r="Y328" s="114"/>
      <c r="Z328" s="114"/>
      <c r="AA328" s="114"/>
      <c r="AB328" s="114"/>
      <c r="AC328" s="114"/>
      <c r="AD328" s="114"/>
      <c r="AE328" s="114"/>
      <c r="AF328" s="114"/>
      <c r="AG328" s="114"/>
      <c r="AH328" s="114"/>
      <c r="AI328" s="114"/>
      <c r="AJ328" s="114"/>
      <c r="AK328" s="114"/>
      <c r="AL328" s="114"/>
      <c r="AM328" s="114"/>
      <c r="AN328" s="114"/>
      <c r="AO328" s="114"/>
      <c r="AP328" s="114"/>
      <c r="AQ328" s="114"/>
      <c r="AR328" s="114"/>
      <c r="AS328" s="114"/>
      <c r="AT328" s="114"/>
    </row>
    <row r="329" spans="1:46">
      <c r="A329" s="114"/>
      <c r="B329" s="114"/>
      <c r="C329" s="114"/>
      <c r="D329" s="114"/>
      <c r="E329" s="114"/>
      <c r="F329" s="114"/>
      <c r="G329" s="114"/>
      <c r="H329" s="114"/>
      <c r="I329" s="114"/>
      <c r="J329" s="114"/>
      <c r="K329" s="114"/>
      <c r="L329" s="114"/>
      <c r="M329" s="114"/>
      <c r="N329" s="114"/>
      <c r="O329" s="114"/>
      <c r="P329" s="114"/>
      <c r="Q329" s="114"/>
      <c r="R329" s="114"/>
      <c r="S329" s="114"/>
      <c r="T329" s="114"/>
      <c r="U329" s="114"/>
      <c r="V329" s="114"/>
      <c r="W329" s="114"/>
      <c r="X329" s="114"/>
      <c r="Y329" s="114"/>
      <c r="Z329" s="114"/>
      <c r="AA329" s="114"/>
      <c r="AB329" s="114"/>
      <c r="AC329" s="114"/>
      <c r="AD329" s="114"/>
      <c r="AE329" s="114"/>
      <c r="AF329" s="114"/>
      <c r="AG329" s="114"/>
      <c r="AH329" s="114"/>
      <c r="AI329" s="114"/>
      <c r="AJ329" s="114"/>
      <c r="AK329" s="114"/>
      <c r="AL329" s="114"/>
      <c r="AM329" s="114"/>
      <c r="AN329" s="114"/>
      <c r="AO329" s="114"/>
      <c r="AP329" s="114"/>
      <c r="AQ329" s="114"/>
      <c r="AR329" s="114"/>
      <c r="AS329" s="114"/>
      <c r="AT329" s="114"/>
    </row>
    <row r="330" spans="1:46">
      <c r="A330" s="114"/>
      <c r="B330" s="114"/>
      <c r="C330" s="114"/>
      <c r="D330" s="114"/>
      <c r="E330" s="114"/>
      <c r="F330" s="114"/>
      <c r="G330" s="114"/>
      <c r="H330" s="114"/>
      <c r="I330" s="114"/>
      <c r="J330" s="114"/>
      <c r="K330" s="114"/>
      <c r="L330" s="114"/>
      <c r="M330" s="114"/>
      <c r="N330" s="114"/>
      <c r="O330" s="114"/>
      <c r="P330" s="114"/>
      <c r="Q330" s="114"/>
      <c r="R330" s="114"/>
      <c r="S330" s="114"/>
      <c r="T330" s="114"/>
      <c r="U330" s="114"/>
      <c r="V330" s="114"/>
      <c r="W330" s="114"/>
      <c r="X330" s="114"/>
      <c r="Y330" s="114"/>
      <c r="Z330" s="114"/>
      <c r="AA330" s="114"/>
      <c r="AB330" s="114"/>
      <c r="AC330" s="114"/>
      <c r="AD330" s="114"/>
      <c r="AE330" s="114"/>
      <c r="AF330" s="114"/>
      <c r="AG330" s="114"/>
      <c r="AH330" s="114"/>
      <c r="AI330" s="114"/>
      <c r="AJ330" s="114"/>
      <c r="AK330" s="114"/>
      <c r="AL330" s="114"/>
      <c r="AM330" s="114"/>
      <c r="AN330" s="114"/>
      <c r="AO330" s="114"/>
      <c r="AP330" s="114"/>
      <c r="AQ330" s="114"/>
      <c r="AR330" s="114"/>
      <c r="AS330" s="114"/>
      <c r="AT330" s="114"/>
    </row>
    <row r="331" spans="1:46">
      <c r="A331" s="114"/>
      <c r="B331" s="114"/>
      <c r="C331" s="114"/>
      <c r="D331" s="114"/>
      <c r="E331" s="114"/>
      <c r="F331" s="114"/>
      <c r="G331" s="114"/>
      <c r="H331" s="114"/>
      <c r="I331" s="114"/>
      <c r="J331" s="114"/>
      <c r="K331" s="114"/>
      <c r="L331" s="114"/>
      <c r="M331" s="114"/>
      <c r="N331" s="114"/>
      <c r="O331" s="114"/>
      <c r="P331" s="114"/>
      <c r="Q331" s="114"/>
      <c r="R331" s="114"/>
      <c r="S331" s="114"/>
      <c r="T331" s="114"/>
      <c r="U331" s="114"/>
      <c r="V331" s="114"/>
      <c r="W331" s="114"/>
      <c r="X331" s="114"/>
      <c r="Y331" s="114"/>
      <c r="Z331" s="114"/>
      <c r="AA331" s="114"/>
      <c r="AB331" s="114"/>
      <c r="AC331" s="114"/>
      <c r="AD331" s="114"/>
      <c r="AE331" s="114"/>
      <c r="AF331" s="114"/>
      <c r="AG331" s="114"/>
      <c r="AH331" s="114"/>
      <c r="AI331" s="114"/>
      <c r="AJ331" s="114"/>
      <c r="AK331" s="114"/>
      <c r="AL331" s="114"/>
      <c r="AM331" s="114"/>
      <c r="AN331" s="114"/>
      <c r="AO331" s="114"/>
      <c r="AP331" s="114"/>
      <c r="AQ331" s="114"/>
      <c r="AR331" s="114"/>
      <c r="AS331" s="114"/>
      <c r="AT331" s="114"/>
    </row>
    <row r="332" spans="1:46">
      <c r="A332" s="114"/>
      <c r="B332" s="114"/>
      <c r="C332" s="114"/>
      <c r="D332" s="114"/>
      <c r="E332" s="114"/>
      <c r="F332" s="114"/>
      <c r="G332" s="114"/>
      <c r="H332" s="114"/>
      <c r="I332" s="114"/>
      <c r="J332" s="114"/>
      <c r="K332" s="114"/>
      <c r="L332" s="114"/>
      <c r="M332" s="114"/>
      <c r="N332" s="114"/>
      <c r="O332" s="114"/>
      <c r="P332" s="114"/>
      <c r="Q332" s="114"/>
      <c r="R332" s="114"/>
      <c r="S332" s="114"/>
      <c r="T332" s="114"/>
      <c r="U332" s="114"/>
      <c r="V332" s="114"/>
      <c r="W332" s="114"/>
      <c r="X332" s="114"/>
      <c r="Y332" s="114"/>
      <c r="Z332" s="114"/>
      <c r="AA332" s="114"/>
      <c r="AB332" s="114"/>
      <c r="AC332" s="114"/>
      <c r="AD332" s="114"/>
      <c r="AE332" s="114"/>
      <c r="AF332" s="114"/>
      <c r="AG332" s="114"/>
      <c r="AH332" s="114"/>
      <c r="AI332" s="114"/>
      <c r="AJ332" s="114"/>
      <c r="AK332" s="114"/>
      <c r="AL332" s="114"/>
      <c r="AM332" s="114"/>
      <c r="AN332" s="114"/>
      <c r="AO332" s="114"/>
      <c r="AP332" s="114"/>
      <c r="AQ332" s="114"/>
      <c r="AR332" s="114"/>
      <c r="AS332" s="114"/>
      <c r="AT332" s="114"/>
    </row>
    <row r="333" spans="1:46">
      <c r="A333" s="114"/>
      <c r="B333" s="114"/>
      <c r="C333" s="114"/>
      <c r="D333" s="114"/>
      <c r="E333" s="114"/>
      <c r="F333" s="114"/>
      <c r="G333" s="114"/>
      <c r="H333" s="114"/>
      <c r="I333" s="114"/>
      <c r="J333" s="114"/>
      <c r="K333" s="114"/>
      <c r="L333" s="114"/>
      <c r="M333" s="114"/>
      <c r="N333" s="114"/>
      <c r="O333" s="114"/>
      <c r="P333" s="114"/>
      <c r="Q333" s="114"/>
      <c r="R333" s="114"/>
      <c r="S333" s="114"/>
      <c r="T333" s="114"/>
      <c r="U333" s="114"/>
      <c r="V333" s="114"/>
      <c r="W333" s="114"/>
      <c r="X333" s="114"/>
      <c r="Y333" s="114"/>
      <c r="Z333" s="114"/>
      <c r="AA333" s="114"/>
      <c r="AB333" s="114"/>
      <c r="AC333" s="114"/>
      <c r="AD333" s="114"/>
      <c r="AE333" s="114"/>
      <c r="AF333" s="114"/>
      <c r="AG333" s="114"/>
      <c r="AH333" s="114"/>
      <c r="AI333" s="114"/>
      <c r="AJ333" s="114"/>
      <c r="AK333" s="114"/>
      <c r="AL333" s="114"/>
      <c r="AM333" s="114"/>
      <c r="AN333" s="114"/>
      <c r="AO333" s="114"/>
      <c r="AP333" s="114"/>
      <c r="AQ333" s="114"/>
      <c r="AR333" s="114"/>
      <c r="AS333" s="114"/>
      <c r="AT333" s="114"/>
    </row>
    <row r="334" spans="1:46">
      <c r="A334" s="114"/>
      <c r="B334" s="114"/>
      <c r="C334" s="114"/>
      <c r="D334" s="114"/>
      <c r="E334" s="114"/>
      <c r="F334" s="114"/>
      <c r="G334" s="114"/>
      <c r="H334" s="114"/>
      <c r="I334" s="114"/>
      <c r="J334" s="114"/>
      <c r="K334" s="114"/>
      <c r="L334" s="114"/>
      <c r="M334" s="114"/>
      <c r="N334" s="114"/>
      <c r="O334" s="114"/>
      <c r="P334" s="114"/>
      <c r="Q334" s="114"/>
      <c r="R334" s="114"/>
      <c r="S334" s="114"/>
      <c r="T334" s="114"/>
      <c r="U334" s="114"/>
      <c r="V334" s="114"/>
      <c r="W334" s="114"/>
      <c r="X334" s="114"/>
      <c r="Y334" s="114"/>
      <c r="Z334" s="114"/>
      <c r="AA334" s="114"/>
      <c r="AB334" s="114"/>
      <c r="AC334" s="114"/>
      <c r="AD334" s="114"/>
      <c r="AE334" s="114"/>
      <c r="AF334" s="114"/>
      <c r="AG334" s="114"/>
      <c r="AH334" s="114"/>
      <c r="AI334" s="114"/>
      <c r="AJ334" s="114"/>
      <c r="AK334" s="114"/>
      <c r="AL334" s="114"/>
      <c r="AM334" s="114"/>
      <c r="AN334" s="114"/>
      <c r="AO334" s="114"/>
      <c r="AP334" s="114"/>
      <c r="AQ334" s="114"/>
      <c r="AR334" s="114"/>
      <c r="AS334" s="114"/>
      <c r="AT334" s="114"/>
    </row>
    <row r="335" spans="1:46">
      <c r="A335" s="114"/>
      <c r="B335" s="114"/>
      <c r="C335" s="114"/>
      <c r="D335" s="114"/>
      <c r="E335" s="114"/>
      <c r="F335" s="114"/>
      <c r="G335" s="114"/>
      <c r="H335" s="114"/>
      <c r="I335" s="114"/>
      <c r="J335" s="114"/>
      <c r="K335" s="114"/>
      <c r="L335" s="114"/>
      <c r="M335" s="114"/>
      <c r="N335" s="114"/>
      <c r="O335" s="114"/>
      <c r="P335" s="114"/>
      <c r="Q335" s="114"/>
      <c r="R335" s="114"/>
      <c r="S335" s="114"/>
      <c r="T335" s="114"/>
      <c r="U335" s="114"/>
      <c r="V335" s="114"/>
      <c r="W335" s="114"/>
      <c r="X335" s="114"/>
      <c r="Y335" s="114"/>
      <c r="Z335" s="114"/>
      <c r="AA335" s="114"/>
      <c r="AB335" s="114"/>
      <c r="AC335" s="114"/>
      <c r="AD335" s="114"/>
      <c r="AE335" s="114"/>
      <c r="AF335" s="114"/>
      <c r="AG335" s="114"/>
      <c r="AH335" s="114"/>
      <c r="AI335" s="114"/>
      <c r="AJ335" s="114"/>
      <c r="AK335" s="114"/>
      <c r="AL335" s="114"/>
      <c r="AM335" s="114"/>
      <c r="AN335" s="114"/>
      <c r="AO335" s="114"/>
      <c r="AP335" s="114"/>
      <c r="AQ335" s="114"/>
      <c r="AR335" s="114"/>
      <c r="AS335" s="114"/>
      <c r="AT335" s="114"/>
    </row>
    <row r="336" spans="1:46">
      <c r="A336" s="114"/>
      <c r="B336" s="114"/>
      <c r="C336" s="114"/>
      <c r="D336" s="114"/>
      <c r="E336" s="114"/>
      <c r="F336" s="114"/>
      <c r="G336" s="114"/>
      <c r="H336" s="114"/>
      <c r="I336" s="114"/>
      <c r="J336" s="114"/>
      <c r="K336" s="114"/>
      <c r="L336" s="114"/>
      <c r="M336" s="114"/>
      <c r="N336" s="114"/>
      <c r="O336" s="114"/>
      <c r="P336" s="114"/>
      <c r="Q336" s="114"/>
      <c r="R336" s="114"/>
      <c r="S336" s="114"/>
      <c r="T336" s="114"/>
      <c r="U336" s="114"/>
      <c r="V336" s="114"/>
      <c r="W336" s="114"/>
      <c r="X336" s="114"/>
      <c r="Y336" s="114"/>
      <c r="Z336" s="114"/>
      <c r="AA336" s="114"/>
      <c r="AB336" s="114"/>
      <c r="AC336" s="114"/>
      <c r="AD336" s="114"/>
      <c r="AE336" s="114"/>
      <c r="AF336" s="114"/>
      <c r="AG336" s="114"/>
      <c r="AH336" s="114"/>
      <c r="AI336" s="114"/>
      <c r="AJ336" s="114"/>
      <c r="AK336" s="114"/>
      <c r="AL336" s="114"/>
      <c r="AM336" s="114"/>
      <c r="AN336" s="114"/>
      <c r="AO336" s="114"/>
      <c r="AP336" s="114"/>
      <c r="AQ336" s="114"/>
      <c r="AR336" s="114"/>
      <c r="AS336" s="114"/>
      <c r="AT336" s="114"/>
    </row>
    <row r="337" spans="1:46">
      <c r="A337" s="114"/>
      <c r="B337" s="114"/>
      <c r="C337" s="114"/>
      <c r="D337" s="114"/>
      <c r="E337" s="114"/>
      <c r="F337" s="114"/>
      <c r="G337" s="114"/>
      <c r="H337" s="114"/>
      <c r="I337" s="114"/>
      <c r="J337" s="114"/>
      <c r="K337" s="114"/>
      <c r="L337" s="114"/>
      <c r="M337" s="114"/>
      <c r="N337" s="114"/>
      <c r="O337" s="114"/>
      <c r="P337" s="114"/>
      <c r="Q337" s="114"/>
      <c r="R337" s="114"/>
      <c r="S337" s="114"/>
      <c r="T337" s="114"/>
      <c r="U337" s="114"/>
      <c r="V337" s="114"/>
      <c r="W337" s="114"/>
      <c r="X337" s="114"/>
      <c r="Y337" s="114"/>
      <c r="Z337" s="114"/>
      <c r="AA337" s="114"/>
      <c r="AB337" s="114"/>
      <c r="AC337" s="114"/>
      <c r="AD337" s="114"/>
      <c r="AE337" s="114"/>
      <c r="AF337" s="114"/>
      <c r="AG337" s="114"/>
      <c r="AH337" s="114"/>
      <c r="AI337" s="114"/>
      <c r="AJ337" s="114"/>
      <c r="AK337" s="114"/>
      <c r="AL337" s="114"/>
      <c r="AM337" s="114"/>
      <c r="AN337" s="114"/>
      <c r="AO337" s="114"/>
      <c r="AP337" s="114"/>
      <c r="AQ337" s="114"/>
      <c r="AR337" s="114"/>
      <c r="AS337" s="114"/>
      <c r="AT337" s="114"/>
    </row>
    <row r="338" spans="1:46">
      <c r="A338" s="114"/>
      <c r="B338" s="114"/>
      <c r="C338" s="114"/>
      <c r="D338" s="114"/>
      <c r="E338" s="114"/>
      <c r="F338" s="114"/>
      <c r="G338" s="114"/>
      <c r="H338" s="114"/>
      <c r="I338" s="114"/>
      <c r="J338" s="114"/>
      <c r="K338" s="114"/>
      <c r="L338" s="114"/>
      <c r="M338" s="114"/>
      <c r="N338" s="114"/>
      <c r="O338" s="114"/>
      <c r="P338" s="114"/>
      <c r="Q338" s="114"/>
      <c r="R338" s="114"/>
      <c r="S338" s="114"/>
      <c r="T338" s="114"/>
      <c r="U338" s="114"/>
      <c r="V338" s="114"/>
      <c r="W338" s="114"/>
      <c r="X338" s="114"/>
      <c r="Y338" s="114"/>
      <c r="Z338" s="114"/>
      <c r="AA338" s="114"/>
      <c r="AB338" s="114"/>
      <c r="AC338" s="114"/>
      <c r="AD338" s="114"/>
      <c r="AE338" s="114"/>
      <c r="AF338" s="114"/>
      <c r="AG338" s="114"/>
      <c r="AH338" s="114"/>
      <c r="AI338" s="114"/>
      <c r="AJ338" s="114"/>
      <c r="AK338" s="114"/>
      <c r="AL338" s="114"/>
      <c r="AM338" s="114"/>
      <c r="AN338" s="114"/>
      <c r="AO338" s="114"/>
      <c r="AP338" s="114"/>
      <c r="AQ338" s="114"/>
      <c r="AR338" s="114"/>
      <c r="AS338" s="114"/>
      <c r="AT338" s="114"/>
    </row>
    <row r="339" spans="1:46">
      <c r="A339" s="114"/>
      <c r="B339" s="114"/>
      <c r="C339" s="114"/>
      <c r="D339" s="114"/>
      <c r="E339" s="114"/>
      <c r="F339" s="114"/>
      <c r="G339" s="114"/>
      <c r="H339" s="114"/>
      <c r="I339" s="114"/>
      <c r="J339" s="114"/>
      <c r="K339" s="114"/>
      <c r="L339" s="114"/>
      <c r="M339" s="114"/>
      <c r="N339" s="114"/>
      <c r="O339" s="114"/>
      <c r="P339" s="114"/>
      <c r="Q339" s="114"/>
      <c r="R339" s="114"/>
      <c r="S339" s="114"/>
      <c r="T339" s="114"/>
      <c r="U339" s="114"/>
      <c r="V339" s="114"/>
      <c r="W339" s="114"/>
      <c r="X339" s="114"/>
      <c r="Y339" s="114"/>
      <c r="Z339" s="114"/>
      <c r="AA339" s="114"/>
      <c r="AB339" s="114"/>
      <c r="AC339" s="114"/>
      <c r="AD339" s="114"/>
      <c r="AE339" s="114"/>
      <c r="AF339" s="114"/>
      <c r="AG339" s="114"/>
      <c r="AH339" s="114"/>
      <c r="AI339" s="114"/>
      <c r="AJ339" s="114"/>
      <c r="AK339" s="114"/>
      <c r="AL339" s="114"/>
      <c r="AM339" s="114"/>
      <c r="AN339" s="114"/>
      <c r="AO339" s="114"/>
      <c r="AP339" s="114"/>
      <c r="AQ339" s="114"/>
      <c r="AR339" s="114"/>
      <c r="AS339" s="114"/>
      <c r="AT339" s="114"/>
    </row>
    <row r="340" spans="1:46">
      <c r="A340" s="114"/>
      <c r="B340" s="114"/>
      <c r="C340" s="114"/>
      <c r="D340" s="114"/>
      <c r="E340" s="114"/>
      <c r="F340" s="114"/>
      <c r="G340" s="114"/>
      <c r="H340" s="114"/>
      <c r="I340" s="114"/>
      <c r="J340" s="114"/>
      <c r="K340" s="114"/>
      <c r="L340" s="114"/>
      <c r="M340" s="114"/>
      <c r="N340" s="114"/>
      <c r="O340" s="114"/>
      <c r="P340" s="114"/>
      <c r="Q340" s="114"/>
      <c r="R340" s="114"/>
      <c r="S340" s="114"/>
      <c r="T340" s="114"/>
      <c r="U340" s="114"/>
      <c r="V340" s="114"/>
      <c r="W340" s="114"/>
      <c r="X340" s="114"/>
      <c r="Y340" s="114"/>
      <c r="Z340" s="114"/>
      <c r="AA340" s="114"/>
      <c r="AB340" s="114"/>
      <c r="AC340" s="114"/>
      <c r="AD340" s="114"/>
      <c r="AE340" s="114"/>
      <c r="AF340" s="114"/>
      <c r="AG340" s="114"/>
      <c r="AH340" s="114"/>
      <c r="AI340" s="114"/>
      <c r="AJ340" s="114"/>
      <c r="AK340" s="114"/>
      <c r="AL340" s="114"/>
      <c r="AM340" s="114"/>
      <c r="AN340" s="114"/>
      <c r="AO340" s="114"/>
      <c r="AP340" s="114"/>
      <c r="AQ340" s="114"/>
      <c r="AR340" s="114"/>
      <c r="AS340" s="114"/>
      <c r="AT340" s="114"/>
    </row>
    <row r="341" spans="1:46">
      <c r="A341" s="114"/>
      <c r="B341" s="114"/>
      <c r="C341" s="114"/>
      <c r="D341" s="114"/>
      <c r="E341" s="114"/>
      <c r="F341" s="114"/>
      <c r="G341" s="114"/>
      <c r="H341" s="114"/>
      <c r="I341" s="114"/>
      <c r="J341" s="114"/>
      <c r="K341" s="114"/>
      <c r="L341" s="114"/>
      <c r="M341" s="114"/>
      <c r="N341" s="114"/>
      <c r="O341" s="114"/>
      <c r="P341" s="114"/>
      <c r="Q341" s="114"/>
      <c r="R341" s="114"/>
      <c r="S341" s="114"/>
      <c r="T341" s="114"/>
      <c r="U341" s="114"/>
      <c r="V341" s="114"/>
      <c r="W341" s="114"/>
      <c r="X341" s="114"/>
      <c r="Y341" s="114"/>
      <c r="Z341" s="114"/>
      <c r="AA341" s="114"/>
      <c r="AB341" s="114"/>
      <c r="AC341" s="114"/>
      <c r="AD341" s="114"/>
      <c r="AE341" s="114"/>
      <c r="AF341" s="114"/>
      <c r="AG341" s="114"/>
      <c r="AH341" s="114"/>
      <c r="AI341" s="114"/>
      <c r="AJ341" s="114"/>
      <c r="AK341" s="114"/>
      <c r="AL341" s="114"/>
      <c r="AM341" s="114"/>
      <c r="AN341" s="114"/>
      <c r="AO341" s="114"/>
      <c r="AP341" s="114"/>
      <c r="AQ341" s="114"/>
      <c r="AR341" s="114"/>
      <c r="AS341" s="114"/>
      <c r="AT341" s="114"/>
    </row>
    <row r="342" spans="1:46">
      <c r="A342" s="114"/>
      <c r="B342" s="114"/>
      <c r="C342" s="114"/>
      <c r="D342" s="114"/>
      <c r="E342" s="114"/>
      <c r="F342" s="114"/>
      <c r="G342" s="114"/>
      <c r="H342" s="114"/>
      <c r="I342" s="114"/>
      <c r="J342" s="114"/>
      <c r="K342" s="114"/>
      <c r="L342" s="114"/>
      <c r="M342" s="114"/>
      <c r="N342" s="114"/>
      <c r="O342" s="114"/>
      <c r="P342" s="114"/>
      <c r="Q342" s="114"/>
      <c r="R342" s="114"/>
      <c r="S342" s="114"/>
      <c r="T342" s="114"/>
      <c r="U342" s="114"/>
      <c r="V342" s="114"/>
      <c r="W342" s="114"/>
      <c r="X342" s="114"/>
      <c r="Y342" s="114"/>
      <c r="Z342" s="114"/>
      <c r="AA342" s="114"/>
      <c r="AB342" s="114"/>
      <c r="AC342" s="114"/>
      <c r="AD342" s="114"/>
      <c r="AE342" s="114"/>
      <c r="AF342" s="114"/>
      <c r="AG342" s="114"/>
      <c r="AH342" s="114"/>
      <c r="AI342" s="114"/>
      <c r="AJ342" s="114"/>
      <c r="AK342" s="114"/>
      <c r="AL342" s="114"/>
      <c r="AM342" s="114"/>
      <c r="AN342" s="114"/>
      <c r="AO342" s="114"/>
      <c r="AP342" s="114"/>
      <c r="AQ342" s="114"/>
      <c r="AR342" s="114"/>
      <c r="AS342" s="114"/>
      <c r="AT342" s="114"/>
    </row>
    <row r="343" spans="1:46">
      <c r="A343" s="114"/>
      <c r="B343" s="114"/>
      <c r="C343" s="114"/>
      <c r="D343" s="114"/>
      <c r="E343" s="114"/>
      <c r="F343" s="114"/>
      <c r="G343" s="114"/>
      <c r="H343" s="114"/>
      <c r="I343" s="114"/>
      <c r="J343" s="114"/>
      <c r="K343" s="114"/>
      <c r="L343" s="114"/>
      <c r="M343" s="114"/>
      <c r="N343" s="114"/>
      <c r="O343" s="114"/>
      <c r="P343" s="114"/>
      <c r="Q343" s="114"/>
      <c r="R343" s="114"/>
      <c r="S343" s="114"/>
      <c r="T343" s="114"/>
      <c r="U343" s="114"/>
      <c r="V343" s="114"/>
      <c r="W343" s="114"/>
      <c r="X343" s="114"/>
      <c r="Y343" s="114"/>
      <c r="Z343" s="114"/>
      <c r="AA343" s="114"/>
      <c r="AB343" s="114"/>
      <c r="AC343" s="114"/>
      <c r="AD343" s="114"/>
      <c r="AE343" s="114"/>
      <c r="AF343" s="114"/>
      <c r="AG343" s="114"/>
      <c r="AH343" s="114"/>
      <c r="AI343" s="114"/>
      <c r="AJ343" s="114"/>
      <c r="AK343" s="114"/>
      <c r="AL343" s="114"/>
      <c r="AM343" s="114"/>
      <c r="AN343" s="114"/>
      <c r="AO343" s="114"/>
      <c r="AP343" s="114"/>
      <c r="AQ343" s="114"/>
      <c r="AR343" s="114"/>
      <c r="AS343" s="114"/>
      <c r="AT343" s="114"/>
    </row>
    <row r="344" spans="1:46">
      <c r="A344" s="114"/>
      <c r="B344" s="114"/>
      <c r="C344" s="114"/>
      <c r="D344" s="114"/>
      <c r="E344" s="114"/>
      <c r="F344" s="114"/>
      <c r="G344" s="114"/>
      <c r="H344" s="114"/>
      <c r="I344" s="114"/>
      <c r="J344" s="114"/>
      <c r="K344" s="114"/>
      <c r="L344" s="114"/>
      <c r="M344" s="114"/>
      <c r="N344" s="114"/>
      <c r="O344" s="114"/>
      <c r="P344" s="114"/>
      <c r="Q344" s="114"/>
      <c r="R344" s="114"/>
      <c r="S344" s="114"/>
      <c r="T344" s="114"/>
      <c r="U344" s="114"/>
      <c r="V344" s="114"/>
      <c r="W344" s="114"/>
      <c r="X344" s="114"/>
      <c r="Y344" s="114"/>
      <c r="Z344" s="114"/>
      <c r="AA344" s="114"/>
      <c r="AB344" s="114"/>
      <c r="AC344" s="114"/>
      <c r="AD344" s="114"/>
      <c r="AE344" s="114"/>
      <c r="AF344" s="114"/>
      <c r="AG344" s="114"/>
      <c r="AH344" s="114"/>
      <c r="AI344" s="114"/>
      <c r="AJ344" s="114"/>
      <c r="AK344" s="114"/>
      <c r="AL344" s="114"/>
      <c r="AM344" s="114"/>
      <c r="AN344" s="114"/>
      <c r="AO344" s="114"/>
      <c r="AP344" s="114"/>
      <c r="AQ344" s="114"/>
      <c r="AR344" s="114"/>
      <c r="AS344" s="114"/>
      <c r="AT344" s="114"/>
    </row>
    <row r="345" spans="1:46">
      <c r="A345" s="114"/>
      <c r="B345" s="114"/>
      <c r="C345" s="114"/>
      <c r="D345" s="114"/>
      <c r="E345" s="114"/>
      <c r="F345" s="114"/>
      <c r="G345" s="114"/>
      <c r="H345" s="114"/>
      <c r="I345" s="114"/>
      <c r="J345" s="114"/>
      <c r="K345" s="114"/>
      <c r="L345" s="114"/>
      <c r="M345" s="114"/>
      <c r="N345" s="114"/>
      <c r="O345" s="114"/>
      <c r="P345" s="114"/>
      <c r="Q345" s="114"/>
      <c r="R345" s="114"/>
      <c r="S345" s="114"/>
      <c r="T345" s="114"/>
      <c r="U345" s="114"/>
      <c r="V345" s="114"/>
      <c r="W345" s="114"/>
      <c r="X345" s="114"/>
      <c r="Y345" s="114"/>
      <c r="Z345" s="114"/>
      <c r="AA345" s="114"/>
      <c r="AB345" s="114"/>
      <c r="AC345" s="114"/>
      <c r="AD345" s="114"/>
      <c r="AE345" s="114"/>
      <c r="AF345" s="114"/>
      <c r="AG345" s="114"/>
      <c r="AH345" s="114"/>
      <c r="AI345" s="114"/>
      <c r="AJ345" s="114"/>
      <c r="AK345" s="114"/>
      <c r="AL345" s="114"/>
      <c r="AM345" s="114"/>
      <c r="AN345" s="114"/>
      <c r="AO345" s="114"/>
      <c r="AP345" s="114"/>
      <c r="AQ345" s="114"/>
      <c r="AR345" s="114"/>
      <c r="AS345" s="114"/>
      <c r="AT345" s="114"/>
    </row>
    <row r="346" spans="1:46">
      <c r="A346" s="114"/>
      <c r="B346" s="114"/>
      <c r="C346" s="114"/>
      <c r="D346" s="114"/>
      <c r="E346" s="114"/>
      <c r="F346" s="114"/>
      <c r="G346" s="114"/>
      <c r="H346" s="114"/>
      <c r="I346" s="114"/>
      <c r="J346" s="114"/>
      <c r="K346" s="114"/>
      <c r="L346" s="114"/>
      <c r="M346" s="114"/>
      <c r="N346" s="114"/>
      <c r="O346" s="114"/>
      <c r="P346" s="114"/>
      <c r="Q346" s="114"/>
      <c r="R346" s="114"/>
      <c r="S346" s="114"/>
      <c r="T346" s="114"/>
      <c r="U346" s="114"/>
      <c r="V346" s="114"/>
      <c r="W346" s="114"/>
      <c r="X346" s="114"/>
      <c r="Y346" s="114"/>
      <c r="Z346" s="114"/>
      <c r="AA346" s="114"/>
      <c r="AB346" s="114"/>
      <c r="AC346" s="114"/>
      <c r="AD346" s="114"/>
      <c r="AE346" s="114"/>
      <c r="AF346" s="114"/>
      <c r="AG346" s="114"/>
      <c r="AH346" s="114"/>
      <c r="AI346" s="114"/>
      <c r="AJ346" s="114"/>
      <c r="AK346" s="114"/>
      <c r="AL346" s="114"/>
      <c r="AM346" s="114"/>
      <c r="AN346" s="114"/>
      <c r="AO346" s="114"/>
      <c r="AP346" s="114"/>
      <c r="AQ346" s="114"/>
      <c r="AR346" s="114"/>
      <c r="AS346" s="114"/>
      <c r="AT346" s="114"/>
    </row>
    <row r="347" spans="1:46">
      <c r="A347" s="114"/>
      <c r="B347" s="114"/>
      <c r="C347" s="114"/>
      <c r="D347" s="114"/>
      <c r="E347" s="114"/>
      <c r="F347" s="114"/>
      <c r="G347" s="114"/>
      <c r="H347" s="114"/>
      <c r="I347" s="114"/>
      <c r="J347" s="114"/>
      <c r="K347" s="114"/>
      <c r="L347" s="114"/>
      <c r="M347" s="114"/>
      <c r="N347" s="114"/>
      <c r="O347" s="114"/>
      <c r="P347" s="114"/>
      <c r="Q347" s="114"/>
      <c r="R347" s="114"/>
      <c r="S347" s="114"/>
      <c r="T347" s="114"/>
      <c r="U347" s="114"/>
      <c r="V347" s="114"/>
      <c r="W347" s="114"/>
      <c r="X347" s="114"/>
      <c r="Y347" s="114"/>
      <c r="Z347" s="114"/>
      <c r="AA347" s="114"/>
      <c r="AB347" s="114"/>
      <c r="AC347" s="114"/>
      <c r="AD347" s="114"/>
      <c r="AE347" s="114"/>
      <c r="AF347" s="114"/>
      <c r="AG347" s="114"/>
      <c r="AH347" s="114"/>
      <c r="AI347" s="114"/>
      <c r="AJ347" s="114"/>
      <c r="AK347" s="114"/>
      <c r="AL347" s="114"/>
      <c r="AM347" s="114"/>
      <c r="AN347" s="114"/>
      <c r="AO347" s="114"/>
      <c r="AP347" s="114"/>
      <c r="AQ347" s="114"/>
      <c r="AR347" s="114"/>
      <c r="AS347" s="114"/>
      <c r="AT347" s="114"/>
    </row>
    <row r="348" spans="1:46">
      <c r="A348" s="114"/>
      <c r="B348" s="114"/>
      <c r="C348" s="114"/>
      <c r="D348" s="114"/>
      <c r="E348" s="114"/>
      <c r="F348" s="114"/>
      <c r="G348" s="114"/>
      <c r="H348" s="114"/>
      <c r="I348" s="114"/>
      <c r="J348" s="114"/>
      <c r="K348" s="114"/>
      <c r="L348" s="114"/>
      <c r="M348" s="114"/>
      <c r="N348" s="114"/>
      <c r="O348" s="114"/>
      <c r="P348" s="114"/>
      <c r="Q348" s="114"/>
      <c r="R348" s="114"/>
      <c r="S348" s="114"/>
      <c r="T348" s="114"/>
      <c r="U348" s="114"/>
      <c r="V348" s="114"/>
      <c r="W348" s="114"/>
      <c r="X348" s="114"/>
      <c r="Y348" s="114"/>
      <c r="Z348" s="114"/>
      <c r="AA348" s="114"/>
      <c r="AB348" s="114"/>
      <c r="AC348" s="114"/>
      <c r="AD348" s="114"/>
      <c r="AE348" s="114"/>
      <c r="AF348" s="114"/>
      <c r="AG348" s="114"/>
      <c r="AH348" s="114"/>
      <c r="AI348" s="114"/>
      <c r="AJ348" s="114"/>
      <c r="AK348" s="114"/>
      <c r="AL348" s="114"/>
      <c r="AM348" s="114"/>
      <c r="AN348" s="114"/>
      <c r="AO348" s="114"/>
      <c r="AP348" s="114"/>
      <c r="AQ348" s="114"/>
      <c r="AR348" s="114"/>
      <c r="AS348" s="114"/>
      <c r="AT348" s="114"/>
    </row>
    <row r="349" spans="1:46">
      <c r="A349" s="114"/>
      <c r="B349" s="114"/>
      <c r="C349" s="114"/>
      <c r="D349" s="114"/>
      <c r="E349" s="114"/>
      <c r="F349" s="114"/>
      <c r="G349" s="114"/>
      <c r="H349" s="114"/>
      <c r="I349" s="114"/>
      <c r="J349" s="114"/>
      <c r="K349" s="114"/>
      <c r="L349" s="114"/>
      <c r="M349" s="114"/>
      <c r="N349" s="114"/>
      <c r="O349" s="114"/>
      <c r="P349" s="114"/>
      <c r="Q349" s="114"/>
      <c r="R349" s="114"/>
      <c r="S349" s="114"/>
      <c r="T349" s="114"/>
      <c r="U349" s="114"/>
      <c r="V349" s="114"/>
      <c r="W349" s="114"/>
      <c r="X349" s="114"/>
      <c r="Y349" s="114"/>
      <c r="Z349" s="114"/>
      <c r="AA349" s="114"/>
      <c r="AB349" s="114"/>
      <c r="AC349" s="114"/>
      <c r="AD349" s="114"/>
      <c r="AE349" s="114"/>
      <c r="AF349" s="114"/>
      <c r="AG349" s="114"/>
      <c r="AH349" s="114"/>
      <c r="AI349" s="114"/>
      <c r="AJ349" s="114"/>
      <c r="AK349" s="114"/>
      <c r="AL349" s="114"/>
      <c r="AM349" s="114"/>
      <c r="AN349" s="114"/>
      <c r="AO349" s="114"/>
      <c r="AP349" s="114"/>
      <c r="AQ349" s="114"/>
      <c r="AR349" s="114"/>
      <c r="AS349" s="114"/>
      <c r="AT349" s="114"/>
    </row>
    <row r="350" spans="1:46">
      <c r="A350" s="114"/>
      <c r="B350" s="114"/>
      <c r="C350" s="114"/>
      <c r="D350" s="114"/>
      <c r="E350" s="114"/>
      <c r="F350" s="114"/>
      <c r="G350" s="114"/>
      <c r="H350" s="114"/>
      <c r="I350" s="114"/>
      <c r="J350" s="114"/>
      <c r="K350" s="114"/>
      <c r="L350" s="114"/>
      <c r="M350" s="114"/>
      <c r="N350" s="114"/>
      <c r="O350" s="114"/>
      <c r="P350" s="114"/>
      <c r="Q350" s="114"/>
      <c r="R350" s="114"/>
      <c r="S350" s="114"/>
      <c r="T350" s="114"/>
      <c r="U350" s="114"/>
      <c r="V350" s="114"/>
      <c r="W350" s="114"/>
      <c r="X350" s="114"/>
      <c r="Y350" s="114"/>
      <c r="Z350" s="114"/>
      <c r="AA350" s="114"/>
      <c r="AB350" s="114"/>
      <c r="AC350" s="114"/>
      <c r="AD350" s="114"/>
      <c r="AE350" s="114"/>
      <c r="AF350" s="114"/>
      <c r="AG350" s="114"/>
      <c r="AH350" s="114"/>
      <c r="AI350" s="114"/>
      <c r="AJ350" s="114"/>
      <c r="AK350" s="114"/>
      <c r="AL350" s="114"/>
      <c r="AM350" s="114"/>
      <c r="AN350" s="114"/>
      <c r="AO350" s="114"/>
      <c r="AP350" s="114"/>
      <c r="AQ350" s="114"/>
      <c r="AR350" s="114"/>
      <c r="AS350" s="114"/>
      <c r="AT350" s="114"/>
    </row>
    <row r="351" spans="1:46">
      <c r="A351" s="114"/>
      <c r="B351" s="114"/>
      <c r="C351" s="114"/>
      <c r="D351" s="114"/>
      <c r="E351" s="114"/>
      <c r="F351" s="114"/>
      <c r="G351" s="114"/>
      <c r="H351" s="114"/>
      <c r="I351" s="114"/>
      <c r="J351" s="114"/>
      <c r="K351" s="114"/>
      <c r="L351" s="114"/>
      <c r="M351" s="114"/>
      <c r="N351" s="114"/>
      <c r="O351" s="114"/>
      <c r="P351" s="114"/>
      <c r="Q351" s="114"/>
      <c r="R351" s="114"/>
      <c r="S351" s="114"/>
      <c r="T351" s="114"/>
      <c r="U351" s="114"/>
      <c r="V351" s="114"/>
      <c r="W351" s="114"/>
      <c r="X351" s="114"/>
      <c r="Y351" s="114"/>
      <c r="Z351" s="114"/>
      <c r="AA351" s="114"/>
      <c r="AB351" s="114"/>
      <c r="AC351" s="114"/>
      <c r="AD351" s="114"/>
      <c r="AE351" s="114"/>
      <c r="AF351" s="114"/>
      <c r="AG351" s="114"/>
      <c r="AH351" s="114"/>
      <c r="AI351" s="114"/>
      <c r="AJ351" s="114"/>
      <c r="AK351" s="114"/>
      <c r="AL351" s="114"/>
      <c r="AM351" s="114"/>
      <c r="AN351" s="114"/>
      <c r="AO351" s="114"/>
      <c r="AP351" s="114"/>
      <c r="AQ351" s="114"/>
      <c r="AR351" s="114"/>
      <c r="AS351" s="114"/>
      <c r="AT351" s="114"/>
    </row>
    <row r="352" spans="1:46">
      <c r="A352" s="114"/>
      <c r="B352" s="114"/>
      <c r="C352" s="114"/>
      <c r="D352" s="114"/>
      <c r="E352" s="114"/>
      <c r="F352" s="114"/>
      <c r="G352" s="114"/>
      <c r="H352" s="114"/>
      <c r="I352" s="114"/>
      <c r="J352" s="114"/>
      <c r="K352" s="114"/>
      <c r="L352" s="114"/>
      <c r="M352" s="114"/>
      <c r="N352" s="114"/>
      <c r="O352" s="114"/>
      <c r="P352" s="114"/>
      <c r="Q352" s="114"/>
      <c r="R352" s="114"/>
      <c r="S352" s="114"/>
      <c r="T352" s="114"/>
      <c r="U352" s="114"/>
      <c r="V352" s="114"/>
      <c r="W352" s="114"/>
      <c r="X352" s="114"/>
      <c r="Y352" s="114"/>
      <c r="Z352" s="114"/>
      <c r="AA352" s="114"/>
      <c r="AB352" s="114"/>
      <c r="AC352" s="114"/>
      <c r="AD352" s="114"/>
      <c r="AE352" s="114"/>
      <c r="AF352" s="114"/>
      <c r="AG352" s="114"/>
      <c r="AH352" s="114"/>
      <c r="AI352" s="114"/>
      <c r="AJ352" s="114"/>
      <c r="AK352" s="114"/>
      <c r="AL352" s="114"/>
      <c r="AM352" s="114"/>
      <c r="AN352" s="114"/>
      <c r="AO352" s="114"/>
      <c r="AP352" s="114"/>
      <c r="AQ352" s="114"/>
      <c r="AR352" s="114"/>
      <c r="AS352" s="114"/>
      <c r="AT352" s="114"/>
    </row>
    <row r="353" spans="1:46">
      <c r="A353" s="114"/>
      <c r="B353" s="114"/>
      <c r="C353" s="114"/>
      <c r="D353" s="114"/>
      <c r="E353" s="114"/>
      <c r="F353" s="114"/>
      <c r="G353" s="114"/>
      <c r="H353" s="114"/>
      <c r="I353" s="114"/>
      <c r="J353" s="114"/>
      <c r="K353" s="114"/>
      <c r="L353" s="114"/>
      <c r="M353" s="114"/>
      <c r="N353" s="114"/>
      <c r="O353" s="114"/>
      <c r="P353" s="114"/>
      <c r="Q353" s="114"/>
      <c r="R353" s="114"/>
      <c r="S353" s="114"/>
      <c r="T353" s="114"/>
      <c r="U353" s="114"/>
      <c r="V353" s="114"/>
      <c r="W353" s="114"/>
      <c r="X353" s="114"/>
      <c r="Y353" s="114"/>
      <c r="Z353" s="114"/>
      <c r="AA353" s="114"/>
      <c r="AB353" s="114"/>
      <c r="AC353" s="114"/>
      <c r="AD353" s="114"/>
      <c r="AE353" s="114"/>
      <c r="AF353" s="114"/>
      <c r="AG353" s="114"/>
      <c r="AH353" s="114"/>
      <c r="AI353" s="114"/>
      <c r="AJ353" s="114"/>
      <c r="AK353" s="114"/>
      <c r="AL353" s="114"/>
      <c r="AM353" s="114"/>
      <c r="AN353" s="114"/>
      <c r="AO353" s="114"/>
      <c r="AP353" s="114"/>
      <c r="AQ353" s="114"/>
      <c r="AR353" s="114"/>
      <c r="AS353" s="114"/>
      <c r="AT353" s="114"/>
    </row>
    <row r="354" spans="1:46">
      <c r="A354" s="114"/>
      <c r="B354" s="114"/>
      <c r="C354" s="114"/>
      <c r="D354" s="114"/>
      <c r="E354" s="114"/>
      <c r="F354" s="114"/>
      <c r="G354" s="114"/>
      <c r="H354" s="114"/>
      <c r="I354" s="114"/>
      <c r="J354" s="114"/>
      <c r="K354" s="114"/>
      <c r="L354" s="114"/>
      <c r="M354" s="114"/>
      <c r="N354" s="114"/>
      <c r="O354" s="114"/>
      <c r="P354" s="114"/>
      <c r="Q354" s="114"/>
      <c r="R354" s="114"/>
      <c r="S354" s="114"/>
      <c r="T354" s="114"/>
      <c r="U354" s="114"/>
      <c r="V354" s="114"/>
      <c r="W354" s="114"/>
      <c r="X354" s="114"/>
      <c r="Y354" s="114"/>
      <c r="Z354" s="114"/>
      <c r="AA354" s="114"/>
      <c r="AB354" s="114"/>
      <c r="AC354" s="114"/>
      <c r="AD354" s="114"/>
      <c r="AE354" s="114"/>
      <c r="AF354" s="114"/>
      <c r="AG354" s="114"/>
      <c r="AH354" s="114"/>
      <c r="AI354" s="114"/>
      <c r="AJ354" s="114"/>
      <c r="AK354" s="114"/>
      <c r="AL354" s="114"/>
      <c r="AM354" s="114"/>
      <c r="AN354" s="114"/>
      <c r="AO354" s="114"/>
      <c r="AP354" s="114"/>
      <c r="AQ354" s="114"/>
      <c r="AR354" s="114"/>
      <c r="AS354" s="114"/>
      <c r="AT354" s="114"/>
    </row>
    <row r="355" spans="1:46">
      <c r="A355" s="114"/>
      <c r="B355" s="114"/>
      <c r="C355" s="114"/>
      <c r="D355" s="114"/>
      <c r="E355" s="114"/>
      <c r="F355" s="114"/>
      <c r="G355" s="114"/>
      <c r="H355" s="114"/>
      <c r="I355" s="114"/>
      <c r="J355" s="114"/>
      <c r="K355" s="114"/>
      <c r="L355" s="114"/>
      <c r="M355" s="114"/>
      <c r="N355" s="114"/>
      <c r="O355" s="114"/>
      <c r="P355" s="114"/>
      <c r="Q355" s="114"/>
      <c r="R355" s="114"/>
      <c r="S355" s="114"/>
      <c r="T355" s="114"/>
      <c r="U355" s="114"/>
      <c r="V355" s="114"/>
      <c r="W355" s="114"/>
      <c r="X355" s="114"/>
      <c r="Y355" s="114"/>
      <c r="Z355" s="114"/>
      <c r="AA355" s="114"/>
      <c r="AB355" s="114"/>
      <c r="AC355" s="114"/>
      <c r="AD355" s="114"/>
      <c r="AE355" s="114"/>
      <c r="AF355" s="114"/>
      <c r="AG355" s="114"/>
      <c r="AH355" s="114"/>
      <c r="AI355" s="114"/>
      <c r="AJ355" s="114"/>
      <c r="AK355" s="114"/>
      <c r="AL355" s="114"/>
      <c r="AM355" s="114"/>
      <c r="AN355" s="114"/>
      <c r="AO355" s="114"/>
      <c r="AP355" s="114"/>
      <c r="AQ355" s="114"/>
      <c r="AR355" s="114"/>
      <c r="AS355" s="114"/>
      <c r="AT355" s="114"/>
    </row>
    <row r="356" spans="1:46">
      <c r="A356" s="114"/>
      <c r="B356" s="114"/>
      <c r="C356" s="114"/>
      <c r="D356" s="114"/>
      <c r="E356" s="114"/>
      <c r="F356" s="114"/>
      <c r="G356" s="114"/>
      <c r="H356" s="114"/>
      <c r="I356" s="114"/>
      <c r="J356" s="114"/>
      <c r="K356" s="114"/>
      <c r="L356" s="114"/>
      <c r="M356" s="114"/>
      <c r="N356" s="114"/>
      <c r="O356" s="114"/>
      <c r="P356" s="114"/>
      <c r="Q356" s="114"/>
      <c r="R356" s="114"/>
      <c r="S356" s="114"/>
      <c r="T356" s="114"/>
      <c r="U356" s="114"/>
      <c r="V356" s="114"/>
      <c r="W356" s="114"/>
      <c r="X356" s="114"/>
      <c r="Y356" s="114"/>
      <c r="Z356" s="114"/>
      <c r="AA356" s="114"/>
      <c r="AB356" s="114"/>
      <c r="AC356" s="114"/>
      <c r="AD356" s="114"/>
      <c r="AE356" s="114"/>
      <c r="AF356" s="114"/>
      <c r="AG356" s="114"/>
      <c r="AH356" s="114"/>
      <c r="AI356" s="114"/>
      <c r="AJ356" s="114"/>
      <c r="AK356" s="114"/>
      <c r="AL356" s="114"/>
      <c r="AM356" s="114"/>
      <c r="AN356" s="114"/>
      <c r="AO356" s="114"/>
      <c r="AP356" s="114"/>
      <c r="AQ356" s="114"/>
      <c r="AR356" s="114"/>
      <c r="AS356" s="114"/>
      <c r="AT356" s="114"/>
    </row>
    <row r="357" spans="1:46">
      <c r="A357" s="114"/>
      <c r="B357" s="114"/>
      <c r="C357" s="114"/>
      <c r="D357" s="114"/>
      <c r="E357" s="114"/>
      <c r="F357" s="114"/>
      <c r="G357" s="114"/>
      <c r="H357" s="114"/>
      <c r="I357" s="114"/>
      <c r="J357" s="114"/>
      <c r="K357" s="114"/>
      <c r="L357" s="114"/>
      <c r="M357" s="114"/>
      <c r="N357" s="114"/>
      <c r="O357" s="114"/>
      <c r="P357" s="114"/>
      <c r="Q357" s="114"/>
      <c r="R357" s="114"/>
      <c r="S357" s="114"/>
      <c r="T357" s="114"/>
      <c r="U357" s="114"/>
      <c r="V357" s="114"/>
      <c r="W357" s="114"/>
      <c r="X357" s="114"/>
      <c r="Y357" s="114"/>
      <c r="Z357" s="114"/>
      <c r="AA357" s="114"/>
      <c r="AB357" s="114"/>
      <c r="AC357" s="114"/>
      <c r="AD357" s="114"/>
      <c r="AE357" s="114"/>
      <c r="AF357" s="114"/>
      <c r="AG357" s="114"/>
      <c r="AH357" s="114"/>
      <c r="AI357" s="114"/>
      <c r="AJ357" s="114"/>
      <c r="AK357" s="114"/>
      <c r="AL357" s="114"/>
      <c r="AM357" s="114"/>
      <c r="AN357" s="114"/>
      <c r="AO357" s="114"/>
      <c r="AP357" s="114"/>
      <c r="AQ357" s="114"/>
      <c r="AR357" s="114"/>
      <c r="AS357" s="114"/>
      <c r="AT357" s="114"/>
    </row>
    <row r="358" spans="1:46">
      <c r="A358" s="114"/>
      <c r="B358" s="114"/>
      <c r="C358" s="114"/>
      <c r="D358" s="114"/>
      <c r="E358" s="114"/>
      <c r="F358" s="114"/>
      <c r="G358" s="114"/>
      <c r="H358" s="114"/>
      <c r="I358" s="114"/>
      <c r="J358" s="114"/>
      <c r="K358" s="114"/>
      <c r="L358" s="114"/>
      <c r="M358" s="114"/>
      <c r="N358" s="114"/>
      <c r="O358" s="114"/>
      <c r="P358" s="114"/>
      <c r="Q358" s="114"/>
      <c r="R358" s="114"/>
      <c r="S358" s="114"/>
      <c r="T358" s="114"/>
      <c r="U358" s="114"/>
      <c r="V358" s="114"/>
      <c r="W358" s="114"/>
      <c r="X358" s="114"/>
      <c r="Y358" s="114"/>
      <c r="Z358" s="114"/>
      <c r="AA358" s="114"/>
      <c r="AB358" s="114"/>
      <c r="AC358" s="114"/>
      <c r="AD358" s="114"/>
      <c r="AE358" s="114"/>
      <c r="AF358" s="114"/>
      <c r="AG358" s="114"/>
      <c r="AH358" s="114"/>
      <c r="AI358" s="114"/>
      <c r="AJ358" s="114"/>
      <c r="AK358" s="114"/>
      <c r="AL358" s="114"/>
      <c r="AM358" s="114"/>
      <c r="AN358" s="114"/>
      <c r="AO358" s="114"/>
      <c r="AP358" s="114"/>
      <c r="AQ358" s="114"/>
      <c r="AR358" s="114"/>
      <c r="AS358" s="114"/>
      <c r="AT358" s="114"/>
    </row>
    <row r="359" spans="1:46">
      <c r="A359" s="114"/>
      <c r="B359" s="114"/>
      <c r="C359" s="114"/>
      <c r="D359" s="114"/>
      <c r="E359" s="114"/>
      <c r="F359" s="114"/>
      <c r="G359" s="114"/>
      <c r="H359" s="114"/>
      <c r="I359" s="114"/>
      <c r="J359" s="114"/>
      <c r="K359" s="114"/>
      <c r="L359" s="114"/>
      <c r="M359" s="114"/>
      <c r="N359" s="114"/>
      <c r="O359" s="114"/>
      <c r="P359" s="114"/>
      <c r="Q359" s="114"/>
      <c r="R359" s="114"/>
      <c r="S359" s="114"/>
      <c r="T359" s="114"/>
      <c r="U359" s="114"/>
      <c r="V359" s="114"/>
      <c r="W359" s="114"/>
      <c r="X359" s="114"/>
      <c r="Y359" s="114"/>
      <c r="Z359" s="114"/>
      <c r="AA359" s="114"/>
      <c r="AB359" s="114"/>
      <c r="AC359" s="114"/>
      <c r="AD359" s="114"/>
      <c r="AE359" s="114"/>
      <c r="AF359" s="114"/>
      <c r="AG359" s="114"/>
      <c r="AH359" s="114"/>
      <c r="AI359" s="114"/>
      <c r="AJ359" s="114"/>
      <c r="AK359" s="114"/>
      <c r="AL359" s="114"/>
      <c r="AM359" s="114"/>
      <c r="AN359" s="114"/>
      <c r="AO359" s="114"/>
      <c r="AP359" s="114"/>
      <c r="AQ359" s="114"/>
      <c r="AR359" s="114"/>
      <c r="AS359" s="114"/>
      <c r="AT359" s="114"/>
    </row>
    <row r="360" spans="1:46">
      <c r="A360" s="114"/>
      <c r="B360" s="114"/>
      <c r="C360" s="114"/>
      <c r="D360" s="114"/>
      <c r="E360" s="114"/>
      <c r="F360" s="114"/>
      <c r="G360" s="114"/>
      <c r="H360" s="114"/>
      <c r="I360" s="114"/>
      <c r="J360" s="114"/>
      <c r="K360" s="114"/>
      <c r="L360" s="114"/>
      <c r="M360" s="114"/>
      <c r="N360" s="114"/>
      <c r="O360" s="114"/>
      <c r="P360" s="114"/>
      <c r="Q360" s="114"/>
      <c r="R360" s="114"/>
      <c r="S360" s="114"/>
      <c r="T360" s="114"/>
      <c r="U360" s="114"/>
      <c r="V360" s="114"/>
      <c r="W360" s="114"/>
      <c r="X360" s="114"/>
      <c r="Y360" s="114"/>
      <c r="Z360" s="114"/>
      <c r="AA360" s="114"/>
      <c r="AB360" s="114"/>
      <c r="AC360" s="114"/>
      <c r="AD360" s="114"/>
      <c r="AE360" s="114"/>
      <c r="AF360" s="114"/>
      <c r="AG360" s="114"/>
      <c r="AH360" s="114"/>
      <c r="AI360" s="114"/>
      <c r="AJ360" s="114"/>
      <c r="AK360" s="114"/>
      <c r="AL360" s="114"/>
      <c r="AM360" s="114"/>
      <c r="AN360" s="114"/>
      <c r="AO360" s="114"/>
      <c r="AP360" s="114"/>
      <c r="AQ360" s="114"/>
      <c r="AR360" s="114"/>
      <c r="AS360" s="114"/>
      <c r="AT360" s="114"/>
    </row>
    <row r="361" spans="1:46">
      <c r="A361" s="114"/>
      <c r="B361" s="114"/>
      <c r="C361" s="114"/>
      <c r="D361" s="114"/>
      <c r="E361" s="114"/>
      <c r="F361" s="114"/>
      <c r="G361" s="114"/>
      <c r="H361" s="114"/>
      <c r="I361" s="114"/>
      <c r="J361" s="114"/>
      <c r="K361" s="114"/>
      <c r="L361" s="114"/>
      <c r="M361" s="114"/>
      <c r="N361" s="114"/>
      <c r="O361" s="114"/>
      <c r="P361" s="114"/>
      <c r="Q361" s="114"/>
      <c r="R361" s="114"/>
      <c r="S361" s="114"/>
      <c r="T361" s="114"/>
      <c r="U361" s="114"/>
      <c r="V361" s="114"/>
      <c r="W361" s="114"/>
      <c r="X361" s="114"/>
      <c r="Y361" s="114"/>
      <c r="Z361" s="114"/>
      <c r="AA361" s="114"/>
      <c r="AB361" s="114"/>
      <c r="AC361" s="114"/>
      <c r="AD361" s="114"/>
      <c r="AE361" s="114"/>
      <c r="AF361" s="114"/>
      <c r="AG361" s="114"/>
      <c r="AH361" s="114"/>
      <c r="AI361" s="114"/>
      <c r="AJ361" s="114"/>
      <c r="AK361" s="114"/>
      <c r="AL361" s="114"/>
      <c r="AM361" s="114"/>
      <c r="AN361" s="114"/>
      <c r="AO361" s="114"/>
      <c r="AP361" s="114"/>
      <c r="AQ361" s="114"/>
      <c r="AR361" s="114"/>
      <c r="AS361" s="114"/>
      <c r="AT361" s="114"/>
    </row>
    <row r="362" spans="1:46">
      <c r="A362" s="114"/>
      <c r="B362" s="114"/>
      <c r="C362" s="114"/>
      <c r="D362" s="114"/>
      <c r="E362" s="114"/>
      <c r="F362" s="114"/>
      <c r="G362" s="114"/>
      <c r="H362" s="114"/>
      <c r="I362" s="114"/>
      <c r="J362" s="114"/>
      <c r="K362" s="114"/>
      <c r="L362" s="114"/>
      <c r="M362" s="114"/>
      <c r="N362" s="114"/>
      <c r="O362" s="114"/>
      <c r="P362" s="114"/>
      <c r="Q362" s="114"/>
      <c r="R362" s="114"/>
      <c r="S362" s="114"/>
      <c r="T362" s="114"/>
      <c r="U362" s="114"/>
      <c r="V362" s="114"/>
      <c r="W362" s="114"/>
      <c r="X362" s="114"/>
      <c r="Y362" s="114"/>
      <c r="Z362" s="114"/>
      <c r="AA362" s="114"/>
      <c r="AB362" s="114"/>
      <c r="AC362" s="114"/>
      <c r="AD362" s="114"/>
      <c r="AE362" s="114"/>
      <c r="AF362" s="114"/>
      <c r="AG362" s="114"/>
      <c r="AH362" s="114"/>
      <c r="AI362" s="114"/>
      <c r="AJ362" s="114"/>
      <c r="AK362" s="114"/>
      <c r="AL362" s="114"/>
      <c r="AM362" s="114"/>
      <c r="AN362" s="114"/>
      <c r="AO362" s="114"/>
      <c r="AP362" s="114"/>
      <c r="AQ362" s="114"/>
      <c r="AR362" s="114"/>
      <c r="AS362" s="114"/>
      <c r="AT362" s="114"/>
    </row>
    <row r="363" spans="1:46">
      <c r="A363" s="114"/>
      <c r="B363" s="114"/>
      <c r="C363" s="114"/>
      <c r="D363" s="114"/>
      <c r="E363" s="114"/>
      <c r="F363" s="114"/>
      <c r="G363" s="114"/>
      <c r="H363" s="114"/>
      <c r="I363" s="114"/>
      <c r="J363" s="114"/>
      <c r="K363" s="114"/>
      <c r="L363" s="114"/>
      <c r="M363" s="114"/>
      <c r="N363" s="114"/>
      <c r="O363" s="114"/>
      <c r="P363" s="114"/>
      <c r="Q363" s="114"/>
      <c r="R363" s="114"/>
      <c r="S363" s="114"/>
      <c r="T363" s="114"/>
      <c r="U363" s="114"/>
      <c r="V363" s="114"/>
      <c r="W363" s="114"/>
      <c r="X363" s="114"/>
      <c r="Y363" s="114"/>
      <c r="Z363" s="114"/>
      <c r="AA363" s="114"/>
      <c r="AB363" s="114"/>
      <c r="AC363" s="114"/>
      <c r="AD363" s="114"/>
      <c r="AE363" s="114"/>
      <c r="AF363" s="114"/>
      <c r="AG363" s="114"/>
      <c r="AH363" s="114"/>
      <c r="AI363" s="114"/>
      <c r="AJ363" s="114"/>
      <c r="AK363" s="114"/>
      <c r="AL363" s="114"/>
      <c r="AM363" s="114"/>
      <c r="AN363" s="114"/>
      <c r="AO363" s="114"/>
      <c r="AP363" s="114"/>
      <c r="AQ363" s="114"/>
      <c r="AR363" s="114"/>
      <c r="AS363" s="114"/>
      <c r="AT363" s="114"/>
    </row>
    <row r="364" spans="1:46">
      <c r="A364" s="114"/>
      <c r="B364" s="114"/>
      <c r="C364" s="114"/>
      <c r="D364" s="114"/>
      <c r="E364" s="114"/>
      <c r="F364" s="114"/>
      <c r="G364" s="114"/>
      <c r="H364" s="114"/>
      <c r="I364" s="114"/>
      <c r="J364" s="114"/>
      <c r="K364" s="114"/>
      <c r="L364" s="114"/>
      <c r="M364" s="114"/>
      <c r="N364" s="114"/>
      <c r="O364" s="114"/>
      <c r="P364" s="114"/>
      <c r="Q364" s="114"/>
      <c r="R364" s="114"/>
      <c r="S364" s="114"/>
      <c r="T364" s="114"/>
      <c r="U364" s="114"/>
      <c r="V364" s="114"/>
      <c r="W364" s="114"/>
      <c r="X364" s="114"/>
      <c r="Y364" s="114"/>
      <c r="Z364" s="114"/>
      <c r="AA364" s="114"/>
      <c r="AB364" s="114"/>
      <c r="AC364" s="114"/>
      <c r="AD364" s="114"/>
      <c r="AE364" s="114"/>
      <c r="AF364" s="114"/>
      <c r="AG364" s="114"/>
      <c r="AH364" s="114"/>
      <c r="AI364" s="114"/>
      <c r="AJ364" s="114"/>
      <c r="AK364" s="114"/>
      <c r="AL364" s="114"/>
      <c r="AM364" s="114"/>
      <c r="AN364" s="114"/>
      <c r="AO364" s="114"/>
      <c r="AP364" s="114"/>
      <c r="AQ364" s="114"/>
      <c r="AR364" s="114"/>
      <c r="AS364" s="114"/>
      <c r="AT364" s="114"/>
    </row>
    <row r="365" spans="1:46">
      <c r="A365" s="114"/>
      <c r="B365" s="114"/>
      <c r="C365" s="114"/>
      <c r="D365" s="114"/>
      <c r="E365" s="114"/>
      <c r="F365" s="114"/>
      <c r="G365" s="114"/>
      <c r="H365" s="114"/>
      <c r="I365" s="114"/>
      <c r="J365" s="114"/>
      <c r="K365" s="114"/>
      <c r="L365" s="114"/>
      <c r="M365" s="114"/>
      <c r="N365" s="114"/>
      <c r="O365" s="114"/>
      <c r="P365" s="114"/>
      <c r="Q365" s="114"/>
      <c r="R365" s="114"/>
      <c r="S365" s="114"/>
      <c r="T365" s="114"/>
      <c r="U365" s="114"/>
      <c r="V365" s="114"/>
      <c r="W365" s="114"/>
      <c r="X365" s="114"/>
      <c r="Y365" s="114"/>
      <c r="Z365" s="114"/>
      <c r="AA365" s="114"/>
      <c r="AB365" s="114"/>
      <c r="AC365" s="114"/>
      <c r="AD365" s="114"/>
      <c r="AE365" s="114"/>
      <c r="AF365" s="114"/>
      <c r="AG365" s="114"/>
      <c r="AH365" s="114"/>
      <c r="AI365" s="114"/>
      <c r="AJ365" s="114"/>
      <c r="AK365" s="114"/>
      <c r="AL365" s="114"/>
      <c r="AM365" s="114"/>
      <c r="AN365" s="114"/>
      <c r="AO365" s="114"/>
      <c r="AP365" s="114"/>
      <c r="AQ365" s="114"/>
      <c r="AR365" s="114"/>
      <c r="AS365" s="114"/>
      <c r="AT365" s="114"/>
    </row>
    <row r="366" spans="1:46">
      <c r="A366" s="114"/>
      <c r="B366" s="114"/>
      <c r="C366" s="114"/>
      <c r="D366" s="114"/>
      <c r="E366" s="114"/>
      <c r="F366" s="114"/>
      <c r="G366" s="114"/>
      <c r="H366" s="114"/>
      <c r="I366" s="114"/>
      <c r="J366" s="114"/>
      <c r="K366" s="114"/>
      <c r="L366" s="114"/>
      <c r="M366" s="114"/>
      <c r="N366" s="114"/>
      <c r="O366" s="114"/>
      <c r="P366" s="114"/>
      <c r="Q366" s="114"/>
      <c r="R366" s="114"/>
      <c r="S366" s="114"/>
      <c r="T366" s="114"/>
      <c r="U366" s="114"/>
      <c r="V366" s="114"/>
      <c r="W366" s="114"/>
      <c r="X366" s="114"/>
      <c r="Y366" s="114"/>
      <c r="Z366" s="114"/>
      <c r="AA366" s="114"/>
      <c r="AB366" s="114"/>
      <c r="AC366" s="114"/>
      <c r="AD366" s="114"/>
      <c r="AE366" s="114"/>
      <c r="AF366" s="114"/>
      <c r="AG366" s="114"/>
      <c r="AH366" s="114"/>
      <c r="AI366" s="114"/>
      <c r="AJ366" s="114"/>
      <c r="AK366" s="114"/>
      <c r="AL366" s="114"/>
      <c r="AM366" s="114"/>
      <c r="AN366" s="114"/>
      <c r="AO366" s="114"/>
      <c r="AP366" s="114"/>
      <c r="AQ366" s="114"/>
      <c r="AR366" s="114"/>
      <c r="AS366" s="114"/>
      <c r="AT366" s="114"/>
    </row>
    <row r="367" spans="1:46">
      <c r="A367" s="114"/>
      <c r="B367" s="114"/>
      <c r="C367" s="114"/>
      <c r="D367" s="114"/>
      <c r="E367" s="114"/>
      <c r="F367" s="114"/>
      <c r="G367" s="114"/>
      <c r="H367" s="114"/>
      <c r="I367" s="114"/>
      <c r="J367" s="114"/>
      <c r="K367" s="114"/>
      <c r="L367" s="114"/>
      <c r="M367" s="114"/>
      <c r="N367" s="114"/>
      <c r="O367" s="114"/>
      <c r="P367" s="114"/>
      <c r="Q367" s="114"/>
      <c r="R367" s="114"/>
      <c r="S367" s="114"/>
      <c r="T367" s="114"/>
      <c r="U367" s="114"/>
      <c r="V367" s="114"/>
      <c r="W367" s="114"/>
      <c r="X367" s="114"/>
      <c r="Y367" s="114"/>
      <c r="Z367" s="114"/>
      <c r="AA367" s="114"/>
      <c r="AB367" s="114"/>
      <c r="AC367" s="114"/>
      <c r="AD367" s="114"/>
      <c r="AE367" s="114"/>
      <c r="AF367" s="114"/>
      <c r="AG367" s="114"/>
      <c r="AH367" s="114"/>
      <c r="AI367" s="114"/>
      <c r="AJ367" s="114"/>
      <c r="AK367" s="114"/>
      <c r="AL367" s="114"/>
      <c r="AM367" s="114"/>
      <c r="AN367" s="114"/>
      <c r="AO367" s="114"/>
      <c r="AP367" s="114"/>
      <c r="AQ367" s="114"/>
      <c r="AR367" s="114"/>
      <c r="AS367" s="114"/>
      <c r="AT367" s="114"/>
    </row>
    <row r="368" spans="1:46">
      <c r="A368" s="114"/>
      <c r="B368" s="114"/>
      <c r="C368" s="114"/>
      <c r="D368" s="114"/>
      <c r="E368" s="114"/>
      <c r="F368" s="114"/>
      <c r="G368" s="114"/>
      <c r="H368" s="114"/>
      <c r="I368" s="114"/>
      <c r="J368" s="114"/>
      <c r="K368" s="114"/>
      <c r="L368" s="114"/>
      <c r="M368" s="114"/>
      <c r="N368" s="114"/>
      <c r="O368" s="114"/>
      <c r="P368" s="114"/>
      <c r="Q368" s="114"/>
      <c r="R368" s="114"/>
      <c r="S368" s="114"/>
      <c r="T368" s="114"/>
      <c r="U368" s="114"/>
      <c r="V368" s="114"/>
      <c r="W368" s="114"/>
      <c r="X368" s="114"/>
      <c r="Y368" s="114"/>
      <c r="Z368" s="114"/>
      <c r="AA368" s="114"/>
      <c r="AB368" s="114"/>
      <c r="AC368" s="114"/>
      <c r="AD368" s="114"/>
      <c r="AE368" s="114"/>
      <c r="AF368" s="114"/>
      <c r="AG368" s="114"/>
      <c r="AH368" s="114"/>
      <c r="AI368" s="114"/>
      <c r="AJ368" s="114"/>
      <c r="AK368" s="114"/>
      <c r="AL368" s="114"/>
      <c r="AM368" s="114"/>
      <c r="AN368" s="114"/>
      <c r="AO368" s="114"/>
      <c r="AP368" s="114"/>
      <c r="AQ368" s="114"/>
      <c r="AR368" s="114"/>
      <c r="AS368" s="114"/>
      <c r="AT368" s="114"/>
    </row>
    <row r="369" spans="1:46">
      <c r="A369" s="114"/>
      <c r="B369" s="114"/>
      <c r="C369" s="114"/>
      <c r="D369" s="114"/>
      <c r="E369" s="114"/>
      <c r="F369" s="114"/>
      <c r="G369" s="114"/>
      <c r="H369" s="114"/>
      <c r="I369" s="114"/>
      <c r="J369" s="114"/>
      <c r="K369" s="114"/>
      <c r="L369" s="114"/>
      <c r="M369" s="114"/>
      <c r="N369" s="114"/>
      <c r="O369" s="114"/>
      <c r="P369" s="114"/>
      <c r="Q369" s="114"/>
      <c r="R369" s="114"/>
      <c r="S369" s="114"/>
      <c r="T369" s="114"/>
      <c r="U369" s="114"/>
      <c r="V369" s="114"/>
      <c r="W369" s="114"/>
      <c r="X369" s="114"/>
      <c r="Y369" s="114"/>
      <c r="Z369" s="114"/>
      <c r="AA369" s="114"/>
      <c r="AB369" s="114"/>
      <c r="AC369" s="114"/>
      <c r="AD369" s="114"/>
      <c r="AE369" s="114"/>
      <c r="AF369" s="114"/>
      <c r="AG369" s="114"/>
      <c r="AH369" s="114"/>
      <c r="AI369" s="114"/>
      <c r="AJ369" s="114"/>
      <c r="AK369" s="114"/>
      <c r="AL369" s="114"/>
      <c r="AM369" s="114"/>
      <c r="AN369" s="114"/>
      <c r="AO369" s="114"/>
      <c r="AP369" s="114"/>
      <c r="AQ369" s="114"/>
      <c r="AR369" s="114"/>
      <c r="AS369" s="114"/>
      <c r="AT369" s="114"/>
    </row>
    <row r="370" spans="1:46">
      <c r="A370" s="114"/>
      <c r="B370" s="114"/>
      <c r="C370" s="114"/>
      <c r="D370" s="114"/>
      <c r="E370" s="114"/>
      <c r="F370" s="114"/>
      <c r="G370" s="114"/>
      <c r="H370" s="114"/>
      <c r="I370" s="114"/>
      <c r="J370" s="114"/>
      <c r="K370" s="114"/>
      <c r="L370" s="114"/>
      <c r="M370" s="114"/>
      <c r="N370" s="114"/>
      <c r="O370" s="114"/>
      <c r="P370" s="114"/>
      <c r="Q370" s="114"/>
      <c r="R370" s="114"/>
      <c r="S370" s="114"/>
      <c r="T370" s="114"/>
      <c r="U370" s="114"/>
      <c r="V370" s="114"/>
      <c r="W370" s="114"/>
      <c r="X370" s="114"/>
      <c r="Y370" s="114"/>
      <c r="Z370" s="114"/>
      <c r="AA370" s="114"/>
      <c r="AB370" s="114"/>
      <c r="AC370" s="114"/>
      <c r="AD370" s="114"/>
      <c r="AE370" s="114"/>
      <c r="AF370" s="114"/>
      <c r="AG370" s="114"/>
      <c r="AH370" s="114"/>
      <c r="AI370" s="114"/>
      <c r="AJ370" s="114"/>
      <c r="AK370" s="114"/>
      <c r="AL370" s="114"/>
      <c r="AM370" s="114"/>
      <c r="AN370" s="114"/>
      <c r="AO370" s="114"/>
      <c r="AP370" s="114"/>
      <c r="AQ370" s="114"/>
      <c r="AR370" s="114"/>
      <c r="AS370" s="114"/>
      <c r="AT370" s="114"/>
    </row>
    <row r="371" spans="1:46">
      <c r="A371" s="114"/>
      <c r="B371" s="114"/>
      <c r="C371" s="114"/>
      <c r="D371" s="114"/>
      <c r="E371" s="114"/>
      <c r="F371" s="114"/>
      <c r="G371" s="114"/>
      <c r="H371" s="114"/>
      <c r="I371" s="114"/>
      <c r="J371" s="114"/>
      <c r="K371" s="114"/>
      <c r="L371" s="114"/>
      <c r="M371" s="114"/>
      <c r="N371" s="114"/>
      <c r="O371" s="114"/>
      <c r="P371" s="114"/>
      <c r="Q371" s="114"/>
      <c r="R371" s="114"/>
      <c r="S371" s="114"/>
      <c r="T371" s="114"/>
      <c r="U371" s="114"/>
      <c r="V371" s="114"/>
      <c r="W371" s="114"/>
      <c r="X371" s="114"/>
      <c r="Y371" s="114"/>
      <c r="Z371" s="114"/>
      <c r="AA371" s="114"/>
      <c r="AB371" s="114"/>
      <c r="AC371" s="114"/>
      <c r="AD371" s="114"/>
      <c r="AE371" s="114"/>
      <c r="AF371" s="114"/>
      <c r="AG371" s="114"/>
      <c r="AH371" s="114"/>
      <c r="AI371" s="114"/>
      <c r="AJ371" s="114"/>
      <c r="AK371" s="114"/>
      <c r="AL371" s="114"/>
      <c r="AM371" s="114"/>
      <c r="AN371" s="114"/>
      <c r="AO371" s="114"/>
      <c r="AP371" s="114"/>
      <c r="AQ371" s="114"/>
      <c r="AR371" s="114"/>
      <c r="AS371" s="114"/>
      <c r="AT371" s="114"/>
    </row>
    <row r="372" spans="1:46">
      <c r="A372" s="114"/>
      <c r="B372" s="114"/>
      <c r="C372" s="114"/>
      <c r="D372" s="114"/>
      <c r="E372" s="114"/>
      <c r="F372" s="114"/>
      <c r="G372" s="114"/>
      <c r="H372" s="114"/>
      <c r="I372" s="114"/>
      <c r="J372" s="114"/>
      <c r="K372" s="114"/>
      <c r="L372" s="114"/>
      <c r="M372" s="114"/>
      <c r="N372" s="114"/>
      <c r="O372" s="114"/>
      <c r="P372" s="114"/>
      <c r="Q372" s="114"/>
      <c r="R372" s="114"/>
      <c r="S372" s="114"/>
      <c r="T372" s="114"/>
      <c r="U372" s="114"/>
      <c r="V372" s="114"/>
      <c r="W372" s="114"/>
      <c r="X372" s="114"/>
      <c r="Y372" s="114"/>
      <c r="Z372" s="114"/>
      <c r="AA372" s="114"/>
      <c r="AB372" s="114"/>
      <c r="AC372" s="114"/>
      <c r="AD372" s="114"/>
      <c r="AE372" s="114"/>
      <c r="AF372" s="114"/>
      <c r="AG372" s="114"/>
      <c r="AH372" s="114"/>
      <c r="AI372" s="114"/>
      <c r="AJ372" s="114"/>
      <c r="AK372" s="114"/>
      <c r="AL372" s="114"/>
      <c r="AM372" s="114"/>
      <c r="AN372" s="114"/>
      <c r="AO372" s="114"/>
      <c r="AP372" s="114"/>
      <c r="AQ372" s="114"/>
      <c r="AR372" s="114"/>
      <c r="AS372" s="114"/>
      <c r="AT372" s="114"/>
    </row>
    <row r="373" spans="1:46">
      <c r="A373" s="114"/>
      <c r="B373" s="114"/>
      <c r="C373" s="114"/>
      <c r="D373" s="114"/>
      <c r="E373" s="114"/>
      <c r="F373" s="114"/>
      <c r="G373" s="114"/>
      <c r="H373" s="114"/>
      <c r="I373" s="114"/>
      <c r="J373" s="114"/>
      <c r="K373" s="114"/>
      <c r="L373" s="114"/>
      <c r="M373" s="114"/>
      <c r="N373" s="114"/>
      <c r="O373" s="114"/>
      <c r="P373" s="114"/>
      <c r="Q373" s="114"/>
      <c r="R373" s="114"/>
      <c r="S373" s="114"/>
      <c r="T373" s="114"/>
      <c r="U373" s="114"/>
      <c r="V373" s="114"/>
      <c r="W373" s="114"/>
      <c r="X373" s="114"/>
      <c r="Y373" s="114"/>
      <c r="Z373" s="114"/>
      <c r="AA373" s="114"/>
      <c r="AB373" s="114"/>
      <c r="AC373" s="114"/>
      <c r="AD373" s="114"/>
      <c r="AE373" s="114"/>
      <c r="AF373" s="114"/>
      <c r="AG373" s="114"/>
      <c r="AH373" s="114"/>
      <c r="AI373" s="114"/>
      <c r="AJ373" s="114"/>
      <c r="AK373" s="114"/>
      <c r="AL373" s="114"/>
      <c r="AM373" s="114"/>
      <c r="AN373" s="114"/>
      <c r="AO373" s="114"/>
      <c r="AP373" s="114"/>
      <c r="AQ373" s="114"/>
      <c r="AR373" s="114"/>
      <c r="AS373" s="114"/>
      <c r="AT373" s="114"/>
    </row>
    <row r="374" spans="1:46">
      <c r="A374" s="114"/>
      <c r="B374" s="114"/>
      <c r="C374" s="114"/>
      <c r="D374" s="114"/>
      <c r="E374" s="114"/>
      <c r="F374" s="114"/>
      <c r="G374" s="114"/>
      <c r="H374" s="114"/>
      <c r="I374" s="114"/>
      <c r="J374" s="114"/>
      <c r="K374" s="114"/>
      <c r="L374" s="114"/>
      <c r="M374" s="114"/>
      <c r="N374" s="114"/>
      <c r="O374" s="114"/>
      <c r="P374" s="114"/>
      <c r="Q374" s="114"/>
      <c r="R374" s="114"/>
      <c r="S374" s="114"/>
      <c r="T374" s="114"/>
      <c r="U374" s="114"/>
      <c r="V374" s="114"/>
      <c r="W374" s="114"/>
      <c r="X374" s="114"/>
      <c r="Y374" s="114"/>
      <c r="Z374" s="114"/>
      <c r="AA374" s="114"/>
      <c r="AB374" s="114"/>
      <c r="AC374" s="114"/>
      <c r="AD374" s="114"/>
      <c r="AE374" s="114"/>
      <c r="AF374" s="114"/>
      <c r="AG374" s="114"/>
      <c r="AH374" s="114"/>
      <c r="AI374" s="114"/>
      <c r="AJ374" s="114"/>
      <c r="AK374" s="114"/>
      <c r="AL374" s="114"/>
      <c r="AM374" s="114"/>
      <c r="AN374" s="114"/>
      <c r="AO374" s="114"/>
      <c r="AP374" s="114"/>
      <c r="AQ374" s="114"/>
      <c r="AR374" s="114"/>
      <c r="AS374" s="114"/>
      <c r="AT374" s="114"/>
    </row>
    <row r="375" spans="1:46">
      <c r="A375" s="114"/>
      <c r="B375" s="114"/>
      <c r="C375" s="114"/>
      <c r="D375" s="114"/>
      <c r="E375" s="114"/>
      <c r="F375" s="114"/>
      <c r="G375" s="114"/>
      <c r="H375" s="114"/>
      <c r="I375" s="114"/>
      <c r="J375" s="114"/>
      <c r="K375" s="114"/>
      <c r="L375" s="114"/>
      <c r="M375" s="114"/>
      <c r="N375" s="114"/>
      <c r="O375" s="114"/>
      <c r="P375" s="114"/>
      <c r="Q375" s="114"/>
      <c r="R375" s="114"/>
      <c r="S375" s="114"/>
      <c r="T375" s="114"/>
      <c r="U375" s="114"/>
      <c r="V375" s="114"/>
      <c r="W375" s="114"/>
      <c r="X375" s="114"/>
      <c r="Y375" s="114"/>
      <c r="Z375" s="114"/>
      <c r="AA375" s="114"/>
      <c r="AB375" s="114"/>
      <c r="AC375" s="114"/>
      <c r="AD375" s="114"/>
      <c r="AE375" s="114"/>
      <c r="AF375" s="114"/>
      <c r="AG375" s="114"/>
      <c r="AH375" s="114"/>
      <c r="AI375" s="114"/>
      <c r="AJ375" s="114"/>
      <c r="AK375" s="114"/>
      <c r="AL375" s="114"/>
      <c r="AM375" s="114"/>
      <c r="AN375" s="114"/>
      <c r="AO375" s="114"/>
      <c r="AP375" s="114"/>
      <c r="AQ375" s="114"/>
      <c r="AR375" s="114"/>
      <c r="AS375" s="114"/>
      <c r="AT375" s="114"/>
    </row>
    <row r="376" spans="1:46">
      <c r="A376" s="114"/>
      <c r="B376" s="114"/>
      <c r="C376" s="114"/>
      <c r="D376" s="114"/>
      <c r="E376" s="114"/>
      <c r="F376" s="114"/>
      <c r="G376" s="114"/>
      <c r="H376" s="114"/>
      <c r="I376" s="114"/>
      <c r="J376" s="114"/>
      <c r="K376" s="114"/>
      <c r="L376" s="114"/>
      <c r="M376" s="114"/>
      <c r="N376" s="114"/>
      <c r="O376" s="114"/>
      <c r="P376" s="114"/>
      <c r="Q376" s="114"/>
      <c r="R376" s="114"/>
      <c r="S376" s="114"/>
      <c r="T376" s="114"/>
      <c r="U376" s="114"/>
      <c r="V376" s="114"/>
      <c r="W376" s="114"/>
      <c r="X376" s="114"/>
      <c r="Y376" s="114"/>
      <c r="Z376" s="114"/>
      <c r="AA376" s="114"/>
      <c r="AB376" s="114"/>
      <c r="AC376" s="114"/>
      <c r="AD376" s="114"/>
      <c r="AE376" s="114"/>
      <c r="AF376" s="114"/>
      <c r="AG376" s="114"/>
      <c r="AH376" s="114"/>
      <c r="AI376" s="114"/>
      <c r="AJ376" s="114"/>
      <c r="AK376" s="114"/>
      <c r="AL376" s="114"/>
      <c r="AM376" s="114"/>
      <c r="AN376" s="114"/>
      <c r="AO376" s="114"/>
      <c r="AP376" s="114"/>
      <c r="AQ376" s="114"/>
      <c r="AR376" s="114"/>
      <c r="AS376" s="114"/>
      <c r="AT376" s="114"/>
    </row>
    <row r="377" spans="1:46">
      <c r="A377" s="114"/>
      <c r="B377" s="114"/>
      <c r="C377" s="114"/>
      <c r="D377" s="114"/>
      <c r="E377" s="114"/>
      <c r="F377" s="114"/>
      <c r="G377" s="114"/>
      <c r="H377" s="114"/>
      <c r="I377" s="114"/>
      <c r="J377" s="114"/>
      <c r="K377" s="114"/>
      <c r="L377" s="114"/>
      <c r="M377" s="114"/>
      <c r="N377" s="114"/>
      <c r="O377" s="114"/>
      <c r="P377" s="114"/>
      <c r="Q377" s="114"/>
      <c r="R377" s="114"/>
      <c r="S377" s="114"/>
      <c r="T377" s="114"/>
      <c r="U377" s="114"/>
      <c r="V377" s="114"/>
      <c r="W377" s="114"/>
      <c r="X377" s="114"/>
      <c r="Y377" s="114"/>
      <c r="Z377" s="114"/>
      <c r="AA377" s="114"/>
      <c r="AB377" s="114"/>
      <c r="AC377" s="114"/>
      <c r="AD377" s="114"/>
      <c r="AE377" s="114"/>
      <c r="AF377" s="114"/>
      <c r="AG377" s="114"/>
      <c r="AH377" s="114"/>
      <c r="AI377" s="114"/>
      <c r="AJ377" s="114"/>
      <c r="AK377" s="114"/>
      <c r="AL377" s="114"/>
      <c r="AM377" s="114"/>
      <c r="AN377" s="114"/>
      <c r="AO377" s="114"/>
      <c r="AP377" s="114"/>
      <c r="AQ377" s="114"/>
      <c r="AR377" s="114"/>
      <c r="AS377" s="114"/>
      <c r="AT377" s="114"/>
    </row>
    <row r="378" spans="1:46">
      <c r="A378" s="114"/>
      <c r="B378" s="114"/>
      <c r="C378" s="114"/>
      <c r="D378" s="114"/>
      <c r="E378" s="114"/>
      <c r="F378" s="114"/>
      <c r="G378" s="114"/>
      <c r="H378" s="114"/>
      <c r="I378" s="114"/>
      <c r="J378" s="114"/>
      <c r="K378" s="114"/>
      <c r="L378" s="114"/>
      <c r="M378" s="114"/>
      <c r="N378" s="114"/>
      <c r="O378" s="114"/>
      <c r="P378" s="114"/>
      <c r="Q378" s="114"/>
      <c r="R378" s="114"/>
      <c r="S378" s="114"/>
      <c r="T378" s="114"/>
      <c r="U378" s="114"/>
      <c r="V378" s="114"/>
      <c r="W378" s="114"/>
      <c r="X378" s="114"/>
      <c r="Y378" s="114"/>
      <c r="Z378" s="114"/>
      <c r="AA378" s="114"/>
      <c r="AB378" s="114"/>
      <c r="AC378" s="114"/>
      <c r="AD378" s="114"/>
      <c r="AE378" s="114"/>
      <c r="AF378" s="114"/>
      <c r="AG378" s="114"/>
      <c r="AH378" s="114"/>
      <c r="AI378" s="114"/>
      <c r="AJ378" s="114"/>
      <c r="AK378" s="114"/>
      <c r="AL378" s="114"/>
      <c r="AM378" s="114"/>
      <c r="AN378" s="114"/>
      <c r="AO378" s="114"/>
      <c r="AP378" s="114"/>
      <c r="AQ378" s="114"/>
      <c r="AR378" s="114"/>
      <c r="AS378" s="114"/>
      <c r="AT378" s="114"/>
    </row>
    <row r="379" spans="1:46">
      <c r="A379" s="114"/>
      <c r="B379" s="114"/>
      <c r="C379" s="114"/>
      <c r="D379" s="114"/>
      <c r="E379" s="114"/>
      <c r="F379" s="114"/>
      <c r="G379" s="114"/>
      <c r="H379" s="114"/>
      <c r="I379" s="114"/>
      <c r="J379" s="114"/>
      <c r="K379" s="114"/>
      <c r="L379" s="114"/>
      <c r="M379" s="114"/>
      <c r="N379" s="114"/>
      <c r="O379" s="114"/>
      <c r="P379" s="114"/>
      <c r="Q379" s="114"/>
      <c r="R379" s="114"/>
      <c r="S379" s="114"/>
      <c r="T379" s="114"/>
      <c r="U379" s="114"/>
      <c r="V379" s="114"/>
      <c r="W379" s="114"/>
      <c r="X379" s="114"/>
      <c r="Y379" s="114"/>
      <c r="Z379" s="114"/>
      <c r="AA379" s="114"/>
      <c r="AB379" s="114"/>
      <c r="AC379" s="114"/>
      <c r="AD379" s="114"/>
      <c r="AE379" s="114"/>
      <c r="AF379" s="114"/>
      <c r="AG379" s="114"/>
      <c r="AH379" s="114"/>
      <c r="AI379" s="114"/>
      <c r="AJ379" s="114"/>
      <c r="AK379" s="114"/>
      <c r="AL379" s="114"/>
      <c r="AM379" s="114"/>
      <c r="AN379" s="114"/>
      <c r="AO379" s="114"/>
      <c r="AP379" s="114"/>
      <c r="AQ379" s="114"/>
      <c r="AR379" s="114"/>
      <c r="AS379" s="114"/>
      <c r="AT379" s="114"/>
    </row>
    <row r="380" spans="1:46">
      <c r="A380" s="114"/>
      <c r="B380" s="114"/>
      <c r="C380" s="114"/>
      <c r="D380" s="114"/>
      <c r="E380" s="114"/>
      <c r="F380" s="114"/>
      <c r="G380" s="114"/>
      <c r="H380" s="114"/>
      <c r="I380" s="114"/>
      <c r="J380" s="114"/>
      <c r="K380" s="114"/>
      <c r="L380" s="114"/>
      <c r="M380" s="114"/>
      <c r="N380" s="114"/>
      <c r="O380" s="114"/>
      <c r="P380" s="114"/>
      <c r="Q380" s="114"/>
      <c r="R380" s="114"/>
      <c r="S380" s="114"/>
      <c r="T380" s="114"/>
      <c r="U380" s="114"/>
      <c r="V380" s="114"/>
      <c r="W380" s="114"/>
      <c r="X380" s="114"/>
      <c r="Y380" s="114"/>
      <c r="Z380" s="114"/>
      <c r="AA380" s="114"/>
      <c r="AB380" s="114"/>
      <c r="AC380" s="114"/>
      <c r="AD380" s="114"/>
      <c r="AE380" s="114"/>
      <c r="AF380" s="114"/>
      <c r="AG380" s="114"/>
      <c r="AH380" s="114"/>
      <c r="AI380" s="114"/>
      <c r="AJ380" s="114"/>
      <c r="AK380" s="114"/>
      <c r="AL380" s="114"/>
      <c r="AM380" s="114"/>
      <c r="AN380" s="114"/>
      <c r="AO380" s="114"/>
      <c r="AP380" s="114"/>
      <c r="AQ380" s="114"/>
      <c r="AR380" s="114"/>
      <c r="AS380" s="114"/>
      <c r="AT380" s="114"/>
    </row>
    <row r="381" spans="1:46">
      <c r="A381" s="114"/>
      <c r="B381" s="114"/>
      <c r="C381" s="114"/>
      <c r="D381" s="114"/>
      <c r="E381" s="114"/>
      <c r="F381" s="114"/>
      <c r="G381" s="114"/>
      <c r="H381" s="114"/>
      <c r="I381" s="114"/>
      <c r="J381" s="114"/>
      <c r="K381" s="114"/>
      <c r="L381" s="114"/>
      <c r="M381" s="114"/>
      <c r="N381" s="114"/>
      <c r="O381" s="114"/>
      <c r="P381" s="114"/>
      <c r="Q381" s="114"/>
      <c r="R381" s="114"/>
      <c r="S381" s="114"/>
      <c r="T381" s="114"/>
      <c r="U381" s="114"/>
      <c r="V381" s="114"/>
      <c r="W381" s="114"/>
      <c r="X381" s="114"/>
      <c r="Y381" s="114"/>
      <c r="Z381" s="114"/>
      <c r="AA381" s="114"/>
      <c r="AB381" s="114"/>
      <c r="AC381" s="114"/>
      <c r="AD381" s="114"/>
      <c r="AE381" s="114"/>
      <c r="AF381" s="114"/>
      <c r="AG381" s="114"/>
      <c r="AH381" s="114"/>
      <c r="AI381" s="114"/>
      <c r="AJ381" s="114"/>
      <c r="AK381" s="114"/>
      <c r="AL381" s="114"/>
      <c r="AM381" s="114"/>
      <c r="AN381" s="114"/>
      <c r="AO381" s="114"/>
      <c r="AP381" s="114"/>
      <c r="AQ381" s="114"/>
      <c r="AR381" s="114"/>
      <c r="AS381" s="114"/>
      <c r="AT381" s="114"/>
    </row>
    <row r="382" spans="1:46">
      <c r="A382" s="114"/>
      <c r="B382" s="114"/>
      <c r="C382" s="114"/>
      <c r="D382" s="114"/>
      <c r="E382" s="114"/>
      <c r="F382" s="114"/>
      <c r="G382" s="114"/>
      <c r="H382" s="114"/>
      <c r="I382" s="114"/>
      <c r="J382" s="114"/>
      <c r="K382" s="114"/>
      <c r="L382" s="114"/>
      <c r="M382" s="114"/>
      <c r="N382" s="114"/>
      <c r="O382" s="114"/>
      <c r="P382" s="114"/>
      <c r="Q382" s="114"/>
      <c r="R382" s="114"/>
      <c r="S382" s="114"/>
      <c r="T382" s="114"/>
      <c r="U382" s="114"/>
      <c r="V382" s="114"/>
      <c r="W382" s="114"/>
      <c r="X382" s="114"/>
      <c r="Y382" s="114"/>
      <c r="Z382" s="114"/>
      <c r="AA382" s="114"/>
      <c r="AB382" s="114"/>
      <c r="AC382" s="114"/>
      <c r="AD382" s="114"/>
      <c r="AE382" s="114"/>
      <c r="AF382" s="114"/>
      <c r="AG382" s="114"/>
      <c r="AH382" s="114"/>
      <c r="AI382" s="114"/>
      <c r="AJ382" s="114"/>
      <c r="AK382" s="114"/>
      <c r="AL382" s="114"/>
      <c r="AM382" s="114"/>
      <c r="AN382" s="114"/>
      <c r="AO382" s="114"/>
      <c r="AP382" s="114"/>
      <c r="AQ382" s="114"/>
      <c r="AR382" s="114"/>
      <c r="AS382" s="114"/>
      <c r="AT382" s="114"/>
    </row>
    <row r="383" spans="1:46">
      <c r="A383" s="114"/>
      <c r="B383" s="114"/>
      <c r="C383" s="114"/>
      <c r="D383" s="114"/>
      <c r="E383" s="114"/>
      <c r="F383" s="114"/>
      <c r="G383" s="114"/>
      <c r="H383" s="114"/>
      <c r="I383" s="114"/>
      <c r="J383" s="114"/>
      <c r="K383" s="114"/>
      <c r="L383" s="114"/>
      <c r="M383" s="114"/>
      <c r="N383" s="114"/>
      <c r="O383" s="114"/>
      <c r="P383" s="114"/>
      <c r="Q383" s="114"/>
      <c r="R383" s="114"/>
      <c r="S383" s="114"/>
      <c r="T383" s="114"/>
      <c r="U383" s="114"/>
      <c r="V383" s="114"/>
      <c r="W383" s="114"/>
      <c r="X383" s="114"/>
      <c r="Y383" s="114"/>
      <c r="Z383" s="114"/>
      <c r="AA383" s="114"/>
      <c r="AB383" s="114"/>
      <c r="AC383" s="114"/>
      <c r="AD383" s="114"/>
      <c r="AE383" s="114"/>
      <c r="AF383" s="114"/>
      <c r="AG383" s="114"/>
      <c r="AH383" s="114"/>
      <c r="AI383" s="114"/>
      <c r="AJ383" s="114"/>
      <c r="AK383" s="114"/>
      <c r="AL383" s="114"/>
      <c r="AM383" s="114"/>
      <c r="AN383" s="114"/>
      <c r="AO383" s="114"/>
      <c r="AP383" s="114"/>
      <c r="AQ383" s="114"/>
      <c r="AR383" s="114"/>
      <c r="AS383" s="114"/>
      <c r="AT383" s="114"/>
    </row>
    <row r="384" spans="1:46">
      <c r="A384" s="114"/>
      <c r="B384" s="114"/>
      <c r="C384" s="114"/>
      <c r="D384" s="114"/>
      <c r="E384" s="114"/>
      <c r="F384" s="114"/>
      <c r="G384" s="114"/>
      <c r="H384" s="114"/>
      <c r="I384" s="114"/>
      <c r="J384" s="114"/>
      <c r="K384" s="114"/>
      <c r="L384" s="114"/>
      <c r="M384" s="114"/>
      <c r="N384" s="114"/>
      <c r="O384" s="114"/>
      <c r="P384" s="114"/>
      <c r="Q384" s="114"/>
      <c r="R384" s="114"/>
      <c r="S384" s="114"/>
      <c r="T384" s="114"/>
      <c r="U384" s="114"/>
      <c r="V384" s="114"/>
      <c r="W384" s="114"/>
      <c r="X384" s="114"/>
      <c r="Y384" s="114"/>
      <c r="Z384" s="114"/>
      <c r="AA384" s="114"/>
      <c r="AB384" s="114"/>
      <c r="AC384" s="114"/>
      <c r="AD384" s="114"/>
      <c r="AE384" s="114"/>
      <c r="AF384" s="114"/>
      <c r="AG384" s="114"/>
      <c r="AH384" s="114"/>
      <c r="AI384" s="114"/>
      <c r="AJ384" s="114"/>
      <c r="AK384" s="114"/>
      <c r="AL384" s="114"/>
      <c r="AM384" s="114"/>
      <c r="AN384" s="114"/>
      <c r="AO384" s="114"/>
      <c r="AP384" s="114"/>
      <c r="AQ384" s="114"/>
      <c r="AR384" s="114"/>
      <c r="AS384" s="114"/>
      <c r="AT384" s="114"/>
    </row>
    <row r="385" spans="1:46">
      <c r="A385" s="114"/>
      <c r="B385" s="114"/>
      <c r="C385" s="114"/>
      <c r="D385" s="114"/>
      <c r="E385" s="114"/>
      <c r="F385" s="114"/>
      <c r="G385" s="114"/>
      <c r="H385" s="114"/>
      <c r="I385" s="114"/>
      <c r="J385" s="114"/>
      <c r="K385" s="114"/>
      <c r="L385" s="114"/>
      <c r="M385" s="114"/>
      <c r="N385" s="114"/>
      <c r="O385" s="114"/>
      <c r="P385" s="114"/>
      <c r="Q385" s="114"/>
      <c r="R385" s="114"/>
      <c r="S385" s="114"/>
      <c r="T385" s="114"/>
      <c r="U385" s="114"/>
      <c r="V385" s="114"/>
      <c r="W385" s="114"/>
      <c r="X385" s="114"/>
      <c r="Y385" s="114"/>
      <c r="Z385" s="114"/>
      <c r="AA385" s="114"/>
      <c r="AB385" s="114"/>
      <c r="AC385" s="114"/>
      <c r="AD385" s="114"/>
      <c r="AE385" s="114"/>
      <c r="AF385" s="114"/>
      <c r="AG385" s="114"/>
      <c r="AH385" s="114"/>
      <c r="AI385" s="114"/>
      <c r="AJ385" s="114"/>
      <c r="AK385" s="114"/>
      <c r="AL385" s="114"/>
      <c r="AM385" s="114"/>
      <c r="AN385" s="114"/>
      <c r="AO385" s="114"/>
      <c r="AP385" s="114"/>
      <c r="AQ385" s="114"/>
      <c r="AR385" s="114"/>
      <c r="AS385" s="114"/>
      <c r="AT385" s="114"/>
    </row>
    <row r="386" spans="1:46">
      <c r="A386" s="114"/>
      <c r="B386" s="114"/>
      <c r="C386" s="114"/>
      <c r="D386" s="114"/>
      <c r="E386" s="114"/>
      <c r="F386" s="114"/>
      <c r="G386" s="114"/>
      <c r="H386" s="114"/>
      <c r="I386" s="114"/>
      <c r="J386" s="114"/>
      <c r="K386" s="114"/>
      <c r="L386" s="114"/>
      <c r="M386" s="114"/>
      <c r="N386" s="114"/>
      <c r="O386" s="114"/>
      <c r="P386" s="114"/>
      <c r="Q386" s="114"/>
      <c r="R386" s="114"/>
      <c r="S386" s="114"/>
      <c r="T386" s="114"/>
      <c r="U386" s="114"/>
      <c r="V386" s="114"/>
      <c r="W386" s="114"/>
      <c r="X386" s="114"/>
      <c r="Y386" s="114"/>
      <c r="Z386" s="114"/>
      <c r="AA386" s="114"/>
      <c r="AB386" s="114"/>
      <c r="AC386" s="114"/>
      <c r="AD386" s="114"/>
      <c r="AE386" s="114"/>
      <c r="AF386" s="114"/>
      <c r="AG386" s="114"/>
      <c r="AH386" s="114"/>
      <c r="AI386" s="114"/>
      <c r="AJ386" s="114"/>
      <c r="AK386" s="114"/>
      <c r="AL386" s="114"/>
      <c r="AM386" s="114"/>
      <c r="AN386" s="114"/>
      <c r="AO386" s="114"/>
      <c r="AP386" s="114"/>
      <c r="AQ386" s="114"/>
      <c r="AR386" s="114"/>
      <c r="AS386" s="114"/>
      <c r="AT386" s="114"/>
    </row>
    <row r="387" spans="1:46">
      <c r="A387" s="114"/>
      <c r="B387" s="114"/>
      <c r="C387" s="114"/>
      <c r="D387" s="114"/>
      <c r="E387" s="114"/>
      <c r="F387" s="114"/>
      <c r="G387" s="114"/>
      <c r="H387" s="114"/>
      <c r="I387" s="114"/>
      <c r="J387" s="114"/>
      <c r="K387" s="114"/>
      <c r="L387" s="114"/>
      <c r="M387" s="114"/>
      <c r="N387" s="114"/>
      <c r="O387" s="114"/>
      <c r="P387" s="114"/>
      <c r="Q387" s="114"/>
      <c r="R387" s="114"/>
      <c r="S387" s="114"/>
      <c r="T387" s="114"/>
      <c r="U387" s="114"/>
      <c r="V387" s="114"/>
      <c r="W387" s="114"/>
      <c r="X387" s="114"/>
      <c r="Y387" s="114"/>
      <c r="Z387" s="114"/>
      <c r="AA387" s="114"/>
      <c r="AB387" s="114"/>
      <c r="AC387" s="114"/>
      <c r="AD387" s="114"/>
      <c r="AE387" s="114"/>
      <c r="AF387" s="114"/>
      <c r="AG387" s="114"/>
      <c r="AH387" s="114"/>
      <c r="AI387" s="114"/>
      <c r="AJ387" s="114"/>
      <c r="AK387" s="114"/>
      <c r="AL387" s="114"/>
      <c r="AM387" s="114"/>
      <c r="AN387" s="114"/>
      <c r="AO387" s="114"/>
      <c r="AP387" s="114"/>
      <c r="AQ387" s="114"/>
      <c r="AR387" s="114"/>
      <c r="AS387" s="114"/>
      <c r="AT387" s="114"/>
    </row>
    <row r="388" spans="1:46">
      <c r="A388" s="114"/>
      <c r="B388" s="114"/>
      <c r="C388" s="114"/>
      <c r="D388" s="114"/>
      <c r="E388" s="114"/>
      <c r="F388" s="114"/>
      <c r="G388" s="114"/>
      <c r="H388" s="114"/>
      <c r="I388" s="114"/>
      <c r="J388" s="114"/>
      <c r="K388" s="114"/>
      <c r="L388" s="114"/>
      <c r="M388" s="114"/>
      <c r="N388" s="114"/>
      <c r="O388" s="114"/>
      <c r="P388" s="114"/>
      <c r="Q388" s="114"/>
      <c r="R388" s="114"/>
      <c r="S388" s="114"/>
      <c r="T388" s="114"/>
      <c r="U388" s="114"/>
      <c r="V388" s="114"/>
      <c r="W388" s="114"/>
      <c r="X388" s="114"/>
      <c r="Y388" s="114"/>
      <c r="Z388" s="114"/>
      <c r="AA388" s="114"/>
      <c r="AB388" s="114"/>
      <c r="AC388" s="114"/>
      <c r="AD388" s="114"/>
      <c r="AE388" s="114"/>
      <c r="AF388" s="114"/>
      <c r="AG388" s="114"/>
      <c r="AH388" s="114"/>
      <c r="AI388" s="114"/>
      <c r="AJ388" s="114"/>
      <c r="AK388" s="114"/>
      <c r="AL388" s="114"/>
      <c r="AM388" s="114"/>
      <c r="AN388" s="114"/>
      <c r="AO388" s="114"/>
      <c r="AP388" s="114"/>
      <c r="AQ388" s="114"/>
      <c r="AR388" s="114"/>
      <c r="AS388" s="114"/>
      <c r="AT388" s="114"/>
    </row>
    <row r="389" spans="1:46">
      <c r="A389" s="114"/>
      <c r="B389" s="114"/>
      <c r="C389" s="114"/>
      <c r="D389" s="114"/>
      <c r="E389" s="114"/>
      <c r="F389" s="114"/>
      <c r="G389" s="114"/>
      <c r="H389" s="114"/>
      <c r="I389" s="114"/>
      <c r="J389" s="114"/>
      <c r="K389" s="114"/>
      <c r="L389" s="114"/>
      <c r="M389" s="114"/>
      <c r="N389" s="114"/>
      <c r="O389" s="114"/>
      <c r="P389" s="114"/>
      <c r="Q389" s="114"/>
      <c r="R389" s="114"/>
      <c r="S389" s="114"/>
      <c r="T389" s="114"/>
      <c r="U389" s="114"/>
      <c r="V389" s="114"/>
      <c r="W389" s="114"/>
      <c r="X389" s="114"/>
      <c r="Y389" s="114"/>
      <c r="Z389" s="114"/>
      <c r="AA389" s="114"/>
      <c r="AB389" s="114"/>
      <c r="AC389" s="114"/>
      <c r="AD389" s="114"/>
      <c r="AE389" s="114"/>
      <c r="AF389" s="114"/>
      <c r="AG389" s="114"/>
      <c r="AH389" s="114"/>
      <c r="AI389" s="114"/>
      <c r="AJ389" s="114"/>
      <c r="AK389" s="114"/>
      <c r="AL389" s="114"/>
      <c r="AM389" s="114"/>
      <c r="AN389" s="114"/>
      <c r="AO389" s="114"/>
      <c r="AP389" s="114"/>
      <c r="AQ389" s="114"/>
      <c r="AR389" s="114"/>
      <c r="AS389" s="114"/>
      <c r="AT389" s="114"/>
    </row>
    <row r="390" spans="1:46">
      <c r="A390" s="114"/>
      <c r="B390" s="114"/>
      <c r="C390" s="114"/>
      <c r="D390" s="114"/>
      <c r="E390" s="114"/>
      <c r="F390" s="114"/>
      <c r="G390" s="114"/>
      <c r="H390" s="114"/>
      <c r="I390" s="114"/>
      <c r="J390" s="114"/>
      <c r="K390" s="114"/>
      <c r="L390" s="114"/>
      <c r="M390" s="114"/>
      <c r="N390" s="114"/>
      <c r="O390" s="114"/>
      <c r="P390" s="114"/>
      <c r="Q390" s="114"/>
      <c r="R390" s="114"/>
      <c r="S390" s="114"/>
      <c r="T390" s="114"/>
      <c r="U390" s="114"/>
      <c r="V390" s="114"/>
      <c r="W390" s="114"/>
      <c r="X390" s="114"/>
      <c r="Y390" s="114"/>
      <c r="Z390" s="114"/>
      <c r="AA390" s="114"/>
      <c r="AB390" s="114"/>
      <c r="AC390" s="114"/>
      <c r="AD390" s="114"/>
      <c r="AE390" s="114"/>
      <c r="AF390" s="114"/>
      <c r="AG390" s="114"/>
      <c r="AH390" s="114"/>
      <c r="AI390" s="114"/>
      <c r="AJ390" s="114"/>
      <c r="AK390" s="114"/>
      <c r="AL390" s="114"/>
      <c r="AM390" s="114"/>
      <c r="AN390" s="114"/>
      <c r="AO390" s="114"/>
      <c r="AP390" s="114"/>
      <c r="AQ390" s="114"/>
      <c r="AR390" s="114"/>
      <c r="AS390" s="114"/>
      <c r="AT390" s="114"/>
    </row>
    <row r="391" spans="1:46">
      <c r="A391" s="114"/>
      <c r="B391" s="114"/>
      <c r="C391" s="114"/>
      <c r="D391" s="114"/>
      <c r="E391" s="114"/>
      <c r="F391" s="114"/>
      <c r="G391" s="114"/>
      <c r="H391" s="114"/>
      <c r="I391" s="114"/>
      <c r="J391" s="114"/>
      <c r="K391" s="114"/>
      <c r="L391" s="114"/>
      <c r="M391" s="114"/>
      <c r="N391" s="114"/>
      <c r="O391" s="114"/>
      <c r="P391" s="114"/>
      <c r="Q391" s="114"/>
      <c r="R391" s="114"/>
      <c r="S391" s="114"/>
      <c r="T391" s="114"/>
      <c r="U391" s="114"/>
      <c r="V391" s="114"/>
      <c r="W391" s="114"/>
      <c r="X391" s="114"/>
      <c r="Y391" s="114"/>
      <c r="Z391" s="114"/>
      <c r="AA391" s="114"/>
      <c r="AB391" s="114"/>
      <c r="AC391" s="114"/>
      <c r="AD391" s="114"/>
      <c r="AE391" s="114"/>
      <c r="AF391" s="114"/>
      <c r="AG391" s="114"/>
      <c r="AH391" s="114"/>
      <c r="AI391" s="114"/>
      <c r="AJ391" s="114"/>
      <c r="AK391" s="114"/>
      <c r="AL391" s="114"/>
      <c r="AM391" s="114"/>
      <c r="AN391" s="114"/>
      <c r="AO391" s="114"/>
      <c r="AP391" s="114"/>
      <c r="AQ391" s="114"/>
      <c r="AR391" s="114"/>
      <c r="AS391" s="114"/>
      <c r="AT391" s="114"/>
    </row>
    <row r="392" spans="1:46">
      <c r="A392" s="114"/>
      <c r="B392" s="114"/>
      <c r="C392" s="114"/>
      <c r="D392" s="114"/>
      <c r="E392" s="114"/>
      <c r="F392" s="114"/>
      <c r="G392" s="114"/>
      <c r="H392" s="114"/>
      <c r="I392" s="114"/>
      <c r="J392" s="114"/>
      <c r="K392" s="114"/>
      <c r="L392" s="114"/>
      <c r="M392" s="114"/>
      <c r="N392" s="114"/>
      <c r="O392" s="114"/>
      <c r="P392" s="114"/>
      <c r="Q392" s="114"/>
      <c r="R392" s="114"/>
      <c r="S392" s="114"/>
      <c r="T392" s="114"/>
      <c r="U392" s="114"/>
      <c r="V392" s="114"/>
      <c r="W392" s="114"/>
      <c r="X392" s="114"/>
      <c r="Y392" s="114"/>
      <c r="Z392" s="114"/>
      <c r="AA392" s="114"/>
      <c r="AB392" s="114"/>
      <c r="AC392" s="114"/>
      <c r="AD392" s="114"/>
      <c r="AE392" s="114"/>
      <c r="AF392" s="114"/>
      <c r="AG392" s="114"/>
      <c r="AH392" s="114"/>
      <c r="AI392" s="114"/>
      <c r="AJ392" s="114"/>
      <c r="AK392" s="114"/>
      <c r="AL392" s="114"/>
      <c r="AM392" s="114"/>
      <c r="AN392" s="114"/>
      <c r="AO392" s="114"/>
      <c r="AP392" s="114"/>
      <c r="AQ392" s="114"/>
      <c r="AR392" s="114"/>
      <c r="AS392" s="114"/>
      <c r="AT392" s="114"/>
    </row>
    <row r="393" spans="1:46">
      <c r="A393" s="114"/>
      <c r="B393" s="114"/>
      <c r="C393" s="114"/>
      <c r="D393" s="114"/>
      <c r="E393" s="114"/>
      <c r="F393" s="114"/>
      <c r="G393" s="114"/>
      <c r="H393" s="114"/>
      <c r="I393" s="114"/>
      <c r="J393" s="114"/>
      <c r="K393" s="114"/>
      <c r="L393" s="114"/>
      <c r="M393" s="114"/>
      <c r="N393" s="114"/>
      <c r="O393" s="114"/>
      <c r="P393" s="114"/>
      <c r="Q393" s="114"/>
      <c r="R393" s="114"/>
      <c r="S393" s="114"/>
      <c r="T393" s="114"/>
      <c r="U393" s="114"/>
      <c r="V393" s="114"/>
      <c r="W393" s="114"/>
      <c r="X393" s="114"/>
      <c r="Y393" s="114"/>
      <c r="Z393" s="114"/>
      <c r="AA393" s="114"/>
      <c r="AB393" s="114"/>
      <c r="AC393" s="114"/>
      <c r="AD393" s="114"/>
      <c r="AE393" s="114"/>
      <c r="AF393" s="114"/>
      <c r="AG393" s="114"/>
      <c r="AH393" s="114"/>
      <c r="AI393" s="114"/>
      <c r="AJ393" s="114"/>
      <c r="AK393" s="114"/>
      <c r="AL393" s="114"/>
      <c r="AM393" s="114"/>
      <c r="AN393" s="114"/>
      <c r="AO393" s="114"/>
      <c r="AP393" s="114"/>
      <c r="AQ393" s="114"/>
      <c r="AR393" s="114"/>
      <c r="AS393" s="114"/>
      <c r="AT393" s="114"/>
    </row>
    <row r="394" spans="1:46">
      <c r="A394" s="114"/>
      <c r="B394" s="114"/>
      <c r="C394" s="114"/>
      <c r="D394" s="114"/>
      <c r="E394" s="114"/>
      <c r="F394" s="114"/>
      <c r="G394" s="114"/>
      <c r="H394" s="114"/>
      <c r="I394" s="114"/>
      <c r="J394" s="114"/>
      <c r="K394" s="114"/>
      <c r="L394" s="114"/>
      <c r="M394" s="114"/>
      <c r="N394" s="114"/>
      <c r="O394" s="114"/>
      <c r="P394" s="114"/>
      <c r="Q394" s="114"/>
      <c r="R394" s="114"/>
      <c r="S394" s="114"/>
      <c r="T394" s="114"/>
      <c r="U394" s="114"/>
      <c r="V394" s="114"/>
      <c r="W394" s="114"/>
      <c r="X394" s="114"/>
      <c r="Y394" s="114"/>
      <c r="Z394" s="114"/>
      <c r="AA394" s="114"/>
      <c r="AB394" s="114"/>
      <c r="AC394" s="114"/>
      <c r="AD394" s="114"/>
      <c r="AE394" s="114"/>
      <c r="AF394" s="114"/>
      <c r="AG394" s="114"/>
      <c r="AH394" s="114"/>
      <c r="AI394" s="114"/>
      <c r="AJ394" s="114"/>
      <c r="AK394" s="114"/>
      <c r="AL394" s="114"/>
      <c r="AM394" s="114"/>
      <c r="AN394" s="114"/>
      <c r="AO394" s="114"/>
      <c r="AP394" s="114"/>
      <c r="AQ394" s="114"/>
      <c r="AR394" s="114"/>
      <c r="AS394" s="114"/>
      <c r="AT394" s="114"/>
    </row>
    <row r="395" spans="1:46">
      <c r="A395" s="114"/>
      <c r="B395" s="114"/>
      <c r="C395" s="114"/>
      <c r="D395" s="114"/>
      <c r="E395" s="114"/>
      <c r="F395" s="114"/>
      <c r="G395" s="114"/>
      <c r="H395" s="114"/>
      <c r="I395" s="114"/>
      <c r="J395" s="114"/>
      <c r="K395" s="114"/>
      <c r="L395" s="114"/>
      <c r="M395" s="114"/>
      <c r="N395" s="114"/>
      <c r="O395" s="114"/>
      <c r="P395" s="114"/>
      <c r="Q395" s="114"/>
      <c r="R395" s="114"/>
      <c r="S395" s="114"/>
      <c r="T395" s="114"/>
      <c r="U395" s="114"/>
      <c r="V395" s="114"/>
      <c r="W395" s="114"/>
      <c r="X395" s="114"/>
      <c r="Y395" s="114"/>
      <c r="Z395" s="114"/>
      <c r="AA395" s="114"/>
      <c r="AB395" s="114"/>
      <c r="AC395" s="114"/>
      <c r="AD395" s="114"/>
      <c r="AE395" s="114"/>
      <c r="AF395" s="114"/>
      <c r="AG395" s="114"/>
      <c r="AH395" s="114"/>
      <c r="AI395" s="114"/>
      <c r="AJ395" s="114"/>
      <c r="AK395" s="114"/>
      <c r="AL395" s="114"/>
      <c r="AM395" s="114"/>
      <c r="AN395" s="114"/>
      <c r="AO395" s="114"/>
      <c r="AP395" s="114"/>
      <c r="AQ395" s="114"/>
      <c r="AR395" s="114"/>
      <c r="AS395" s="114"/>
      <c r="AT395" s="114"/>
    </row>
    <row r="396" spans="1:46">
      <c r="A396" s="114"/>
      <c r="B396" s="114"/>
      <c r="C396" s="114"/>
      <c r="D396" s="114"/>
      <c r="E396" s="114"/>
      <c r="F396" s="114"/>
      <c r="G396" s="114"/>
      <c r="H396" s="114"/>
      <c r="I396" s="114"/>
      <c r="J396" s="114"/>
      <c r="K396" s="114"/>
      <c r="L396" s="114"/>
      <c r="M396" s="114"/>
      <c r="N396" s="114"/>
      <c r="O396" s="114"/>
      <c r="P396" s="114"/>
      <c r="Q396" s="114"/>
      <c r="R396" s="114"/>
      <c r="S396" s="114"/>
      <c r="T396" s="114"/>
      <c r="U396" s="114"/>
      <c r="V396" s="114"/>
      <c r="W396" s="114"/>
      <c r="X396" s="114"/>
      <c r="Y396" s="114"/>
      <c r="Z396" s="114"/>
      <c r="AA396" s="114"/>
      <c r="AB396" s="114"/>
      <c r="AC396" s="114"/>
      <c r="AD396" s="114"/>
      <c r="AE396" s="114"/>
      <c r="AF396" s="114"/>
      <c r="AG396" s="114"/>
      <c r="AH396" s="114"/>
      <c r="AI396" s="114"/>
      <c r="AJ396" s="114"/>
      <c r="AK396" s="114"/>
      <c r="AL396" s="114"/>
      <c r="AM396" s="114"/>
      <c r="AN396" s="114"/>
      <c r="AO396" s="114"/>
      <c r="AP396" s="114"/>
      <c r="AQ396" s="114"/>
      <c r="AR396" s="114"/>
      <c r="AS396" s="114"/>
      <c r="AT396" s="114"/>
    </row>
    <row r="397" spans="1:46">
      <c r="A397" s="114"/>
      <c r="B397" s="114"/>
      <c r="C397" s="114"/>
      <c r="D397" s="114"/>
      <c r="E397" s="114"/>
      <c r="F397" s="114"/>
      <c r="G397" s="114"/>
      <c r="H397" s="114"/>
      <c r="I397" s="114"/>
      <c r="J397" s="114"/>
      <c r="K397" s="114"/>
      <c r="L397" s="114"/>
      <c r="M397" s="114"/>
      <c r="N397" s="114"/>
      <c r="O397" s="114"/>
      <c r="P397" s="114"/>
      <c r="Q397" s="114"/>
      <c r="R397" s="114"/>
      <c r="S397" s="114"/>
      <c r="T397" s="114"/>
      <c r="U397" s="114"/>
      <c r="V397" s="114"/>
      <c r="W397" s="114"/>
      <c r="X397" s="114"/>
      <c r="Y397" s="114"/>
      <c r="Z397" s="114"/>
      <c r="AA397" s="114"/>
      <c r="AB397" s="114"/>
      <c r="AC397" s="114"/>
      <c r="AD397" s="114"/>
      <c r="AE397" s="114"/>
      <c r="AF397" s="114"/>
      <c r="AG397" s="114"/>
      <c r="AH397" s="114"/>
      <c r="AI397" s="114"/>
      <c r="AJ397" s="114"/>
      <c r="AK397" s="114"/>
      <c r="AL397" s="114"/>
      <c r="AM397" s="114"/>
      <c r="AN397" s="114"/>
      <c r="AO397" s="114"/>
      <c r="AP397" s="114"/>
      <c r="AQ397" s="114"/>
      <c r="AR397" s="114"/>
      <c r="AS397" s="114"/>
      <c r="AT397" s="114"/>
    </row>
    <row r="398" spans="1:46">
      <c r="A398" s="114"/>
      <c r="B398" s="114"/>
      <c r="C398" s="114"/>
      <c r="D398" s="114"/>
      <c r="E398" s="114"/>
      <c r="F398" s="114"/>
      <c r="G398" s="114"/>
      <c r="H398" s="114"/>
      <c r="I398" s="114"/>
      <c r="J398" s="114"/>
      <c r="K398" s="114"/>
      <c r="L398" s="114"/>
      <c r="M398" s="114"/>
      <c r="N398" s="114"/>
      <c r="O398" s="114"/>
      <c r="P398" s="114"/>
      <c r="Q398" s="114"/>
      <c r="R398" s="114"/>
      <c r="S398" s="114"/>
      <c r="T398" s="114"/>
      <c r="U398" s="114"/>
      <c r="V398" s="114"/>
      <c r="W398" s="114"/>
      <c r="X398" s="114"/>
      <c r="Y398" s="114"/>
      <c r="Z398" s="114"/>
      <c r="AA398" s="114"/>
      <c r="AB398" s="114"/>
      <c r="AC398" s="114"/>
      <c r="AD398" s="114"/>
      <c r="AE398" s="114"/>
      <c r="AF398" s="114"/>
      <c r="AG398" s="114"/>
      <c r="AH398" s="114"/>
      <c r="AI398" s="114"/>
      <c r="AJ398" s="114"/>
      <c r="AK398" s="114"/>
      <c r="AL398" s="114"/>
      <c r="AM398" s="114"/>
      <c r="AN398" s="114"/>
      <c r="AO398" s="114"/>
      <c r="AP398" s="114"/>
      <c r="AQ398" s="114"/>
      <c r="AR398" s="114"/>
      <c r="AS398" s="114"/>
      <c r="AT398" s="114"/>
    </row>
    <row r="399" spans="1:46">
      <c r="A399" s="114"/>
      <c r="B399" s="114"/>
      <c r="C399" s="114"/>
      <c r="D399" s="114"/>
      <c r="E399" s="114"/>
      <c r="F399" s="114"/>
      <c r="G399" s="114"/>
      <c r="H399" s="114"/>
      <c r="I399" s="114"/>
      <c r="J399" s="114"/>
      <c r="K399" s="114"/>
      <c r="L399" s="114"/>
      <c r="M399" s="114"/>
      <c r="N399" s="114"/>
      <c r="O399" s="114"/>
      <c r="P399" s="114"/>
      <c r="Q399" s="114"/>
      <c r="R399" s="114"/>
      <c r="S399" s="114"/>
      <c r="T399" s="114"/>
      <c r="U399" s="114"/>
      <c r="V399" s="114"/>
      <c r="W399" s="114"/>
      <c r="X399" s="114"/>
      <c r="Y399" s="114"/>
      <c r="Z399" s="114"/>
      <c r="AA399" s="114"/>
      <c r="AB399" s="114"/>
      <c r="AC399" s="114"/>
      <c r="AD399" s="114"/>
      <c r="AE399" s="114"/>
      <c r="AF399" s="114"/>
      <c r="AG399" s="114"/>
      <c r="AH399" s="114"/>
      <c r="AI399" s="114"/>
      <c r="AJ399" s="114"/>
      <c r="AK399" s="114"/>
      <c r="AL399" s="114"/>
      <c r="AM399" s="114"/>
      <c r="AN399" s="114"/>
      <c r="AO399" s="114"/>
      <c r="AP399" s="114"/>
      <c r="AQ399" s="114"/>
      <c r="AR399" s="114"/>
      <c r="AS399" s="114"/>
      <c r="AT399" s="114"/>
    </row>
    <row r="400" spans="1:46">
      <c r="A400" s="114"/>
      <c r="B400" s="114"/>
      <c r="C400" s="114"/>
      <c r="D400" s="114"/>
      <c r="E400" s="114"/>
      <c r="F400" s="114"/>
      <c r="G400" s="114"/>
      <c r="H400" s="114"/>
      <c r="I400" s="114"/>
      <c r="J400" s="114"/>
      <c r="K400" s="114"/>
      <c r="L400" s="114"/>
      <c r="M400" s="114"/>
      <c r="N400" s="114"/>
      <c r="O400" s="114"/>
      <c r="P400" s="114"/>
      <c r="Q400" s="114"/>
      <c r="R400" s="114"/>
      <c r="S400" s="114"/>
      <c r="T400" s="114"/>
      <c r="U400" s="114"/>
      <c r="V400" s="114"/>
      <c r="W400" s="114"/>
      <c r="X400" s="114"/>
      <c r="Y400" s="114"/>
      <c r="Z400" s="114"/>
      <c r="AA400" s="114"/>
      <c r="AB400" s="114"/>
      <c r="AC400" s="114"/>
      <c r="AD400" s="114"/>
      <c r="AE400" s="114"/>
      <c r="AF400" s="114"/>
      <c r="AG400" s="114"/>
      <c r="AH400" s="114"/>
      <c r="AI400" s="114"/>
      <c r="AJ400" s="114"/>
      <c r="AK400" s="114"/>
      <c r="AL400" s="114"/>
      <c r="AM400" s="114"/>
      <c r="AN400" s="114"/>
      <c r="AO400" s="114"/>
      <c r="AP400" s="114"/>
      <c r="AQ400" s="114"/>
      <c r="AR400" s="114"/>
      <c r="AS400" s="114"/>
      <c r="AT400" s="114"/>
    </row>
    <row r="401" spans="1:46">
      <c r="A401" s="114"/>
      <c r="B401" s="114"/>
      <c r="C401" s="114"/>
      <c r="D401" s="114"/>
      <c r="E401" s="114"/>
      <c r="F401" s="114"/>
      <c r="G401" s="114"/>
      <c r="H401" s="114"/>
      <c r="I401" s="114"/>
      <c r="J401" s="114"/>
      <c r="K401" s="114"/>
      <c r="L401" s="114"/>
      <c r="M401" s="114"/>
      <c r="N401" s="114"/>
      <c r="O401" s="114"/>
      <c r="P401" s="114"/>
      <c r="Q401" s="114"/>
      <c r="R401" s="114"/>
      <c r="S401" s="114"/>
      <c r="T401" s="114"/>
      <c r="U401" s="114"/>
      <c r="V401" s="114"/>
      <c r="W401" s="114"/>
      <c r="X401" s="114"/>
      <c r="Y401" s="114"/>
      <c r="Z401" s="114"/>
      <c r="AA401" s="114"/>
      <c r="AB401" s="114"/>
      <c r="AC401" s="114"/>
      <c r="AD401" s="114"/>
      <c r="AE401" s="114"/>
      <c r="AF401" s="114"/>
      <c r="AG401" s="114"/>
      <c r="AH401" s="114"/>
      <c r="AI401" s="114"/>
      <c r="AJ401" s="114"/>
      <c r="AK401" s="114"/>
      <c r="AL401" s="114"/>
      <c r="AM401" s="114"/>
      <c r="AN401" s="114"/>
      <c r="AO401" s="114"/>
      <c r="AP401" s="114"/>
      <c r="AQ401" s="114"/>
      <c r="AR401" s="114"/>
      <c r="AS401" s="114"/>
      <c r="AT401" s="114"/>
    </row>
    <row r="402" spans="1:46">
      <c r="A402" s="114"/>
      <c r="B402" s="114"/>
      <c r="C402" s="114"/>
      <c r="D402" s="114"/>
      <c r="E402" s="114"/>
      <c r="F402" s="114"/>
      <c r="G402" s="114"/>
      <c r="H402" s="114"/>
      <c r="I402" s="114"/>
      <c r="J402" s="114"/>
      <c r="K402" s="114"/>
      <c r="L402" s="114"/>
      <c r="M402" s="114"/>
      <c r="N402" s="114"/>
      <c r="O402" s="114"/>
      <c r="P402" s="114"/>
      <c r="Q402" s="114"/>
      <c r="R402" s="114"/>
      <c r="S402" s="114"/>
      <c r="T402" s="114"/>
      <c r="U402" s="114"/>
      <c r="V402" s="114"/>
      <c r="W402" s="114"/>
      <c r="X402" s="114"/>
      <c r="Y402" s="114"/>
      <c r="Z402" s="114"/>
      <c r="AA402" s="114"/>
      <c r="AB402" s="114"/>
      <c r="AC402" s="114"/>
      <c r="AD402" s="114"/>
      <c r="AE402" s="114"/>
      <c r="AF402" s="114"/>
      <c r="AG402" s="114"/>
      <c r="AH402" s="114"/>
      <c r="AI402" s="114"/>
      <c r="AJ402" s="114"/>
      <c r="AK402" s="114"/>
      <c r="AL402" s="114"/>
      <c r="AM402" s="114"/>
      <c r="AN402" s="114"/>
      <c r="AO402" s="114"/>
      <c r="AP402" s="114"/>
      <c r="AQ402" s="114"/>
      <c r="AR402" s="114"/>
      <c r="AS402" s="114"/>
      <c r="AT402" s="114"/>
    </row>
    <row r="403" spans="1:46">
      <c r="A403" s="114"/>
      <c r="B403" s="114"/>
      <c r="C403" s="114"/>
      <c r="D403" s="114"/>
      <c r="E403" s="114"/>
      <c r="F403" s="114"/>
      <c r="G403" s="114"/>
      <c r="H403" s="114"/>
      <c r="I403" s="114"/>
      <c r="J403" s="114"/>
      <c r="K403" s="114"/>
      <c r="L403" s="114"/>
      <c r="M403" s="114"/>
      <c r="N403" s="114"/>
      <c r="O403" s="114"/>
      <c r="P403" s="114"/>
      <c r="Q403" s="114"/>
      <c r="R403" s="114"/>
      <c r="S403" s="114"/>
      <c r="T403" s="114"/>
      <c r="U403" s="114"/>
      <c r="V403" s="114"/>
      <c r="W403" s="114"/>
      <c r="X403" s="114"/>
      <c r="Y403" s="114"/>
      <c r="Z403" s="114"/>
      <c r="AA403" s="114"/>
      <c r="AB403" s="114"/>
      <c r="AC403" s="114"/>
      <c r="AD403" s="114"/>
      <c r="AE403" s="114"/>
      <c r="AF403" s="114"/>
      <c r="AG403" s="114"/>
      <c r="AH403" s="114"/>
      <c r="AI403" s="114"/>
      <c r="AJ403" s="114"/>
      <c r="AK403" s="114"/>
      <c r="AL403" s="114"/>
      <c r="AM403" s="114"/>
      <c r="AN403" s="114"/>
      <c r="AO403" s="114"/>
      <c r="AP403" s="114"/>
      <c r="AQ403" s="114"/>
      <c r="AR403" s="114"/>
      <c r="AS403" s="114"/>
      <c r="AT403" s="114"/>
    </row>
    <row r="404" spans="1:46">
      <c r="A404" s="114"/>
      <c r="B404" s="114"/>
      <c r="C404" s="114"/>
      <c r="D404" s="114"/>
      <c r="E404" s="114"/>
      <c r="F404" s="114"/>
      <c r="G404" s="114"/>
      <c r="H404" s="114"/>
      <c r="I404" s="114"/>
      <c r="J404" s="114"/>
      <c r="K404" s="114"/>
      <c r="L404" s="114"/>
      <c r="M404" s="114"/>
      <c r="N404" s="114"/>
      <c r="O404" s="114"/>
      <c r="P404" s="114"/>
      <c r="Q404" s="114"/>
      <c r="R404" s="114"/>
      <c r="S404" s="114"/>
      <c r="T404" s="114"/>
      <c r="U404" s="114"/>
      <c r="V404" s="114"/>
      <c r="W404" s="114"/>
      <c r="X404" s="114"/>
      <c r="Y404" s="114"/>
      <c r="Z404" s="114"/>
      <c r="AA404" s="114"/>
      <c r="AB404" s="114"/>
      <c r="AC404" s="114"/>
      <c r="AD404" s="114"/>
      <c r="AE404" s="114"/>
      <c r="AF404" s="114"/>
      <c r="AG404" s="114"/>
      <c r="AH404" s="114"/>
      <c r="AI404" s="114"/>
      <c r="AJ404" s="114"/>
      <c r="AK404" s="114"/>
      <c r="AL404" s="114"/>
      <c r="AM404" s="114"/>
      <c r="AN404" s="114"/>
      <c r="AO404" s="114"/>
      <c r="AP404" s="114"/>
      <c r="AQ404" s="114"/>
      <c r="AR404" s="114"/>
      <c r="AS404" s="114"/>
      <c r="AT404" s="114"/>
    </row>
    <row r="405" spans="1:46">
      <c r="A405" s="114"/>
      <c r="B405" s="114"/>
      <c r="C405" s="114"/>
      <c r="D405" s="114"/>
      <c r="E405" s="114"/>
      <c r="F405" s="114"/>
      <c r="G405" s="114"/>
      <c r="H405" s="114"/>
      <c r="I405" s="114"/>
      <c r="J405" s="114"/>
      <c r="K405" s="114"/>
      <c r="L405" s="114"/>
      <c r="M405" s="114"/>
      <c r="N405" s="114"/>
      <c r="O405" s="114"/>
      <c r="P405" s="114"/>
      <c r="Q405" s="114"/>
      <c r="R405" s="114"/>
      <c r="S405" s="114"/>
      <c r="T405" s="114"/>
      <c r="U405" s="114"/>
      <c r="V405" s="114"/>
      <c r="W405" s="114"/>
      <c r="X405" s="114"/>
      <c r="Y405" s="114"/>
      <c r="Z405" s="114"/>
      <c r="AA405" s="114"/>
      <c r="AB405" s="114"/>
      <c r="AC405" s="114"/>
      <c r="AD405" s="114"/>
      <c r="AE405" s="114"/>
      <c r="AF405" s="114"/>
      <c r="AG405" s="114"/>
      <c r="AH405" s="114"/>
      <c r="AI405" s="114"/>
      <c r="AJ405" s="114"/>
      <c r="AK405" s="114"/>
      <c r="AL405" s="114"/>
      <c r="AM405" s="114"/>
      <c r="AN405" s="114"/>
      <c r="AO405" s="114"/>
      <c r="AP405" s="114"/>
      <c r="AQ405" s="114"/>
      <c r="AR405" s="114"/>
      <c r="AS405" s="114"/>
      <c r="AT405" s="114"/>
    </row>
    <row r="406" spans="1:46">
      <c r="A406" s="114"/>
      <c r="B406" s="114"/>
      <c r="C406" s="114"/>
      <c r="D406" s="114"/>
      <c r="E406" s="114"/>
      <c r="F406" s="114"/>
      <c r="G406" s="114"/>
      <c r="H406" s="114"/>
      <c r="I406" s="114"/>
      <c r="J406" s="114"/>
      <c r="K406" s="114"/>
      <c r="L406" s="114"/>
      <c r="M406" s="114"/>
      <c r="N406" s="114"/>
      <c r="O406" s="114"/>
      <c r="P406" s="114"/>
      <c r="Q406" s="114"/>
      <c r="R406" s="114"/>
      <c r="S406" s="114"/>
      <c r="T406" s="114"/>
      <c r="U406" s="114"/>
      <c r="V406" s="114"/>
      <c r="W406" s="114"/>
      <c r="X406" s="114"/>
      <c r="Y406" s="114"/>
      <c r="Z406" s="114"/>
      <c r="AA406" s="114"/>
      <c r="AB406" s="114"/>
      <c r="AC406" s="114"/>
      <c r="AD406" s="114"/>
      <c r="AE406" s="114"/>
      <c r="AF406" s="114"/>
      <c r="AG406" s="114"/>
      <c r="AH406" s="114"/>
      <c r="AI406" s="114"/>
      <c r="AJ406" s="114"/>
      <c r="AK406" s="114"/>
      <c r="AL406" s="114"/>
      <c r="AM406" s="114"/>
      <c r="AN406" s="114"/>
      <c r="AO406" s="114"/>
      <c r="AP406" s="114"/>
      <c r="AQ406" s="114"/>
      <c r="AR406" s="114"/>
      <c r="AS406" s="114"/>
      <c r="AT406" s="114"/>
    </row>
    <row r="407" spans="1:46">
      <c r="A407" s="114"/>
      <c r="B407" s="114"/>
      <c r="C407" s="114"/>
      <c r="D407" s="114"/>
      <c r="E407" s="114"/>
      <c r="F407" s="114"/>
      <c r="G407" s="114"/>
      <c r="H407" s="114"/>
      <c r="I407" s="114"/>
      <c r="J407" s="114"/>
      <c r="K407" s="114"/>
      <c r="L407" s="114"/>
      <c r="M407" s="114"/>
      <c r="N407" s="114"/>
      <c r="O407" s="114"/>
      <c r="P407" s="114"/>
      <c r="Q407" s="114"/>
      <c r="R407" s="114"/>
      <c r="S407" s="114"/>
      <c r="T407" s="114"/>
      <c r="U407" s="114"/>
      <c r="V407" s="114"/>
      <c r="W407" s="114"/>
      <c r="X407" s="114"/>
      <c r="Y407" s="114"/>
      <c r="Z407" s="114"/>
      <c r="AA407" s="114"/>
      <c r="AB407" s="114"/>
      <c r="AC407" s="114"/>
      <c r="AD407" s="114"/>
      <c r="AE407" s="114"/>
      <c r="AF407" s="114"/>
      <c r="AG407" s="114"/>
      <c r="AH407" s="114"/>
      <c r="AI407" s="114"/>
      <c r="AJ407" s="114"/>
      <c r="AK407" s="114"/>
      <c r="AL407" s="114"/>
      <c r="AM407" s="114"/>
      <c r="AN407" s="114"/>
      <c r="AO407" s="114"/>
      <c r="AP407" s="114"/>
      <c r="AQ407" s="114"/>
      <c r="AR407" s="114"/>
      <c r="AS407" s="114"/>
      <c r="AT407" s="114"/>
    </row>
    <row r="408" spans="1:46">
      <c r="A408" s="114"/>
      <c r="B408" s="114"/>
      <c r="C408" s="114"/>
      <c r="D408" s="114"/>
      <c r="E408" s="114"/>
      <c r="F408" s="114"/>
      <c r="G408" s="114"/>
      <c r="H408" s="114"/>
      <c r="I408" s="114"/>
      <c r="J408" s="114"/>
      <c r="K408" s="114"/>
      <c r="L408" s="114"/>
      <c r="M408" s="114"/>
      <c r="N408" s="114"/>
      <c r="O408" s="114"/>
      <c r="P408" s="114"/>
      <c r="Q408" s="114"/>
      <c r="R408" s="114"/>
      <c r="S408" s="114"/>
      <c r="T408" s="114"/>
      <c r="U408" s="114"/>
      <c r="V408" s="114"/>
      <c r="W408" s="114"/>
      <c r="X408" s="114"/>
      <c r="Y408" s="114"/>
      <c r="Z408" s="114"/>
      <c r="AA408" s="114"/>
      <c r="AB408" s="114"/>
      <c r="AC408" s="114"/>
      <c r="AD408" s="114"/>
      <c r="AE408" s="114"/>
      <c r="AF408" s="114"/>
      <c r="AG408" s="114"/>
      <c r="AH408" s="114"/>
      <c r="AI408" s="114"/>
      <c r="AJ408" s="114"/>
      <c r="AK408" s="114"/>
      <c r="AL408" s="114"/>
      <c r="AM408" s="114"/>
      <c r="AN408" s="114"/>
      <c r="AO408" s="114"/>
      <c r="AP408" s="114"/>
      <c r="AQ408" s="114"/>
      <c r="AR408" s="114"/>
      <c r="AS408" s="114"/>
      <c r="AT408" s="114"/>
    </row>
    <row r="409" spans="1:46">
      <c r="A409" s="114"/>
      <c r="B409" s="114"/>
      <c r="C409" s="114"/>
      <c r="D409" s="114"/>
      <c r="E409" s="114"/>
      <c r="F409" s="114"/>
      <c r="G409" s="114"/>
      <c r="H409" s="114"/>
      <c r="I409" s="114"/>
      <c r="J409" s="114"/>
      <c r="K409" s="114"/>
      <c r="L409" s="114"/>
      <c r="M409" s="114"/>
      <c r="N409" s="114"/>
      <c r="O409" s="114"/>
      <c r="P409" s="114"/>
      <c r="Q409" s="114"/>
      <c r="R409" s="114"/>
      <c r="S409" s="114"/>
      <c r="T409" s="114"/>
      <c r="U409" s="114"/>
      <c r="V409" s="114"/>
      <c r="W409" s="114"/>
      <c r="X409" s="114"/>
      <c r="Y409" s="114"/>
      <c r="Z409" s="114"/>
      <c r="AA409" s="114"/>
      <c r="AB409" s="114"/>
      <c r="AC409" s="114"/>
      <c r="AD409" s="114"/>
      <c r="AE409" s="114"/>
      <c r="AF409" s="114"/>
      <c r="AG409" s="114"/>
      <c r="AH409" s="114"/>
      <c r="AI409" s="114"/>
      <c r="AJ409" s="114"/>
      <c r="AK409" s="114"/>
      <c r="AL409" s="114"/>
      <c r="AM409" s="114"/>
      <c r="AN409" s="114"/>
      <c r="AO409" s="114"/>
      <c r="AP409" s="114"/>
      <c r="AQ409" s="114"/>
      <c r="AR409" s="114"/>
      <c r="AS409" s="114"/>
      <c r="AT409" s="114"/>
    </row>
    <row r="410" spans="1:46">
      <c r="A410" s="114"/>
      <c r="B410" s="114"/>
      <c r="C410" s="114"/>
      <c r="D410" s="114"/>
      <c r="E410" s="114"/>
      <c r="F410" s="114"/>
      <c r="G410" s="114"/>
      <c r="H410" s="114"/>
      <c r="I410" s="114"/>
      <c r="J410" s="114"/>
      <c r="K410" s="114"/>
      <c r="L410" s="114"/>
      <c r="M410" s="114"/>
      <c r="N410" s="114"/>
      <c r="O410" s="114"/>
      <c r="P410" s="114"/>
      <c r="Q410" s="114"/>
      <c r="R410" s="114"/>
      <c r="S410" s="114"/>
      <c r="T410" s="114"/>
      <c r="U410" s="114"/>
      <c r="V410" s="114"/>
      <c r="W410" s="114"/>
      <c r="X410" s="114"/>
      <c r="Y410" s="114"/>
      <c r="Z410" s="114"/>
      <c r="AA410" s="114"/>
      <c r="AB410" s="114"/>
      <c r="AC410" s="114"/>
      <c r="AD410" s="114"/>
      <c r="AE410" s="114"/>
      <c r="AF410" s="114"/>
      <c r="AG410" s="114"/>
      <c r="AH410" s="114"/>
      <c r="AI410" s="114"/>
      <c r="AJ410" s="114"/>
      <c r="AK410" s="114"/>
      <c r="AL410" s="114"/>
      <c r="AM410" s="114"/>
      <c r="AN410" s="114"/>
      <c r="AO410" s="114"/>
      <c r="AP410" s="114"/>
      <c r="AQ410" s="114"/>
      <c r="AR410" s="114"/>
      <c r="AS410" s="114"/>
      <c r="AT410" s="114"/>
    </row>
    <row r="411" spans="1:46">
      <c r="A411" s="114"/>
      <c r="B411" s="114"/>
      <c r="C411" s="114"/>
      <c r="D411" s="114"/>
      <c r="E411" s="114"/>
      <c r="F411" s="114"/>
      <c r="G411" s="114"/>
      <c r="H411" s="114"/>
      <c r="I411" s="114"/>
      <c r="J411" s="114"/>
      <c r="K411" s="114"/>
      <c r="L411" s="114"/>
      <c r="M411" s="114"/>
      <c r="N411" s="114"/>
      <c r="O411" s="114"/>
      <c r="P411" s="114"/>
      <c r="Q411" s="114"/>
      <c r="R411" s="114"/>
      <c r="S411" s="114"/>
      <c r="T411" s="114"/>
      <c r="U411" s="114"/>
      <c r="V411" s="114"/>
      <c r="W411" s="114"/>
      <c r="X411" s="114"/>
      <c r="Y411" s="114"/>
      <c r="Z411" s="114"/>
      <c r="AA411" s="114"/>
      <c r="AB411" s="114"/>
      <c r="AC411" s="114"/>
      <c r="AD411" s="114"/>
      <c r="AE411" s="114"/>
      <c r="AF411" s="114"/>
      <c r="AG411" s="114"/>
      <c r="AH411" s="114"/>
      <c r="AI411" s="114"/>
      <c r="AJ411" s="114"/>
      <c r="AK411" s="114"/>
      <c r="AL411" s="114"/>
      <c r="AM411" s="114"/>
      <c r="AN411" s="114"/>
      <c r="AO411" s="114"/>
      <c r="AP411" s="114"/>
      <c r="AQ411" s="114"/>
      <c r="AR411" s="114"/>
      <c r="AS411" s="114"/>
      <c r="AT411" s="114"/>
    </row>
    <row r="412" spans="1:46">
      <c r="A412" s="114"/>
      <c r="B412" s="114"/>
      <c r="C412" s="114"/>
      <c r="D412" s="114"/>
      <c r="E412" s="114"/>
      <c r="F412" s="114"/>
      <c r="G412" s="114"/>
      <c r="H412" s="114"/>
      <c r="I412" s="114"/>
      <c r="J412" s="114"/>
      <c r="K412" s="114"/>
      <c r="L412" s="114"/>
      <c r="M412" s="114"/>
      <c r="N412" s="114"/>
      <c r="O412" s="114"/>
      <c r="P412" s="114"/>
      <c r="Q412" s="114"/>
      <c r="R412" s="114"/>
      <c r="S412" s="114"/>
      <c r="T412" s="114"/>
      <c r="U412" s="114"/>
      <c r="V412" s="114"/>
      <c r="W412" s="114"/>
      <c r="X412" s="114"/>
      <c r="Y412" s="114"/>
      <c r="Z412" s="114"/>
      <c r="AA412" s="114"/>
      <c r="AB412" s="114"/>
      <c r="AC412" s="114"/>
      <c r="AD412" s="114"/>
      <c r="AE412" s="114"/>
      <c r="AF412" s="114"/>
      <c r="AG412" s="114"/>
      <c r="AH412" s="114"/>
      <c r="AI412" s="114"/>
      <c r="AJ412" s="114"/>
      <c r="AK412" s="114"/>
      <c r="AL412" s="114"/>
      <c r="AM412" s="114"/>
      <c r="AN412" s="114"/>
      <c r="AO412" s="114"/>
      <c r="AP412" s="114"/>
      <c r="AQ412" s="114"/>
      <c r="AR412" s="114"/>
      <c r="AS412" s="114"/>
      <c r="AT412" s="114"/>
    </row>
    <row r="413" spans="1:46">
      <c r="A413" s="114"/>
      <c r="B413" s="114"/>
      <c r="C413" s="114"/>
      <c r="D413" s="114"/>
      <c r="E413" s="114"/>
      <c r="F413" s="114"/>
      <c r="G413" s="114"/>
      <c r="H413" s="114"/>
      <c r="I413" s="114"/>
      <c r="J413" s="114"/>
      <c r="K413" s="114"/>
      <c r="L413" s="114"/>
      <c r="M413" s="114"/>
      <c r="N413" s="114"/>
      <c r="O413" s="114"/>
      <c r="P413" s="114"/>
      <c r="Q413" s="114"/>
      <c r="R413" s="114"/>
      <c r="S413" s="114"/>
      <c r="T413" s="114"/>
      <c r="U413" s="114"/>
      <c r="V413" s="114"/>
      <c r="W413" s="114"/>
      <c r="X413" s="114"/>
      <c r="Y413" s="114"/>
      <c r="Z413" s="114"/>
      <c r="AA413" s="114"/>
      <c r="AB413" s="114"/>
      <c r="AC413" s="114"/>
      <c r="AD413" s="114"/>
      <c r="AE413" s="114"/>
      <c r="AF413" s="114"/>
      <c r="AG413" s="114"/>
      <c r="AH413" s="114"/>
      <c r="AI413" s="114"/>
      <c r="AJ413" s="114"/>
      <c r="AK413" s="114"/>
      <c r="AL413" s="114"/>
      <c r="AM413" s="114"/>
      <c r="AN413" s="114"/>
      <c r="AO413" s="114"/>
      <c r="AP413" s="114"/>
      <c r="AQ413" s="114"/>
      <c r="AR413" s="114"/>
      <c r="AS413" s="114"/>
      <c r="AT413" s="114"/>
    </row>
    <row r="414" spans="1:46">
      <c r="A414" s="114"/>
      <c r="B414" s="114"/>
      <c r="C414" s="114"/>
      <c r="D414" s="114"/>
      <c r="E414" s="114"/>
      <c r="F414" s="114"/>
      <c r="G414" s="114"/>
      <c r="H414" s="114"/>
      <c r="I414" s="114"/>
      <c r="J414" s="114"/>
      <c r="K414" s="114"/>
      <c r="L414" s="114"/>
      <c r="M414" s="114"/>
      <c r="N414" s="114"/>
      <c r="O414" s="114"/>
      <c r="P414" s="114"/>
      <c r="Q414" s="114"/>
      <c r="R414" s="114"/>
      <c r="S414" s="114"/>
      <c r="T414" s="114"/>
      <c r="U414" s="114"/>
      <c r="V414" s="114"/>
      <c r="W414" s="114"/>
      <c r="X414" s="114"/>
      <c r="Y414" s="114"/>
      <c r="Z414" s="114"/>
      <c r="AA414" s="114"/>
      <c r="AB414" s="114"/>
      <c r="AC414" s="114"/>
      <c r="AD414" s="114"/>
      <c r="AE414" s="114"/>
      <c r="AF414" s="114"/>
      <c r="AG414" s="114"/>
      <c r="AH414" s="114"/>
      <c r="AI414" s="114"/>
      <c r="AJ414" s="114"/>
      <c r="AK414" s="114"/>
      <c r="AL414" s="114"/>
      <c r="AM414" s="114"/>
      <c r="AN414" s="114"/>
      <c r="AO414" s="114"/>
      <c r="AP414" s="114"/>
      <c r="AQ414" s="114"/>
      <c r="AR414" s="114"/>
      <c r="AS414" s="114"/>
      <c r="AT414" s="114"/>
    </row>
    <row r="415" spans="1:46">
      <c r="A415" s="114"/>
      <c r="B415" s="114"/>
      <c r="C415" s="114"/>
      <c r="D415" s="114"/>
      <c r="E415" s="114"/>
      <c r="F415" s="114"/>
      <c r="G415" s="114"/>
      <c r="H415" s="114"/>
      <c r="I415" s="114"/>
      <c r="J415" s="114"/>
      <c r="K415" s="114"/>
      <c r="L415" s="114"/>
      <c r="M415" s="114"/>
      <c r="N415" s="114"/>
      <c r="O415" s="114"/>
      <c r="P415" s="114"/>
      <c r="Q415" s="114"/>
      <c r="R415" s="114"/>
      <c r="S415" s="114"/>
      <c r="T415" s="114"/>
      <c r="U415" s="114"/>
      <c r="V415" s="114"/>
      <c r="W415" s="114"/>
      <c r="X415" s="114"/>
      <c r="Y415" s="114"/>
      <c r="Z415" s="114"/>
      <c r="AA415" s="114"/>
      <c r="AB415" s="114"/>
      <c r="AC415" s="114"/>
      <c r="AD415" s="114"/>
      <c r="AE415" s="114"/>
      <c r="AF415" s="114"/>
      <c r="AG415" s="114"/>
      <c r="AH415" s="114"/>
      <c r="AI415" s="114"/>
      <c r="AJ415" s="114"/>
      <c r="AK415" s="114"/>
      <c r="AL415" s="114"/>
      <c r="AM415" s="114"/>
      <c r="AN415" s="114"/>
      <c r="AO415" s="114"/>
      <c r="AP415" s="114"/>
      <c r="AQ415" s="114"/>
      <c r="AR415" s="114"/>
      <c r="AS415" s="114"/>
      <c r="AT415" s="114"/>
    </row>
    <row r="416" spans="1:46">
      <c r="A416" s="114"/>
      <c r="B416" s="114"/>
      <c r="C416" s="114"/>
      <c r="D416" s="114"/>
      <c r="E416" s="114"/>
      <c r="F416" s="114"/>
      <c r="G416" s="114"/>
      <c r="H416" s="114"/>
      <c r="I416" s="114"/>
      <c r="J416" s="114"/>
      <c r="K416" s="114"/>
      <c r="L416" s="114"/>
      <c r="M416" s="114"/>
      <c r="N416" s="114"/>
      <c r="O416" s="114"/>
      <c r="P416" s="114"/>
      <c r="Q416" s="114"/>
      <c r="R416" s="114"/>
      <c r="S416" s="114"/>
      <c r="T416" s="114"/>
      <c r="U416" s="114"/>
      <c r="V416" s="114"/>
      <c r="W416" s="114"/>
      <c r="X416" s="114"/>
      <c r="Y416" s="114"/>
      <c r="Z416" s="114"/>
      <c r="AA416" s="114"/>
      <c r="AB416" s="114"/>
      <c r="AC416" s="114"/>
      <c r="AD416" s="114"/>
      <c r="AE416" s="114"/>
      <c r="AF416" s="114"/>
      <c r="AG416" s="114"/>
      <c r="AH416" s="114"/>
      <c r="AI416" s="114"/>
      <c r="AJ416" s="114"/>
      <c r="AK416" s="114"/>
      <c r="AL416" s="114"/>
      <c r="AM416" s="114"/>
      <c r="AN416" s="114"/>
      <c r="AO416" s="114"/>
      <c r="AP416" s="114"/>
      <c r="AQ416" s="114"/>
      <c r="AR416" s="114"/>
      <c r="AS416" s="114"/>
      <c r="AT416" s="114"/>
    </row>
    <row r="417" spans="1:46">
      <c r="A417" s="114"/>
      <c r="B417" s="114"/>
      <c r="C417" s="114"/>
      <c r="D417" s="114"/>
      <c r="E417" s="114"/>
      <c r="F417" s="114"/>
      <c r="G417" s="114"/>
      <c r="H417" s="114"/>
      <c r="I417" s="114"/>
      <c r="J417" s="114"/>
      <c r="K417" s="114"/>
      <c r="L417" s="114"/>
      <c r="M417" s="114"/>
      <c r="N417" s="114"/>
      <c r="O417" s="114"/>
      <c r="P417" s="114"/>
      <c r="Q417" s="114"/>
      <c r="R417" s="114"/>
      <c r="S417" s="114"/>
      <c r="T417" s="114"/>
      <c r="U417" s="114"/>
      <c r="V417" s="114"/>
      <c r="W417" s="114"/>
      <c r="X417" s="114"/>
      <c r="Y417" s="114"/>
      <c r="Z417" s="114"/>
      <c r="AA417" s="114"/>
      <c r="AB417" s="114"/>
      <c r="AC417" s="114"/>
      <c r="AD417" s="114"/>
      <c r="AE417" s="114"/>
      <c r="AF417" s="114"/>
      <c r="AG417" s="114"/>
      <c r="AH417" s="114"/>
      <c r="AI417" s="114"/>
      <c r="AJ417" s="114"/>
      <c r="AK417" s="114"/>
      <c r="AL417" s="114"/>
      <c r="AM417" s="114"/>
      <c r="AN417" s="114"/>
      <c r="AO417" s="114"/>
      <c r="AP417" s="114"/>
      <c r="AQ417" s="114"/>
      <c r="AR417" s="114"/>
      <c r="AS417" s="114"/>
      <c r="AT417" s="114"/>
    </row>
    <row r="418" spans="1:46">
      <c r="A418" s="114"/>
      <c r="B418" s="114"/>
      <c r="C418" s="114"/>
      <c r="D418" s="114"/>
      <c r="E418" s="114"/>
      <c r="F418" s="114"/>
      <c r="G418" s="114"/>
      <c r="H418" s="114"/>
      <c r="I418" s="114"/>
      <c r="J418" s="114"/>
      <c r="K418" s="114"/>
      <c r="L418" s="114"/>
      <c r="M418" s="114"/>
      <c r="N418" s="114"/>
      <c r="O418" s="114"/>
      <c r="P418" s="114"/>
      <c r="Q418" s="114"/>
      <c r="R418" s="114"/>
      <c r="S418" s="114"/>
      <c r="T418" s="114"/>
      <c r="U418" s="114"/>
      <c r="V418" s="114"/>
      <c r="W418" s="114"/>
      <c r="X418" s="114"/>
      <c r="Y418" s="114"/>
      <c r="Z418" s="114"/>
      <c r="AA418" s="114"/>
      <c r="AB418" s="114"/>
      <c r="AC418" s="114"/>
      <c r="AD418" s="114"/>
      <c r="AE418" s="114"/>
      <c r="AF418" s="114"/>
      <c r="AG418" s="114"/>
      <c r="AH418" s="114"/>
      <c r="AI418" s="114"/>
      <c r="AJ418" s="114"/>
      <c r="AK418" s="114"/>
      <c r="AL418" s="114"/>
      <c r="AM418" s="114"/>
      <c r="AN418" s="114"/>
      <c r="AO418" s="114"/>
      <c r="AP418" s="114"/>
      <c r="AQ418" s="114"/>
      <c r="AR418" s="114"/>
      <c r="AS418" s="114"/>
      <c r="AT418" s="114"/>
    </row>
    <row r="419" spans="1:46">
      <c r="A419" s="114"/>
      <c r="B419" s="114"/>
      <c r="C419" s="114"/>
      <c r="D419" s="114"/>
      <c r="E419" s="114"/>
      <c r="F419" s="114"/>
      <c r="G419" s="114"/>
      <c r="H419" s="114"/>
      <c r="I419" s="114"/>
      <c r="J419" s="114"/>
      <c r="K419" s="114"/>
      <c r="L419" s="114"/>
      <c r="M419" s="114"/>
      <c r="N419" s="114"/>
      <c r="O419" s="114"/>
      <c r="P419" s="114"/>
      <c r="Q419" s="114"/>
      <c r="R419" s="114"/>
      <c r="S419" s="114"/>
      <c r="T419" s="114"/>
      <c r="U419" s="114"/>
      <c r="V419" s="114"/>
      <c r="W419" s="114"/>
      <c r="X419" s="114"/>
      <c r="Y419" s="114"/>
      <c r="Z419" s="114"/>
      <c r="AA419" s="114"/>
      <c r="AB419" s="114"/>
      <c r="AC419" s="114"/>
      <c r="AD419" s="114"/>
      <c r="AE419" s="114"/>
      <c r="AF419" s="114"/>
      <c r="AG419" s="114"/>
      <c r="AH419" s="114"/>
      <c r="AI419" s="114"/>
      <c r="AJ419" s="114"/>
      <c r="AK419" s="114"/>
      <c r="AL419" s="114"/>
      <c r="AM419" s="114"/>
      <c r="AN419" s="114"/>
      <c r="AO419" s="114"/>
      <c r="AP419" s="114"/>
      <c r="AQ419" s="114"/>
      <c r="AR419" s="114"/>
      <c r="AS419" s="114"/>
      <c r="AT419" s="114"/>
    </row>
    <row r="420" spans="1:46">
      <c r="A420" s="114"/>
      <c r="B420" s="114"/>
      <c r="C420" s="114"/>
      <c r="D420" s="114"/>
      <c r="E420" s="114"/>
      <c r="F420" s="114"/>
      <c r="G420" s="114"/>
      <c r="H420" s="114"/>
      <c r="I420" s="114"/>
      <c r="J420" s="114"/>
      <c r="K420" s="114"/>
      <c r="L420" s="114"/>
      <c r="M420" s="114"/>
      <c r="N420" s="114"/>
      <c r="O420" s="114"/>
      <c r="P420" s="114"/>
      <c r="Q420" s="114"/>
      <c r="R420" s="114"/>
      <c r="S420" s="114"/>
      <c r="T420" s="114"/>
      <c r="U420" s="114"/>
      <c r="V420" s="114"/>
      <c r="W420" s="114"/>
      <c r="X420" s="114"/>
      <c r="Y420" s="114"/>
      <c r="Z420" s="114"/>
      <c r="AA420" s="114"/>
      <c r="AB420" s="114"/>
      <c r="AC420" s="114"/>
      <c r="AD420" s="114"/>
      <c r="AE420" s="114"/>
      <c r="AF420" s="114"/>
      <c r="AG420" s="114"/>
      <c r="AH420" s="114"/>
      <c r="AI420" s="114"/>
      <c r="AJ420" s="114"/>
      <c r="AK420" s="114"/>
      <c r="AL420" s="114"/>
      <c r="AM420" s="114"/>
      <c r="AN420" s="114"/>
      <c r="AO420" s="114"/>
      <c r="AP420" s="114"/>
      <c r="AQ420" s="114"/>
      <c r="AR420" s="114"/>
      <c r="AS420" s="114"/>
      <c r="AT420" s="114"/>
    </row>
    <row r="421" spans="1:46">
      <c r="A421" s="114"/>
      <c r="B421" s="114"/>
      <c r="C421" s="114"/>
      <c r="D421" s="114"/>
      <c r="E421" s="114"/>
      <c r="F421" s="114"/>
      <c r="G421" s="114"/>
      <c r="H421" s="114"/>
      <c r="I421" s="114"/>
      <c r="J421" s="114"/>
      <c r="K421" s="114"/>
      <c r="L421" s="114"/>
      <c r="M421" s="114"/>
      <c r="N421" s="114"/>
      <c r="O421" s="114"/>
      <c r="P421" s="114"/>
      <c r="Q421" s="114"/>
      <c r="R421" s="114"/>
      <c r="S421" s="114"/>
      <c r="T421" s="114"/>
      <c r="U421" s="114"/>
      <c r="V421" s="114"/>
      <c r="W421" s="114"/>
      <c r="X421" s="114"/>
      <c r="Y421" s="114"/>
      <c r="Z421" s="114"/>
      <c r="AA421" s="114"/>
      <c r="AB421" s="114"/>
      <c r="AC421" s="114"/>
      <c r="AD421" s="114"/>
      <c r="AE421" s="114"/>
      <c r="AF421" s="114"/>
      <c r="AG421" s="114"/>
      <c r="AH421" s="114"/>
      <c r="AI421" s="114"/>
      <c r="AJ421" s="114"/>
      <c r="AK421" s="114"/>
      <c r="AL421" s="114"/>
      <c r="AM421" s="114"/>
      <c r="AN421" s="114"/>
      <c r="AO421" s="114"/>
      <c r="AP421" s="114"/>
      <c r="AQ421" s="114"/>
      <c r="AR421" s="114"/>
      <c r="AS421" s="114"/>
      <c r="AT421" s="114"/>
    </row>
    <row r="422" spans="1:46">
      <c r="A422" s="114"/>
      <c r="B422" s="114"/>
      <c r="C422" s="114"/>
      <c r="D422" s="114"/>
      <c r="E422" s="114"/>
      <c r="F422" s="114"/>
      <c r="G422" s="114"/>
      <c r="H422" s="114"/>
      <c r="I422" s="114"/>
      <c r="J422" s="114"/>
      <c r="K422" s="114"/>
      <c r="L422" s="114"/>
      <c r="M422" s="114"/>
      <c r="N422" s="114"/>
      <c r="O422" s="114"/>
      <c r="P422" s="114"/>
      <c r="Q422" s="114"/>
      <c r="R422" s="114"/>
      <c r="S422" s="114"/>
      <c r="T422" s="114"/>
      <c r="U422" s="114"/>
      <c r="V422" s="114"/>
      <c r="W422" s="114"/>
      <c r="X422" s="114"/>
      <c r="Y422" s="114"/>
      <c r="Z422" s="114"/>
      <c r="AA422" s="114"/>
      <c r="AB422" s="114"/>
      <c r="AC422" s="114"/>
      <c r="AD422" s="114"/>
      <c r="AE422" s="114"/>
      <c r="AF422" s="114"/>
      <c r="AG422" s="114"/>
      <c r="AH422" s="114"/>
      <c r="AI422" s="114"/>
      <c r="AJ422" s="114"/>
      <c r="AK422" s="114"/>
      <c r="AL422" s="114"/>
      <c r="AM422" s="114"/>
      <c r="AN422" s="114"/>
      <c r="AO422" s="114"/>
      <c r="AP422" s="114"/>
      <c r="AQ422" s="114"/>
      <c r="AR422" s="114"/>
      <c r="AS422" s="114"/>
      <c r="AT422" s="114"/>
    </row>
    <row r="423" spans="1:46">
      <c r="A423" s="114"/>
      <c r="B423" s="114"/>
      <c r="C423" s="114"/>
      <c r="D423" s="114"/>
      <c r="E423" s="114"/>
      <c r="F423" s="114"/>
      <c r="G423" s="114"/>
      <c r="H423" s="114"/>
      <c r="I423" s="114"/>
      <c r="J423" s="114"/>
      <c r="K423" s="114"/>
      <c r="L423" s="114"/>
      <c r="M423" s="114"/>
      <c r="N423" s="114"/>
      <c r="O423" s="114"/>
      <c r="P423" s="114"/>
      <c r="Q423" s="114"/>
      <c r="R423" s="114"/>
      <c r="S423" s="114"/>
      <c r="T423" s="114"/>
      <c r="U423" s="114"/>
      <c r="V423" s="114"/>
      <c r="W423" s="114"/>
      <c r="X423" s="114"/>
      <c r="Y423" s="114"/>
      <c r="Z423" s="114"/>
      <c r="AA423" s="114"/>
      <c r="AB423" s="114"/>
      <c r="AC423" s="114"/>
      <c r="AD423" s="114"/>
      <c r="AE423" s="114"/>
      <c r="AF423" s="114"/>
      <c r="AG423" s="114"/>
      <c r="AH423" s="114"/>
      <c r="AI423" s="114"/>
      <c r="AJ423" s="114"/>
      <c r="AK423" s="114"/>
      <c r="AL423" s="114"/>
      <c r="AM423" s="114"/>
      <c r="AN423" s="114"/>
      <c r="AO423" s="114"/>
      <c r="AP423" s="114"/>
      <c r="AQ423" s="114"/>
      <c r="AR423" s="114"/>
      <c r="AS423" s="114"/>
      <c r="AT423" s="114"/>
    </row>
    <row r="424" spans="1:46">
      <c r="A424" s="114"/>
      <c r="B424" s="114"/>
      <c r="C424" s="114"/>
      <c r="D424" s="114"/>
      <c r="E424" s="114"/>
      <c r="F424" s="114"/>
      <c r="G424" s="114"/>
      <c r="H424" s="114"/>
      <c r="I424" s="114"/>
      <c r="J424" s="114"/>
      <c r="K424" s="114"/>
      <c r="L424" s="114"/>
      <c r="M424" s="114"/>
      <c r="N424" s="114"/>
      <c r="O424" s="114"/>
      <c r="P424" s="114"/>
      <c r="Q424" s="114"/>
      <c r="R424" s="114"/>
      <c r="S424" s="114"/>
      <c r="T424" s="114"/>
      <c r="U424" s="114"/>
      <c r="V424" s="114"/>
      <c r="W424" s="114"/>
      <c r="X424" s="114"/>
      <c r="Y424" s="114"/>
      <c r="Z424" s="114"/>
      <c r="AA424" s="114"/>
      <c r="AB424" s="114"/>
      <c r="AC424" s="114"/>
      <c r="AD424" s="114"/>
      <c r="AE424" s="114"/>
      <c r="AF424" s="114"/>
      <c r="AG424" s="114"/>
      <c r="AH424" s="114"/>
      <c r="AI424" s="114"/>
      <c r="AJ424" s="114"/>
      <c r="AK424" s="114"/>
      <c r="AL424" s="114"/>
      <c r="AM424" s="114"/>
      <c r="AN424" s="114"/>
      <c r="AO424" s="114"/>
      <c r="AP424" s="114"/>
      <c r="AQ424" s="114"/>
      <c r="AR424" s="114"/>
      <c r="AS424" s="114"/>
      <c r="AT424" s="114"/>
    </row>
    <row r="425" spans="1:46">
      <c r="A425" s="114"/>
      <c r="B425" s="114"/>
      <c r="C425" s="114"/>
      <c r="D425" s="114"/>
      <c r="E425" s="114"/>
      <c r="F425" s="114"/>
      <c r="G425" s="114"/>
      <c r="H425" s="114"/>
      <c r="I425" s="114"/>
      <c r="J425" s="114"/>
      <c r="K425" s="114"/>
      <c r="L425" s="114"/>
      <c r="M425" s="114"/>
      <c r="N425" s="114"/>
      <c r="O425" s="114"/>
      <c r="P425" s="114"/>
      <c r="Q425" s="114"/>
      <c r="R425" s="114"/>
      <c r="S425" s="114"/>
      <c r="T425" s="114"/>
      <c r="U425" s="114"/>
      <c r="V425" s="114"/>
      <c r="W425" s="114"/>
      <c r="X425" s="114"/>
      <c r="Y425" s="114"/>
      <c r="Z425" s="114"/>
      <c r="AA425" s="114"/>
      <c r="AB425" s="114"/>
      <c r="AC425" s="114"/>
      <c r="AD425" s="114"/>
      <c r="AE425" s="114"/>
      <c r="AF425" s="114"/>
      <c r="AG425" s="114"/>
      <c r="AH425" s="114"/>
      <c r="AI425" s="114"/>
      <c r="AJ425" s="114"/>
      <c r="AK425" s="114"/>
      <c r="AL425" s="114"/>
      <c r="AM425" s="114"/>
      <c r="AN425" s="114"/>
      <c r="AO425" s="114"/>
      <c r="AP425" s="114"/>
      <c r="AQ425" s="114"/>
      <c r="AR425" s="114"/>
      <c r="AS425" s="114"/>
      <c r="AT425" s="114"/>
    </row>
    <row r="426" spans="1:46">
      <c r="A426" s="114"/>
      <c r="B426" s="114"/>
      <c r="C426" s="114"/>
      <c r="D426" s="114"/>
      <c r="E426" s="114"/>
      <c r="F426" s="114"/>
      <c r="G426" s="114"/>
      <c r="H426" s="114"/>
      <c r="I426" s="114"/>
      <c r="J426" s="114"/>
      <c r="K426" s="114"/>
      <c r="L426" s="114"/>
      <c r="M426" s="114"/>
      <c r="N426" s="114"/>
      <c r="O426" s="114"/>
      <c r="P426" s="114"/>
      <c r="Q426" s="114"/>
      <c r="R426" s="114"/>
      <c r="S426" s="114"/>
      <c r="T426" s="114"/>
      <c r="U426" s="114"/>
      <c r="V426" s="114"/>
      <c r="W426" s="114"/>
      <c r="X426" s="114"/>
      <c r="Y426" s="114"/>
      <c r="Z426" s="114"/>
      <c r="AA426" s="114"/>
      <c r="AB426" s="114"/>
      <c r="AC426" s="114"/>
      <c r="AD426" s="114"/>
      <c r="AE426" s="114"/>
      <c r="AF426" s="114"/>
      <c r="AG426" s="114"/>
      <c r="AH426" s="114"/>
      <c r="AI426" s="114"/>
      <c r="AJ426" s="114"/>
      <c r="AK426" s="114"/>
      <c r="AL426" s="114"/>
      <c r="AM426" s="114"/>
      <c r="AN426" s="114"/>
      <c r="AO426" s="114"/>
      <c r="AP426" s="114"/>
      <c r="AQ426" s="114"/>
      <c r="AR426" s="114"/>
      <c r="AS426" s="114"/>
      <c r="AT426" s="114"/>
    </row>
    <row r="427" spans="1:46">
      <c r="A427" s="114"/>
      <c r="B427" s="114"/>
      <c r="C427" s="114"/>
      <c r="D427" s="114"/>
      <c r="E427" s="114"/>
      <c r="F427" s="114"/>
      <c r="G427" s="114"/>
      <c r="H427" s="114"/>
      <c r="I427" s="114"/>
      <c r="J427" s="114"/>
      <c r="K427" s="114"/>
      <c r="L427" s="114"/>
      <c r="M427" s="114"/>
      <c r="N427" s="114"/>
      <c r="O427" s="114"/>
      <c r="P427" s="114"/>
      <c r="Q427" s="114"/>
      <c r="R427" s="114"/>
      <c r="S427" s="114"/>
      <c r="T427" s="114"/>
      <c r="U427" s="114"/>
      <c r="V427" s="114"/>
      <c r="W427" s="114"/>
      <c r="X427" s="114"/>
      <c r="Y427" s="114"/>
      <c r="Z427" s="114"/>
      <c r="AA427" s="114"/>
      <c r="AB427" s="114"/>
      <c r="AC427" s="114"/>
      <c r="AD427" s="114"/>
      <c r="AE427" s="114"/>
      <c r="AF427" s="114"/>
      <c r="AG427" s="114"/>
      <c r="AH427" s="114"/>
      <c r="AI427" s="114"/>
      <c r="AJ427" s="114"/>
      <c r="AK427" s="114"/>
      <c r="AL427" s="114"/>
      <c r="AM427" s="114"/>
      <c r="AN427" s="114"/>
      <c r="AO427" s="114"/>
      <c r="AP427" s="114"/>
      <c r="AQ427" s="114"/>
      <c r="AR427" s="114"/>
      <c r="AS427" s="114"/>
      <c r="AT427" s="114"/>
    </row>
    <row r="428" spans="1:46">
      <c r="A428" s="114"/>
      <c r="B428" s="114"/>
      <c r="C428" s="114"/>
      <c r="D428" s="114"/>
      <c r="E428" s="114"/>
      <c r="F428" s="114"/>
      <c r="G428" s="114"/>
      <c r="H428" s="114"/>
      <c r="I428" s="114"/>
      <c r="J428" s="114"/>
      <c r="K428" s="114"/>
      <c r="L428" s="114"/>
      <c r="M428" s="114"/>
      <c r="N428" s="114"/>
      <c r="O428" s="114"/>
      <c r="P428" s="114"/>
      <c r="Q428" s="114"/>
      <c r="R428" s="114"/>
      <c r="S428" s="114"/>
      <c r="T428" s="114"/>
      <c r="U428" s="114"/>
      <c r="V428" s="114"/>
      <c r="W428" s="114"/>
      <c r="X428" s="114"/>
      <c r="Y428" s="114"/>
      <c r="Z428" s="114"/>
      <c r="AA428" s="114"/>
      <c r="AB428" s="114"/>
      <c r="AC428" s="114"/>
      <c r="AD428" s="114"/>
      <c r="AE428" s="114"/>
      <c r="AF428" s="114"/>
      <c r="AG428" s="114"/>
      <c r="AH428" s="114"/>
      <c r="AI428" s="114"/>
      <c r="AJ428" s="114"/>
      <c r="AK428" s="114"/>
      <c r="AL428" s="114"/>
      <c r="AM428" s="114"/>
      <c r="AN428" s="114"/>
      <c r="AO428" s="114"/>
      <c r="AP428" s="114"/>
      <c r="AQ428" s="114"/>
      <c r="AR428" s="114"/>
      <c r="AS428" s="114"/>
      <c r="AT428" s="114"/>
    </row>
    <row r="429" spans="1:46">
      <c r="A429" s="114"/>
      <c r="B429" s="114"/>
      <c r="C429" s="114"/>
      <c r="D429" s="114"/>
      <c r="E429" s="114"/>
      <c r="F429" s="114"/>
      <c r="G429" s="114"/>
      <c r="H429" s="114"/>
      <c r="I429" s="114"/>
      <c r="J429" s="114"/>
      <c r="K429" s="114"/>
      <c r="L429" s="114"/>
      <c r="M429" s="114"/>
      <c r="N429" s="114"/>
      <c r="O429" s="114"/>
      <c r="P429" s="114"/>
      <c r="Q429" s="114"/>
      <c r="R429" s="114"/>
      <c r="S429" s="114"/>
      <c r="T429" s="114"/>
      <c r="U429" s="114"/>
      <c r="V429" s="114"/>
      <c r="W429" s="114"/>
      <c r="X429" s="114"/>
      <c r="Y429" s="114"/>
      <c r="Z429" s="114"/>
      <c r="AA429" s="114"/>
      <c r="AB429" s="114"/>
      <c r="AC429" s="114"/>
      <c r="AD429" s="114"/>
      <c r="AE429" s="114"/>
      <c r="AF429" s="114"/>
      <c r="AG429" s="114"/>
      <c r="AH429" s="114"/>
      <c r="AI429" s="114"/>
      <c r="AJ429" s="114"/>
      <c r="AK429" s="114"/>
      <c r="AL429" s="114"/>
      <c r="AM429" s="114"/>
      <c r="AN429" s="114"/>
      <c r="AO429" s="114"/>
      <c r="AP429" s="114"/>
      <c r="AQ429" s="114"/>
      <c r="AR429" s="114"/>
      <c r="AS429" s="114"/>
      <c r="AT429" s="114"/>
    </row>
    <row r="430" spans="1:46">
      <c r="A430" s="114"/>
      <c r="B430" s="114"/>
      <c r="C430" s="114"/>
      <c r="D430" s="114"/>
      <c r="E430" s="114"/>
      <c r="F430" s="114"/>
      <c r="G430" s="114"/>
      <c r="H430" s="114"/>
      <c r="I430" s="114"/>
      <c r="J430" s="114"/>
      <c r="K430" s="114"/>
      <c r="L430" s="114"/>
      <c r="M430" s="114"/>
      <c r="N430" s="114"/>
      <c r="O430" s="114"/>
      <c r="P430" s="114"/>
      <c r="Q430" s="114"/>
      <c r="R430" s="114"/>
      <c r="S430" s="114"/>
      <c r="T430" s="114"/>
      <c r="U430" s="114"/>
      <c r="V430" s="114"/>
      <c r="W430" s="114"/>
      <c r="X430" s="114"/>
      <c r="Y430" s="114"/>
      <c r="Z430" s="114"/>
      <c r="AA430" s="114"/>
      <c r="AB430" s="114"/>
      <c r="AC430" s="114"/>
      <c r="AD430" s="114"/>
      <c r="AE430" s="114"/>
      <c r="AF430" s="114"/>
      <c r="AG430" s="114"/>
      <c r="AH430" s="114"/>
      <c r="AI430" s="114"/>
      <c r="AJ430" s="114"/>
      <c r="AK430" s="114"/>
      <c r="AL430" s="114"/>
      <c r="AM430" s="114"/>
      <c r="AN430" s="114"/>
      <c r="AO430" s="114"/>
      <c r="AP430" s="114"/>
      <c r="AQ430" s="114"/>
      <c r="AR430" s="114"/>
      <c r="AS430" s="114"/>
      <c r="AT430" s="114"/>
    </row>
    <row r="431" spans="1:46">
      <c r="A431" s="114"/>
      <c r="B431" s="114"/>
      <c r="C431" s="114"/>
      <c r="D431" s="114"/>
      <c r="E431" s="114"/>
      <c r="F431" s="114"/>
      <c r="G431" s="114"/>
      <c r="H431" s="114"/>
      <c r="I431" s="114"/>
      <c r="J431" s="114"/>
      <c r="K431" s="114"/>
      <c r="L431" s="114"/>
      <c r="M431" s="114"/>
      <c r="N431" s="114"/>
      <c r="O431" s="114"/>
      <c r="P431" s="114"/>
      <c r="Q431" s="114"/>
      <c r="R431" s="114"/>
      <c r="S431" s="114"/>
      <c r="T431" s="114"/>
      <c r="U431" s="114"/>
      <c r="V431" s="114"/>
      <c r="W431" s="114"/>
      <c r="X431" s="114"/>
      <c r="Y431" s="114"/>
      <c r="Z431" s="114"/>
      <c r="AA431" s="114"/>
      <c r="AB431" s="114"/>
      <c r="AC431" s="114"/>
      <c r="AD431" s="114"/>
      <c r="AE431" s="114"/>
      <c r="AF431" s="114"/>
      <c r="AG431" s="114"/>
      <c r="AH431" s="114"/>
      <c r="AI431" s="114"/>
      <c r="AJ431" s="114"/>
      <c r="AK431" s="114"/>
      <c r="AL431" s="114"/>
      <c r="AM431" s="114"/>
      <c r="AN431" s="114"/>
      <c r="AO431" s="114"/>
      <c r="AP431" s="114"/>
      <c r="AQ431" s="114"/>
      <c r="AR431" s="114"/>
      <c r="AS431" s="114"/>
      <c r="AT431" s="114"/>
    </row>
    <row r="432" spans="1:46">
      <c r="A432" s="114"/>
      <c r="B432" s="114"/>
      <c r="C432" s="114"/>
      <c r="D432" s="114"/>
      <c r="E432" s="114"/>
      <c r="F432" s="114"/>
      <c r="G432" s="114"/>
      <c r="H432" s="114"/>
      <c r="I432" s="114"/>
      <c r="J432" s="114"/>
      <c r="K432" s="114"/>
      <c r="L432" s="114"/>
      <c r="M432" s="114"/>
      <c r="N432" s="114"/>
      <c r="O432" s="114"/>
      <c r="P432" s="114"/>
      <c r="Q432" s="114"/>
      <c r="R432" s="114"/>
      <c r="S432" s="114"/>
      <c r="T432" s="114"/>
      <c r="U432" s="114"/>
      <c r="V432" s="114"/>
      <c r="W432" s="114"/>
      <c r="X432" s="114"/>
      <c r="Y432" s="114"/>
      <c r="Z432" s="114"/>
      <c r="AA432" s="114"/>
      <c r="AB432" s="114"/>
      <c r="AC432" s="114"/>
      <c r="AD432" s="114"/>
      <c r="AE432" s="114"/>
      <c r="AF432" s="114"/>
      <c r="AG432" s="114"/>
      <c r="AH432" s="114"/>
      <c r="AI432" s="114"/>
      <c r="AJ432" s="114"/>
      <c r="AK432" s="114"/>
      <c r="AL432" s="114"/>
      <c r="AM432" s="114"/>
      <c r="AN432" s="114"/>
      <c r="AO432" s="114"/>
      <c r="AP432" s="114"/>
      <c r="AQ432" s="114"/>
      <c r="AR432" s="114"/>
      <c r="AS432" s="114"/>
      <c r="AT432" s="114"/>
    </row>
    <row r="433" spans="1:46">
      <c r="A433" s="114"/>
      <c r="B433" s="114"/>
      <c r="C433" s="114"/>
      <c r="D433" s="114"/>
      <c r="E433" s="114"/>
      <c r="F433" s="114"/>
      <c r="G433" s="114"/>
      <c r="H433" s="114"/>
      <c r="I433" s="114"/>
      <c r="J433" s="114"/>
      <c r="K433" s="114"/>
      <c r="L433" s="114"/>
      <c r="M433" s="114"/>
      <c r="N433" s="114"/>
      <c r="O433" s="114"/>
      <c r="P433" s="114"/>
      <c r="Q433" s="114"/>
      <c r="R433" s="114"/>
      <c r="S433" s="114"/>
      <c r="T433" s="114"/>
      <c r="U433" s="114"/>
      <c r="V433" s="114"/>
      <c r="W433" s="114"/>
      <c r="X433" s="114"/>
      <c r="Y433" s="114"/>
      <c r="Z433" s="114"/>
      <c r="AA433" s="114"/>
      <c r="AB433" s="114"/>
      <c r="AC433" s="114"/>
      <c r="AD433" s="114"/>
      <c r="AE433" s="114"/>
      <c r="AF433" s="114"/>
      <c r="AG433" s="114"/>
      <c r="AH433" s="114"/>
      <c r="AI433" s="114"/>
      <c r="AJ433" s="114"/>
      <c r="AK433" s="114"/>
      <c r="AL433" s="114"/>
      <c r="AM433" s="114"/>
      <c r="AN433" s="114"/>
      <c r="AO433" s="114"/>
      <c r="AP433" s="114"/>
      <c r="AQ433" s="114"/>
      <c r="AR433" s="114"/>
      <c r="AS433" s="114"/>
      <c r="AT433" s="114"/>
    </row>
    <row r="434" spans="1:46">
      <c r="A434" s="114"/>
      <c r="B434" s="114"/>
      <c r="C434" s="114"/>
      <c r="D434" s="114"/>
      <c r="E434" s="114"/>
      <c r="F434" s="114"/>
      <c r="G434" s="114"/>
      <c r="H434" s="114"/>
      <c r="I434" s="114"/>
      <c r="J434" s="114"/>
      <c r="K434" s="114"/>
      <c r="L434" s="114"/>
      <c r="M434" s="114"/>
      <c r="N434" s="114"/>
      <c r="O434" s="114"/>
      <c r="P434" s="114"/>
      <c r="Q434" s="114"/>
      <c r="R434" s="114"/>
      <c r="S434" s="114"/>
      <c r="T434" s="114"/>
      <c r="U434" s="114"/>
      <c r="V434" s="114"/>
      <c r="W434" s="114"/>
      <c r="X434" s="114"/>
      <c r="Y434" s="114"/>
      <c r="Z434" s="114"/>
      <c r="AA434" s="114"/>
      <c r="AB434" s="114"/>
      <c r="AC434" s="114"/>
      <c r="AD434" s="114"/>
      <c r="AE434" s="114"/>
      <c r="AF434" s="114"/>
      <c r="AG434" s="114"/>
      <c r="AH434" s="114"/>
      <c r="AI434" s="114"/>
      <c r="AJ434" s="114"/>
      <c r="AK434" s="114"/>
      <c r="AL434" s="114"/>
      <c r="AM434" s="114"/>
      <c r="AN434" s="114"/>
      <c r="AO434" s="114"/>
      <c r="AP434" s="114"/>
      <c r="AQ434" s="114"/>
      <c r="AR434" s="114"/>
      <c r="AS434" s="114"/>
      <c r="AT434" s="114"/>
    </row>
    <row r="435" spans="1:46">
      <c r="A435" s="114"/>
      <c r="B435" s="114"/>
      <c r="C435" s="114"/>
      <c r="D435" s="114"/>
      <c r="E435" s="114"/>
      <c r="F435" s="114"/>
      <c r="G435" s="114"/>
      <c r="H435" s="114"/>
      <c r="I435" s="114"/>
      <c r="J435" s="114"/>
      <c r="K435" s="114"/>
      <c r="L435" s="114"/>
      <c r="M435" s="114"/>
      <c r="N435" s="114"/>
      <c r="O435" s="114"/>
      <c r="P435" s="114"/>
      <c r="Q435" s="114"/>
      <c r="R435" s="114"/>
      <c r="S435" s="114"/>
      <c r="T435" s="114"/>
      <c r="U435" s="114"/>
      <c r="V435" s="114"/>
      <c r="W435" s="114"/>
      <c r="X435" s="114"/>
      <c r="Y435" s="114"/>
      <c r="Z435" s="114"/>
      <c r="AA435" s="114"/>
      <c r="AB435" s="114"/>
      <c r="AC435" s="114"/>
      <c r="AD435" s="114"/>
      <c r="AE435" s="114"/>
      <c r="AF435" s="114"/>
      <c r="AG435" s="114"/>
      <c r="AH435" s="114"/>
      <c r="AI435" s="114"/>
      <c r="AJ435" s="114"/>
      <c r="AK435" s="114"/>
      <c r="AL435" s="114"/>
      <c r="AM435" s="114"/>
      <c r="AN435" s="114"/>
      <c r="AO435" s="114"/>
      <c r="AP435" s="114"/>
      <c r="AQ435" s="114"/>
      <c r="AR435" s="114"/>
      <c r="AS435" s="114"/>
      <c r="AT435" s="114"/>
    </row>
    <row r="436" spans="1:46">
      <c r="A436" s="114"/>
      <c r="B436" s="114"/>
      <c r="C436" s="114"/>
      <c r="D436" s="114"/>
      <c r="E436" s="114"/>
      <c r="F436" s="114"/>
      <c r="G436" s="114"/>
      <c r="H436" s="114"/>
      <c r="I436" s="114"/>
      <c r="J436" s="114"/>
      <c r="K436" s="114"/>
      <c r="L436" s="114"/>
      <c r="M436" s="114"/>
      <c r="N436" s="114"/>
      <c r="O436" s="114"/>
      <c r="P436" s="114"/>
      <c r="Q436" s="114"/>
      <c r="R436" s="114"/>
      <c r="S436" s="114"/>
      <c r="T436" s="114"/>
      <c r="U436" s="114"/>
      <c r="V436" s="114"/>
      <c r="W436" s="114"/>
      <c r="X436" s="114"/>
      <c r="Y436" s="114"/>
      <c r="Z436" s="114"/>
      <c r="AA436" s="114"/>
      <c r="AB436" s="114"/>
      <c r="AC436" s="114"/>
      <c r="AD436" s="114"/>
      <c r="AE436" s="114"/>
      <c r="AF436" s="114"/>
      <c r="AG436" s="114"/>
      <c r="AH436" s="114"/>
      <c r="AI436" s="114"/>
      <c r="AJ436" s="114"/>
      <c r="AK436" s="114"/>
      <c r="AL436" s="114"/>
      <c r="AM436" s="114"/>
      <c r="AN436" s="114"/>
      <c r="AO436" s="114"/>
      <c r="AP436" s="114"/>
      <c r="AQ436" s="114"/>
      <c r="AR436" s="114"/>
      <c r="AS436" s="114"/>
      <c r="AT436" s="114"/>
    </row>
  </sheetData>
  <pageMargins left="0.118055555555556" right="0.118055555555556" top="0.15763888888888899" bottom="0.15763888888888899" header="0.51180555555555496" footer="0.51180555555555496"/>
  <pageSetup paperSize="9" firstPageNumber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8DBBA-E1CD-4E15-B575-9D10450A6DF9}">
  <dimension ref="B1:AN266"/>
  <sheetViews>
    <sheetView zoomScaleNormal="100" workbookViewId="0">
      <pane xSplit="1" topLeftCell="B1" activePane="topRight" state="frozen"/>
      <selection pane="topRight" activeCell="W29" sqref="W29"/>
    </sheetView>
  </sheetViews>
  <sheetFormatPr defaultRowHeight="15"/>
  <cols>
    <col min="1" max="1" width="1" customWidth="1"/>
    <col min="2" max="2" width="4" customWidth="1"/>
    <col min="3" max="3" width="27.7109375" customWidth="1"/>
    <col min="4" max="4" width="8.28515625" customWidth="1"/>
    <col min="5" max="5" width="6.42578125" customWidth="1"/>
    <col min="6" max="6" width="6.140625" customWidth="1"/>
    <col min="7" max="7" width="5.85546875" customWidth="1"/>
    <col min="8" max="8" width="6.5703125" customWidth="1"/>
    <col min="9" max="10" width="6.28515625" customWidth="1"/>
    <col min="11" max="12" width="6.5703125" customWidth="1"/>
    <col min="13" max="13" width="6.28515625" customWidth="1"/>
    <col min="14" max="14" width="6" customWidth="1"/>
    <col min="15" max="15" width="5.7109375" customWidth="1"/>
    <col min="16" max="16" width="6.28515625" customWidth="1"/>
    <col min="17" max="17" width="7.140625" customWidth="1"/>
    <col min="18" max="18" width="7" customWidth="1"/>
    <col min="19" max="19" width="6.28515625" customWidth="1"/>
    <col min="20" max="20" width="7" customWidth="1"/>
    <col min="21" max="21" width="1.5703125" customWidth="1"/>
    <col min="23" max="23" width="7.7109375" customWidth="1"/>
    <col min="24" max="24" width="6.140625" customWidth="1"/>
    <col min="25" max="25" width="8.140625" customWidth="1"/>
    <col min="26" max="26" width="7.28515625" customWidth="1"/>
    <col min="27" max="27" width="8.28515625" customWidth="1"/>
    <col min="28" max="28" width="10.28515625" customWidth="1"/>
    <col min="29" max="29" width="6" customWidth="1"/>
    <col min="30" max="30" width="9" customWidth="1"/>
    <col min="31" max="31" width="8" customWidth="1"/>
  </cols>
  <sheetData>
    <row r="1" spans="2:40" ht="10.5" customHeight="1"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4"/>
      <c r="AA1" s="114"/>
      <c r="AB1" s="114"/>
      <c r="AC1" s="114"/>
      <c r="AD1" s="114"/>
      <c r="AE1" s="114"/>
      <c r="AF1" s="114"/>
      <c r="AG1" s="114"/>
      <c r="AH1" s="114"/>
      <c r="AI1" s="114"/>
      <c r="AJ1" s="114"/>
    </row>
    <row r="2" spans="2:40" ht="15.75" thickBot="1">
      <c r="B2" s="107" t="s">
        <v>886</v>
      </c>
      <c r="F2" s="107" t="s">
        <v>19</v>
      </c>
      <c r="L2" t="s">
        <v>265</v>
      </c>
      <c r="Q2" s="38"/>
      <c r="R2" s="1210"/>
      <c r="S2" s="100"/>
      <c r="AC2" s="114"/>
      <c r="AD2" s="114"/>
      <c r="AE2" s="114"/>
      <c r="AF2" s="114"/>
      <c r="AG2" s="114"/>
      <c r="AH2" s="114"/>
      <c r="AI2" s="114"/>
      <c r="AJ2" s="114"/>
    </row>
    <row r="3" spans="2:40" ht="13.5" customHeight="1">
      <c r="B3" s="92"/>
      <c r="C3" s="569"/>
      <c r="D3" s="1218" t="s">
        <v>20</v>
      </c>
      <c r="E3" s="541" t="s">
        <v>240</v>
      </c>
      <c r="F3" s="77"/>
      <c r="G3" s="77"/>
      <c r="H3" s="77"/>
      <c r="I3" s="77"/>
      <c r="J3" s="77"/>
      <c r="K3" s="77"/>
      <c r="L3" s="77"/>
      <c r="M3" s="60"/>
      <c r="N3" s="60"/>
      <c r="O3" s="78"/>
      <c r="P3" s="63"/>
      <c r="Q3" s="2377" t="s">
        <v>21</v>
      </c>
      <c r="R3" s="186" t="s">
        <v>22</v>
      </c>
      <c r="S3" s="1209" t="s">
        <v>357</v>
      </c>
      <c r="T3" s="1224" t="s">
        <v>357</v>
      </c>
      <c r="V3" s="106"/>
      <c r="W3" s="106"/>
      <c r="X3" s="134"/>
      <c r="Y3" s="114"/>
      <c r="Z3" s="414"/>
      <c r="AA3" s="134"/>
      <c r="AB3" s="114"/>
      <c r="AC3" s="114"/>
      <c r="AD3" s="114"/>
      <c r="AE3" s="114"/>
      <c r="AF3" s="114"/>
      <c r="AG3" s="114"/>
      <c r="AH3" s="114"/>
      <c r="AI3" s="106"/>
      <c r="AJ3" s="106"/>
      <c r="AK3" s="104"/>
      <c r="AL3" s="104"/>
      <c r="AM3" s="106"/>
      <c r="AN3" s="106"/>
    </row>
    <row r="4" spans="2:40" ht="13.5" customHeight="1">
      <c r="B4" s="70"/>
      <c r="C4" s="570"/>
      <c r="D4" s="2907" t="s">
        <v>207</v>
      </c>
      <c r="E4" s="2908" t="s">
        <v>268</v>
      </c>
      <c r="F4" s="20"/>
      <c r="G4" s="20"/>
      <c r="H4" s="20"/>
      <c r="I4" s="20"/>
      <c r="J4" s="20"/>
      <c r="K4" s="20"/>
      <c r="L4" s="20"/>
      <c r="M4" s="19"/>
      <c r="N4" s="19"/>
      <c r="O4" s="11"/>
      <c r="P4" s="81"/>
      <c r="Q4" s="295" t="s">
        <v>221</v>
      </c>
      <c r="R4" s="571" t="s">
        <v>23</v>
      </c>
      <c r="S4" s="1208" t="s">
        <v>108</v>
      </c>
      <c r="T4" s="1225" t="s">
        <v>108</v>
      </c>
      <c r="V4" s="106"/>
      <c r="W4" s="106"/>
      <c r="X4" s="134"/>
      <c r="Y4" s="114"/>
      <c r="Z4" s="414"/>
      <c r="AA4" s="134"/>
      <c r="AB4" s="114"/>
      <c r="AC4" s="114"/>
      <c r="AD4" s="114"/>
      <c r="AE4" s="114"/>
      <c r="AF4" s="114"/>
      <c r="AG4" s="114"/>
      <c r="AH4" s="114"/>
      <c r="AI4" s="106"/>
      <c r="AJ4" s="106"/>
      <c r="AK4" s="104"/>
      <c r="AL4" s="104"/>
      <c r="AM4" s="106"/>
      <c r="AN4" s="106"/>
    </row>
    <row r="5" spans="2:40" ht="12.75" customHeight="1" thickBot="1">
      <c r="B5" s="70"/>
      <c r="C5" s="572" t="s">
        <v>24</v>
      </c>
      <c r="D5" s="545" t="s">
        <v>21</v>
      </c>
      <c r="E5" s="2893" t="s">
        <v>220</v>
      </c>
      <c r="F5" s="82"/>
      <c r="G5" s="82"/>
      <c r="H5" s="82"/>
      <c r="I5" s="38" t="s">
        <v>999</v>
      </c>
      <c r="J5" s="38"/>
      <c r="K5" s="82"/>
      <c r="M5" s="1749" t="s">
        <v>118</v>
      </c>
      <c r="N5" s="61"/>
      <c r="O5" s="38"/>
      <c r="P5" s="83"/>
      <c r="Q5" s="295" t="s">
        <v>26</v>
      </c>
      <c r="R5" s="571" t="s">
        <v>25</v>
      </c>
      <c r="S5" s="1200" t="s">
        <v>358</v>
      </c>
      <c r="T5" s="1225" t="s">
        <v>358</v>
      </c>
      <c r="V5" s="106"/>
      <c r="W5" s="106"/>
      <c r="X5" s="414"/>
      <c r="Y5" s="114"/>
      <c r="Z5" s="414"/>
      <c r="AA5" s="134"/>
      <c r="AB5" s="114"/>
      <c r="AC5" s="114"/>
      <c r="AD5" s="114"/>
      <c r="AE5" s="114"/>
      <c r="AF5" s="114"/>
      <c r="AG5" s="114"/>
      <c r="AH5" s="822"/>
      <c r="AI5" s="106"/>
      <c r="AJ5" s="106"/>
      <c r="AK5" s="112"/>
      <c r="AL5" s="104"/>
      <c r="AM5" s="106"/>
      <c r="AN5" s="106"/>
    </row>
    <row r="6" spans="2:40">
      <c r="B6" s="70" t="s">
        <v>208</v>
      </c>
      <c r="C6" s="570"/>
      <c r="D6" s="79" t="s">
        <v>38</v>
      </c>
      <c r="E6" s="80" t="s">
        <v>27</v>
      </c>
      <c r="F6" s="80" t="s">
        <v>28</v>
      </c>
      <c r="G6" s="80" t="s">
        <v>29</v>
      </c>
      <c r="H6" s="80" t="s">
        <v>30</v>
      </c>
      <c r="I6" s="31" t="s">
        <v>31</v>
      </c>
      <c r="J6" s="80" t="s">
        <v>32</v>
      </c>
      <c r="K6" s="31" t="s">
        <v>33</v>
      </c>
      <c r="L6" s="36" t="s">
        <v>34</v>
      </c>
      <c r="M6" s="31" t="s">
        <v>35</v>
      </c>
      <c r="N6" s="80" t="s">
        <v>36</v>
      </c>
      <c r="O6" s="545" t="s">
        <v>998</v>
      </c>
      <c r="P6" s="80" t="s">
        <v>1000</v>
      </c>
      <c r="Q6" s="571">
        <v>12</v>
      </c>
      <c r="R6" s="571" t="s">
        <v>37</v>
      </c>
      <c r="S6" s="571" t="s">
        <v>26</v>
      </c>
      <c r="T6" s="1226" t="s">
        <v>359</v>
      </c>
      <c r="V6" s="106"/>
      <c r="W6" s="106"/>
      <c r="X6" s="414"/>
      <c r="Y6" s="114"/>
      <c r="Z6" s="414"/>
      <c r="AA6" s="134"/>
      <c r="AB6" s="114"/>
      <c r="AC6" s="114"/>
      <c r="AD6" s="114"/>
      <c r="AE6" s="114"/>
      <c r="AF6" s="375"/>
      <c r="AG6" s="114"/>
      <c r="AH6" s="822"/>
      <c r="AI6" s="106"/>
      <c r="AJ6" s="106"/>
      <c r="AK6" s="106"/>
      <c r="AL6" s="124"/>
      <c r="AM6" s="106"/>
      <c r="AN6" s="106"/>
    </row>
    <row r="7" spans="2:40" ht="12" customHeight="1">
      <c r="B7" s="70"/>
      <c r="C7" s="572" t="s">
        <v>209</v>
      </c>
      <c r="D7" s="1216" t="s">
        <v>210</v>
      </c>
      <c r="E7" s="80" t="s">
        <v>39</v>
      </c>
      <c r="F7" s="80" t="s">
        <v>39</v>
      </c>
      <c r="G7" s="80" t="s">
        <v>39</v>
      </c>
      <c r="H7" s="80" t="s">
        <v>39</v>
      </c>
      <c r="I7" s="31" t="s">
        <v>39</v>
      </c>
      <c r="J7" s="80" t="s">
        <v>39</v>
      </c>
      <c r="K7" s="80" t="s">
        <v>39</v>
      </c>
      <c r="L7" s="80" t="s">
        <v>39</v>
      </c>
      <c r="M7" s="80" t="s">
        <v>39</v>
      </c>
      <c r="N7" s="80" t="s">
        <v>39</v>
      </c>
      <c r="O7" s="545" t="s">
        <v>39</v>
      </c>
      <c r="P7" s="80" t="s">
        <v>39</v>
      </c>
      <c r="Q7" s="571" t="s">
        <v>356</v>
      </c>
      <c r="R7" s="571" t="s">
        <v>201</v>
      </c>
      <c r="S7" s="571">
        <v>12</v>
      </c>
      <c r="T7" s="1226"/>
      <c r="V7" s="106"/>
      <c r="W7" s="106"/>
      <c r="X7" s="134"/>
      <c r="Y7" s="114"/>
      <c r="Z7" s="414"/>
      <c r="AA7" s="134"/>
      <c r="AB7" s="114"/>
      <c r="AC7" s="114"/>
      <c r="AD7" s="114"/>
      <c r="AE7" s="114"/>
      <c r="AF7" s="375"/>
      <c r="AG7" s="114"/>
      <c r="AH7" s="823"/>
      <c r="AI7" s="106"/>
      <c r="AJ7" s="106"/>
      <c r="AK7" s="106"/>
      <c r="AL7" s="124"/>
      <c r="AM7" s="106"/>
      <c r="AN7" s="106"/>
    </row>
    <row r="8" spans="2:40" ht="14.25" customHeight="1" thickBot="1">
      <c r="B8" s="70"/>
      <c r="C8" s="573"/>
      <c r="D8" s="1211">
        <v>0.1</v>
      </c>
      <c r="E8" s="61"/>
      <c r="F8" s="62"/>
      <c r="G8" s="61"/>
      <c r="H8" s="62"/>
      <c r="I8" s="99"/>
      <c r="J8" s="933"/>
      <c r="K8" s="62"/>
      <c r="L8" s="62"/>
      <c r="M8" s="61"/>
      <c r="N8" s="62"/>
      <c r="O8" s="99"/>
      <c r="P8" s="858"/>
      <c r="Q8" s="571"/>
      <c r="R8" s="571" t="s">
        <v>202</v>
      </c>
      <c r="S8" s="571" t="s">
        <v>356</v>
      </c>
      <c r="T8" s="1227">
        <v>1</v>
      </c>
      <c r="V8" s="106"/>
      <c r="W8" s="106"/>
      <c r="X8" s="217"/>
      <c r="Y8" s="134"/>
      <c r="Z8" s="414"/>
      <c r="AA8" s="134"/>
      <c r="AB8" s="114"/>
      <c r="AC8" s="304"/>
      <c r="AD8" s="414"/>
      <c r="AE8" s="168"/>
      <c r="AF8" s="824"/>
      <c r="AG8" s="114"/>
      <c r="AH8" s="823"/>
      <c r="AI8" s="106"/>
      <c r="AJ8" s="106"/>
      <c r="AK8" s="106"/>
      <c r="AL8" s="663"/>
      <c r="AM8" s="106"/>
      <c r="AN8" s="106"/>
    </row>
    <row r="9" spans="2:40">
      <c r="B9" s="574">
        <v>1</v>
      </c>
      <c r="C9" s="575" t="s">
        <v>211</v>
      </c>
      <c r="D9" s="2696">
        <f t="shared" ref="D9:D44" si="0">(T9/100)*10</f>
        <v>12</v>
      </c>
      <c r="E9" s="2927">
        <f>'12 л. РАСКЛАДКА'!U13</f>
        <v>0</v>
      </c>
      <c r="F9" s="2928">
        <f>'12 л. РАСКЛАДКА'!U71</f>
        <v>30</v>
      </c>
      <c r="G9" s="2928">
        <f>'12 л. РАСКЛАДКА'!U130</f>
        <v>0</v>
      </c>
      <c r="H9" s="2928">
        <f>'12 л. РАСКЛАДКА'!U186</f>
        <v>30</v>
      </c>
      <c r="I9" s="2928">
        <f>'12 л. РАСКЛАДКА'!U243</f>
        <v>0</v>
      </c>
      <c r="J9" s="2929">
        <f>'12 л. РАСКЛАДКА'!U299</f>
        <v>0</v>
      </c>
      <c r="K9" s="2930">
        <f>'12 л. РАСКЛАДКА'!U355</f>
        <v>0</v>
      </c>
      <c r="L9" s="2928">
        <f>'12 л. РАСКЛАДКА'!U411</f>
        <v>0</v>
      </c>
      <c r="M9" s="2928">
        <f>'12 л. РАСКЛАДКА'!U464</f>
        <v>30</v>
      </c>
      <c r="N9" s="2928">
        <f>'12 л. РАСКЛАДКА'!U518</f>
        <v>0</v>
      </c>
      <c r="O9" s="2931">
        <f>'12 л. РАСКЛАДКА'!U571</f>
        <v>30</v>
      </c>
      <c r="P9" s="2932">
        <f>'12 л. РАСКЛАДКА'!U628</f>
        <v>0</v>
      </c>
      <c r="Q9" s="1204">
        <f>E9+F9+G9+H9+I9+J9+K9+L9+M9+N9+O9+P9</f>
        <v>120</v>
      </c>
      <c r="R9" s="2900">
        <f>(Q9*100/S9)-100</f>
        <v>-16.666666666666671</v>
      </c>
      <c r="S9" s="2686">
        <f>(T9*10/100)*12</f>
        <v>144</v>
      </c>
      <c r="T9" s="2690">
        <v>120</v>
      </c>
      <c r="V9" s="825"/>
      <c r="W9" s="414"/>
      <c r="X9" s="414"/>
      <c r="Y9" s="414"/>
      <c r="Z9" s="114"/>
      <c r="AA9" s="114"/>
      <c r="AB9" s="114"/>
      <c r="AC9" s="827"/>
      <c r="AD9" s="134"/>
      <c r="AE9" s="114"/>
      <c r="AF9" s="828"/>
      <c r="AG9" s="114"/>
      <c r="AH9" s="3257"/>
      <c r="AI9" s="114"/>
      <c r="AJ9" s="114"/>
      <c r="AK9" s="114"/>
      <c r="AL9" s="114"/>
      <c r="AM9" s="114"/>
      <c r="AN9" s="114"/>
    </row>
    <row r="10" spans="2:40">
      <c r="B10" s="533">
        <v>2</v>
      </c>
      <c r="C10" s="250" t="s">
        <v>41</v>
      </c>
      <c r="D10" s="2703">
        <f t="shared" si="0"/>
        <v>20</v>
      </c>
      <c r="E10" s="2933">
        <f>'12 л. РАСКЛАДКА'!U14</f>
        <v>30</v>
      </c>
      <c r="F10" s="851">
        <f>'12 л. РАСКЛАДКА'!U72</f>
        <v>10.1</v>
      </c>
      <c r="G10" s="851">
        <f>'12 л. РАСКЛАДКА'!U131</f>
        <v>32</v>
      </c>
      <c r="H10" s="851">
        <f>'12 л. РАСКЛАДКА'!U187</f>
        <v>0</v>
      </c>
      <c r="I10" s="851">
        <f>'12 л. РАСКЛАДКА'!U244</f>
        <v>30</v>
      </c>
      <c r="J10" s="2894">
        <f>'12 л. РАСКЛАДКА'!U300</f>
        <v>30</v>
      </c>
      <c r="K10" s="176">
        <f>'12 л. РАСКЛАДКА'!U356</f>
        <v>30</v>
      </c>
      <c r="L10" s="851">
        <f>'12 л. РАСКЛАДКА'!U412</f>
        <v>20</v>
      </c>
      <c r="M10" s="851">
        <f>'12 л. РАСКЛАДКА'!U465</f>
        <v>17.899999999999999</v>
      </c>
      <c r="N10" s="851">
        <f>'12 л. РАСКЛАДКА'!U519</f>
        <v>30</v>
      </c>
      <c r="O10" s="1201">
        <f>'12 л. РАСКЛАДКА'!U572</f>
        <v>0</v>
      </c>
      <c r="P10" s="421">
        <f>'12 л. РАСКЛАДКА'!U629</f>
        <v>0</v>
      </c>
      <c r="Q10" s="1205">
        <f t="shared" ref="Q10:Q44" si="1">E10+F10+G10+H10+I10+J10+K10+L10+M10+N10+O10+P10</f>
        <v>230</v>
      </c>
      <c r="R10" s="2901">
        <f t="shared" ref="R10:R44" si="2">(Q10*100/S10)-100</f>
        <v>-4.1666666666666714</v>
      </c>
      <c r="S10" s="2687">
        <f t="shared" ref="S10:S44" si="3">(T10*10/100)*12</f>
        <v>240</v>
      </c>
      <c r="T10" s="2691">
        <v>200</v>
      </c>
      <c r="V10" s="830"/>
      <c r="W10" s="831"/>
      <c r="X10" s="414"/>
      <c r="Y10" s="168"/>
      <c r="Z10" s="114"/>
      <c r="AA10" s="114"/>
      <c r="AB10" s="114"/>
      <c r="AC10" s="827"/>
      <c r="AD10" s="134"/>
      <c r="AE10" s="114"/>
      <c r="AF10" s="828"/>
      <c r="AG10" s="114"/>
      <c r="AH10" s="3257"/>
      <c r="AI10" s="114"/>
      <c r="AJ10" s="114"/>
      <c r="AK10" s="114"/>
      <c r="AL10" s="114"/>
      <c r="AM10" s="114"/>
      <c r="AN10" s="114"/>
    </row>
    <row r="11" spans="2:40">
      <c r="B11" s="533">
        <v>3</v>
      </c>
      <c r="C11" s="250" t="s">
        <v>42</v>
      </c>
      <c r="D11" s="2703">
        <f t="shared" si="0"/>
        <v>2</v>
      </c>
      <c r="E11" s="2933">
        <f>'12 л. РАСКЛАДКА'!U15</f>
        <v>0</v>
      </c>
      <c r="F11" s="851">
        <f>'12 л. РАСКЛАДКА'!U73</f>
        <v>1.5</v>
      </c>
      <c r="G11" s="851">
        <f>'12 л. РАСКЛАДКА'!U132</f>
        <v>0</v>
      </c>
      <c r="H11" s="851">
        <f>'12 л. РАСКЛАДКА'!U188</f>
        <v>9.1999999999999993</v>
      </c>
      <c r="I11" s="851">
        <f>'12 л. РАСКЛАДКА'!U245</f>
        <v>2.2000000000000002</v>
      </c>
      <c r="J11" s="2894">
        <f>'12 л. РАСКЛАДКА'!U301</f>
        <v>37.9</v>
      </c>
      <c r="K11" s="176">
        <f>'12 л. РАСКЛАДКА'!U357</f>
        <v>0</v>
      </c>
      <c r="L11" s="851">
        <f>'12 л. РАСКЛАДКА'!U413</f>
        <v>5.3000000000000007</v>
      </c>
      <c r="M11" s="851">
        <f>'12 л. РАСКЛАДКА'!U466</f>
        <v>2.2000000000000002</v>
      </c>
      <c r="N11" s="851">
        <f>'12 л. РАСКЛАДКА'!U520</f>
        <v>0.9</v>
      </c>
      <c r="O11" s="1201">
        <f>'12 л. РАСКЛАДКА'!U573</f>
        <v>14.6</v>
      </c>
      <c r="P11" s="421">
        <f>'12 л. РАСКЛАДКА'!U630</f>
        <v>0</v>
      </c>
      <c r="Q11" s="1205">
        <f t="shared" si="1"/>
        <v>73.8</v>
      </c>
      <c r="R11" s="2901">
        <f t="shared" si="2"/>
        <v>207.5</v>
      </c>
      <c r="S11" s="2687">
        <f t="shared" si="3"/>
        <v>24</v>
      </c>
      <c r="T11" s="2691">
        <v>20</v>
      </c>
      <c r="V11" s="825"/>
      <c r="W11" s="831"/>
      <c r="X11" s="414"/>
      <c r="Y11" s="168"/>
      <c r="Z11" s="114"/>
      <c r="AA11" s="114"/>
      <c r="AB11" s="114"/>
      <c r="AC11" s="827"/>
      <c r="AD11" s="134"/>
      <c r="AE11" s="114"/>
      <c r="AF11" s="828"/>
      <c r="AG11" s="114"/>
      <c r="AH11" s="3258"/>
      <c r="AI11" s="114"/>
      <c r="AJ11" s="114"/>
      <c r="AK11" s="114"/>
      <c r="AL11" s="114"/>
      <c r="AM11" s="114"/>
      <c r="AN11" s="114"/>
    </row>
    <row r="12" spans="2:40">
      <c r="B12" s="533">
        <v>4</v>
      </c>
      <c r="C12" s="250" t="s">
        <v>43</v>
      </c>
      <c r="D12" s="2703">
        <f t="shared" si="0"/>
        <v>5</v>
      </c>
      <c r="E12" s="2933">
        <f>'12 л. РАСКЛАДКА'!U16</f>
        <v>0</v>
      </c>
      <c r="F12" s="851">
        <f>'12 л. РАСКЛАДКА'!U74</f>
        <v>0</v>
      </c>
      <c r="G12" s="851">
        <f>'12 л. РАСКЛАДКА'!U133</f>
        <v>11</v>
      </c>
      <c r="H12" s="851">
        <f>'12 л. РАСКЛАДКА'!U189</f>
        <v>0</v>
      </c>
      <c r="I12" s="851">
        <f>'12 л. РАСКЛАДКА'!U246</f>
        <v>0</v>
      </c>
      <c r="J12" s="2894">
        <f>'12 л. РАСКЛАДКА'!U302</f>
        <v>0</v>
      </c>
      <c r="K12" s="176">
        <f>'12 л. РАСКЛАДКА'!U358</f>
        <v>0</v>
      </c>
      <c r="L12" s="851">
        <f>'12 л. РАСКЛАДКА'!U414</f>
        <v>0</v>
      </c>
      <c r="M12" s="851">
        <f>'12 л. РАСКЛАДКА'!U467</f>
        <v>0</v>
      </c>
      <c r="N12" s="851">
        <f>'12 л. РАСКЛАДКА'!U521</f>
        <v>26</v>
      </c>
      <c r="O12" s="1201">
        <f>'12 л. РАСКЛАДКА'!U574</f>
        <v>4</v>
      </c>
      <c r="P12" s="421">
        <f>'12 л. РАСКЛАДКА'!U631</f>
        <v>0</v>
      </c>
      <c r="Q12" s="1205">
        <f t="shared" si="1"/>
        <v>41</v>
      </c>
      <c r="R12" s="2901">
        <f t="shared" si="2"/>
        <v>-31.666666666666671</v>
      </c>
      <c r="S12" s="2687">
        <f t="shared" si="3"/>
        <v>60</v>
      </c>
      <c r="T12" s="2691">
        <v>50</v>
      </c>
      <c r="V12" s="833"/>
      <c r="W12" s="831"/>
      <c r="X12" s="414"/>
      <c r="Y12" s="168"/>
      <c r="Z12" s="114"/>
      <c r="AA12" s="114"/>
      <c r="AB12" s="114"/>
      <c r="AC12" s="827"/>
      <c r="AD12" s="134"/>
      <c r="AE12" s="114"/>
      <c r="AF12" s="828"/>
      <c r="AG12" s="114"/>
      <c r="AH12" s="3257"/>
      <c r="AI12" s="114"/>
      <c r="AJ12" s="114"/>
      <c r="AK12" s="114"/>
      <c r="AL12" s="114"/>
      <c r="AM12" s="114"/>
      <c r="AN12" s="114"/>
    </row>
    <row r="13" spans="2:40">
      <c r="B13" s="533">
        <v>5</v>
      </c>
      <c r="C13" s="250" t="s">
        <v>44</v>
      </c>
      <c r="D13" s="2703">
        <f t="shared" si="0"/>
        <v>2</v>
      </c>
      <c r="E13" s="2933">
        <f>'12 л. РАСКЛАДКА'!U17</f>
        <v>0</v>
      </c>
      <c r="F13" s="851">
        <f>'12 л. РАСКЛАДКА'!U75</f>
        <v>16.82</v>
      </c>
      <c r="G13" s="851">
        <f>'12 л. РАСКЛАДКА'!U134</f>
        <v>0</v>
      </c>
      <c r="H13" s="851">
        <f>'12 л. РАСКЛАДКА'!U190</f>
        <v>0</v>
      </c>
      <c r="I13" s="851">
        <f>'12 л. РАСКЛАДКА'!U247</f>
        <v>0</v>
      </c>
      <c r="J13" s="2894">
        <f>'12 л. РАСКЛАДКА'!U303</f>
        <v>0</v>
      </c>
      <c r="K13" s="176">
        <f>'12 л. РАСКЛАДКА'!U359</f>
        <v>0</v>
      </c>
      <c r="L13" s="851">
        <f>'12 л. РАСКЛАДКА'!U415</f>
        <v>0</v>
      </c>
      <c r="M13" s="851">
        <f>'12 л. РАСКЛАДКА'!U468</f>
        <v>0</v>
      </c>
      <c r="N13" s="851">
        <f>'12 л. РАСКЛАДКА'!U522</f>
        <v>0</v>
      </c>
      <c r="O13" s="1201">
        <f>'12 л. РАСКЛАДКА'!U575</f>
        <v>0</v>
      </c>
      <c r="P13" s="421">
        <f>'12 л. РАСКЛАДКА'!U632</f>
        <v>28</v>
      </c>
      <c r="Q13" s="1205">
        <f t="shared" si="1"/>
        <v>44.82</v>
      </c>
      <c r="R13" s="2901">
        <f t="shared" si="2"/>
        <v>86.75</v>
      </c>
      <c r="S13" s="2687">
        <f t="shared" si="3"/>
        <v>24</v>
      </c>
      <c r="T13" s="2691">
        <v>20</v>
      </c>
      <c r="V13" s="825"/>
      <c r="W13" s="831"/>
      <c r="X13" s="414"/>
      <c r="Y13" s="168"/>
      <c r="Z13" s="114"/>
      <c r="AA13" s="114"/>
      <c r="AB13" s="114"/>
      <c r="AC13" s="827"/>
      <c r="AD13" s="134"/>
      <c r="AE13" s="114"/>
      <c r="AF13" s="828"/>
      <c r="AG13" s="114"/>
      <c r="AH13" s="3256"/>
      <c r="AI13" s="114"/>
      <c r="AJ13" s="114"/>
      <c r="AK13" s="114"/>
      <c r="AL13" s="114"/>
      <c r="AM13" s="114"/>
      <c r="AN13" s="114"/>
    </row>
    <row r="14" spans="2:40">
      <c r="B14" s="533">
        <v>6</v>
      </c>
      <c r="C14" s="250" t="s">
        <v>45</v>
      </c>
      <c r="D14" s="2807">
        <f t="shared" si="0"/>
        <v>18.700000000000003</v>
      </c>
      <c r="E14" s="2934">
        <f>'12 л. РАСКЛАДКА'!U18</f>
        <v>0</v>
      </c>
      <c r="F14" s="2568">
        <f>'12 л. РАСКЛАДКА'!U76</f>
        <v>0</v>
      </c>
      <c r="G14" s="2568">
        <f>'12 л. РАСКЛАДКА'!U135</f>
        <v>0</v>
      </c>
      <c r="H14" s="2568">
        <f>'12 л. РАСКЛАДКА'!U191</f>
        <v>0</v>
      </c>
      <c r="I14" s="2568">
        <f>'12 л. РАСКЛАДКА'!U248</f>
        <v>92</v>
      </c>
      <c r="J14" s="2895">
        <f>'12 л. РАСКЛАДКА'!U304</f>
        <v>0</v>
      </c>
      <c r="K14" s="2567">
        <f>'12 л. РАСКЛАДКА'!U360</f>
        <v>30.512</v>
      </c>
      <c r="L14" s="2568">
        <f>'12 л. РАСКЛАДКА'!U416</f>
        <v>67.17</v>
      </c>
      <c r="M14" s="2568">
        <f>'12 л. РАСКЛАДКА'!U469</f>
        <v>0</v>
      </c>
      <c r="N14" s="2568">
        <f>'12 л. РАСКЛАДКА'!U523</f>
        <v>0</v>
      </c>
      <c r="O14" s="2569">
        <f>'12 л. РАСКЛАДКА'!U576</f>
        <v>0</v>
      </c>
      <c r="P14" s="2935">
        <f>'12 л. РАСКЛАДКА'!U633</f>
        <v>0</v>
      </c>
      <c r="Q14" s="2570">
        <f t="shared" si="1"/>
        <v>189.68200000000002</v>
      </c>
      <c r="R14" s="2902">
        <f t="shared" si="2"/>
        <v>-15.471479500891249</v>
      </c>
      <c r="S14" s="2682">
        <f t="shared" si="3"/>
        <v>224.39999999999998</v>
      </c>
      <c r="T14" s="2692">
        <v>187</v>
      </c>
      <c r="V14" s="825"/>
      <c r="W14" s="831"/>
      <c r="X14" s="414"/>
      <c r="Y14" s="168"/>
      <c r="Z14" s="114"/>
      <c r="AA14" s="114"/>
      <c r="AB14" s="114"/>
      <c r="AC14" s="827"/>
      <c r="AD14" s="134"/>
      <c r="AE14" s="114"/>
      <c r="AF14" s="828"/>
      <c r="AG14" s="114"/>
      <c r="AH14" s="3258"/>
      <c r="AI14" s="114"/>
      <c r="AJ14" s="114"/>
      <c r="AK14" s="114"/>
      <c r="AL14" s="114"/>
      <c r="AM14" s="114"/>
      <c r="AN14" s="114"/>
    </row>
    <row r="15" spans="2:40">
      <c r="B15" s="2560">
        <v>7</v>
      </c>
      <c r="C15" s="2369" t="s">
        <v>838</v>
      </c>
      <c r="D15" s="2706">
        <f t="shared" si="0"/>
        <v>28.799999999999997</v>
      </c>
      <c r="E15" s="2936">
        <f>'12 л. РАСКЛАДКА'!U19</f>
        <v>0</v>
      </c>
      <c r="F15" s="2574">
        <f>'12 л. РАСКЛАДКА'!U77</f>
        <v>2</v>
      </c>
      <c r="G15" s="2576">
        <f>'12 л. РАСКЛАДКА'!U136</f>
        <v>70.400000000000006</v>
      </c>
      <c r="H15" s="2574">
        <f>'12 л. РАСКЛАДКА'!U192</f>
        <v>35.020000000000003</v>
      </c>
      <c r="I15" s="2573">
        <f>'12 л. РАСКЛАДКА'!U249</f>
        <v>35</v>
      </c>
      <c r="J15" s="2895">
        <f>'12 л. РАСКЛАДКА'!U305</f>
        <v>4</v>
      </c>
      <c r="K15" s="2574">
        <f>'12 л. РАСКЛАДКА'!U361</f>
        <v>112.2</v>
      </c>
      <c r="L15" s="2576">
        <f>'12 л. РАСКЛАДКА'!U417</f>
        <v>0</v>
      </c>
      <c r="M15" s="2574">
        <f>'12 л. РАСКЛАДКА'!U470</f>
        <v>0</v>
      </c>
      <c r="N15" s="2576">
        <f>'12 л. РАСКЛАДКА'!U524</f>
        <v>20.9</v>
      </c>
      <c r="O15" s="2574">
        <f>'12 л. РАСКЛАДКА'!U577</f>
        <v>48.86</v>
      </c>
      <c r="P15" s="2935">
        <f>'12 л. РАСКЛАДКА'!U634</f>
        <v>0</v>
      </c>
      <c r="Q15" s="2570">
        <f t="shared" si="1"/>
        <v>328.38</v>
      </c>
      <c r="R15" s="880">
        <f t="shared" si="2"/>
        <v>-4.9826388888888999</v>
      </c>
      <c r="S15" s="2682">
        <f t="shared" si="3"/>
        <v>345.6</v>
      </c>
      <c r="T15" s="2692">
        <v>288</v>
      </c>
      <c r="V15" s="835"/>
      <c r="W15" s="831"/>
      <c r="X15" s="414"/>
      <c r="Y15" s="168"/>
      <c r="Z15" s="114"/>
      <c r="AA15" s="114"/>
      <c r="AB15" s="114"/>
      <c r="AC15" s="827"/>
      <c r="AD15" s="134"/>
      <c r="AE15" s="114"/>
      <c r="AF15" s="828"/>
      <c r="AG15" s="114"/>
      <c r="AH15" s="3256"/>
      <c r="AI15" s="3253"/>
      <c r="AJ15" s="3254"/>
      <c r="AK15" s="168"/>
      <c r="AL15" s="168"/>
      <c r="AM15" s="193"/>
      <c r="AN15" s="193"/>
    </row>
    <row r="16" spans="2:40">
      <c r="B16" s="2561"/>
      <c r="C16" s="2578" t="s">
        <v>1001</v>
      </c>
      <c r="D16" s="2703">
        <f t="shared" si="0"/>
        <v>3.2</v>
      </c>
      <c r="E16" s="2933">
        <f>'12 л. РАСКЛАДКА'!U20</f>
        <v>0</v>
      </c>
      <c r="F16" s="2575">
        <f>'12 л. РАСКЛАДКА'!U78</f>
        <v>0</v>
      </c>
      <c r="G16" s="851">
        <f>'12 л. РАСКЛАДКА'!U137</f>
        <v>0</v>
      </c>
      <c r="H16" s="2575">
        <f>'12 л. РАСКЛАДКА'!U193</f>
        <v>0</v>
      </c>
      <c r="I16" s="1201">
        <f>'12 л. РАСКЛАДКА'!U250</f>
        <v>0</v>
      </c>
      <c r="J16" s="2896">
        <f>'12 л. РАСКЛАДКА'!U306</f>
        <v>0</v>
      </c>
      <c r="K16" s="2575">
        <f>'12 л. РАСКЛАДКА'!U362</f>
        <v>0</v>
      </c>
      <c r="L16" s="851">
        <f>'12 л. РАСКЛАДКА'!U418</f>
        <v>0</v>
      </c>
      <c r="M16" s="2575">
        <f>'12 л. РАСКЛАДКА'!U471</f>
        <v>0</v>
      </c>
      <c r="N16" s="851">
        <f>'12 л. РАСКЛАДКА'!U525</f>
        <v>0</v>
      </c>
      <c r="O16" s="2575">
        <f>'12 л. РАСКЛАДКА'!U578</f>
        <v>0</v>
      </c>
      <c r="P16" s="2102">
        <f>'12 л. РАСКЛАДКА'!U635</f>
        <v>0</v>
      </c>
      <c r="Q16" s="1219">
        <f t="shared" si="1"/>
        <v>0</v>
      </c>
      <c r="R16" s="2724">
        <f t="shared" si="2"/>
        <v>-100</v>
      </c>
      <c r="S16" s="2688">
        <f t="shared" si="3"/>
        <v>38.400000000000006</v>
      </c>
      <c r="T16" s="2693">
        <v>32</v>
      </c>
      <c r="V16" s="830"/>
      <c r="W16" s="831"/>
      <c r="X16" s="414"/>
      <c r="Y16" s="168"/>
      <c r="Z16" s="114"/>
      <c r="AA16" s="114"/>
      <c r="AB16" s="114"/>
      <c r="AC16" s="827"/>
      <c r="AD16" s="134"/>
      <c r="AE16" s="114"/>
      <c r="AF16" s="828"/>
      <c r="AG16" s="114"/>
      <c r="AH16" s="3256"/>
      <c r="AI16" s="114"/>
      <c r="AJ16" s="114"/>
      <c r="AK16" s="114"/>
      <c r="AL16" s="168"/>
      <c r="AM16" s="114"/>
      <c r="AN16" s="114"/>
    </row>
    <row r="17" spans="2:40">
      <c r="B17" s="533">
        <v>8</v>
      </c>
      <c r="C17" s="250" t="s">
        <v>212</v>
      </c>
      <c r="D17" s="2703">
        <f t="shared" si="0"/>
        <v>18.5</v>
      </c>
      <c r="E17" s="2933">
        <f>'12 л. РАСКЛАДКА'!U21</f>
        <v>140</v>
      </c>
      <c r="F17" s="851">
        <f>'12 л. РАСКЛАДКА'!U79</f>
        <v>12</v>
      </c>
      <c r="G17" s="851">
        <f>'12 л. РАСКЛАДКА'!U138</f>
        <v>6</v>
      </c>
      <c r="H17" s="851">
        <f>'12 л. РАСКЛАДКА'!U194</f>
        <v>7</v>
      </c>
      <c r="I17" s="851">
        <f>'12 л. РАСКЛАДКА'!U251</f>
        <v>0</v>
      </c>
      <c r="J17" s="2896">
        <f>'12 л. РАСКЛАДКА'!U307</f>
        <v>120</v>
      </c>
      <c r="K17" s="176">
        <f>'12 л. РАСКЛАДКА'!U363</f>
        <v>0</v>
      </c>
      <c r="L17" s="851">
        <f>'12 л. РАСКЛАДКА'!U419</f>
        <v>0</v>
      </c>
      <c r="M17" s="851">
        <f>'12 л. РАСКЛАДКА'!U472</f>
        <v>0</v>
      </c>
      <c r="N17" s="851">
        <f>'12 л. РАСКЛАДКА'!U526</f>
        <v>0</v>
      </c>
      <c r="O17" s="1201">
        <f>'12 л. РАСКЛАДКА'!U579</f>
        <v>20</v>
      </c>
      <c r="P17" s="2102">
        <f>'12 л. РАСКЛАДКА'!U636</f>
        <v>0</v>
      </c>
      <c r="Q17" s="1219">
        <f t="shared" si="1"/>
        <v>305</v>
      </c>
      <c r="R17" s="2903">
        <f t="shared" si="2"/>
        <v>37.387387387387378</v>
      </c>
      <c r="S17" s="2688">
        <f t="shared" si="3"/>
        <v>222</v>
      </c>
      <c r="T17" s="2693">
        <v>185</v>
      </c>
      <c r="V17" s="825"/>
      <c r="W17" s="831"/>
      <c r="X17" s="414"/>
      <c r="Y17" s="168"/>
      <c r="Z17" s="114"/>
      <c r="AA17" s="114"/>
      <c r="AB17" s="114"/>
      <c r="AC17" s="827"/>
      <c r="AD17" s="134"/>
      <c r="AE17" s="114"/>
      <c r="AF17" s="828"/>
      <c r="AG17" s="114"/>
      <c r="AH17" s="3257"/>
      <c r="AI17" s="114"/>
      <c r="AJ17" s="114"/>
      <c r="AK17" s="114"/>
      <c r="AL17" s="114"/>
      <c r="AM17" s="114"/>
      <c r="AN17" s="114"/>
    </row>
    <row r="18" spans="2:40">
      <c r="B18" s="533">
        <v>9</v>
      </c>
      <c r="C18" s="250" t="s">
        <v>104</v>
      </c>
      <c r="D18" s="2703">
        <f t="shared" si="0"/>
        <v>2</v>
      </c>
      <c r="E18" s="2933">
        <f>'12 л. РАСКЛАДКА'!U22</f>
        <v>0</v>
      </c>
      <c r="F18" s="851">
        <f>'12 л. РАСКЛАДКА'!U80</f>
        <v>0</v>
      </c>
      <c r="G18" s="851">
        <f>'12 л. РАСКЛАДКА'!U139</f>
        <v>0</v>
      </c>
      <c r="H18" s="851">
        <f>'12 л. РАСКЛАДКА'!U195</f>
        <v>0</v>
      </c>
      <c r="I18" s="851">
        <f>'12 л. РАСКЛАДКА'!U252</f>
        <v>0</v>
      </c>
      <c r="J18" s="2894">
        <f>'12 л. РАСКЛАДКА'!U308</f>
        <v>0</v>
      </c>
      <c r="K18" s="176">
        <f>'12 л. РАСКЛАДКА'!U364</f>
        <v>15</v>
      </c>
      <c r="L18" s="851">
        <f>'12 л. РАСКЛАДКА'!U420</f>
        <v>0</v>
      </c>
      <c r="M18" s="851">
        <f>'12 л. РАСКЛАДКА'!U473</f>
        <v>0</v>
      </c>
      <c r="N18" s="851">
        <f>'12 л. РАСКЛАДКА'!U527</f>
        <v>0</v>
      </c>
      <c r="O18" s="1201">
        <f>'12 л. РАСКЛАДКА'!U580</f>
        <v>0</v>
      </c>
      <c r="P18" s="421">
        <f>'12 л. РАСКЛАДКА'!U637</f>
        <v>0</v>
      </c>
      <c r="Q18" s="1205">
        <f t="shared" si="1"/>
        <v>15</v>
      </c>
      <c r="R18" s="2901">
        <f t="shared" si="2"/>
        <v>-37.5</v>
      </c>
      <c r="S18" s="2687">
        <f t="shared" si="3"/>
        <v>24</v>
      </c>
      <c r="T18" s="2691">
        <v>20</v>
      </c>
      <c r="V18" s="825"/>
      <c r="W18" s="831"/>
      <c r="X18" s="414"/>
      <c r="Y18" s="168"/>
      <c r="Z18" s="114"/>
      <c r="AA18" s="114"/>
      <c r="AB18" s="114"/>
      <c r="AC18" s="827"/>
      <c r="AD18" s="134"/>
      <c r="AE18" s="114"/>
      <c r="AF18" s="828"/>
      <c r="AG18" s="114"/>
      <c r="AH18" s="3257"/>
      <c r="AI18" s="114"/>
      <c r="AJ18" s="114"/>
    </row>
    <row r="19" spans="2:40">
      <c r="B19" s="533">
        <v>10</v>
      </c>
      <c r="C19" s="1820" t="s">
        <v>444</v>
      </c>
      <c r="D19" s="2703">
        <f t="shared" si="0"/>
        <v>20</v>
      </c>
      <c r="E19" s="2933">
        <f>'12 л. РАСКЛАДКА'!U23</f>
        <v>0</v>
      </c>
      <c r="F19" s="851">
        <f>'12 л. РАСКЛАДКА'!U81</f>
        <v>0</v>
      </c>
      <c r="G19" s="851">
        <f>'12 л. РАСКЛАДКА'!U140</f>
        <v>0</v>
      </c>
      <c r="H19" s="851">
        <f>'12 л. РАСКЛАДКА'!U196</f>
        <v>0</v>
      </c>
      <c r="I19" s="851">
        <f>'12 л. РАСКЛАДКА'!U253</f>
        <v>0</v>
      </c>
      <c r="J19" s="2894">
        <f>'12 л. РАСКЛАДКА'!U309</f>
        <v>0</v>
      </c>
      <c r="K19" s="176">
        <f>'12 л. РАСКЛАДКА'!U365</f>
        <v>0</v>
      </c>
      <c r="L19" s="851">
        <f>'12 л. РАСКЛАДКА'!U421</f>
        <v>0</v>
      </c>
      <c r="M19" s="851">
        <f>'12 л. РАСКЛАДКА'!U474</f>
        <v>200</v>
      </c>
      <c r="N19" s="851">
        <f>'12 л. РАСКЛАДКА'!U528</f>
        <v>0</v>
      </c>
      <c r="O19" s="1201">
        <f>'12 л. РАСКЛАДКА'!U581</f>
        <v>0</v>
      </c>
      <c r="P19" s="421">
        <f>'12 л. РАСКЛАДКА'!U638</f>
        <v>0</v>
      </c>
      <c r="Q19" s="1205">
        <f t="shared" si="1"/>
        <v>200</v>
      </c>
      <c r="R19" s="2901">
        <f t="shared" si="2"/>
        <v>-16.666666666666671</v>
      </c>
      <c r="S19" s="2687">
        <f t="shared" si="3"/>
        <v>240</v>
      </c>
      <c r="T19" s="2691">
        <v>200</v>
      </c>
      <c r="V19" s="825"/>
      <c r="W19" s="831"/>
      <c r="X19" s="414"/>
      <c r="Y19" s="168"/>
      <c r="Z19" s="114"/>
      <c r="AA19" s="114"/>
      <c r="AB19" s="114"/>
      <c r="AC19" s="827"/>
      <c r="AD19" s="134"/>
      <c r="AE19" s="114"/>
      <c r="AF19" s="828"/>
      <c r="AG19" s="114"/>
      <c r="AH19" s="3262"/>
      <c r="AI19" s="114"/>
      <c r="AJ19" s="114"/>
    </row>
    <row r="20" spans="2:40">
      <c r="B20" s="533">
        <v>11</v>
      </c>
      <c r="C20" s="250" t="s">
        <v>112</v>
      </c>
      <c r="D20" s="2703">
        <f t="shared" si="0"/>
        <v>7.8000000000000007</v>
      </c>
      <c r="E20" s="2933">
        <f>'12 л. РАСКЛАДКА'!U24</f>
        <v>0</v>
      </c>
      <c r="F20" s="851">
        <f>'12 л. РАСКЛАДКА'!U82</f>
        <v>48.1</v>
      </c>
      <c r="G20" s="851">
        <f>'12 л. РАСКЛАДКА'!U141</f>
        <v>0</v>
      </c>
      <c r="H20" s="851">
        <f>'12 л. РАСКЛАДКА'!U197</f>
        <v>0</v>
      </c>
      <c r="I20" s="851">
        <f>'12 л. РАСКЛАДКА'!U254</f>
        <v>0</v>
      </c>
      <c r="J20" s="2894">
        <f>'12 л. РАСКЛАДКА'!U310</f>
        <v>0</v>
      </c>
      <c r="K20" s="176">
        <f>'12 л. РАСКЛАДКА'!U366</f>
        <v>0</v>
      </c>
      <c r="L20" s="851">
        <f>'12 л. РАСКЛАДКА'!U422</f>
        <v>0</v>
      </c>
      <c r="M20" s="851">
        <f>'12 л. РАСКЛАДКА'!U475</f>
        <v>29.9</v>
      </c>
      <c r="N20" s="851">
        <f>'12 л. РАСКЛАДКА'!U529</f>
        <v>0</v>
      </c>
      <c r="O20" s="1201">
        <f>'12 л. РАСКЛАДКА'!U582</f>
        <v>0</v>
      </c>
      <c r="P20" s="421">
        <f>'12 л. РАСКЛАДКА'!U639</f>
        <v>0</v>
      </c>
      <c r="Q20" s="1205">
        <f t="shared" si="1"/>
        <v>78</v>
      </c>
      <c r="R20" s="2901">
        <f t="shared" si="2"/>
        <v>-16.666666666666657</v>
      </c>
      <c r="S20" s="2687">
        <f t="shared" si="3"/>
        <v>93.6</v>
      </c>
      <c r="T20" s="2691">
        <v>78</v>
      </c>
      <c r="V20" s="825"/>
      <c r="W20" s="831"/>
      <c r="X20" s="414"/>
      <c r="Y20" s="168"/>
      <c r="Z20" s="114"/>
      <c r="AA20" s="114"/>
      <c r="AB20" s="114"/>
      <c r="AC20" s="827"/>
      <c r="AD20" s="134"/>
      <c r="AE20" s="114"/>
      <c r="AF20" s="828"/>
      <c r="AG20" s="114"/>
      <c r="AH20" s="3262"/>
      <c r="AI20" s="114"/>
      <c r="AJ20" s="114"/>
    </row>
    <row r="21" spans="2:40">
      <c r="B21" s="533">
        <v>12</v>
      </c>
      <c r="C21" s="250" t="s">
        <v>113</v>
      </c>
      <c r="D21" s="2703">
        <f t="shared" si="0"/>
        <v>5.3000000000000007</v>
      </c>
      <c r="E21" s="2933">
        <f>'12 л. РАСКЛАДКА'!U25</f>
        <v>0</v>
      </c>
      <c r="F21" s="851">
        <f>'12 л. РАСКЛАДКА'!U83</f>
        <v>0</v>
      </c>
      <c r="G21" s="851">
        <f>'12 л. РАСКЛАДКА'!U142</f>
        <v>0</v>
      </c>
      <c r="H21" s="851">
        <f>'12 л. РАСКЛАДКА'!U198</f>
        <v>0</v>
      </c>
      <c r="I21" s="851">
        <f>'12 л. РАСКЛАДКА'!U255</f>
        <v>0</v>
      </c>
      <c r="J21" s="2894">
        <f>'12 л. РАСКЛАДКА'!U311</f>
        <v>0</v>
      </c>
      <c r="K21" s="176">
        <f>'12 л. РАСКЛАДКА'!U367</f>
        <v>0</v>
      </c>
      <c r="L21" s="851">
        <f>'12 л. РАСКЛАДКА'!U423</f>
        <v>0</v>
      </c>
      <c r="M21" s="851">
        <f>'12 л. РАСКЛАДКА'!U476</f>
        <v>53</v>
      </c>
      <c r="N21" s="851">
        <f>'12 л. РАСКЛАДКА'!U530</f>
        <v>0</v>
      </c>
      <c r="O21" s="1201">
        <f>'12 л. РАСКЛАДКА'!U583</f>
        <v>0</v>
      </c>
      <c r="P21" s="421">
        <f>'12 л. РАСКЛАДКА'!U640</f>
        <v>0</v>
      </c>
      <c r="Q21" s="1205">
        <f t="shared" si="1"/>
        <v>53</v>
      </c>
      <c r="R21" s="2901">
        <f t="shared" si="2"/>
        <v>-16.666666666666657</v>
      </c>
      <c r="S21" s="2687">
        <f t="shared" si="3"/>
        <v>63.599999999999994</v>
      </c>
      <c r="T21" s="2691">
        <v>53</v>
      </c>
      <c r="V21" s="825"/>
      <c r="W21" s="831"/>
      <c r="X21" s="414"/>
      <c r="Y21" s="168"/>
      <c r="Z21" s="114"/>
      <c r="AA21" s="114"/>
      <c r="AB21" s="114"/>
      <c r="AC21" s="827"/>
      <c r="AD21" s="134"/>
      <c r="AE21" s="114"/>
      <c r="AF21" s="828"/>
      <c r="AG21" s="114"/>
      <c r="AH21" s="3262"/>
      <c r="AI21" s="114"/>
      <c r="AJ21" s="114"/>
    </row>
    <row r="22" spans="2:40" ht="12.75" customHeight="1">
      <c r="B22" s="533">
        <v>13</v>
      </c>
      <c r="C22" s="250" t="s">
        <v>46</v>
      </c>
      <c r="D22" s="2703">
        <f t="shared" si="0"/>
        <v>7.7</v>
      </c>
      <c r="E22" s="2933">
        <f>'12 л. РАСКЛАДКА'!U26</f>
        <v>0</v>
      </c>
      <c r="F22" s="851">
        <f>'12 л. РАСКЛАДКА'!U84</f>
        <v>0</v>
      </c>
      <c r="G22" s="851">
        <f>'12 л. РАСКЛАДКА'!U143</f>
        <v>0</v>
      </c>
      <c r="H22" s="851">
        <f>'12 л. РАСКЛАДКА'!U199</f>
        <v>89.43</v>
      </c>
      <c r="I22" s="851">
        <f>'12 л. РАСКЛАДКА'!U256</f>
        <v>0</v>
      </c>
      <c r="J22" s="2894">
        <f>'12 л. РАСКЛАДКА'!U312</f>
        <v>0</v>
      </c>
      <c r="K22" s="176">
        <f>'12 л. РАСКЛАДКА'!U368</f>
        <v>0</v>
      </c>
      <c r="L22" s="851">
        <f>'12 л. РАСКЛАДКА'!U424</f>
        <v>0</v>
      </c>
      <c r="M22" s="851">
        <f>'12 л. РАСКЛАДКА'!U477</f>
        <v>0</v>
      </c>
      <c r="N22" s="851">
        <f>'12 л. РАСКЛАДКА'!U531</f>
        <v>0</v>
      </c>
      <c r="O22" s="1201">
        <f>'12 л. РАСКЛАДКА'!U584</f>
        <v>0</v>
      </c>
      <c r="P22" s="421">
        <f>'12 л. РАСКЛАДКА'!U641</f>
        <v>0</v>
      </c>
      <c r="Q22" s="1205">
        <f t="shared" si="1"/>
        <v>89.43</v>
      </c>
      <c r="R22" s="2721">
        <f t="shared" si="2"/>
        <v>-3.2142857142857224</v>
      </c>
      <c r="S22" s="2687">
        <f t="shared" si="3"/>
        <v>92.4</v>
      </c>
      <c r="T22" s="2691">
        <v>77</v>
      </c>
      <c r="V22" s="825"/>
      <c r="W22" s="831"/>
      <c r="X22" s="414"/>
      <c r="Y22" s="168"/>
      <c r="Z22" s="114"/>
      <c r="AA22" s="114"/>
      <c r="AB22" s="114"/>
      <c r="AC22" s="827"/>
      <c r="AD22" s="134"/>
      <c r="AE22" s="114"/>
      <c r="AF22" s="828"/>
      <c r="AG22" s="114"/>
      <c r="AH22" s="3262"/>
      <c r="AI22" s="114"/>
      <c r="AJ22" s="114"/>
    </row>
    <row r="23" spans="2:40" ht="13.5" customHeight="1">
      <c r="B23" s="533">
        <v>14</v>
      </c>
      <c r="C23" s="250" t="s">
        <v>114</v>
      </c>
      <c r="D23" s="2703">
        <f t="shared" si="0"/>
        <v>4</v>
      </c>
      <c r="E23" s="2933">
        <f>'12 л. РАСКЛАДКА'!U27</f>
        <v>0</v>
      </c>
      <c r="F23" s="851">
        <f>'12 л. РАСКЛАДКА'!U85</f>
        <v>0</v>
      </c>
      <c r="G23" s="851">
        <f>'12 л. РАСКЛАДКА'!U144</f>
        <v>0</v>
      </c>
      <c r="H23" s="851">
        <f>'12 л. РАСКЛАДКА'!U200</f>
        <v>0</v>
      </c>
      <c r="I23" s="851">
        <f>'12 л. РАСКЛАДКА'!U257</f>
        <v>0</v>
      </c>
      <c r="J23" s="2894">
        <f>'12 л. РАСКЛАДКА'!U313</f>
        <v>56</v>
      </c>
      <c r="K23" s="176">
        <f>'12 л. РАСКЛАДКА'!U369</f>
        <v>0</v>
      </c>
      <c r="L23" s="851">
        <f>'12 л. РАСКЛАДКА'!U425</f>
        <v>0</v>
      </c>
      <c r="M23" s="851">
        <f>'12 л. РАСКЛАДКА'!U478</f>
        <v>0</v>
      </c>
      <c r="N23" s="851">
        <f>'12 л. РАСКЛАДКА'!U532</f>
        <v>0</v>
      </c>
      <c r="O23" s="1201">
        <f>'12 л. РАСКЛАДКА'!U585</f>
        <v>55.2</v>
      </c>
      <c r="P23" s="421">
        <f>'12 л. РАСКЛАДКА'!U642</f>
        <v>0</v>
      </c>
      <c r="Q23" s="1205">
        <f t="shared" si="1"/>
        <v>111.2</v>
      </c>
      <c r="R23" s="2721">
        <f t="shared" si="2"/>
        <v>131.66666666666666</v>
      </c>
      <c r="S23" s="2687">
        <f t="shared" si="3"/>
        <v>48</v>
      </c>
      <c r="T23" s="2691">
        <v>40</v>
      </c>
      <c r="V23" s="825"/>
      <c r="W23" s="831"/>
      <c r="X23" s="414"/>
      <c r="Y23" s="168"/>
      <c r="Z23" s="114"/>
      <c r="AA23" s="114"/>
      <c r="AB23" s="114"/>
      <c r="AC23" s="827"/>
      <c r="AD23" s="134"/>
      <c r="AE23" s="114"/>
      <c r="AF23" s="828"/>
      <c r="AG23" s="114"/>
      <c r="AH23" s="3262"/>
      <c r="AI23" s="114"/>
      <c r="AJ23" s="114"/>
    </row>
    <row r="24" spans="2:40" ht="12" customHeight="1">
      <c r="B24" s="533">
        <v>15</v>
      </c>
      <c r="C24" s="250" t="s">
        <v>213</v>
      </c>
      <c r="D24" s="2703">
        <f t="shared" si="0"/>
        <v>35</v>
      </c>
      <c r="E24" s="2933">
        <f>'12 л. РАСКЛАДКА'!U28</f>
        <v>200</v>
      </c>
      <c r="F24" s="851">
        <f>'12 л. РАСКЛАДКА'!U86</f>
        <v>13.91</v>
      </c>
      <c r="G24" s="851">
        <f>'12 л. РАСКЛАДКА'!U145</f>
        <v>16.3</v>
      </c>
      <c r="H24" s="851">
        <f>'12 л. РАСКЛАДКА'!U201</f>
        <v>0</v>
      </c>
      <c r="I24" s="851">
        <f>'12 л. РАСКЛАДКА'!U258</f>
        <v>22.2</v>
      </c>
      <c r="J24" s="2894">
        <f>'12 л. РАСКЛАДКА'!U314</f>
        <v>0</v>
      </c>
      <c r="K24" s="176">
        <f>'12 л. РАСКЛАДКА'!U370</f>
        <v>0</v>
      </c>
      <c r="L24" s="851">
        <f>'12 л. РАСКЛАДКА'!U426</f>
        <v>20</v>
      </c>
      <c r="M24" s="851">
        <f>'12 л. РАСКЛАДКА'!U479</f>
        <v>41</v>
      </c>
      <c r="N24" s="851">
        <f>'12 л. РАСКЛАДКА'!U533</f>
        <v>20</v>
      </c>
      <c r="O24" s="1201">
        <f>'12 л. РАСКЛАДКА'!U586</f>
        <v>0</v>
      </c>
      <c r="P24" s="421">
        <f>'12 л. РАСКЛАДКА'!U643</f>
        <v>163</v>
      </c>
      <c r="Q24" s="1205">
        <f t="shared" si="1"/>
        <v>496.40999999999997</v>
      </c>
      <c r="R24" s="2721">
        <f t="shared" si="2"/>
        <v>18.192857142857136</v>
      </c>
      <c r="S24" s="2687">
        <f t="shared" si="3"/>
        <v>420</v>
      </c>
      <c r="T24" s="2691">
        <v>350</v>
      </c>
      <c r="V24" s="825"/>
      <c r="W24" s="831"/>
      <c r="X24" s="414"/>
      <c r="Y24" s="168"/>
      <c r="Z24" s="114"/>
      <c r="AA24" s="114"/>
      <c r="AB24" s="114"/>
      <c r="AC24" s="827"/>
      <c r="AD24" s="134"/>
      <c r="AE24" s="114"/>
      <c r="AF24" s="828"/>
      <c r="AG24" s="114"/>
      <c r="AH24" s="3265"/>
      <c r="AI24" s="114"/>
      <c r="AJ24" s="114"/>
    </row>
    <row r="25" spans="2:40" ht="14.25" customHeight="1">
      <c r="B25" s="533">
        <v>16</v>
      </c>
      <c r="C25" s="250" t="s">
        <v>214</v>
      </c>
      <c r="D25" s="2703">
        <f t="shared" si="0"/>
        <v>18</v>
      </c>
      <c r="E25" s="2933">
        <f>'12 л. РАСКЛАДКА'!U29</f>
        <v>0</v>
      </c>
      <c r="F25" s="851">
        <f>'12 л. РАСКЛАДКА'!U87</f>
        <v>0</v>
      </c>
      <c r="G25" s="851">
        <f>'12 л. РАСКЛАДКА'!U146</f>
        <v>200</v>
      </c>
      <c r="H25" s="851">
        <f>'12 л. РАСКЛАДКА'!U202</f>
        <v>0</v>
      </c>
      <c r="I25" s="851">
        <f>'12 л. РАСКЛАДКА'!U259</f>
        <v>200</v>
      </c>
      <c r="J25" s="2894">
        <f>'12 л. РАСКЛАДКА'!U315</f>
        <v>0</v>
      </c>
      <c r="K25" s="176">
        <f>'12 л. РАСКЛАДКА'!U371</f>
        <v>0</v>
      </c>
      <c r="L25" s="851">
        <f>'12 л. РАСКЛАДКА'!U427</f>
        <v>200</v>
      </c>
      <c r="M25" s="851">
        <f>'12 л. РАСКЛАДКА'!U480</f>
        <v>0</v>
      </c>
      <c r="N25" s="851">
        <f>'12 л. РАСКЛАДКА'!U534</f>
        <v>200</v>
      </c>
      <c r="O25" s="1201">
        <f>'12 л. РАСКЛАДКА'!U587</f>
        <v>0</v>
      </c>
      <c r="P25" s="421">
        <f>'12 л. РАСКЛАДКА'!U644</f>
        <v>0</v>
      </c>
      <c r="Q25" s="1205">
        <f t="shared" si="1"/>
        <v>800</v>
      </c>
      <c r="R25" s="2721">
        <f t="shared" si="2"/>
        <v>270.37037037037038</v>
      </c>
      <c r="S25" s="2687">
        <f t="shared" si="3"/>
        <v>216</v>
      </c>
      <c r="T25" s="2691">
        <v>180</v>
      </c>
      <c r="V25" s="830"/>
      <c r="W25" s="831"/>
      <c r="X25" s="414"/>
      <c r="Y25" s="168"/>
      <c r="Z25" s="114"/>
      <c r="AA25" s="114"/>
      <c r="AB25" s="114"/>
      <c r="AC25" s="827"/>
      <c r="AD25" s="134"/>
      <c r="AE25" s="114"/>
      <c r="AF25" s="828"/>
      <c r="AG25" s="114"/>
      <c r="AH25" s="3262"/>
      <c r="AI25" s="226"/>
      <c r="AJ25" s="114"/>
    </row>
    <row r="26" spans="2:40">
      <c r="B26" s="533">
        <v>17</v>
      </c>
      <c r="C26" s="250" t="s">
        <v>215</v>
      </c>
      <c r="D26" s="2703">
        <f t="shared" si="0"/>
        <v>6</v>
      </c>
      <c r="E26" s="2933">
        <f>'12 л. РАСКЛАДКА'!U30</f>
        <v>0</v>
      </c>
      <c r="F26" s="851">
        <f>'12 л. РАСКЛАДКА'!U88</f>
        <v>0</v>
      </c>
      <c r="G26" s="851">
        <f>'12 л. РАСКЛАДКА'!U147</f>
        <v>43.34</v>
      </c>
      <c r="H26" s="851">
        <f>'12 л. РАСКЛАДКА'!U203</f>
        <v>0</v>
      </c>
      <c r="I26" s="851">
        <f>'12 л. РАСКЛАДКА'!U260</f>
        <v>0</v>
      </c>
      <c r="J26" s="2894">
        <f>'12 л. РАСКЛАДКА'!U316</f>
        <v>0</v>
      </c>
      <c r="K26" s="176">
        <f>'12 л. РАСКЛАДКА'!U372</f>
        <v>0</v>
      </c>
      <c r="L26" s="851">
        <f>'12 л. РАСКЛАДКА'!U428</f>
        <v>43.4</v>
      </c>
      <c r="M26" s="851">
        <f>'12 л. РАСКЛАДКА'!U481</f>
        <v>0</v>
      </c>
      <c r="N26" s="851">
        <f>'12 л. РАСКЛАДКА'!U535</f>
        <v>0</v>
      </c>
      <c r="O26" s="1201">
        <f>'12 л. РАСКЛАДКА'!U588</f>
        <v>0</v>
      </c>
      <c r="P26" s="421">
        <f>'12 л. РАСКЛАДКА'!U645</f>
        <v>84</v>
      </c>
      <c r="Q26" s="1205">
        <f t="shared" si="1"/>
        <v>170.74</v>
      </c>
      <c r="R26" s="2901">
        <f t="shared" si="2"/>
        <v>137.13888888888889</v>
      </c>
      <c r="S26" s="2687">
        <f t="shared" si="3"/>
        <v>72</v>
      </c>
      <c r="T26" s="2691">
        <v>60</v>
      </c>
      <c r="V26" s="825"/>
      <c r="W26" s="831"/>
      <c r="X26" s="414"/>
      <c r="Y26" s="168"/>
      <c r="Z26" s="114"/>
      <c r="AA26" s="114"/>
      <c r="AB26" s="114"/>
      <c r="AC26" s="827"/>
      <c r="AD26" s="134"/>
      <c r="AE26" s="114"/>
      <c r="AF26" s="828"/>
      <c r="AG26" s="114"/>
      <c r="AH26" s="3262"/>
      <c r="AI26" s="114"/>
      <c r="AJ26" s="114"/>
    </row>
    <row r="27" spans="2:40">
      <c r="B27" s="533">
        <v>18</v>
      </c>
      <c r="C27" s="250" t="s">
        <v>47</v>
      </c>
      <c r="D27" s="2703">
        <f t="shared" si="0"/>
        <v>1.5</v>
      </c>
      <c r="E27" s="2933">
        <f>'12 л. РАСКЛАДКА'!U31</f>
        <v>20</v>
      </c>
      <c r="F27" s="851">
        <f>'12 л. РАСКЛАДКА'!U89</f>
        <v>0</v>
      </c>
      <c r="G27" s="851">
        <f>'12 л. РАСКЛАДКА'!U148</f>
        <v>0</v>
      </c>
      <c r="H27" s="851">
        <f>'12 л. РАСКЛАДКА'!U204</f>
        <v>0</v>
      </c>
      <c r="I27" s="851">
        <f>'12 л. РАСКЛАДКА'!U261</f>
        <v>0</v>
      </c>
      <c r="J27" s="2894">
        <f>'12 л. РАСКЛАДКА'!U317</f>
        <v>0</v>
      </c>
      <c r="K27" s="176">
        <f>'12 л. РАСКЛАДКА'!U373</f>
        <v>0</v>
      </c>
      <c r="L27" s="851">
        <f>'12 л. РАСКЛАДКА'!U429</f>
        <v>0</v>
      </c>
      <c r="M27" s="851">
        <f>'12 л. РАСКЛАДКА'!U482</f>
        <v>0</v>
      </c>
      <c r="N27" s="851">
        <f>'12 л. РАСКЛАДКА'!U536</f>
        <v>0</v>
      </c>
      <c r="O27" s="1201">
        <f>'12 л. РАСКЛАДКА'!U589</f>
        <v>0</v>
      </c>
      <c r="P27" s="421">
        <f>'12 л. РАСКЛАДКА'!U646</f>
        <v>0</v>
      </c>
      <c r="Q27" s="1205">
        <f t="shared" si="1"/>
        <v>20</v>
      </c>
      <c r="R27" s="2901">
        <f t="shared" si="2"/>
        <v>11.111111111111114</v>
      </c>
      <c r="S27" s="2687">
        <f t="shared" si="3"/>
        <v>18</v>
      </c>
      <c r="T27" s="2691">
        <v>15</v>
      </c>
      <c r="V27" s="825"/>
      <c r="W27" s="831"/>
      <c r="X27" s="414"/>
      <c r="Y27" s="168"/>
      <c r="Z27" s="114"/>
      <c r="AA27" s="114"/>
      <c r="AB27" s="114"/>
      <c r="AC27" s="827"/>
      <c r="AD27" s="134"/>
      <c r="AE27" s="114"/>
      <c r="AF27" s="828"/>
      <c r="AG27" s="114"/>
      <c r="AH27" s="3262"/>
      <c r="AI27" s="114"/>
      <c r="AJ27" s="114"/>
    </row>
    <row r="28" spans="2:40">
      <c r="B28" s="533">
        <v>19</v>
      </c>
      <c r="C28" s="250" t="s">
        <v>216</v>
      </c>
      <c r="D28" s="2703">
        <f t="shared" si="0"/>
        <v>1</v>
      </c>
      <c r="E28" s="2933">
        <f>'12 л. РАСКЛАДКА'!U32</f>
        <v>0</v>
      </c>
      <c r="F28" s="851">
        <f>'12 л. РАСКЛАДКА'!U90</f>
        <v>5</v>
      </c>
      <c r="G28" s="851">
        <f>'12 л. РАСКЛАДКА'!U149</f>
        <v>0</v>
      </c>
      <c r="H28" s="851">
        <f>'12 л. РАСКЛАДКА'!U205</f>
        <v>0</v>
      </c>
      <c r="I28" s="851">
        <f>'12 л. РАСКЛАДКА'!U262</f>
        <v>0</v>
      </c>
      <c r="J28" s="2894">
        <f>'12 л. РАСКЛАДКА'!U318</f>
        <v>0</v>
      </c>
      <c r="K28" s="176">
        <f>'12 л. РАСКЛАДКА'!U374</f>
        <v>0</v>
      </c>
      <c r="L28" s="851">
        <f>'12 л. РАСКЛАДКА'!U430</f>
        <v>0</v>
      </c>
      <c r="M28" s="851">
        <f>'12 л. РАСКЛАДКА'!U483</f>
        <v>0</v>
      </c>
      <c r="N28" s="851">
        <f>'12 л. РАСКЛАДКА'!U537</f>
        <v>0</v>
      </c>
      <c r="O28" s="1201">
        <f>'12 л. РАСКЛАДКА'!U590</f>
        <v>5</v>
      </c>
      <c r="P28" s="421">
        <f>'12 л. РАСКЛАДКА'!U647</f>
        <v>0</v>
      </c>
      <c r="Q28" s="1205">
        <f t="shared" si="1"/>
        <v>10</v>
      </c>
      <c r="R28" s="2901">
        <f t="shared" si="2"/>
        <v>-16.666666666666671</v>
      </c>
      <c r="S28" s="2687">
        <f t="shared" si="3"/>
        <v>12</v>
      </c>
      <c r="T28" s="2691">
        <v>10</v>
      </c>
      <c r="V28" s="825"/>
      <c r="W28" s="831"/>
      <c r="X28" s="414"/>
      <c r="Y28" s="168"/>
      <c r="Z28" s="114"/>
      <c r="AA28" s="114"/>
      <c r="AB28" s="114"/>
      <c r="AC28" s="827"/>
      <c r="AD28" s="134"/>
      <c r="AE28" s="114"/>
      <c r="AF28" s="828"/>
      <c r="AG28" s="114"/>
      <c r="AH28" s="3266"/>
      <c r="AI28" s="114"/>
      <c r="AJ28" s="114"/>
    </row>
    <row r="29" spans="2:40">
      <c r="B29" s="533">
        <v>20</v>
      </c>
      <c r="C29" s="250" t="s">
        <v>48</v>
      </c>
      <c r="D29" s="2703">
        <f t="shared" si="0"/>
        <v>3.5</v>
      </c>
      <c r="E29" s="2933">
        <f>'12 л. РАСКЛАДКА'!U33</f>
        <v>0</v>
      </c>
      <c r="F29" s="851">
        <f>'12 л. РАСКЛАДКА'!U91</f>
        <v>1.26</v>
      </c>
      <c r="G29" s="851">
        <f>'12 л. РАСКЛАДКА'!U150</f>
        <v>8.0399999999999991</v>
      </c>
      <c r="H29" s="851">
        <f>'12 л. РАСКЛАДКА'!U206</f>
        <v>0</v>
      </c>
      <c r="I29" s="851">
        <f>'12 л. РАСКЛАДКА'!U263</f>
        <v>6</v>
      </c>
      <c r="J29" s="2894">
        <f>'12 л. РАСКЛАДКА'!U319</f>
        <v>14.65</v>
      </c>
      <c r="K29" s="176">
        <f>'12 л. РАСКЛАДКА'!U375</f>
        <v>0</v>
      </c>
      <c r="L29" s="851">
        <f>'12 л. РАСКЛАДКА'!U431</f>
        <v>3.1</v>
      </c>
      <c r="M29" s="851">
        <f>'12 л. РАСКЛАДКА'!U484</f>
        <v>0</v>
      </c>
      <c r="N29" s="851">
        <f>'12 л. РАСКЛАДКА'!U538</f>
        <v>8.1</v>
      </c>
      <c r="O29" s="1201">
        <f>'12 л. РАСКЛАДКА'!U591</f>
        <v>7.6</v>
      </c>
      <c r="P29" s="421">
        <f>'12 л. РАСКЛАДКА'!U648</f>
        <v>5.8</v>
      </c>
      <c r="Q29" s="1205">
        <f t="shared" si="1"/>
        <v>54.55</v>
      </c>
      <c r="R29" s="2901">
        <f t="shared" si="2"/>
        <v>29.88095238095238</v>
      </c>
      <c r="S29" s="2687">
        <f t="shared" si="3"/>
        <v>42</v>
      </c>
      <c r="T29" s="2691">
        <v>35</v>
      </c>
      <c r="V29" s="825"/>
      <c r="W29" s="831"/>
      <c r="X29" s="414"/>
      <c r="Y29" s="168"/>
      <c r="Z29" s="114"/>
      <c r="AA29" s="114"/>
      <c r="AB29" s="114"/>
      <c r="AC29" s="827"/>
      <c r="AD29" s="134"/>
      <c r="AE29" s="114"/>
      <c r="AF29" s="828"/>
      <c r="AG29" s="114"/>
      <c r="AH29" s="3262"/>
      <c r="AI29" s="114"/>
      <c r="AJ29" s="114"/>
    </row>
    <row r="30" spans="2:40">
      <c r="B30" s="533">
        <v>21</v>
      </c>
      <c r="C30" s="250" t="s">
        <v>49</v>
      </c>
      <c r="D30" s="2703">
        <f t="shared" si="0"/>
        <v>1.7999999999999998</v>
      </c>
      <c r="E30" s="2933">
        <f>'12 л. РАСКЛАДКА'!U34</f>
        <v>0</v>
      </c>
      <c r="F30" s="851">
        <f>'12 л. РАСКЛАДКА'!U92</f>
        <v>1.27</v>
      </c>
      <c r="G30" s="851">
        <f>'12 л. РАСКЛАДКА'!U151</f>
        <v>0.76</v>
      </c>
      <c r="H30" s="851">
        <f>'12 л. РАСКЛАДКА'!U207</f>
        <v>4.5999999999999996</v>
      </c>
      <c r="I30" s="851">
        <f>'12 л. РАСКЛАДКА'!U264</f>
        <v>0</v>
      </c>
      <c r="J30" s="2894">
        <f>'12 л. РАСКЛАДКА'!U320</f>
        <v>0</v>
      </c>
      <c r="K30" s="176">
        <f>'12 л. РАСКЛАДКА'!U376</f>
        <v>3.2</v>
      </c>
      <c r="L30" s="851">
        <f>'12 л. РАСКЛАДКА'!U432</f>
        <v>3.67</v>
      </c>
      <c r="M30" s="851">
        <f>'12 л. РАСКЛАДКА'!U485</f>
        <v>4.2</v>
      </c>
      <c r="N30" s="851">
        <f>'12 л. РАСКЛАДКА'!U539</f>
        <v>0</v>
      </c>
      <c r="O30" s="1201">
        <f>'12 л. РАСКЛАДКА'!U592</f>
        <v>2</v>
      </c>
      <c r="P30" s="421">
        <f>'12 л. РАСКЛАДКА'!U649</f>
        <v>0</v>
      </c>
      <c r="Q30" s="1205">
        <f t="shared" si="1"/>
        <v>19.7</v>
      </c>
      <c r="R30" s="2721">
        <f t="shared" si="2"/>
        <v>-8.7962962962963047</v>
      </c>
      <c r="S30" s="2687">
        <f t="shared" si="3"/>
        <v>21.6</v>
      </c>
      <c r="T30" s="2691">
        <v>18</v>
      </c>
      <c r="V30" s="825"/>
      <c r="W30" s="831"/>
      <c r="X30" s="414"/>
      <c r="Y30" s="168"/>
      <c r="Z30" s="114"/>
      <c r="AA30" s="114"/>
      <c r="AB30" s="114"/>
      <c r="AC30" s="827"/>
      <c r="AD30" s="134"/>
      <c r="AE30" s="114"/>
      <c r="AF30" s="828"/>
      <c r="AG30" s="114"/>
      <c r="AH30" s="3262"/>
      <c r="AI30" s="114"/>
      <c r="AJ30" s="114"/>
    </row>
    <row r="31" spans="2:40" ht="12" customHeight="1">
      <c r="B31" s="533">
        <v>22</v>
      </c>
      <c r="C31" s="250" t="s">
        <v>217</v>
      </c>
      <c r="D31" s="2703">
        <f t="shared" si="0"/>
        <v>4</v>
      </c>
      <c r="E31" s="2933">
        <f>'12 л. РАСКЛАДКА'!U35</f>
        <v>0</v>
      </c>
      <c r="F31" s="851">
        <f>'12 л. РАСКЛАДКА'!U93</f>
        <v>5.0599999999999996</v>
      </c>
      <c r="G31" s="851">
        <f>'12 л. РАСКЛАДКА'!U152</f>
        <v>4</v>
      </c>
      <c r="H31" s="851">
        <f>'12 л. РАСКЛАДКА'!U208</f>
        <v>9.4499999999999993</v>
      </c>
      <c r="I31" s="851">
        <f>'12 л. РАСКЛАДКА'!U265</f>
        <v>1</v>
      </c>
      <c r="J31" s="2894">
        <f>'12 л. РАСКЛАДКА'!U321</f>
        <v>1.8</v>
      </c>
      <c r="K31" s="176">
        <f>'12 л. РАСКЛАДКА'!U377</f>
        <v>7</v>
      </c>
      <c r="L31" s="851">
        <f>'12 л. РАСКЛАДКА'!U433</f>
        <v>4</v>
      </c>
      <c r="M31" s="851">
        <f>'12 л. РАСКЛАДКА'!U486</f>
        <v>0</v>
      </c>
      <c r="N31" s="851">
        <f>'12 л. РАСКЛАДКА'!U540</f>
        <v>2</v>
      </c>
      <c r="O31" s="1201">
        <f>'12 л. РАСКЛАДКА'!U593</f>
        <v>7.4859999999999998</v>
      </c>
      <c r="P31" s="421">
        <f>'12 л. РАСКЛАДКА'!U650</f>
        <v>8</v>
      </c>
      <c r="Q31" s="1205">
        <f t="shared" si="1"/>
        <v>49.795999999999999</v>
      </c>
      <c r="R31" s="2721">
        <f t="shared" si="2"/>
        <v>3.7416666666666742</v>
      </c>
      <c r="S31" s="2687">
        <f t="shared" si="3"/>
        <v>48</v>
      </c>
      <c r="T31" s="2691">
        <v>40</v>
      </c>
      <c r="V31" s="825"/>
      <c r="W31" s="831"/>
      <c r="X31" s="414"/>
      <c r="Y31" s="168"/>
      <c r="Z31" s="114"/>
      <c r="AA31" s="114"/>
      <c r="AB31" s="114"/>
      <c r="AC31" s="827"/>
      <c r="AD31" s="134"/>
      <c r="AE31" s="114"/>
      <c r="AF31" s="828"/>
      <c r="AG31" s="114"/>
      <c r="AH31" s="3262"/>
      <c r="AI31" s="114"/>
      <c r="AJ31" s="114"/>
    </row>
    <row r="32" spans="2:40" ht="13.5" customHeight="1">
      <c r="B32" s="533">
        <v>23</v>
      </c>
      <c r="C32" s="250" t="s">
        <v>50</v>
      </c>
      <c r="D32" s="2703">
        <f t="shared" si="0"/>
        <v>3.5</v>
      </c>
      <c r="E32" s="2933">
        <f>'12 л. РАСКЛАДКА'!U36</f>
        <v>10</v>
      </c>
      <c r="F32" s="851">
        <f>'12 л. РАСКЛАДКА'!U94</f>
        <v>7</v>
      </c>
      <c r="G32" s="851">
        <f>'12 л. РАСКЛАДКА'!U153</f>
        <v>3.2</v>
      </c>
      <c r="H32" s="851">
        <f>'12 л. РАСКЛАДКА'!U209</f>
        <v>7</v>
      </c>
      <c r="I32" s="851">
        <f>'12 л. РАСКЛАДКА'!U266</f>
        <v>0</v>
      </c>
      <c r="J32" s="2894">
        <f>'12 л. РАСКЛАДКА'!U322</f>
        <v>9.6</v>
      </c>
      <c r="K32" s="176">
        <f>'12 л. РАСКЛАДКА'!U378</f>
        <v>7</v>
      </c>
      <c r="L32" s="851">
        <f>'12 л. РАСКЛАДКА'!U434</f>
        <v>1.6</v>
      </c>
      <c r="M32" s="851">
        <f>'12 л. РАСКЛАДКА'!U487</f>
        <v>0</v>
      </c>
      <c r="N32" s="851">
        <f>'12 л. РАСКЛАДКА'!U541</f>
        <v>1.6</v>
      </c>
      <c r="O32" s="1201">
        <f>'12 л. РАСКЛАДКА'!U594</f>
        <v>0</v>
      </c>
      <c r="P32" s="421">
        <f>'12 л. РАСКЛАДКА'!U651</f>
        <v>18</v>
      </c>
      <c r="Q32" s="1205">
        <f t="shared" si="1"/>
        <v>65</v>
      </c>
      <c r="R32" s="2721">
        <f t="shared" si="2"/>
        <v>54.761904761904759</v>
      </c>
      <c r="S32" s="2687">
        <f t="shared" si="3"/>
        <v>42</v>
      </c>
      <c r="T32" s="2691">
        <v>35</v>
      </c>
      <c r="V32" s="825"/>
      <c r="W32" s="831"/>
      <c r="X32" s="414"/>
      <c r="Y32" s="168"/>
      <c r="Z32" s="114"/>
      <c r="AA32" s="114"/>
      <c r="AB32" s="114"/>
      <c r="AC32" s="827"/>
      <c r="AD32" s="134"/>
      <c r="AE32" s="114"/>
      <c r="AF32" s="828"/>
      <c r="AG32" s="114"/>
      <c r="AH32" s="3262"/>
      <c r="AI32" s="114"/>
      <c r="AJ32" s="114"/>
    </row>
    <row r="33" spans="2:36" ht="12.75" customHeight="1">
      <c r="B33" s="533">
        <v>24</v>
      </c>
      <c r="C33" s="250" t="s">
        <v>51</v>
      </c>
      <c r="D33" s="2703">
        <f t="shared" si="0"/>
        <v>1.5</v>
      </c>
      <c r="E33" s="2933">
        <f>'12 л. РАСКЛАДКА'!U37</f>
        <v>0</v>
      </c>
      <c r="F33" s="851">
        <f>'12 л. РАСКЛАДКА'!U95</f>
        <v>0</v>
      </c>
      <c r="G33" s="851">
        <f>'12 л. РАСКЛАДКА'!U154</f>
        <v>0</v>
      </c>
      <c r="H33" s="851">
        <f>'12 л. РАСКЛАДКА'!U210</f>
        <v>20</v>
      </c>
      <c r="I33" s="851">
        <f>'12 л. РАСКЛАДКА'!U267</f>
        <v>0</v>
      </c>
      <c r="J33" s="2894">
        <f>'12 л. РАСКЛАДКА'!U323</f>
        <v>21</v>
      </c>
      <c r="K33" s="176">
        <f>'12 л. РАСКЛАДКА'!U379</f>
        <v>0</v>
      </c>
      <c r="L33" s="851">
        <f>'12 л. РАСКЛАДКА'!U435</f>
        <v>0</v>
      </c>
      <c r="M33" s="851">
        <f>'12 л. РАСКЛАДКА'!U488</f>
        <v>0</v>
      </c>
      <c r="N33" s="851">
        <f>'12 л. РАСКЛАДКА'!U542</f>
        <v>0</v>
      </c>
      <c r="O33" s="1201">
        <f>'12 л. РАСКЛАДКА'!U595</f>
        <v>0</v>
      </c>
      <c r="P33" s="421">
        <f>'12 л. РАСКЛАДКА'!U652</f>
        <v>0</v>
      </c>
      <c r="Q33" s="1205">
        <f t="shared" si="1"/>
        <v>41</v>
      </c>
      <c r="R33" s="2904">
        <f t="shared" si="2"/>
        <v>127.77777777777777</v>
      </c>
      <c r="S33" s="2687">
        <f t="shared" si="3"/>
        <v>18</v>
      </c>
      <c r="T33" s="2691">
        <v>15</v>
      </c>
      <c r="V33" s="825"/>
      <c r="W33" s="831"/>
      <c r="X33" s="414"/>
      <c r="Y33" s="168"/>
      <c r="Z33" s="114"/>
      <c r="AA33" s="114"/>
      <c r="AB33" s="114"/>
      <c r="AC33" s="827"/>
      <c r="AD33" s="134"/>
      <c r="AE33" s="114"/>
      <c r="AF33" s="828"/>
      <c r="AG33" s="114"/>
      <c r="AH33" s="3262"/>
      <c r="AI33" s="114"/>
      <c r="AJ33" s="114"/>
    </row>
    <row r="34" spans="2:36" ht="12" customHeight="1">
      <c r="B34" s="533">
        <v>25</v>
      </c>
      <c r="C34" s="250" t="s">
        <v>52</v>
      </c>
      <c r="D34" s="2703">
        <f t="shared" si="0"/>
        <v>0.2</v>
      </c>
      <c r="E34" s="2933">
        <f>'12 л. РАСКЛАДКА'!U38</f>
        <v>0</v>
      </c>
      <c r="F34" s="851">
        <f>'12 л. РАСКЛАДКА'!U96</f>
        <v>1</v>
      </c>
      <c r="G34" s="851">
        <f>'12 л. РАСКЛАДКА'!U155</f>
        <v>0</v>
      </c>
      <c r="H34" s="851">
        <f>'12 л. РАСКЛАДКА'!U211</f>
        <v>1</v>
      </c>
      <c r="I34" s="851">
        <f>'12 л. РАСКЛАДКА'!U268</f>
        <v>0</v>
      </c>
      <c r="J34" s="2894">
        <f>'12 л. РАСКЛАДКА'!U324</f>
        <v>1</v>
      </c>
      <c r="K34" s="176">
        <f>'12 л. РАСКЛАДКА'!U380</f>
        <v>0</v>
      </c>
      <c r="L34" s="851">
        <f>'12 л. РАСКЛАДКА'!U436</f>
        <v>0</v>
      </c>
      <c r="M34" s="851">
        <f>'12 л. РАСКЛАДКА'!U489</f>
        <v>0</v>
      </c>
      <c r="N34" s="851">
        <f>'12 л. РАСКЛАДКА'!U543</f>
        <v>0</v>
      </c>
      <c r="O34" s="1201">
        <f>'12 л. РАСКЛАДКА'!U596</f>
        <v>1</v>
      </c>
      <c r="P34" s="421">
        <f>'12 л. РАСКЛАДКА'!U653</f>
        <v>0</v>
      </c>
      <c r="Q34" s="1205">
        <f t="shared" si="1"/>
        <v>4</v>
      </c>
      <c r="R34" s="2904">
        <f t="shared" si="2"/>
        <v>66.666666666666629</v>
      </c>
      <c r="S34" s="2687">
        <f t="shared" si="3"/>
        <v>2.4000000000000004</v>
      </c>
      <c r="T34" s="2691">
        <v>2</v>
      </c>
      <c r="V34" s="825"/>
      <c r="W34" s="839"/>
      <c r="X34" s="414"/>
      <c r="Y34" s="168"/>
      <c r="Z34" s="114"/>
      <c r="AA34" s="114"/>
      <c r="AB34" s="114"/>
      <c r="AC34" s="827"/>
      <c r="AD34" s="134"/>
      <c r="AE34" s="114"/>
      <c r="AF34" s="828"/>
      <c r="AG34" s="114"/>
      <c r="AH34" s="3266"/>
      <c r="AI34" s="114"/>
      <c r="AJ34" s="114"/>
    </row>
    <row r="35" spans="2:36" ht="15.75" customHeight="1">
      <c r="B35" s="533">
        <v>26</v>
      </c>
      <c r="C35" s="250" t="s">
        <v>218</v>
      </c>
      <c r="D35" s="2703">
        <f t="shared" si="0"/>
        <v>0.12</v>
      </c>
      <c r="E35" s="2933">
        <f>'12 л. РАСКЛАДКА'!U39</f>
        <v>0</v>
      </c>
      <c r="F35" s="851">
        <f>'12 л. РАСКЛАДКА'!U97</f>
        <v>0</v>
      </c>
      <c r="G35" s="851">
        <f>'12 л. РАСКЛАДКА'!U156</f>
        <v>0</v>
      </c>
      <c r="H35" s="851">
        <f>'12 л. РАСКЛАДКА'!U212</f>
        <v>0</v>
      </c>
      <c r="I35" s="851">
        <f>'12 л. РАСКЛАДКА'!U269</f>
        <v>0</v>
      </c>
      <c r="J35" s="2894">
        <f>'12 л. РАСКЛАДКА'!U325</f>
        <v>0</v>
      </c>
      <c r="K35" s="176">
        <f>'12 л. РАСКЛАДКА'!U381</f>
        <v>0</v>
      </c>
      <c r="L35" s="851">
        <f>'12 л. РАСКЛАДКА'!U437</f>
        <v>0</v>
      </c>
      <c r="M35" s="851">
        <f>'12 л. РАСКЛАДКА'!U490</f>
        <v>0</v>
      </c>
      <c r="N35" s="851">
        <f>'12 л. РАСКЛАДКА'!U544</f>
        <v>0</v>
      </c>
      <c r="O35" s="1201">
        <f>'12 л. РАСКЛАДКА'!U597</f>
        <v>0</v>
      </c>
      <c r="P35" s="421">
        <f>'12 л. РАСКЛАДКА'!U654</f>
        <v>2.38</v>
      </c>
      <c r="Q35" s="1205">
        <f t="shared" si="1"/>
        <v>2.38</v>
      </c>
      <c r="R35" s="2904">
        <f t="shared" si="2"/>
        <v>65.277777777777771</v>
      </c>
      <c r="S35" s="2687">
        <f t="shared" si="3"/>
        <v>1.44</v>
      </c>
      <c r="T35" s="2691">
        <v>1.2</v>
      </c>
      <c r="V35" s="825"/>
      <c r="W35" s="831"/>
      <c r="X35" s="414"/>
      <c r="Y35" s="168"/>
      <c r="Z35" s="114"/>
      <c r="AA35" s="114"/>
      <c r="AB35" s="114"/>
      <c r="AC35" s="827"/>
      <c r="AD35" s="134"/>
      <c r="AE35" s="114"/>
      <c r="AF35" s="828"/>
      <c r="AG35" s="114"/>
      <c r="AH35" s="3262"/>
      <c r="AI35" s="114"/>
      <c r="AJ35" s="114"/>
    </row>
    <row r="36" spans="2:36" ht="12" customHeight="1">
      <c r="B36" s="533">
        <v>27</v>
      </c>
      <c r="C36" s="250" t="s">
        <v>115</v>
      </c>
      <c r="D36" s="2703">
        <f t="shared" si="0"/>
        <v>0.2</v>
      </c>
      <c r="E36" s="2933">
        <f>'12 л. РАСКЛАДКА'!U40</f>
        <v>3</v>
      </c>
      <c r="F36" s="851">
        <f>'12 л. РАСКЛАДКА'!U98</f>
        <v>0</v>
      </c>
      <c r="G36" s="851">
        <f>'12 л. РАСКЛАДКА'!U157</f>
        <v>0</v>
      </c>
      <c r="H36" s="851">
        <f>'12 л. РАСКЛАДКА'!U213</f>
        <v>0</v>
      </c>
      <c r="I36" s="851">
        <f>'12 л. РАСКЛАДКА'!U270</f>
        <v>0</v>
      </c>
      <c r="J36" s="2894">
        <f>'12 л. РАСКЛАДКА'!U326</f>
        <v>0</v>
      </c>
      <c r="K36" s="176">
        <f>'12 л. РАСКЛАДКА'!U382</f>
        <v>0</v>
      </c>
      <c r="L36" s="851">
        <f>'12 л. РАСКЛАДКА'!U438</f>
        <v>0</v>
      </c>
      <c r="M36" s="851">
        <f>'12 л. РАСКЛАДКА'!U491</f>
        <v>0</v>
      </c>
      <c r="N36" s="851">
        <f>'12 л. РАСКЛАДКА'!U545</f>
        <v>0</v>
      </c>
      <c r="O36" s="1201">
        <f>'12 л. РАСКЛАДКА'!U598</f>
        <v>0</v>
      </c>
      <c r="P36" s="421">
        <f>'12 л. РАСКЛАДКА'!U655</f>
        <v>0</v>
      </c>
      <c r="Q36" s="1205">
        <f t="shared" si="1"/>
        <v>3</v>
      </c>
      <c r="R36" s="2904">
        <f t="shared" si="2"/>
        <v>24.999999999999986</v>
      </c>
      <c r="S36" s="2687">
        <f t="shared" si="3"/>
        <v>2.4000000000000004</v>
      </c>
      <c r="T36" s="2691">
        <v>2</v>
      </c>
      <c r="V36" s="825"/>
      <c r="W36" s="839"/>
      <c r="X36" s="414"/>
      <c r="Y36" s="168"/>
      <c r="Z36" s="114"/>
      <c r="AA36" s="114"/>
      <c r="AB36" s="114"/>
      <c r="AC36" s="827"/>
      <c r="AD36" s="134"/>
      <c r="AE36" s="114"/>
      <c r="AF36" s="828"/>
      <c r="AG36" s="114"/>
      <c r="AH36" s="3262"/>
      <c r="AI36" s="114"/>
      <c r="AJ36" s="114"/>
    </row>
    <row r="37" spans="2:36" ht="12" hidden="1" customHeight="1">
      <c r="B37" s="533">
        <v>28</v>
      </c>
      <c r="C37" s="250" t="s">
        <v>53</v>
      </c>
      <c r="D37" s="2703">
        <f t="shared" si="0"/>
        <v>0.03</v>
      </c>
      <c r="E37" s="2933">
        <f>'12 л. РАСКЛАДКА'!U41</f>
        <v>0</v>
      </c>
      <c r="F37" s="851">
        <f>'12 л. РАСКЛАДКА'!U99</f>
        <v>0</v>
      </c>
      <c r="G37" s="851">
        <f>'12 л. РАСКЛАДКА'!U158</f>
        <v>0</v>
      </c>
      <c r="H37" s="851">
        <f>'12 л. РАСКЛАДКА'!U214</f>
        <v>0</v>
      </c>
      <c r="I37" s="851">
        <f>'12 л. РАСКЛАДКА'!U271</f>
        <v>0</v>
      </c>
      <c r="J37" s="2894">
        <f>'12 л. РАСКЛАДКА'!U327</f>
        <v>1.1200000000000001</v>
      </c>
      <c r="K37" s="176">
        <f>'12 л. РАСКЛАДКА'!U383</f>
        <v>0</v>
      </c>
      <c r="L37" s="851">
        <f>'12 л. РАСКЛАДКА'!U439</f>
        <v>0</v>
      </c>
      <c r="M37" s="851">
        <f>'12 л. РАСКЛАДКА'!U492</f>
        <v>0</v>
      </c>
      <c r="N37" s="851">
        <f>'12 л. РАСКЛАДКА'!U546</f>
        <v>0</v>
      </c>
      <c r="O37" s="1201">
        <f>'12 л. РАСКЛАДКА'!U599</f>
        <v>0</v>
      </c>
      <c r="P37" s="421">
        <f>'12 л. РАСКЛАДКА'!U656</f>
        <v>0</v>
      </c>
      <c r="Q37" s="1205">
        <f t="shared" si="1"/>
        <v>1.1200000000000001</v>
      </c>
      <c r="R37" s="2721">
        <f t="shared" si="2"/>
        <v>211.11111111111114</v>
      </c>
      <c r="S37" s="2687">
        <f t="shared" si="3"/>
        <v>0.36</v>
      </c>
      <c r="T37" s="2691">
        <v>0.3</v>
      </c>
      <c r="V37" s="825"/>
      <c r="W37" s="831"/>
      <c r="X37" s="414"/>
      <c r="Y37" s="168"/>
      <c r="Z37" s="114"/>
      <c r="AA37" s="114"/>
      <c r="AB37" s="114"/>
      <c r="AC37" s="827"/>
      <c r="AD37" s="134"/>
      <c r="AE37" s="114"/>
      <c r="AF37" s="828"/>
      <c r="AG37" s="114"/>
      <c r="AH37" s="3266"/>
      <c r="AI37" s="114"/>
      <c r="AJ37" s="114"/>
    </row>
    <row r="38" spans="2:36" ht="12.75" customHeight="1">
      <c r="B38" s="533">
        <v>29</v>
      </c>
      <c r="C38" s="576" t="s">
        <v>1002</v>
      </c>
      <c r="D38" s="2703">
        <f t="shared" si="0"/>
        <v>0.5</v>
      </c>
      <c r="E38" s="2933">
        <f>'12 л. РАСКЛАДКА'!U42</f>
        <v>0</v>
      </c>
      <c r="F38" s="851">
        <f>'12 л. РАСКЛАДКА'!U100</f>
        <v>0.2</v>
      </c>
      <c r="G38" s="851">
        <f>'12 л. РАСКЛАДКА'!U159</f>
        <v>0</v>
      </c>
      <c r="H38" s="851">
        <f>'12 л. РАСКЛАДКА'!U215</f>
        <v>1.1499999999999999</v>
      </c>
      <c r="I38" s="851">
        <f>'12 л. РАСКЛАДКА'!U272</f>
        <v>0.2</v>
      </c>
      <c r="J38" s="2894">
        <f>'12 л. РАСКЛАДКА'!U328</f>
        <v>0.99</v>
      </c>
      <c r="K38" s="176">
        <f>'12 л. РАСКЛАДКА'!U384</f>
        <v>0.4</v>
      </c>
      <c r="L38" s="851">
        <f>'12 л. РАСКЛАДКА'!U440</f>
        <v>0.16</v>
      </c>
      <c r="M38" s="851">
        <f>'12 л. РАСКЛАДКА'!U493</f>
        <v>0.62</v>
      </c>
      <c r="N38" s="851">
        <f>'12 л. РАСКЛАДКА'!U547</f>
        <v>0.16</v>
      </c>
      <c r="O38" s="1201">
        <f>'12 л. РАСКЛАДКА'!U600</f>
        <v>0.6</v>
      </c>
      <c r="P38" s="421">
        <f>'12 л. РАСКЛАДКА'!U657</f>
        <v>0.5</v>
      </c>
      <c r="Q38" s="1205">
        <f t="shared" si="1"/>
        <v>4.9800000000000004</v>
      </c>
      <c r="R38" s="2721">
        <f t="shared" si="2"/>
        <v>-16.999999999999986</v>
      </c>
      <c r="S38" s="2687">
        <f t="shared" si="3"/>
        <v>6</v>
      </c>
      <c r="T38" s="2691">
        <v>5</v>
      </c>
      <c r="V38" s="825"/>
      <c r="W38" s="831"/>
      <c r="X38" s="414"/>
      <c r="Y38" s="168"/>
      <c r="Z38" s="114"/>
      <c r="AA38" s="114"/>
      <c r="AB38" s="114"/>
      <c r="AC38" s="827"/>
      <c r="AD38" s="134"/>
      <c r="AE38" s="114"/>
      <c r="AF38" s="828"/>
      <c r="AG38" s="114"/>
      <c r="AH38" s="3262"/>
      <c r="AI38" s="114"/>
      <c r="AJ38" s="114"/>
    </row>
    <row r="39" spans="2:36" ht="11.25" customHeight="1">
      <c r="B39" s="533">
        <v>30</v>
      </c>
      <c r="C39" s="250" t="s">
        <v>116</v>
      </c>
      <c r="D39" s="2703">
        <f t="shared" si="0"/>
        <v>0.4</v>
      </c>
      <c r="E39" s="2933">
        <f>'12 л. РАСКЛАДКА'!U43</f>
        <v>0</v>
      </c>
      <c r="F39" s="851">
        <f>'12 л. РАСКЛАДКА'!U101</f>
        <v>0</v>
      </c>
      <c r="G39" s="851">
        <f>'12 л. РАСКЛАДКА'!U160</f>
        <v>1</v>
      </c>
      <c r="H39" s="851">
        <f>'12 л. РАСКЛАДКА'!U216</f>
        <v>0</v>
      </c>
      <c r="I39" s="851">
        <f>'12 л. РАСКЛАДКА'!U273</f>
        <v>0</v>
      </c>
      <c r="J39" s="2894">
        <f>'12 л. РАСКЛАДКА'!U329</f>
        <v>0</v>
      </c>
      <c r="K39" s="176">
        <f>'12 л. РАСКЛАДКА'!U385</f>
        <v>0</v>
      </c>
      <c r="L39" s="851">
        <f>'12 л. РАСКЛАДКА'!U441</f>
        <v>0</v>
      </c>
      <c r="M39" s="851">
        <f>'12 л. РАСКЛАДКА'!U494</f>
        <v>0</v>
      </c>
      <c r="N39" s="851">
        <f>'12 л. РАСКЛАДКА'!U548</f>
        <v>0</v>
      </c>
      <c r="O39" s="1201">
        <f>'12 л. РАСКЛАДКА'!U601</f>
        <v>0</v>
      </c>
      <c r="P39" s="421">
        <f>'12 л. РАСКЛАДКА'!U658</f>
        <v>0</v>
      </c>
      <c r="Q39" s="1205">
        <f t="shared" si="1"/>
        <v>1</v>
      </c>
      <c r="R39" s="2721">
        <f t="shared" si="2"/>
        <v>-79.166666666666671</v>
      </c>
      <c r="S39" s="2687">
        <f t="shared" si="3"/>
        <v>4.8000000000000007</v>
      </c>
      <c r="T39" s="2691">
        <v>4</v>
      </c>
      <c r="V39" s="830"/>
      <c r="W39" s="839"/>
      <c r="X39" s="414"/>
      <c r="Y39" s="168"/>
      <c r="Z39" s="114"/>
      <c r="AA39" s="114"/>
      <c r="AB39" s="114"/>
      <c r="AC39" s="827"/>
      <c r="AD39" s="134"/>
      <c r="AE39" s="114"/>
      <c r="AF39" s="828"/>
      <c r="AG39" s="114"/>
      <c r="AH39" s="3262"/>
      <c r="AI39" s="114"/>
      <c r="AJ39" s="114"/>
    </row>
    <row r="40" spans="2:36" ht="12" customHeight="1">
      <c r="B40" s="533">
        <v>31</v>
      </c>
      <c r="C40" s="250" t="s">
        <v>117</v>
      </c>
      <c r="D40" s="2703">
        <f t="shared" si="0"/>
        <v>0.2</v>
      </c>
      <c r="E40" s="2933">
        <f>'12 л. РАСКЛАДКА'!U44</f>
        <v>0</v>
      </c>
      <c r="F40" s="851">
        <f>'12 л. РАСКЛАДКА'!U102</f>
        <v>4.0000000000000002E-4</v>
      </c>
      <c r="G40" s="851">
        <f>'12 л. РАСКЛАДКА'!U161</f>
        <v>2.5000000000000001E-2</v>
      </c>
      <c r="H40" s="851">
        <f>'12 л. РАСКЛАДКА'!U217</f>
        <v>0</v>
      </c>
      <c r="I40" s="851">
        <f>'12 л. РАСКЛАДКА'!U274</f>
        <v>4.0000000000000001E-3</v>
      </c>
      <c r="J40" s="2894">
        <f>'12 л. РАСКЛАДКА'!U330</f>
        <v>0</v>
      </c>
      <c r="K40" s="176">
        <f>'12 л. РАСКЛАДКА'!U386</f>
        <v>0.2</v>
      </c>
      <c r="L40" s="851">
        <f>'12 л. РАСКЛАДКА'!U442</f>
        <v>1E-3</v>
      </c>
      <c r="M40" s="851">
        <f>'12 л. РАСКЛАДКА'!U495</f>
        <v>4.0000000000000001E-3</v>
      </c>
      <c r="N40" s="851">
        <f>'12 л. РАСКЛАДКА'!U549</f>
        <v>1E-3</v>
      </c>
      <c r="O40" s="2949">
        <f>'12 л. РАСКЛАДКА'!U602</f>
        <v>4.0000000000000002E-4</v>
      </c>
      <c r="P40" s="421">
        <f>'12 л. РАСКЛАДКА'!U659</f>
        <v>0</v>
      </c>
      <c r="Q40" s="1205">
        <f t="shared" si="1"/>
        <v>0.23580000000000004</v>
      </c>
      <c r="R40" s="2721">
        <f t="shared" si="2"/>
        <v>-90.174999999999997</v>
      </c>
      <c r="S40" s="2687">
        <f t="shared" si="3"/>
        <v>2.4000000000000004</v>
      </c>
      <c r="T40" s="2691">
        <v>2</v>
      </c>
      <c r="V40" s="830"/>
      <c r="W40" s="831"/>
      <c r="X40" s="414"/>
      <c r="Y40" s="168"/>
      <c r="Z40" s="114"/>
      <c r="AA40" s="114"/>
      <c r="AB40" s="114"/>
      <c r="AC40" s="827"/>
      <c r="AD40" s="134"/>
      <c r="AE40" s="114"/>
      <c r="AF40" s="828"/>
      <c r="AG40" s="114"/>
      <c r="AH40" s="3267"/>
      <c r="AI40" s="114"/>
      <c r="AJ40" s="114"/>
    </row>
    <row r="41" spans="2:36" ht="13.5" customHeight="1">
      <c r="B41" s="533">
        <v>32</v>
      </c>
      <c r="C41" s="250" t="s">
        <v>55</v>
      </c>
      <c r="D41" s="2703">
        <f t="shared" si="0"/>
        <v>9</v>
      </c>
      <c r="E41" s="2937">
        <f>'12 л. МЕНЮ '!E92</f>
        <v>9.8640000000000008</v>
      </c>
      <c r="F41" s="852">
        <f>'12 л. МЕНЮ '!E146</f>
        <v>10.408999999999999</v>
      </c>
      <c r="G41" s="852">
        <f>'12 л. МЕНЮ '!E206</f>
        <v>10.450999999999999</v>
      </c>
      <c r="H41" s="852">
        <f>'12 л. МЕНЮ '!E259</f>
        <v>3.9400000000000004</v>
      </c>
      <c r="I41" s="852">
        <f>'12 л. МЕНЮ '!E313</f>
        <v>10.337999999999999</v>
      </c>
      <c r="J41" s="2894">
        <f>'12 л. МЕНЮ '!E372</f>
        <v>9</v>
      </c>
      <c r="K41" s="852">
        <f>'12 л. МЕНЮ '!E487</f>
        <v>6.3870000000000005</v>
      </c>
      <c r="L41" s="852">
        <f>'12 л. МЕНЮ '!E542</f>
        <v>9.0229999999999997</v>
      </c>
      <c r="M41" s="2938">
        <f>'12 л. МЕНЮ '!E596</f>
        <v>8.9499999999999993</v>
      </c>
      <c r="N41" s="852">
        <f>'12 л. МЕНЮ '!E651</f>
        <v>8.84</v>
      </c>
      <c r="O41" s="1202">
        <f>'12 л. МЕНЮ '!E706</f>
        <v>11.796999999999999</v>
      </c>
      <c r="P41" s="421">
        <f>'12 л. МЕНЮ '!E762</f>
        <v>9.004999999999999</v>
      </c>
      <c r="Q41" s="1205">
        <f t="shared" si="1"/>
        <v>108.00399999999999</v>
      </c>
      <c r="R41" s="2905">
        <f t="shared" si="2"/>
        <v>3.7037037037066511E-3</v>
      </c>
      <c r="S41" s="2687">
        <f t="shared" si="3"/>
        <v>108</v>
      </c>
      <c r="T41" s="2691">
        <v>90</v>
      </c>
      <c r="V41" s="830"/>
      <c r="W41" s="839"/>
      <c r="X41" s="414"/>
      <c r="Y41" s="168"/>
      <c r="Z41" s="114"/>
      <c r="AA41" s="114"/>
      <c r="AB41" s="114"/>
      <c r="AC41" s="827"/>
      <c r="AD41" s="134"/>
      <c r="AE41" s="114"/>
      <c r="AF41" s="828"/>
      <c r="AG41" s="114"/>
      <c r="AH41" s="3262"/>
      <c r="AI41" s="114"/>
      <c r="AJ41" s="114"/>
    </row>
    <row r="42" spans="2:36" ht="10.5" customHeight="1">
      <c r="B42" s="533">
        <v>33</v>
      </c>
      <c r="C42" s="250" t="s">
        <v>56</v>
      </c>
      <c r="D42" s="2703">
        <f t="shared" si="0"/>
        <v>9.2000000000000011</v>
      </c>
      <c r="E42" s="2937">
        <f>'12 л. МЕНЮ '!F92</f>
        <v>9.4280000000000008</v>
      </c>
      <c r="F42" s="852">
        <f>'12 л. МЕНЮ '!F146</f>
        <v>8.7059999999999995</v>
      </c>
      <c r="G42" s="852">
        <f>'12 л. МЕНЮ '!F206</f>
        <v>9.2080000000000002</v>
      </c>
      <c r="H42" s="852">
        <f>'12 л. МЕНЮ '!F259</f>
        <v>5.9539999999999997</v>
      </c>
      <c r="I42" s="852">
        <f>'12 л. МЕНЮ '!F313</f>
        <v>12.704000000000001</v>
      </c>
      <c r="J42" s="2894">
        <f>'12 л. МЕНЮ '!F372</f>
        <v>9.2000000000000011</v>
      </c>
      <c r="K42" s="852">
        <f>'12 л. МЕНЮ '!F487</f>
        <v>8.9130000000000003</v>
      </c>
      <c r="L42" s="852">
        <f>'12 л. МЕНЮ '!F542</f>
        <v>10.1</v>
      </c>
      <c r="M42" s="852">
        <f>'12 л. МЕНЮ '!F596</f>
        <v>9.6719999999999988</v>
      </c>
      <c r="N42" s="852">
        <f>'12 л. МЕНЮ '!F651</f>
        <v>7.8049999999999997</v>
      </c>
      <c r="O42" s="1202">
        <f>'12 л. МЕНЮ '!F706</f>
        <v>9.51</v>
      </c>
      <c r="P42" s="421">
        <f>'12 л. МЕНЮ '!F762</f>
        <v>9.1999999999999993</v>
      </c>
      <c r="Q42" s="1205">
        <f t="shared" si="1"/>
        <v>110.4</v>
      </c>
      <c r="R42" s="2905">
        <f t="shared" si="2"/>
        <v>0</v>
      </c>
      <c r="S42" s="2687">
        <f t="shared" si="3"/>
        <v>110.39999999999999</v>
      </c>
      <c r="T42" s="2691">
        <v>92</v>
      </c>
      <c r="V42" s="830"/>
      <c r="W42" s="839"/>
      <c r="X42" s="414"/>
      <c r="Y42" s="168"/>
      <c r="Z42" s="114"/>
      <c r="AA42" s="114"/>
      <c r="AB42" s="114"/>
      <c r="AC42" s="827"/>
      <c r="AD42" s="134"/>
      <c r="AE42" s="114"/>
      <c r="AF42" s="828"/>
      <c r="AG42" s="114"/>
      <c r="AH42" s="3257"/>
      <c r="AI42" s="114"/>
      <c r="AJ42" s="114"/>
    </row>
    <row r="43" spans="2:36" ht="10.5" customHeight="1">
      <c r="B43" s="533">
        <v>34</v>
      </c>
      <c r="C43" s="250" t="s">
        <v>57</v>
      </c>
      <c r="D43" s="2703">
        <f t="shared" si="0"/>
        <v>38.299999999999997</v>
      </c>
      <c r="E43" s="2939">
        <f>'12 л. МЕНЮ '!G92</f>
        <v>43.836999999999996</v>
      </c>
      <c r="F43" s="852">
        <f>'12 л. МЕНЮ '!G146</f>
        <v>37.914999999999999</v>
      </c>
      <c r="G43" s="852">
        <f>'12 л. МЕНЮ '!G206</f>
        <v>40.027999999999999</v>
      </c>
      <c r="H43" s="852">
        <f>'12 л. МЕНЮ '!G259</f>
        <v>37.580000000000005</v>
      </c>
      <c r="I43" s="852">
        <f>'12 л. МЕНЮ '!G313</f>
        <v>32.14</v>
      </c>
      <c r="J43" s="2909">
        <f>'12 л. МЕНЮ '!G372</f>
        <v>38.299999999999997</v>
      </c>
      <c r="K43" s="852">
        <f>'12 л. МЕНЮ '!G487</f>
        <v>42.542000000000002</v>
      </c>
      <c r="L43" s="852">
        <f>'12 л. МЕНЮ '!G542</f>
        <v>35.283999999999999</v>
      </c>
      <c r="M43" s="852">
        <f>'12 л. МЕНЮ '!G596</f>
        <v>43.281000000000006</v>
      </c>
      <c r="N43" s="852">
        <f>'12 л. МЕНЮ '!G651</f>
        <v>41.362000000000002</v>
      </c>
      <c r="O43" s="1202">
        <f>'12 л. МЕНЮ '!G706</f>
        <v>29.031000000000002</v>
      </c>
      <c r="P43" s="2947">
        <f>'12 л. МЕНЮ '!G762</f>
        <v>38.299999999999997</v>
      </c>
      <c r="Q43" s="1205">
        <f t="shared" si="1"/>
        <v>459.6</v>
      </c>
      <c r="R43" s="2905">
        <f t="shared" si="2"/>
        <v>0</v>
      </c>
      <c r="S43" s="2687">
        <f t="shared" si="3"/>
        <v>459.59999999999997</v>
      </c>
      <c r="T43" s="2691">
        <v>383</v>
      </c>
      <c r="V43" s="830"/>
      <c r="W43" s="839"/>
      <c r="X43" s="414"/>
      <c r="Y43" s="168"/>
      <c r="Z43" s="114"/>
      <c r="AA43" s="114"/>
      <c r="AB43" s="114"/>
      <c r="AC43" s="827"/>
      <c r="AD43" s="134"/>
      <c r="AE43" s="114"/>
      <c r="AF43" s="828"/>
      <c r="AG43" s="114"/>
      <c r="AH43" s="3257"/>
      <c r="AI43" s="114"/>
      <c r="AJ43" s="114"/>
    </row>
    <row r="44" spans="2:36" ht="12" customHeight="1" thickBot="1">
      <c r="B44" s="577">
        <v>35</v>
      </c>
      <c r="C44" s="578" t="s">
        <v>58</v>
      </c>
      <c r="D44" s="2704">
        <f t="shared" si="0"/>
        <v>272</v>
      </c>
      <c r="E44" s="2940">
        <f>'12 л. МЕНЮ '!H92</f>
        <v>270.59999999999997</v>
      </c>
      <c r="F44" s="853">
        <f>'12 л. МЕНЮ '!H146</f>
        <v>268.55</v>
      </c>
      <c r="G44" s="853">
        <f>'12 л. МЕНЮ '!H206</f>
        <v>269.58600000000001</v>
      </c>
      <c r="H44" s="853">
        <f>'12 л. МЕНЮ '!H259</f>
        <v>274.29699999999997</v>
      </c>
      <c r="I44" s="853">
        <f>'12 л. МЕНЮ '!H313</f>
        <v>276.96800000000002</v>
      </c>
      <c r="J44" s="2941">
        <f>'12 л. МЕНЮ '!H372</f>
        <v>271.99900000000002</v>
      </c>
      <c r="K44" s="853">
        <f>'12 л. МЕНЮ '!H487</f>
        <v>276.72500000000002</v>
      </c>
      <c r="L44" s="854">
        <f>'12 л. МЕНЮ '!H542</f>
        <v>267.012</v>
      </c>
      <c r="M44" s="853">
        <f>'12 л. МЕНЮ '!H596</f>
        <v>272.572</v>
      </c>
      <c r="N44" s="853">
        <f>'12 л. МЕНЮ '!H651</f>
        <v>270.41300000000001</v>
      </c>
      <c r="O44" s="1203">
        <f>'12 л. МЕНЮ '!H706</f>
        <v>273.27699999999999</v>
      </c>
      <c r="P44" s="2950">
        <f>'12 л. МЕНЮ '!H762</f>
        <v>271.99700000000001</v>
      </c>
      <c r="Q44" s="1206">
        <f t="shared" si="1"/>
        <v>3263.9960000000001</v>
      </c>
      <c r="R44" s="2906">
        <f t="shared" si="2"/>
        <v>-1.2254901959352082E-4</v>
      </c>
      <c r="S44" s="2689">
        <f t="shared" si="3"/>
        <v>3264</v>
      </c>
      <c r="T44" s="2694">
        <v>2720</v>
      </c>
      <c r="V44" s="833"/>
      <c r="W44" s="839"/>
      <c r="X44" s="414"/>
      <c r="Y44" s="168"/>
      <c r="Z44" s="114"/>
      <c r="AA44" s="114"/>
      <c r="AB44" s="114"/>
      <c r="AC44" s="846"/>
      <c r="AD44" s="134"/>
      <c r="AE44" s="114"/>
      <c r="AF44" s="828"/>
      <c r="AG44" s="114"/>
      <c r="AH44" s="3257"/>
      <c r="AI44" s="114"/>
      <c r="AJ44" s="114"/>
    </row>
    <row r="47" spans="2:36" ht="13.5" customHeight="1"/>
    <row r="48" spans="2:36" ht="12.75" customHeight="1"/>
    <row r="49" spans="2:20" ht="12.75" customHeight="1"/>
    <row r="50" spans="2:20" ht="11.25" customHeight="1"/>
    <row r="51" spans="2:20" ht="11.25" customHeight="1"/>
    <row r="53" spans="2:20">
      <c r="B53" t="s">
        <v>222</v>
      </c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</row>
    <row r="54" spans="2:20">
      <c r="B54" t="s">
        <v>223</v>
      </c>
      <c r="D54" s="294"/>
      <c r="E54" s="294"/>
      <c r="F54" s="294"/>
      <c r="G54" s="294"/>
      <c r="H54" s="294"/>
      <c r="I54" s="294"/>
      <c r="J54" s="294"/>
      <c r="K54" s="294"/>
      <c r="L54" s="294"/>
      <c r="M54" s="294"/>
      <c r="N54" s="294"/>
      <c r="O54" s="294"/>
      <c r="P54" s="294"/>
      <c r="Q54" s="294"/>
      <c r="R54" s="294"/>
      <c r="S54" s="294"/>
      <c r="T54" s="294"/>
    </row>
    <row r="55" spans="2:20">
      <c r="B55" t="s">
        <v>224</v>
      </c>
      <c r="O55" s="294"/>
      <c r="P55" s="294"/>
    </row>
    <row r="56" spans="2:20"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294"/>
      <c r="R56" s="294"/>
      <c r="S56" s="294"/>
      <c r="T56" s="294"/>
    </row>
    <row r="57" spans="2:20">
      <c r="B57" s="1" t="s">
        <v>225</v>
      </c>
    </row>
    <row r="58" spans="2:20">
      <c r="B58" t="s">
        <v>226</v>
      </c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</row>
    <row r="59" spans="2:20"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294"/>
      <c r="R59" s="294"/>
      <c r="S59" s="294"/>
      <c r="T59" s="294"/>
    </row>
    <row r="67" ht="13.5" customHeight="1"/>
    <row r="69" ht="13.5" customHeight="1"/>
    <row r="70" ht="12" customHeight="1"/>
    <row r="72" ht="12.75" customHeight="1"/>
    <row r="74" ht="12.75" customHeight="1"/>
    <row r="76" ht="12.75" customHeight="1"/>
    <row r="78" ht="12.75" customHeight="1"/>
    <row r="79" hidden="1"/>
    <row r="87" spans="2:30">
      <c r="B87" s="213"/>
      <c r="C87" s="114"/>
      <c r="D87" s="213"/>
      <c r="E87" s="114"/>
      <c r="F87" s="114"/>
      <c r="G87" s="114"/>
      <c r="H87" s="114"/>
      <c r="I87" s="114"/>
      <c r="J87" s="114"/>
      <c r="K87" s="114"/>
      <c r="L87" s="114"/>
      <c r="M87" s="114"/>
      <c r="N87" s="114"/>
      <c r="O87" s="114"/>
      <c r="P87" s="114"/>
      <c r="Q87" s="114"/>
      <c r="R87" s="210"/>
      <c r="S87" s="114"/>
      <c r="T87" s="114"/>
      <c r="U87" s="114"/>
      <c r="V87" s="114"/>
      <c r="W87" s="114"/>
      <c r="X87" s="114"/>
      <c r="Y87" s="114"/>
      <c r="Z87" s="114"/>
      <c r="AA87" s="114"/>
      <c r="AB87" s="114"/>
      <c r="AC87" s="114"/>
      <c r="AD87" s="114"/>
    </row>
    <row r="88" spans="2:30">
      <c r="B88" s="114"/>
      <c r="C88" s="134"/>
      <c r="D88" s="414"/>
      <c r="E88" s="217"/>
      <c r="F88" s="217"/>
      <c r="G88" s="217"/>
      <c r="H88" s="217"/>
      <c r="I88" s="217"/>
      <c r="J88" s="217"/>
      <c r="K88" s="217"/>
      <c r="L88" s="217"/>
      <c r="M88" s="134"/>
      <c r="N88" s="134"/>
      <c r="O88" s="106"/>
      <c r="P88" s="106"/>
      <c r="Q88" s="134"/>
      <c r="R88" s="414"/>
      <c r="S88" s="114"/>
      <c r="T88" s="414"/>
      <c r="U88" s="134"/>
      <c r="V88" s="114"/>
      <c r="W88" s="114"/>
      <c r="X88" s="114"/>
      <c r="Y88" s="114"/>
      <c r="Z88" s="114"/>
      <c r="AA88" s="114"/>
      <c r="AB88" s="114"/>
      <c r="AC88" s="114"/>
      <c r="AD88" s="114"/>
    </row>
    <row r="89" spans="2:30">
      <c r="B89" s="114"/>
      <c r="C89" s="134"/>
      <c r="D89" s="106"/>
      <c r="E89" s="217"/>
      <c r="F89" s="217"/>
      <c r="G89" s="217"/>
      <c r="H89" s="217"/>
      <c r="I89" s="217"/>
      <c r="J89" s="217"/>
      <c r="K89" s="217"/>
      <c r="L89" s="217"/>
      <c r="M89" s="134"/>
      <c r="N89" s="134"/>
      <c r="O89" s="106"/>
      <c r="P89" s="106"/>
      <c r="Q89" s="134"/>
      <c r="R89" s="414"/>
      <c r="S89" s="114"/>
      <c r="T89" s="414"/>
      <c r="U89" s="134"/>
      <c r="V89" s="114"/>
      <c r="W89" s="114"/>
      <c r="X89" s="114"/>
      <c r="Y89" s="114"/>
      <c r="Z89" s="114"/>
      <c r="AA89" s="114"/>
      <c r="AB89" s="114"/>
      <c r="AC89" s="114"/>
      <c r="AD89" s="114"/>
    </row>
    <row r="90" spans="2:30">
      <c r="B90" s="114"/>
      <c r="C90" s="414"/>
      <c r="D90" s="414"/>
      <c r="E90" s="217"/>
      <c r="F90" s="217"/>
      <c r="G90" s="217"/>
      <c r="H90" s="217"/>
      <c r="I90" s="114"/>
      <c r="J90" s="114"/>
      <c r="K90" s="217"/>
      <c r="L90" s="112"/>
      <c r="M90" s="134"/>
      <c r="N90" s="134"/>
      <c r="O90" s="106"/>
      <c r="P90" s="106"/>
      <c r="Q90" s="414"/>
      <c r="R90" s="414"/>
      <c r="S90" s="114"/>
      <c r="T90" s="414"/>
      <c r="U90" s="134"/>
      <c r="V90" s="114"/>
      <c r="W90" s="114"/>
      <c r="X90" s="114"/>
      <c r="Y90" s="114"/>
      <c r="Z90" s="114"/>
      <c r="AA90" s="114"/>
      <c r="AB90" s="822"/>
      <c r="AC90" s="114"/>
      <c r="AD90" s="114"/>
    </row>
    <row r="91" spans="2:30">
      <c r="B91" s="114"/>
      <c r="C91" s="134"/>
      <c r="D91" s="134"/>
      <c r="E91" s="414"/>
      <c r="F91" s="414"/>
      <c r="G91" s="414"/>
      <c r="H91" s="414"/>
      <c r="I91" s="414"/>
      <c r="J91" s="414"/>
      <c r="K91" s="414"/>
      <c r="L91" s="414"/>
      <c r="M91" s="414"/>
      <c r="N91" s="414"/>
      <c r="O91" s="106"/>
      <c r="P91" s="106"/>
      <c r="Q91" s="414"/>
      <c r="R91" s="414"/>
      <c r="S91" s="114"/>
      <c r="T91" s="414"/>
      <c r="U91" s="134"/>
      <c r="V91" s="114"/>
      <c r="W91" s="114"/>
      <c r="X91" s="114"/>
      <c r="Y91" s="114"/>
      <c r="Z91" s="375"/>
      <c r="AA91" s="114"/>
      <c r="AB91" s="822"/>
      <c r="AC91" s="114"/>
      <c r="AD91" s="114"/>
    </row>
    <row r="92" spans="2:30">
      <c r="B92" s="114"/>
      <c r="C92" s="414"/>
      <c r="D92" s="114"/>
      <c r="E92" s="414"/>
      <c r="F92" s="414"/>
      <c r="G92" s="414"/>
      <c r="H92" s="414"/>
      <c r="I92" s="414"/>
      <c r="J92" s="414"/>
      <c r="K92" s="414"/>
      <c r="L92" s="414"/>
      <c r="M92" s="414"/>
      <c r="N92" s="414"/>
      <c r="O92" s="106"/>
      <c r="P92" s="106"/>
      <c r="Q92" s="134"/>
      <c r="R92" s="414"/>
      <c r="S92" s="114"/>
      <c r="T92" s="414"/>
      <c r="U92" s="134"/>
      <c r="V92" s="114"/>
      <c r="W92" s="114"/>
      <c r="X92" s="114"/>
      <c r="Y92" s="114"/>
      <c r="Z92" s="375"/>
      <c r="AA92" s="114"/>
      <c r="AB92" s="823"/>
      <c r="AC92" s="114"/>
      <c r="AD92" s="114"/>
    </row>
    <row r="93" spans="2:30">
      <c r="B93" s="114"/>
      <c r="C93" s="134"/>
      <c r="D93" s="217"/>
      <c r="E93" s="134"/>
      <c r="F93" s="134"/>
      <c r="G93" s="134"/>
      <c r="H93" s="134"/>
      <c r="I93" s="109"/>
      <c r="J93" s="134"/>
      <c r="K93" s="134"/>
      <c r="L93" s="134"/>
      <c r="M93" s="134"/>
      <c r="N93" s="109"/>
      <c r="O93" s="106"/>
      <c r="P93" s="106"/>
      <c r="Q93" s="217"/>
      <c r="R93" s="414"/>
      <c r="S93" s="134"/>
      <c r="T93" s="414"/>
      <c r="U93" s="134"/>
      <c r="V93" s="114"/>
      <c r="W93" s="304"/>
      <c r="X93" s="414"/>
      <c r="Y93" s="168"/>
      <c r="Z93" s="824"/>
      <c r="AA93" s="114"/>
      <c r="AB93" s="823"/>
      <c r="AC93" s="114"/>
      <c r="AD93" s="114"/>
    </row>
    <row r="94" spans="2:30">
      <c r="B94" s="168"/>
      <c r="C94" s="134"/>
      <c r="D94" s="825"/>
      <c r="E94" s="841"/>
      <c r="F94" s="826"/>
      <c r="G94" s="826"/>
      <c r="H94" s="826"/>
      <c r="I94" s="826"/>
      <c r="J94" s="826"/>
      <c r="K94" s="826"/>
      <c r="L94" s="826"/>
      <c r="M94" s="826"/>
      <c r="N94" s="826"/>
      <c r="O94" s="825"/>
      <c r="P94" s="414"/>
      <c r="Q94" s="414"/>
      <c r="R94" s="114"/>
      <c r="S94" s="639"/>
      <c r="T94" s="114"/>
      <c r="U94" s="114"/>
      <c r="V94" s="114"/>
      <c r="W94" s="827"/>
      <c r="X94" s="134"/>
      <c r="Y94" s="129"/>
      <c r="Z94" s="828"/>
      <c r="AA94" s="114"/>
      <c r="AB94" s="829"/>
      <c r="AC94" s="114"/>
      <c r="AD94" s="114"/>
    </row>
    <row r="95" spans="2:30">
      <c r="B95" s="168"/>
      <c r="C95" s="134"/>
      <c r="D95" s="825"/>
      <c r="E95" s="841"/>
      <c r="F95" s="826"/>
      <c r="G95" s="826"/>
      <c r="H95" s="826"/>
      <c r="I95" s="826"/>
      <c r="J95" s="826"/>
      <c r="K95" s="826"/>
      <c r="L95" s="826"/>
      <c r="M95" s="826"/>
      <c r="N95" s="826"/>
      <c r="O95" s="830"/>
      <c r="P95" s="831"/>
      <c r="Q95" s="414"/>
      <c r="R95" s="114"/>
      <c r="S95" s="114"/>
      <c r="T95" s="114"/>
      <c r="U95" s="114"/>
      <c r="V95" s="114"/>
      <c r="W95" s="827"/>
      <c r="X95" s="134"/>
      <c r="Y95" s="129"/>
      <c r="Z95" s="828"/>
      <c r="AA95" s="114"/>
      <c r="AB95" s="829"/>
      <c r="AC95" s="114"/>
      <c r="AD95" s="114"/>
    </row>
    <row r="96" spans="2:30">
      <c r="B96" s="168"/>
      <c r="C96" s="134"/>
      <c r="D96" s="825"/>
      <c r="E96" s="841"/>
      <c r="F96" s="826"/>
      <c r="G96" s="826"/>
      <c r="H96" s="841"/>
      <c r="I96" s="826"/>
      <c r="J96" s="826"/>
      <c r="K96" s="841"/>
      <c r="L96" s="826"/>
      <c r="M96" s="826"/>
      <c r="N96" s="826"/>
      <c r="O96" s="825"/>
      <c r="P96" s="831"/>
      <c r="Q96" s="414"/>
      <c r="R96" s="114"/>
      <c r="S96" s="114"/>
      <c r="T96" s="114"/>
      <c r="U96" s="114"/>
      <c r="V96" s="114"/>
      <c r="W96" s="827"/>
      <c r="X96" s="134"/>
      <c r="Y96" s="129"/>
      <c r="Z96" s="828"/>
      <c r="AA96" s="114"/>
      <c r="AB96" s="832"/>
      <c r="AC96" s="114"/>
      <c r="AD96" s="114"/>
    </row>
    <row r="97" spans="2:30">
      <c r="B97" s="168"/>
      <c r="C97" s="134"/>
      <c r="D97" s="825"/>
      <c r="E97" s="841"/>
      <c r="F97" s="826"/>
      <c r="G97" s="826"/>
      <c r="H97" s="826"/>
      <c r="I97" s="826"/>
      <c r="J97" s="826"/>
      <c r="K97" s="826"/>
      <c r="L97" s="826"/>
      <c r="M97" s="826"/>
      <c r="N97" s="841"/>
      <c r="O97" s="833"/>
      <c r="P97" s="831"/>
      <c r="Q97" s="414"/>
      <c r="R97" s="114"/>
      <c r="S97" s="114"/>
      <c r="T97" s="114"/>
      <c r="U97" s="114"/>
      <c r="V97" s="114"/>
      <c r="W97" s="827"/>
      <c r="X97" s="134"/>
      <c r="Y97" s="129"/>
      <c r="Z97" s="828"/>
      <c r="AA97" s="114"/>
      <c r="AB97" s="829"/>
      <c r="AC97" s="114"/>
      <c r="AD97" s="114"/>
    </row>
    <row r="98" spans="2:30">
      <c r="B98" s="168"/>
      <c r="C98" s="134"/>
      <c r="D98" s="825"/>
      <c r="E98" s="841"/>
      <c r="F98" s="826"/>
      <c r="G98" s="826"/>
      <c r="H98" s="826"/>
      <c r="I98" s="826"/>
      <c r="J98" s="826"/>
      <c r="K98" s="826"/>
      <c r="L98" s="826"/>
      <c r="M98" s="826"/>
      <c r="N98" s="826"/>
      <c r="O98" s="825"/>
      <c r="P98" s="831"/>
      <c r="Q98" s="414"/>
      <c r="R98" s="114"/>
      <c r="S98" s="114"/>
      <c r="T98" s="114"/>
      <c r="U98" s="114"/>
      <c r="V98" s="114"/>
      <c r="W98" s="827"/>
      <c r="X98" s="134"/>
      <c r="Y98" s="129"/>
      <c r="Z98" s="828"/>
      <c r="AA98" s="114"/>
      <c r="AB98" s="834"/>
      <c r="AC98" s="114"/>
      <c r="AD98" s="114"/>
    </row>
    <row r="99" spans="2:30">
      <c r="B99" s="168"/>
      <c r="C99" s="134"/>
      <c r="D99" s="825"/>
      <c r="E99" s="841"/>
      <c r="F99" s="826"/>
      <c r="G99" s="826"/>
      <c r="H99" s="826"/>
      <c r="I99" s="826"/>
      <c r="J99" s="826"/>
      <c r="K99" s="826"/>
      <c r="L99" s="826"/>
      <c r="M99" s="826"/>
      <c r="N99" s="826"/>
      <c r="O99" s="825"/>
      <c r="P99" s="831"/>
      <c r="Q99" s="414"/>
      <c r="R99" s="114"/>
      <c r="S99" s="114"/>
      <c r="T99" s="114"/>
      <c r="U99" s="114"/>
      <c r="V99" s="114"/>
      <c r="W99" s="827"/>
      <c r="X99" s="134"/>
      <c r="Y99" s="129"/>
      <c r="Z99" s="828"/>
      <c r="AA99" s="114"/>
      <c r="AB99" s="832"/>
      <c r="AC99" s="114"/>
      <c r="AD99" s="114"/>
    </row>
    <row r="100" spans="2:30">
      <c r="B100" s="168"/>
      <c r="C100" s="134"/>
      <c r="D100" s="825"/>
      <c r="E100" s="841"/>
      <c r="F100" s="826"/>
      <c r="G100" s="106"/>
      <c r="H100" s="836"/>
      <c r="I100" s="841"/>
      <c r="J100" s="826"/>
      <c r="K100" s="826"/>
      <c r="L100" s="826"/>
      <c r="M100" s="826"/>
      <c r="N100" s="826"/>
      <c r="O100" s="835"/>
      <c r="P100" s="831"/>
      <c r="Q100" s="414"/>
      <c r="R100" s="114"/>
      <c r="S100" s="114"/>
      <c r="T100" s="114"/>
      <c r="U100" s="114"/>
      <c r="V100" s="114"/>
      <c r="W100" s="827"/>
      <c r="X100" s="134"/>
      <c r="Y100" s="129"/>
      <c r="Z100" s="828"/>
      <c r="AA100" s="114"/>
      <c r="AB100" s="834"/>
      <c r="AC100" s="114"/>
      <c r="AD100" s="114"/>
    </row>
    <row r="101" spans="2:30">
      <c r="B101" s="168"/>
      <c r="C101" s="134"/>
      <c r="D101" s="825"/>
      <c r="E101" s="841"/>
      <c r="F101" s="826"/>
      <c r="G101" s="826"/>
      <c r="H101" s="826"/>
      <c r="I101" s="826"/>
      <c r="J101" s="826"/>
      <c r="K101" s="826"/>
      <c r="L101" s="826"/>
      <c r="M101" s="826"/>
      <c r="N101" s="826"/>
      <c r="O101" s="825"/>
      <c r="P101" s="831"/>
      <c r="Q101" s="414"/>
      <c r="R101" s="114"/>
      <c r="S101" s="114"/>
      <c r="T101" s="114"/>
      <c r="U101" s="114"/>
      <c r="V101" s="114"/>
      <c r="W101" s="827"/>
      <c r="X101" s="134"/>
      <c r="Y101" s="129"/>
      <c r="Z101" s="828"/>
      <c r="AA101" s="114"/>
      <c r="AB101" s="829"/>
      <c r="AC101" s="114"/>
      <c r="AD101" s="114"/>
    </row>
    <row r="102" spans="2:30">
      <c r="B102" s="168"/>
      <c r="C102" s="134"/>
      <c r="D102" s="825"/>
      <c r="E102" s="841"/>
      <c r="F102" s="826"/>
      <c r="G102" s="826"/>
      <c r="H102" s="826"/>
      <c r="I102" s="826"/>
      <c r="J102" s="826"/>
      <c r="K102" s="826"/>
      <c r="L102" s="826"/>
      <c r="M102" s="826"/>
      <c r="N102" s="826"/>
      <c r="O102" s="825"/>
      <c r="P102" s="831"/>
      <c r="Q102" s="414"/>
      <c r="R102" s="114"/>
      <c r="S102" s="114"/>
      <c r="T102" s="114"/>
      <c r="U102" s="114"/>
      <c r="V102" s="114"/>
      <c r="W102" s="827"/>
      <c r="X102" s="134"/>
      <c r="Y102" s="129"/>
      <c r="Z102" s="828"/>
      <c r="AA102" s="114"/>
      <c r="AB102" s="829"/>
      <c r="AC102" s="114"/>
      <c r="AD102" s="114"/>
    </row>
    <row r="103" spans="2:30" ht="12.75" customHeight="1">
      <c r="B103" s="168"/>
      <c r="C103" s="134"/>
      <c r="D103" s="825"/>
      <c r="E103" s="841"/>
      <c r="F103" s="826"/>
      <c r="G103" s="826"/>
      <c r="H103" s="826"/>
      <c r="I103" s="826"/>
      <c r="J103" s="826"/>
      <c r="K103" s="826"/>
      <c r="L103" s="826"/>
      <c r="M103" s="826"/>
      <c r="N103" s="826"/>
      <c r="O103" s="825"/>
      <c r="P103" s="831"/>
      <c r="Q103" s="414"/>
      <c r="R103" s="114"/>
      <c r="S103" s="114"/>
      <c r="T103" s="114"/>
      <c r="U103" s="114"/>
      <c r="V103" s="114"/>
      <c r="W103" s="827"/>
      <c r="X103" s="134"/>
      <c r="Y103" s="129"/>
      <c r="Z103" s="828"/>
      <c r="AA103" s="114"/>
      <c r="AB103" s="829"/>
      <c r="AC103" s="114"/>
      <c r="AD103" s="114"/>
    </row>
    <row r="104" spans="2:30" ht="13.5" customHeight="1">
      <c r="B104" s="168"/>
      <c r="C104" s="134"/>
      <c r="D104" s="825"/>
      <c r="E104" s="841"/>
      <c r="F104" s="826"/>
      <c r="G104" s="826"/>
      <c r="H104" s="826"/>
      <c r="I104" s="826"/>
      <c r="J104" s="826"/>
      <c r="K104" s="826"/>
      <c r="L104" s="826"/>
      <c r="M104" s="826"/>
      <c r="N104" s="826"/>
      <c r="O104" s="825"/>
      <c r="P104" s="831"/>
      <c r="Q104" s="414"/>
      <c r="R104" s="114"/>
      <c r="S104" s="114"/>
      <c r="T104" s="114"/>
      <c r="U104" s="114"/>
      <c r="V104" s="114"/>
      <c r="W104" s="827"/>
      <c r="X104" s="134"/>
      <c r="Y104" s="129"/>
      <c r="Z104" s="828"/>
      <c r="AA104" s="114"/>
      <c r="AB104" s="829"/>
      <c r="AC104" s="114"/>
      <c r="AD104" s="114"/>
    </row>
    <row r="105" spans="2:30" ht="12.75" customHeight="1">
      <c r="B105" s="168"/>
      <c r="C105" s="134"/>
      <c r="D105" s="825"/>
      <c r="E105" s="841"/>
      <c r="F105" s="826"/>
      <c r="G105" s="826"/>
      <c r="H105" s="826"/>
      <c r="I105" s="826"/>
      <c r="J105" s="826"/>
      <c r="K105" s="826"/>
      <c r="L105" s="826"/>
      <c r="M105" s="826"/>
      <c r="N105" s="826"/>
      <c r="O105" s="825"/>
      <c r="P105" s="831"/>
      <c r="Q105" s="414"/>
      <c r="R105" s="114"/>
      <c r="S105" s="114"/>
      <c r="T105" s="114"/>
      <c r="U105" s="114"/>
      <c r="V105" s="114"/>
      <c r="W105" s="827"/>
      <c r="X105" s="134"/>
      <c r="Y105" s="129"/>
      <c r="Z105" s="828"/>
      <c r="AA105" s="114"/>
      <c r="AB105" s="829"/>
      <c r="AC105" s="114"/>
      <c r="AD105" s="114"/>
    </row>
    <row r="106" spans="2:30">
      <c r="B106" s="168"/>
      <c r="C106" s="134"/>
      <c r="D106" s="825"/>
      <c r="E106" s="841"/>
      <c r="F106" s="826"/>
      <c r="G106" s="826"/>
      <c r="H106" s="826"/>
      <c r="I106" s="826"/>
      <c r="J106" s="826"/>
      <c r="K106" s="826"/>
      <c r="L106" s="826"/>
      <c r="M106" s="826"/>
      <c r="N106" s="826"/>
      <c r="O106" s="825"/>
      <c r="P106" s="831"/>
      <c r="Q106" s="414"/>
      <c r="R106" s="114"/>
      <c r="S106" s="114"/>
      <c r="T106" s="114"/>
      <c r="U106" s="114"/>
      <c r="V106" s="114"/>
      <c r="W106" s="827"/>
      <c r="X106" s="134"/>
      <c r="Y106" s="129"/>
      <c r="Z106" s="828"/>
      <c r="AA106" s="114"/>
      <c r="AB106" s="829"/>
      <c r="AC106" s="114"/>
      <c r="AD106" s="114"/>
    </row>
    <row r="107" spans="2:30">
      <c r="B107" s="168"/>
      <c r="C107" s="134"/>
      <c r="D107" s="825"/>
      <c r="E107" s="841"/>
      <c r="F107" s="826"/>
      <c r="G107" s="826"/>
      <c r="H107" s="826"/>
      <c r="I107" s="826"/>
      <c r="J107" s="826"/>
      <c r="K107" s="826"/>
      <c r="L107" s="826"/>
      <c r="M107" s="826"/>
      <c r="N107" s="826"/>
      <c r="O107" s="825"/>
      <c r="P107" s="831"/>
      <c r="Q107" s="414"/>
      <c r="R107" s="114"/>
      <c r="S107" s="114"/>
      <c r="T107" s="114"/>
      <c r="U107" s="114"/>
      <c r="V107" s="114"/>
      <c r="W107" s="827"/>
      <c r="X107" s="134"/>
      <c r="Y107" s="129"/>
      <c r="Z107" s="828"/>
      <c r="AA107" s="114"/>
      <c r="AB107" s="829"/>
      <c r="AC107" s="114"/>
      <c r="AD107" s="114"/>
    </row>
    <row r="108" spans="2:30">
      <c r="B108" s="168"/>
      <c r="C108" s="134"/>
      <c r="D108" s="825"/>
      <c r="E108" s="841"/>
      <c r="F108" s="826"/>
      <c r="G108" s="826"/>
      <c r="H108" s="826"/>
      <c r="I108" s="826"/>
      <c r="J108" s="826"/>
      <c r="K108" s="826"/>
      <c r="L108" s="826"/>
      <c r="M108" s="826"/>
      <c r="N108" s="826"/>
      <c r="O108" s="825"/>
      <c r="P108" s="831"/>
      <c r="Q108" s="414"/>
      <c r="R108" s="114"/>
      <c r="S108" s="114"/>
      <c r="T108" s="114"/>
      <c r="U108" s="114"/>
      <c r="V108" s="114"/>
      <c r="W108" s="827"/>
      <c r="X108" s="134"/>
      <c r="Y108" s="129"/>
      <c r="Z108" s="828"/>
      <c r="AA108" s="114"/>
      <c r="AB108" s="832"/>
      <c r="AC108" s="114"/>
      <c r="AD108" s="114"/>
    </row>
    <row r="109" spans="2:30" ht="12.75" customHeight="1">
      <c r="B109" s="168"/>
      <c r="C109" s="134"/>
      <c r="D109" s="825"/>
      <c r="E109" s="844"/>
      <c r="F109" s="836"/>
      <c r="G109" s="837"/>
      <c r="H109" s="826"/>
      <c r="I109" s="826"/>
      <c r="J109" s="826"/>
      <c r="K109" s="826"/>
      <c r="L109" s="836"/>
      <c r="M109" s="836"/>
      <c r="N109" s="826"/>
      <c r="O109" s="830"/>
      <c r="P109" s="831"/>
      <c r="Q109" s="414"/>
      <c r="R109" s="114"/>
      <c r="S109" s="114"/>
      <c r="T109" s="114"/>
      <c r="U109" s="114"/>
      <c r="V109" s="114"/>
      <c r="W109" s="827"/>
      <c r="X109" s="134"/>
      <c r="Y109" s="129"/>
      <c r="Z109" s="828"/>
      <c r="AA109" s="114"/>
      <c r="AB109" s="838"/>
      <c r="AC109" s="114"/>
      <c r="AD109" s="114"/>
    </row>
    <row r="110" spans="2:30" ht="12.75" customHeight="1">
      <c r="B110" s="168"/>
      <c r="C110" s="134"/>
      <c r="D110" s="825"/>
      <c r="E110" s="844"/>
      <c r="F110" s="836"/>
      <c r="G110" s="837"/>
      <c r="H110" s="826"/>
      <c r="I110" s="826"/>
      <c r="J110" s="826"/>
      <c r="K110" s="826"/>
      <c r="L110" s="836"/>
      <c r="M110" s="836"/>
      <c r="N110" s="826"/>
      <c r="O110" s="825"/>
      <c r="P110" s="831"/>
      <c r="Q110" s="414"/>
      <c r="R110" s="114"/>
      <c r="S110" s="114"/>
      <c r="T110" s="114"/>
      <c r="U110" s="114"/>
      <c r="V110" s="114"/>
      <c r="W110" s="827"/>
      <c r="X110" s="134"/>
      <c r="Y110" s="129"/>
      <c r="Z110" s="828"/>
      <c r="AA110" s="114"/>
      <c r="AB110" s="829"/>
      <c r="AC110" s="114"/>
      <c r="AD110" s="114"/>
    </row>
    <row r="111" spans="2:30" ht="11.25" customHeight="1">
      <c r="B111" s="168"/>
      <c r="C111" s="134"/>
      <c r="D111" s="825"/>
      <c r="E111" s="844"/>
      <c r="F111" s="836"/>
      <c r="G111" s="837"/>
      <c r="H111" s="826"/>
      <c r="I111" s="826"/>
      <c r="J111" s="826"/>
      <c r="K111" s="826"/>
      <c r="L111" s="836"/>
      <c r="M111" s="836"/>
      <c r="N111" s="826"/>
      <c r="O111" s="825"/>
      <c r="P111" s="831"/>
      <c r="Q111" s="414"/>
      <c r="R111" s="114"/>
      <c r="S111" s="114"/>
      <c r="T111" s="114"/>
      <c r="U111" s="114"/>
      <c r="V111" s="114"/>
      <c r="W111" s="827"/>
      <c r="X111" s="134"/>
      <c r="Y111" s="129"/>
      <c r="Z111" s="828"/>
      <c r="AA111" s="114"/>
      <c r="AB111" s="829"/>
      <c r="AC111" s="114"/>
      <c r="AD111" s="114"/>
    </row>
    <row r="112" spans="2:30" ht="12.75" customHeight="1">
      <c r="B112" s="168"/>
      <c r="C112" s="134"/>
      <c r="D112" s="825"/>
      <c r="E112" s="844"/>
      <c r="F112" s="836"/>
      <c r="G112" s="837"/>
      <c r="H112" s="826"/>
      <c r="I112" s="848"/>
      <c r="J112" s="826"/>
      <c r="K112" s="848"/>
      <c r="L112" s="841"/>
      <c r="M112" s="841"/>
      <c r="N112" s="826"/>
      <c r="O112" s="825"/>
      <c r="P112" s="831"/>
      <c r="Q112" s="414"/>
      <c r="R112" s="114"/>
      <c r="S112" s="114"/>
      <c r="T112" s="114"/>
      <c r="U112" s="114"/>
      <c r="V112" s="114"/>
      <c r="W112" s="827"/>
      <c r="X112" s="134"/>
      <c r="Y112" s="129"/>
      <c r="Z112" s="828"/>
      <c r="AA112" s="114"/>
      <c r="AB112" s="834"/>
      <c r="AC112" s="114"/>
      <c r="AD112" s="114"/>
    </row>
    <row r="113" spans="2:30" ht="13.5" customHeight="1">
      <c r="B113" s="168"/>
      <c r="C113" s="134"/>
      <c r="D113" s="825"/>
      <c r="E113" s="844"/>
      <c r="F113" s="841"/>
      <c r="G113" s="837"/>
      <c r="H113" s="826"/>
      <c r="I113" s="826"/>
      <c r="J113" s="826"/>
      <c r="K113" s="826"/>
      <c r="L113" s="841"/>
      <c r="M113" s="841"/>
      <c r="N113" s="826"/>
      <c r="O113" s="825"/>
      <c r="P113" s="831"/>
      <c r="Q113" s="414"/>
      <c r="R113" s="114"/>
      <c r="S113" s="114"/>
      <c r="T113" s="114"/>
      <c r="U113" s="114"/>
      <c r="V113" s="114"/>
      <c r="W113" s="827"/>
      <c r="X113" s="134"/>
      <c r="Y113" s="129"/>
      <c r="Z113" s="828"/>
      <c r="AA113" s="114"/>
      <c r="AB113" s="829"/>
      <c r="AC113" s="114"/>
      <c r="AD113" s="114"/>
    </row>
    <row r="114" spans="2:30" ht="14.25" customHeight="1">
      <c r="B114" s="168"/>
      <c r="C114" s="134"/>
      <c r="D114" s="825"/>
      <c r="E114" s="844"/>
      <c r="F114" s="836"/>
      <c r="G114" s="837"/>
      <c r="H114" s="826"/>
      <c r="I114" s="826"/>
      <c r="J114" s="826"/>
      <c r="K114" s="826"/>
      <c r="L114" s="841"/>
      <c r="M114" s="836"/>
      <c r="N114" s="826"/>
      <c r="O114" s="825"/>
      <c r="P114" s="831"/>
      <c r="Q114" s="414"/>
      <c r="R114" s="114"/>
      <c r="S114" s="114"/>
      <c r="T114" s="114"/>
      <c r="U114" s="114"/>
      <c r="V114" s="114"/>
      <c r="W114" s="827"/>
      <c r="X114" s="134"/>
      <c r="Y114" s="129"/>
      <c r="Z114" s="828"/>
      <c r="AA114" s="114"/>
      <c r="AB114" s="829"/>
      <c r="AC114" s="114"/>
      <c r="AD114" s="114"/>
    </row>
    <row r="115" spans="2:30">
      <c r="B115" s="168"/>
      <c r="C115" s="134"/>
      <c r="D115" s="825"/>
      <c r="E115" s="844"/>
      <c r="F115" s="841"/>
      <c r="G115" s="837"/>
      <c r="H115" s="826"/>
      <c r="I115" s="826"/>
      <c r="J115" s="826"/>
      <c r="K115" s="826"/>
      <c r="L115" s="837"/>
      <c r="M115" s="837"/>
      <c r="N115" s="106"/>
      <c r="O115" s="825"/>
      <c r="P115" s="831"/>
      <c r="Q115" s="414"/>
      <c r="R115" s="114"/>
      <c r="S115" s="114"/>
      <c r="T115" s="114"/>
      <c r="U115" s="114"/>
      <c r="V115" s="114"/>
      <c r="W115" s="827"/>
      <c r="X115" s="134"/>
      <c r="Y115" s="129"/>
      <c r="Z115" s="828"/>
      <c r="AA115" s="114"/>
      <c r="AB115" s="829"/>
      <c r="AC115" s="114"/>
      <c r="AD115" s="114"/>
    </row>
    <row r="116" spans="2:30" ht="14.25" customHeight="1">
      <c r="B116" s="168"/>
      <c r="C116" s="134"/>
      <c r="D116" s="825"/>
      <c r="E116" s="844"/>
      <c r="F116" s="841"/>
      <c r="G116" s="841"/>
      <c r="H116" s="826"/>
      <c r="I116" s="826"/>
      <c r="J116" s="826"/>
      <c r="K116" s="836"/>
      <c r="L116" s="848"/>
      <c r="M116" s="841"/>
      <c r="N116" s="837"/>
      <c r="O116" s="825"/>
      <c r="P116" s="831"/>
      <c r="Q116" s="414"/>
      <c r="R116" s="114"/>
      <c r="S116" s="114"/>
      <c r="T116" s="114"/>
      <c r="U116" s="114"/>
      <c r="V116" s="114"/>
      <c r="W116" s="827"/>
      <c r="X116" s="134"/>
      <c r="Y116" s="129"/>
      <c r="Z116" s="828"/>
      <c r="AA116" s="114"/>
      <c r="AB116" s="829"/>
      <c r="AC116" s="114"/>
      <c r="AD116" s="114"/>
    </row>
    <row r="117" spans="2:30">
      <c r="B117" s="168"/>
      <c r="C117" s="134"/>
      <c r="D117" s="825"/>
      <c r="E117" s="844"/>
      <c r="F117" s="836"/>
      <c r="G117" s="837"/>
      <c r="H117" s="826"/>
      <c r="I117" s="826"/>
      <c r="J117" s="826"/>
      <c r="K117" s="826"/>
      <c r="L117" s="836"/>
      <c r="M117" s="836"/>
      <c r="N117" s="826"/>
      <c r="O117" s="825"/>
      <c r="P117" s="831"/>
      <c r="Q117" s="414"/>
      <c r="R117" s="114"/>
      <c r="S117" s="114"/>
      <c r="T117" s="114"/>
      <c r="U117" s="114"/>
      <c r="V117" s="114"/>
      <c r="W117" s="827"/>
      <c r="X117" s="134"/>
      <c r="Y117" s="129"/>
      <c r="Z117" s="828"/>
      <c r="AA117" s="114"/>
      <c r="AB117" s="829"/>
      <c r="AC117" s="114"/>
      <c r="AD117" s="114"/>
    </row>
    <row r="118" spans="2:30" ht="11.25" customHeight="1">
      <c r="B118" s="168"/>
      <c r="C118" s="134"/>
      <c r="D118" s="825"/>
      <c r="E118" s="844"/>
      <c r="F118" s="841"/>
      <c r="G118" s="837"/>
      <c r="H118" s="826"/>
      <c r="I118" s="826"/>
      <c r="J118" s="826"/>
      <c r="K118" s="826"/>
      <c r="L118" s="837"/>
      <c r="M118" s="837"/>
      <c r="N118" s="826"/>
      <c r="O118" s="825"/>
      <c r="P118" s="839"/>
      <c r="Q118" s="414"/>
      <c r="R118" s="114"/>
      <c r="S118" s="114"/>
      <c r="T118" s="114"/>
      <c r="U118" s="114"/>
      <c r="V118" s="114"/>
      <c r="W118" s="827"/>
      <c r="X118" s="134"/>
      <c r="Y118" s="129"/>
      <c r="Z118" s="828"/>
      <c r="AA118" s="114"/>
      <c r="AB118" s="840"/>
      <c r="AC118" s="114"/>
      <c r="AD118" s="114"/>
    </row>
    <row r="119" spans="2:30">
      <c r="B119" s="168"/>
      <c r="C119" s="134"/>
      <c r="D119" s="825"/>
      <c r="E119" s="844"/>
      <c r="F119" s="836"/>
      <c r="G119" s="837"/>
      <c r="H119" s="826"/>
      <c r="I119" s="826"/>
      <c r="J119" s="826"/>
      <c r="K119" s="826"/>
      <c r="L119" s="837"/>
      <c r="M119" s="837"/>
      <c r="N119" s="826"/>
      <c r="O119" s="825"/>
      <c r="P119" s="831"/>
      <c r="Q119" s="414"/>
      <c r="R119" s="114"/>
      <c r="S119" s="114"/>
      <c r="T119" s="114"/>
      <c r="U119" s="114"/>
      <c r="V119" s="114"/>
      <c r="W119" s="827"/>
      <c r="X119" s="134"/>
      <c r="Y119" s="129"/>
      <c r="Z119" s="828"/>
      <c r="AA119" s="114"/>
      <c r="AB119" s="829"/>
      <c r="AC119" s="114"/>
      <c r="AD119" s="114"/>
    </row>
    <row r="120" spans="2:30">
      <c r="B120" s="168"/>
      <c r="C120" s="134"/>
      <c r="D120" s="825"/>
      <c r="E120" s="844"/>
      <c r="F120" s="837"/>
      <c r="G120" s="841"/>
      <c r="H120" s="826"/>
      <c r="I120" s="826"/>
      <c r="J120" s="826"/>
      <c r="K120" s="826"/>
      <c r="L120" s="848"/>
      <c r="M120" s="841"/>
      <c r="N120" s="826"/>
      <c r="O120" s="825"/>
      <c r="P120" s="839"/>
      <c r="Q120" s="414"/>
      <c r="R120" s="114"/>
      <c r="S120" s="114"/>
      <c r="T120" s="114"/>
      <c r="U120" s="114"/>
      <c r="V120" s="114"/>
      <c r="W120" s="827"/>
      <c r="X120" s="134"/>
      <c r="Y120" s="129"/>
      <c r="Z120" s="828"/>
      <c r="AA120" s="114"/>
      <c r="AB120" s="840"/>
      <c r="AC120" s="114"/>
      <c r="AD120" s="114"/>
    </row>
    <row r="121" spans="2:30" hidden="1">
      <c r="B121" s="168"/>
      <c r="C121" s="134"/>
      <c r="D121" s="825"/>
      <c r="E121" s="844"/>
      <c r="F121" s="841"/>
      <c r="G121" s="837"/>
      <c r="H121" s="826"/>
      <c r="I121" s="826"/>
      <c r="J121" s="826"/>
      <c r="K121" s="826"/>
      <c r="L121" s="836"/>
      <c r="M121" s="836"/>
      <c r="N121" s="826"/>
      <c r="O121" s="825"/>
      <c r="P121" s="831"/>
      <c r="Q121" s="414"/>
      <c r="R121" s="114"/>
      <c r="S121" s="114"/>
      <c r="T121" s="114"/>
      <c r="U121" s="114"/>
      <c r="V121" s="114"/>
      <c r="W121" s="827"/>
      <c r="X121" s="134"/>
      <c r="Y121" s="129"/>
      <c r="Z121" s="828"/>
      <c r="AA121" s="114"/>
      <c r="AB121" s="834"/>
      <c r="AC121" s="114"/>
      <c r="AD121" s="114"/>
    </row>
    <row r="122" spans="2:30">
      <c r="B122" s="168"/>
      <c r="C122" s="109"/>
      <c r="D122" s="825"/>
      <c r="E122" s="844"/>
      <c r="F122" s="837"/>
      <c r="G122" s="837"/>
      <c r="H122" s="826"/>
      <c r="I122" s="826"/>
      <c r="J122" s="826"/>
      <c r="K122" s="826"/>
      <c r="L122" s="841"/>
      <c r="M122" s="841"/>
      <c r="N122" s="826"/>
      <c r="O122" s="825"/>
      <c r="P122" s="831"/>
      <c r="Q122" s="414"/>
      <c r="R122" s="114"/>
      <c r="S122" s="114"/>
      <c r="T122" s="114"/>
      <c r="U122" s="114"/>
      <c r="V122" s="114"/>
      <c r="W122" s="827"/>
      <c r="X122" s="134"/>
      <c r="Y122" s="129"/>
      <c r="Z122" s="828"/>
      <c r="AA122" s="114"/>
      <c r="AB122" s="829"/>
      <c r="AC122" s="114"/>
      <c r="AD122" s="114"/>
    </row>
    <row r="123" spans="2:30">
      <c r="B123" s="168"/>
      <c r="C123" s="134"/>
      <c r="D123" s="825"/>
      <c r="E123" s="844"/>
      <c r="F123" s="836"/>
      <c r="G123" s="837"/>
      <c r="H123" s="848"/>
      <c r="I123" s="826"/>
      <c r="J123" s="826"/>
      <c r="K123" s="826"/>
      <c r="L123" s="836"/>
      <c r="M123" s="837"/>
      <c r="N123" s="826"/>
      <c r="O123" s="830"/>
      <c r="P123" s="839"/>
      <c r="Q123" s="414"/>
      <c r="R123" s="114"/>
      <c r="S123" s="114"/>
      <c r="T123" s="114"/>
      <c r="U123" s="114"/>
      <c r="V123" s="114"/>
      <c r="W123" s="827"/>
      <c r="X123" s="134"/>
      <c r="Y123" s="129"/>
      <c r="Z123" s="828"/>
      <c r="AA123" s="114"/>
      <c r="AB123" s="840"/>
      <c r="AC123" s="114"/>
      <c r="AD123" s="114"/>
    </row>
    <row r="124" spans="2:30">
      <c r="B124" s="168"/>
      <c r="C124" s="134"/>
      <c r="D124" s="825"/>
      <c r="E124" s="844"/>
      <c r="F124" s="848"/>
      <c r="G124" s="848"/>
      <c r="H124" s="826"/>
      <c r="I124" s="826"/>
      <c r="J124" s="826"/>
      <c r="K124" s="826"/>
      <c r="L124" s="849"/>
      <c r="M124" s="848"/>
      <c r="N124" s="826"/>
      <c r="O124" s="830"/>
      <c r="P124" s="831"/>
      <c r="Q124" s="414"/>
      <c r="R124" s="114"/>
      <c r="S124" s="114"/>
      <c r="T124" s="114"/>
      <c r="U124" s="114"/>
      <c r="V124" s="114"/>
      <c r="W124" s="827"/>
      <c r="X124" s="134"/>
      <c r="Y124" s="129"/>
      <c r="Z124" s="828"/>
      <c r="AA124" s="114"/>
      <c r="AB124" s="843"/>
      <c r="AC124" s="114"/>
      <c r="AD124" s="114"/>
    </row>
    <row r="125" spans="2:30">
      <c r="B125" s="168"/>
      <c r="C125" s="134"/>
      <c r="D125" s="825"/>
      <c r="E125" s="844"/>
      <c r="F125" s="164"/>
      <c r="G125" s="164"/>
      <c r="H125" s="164"/>
      <c r="I125" s="164"/>
      <c r="J125" s="164"/>
      <c r="K125" s="164"/>
      <c r="L125" s="164"/>
      <c r="M125" s="164"/>
      <c r="N125" s="164"/>
      <c r="O125" s="830"/>
      <c r="P125" s="831"/>
      <c r="Q125" s="414"/>
      <c r="R125" s="114"/>
      <c r="S125" s="114"/>
      <c r="T125" s="114"/>
      <c r="U125" s="114"/>
      <c r="V125" s="114"/>
      <c r="W125" s="827"/>
      <c r="X125" s="134"/>
      <c r="Y125" s="129"/>
      <c r="Z125" s="828"/>
      <c r="AA125" s="114"/>
      <c r="AB125" s="829"/>
      <c r="AC125" s="114"/>
      <c r="AD125" s="114"/>
    </row>
    <row r="126" spans="2:30" ht="11.25" customHeight="1">
      <c r="B126" s="168"/>
      <c r="C126" s="134"/>
      <c r="D126" s="825"/>
      <c r="E126" s="844"/>
      <c r="F126" s="164"/>
      <c r="G126" s="164"/>
      <c r="H126" s="164"/>
      <c r="I126" s="164"/>
      <c r="J126" s="164"/>
      <c r="K126" s="164"/>
      <c r="L126" s="164"/>
      <c r="M126" s="164"/>
      <c r="N126" s="164"/>
      <c r="O126" s="830"/>
      <c r="P126" s="831"/>
      <c r="Q126" s="414"/>
      <c r="R126" s="114"/>
      <c r="S126" s="114"/>
      <c r="T126" s="114"/>
      <c r="U126" s="114"/>
      <c r="V126" s="114"/>
      <c r="W126" s="827"/>
      <c r="X126" s="134"/>
      <c r="Y126" s="129"/>
      <c r="Z126" s="828"/>
      <c r="AA126" s="114"/>
      <c r="AB126" s="829"/>
      <c r="AC126" s="114"/>
      <c r="AD126" s="114"/>
    </row>
    <row r="127" spans="2:30" ht="12.75" customHeight="1">
      <c r="B127" s="168"/>
      <c r="C127" s="134"/>
      <c r="D127" s="825"/>
      <c r="E127" s="164"/>
      <c r="F127" s="164"/>
      <c r="G127" s="164"/>
      <c r="H127" s="164"/>
      <c r="I127" s="164"/>
      <c r="J127" s="164"/>
      <c r="K127" s="164"/>
      <c r="L127" s="164"/>
      <c r="M127" s="164"/>
      <c r="N127" s="164"/>
      <c r="O127" s="830"/>
      <c r="P127" s="831"/>
      <c r="Q127" s="414"/>
      <c r="R127" s="114"/>
      <c r="S127" s="114"/>
      <c r="T127" s="114"/>
      <c r="U127" s="114"/>
      <c r="V127" s="114"/>
      <c r="W127" s="827"/>
      <c r="X127" s="134"/>
      <c r="Y127" s="129"/>
      <c r="Z127" s="828"/>
      <c r="AA127" s="114"/>
      <c r="AB127" s="829"/>
      <c r="AC127" s="114"/>
      <c r="AD127" s="114"/>
    </row>
    <row r="128" spans="2:30" ht="11.25" customHeight="1">
      <c r="B128" s="168"/>
      <c r="C128" s="134"/>
      <c r="D128" s="825"/>
      <c r="E128" s="164"/>
      <c r="F128" s="164"/>
      <c r="G128" s="164"/>
      <c r="H128" s="164"/>
      <c r="I128" s="164"/>
      <c r="J128" s="164"/>
      <c r="K128" s="845"/>
      <c r="L128" s="164"/>
      <c r="M128" s="164"/>
      <c r="N128" s="164"/>
      <c r="O128" s="833"/>
      <c r="P128" s="831"/>
      <c r="Q128" s="414"/>
      <c r="R128" s="114"/>
      <c r="S128" s="114"/>
      <c r="T128" s="114"/>
      <c r="U128" s="114"/>
      <c r="V128" s="114"/>
      <c r="W128" s="846"/>
      <c r="X128" s="134"/>
      <c r="Y128" s="847"/>
      <c r="Z128" s="828"/>
      <c r="AA128" s="114"/>
      <c r="AB128" s="829"/>
      <c r="AC128" s="114"/>
      <c r="AD128" s="114"/>
    </row>
    <row r="129" spans="2:30">
      <c r="B129" s="213"/>
      <c r="C129" s="114"/>
      <c r="D129" s="213"/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210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</row>
    <row r="130" spans="2:30">
      <c r="B130" s="114"/>
      <c r="C130" s="134"/>
      <c r="D130" s="414"/>
      <c r="E130" s="217"/>
      <c r="F130" s="217"/>
      <c r="G130" s="217"/>
      <c r="H130" s="217"/>
      <c r="I130" s="217"/>
      <c r="J130" s="217"/>
      <c r="K130" s="217"/>
      <c r="L130" s="217"/>
      <c r="M130" s="134"/>
      <c r="N130" s="134"/>
      <c r="O130" s="106"/>
      <c r="P130" s="106"/>
      <c r="Q130" s="134"/>
      <c r="R130" s="414"/>
      <c r="S130" s="114"/>
      <c r="T130" s="414"/>
      <c r="U130" s="134"/>
      <c r="V130" s="114"/>
      <c r="W130" s="114"/>
      <c r="X130" s="114"/>
      <c r="Y130" s="114"/>
      <c r="Z130" s="114"/>
      <c r="AA130" s="114"/>
      <c r="AB130" s="114"/>
      <c r="AC130" s="114"/>
      <c r="AD130" s="114"/>
    </row>
    <row r="131" spans="2:30">
      <c r="B131" s="114"/>
      <c r="C131" s="134"/>
      <c r="D131" s="106"/>
      <c r="E131" s="820"/>
      <c r="F131" s="217"/>
      <c r="G131" s="217"/>
      <c r="H131" s="217"/>
      <c r="I131" s="217"/>
      <c r="J131" s="217"/>
      <c r="K131" s="217"/>
      <c r="L131" s="217"/>
      <c r="M131" s="134"/>
      <c r="N131" s="134"/>
      <c r="O131" s="106"/>
      <c r="P131" s="106"/>
      <c r="Q131" s="134"/>
      <c r="R131" s="414"/>
      <c r="S131" s="114"/>
      <c r="T131" s="414"/>
      <c r="U131" s="134"/>
      <c r="V131" s="114"/>
      <c r="W131" s="114"/>
      <c r="X131" s="114"/>
      <c r="Y131" s="114"/>
      <c r="Z131" s="114"/>
      <c r="AA131" s="114"/>
      <c r="AB131" s="114"/>
      <c r="AC131" s="114"/>
      <c r="AD131" s="114"/>
    </row>
    <row r="132" spans="2:30">
      <c r="B132" s="114"/>
      <c r="C132" s="414"/>
      <c r="D132" s="414"/>
      <c r="E132" s="217"/>
      <c r="F132" s="217"/>
      <c r="G132" s="217"/>
      <c r="H132" s="217"/>
      <c r="I132" s="114"/>
      <c r="J132" s="114"/>
      <c r="K132" s="217"/>
      <c r="L132" s="112"/>
      <c r="M132" s="134"/>
      <c r="N132" s="134"/>
      <c r="O132" s="106"/>
      <c r="P132" s="106"/>
      <c r="Q132" s="414"/>
      <c r="R132" s="414"/>
      <c r="S132" s="114"/>
      <c r="T132" s="414"/>
      <c r="U132" s="134"/>
      <c r="V132" s="114"/>
      <c r="W132" s="114"/>
      <c r="X132" s="114"/>
      <c r="Y132" s="114"/>
      <c r="Z132" s="114"/>
      <c r="AA132" s="114"/>
      <c r="AB132" s="822"/>
      <c r="AC132" s="114"/>
      <c r="AD132" s="114"/>
    </row>
    <row r="133" spans="2:30">
      <c r="B133" s="114"/>
      <c r="C133" s="134"/>
      <c r="D133" s="134"/>
      <c r="E133" s="414"/>
      <c r="F133" s="414"/>
      <c r="G133" s="414"/>
      <c r="H133" s="414"/>
      <c r="I133" s="414"/>
      <c r="J133" s="414"/>
      <c r="K133" s="414"/>
      <c r="L133" s="414"/>
      <c r="M133" s="414"/>
      <c r="N133" s="414"/>
      <c r="O133" s="106"/>
      <c r="P133" s="106"/>
      <c r="Q133" s="414"/>
      <c r="R133" s="414"/>
      <c r="S133" s="114"/>
      <c r="T133" s="414"/>
      <c r="U133" s="134"/>
      <c r="V133" s="114"/>
      <c r="W133" s="114"/>
      <c r="X133" s="114"/>
      <c r="Y133" s="114"/>
      <c r="Z133" s="375"/>
      <c r="AA133" s="114"/>
      <c r="AB133" s="822"/>
      <c r="AC133" s="114"/>
      <c r="AD133" s="114"/>
    </row>
    <row r="134" spans="2:30">
      <c r="B134" s="114"/>
      <c r="C134" s="414"/>
      <c r="D134" s="114"/>
      <c r="E134" s="414"/>
      <c r="F134" s="414"/>
      <c r="G134" s="414"/>
      <c r="H134" s="414"/>
      <c r="I134" s="414"/>
      <c r="J134" s="414"/>
      <c r="K134" s="414"/>
      <c r="L134" s="414"/>
      <c r="M134" s="414"/>
      <c r="N134" s="414"/>
      <c r="O134" s="106"/>
      <c r="P134" s="106"/>
      <c r="Q134" s="134"/>
      <c r="R134" s="414"/>
      <c r="S134" s="114"/>
      <c r="T134" s="414"/>
      <c r="U134" s="134"/>
      <c r="V134" s="114"/>
      <c r="W134" s="114"/>
      <c r="X134" s="114"/>
      <c r="Y134" s="114"/>
      <c r="Z134" s="375"/>
      <c r="AA134" s="114"/>
      <c r="AB134" s="823"/>
      <c r="AC134" s="114"/>
      <c r="AD134" s="114"/>
    </row>
    <row r="135" spans="2:30">
      <c r="B135" s="114"/>
      <c r="C135" s="134"/>
      <c r="D135" s="217"/>
      <c r="E135" s="134"/>
      <c r="F135" s="134"/>
      <c r="G135" s="134"/>
      <c r="H135" s="134"/>
      <c r="I135" s="109"/>
      <c r="J135" s="134"/>
      <c r="K135" s="134"/>
      <c r="L135" s="134"/>
      <c r="M135" s="134"/>
      <c r="N135" s="109"/>
      <c r="O135" s="106"/>
      <c r="P135" s="106"/>
      <c r="Q135" s="217"/>
      <c r="R135" s="414"/>
      <c r="S135" s="134"/>
      <c r="T135" s="414"/>
      <c r="U135" s="134"/>
      <c r="V135" s="114"/>
      <c r="W135" s="304"/>
      <c r="X135" s="414"/>
      <c r="Y135" s="168"/>
      <c r="Z135" s="824"/>
      <c r="AA135" s="114"/>
      <c r="AB135" s="823"/>
      <c r="AC135" s="114"/>
      <c r="AD135" s="114"/>
    </row>
    <row r="136" spans="2:30">
      <c r="B136" s="168"/>
      <c r="C136" s="134"/>
      <c r="D136" s="825"/>
      <c r="E136" s="826"/>
      <c r="F136" s="826"/>
      <c r="G136" s="826"/>
      <c r="H136" s="826"/>
      <c r="I136" s="826"/>
      <c r="J136" s="826"/>
      <c r="K136" s="826"/>
      <c r="L136" s="826"/>
      <c r="M136" s="826"/>
      <c r="N136" s="826"/>
      <c r="O136" s="825"/>
      <c r="P136" s="414"/>
      <c r="Q136" s="414"/>
      <c r="R136" s="114"/>
      <c r="S136" s="639"/>
      <c r="T136" s="114"/>
      <c r="U136" s="114"/>
      <c r="V136" s="114"/>
      <c r="W136" s="827"/>
      <c r="X136" s="134"/>
      <c r="Y136" s="129"/>
      <c r="Z136" s="828"/>
      <c r="AA136" s="114"/>
      <c r="AB136" s="829"/>
      <c r="AC136" s="114"/>
      <c r="AD136" s="114"/>
    </row>
    <row r="137" spans="2:30">
      <c r="B137" s="168"/>
      <c r="C137" s="134"/>
      <c r="D137" s="825"/>
      <c r="E137" s="826"/>
      <c r="F137" s="826"/>
      <c r="G137" s="826"/>
      <c r="H137" s="826"/>
      <c r="I137" s="826"/>
      <c r="J137" s="826"/>
      <c r="K137" s="826"/>
      <c r="L137" s="826"/>
      <c r="M137" s="826"/>
      <c r="N137" s="826"/>
      <c r="O137" s="830"/>
      <c r="P137" s="831"/>
      <c r="Q137" s="414"/>
      <c r="R137" s="114"/>
      <c r="S137" s="114"/>
      <c r="T137" s="114"/>
      <c r="U137" s="114"/>
      <c r="V137" s="114"/>
      <c r="W137" s="827"/>
      <c r="X137" s="134"/>
      <c r="Y137" s="129"/>
      <c r="Z137" s="828"/>
      <c r="AA137" s="114"/>
      <c r="AB137" s="829"/>
      <c r="AC137" s="114"/>
      <c r="AD137" s="114"/>
    </row>
    <row r="138" spans="2:30">
      <c r="B138" s="168"/>
      <c r="C138" s="134"/>
      <c r="D138" s="825"/>
      <c r="E138" s="826"/>
      <c r="F138" s="826"/>
      <c r="G138" s="826"/>
      <c r="H138" s="841"/>
      <c r="I138" s="826"/>
      <c r="J138" s="826"/>
      <c r="K138" s="841"/>
      <c r="L138" s="826"/>
      <c r="M138" s="826"/>
      <c r="N138" s="826"/>
      <c r="O138" s="825"/>
      <c r="P138" s="831"/>
      <c r="Q138" s="414"/>
      <c r="R138" s="114"/>
      <c r="S138" s="114"/>
      <c r="T138" s="114"/>
      <c r="U138" s="114"/>
      <c r="V138" s="114"/>
      <c r="W138" s="827"/>
      <c r="X138" s="134"/>
      <c r="Y138" s="129"/>
      <c r="Z138" s="828"/>
      <c r="AA138" s="114"/>
      <c r="AB138" s="832"/>
      <c r="AC138" s="114"/>
      <c r="AD138" s="114"/>
    </row>
    <row r="139" spans="2:30">
      <c r="B139" s="168"/>
      <c r="C139" s="134"/>
      <c r="D139" s="825"/>
      <c r="E139" s="826"/>
      <c r="F139" s="826"/>
      <c r="G139" s="826"/>
      <c r="H139" s="826"/>
      <c r="I139" s="826"/>
      <c r="J139" s="826"/>
      <c r="K139" s="826"/>
      <c r="L139" s="826"/>
      <c r="M139" s="826"/>
      <c r="N139" s="841"/>
      <c r="O139" s="833"/>
      <c r="P139" s="831"/>
      <c r="Q139" s="414"/>
      <c r="R139" s="114"/>
      <c r="S139" s="114"/>
      <c r="T139" s="114"/>
      <c r="U139" s="114"/>
      <c r="V139" s="114"/>
      <c r="W139" s="827"/>
      <c r="X139" s="134"/>
      <c r="Y139" s="129"/>
      <c r="Z139" s="828"/>
      <c r="AA139" s="114"/>
      <c r="AB139" s="829"/>
      <c r="AC139" s="114"/>
      <c r="AD139" s="114"/>
    </row>
    <row r="140" spans="2:30">
      <c r="B140" s="168"/>
      <c r="C140" s="134"/>
      <c r="D140" s="825"/>
      <c r="E140" s="826"/>
      <c r="F140" s="826"/>
      <c r="G140" s="826"/>
      <c r="H140" s="826"/>
      <c r="I140" s="826"/>
      <c r="J140" s="826"/>
      <c r="K140" s="826"/>
      <c r="L140" s="826"/>
      <c r="M140" s="826"/>
      <c r="N140" s="826"/>
      <c r="O140" s="825"/>
      <c r="P140" s="831"/>
      <c r="Q140" s="414"/>
      <c r="R140" s="114"/>
      <c r="S140" s="114"/>
      <c r="T140" s="114"/>
      <c r="U140" s="114"/>
      <c r="V140" s="114"/>
      <c r="W140" s="827"/>
      <c r="X140" s="134"/>
      <c r="Y140" s="129"/>
      <c r="Z140" s="828"/>
      <c r="AA140" s="114"/>
      <c r="AB140" s="834"/>
      <c r="AC140" s="114"/>
      <c r="AD140" s="114"/>
    </row>
    <row r="141" spans="2:30">
      <c r="B141" s="168"/>
      <c r="C141" s="134"/>
      <c r="D141" s="825"/>
      <c r="E141" s="826"/>
      <c r="F141" s="826"/>
      <c r="G141" s="826"/>
      <c r="H141" s="826"/>
      <c r="I141" s="826"/>
      <c r="J141" s="826"/>
      <c r="K141" s="826"/>
      <c r="L141" s="826"/>
      <c r="M141" s="826"/>
      <c r="N141" s="826"/>
      <c r="O141" s="825"/>
      <c r="P141" s="831"/>
      <c r="Q141" s="414"/>
      <c r="R141" s="114"/>
      <c r="S141" s="114"/>
      <c r="T141" s="114"/>
      <c r="U141" s="114"/>
      <c r="V141" s="114"/>
      <c r="W141" s="827"/>
      <c r="X141" s="134"/>
      <c r="Y141" s="129"/>
      <c r="Z141" s="828"/>
      <c r="AA141" s="114"/>
      <c r="AB141" s="832"/>
      <c r="AC141" s="114"/>
      <c r="AD141" s="114"/>
    </row>
    <row r="142" spans="2:30">
      <c r="B142" s="168"/>
      <c r="C142" s="134"/>
      <c r="D142" s="825"/>
      <c r="E142" s="826"/>
      <c r="F142" s="826"/>
      <c r="G142" s="106"/>
      <c r="H142" s="836"/>
      <c r="I142" s="841"/>
      <c r="J142" s="826"/>
      <c r="K142" s="826"/>
      <c r="L142" s="826"/>
      <c r="M142" s="826"/>
      <c r="N142" s="826"/>
      <c r="O142" s="835"/>
      <c r="P142" s="831"/>
      <c r="Q142" s="414"/>
      <c r="R142" s="114"/>
      <c r="S142" s="114"/>
      <c r="T142" s="114"/>
      <c r="U142" s="114"/>
      <c r="V142" s="114"/>
      <c r="W142" s="827"/>
      <c r="X142" s="134"/>
      <c r="Y142" s="129"/>
      <c r="Z142" s="828"/>
      <c r="AA142" s="114"/>
      <c r="AB142" s="834"/>
      <c r="AC142" s="114"/>
      <c r="AD142" s="114"/>
    </row>
    <row r="143" spans="2:30">
      <c r="B143" s="168"/>
      <c r="C143" s="134"/>
      <c r="D143" s="825"/>
      <c r="E143" s="626"/>
      <c r="F143" s="826"/>
      <c r="G143" s="826"/>
      <c r="H143" s="826"/>
      <c r="I143" s="826"/>
      <c r="J143" s="826"/>
      <c r="K143" s="826"/>
      <c r="L143" s="826"/>
      <c r="M143" s="826"/>
      <c r="N143" s="826"/>
      <c r="O143" s="825"/>
      <c r="P143" s="831"/>
      <c r="Q143" s="414"/>
      <c r="R143" s="114"/>
      <c r="S143" s="114"/>
      <c r="T143" s="114"/>
      <c r="U143" s="114"/>
      <c r="V143" s="114"/>
      <c r="W143" s="827"/>
      <c r="X143" s="134"/>
      <c r="Y143" s="129"/>
      <c r="Z143" s="828"/>
      <c r="AA143" s="114"/>
      <c r="AB143" s="829"/>
      <c r="AC143" s="114"/>
      <c r="AD143" s="114"/>
    </row>
    <row r="144" spans="2:30">
      <c r="B144" s="168"/>
      <c r="C144" s="134"/>
      <c r="D144" s="825"/>
      <c r="E144" s="626"/>
      <c r="F144" s="826"/>
      <c r="G144" s="826"/>
      <c r="H144" s="826"/>
      <c r="I144" s="826"/>
      <c r="J144" s="826"/>
      <c r="K144" s="826"/>
      <c r="L144" s="826"/>
      <c r="M144" s="826"/>
      <c r="N144" s="826"/>
      <c r="O144" s="825"/>
      <c r="P144" s="831"/>
      <c r="Q144" s="414"/>
      <c r="R144" s="114"/>
      <c r="S144" s="114"/>
      <c r="T144" s="114"/>
      <c r="U144" s="114"/>
      <c r="V144" s="114"/>
      <c r="W144" s="827"/>
      <c r="X144" s="134"/>
      <c r="Y144" s="129"/>
      <c r="Z144" s="828"/>
      <c r="AA144" s="114"/>
      <c r="AB144" s="829"/>
      <c r="AC144" s="114"/>
      <c r="AD144" s="114"/>
    </row>
    <row r="145" spans="2:30">
      <c r="B145" s="168"/>
      <c r="C145" s="134"/>
      <c r="D145" s="825"/>
      <c r="E145" s="626"/>
      <c r="F145" s="826"/>
      <c r="G145" s="826"/>
      <c r="H145" s="826"/>
      <c r="I145" s="826"/>
      <c r="J145" s="826"/>
      <c r="K145" s="826"/>
      <c r="L145" s="826"/>
      <c r="M145" s="826"/>
      <c r="N145" s="826"/>
      <c r="O145" s="825"/>
      <c r="P145" s="831"/>
      <c r="Q145" s="414"/>
      <c r="R145" s="114"/>
      <c r="S145" s="114"/>
      <c r="T145" s="114"/>
      <c r="U145" s="114"/>
      <c r="V145" s="114"/>
      <c r="W145" s="827"/>
      <c r="X145" s="134"/>
      <c r="Y145" s="129"/>
      <c r="Z145" s="828"/>
      <c r="AA145" s="114"/>
      <c r="AB145" s="829"/>
      <c r="AC145" s="114"/>
      <c r="AD145" s="114"/>
    </row>
    <row r="146" spans="2:30">
      <c r="B146" s="168"/>
      <c r="C146" s="134"/>
      <c r="D146" s="825"/>
      <c r="E146" s="626"/>
      <c r="F146" s="826"/>
      <c r="G146" s="826"/>
      <c r="H146" s="826"/>
      <c r="I146" s="826"/>
      <c r="J146" s="826"/>
      <c r="K146" s="826"/>
      <c r="L146" s="826"/>
      <c r="M146" s="826"/>
      <c r="N146" s="826"/>
      <c r="O146" s="825"/>
      <c r="P146" s="831"/>
      <c r="Q146" s="414"/>
      <c r="R146" s="114"/>
      <c r="S146" s="114"/>
      <c r="T146" s="114"/>
      <c r="U146" s="114"/>
      <c r="V146" s="114"/>
      <c r="W146" s="827"/>
      <c r="X146" s="134"/>
      <c r="Y146" s="129"/>
      <c r="Z146" s="828"/>
      <c r="AA146" s="114"/>
      <c r="AB146" s="829"/>
      <c r="AC146" s="114"/>
      <c r="AD146" s="114"/>
    </row>
    <row r="147" spans="2:30">
      <c r="B147" s="168"/>
      <c r="C147" s="134"/>
      <c r="D147" s="825"/>
      <c r="E147" s="626"/>
      <c r="F147" s="826"/>
      <c r="G147" s="826"/>
      <c r="H147" s="826"/>
      <c r="I147" s="826"/>
      <c r="J147" s="826"/>
      <c r="K147" s="826"/>
      <c r="L147" s="826"/>
      <c r="M147" s="826"/>
      <c r="N147" s="826"/>
      <c r="O147" s="825"/>
      <c r="P147" s="831"/>
      <c r="Q147" s="414"/>
      <c r="R147" s="114"/>
      <c r="S147" s="114"/>
      <c r="T147" s="114"/>
      <c r="U147" s="114"/>
      <c r="V147" s="114"/>
      <c r="W147" s="827"/>
      <c r="X147" s="134"/>
      <c r="Y147" s="129"/>
      <c r="Z147" s="828"/>
      <c r="AA147" s="114"/>
      <c r="AB147" s="829"/>
      <c r="AC147" s="114"/>
      <c r="AD147" s="114"/>
    </row>
    <row r="148" spans="2:30">
      <c r="B148" s="168"/>
      <c r="C148" s="134"/>
      <c r="D148" s="825"/>
      <c r="E148" s="626"/>
      <c r="F148" s="826"/>
      <c r="G148" s="826"/>
      <c r="H148" s="826"/>
      <c r="I148" s="826"/>
      <c r="J148" s="826"/>
      <c r="K148" s="826"/>
      <c r="L148" s="826"/>
      <c r="M148" s="826"/>
      <c r="N148" s="826"/>
      <c r="O148" s="825"/>
      <c r="P148" s="831"/>
      <c r="Q148" s="414"/>
      <c r="R148" s="114"/>
      <c r="S148" s="114"/>
      <c r="T148" s="114"/>
      <c r="U148" s="114"/>
      <c r="V148" s="114"/>
      <c r="W148" s="827"/>
      <c r="X148" s="134"/>
      <c r="Y148" s="129"/>
      <c r="Z148" s="828"/>
      <c r="AA148" s="114"/>
      <c r="AB148" s="829"/>
      <c r="AC148" s="114"/>
      <c r="AD148" s="114"/>
    </row>
    <row r="149" spans="2:30" ht="13.5" customHeight="1">
      <c r="B149" s="168"/>
      <c r="C149" s="134"/>
      <c r="D149" s="825"/>
      <c r="E149" s="626"/>
      <c r="F149" s="826"/>
      <c r="G149" s="826"/>
      <c r="H149" s="826"/>
      <c r="I149" s="826"/>
      <c r="J149" s="826"/>
      <c r="K149" s="826"/>
      <c r="L149" s="826"/>
      <c r="M149" s="826"/>
      <c r="N149" s="826"/>
      <c r="O149" s="825"/>
      <c r="P149" s="831"/>
      <c r="Q149" s="414"/>
      <c r="R149" s="114"/>
      <c r="S149" s="114"/>
      <c r="T149" s="114"/>
      <c r="U149" s="114"/>
      <c r="V149" s="114"/>
      <c r="W149" s="827"/>
      <c r="X149" s="134"/>
      <c r="Y149" s="129"/>
      <c r="Z149" s="828"/>
      <c r="AA149" s="114"/>
      <c r="AB149" s="829"/>
      <c r="AC149" s="114"/>
      <c r="AD149" s="114"/>
    </row>
    <row r="150" spans="2:30">
      <c r="B150" s="168"/>
      <c r="C150" s="134"/>
      <c r="D150" s="825"/>
      <c r="E150" s="626"/>
      <c r="F150" s="826"/>
      <c r="G150" s="826"/>
      <c r="H150" s="826"/>
      <c r="I150" s="826"/>
      <c r="J150" s="826"/>
      <c r="K150" s="826"/>
      <c r="L150" s="826"/>
      <c r="M150" s="826"/>
      <c r="N150" s="826"/>
      <c r="O150" s="825"/>
      <c r="P150" s="831"/>
      <c r="Q150" s="414"/>
      <c r="R150" s="114"/>
      <c r="S150" s="114"/>
      <c r="T150" s="114"/>
      <c r="U150" s="114"/>
      <c r="V150" s="114"/>
      <c r="W150" s="827"/>
      <c r="X150" s="134"/>
      <c r="Y150" s="129"/>
      <c r="Z150" s="828"/>
      <c r="AA150" s="114"/>
      <c r="AB150" s="832"/>
      <c r="AC150" s="114"/>
      <c r="AD150" s="114"/>
    </row>
    <row r="151" spans="2:30" ht="12.75" customHeight="1">
      <c r="B151" s="168"/>
      <c r="C151" s="134"/>
      <c r="D151" s="825"/>
      <c r="E151" s="626"/>
      <c r="F151" s="836"/>
      <c r="G151" s="837"/>
      <c r="H151" s="826"/>
      <c r="I151" s="826"/>
      <c r="J151" s="826"/>
      <c r="K151" s="826"/>
      <c r="L151" s="836"/>
      <c r="M151" s="836"/>
      <c r="N151" s="826"/>
      <c r="O151" s="830"/>
      <c r="P151" s="831"/>
      <c r="Q151" s="414"/>
      <c r="R151" s="114"/>
      <c r="S151" s="114"/>
      <c r="T151" s="114"/>
      <c r="U151" s="114"/>
      <c r="V151" s="114"/>
      <c r="W151" s="827"/>
      <c r="X151" s="134"/>
      <c r="Y151" s="129"/>
      <c r="Z151" s="828"/>
      <c r="AA151" s="114"/>
      <c r="AB151" s="838"/>
      <c r="AC151" s="114"/>
      <c r="AD151" s="114"/>
    </row>
    <row r="152" spans="2:30">
      <c r="B152" s="168"/>
      <c r="C152" s="134"/>
      <c r="D152" s="825"/>
      <c r="E152" s="626"/>
      <c r="F152" s="836"/>
      <c r="G152" s="837"/>
      <c r="H152" s="826"/>
      <c r="I152" s="826"/>
      <c r="J152" s="826"/>
      <c r="K152" s="826"/>
      <c r="L152" s="836"/>
      <c r="M152" s="836"/>
      <c r="N152" s="826"/>
      <c r="O152" s="825"/>
      <c r="P152" s="831"/>
      <c r="Q152" s="414"/>
      <c r="R152" s="114"/>
      <c r="S152" s="114"/>
      <c r="T152" s="114"/>
      <c r="U152" s="114"/>
      <c r="V152" s="114"/>
      <c r="W152" s="827"/>
      <c r="X152" s="134"/>
      <c r="Y152" s="129"/>
      <c r="Z152" s="828"/>
      <c r="AA152" s="114"/>
      <c r="AB152" s="829"/>
      <c r="AC152" s="114"/>
      <c r="AD152" s="114"/>
    </row>
    <row r="153" spans="2:30" ht="12.75" customHeight="1">
      <c r="B153" s="168"/>
      <c r="C153" s="134"/>
      <c r="D153" s="825"/>
      <c r="E153" s="626"/>
      <c r="F153" s="836"/>
      <c r="G153" s="837"/>
      <c r="H153" s="826"/>
      <c r="I153" s="826"/>
      <c r="J153" s="826"/>
      <c r="K153" s="826"/>
      <c r="L153" s="836"/>
      <c r="M153" s="836"/>
      <c r="N153" s="826"/>
      <c r="O153" s="825"/>
      <c r="P153" s="831"/>
      <c r="Q153" s="414"/>
      <c r="R153" s="114"/>
      <c r="S153" s="114"/>
      <c r="T153" s="114"/>
      <c r="U153" s="114"/>
      <c r="V153" s="114"/>
      <c r="W153" s="827"/>
      <c r="X153" s="134"/>
      <c r="Y153" s="129"/>
      <c r="Z153" s="828"/>
      <c r="AA153" s="114"/>
      <c r="AB153" s="829"/>
      <c r="AC153" s="114"/>
      <c r="AD153" s="114"/>
    </row>
    <row r="154" spans="2:30">
      <c r="B154" s="168"/>
      <c r="C154" s="134"/>
      <c r="D154" s="825"/>
      <c r="E154" s="850"/>
      <c r="F154" s="836"/>
      <c r="G154" s="837"/>
      <c r="H154" s="826"/>
      <c r="I154" s="848"/>
      <c r="J154" s="826"/>
      <c r="K154" s="848"/>
      <c r="L154" s="841"/>
      <c r="M154" s="841"/>
      <c r="N154" s="826"/>
      <c r="O154" s="825"/>
      <c r="P154" s="831"/>
      <c r="Q154" s="414"/>
      <c r="R154" s="114"/>
      <c r="S154" s="114"/>
      <c r="T154" s="114"/>
      <c r="U154" s="114"/>
      <c r="V154" s="114"/>
      <c r="W154" s="827"/>
      <c r="X154" s="134"/>
      <c r="Y154" s="129"/>
      <c r="Z154" s="828"/>
      <c r="AA154" s="114"/>
      <c r="AB154" s="834"/>
      <c r="AC154" s="114"/>
      <c r="AD154" s="114"/>
    </row>
    <row r="155" spans="2:30">
      <c r="B155" s="168"/>
      <c r="C155" s="134"/>
      <c r="D155" s="825"/>
      <c r="E155" s="626"/>
      <c r="F155" s="841"/>
      <c r="G155" s="837"/>
      <c r="H155" s="826"/>
      <c r="I155" s="826"/>
      <c r="J155" s="826"/>
      <c r="K155" s="826"/>
      <c r="L155" s="841"/>
      <c r="M155" s="841"/>
      <c r="N155" s="826"/>
      <c r="O155" s="825"/>
      <c r="P155" s="831"/>
      <c r="Q155" s="414"/>
      <c r="R155" s="114"/>
      <c r="S155" s="114"/>
      <c r="T155" s="114"/>
      <c r="U155" s="114"/>
      <c r="V155" s="114"/>
      <c r="W155" s="827"/>
      <c r="X155" s="134"/>
      <c r="Y155" s="129"/>
      <c r="Z155" s="828"/>
      <c r="AA155" s="114"/>
      <c r="AB155" s="829"/>
      <c r="AC155" s="114"/>
      <c r="AD155" s="114"/>
    </row>
    <row r="156" spans="2:30">
      <c r="B156" s="168"/>
      <c r="C156" s="134"/>
      <c r="D156" s="825"/>
      <c r="E156" s="626"/>
      <c r="F156" s="836"/>
      <c r="G156" s="837"/>
      <c r="H156" s="826"/>
      <c r="I156" s="826"/>
      <c r="J156" s="826"/>
      <c r="K156" s="826"/>
      <c r="L156" s="841"/>
      <c r="M156" s="836"/>
      <c r="N156" s="826"/>
      <c r="O156" s="825"/>
      <c r="P156" s="831"/>
      <c r="Q156" s="414"/>
      <c r="R156" s="114"/>
      <c r="S156" s="114"/>
      <c r="T156" s="114"/>
      <c r="U156" s="114"/>
      <c r="V156" s="114"/>
      <c r="W156" s="827"/>
      <c r="X156" s="134"/>
      <c r="Y156" s="129"/>
      <c r="Z156" s="828"/>
      <c r="AA156" s="114"/>
      <c r="AB156" s="829"/>
      <c r="AC156" s="114"/>
      <c r="AD156" s="114"/>
    </row>
    <row r="157" spans="2:30">
      <c r="B157" s="168"/>
      <c r="C157" s="134"/>
      <c r="D157" s="825"/>
      <c r="E157" s="626"/>
      <c r="F157" s="841"/>
      <c r="G157" s="837"/>
      <c r="H157" s="826"/>
      <c r="I157" s="826"/>
      <c r="J157" s="826"/>
      <c r="K157" s="826"/>
      <c r="L157" s="837"/>
      <c r="M157" s="837"/>
      <c r="N157" s="106"/>
      <c r="O157" s="825"/>
      <c r="P157" s="831"/>
      <c r="Q157" s="414"/>
      <c r="R157" s="114"/>
      <c r="S157" s="114"/>
      <c r="T157" s="114"/>
      <c r="U157" s="114"/>
      <c r="V157" s="114"/>
      <c r="W157" s="827"/>
      <c r="X157" s="134"/>
      <c r="Y157" s="129"/>
      <c r="Z157" s="828"/>
      <c r="AA157" s="114"/>
      <c r="AB157" s="829"/>
      <c r="AC157" s="114"/>
      <c r="AD157" s="114"/>
    </row>
    <row r="158" spans="2:30">
      <c r="B158" s="168"/>
      <c r="C158" s="134"/>
      <c r="D158" s="825"/>
      <c r="E158" s="626"/>
      <c r="F158" s="841"/>
      <c r="G158" s="841"/>
      <c r="H158" s="826"/>
      <c r="I158" s="826"/>
      <c r="J158" s="826"/>
      <c r="K158" s="836"/>
      <c r="L158" s="848"/>
      <c r="M158" s="841"/>
      <c r="N158" s="837"/>
      <c r="O158" s="825"/>
      <c r="P158" s="831"/>
      <c r="Q158" s="414"/>
      <c r="R158" s="114"/>
      <c r="S158" s="114"/>
      <c r="T158" s="114"/>
      <c r="U158" s="114"/>
      <c r="V158" s="114"/>
      <c r="W158" s="827"/>
      <c r="X158" s="134"/>
      <c r="Y158" s="129"/>
      <c r="Z158" s="828"/>
      <c r="AA158" s="114"/>
      <c r="AB158" s="829"/>
      <c r="AC158" s="114"/>
      <c r="AD158" s="114"/>
    </row>
    <row r="159" spans="2:30" ht="10.5" customHeight="1">
      <c r="B159" s="168"/>
      <c r="C159" s="134"/>
      <c r="D159" s="825"/>
      <c r="E159" s="626"/>
      <c r="F159" s="836"/>
      <c r="G159" s="837"/>
      <c r="H159" s="826"/>
      <c r="I159" s="826"/>
      <c r="J159" s="826"/>
      <c r="K159" s="826"/>
      <c r="L159" s="836"/>
      <c r="M159" s="836"/>
      <c r="N159" s="826"/>
      <c r="O159" s="825"/>
      <c r="P159" s="831"/>
      <c r="Q159" s="414"/>
      <c r="R159" s="114"/>
      <c r="S159" s="114"/>
      <c r="T159" s="114"/>
      <c r="U159" s="114"/>
      <c r="V159" s="114"/>
      <c r="W159" s="827"/>
      <c r="X159" s="134"/>
      <c r="Y159" s="129"/>
      <c r="Z159" s="828"/>
      <c r="AA159" s="114"/>
      <c r="AB159" s="829"/>
      <c r="AC159" s="114"/>
      <c r="AD159" s="114"/>
    </row>
    <row r="160" spans="2:30" ht="12.75" customHeight="1">
      <c r="B160" s="168"/>
      <c r="C160" s="134"/>
      <c r="D160" s="825"/>
      <c r="E160" s="626"/>
      <c r="F160" s="841"/>
      <c r="G160" s="837"/>
      <c r="H160" s="826"/>
      <c r="I160" s="826"/>
      <c r="J160" s="826"/>
      <c r="K160" s="826"/>
      <c r="L160" s="837"/>
      <c r="M160" s="837"/>
      <c r="N160" s="826"/>
      <c r="O160" s="825"/>
      <c r="P160" s="839"/>
      <c r="Q160" s="414"/>
      <c r="R160" s="114"/>
      <c r="S160" s="114"/>
      <c r="T160" s="114"/>
      <c r="U160" s="114"/>
      <c r="V160" s="114"/>
      <c r="W160" s="827"/>
      <c r="X160" s="134"/>
      <c r="Y160" s="129"/>
      <c r="Z160" s="828"/>
      <c r="AA160" s="114"/>
      <c r="AB160" s="840"/>
      <c r="AC160" s="114"/>
      <c r="AD160" s="114"/>
    </row>
    <row r="161" spans="2:30">
      <c r="B161" s="168"/>
      <c r="C161" s="134"/>
      <c r="D161" s="825"/>
      <c r="E161" s="626"/>
      <c r="F161" s="836"/>
      <c r="G161" s="837"/>
      <c r="H161" s="826"/>
      <c r="I161" s="826"/>
      <c r="J161" s="826"/>
      <c r="K161" s="826"/>
      <c r="L161" s="837"/>
      <c r="M161" s="837"/>
      <c r="N161" s="826"/>
      <c r="O161" s="825"/>
      <c r="P161" s="831"/>
      <c r="Q161" s="414"/>
      <c r="R161" s="114"/>
      <c r="S161" s="114"/>
      <c r="T161" s="114"/>
      <c r="U161" s="114"/>
      <c r="V161" s="114"/>
      <c r="W161" s="827"/>
      <c r="X161" s="134"/>
      <c r="Y161" s="129"/>
      <c r="Z161" s="828"/>
      <c r="AA161" s="114"/>
      <c r="AB161" s="829"/>
      <c r="AC161" s="114"/>
      <c r="AD161" s="114"/>
    </row>
    <row r="162" spans="2:30" ht="12.75" customHeight="1">
      <c r="B162" s="168"/>
      <c r="C162" s="134"/>
      <c r="D162" s="825"/>
      <c r="E162" s="626"/>
      <c r="F162" s="837"/>
      <c r="G162" s="841"/>
      <c r="H162" s="826"/>
      <c r="I162" s="826"/>
      <c r="J162" s="826"/>
      <c r="K162" s="826"/>
      <c r="L162" s="848"/>
      <c r="M162" s="841"/>
      <c r="N162" s="826"/>
      <c r="O162" s="825"/>
      <c r="P162" s="839"/>
      <c r="Q162" s="414"/>
      <c r="R162" s="114"/>
      <c r="S162" s="114"/>
      <c r="T162" s="114"/>
      <c r="U162" s="114"/>
      <c r="V162" s="114"/>
      <c r="W162" s="827"/>
      <c r="X162" s="134"/>
      <c r="Y162" s="129"/>
      <c r="Z162" s="828"/>
      <c r="AA162" s="114"/>
      <c r="AB162" s="840"/>
      <c r="AC162" s="114"/>
      <c r="AD162" s="114"/>
    </row>
    <row r="163" spans="2:30" hidden="1">
      <c r="B163" s="168"/>
      <c r="C163" s="134"/>
      <c r="D163" s="825"/>
      <c r="E163" s="626"/>
      <c r="F163" s="841"/>
      <c r="G163" s="837"/>
      <c r="H163" s="826"/>
      <c r="I163" s="826"/>
      <c r="J163" s="826"/>
      <c r="K163" s="826"/>
      <c r="L163" s="836"/>
      <c r="M163" s="836"/>
      <c r="N163" s="826"/>
      <c r="O163" s="825"/>
      <c r="P163" s="831"/>
      <c r="Q163" s="414"/>
      <c r="R163" s="114"/>
      <c r="S163" s="114"/>
      <c r="T163" s="114"/>
      <c r="U163" s="114"/>
      <c r="V163" s="114"/>
      <c r="W163" s="827"/>
      <c r="X163" s="134"/>
      <c r="Y163" s="129"/>
      <c r="Z163" s="828"/>
      <c r="AA163" s="114"/>
      <c r="AB163" s="834"/>
      <c r="AC163" s="114"/>
      <c r="AD163" s="114"/>
    </row>
    <row r="164" spans="2:30" ht="13.5" customHeight="1">
      <c r="B164" s="168"/>
      <c r="C164" s="109"/>
      <c r="D164" s="825"/>
      <c r="E164" s="626"/>
      <c r="F164" s="837"/>
      <c r="G164" s="837"/>
      <c r="H164" s="826"/>
      <c r="I164" s="826"/>
      <c r="J164" s="826"/>
      <c r="K164" s="826"/>
      <c r="L164" s="841"/>
      <c r="M164" s="841"/>
      <c r="N164" s="826"/>
      <c r="O164" s="825"/>
      <c r="P164" s="831"/>
      <c r="Q164" s="414"/>
      <c r="R164" s="114"/>
      <c r="S164" s="114"/>
      <c r="T164" s="114"/>
      <c r="U164" s="114"/>
      <c r="V164" s="114"/>
      <c r="W164" s="827"/>
      <c r="X164" s="134"/>
      <c r="Y164" s="129"/>
      <c r="Z164" s="828"/>
      <c r="AA164" s="114"/>
      <c r="AB164" s="829"/>
      <c r="AC164" s="114"/>
      <c r="AD164" s="114"/>
    </row>
    <row r="165" spans="2:30" ht="12.75" customHeight="1">
      <c r="B165" s="168"/>
      <c r="C165" s="134"/>
      <c r="D165" s="825"/>
      <c r="E165" s="626"/>
      <c r="F165" s="836"/>
      <c r="G165" s="837"/>
      <c r="H165" s="848"/>
      <c r="I165" s="826"/>
      <c r="J165" s="826"/>
      <c r="K165" s="826"/>
      <c r="L165" s="836"/>
      <c r="M165" s="837"/>
      <c r="N165" s="826"/>
      <c r="O165" s="830"/>
      <c r="P165" s="839"/>
      <c r="Q165" s="414"/>
      <c r="R165" s="114"/>
      <c r="S165" s="114"/>
      <c r="T165" s="114"/>
      <c r="U165" s="114"/>
      <c r="V165" s="114"/>
      <c r="W165" s="827"/>
      <c r="X165" s="134"/>
      <c r="Y165" s="129"/>
      <c r="Z165" s="828"/>
      <c r="AA165" s="114"/>
      <c r="AB165" s="840"/>
      <c r="AC165" s="114"/>
      <c r="AD165" s="114"/>
    </row>
    <row r="166" spans="2:30" ht="12.75" customHeight="1">
      <c r="B166" s="168"/>
      <c r="C166" s="134"/>
      <c r="D166" s="825"/>
      <c r="E166" s="626"/>
      <c r="F166" s="848"/>
      <c r="G166" s="848"/>
      <c r="H166" s="826"/>
      <c r="I166" s="826"/>
      <c r="J166" s="826"/>
      <c r="K166" s="826"/>
      <c r="L166" s="849"/>
      <c r="M166" s="848"/>
      <c r="N166" s="826"/>
      <c r="O166" s="830"/>
      <c r="P166" s="831"/>
      <c r="Q166" s="414"/>
      <c r="R166" s="114"/>
      <c r="S166" s="114"/>
      <c r="T166" s="114"/>
      <c r="U166" s="114"/>
      <c r="V166" s="114"/>
      <c r="W166" s="827"/>
      <c r="X166" s="134"/>
      <c r="Y166" s="129"/>
      <c r="Z166" s="828"/>
      <c r="AA166" s="114"/>
      <c r="AB166" s="843"/>
      <c r="AC166" s="114"/>
      <c r="AD166" s="114"/>
    </row>
    <row r="167" spans="2:30" ht="12.75" customHeight="1">
      <c r="B167" s="168"/>
      <c r="C167" s="134"/>
      <c r="D167" s="825"/>
      <c r="E167" s="844"/>
      <c r="F167" s="164"/>
      <c r="G167" s="164"/>
      <c r="H167" s="164"/>
      <c r="I167" s="164"/>
      <c r="J167" s="164"/>
      <c r="K167" s="164"/>
      <c r="L167" s="164"/>
      <c r="M167" s="164"/>
      <c r="N167" s="164"/>
      <c r="O167" s="830"/>
      <c r="P167" s="831"/>
      <c r="Q167" s="414"/>
      <c r="R167" s="114"/>
      <c r="S167" s="114"/>
      <c r="T167" s="114"/>
      <c r="U167" s="114"/>
      <c r="V167" s="114"/>
      <c r="W167" s="827"/>
      <c r="X167" s="134"/>
      <c r="Y167" s="129"/>
      <c r="Z167" s="828"/>
      <c r="AA167" s="114"/>
      <c r="AB167" s="829"/>
      <c r="AC167" s="114"/>
      <c r="AD167" s="114"/>
    </row>
    <row r="168" spans="2:30" ht="12.75" customHeight="1">
      <c r="B168" s="168"/>
      <c r="C168" s="134"/>
      <c r="D168" s="825"/>
      <c r="E168" s="844"/>
      <c r="F168" s="164"/>
      <c r="G168" s="164"/>
      <c r="H168" s="164"/>
      <c r="I168" s="164"/>
      <c r="J168" s="164"/>
      <c r="K168" s="164"/>
      <c r="L168" s="164"/>
      <c r="M168" s="164"/>
      <c r="N168" s="164"/>
      <c r="O168" s="830"/>
      <c r="P168" s="831"/>
      <c r="Q168" s="414"/>
      <c r="R168" s="114"/>
      <c r="S168" s="114"/>
      <c r="T168" s="114"/>
      <c r="U168" s="114"/>
      <c r="V168" s="114"/>
      <c r="W168" s="827"/>
      <c r="X168" s="134"/>
      <c r="Y168" s="129"/>
      <c r="Z168" s="828"/>
      <c r="AA168" s="114"/>
      <c r="AB168" s="829"/>
      <c r="AC168" s="114"/>
      <c r="AD168" s="114"/>
    </row>
    <row r="169" spans="2:30" ht="11.25" customHeight="1">
      <c r="B169" s="168"/>
      <c r="C169" s="134"/>
      <c r="D169" s="825"/>
      <c r="E169" s="164"/>
      <c r="F169" s="164"/>
      <c r="G169" s="164"/>
      <c r="H169" s="164"/>
      <c r="I169" s="164"/>
      <c r="J169" s="164"/>
      <c r="K169" s="164"/>
      <c r="L169" s="164"/>
      <c r="M169" s="164"/>
      <c r="N169" s="164"/>
      <c r="O169" s="830"/>
      <c r="P169" s="831"/>
      <c r="Q169" s="414"/>
      <c r="R169" s="114"/>
      <c r="S169" s="114"/>
      <c r="T169" s="114"/>
      <c r="U169" s="114"/>
      <c r="V169" s="114"/>
      <c r="W169" s="827"/>
      <c r="X169" s="134"/>
      <c r="Y169" s="129"/>
      <c r="Z169" s="828"/>
      <c r="AA169" s="114"/>
      <c r="AB169" s="829"/>
      <c r="AC169" s="114"/>
      <c r="AD169" s="114"/>
    </row>
    <row r="170" spans="2:30" ht="12.75" customHeight="1">
      <c r="B170" s="168"/>
      <c r="C170" s="134"/>
      <c r="D170" s="825"/>
      <c r="E170" s="164"/>
      <c r="F170" s="164"/>
      <c r="G170" s="164"/>
      <c r="H170" s="164"/>
      <c r="I170" s="164"/>
      <c r="J170" s="164"/>
      <c r="K170" s="845"/>
      <c r="L170" s="164"/>
      <c r="M170" s="164"/>
      <c r="N170" s="164"/>
      <c r="O170" s="833"/>
      <c r="P170" s="831"/>
      <c r="Q170" s="414"/>
      <c r="R170" s="114"/>
      <c r="S170" s="114"/>
      <c r="T170" s="114"/>
      <c r="U170" s="114"/>
      <c r="V170" s="114"/>
      <c r="W170" s="846"/>
      <c r="X170" s="134"/>
      <c r="Y170" s="847"/>
      <c r="Z170" s="828"/>
      <c r="AA170" s="114"/>
      <c r="AB170" s="829"/>
      <c r="AC170" s="114"/>
      <c r="AD170" s="114"/>
    </row>
    <row r="171" spans="2:30" ht="11.25" customHeight="1">
      <c r="B171" s="114"/>
      <c r="C171" s="114"/>
      <c r="D171" s="114"/>
      <c r="E171" s="114"/>
      <c r="F171" s="114"/>
      <c r="G171" s="114"/>
      <c r="H171" s="114"/>
      <c r="I171" s="114"/>
      <c r="J171" s="114"/>
      <c r="K171" s="114"/>
      <c r="L171" s="114"/>
      <c r="M171" s="114"/>
      <c r="N171" s="114"/>
      <c r="O171" s="114"/>
      <c r="P171" s="114"/>
      <c r="Q171" s="114"/>
      <c r="R171" s="114"/>
      <c r="S171" s="114"/>
      <c r="T171" s="114"/>
      <c r="U171" s="114"/>
      <c r="V171" s="114"/>
      <c r="W171" s="114"/>
      <c r="X171" s="114"/>
      <c r="Y171" s="114"/>
      <c r="Z171" s="114"/>
      <c r="AA171" s="114"/>
      <c r="AB171" s="114"/>
      <c r="AC171" s="114"/>
      <c r="AD171" s="114"/>
    </row>
    <row r="172" spans="2:30" ht="12.75" customHeight="1">
      <c r="B172" s="213"/>
      <c r="C172" s="114"/>
      <c r="D172" s="213"/>
      <c r="E172" s="114"/>
      <c r="F172" s="114"/>
      <c r="G172" s="114"/>
      <c r="H172" s="114"/>
      <c r="I172" s="114"/>
      <c r="J172" s="114"/>
      <c r="K172" s="114"/>
      <c r="L172" s="114"/>
      <c r="M172" s="114"/>
      <c r="N172" s="114"/>
      <c r="O172" s="114"/>
      <c r="P172" s="114"/>
      <c r="Q172" s="114"/>
      <c r="R172" s="210"/>
      <c r="S172" s="114"/>
      <c r="T172" s="114"/>
      <c r="U172" s="114"/>
      <c r="V172" s="114"/>
      <c r="W172" s="114"/>
      <c r="X172" s="114"/>
      <c r="Y172" s="114"/>
      <c r="Z172" s="114"/>
      <c r="AA172" s="114"/>
      <c r="AB172" s="114"/>
      <c r="AC172" s="114"/>
      <c r="AD172" s="114"/>
    </row>
    <row r="173" spans="2:30">
      <c r="B173" s="114"/>
      <c r="C173" s="134"/>
      <c r="D173" s="414"/>
      <c r="E173" s="217"/>
      <c r="F173" s="217"/>
      <c r="G173" s="217"/>
      <c r="H173" s="217"/>
      <c r="I173" s="217"/>
      <c r="J173" s="217"/>
      <c r="K173" s="217"/>
      <c r="L173" s="217"/>
      <c r="M173" s="134"/>
      <c r="N173" s="134"/>
      <c r="O173" s="106"/>
      <c r="P173" s="106"/>
      <c r="Q173" s="134"/>
      <c r="R173" s="414"/>
      <c r="S173" s="114"/>
      <c r="T173" s="414"/>
      <c r="U173" s="134"/>
      <c r="V173" s="114"/>
      <c r="W173" s="114"/>
      <c r="X173" s="114"/>
      <c r="Y173" s="114"/>
      <c r="Z173" s="114"/>
      <c r="AA173" s="114"/>
      <c r="AB173" s="114"/>
      <c r="AC173" s="114"/>
      <c r="AD173" s="114"/>
    </row>
    <row r="174" spans="2:30">
      <c r="B174" s="114"/>
      <c r="C174" s="134"/>
      <c r="D174" s="106"/>
      <c r="E174" s="217"/>
      <c r="F174" s="217"/>
      <c r="G174" s="217"/>
      <c r="H174" s="217"/>
      <c r="I174" s="217"/>
      <c r="J174" s="217"/>
      <c r="K174" s="217"/>
      <c r="L174" s="217"/>
      <c r="M174" s="134"/>
      <c r="N174" s="134"/>
      <c r="O174" s="106"/>
      <c r="P174" s="106"/>
      <c r="Q174" s="134"/>
      <c r="R174" s="414"/>
      <c r="S174" s="114"/>
      <c r="T174" s="414"/>
      <c r="U174" s="134"/>
      <c r="V174" s="114"/>
      <c r="W174" s="114"/>
      <c r="X174" s="114"/>
      <c r="Y174" s="114"/>
      <c r="Z174" s="114"/>
      <c r="AA174" s="114"/>
      <c r="AB174" s="114"/>
      <c r="AC174" s="114"/>
      <c r="AD174" s="114"/>
    </row>
    <row r="175" spans="2:30">
      <c r="B175" s="114"/>
      <c r="C175" s="414"/>
      <c r="D175" s="414"/>
      <c r="E175" s="217"/>
      <c r="F175" s="217"/>
      <c r="G175" s="217"/>
      <c r="H175" s="217"/>
      <c r="I175" s="114"/>
      <c r="J175" s="114"/>
      <c r="K175" s="217"/>
      <c r="L175" s="112"/>
      <c r="M175" s="134"/>
      <c r="N175" s="134"/>
      <c r="O175" s="106"/>
      <c r="P175" s="106"/>
      <c r="Q175" s="414"/>
      <c r="R175" s="414"/>
      <c r="S175" s="114"/>
      <c r="T175" s="414"/>
      <c r="U175" s="134"/>
      <c r="V175" s="114"/>
      <c r="W175" s="114"/>
      <c r="X175" s="114"/>
      <c r="Y175" s="114"/>
      <c r="Z175" s="114"/>
      <c r="AA175" s="114"/>
      <c r="AB175" s="822"/>
      <c r="AC175" s="114"/>
      <c r="AD175" s="114"/>
    </row>
    <row r="176" spans="2:30">
      <c r="B176" s="114"/>
      <c r="C176" s="134"/>
      <c r="D176" s="134"/>
      <c r="E176" s="414"/>
      <c r="F176" s="414"/>
      <c r="G176" s="414"/>
      <c r="H176" s="414"/>
      <c r="I176" s="414"/>
      <c r="J176" s="414"/>
      <c r="K176" s="414"/>
      <c r="L176" s="414"/>
      <c r="M176" s="414"/>
      <c r="N176" s="414"/>
      <c r="O176" s="106"/>
      <c r="P176" s="106"/>
      <c r="Q176" s="414"/>
      <c r="R176" s="414"/>
      <c r="S176" s="114"/>
      <c r="T176" s="414"/>
      <c r="U176" s="134"/>
      <c r="V176" s="114"/>
      <c r="W176" s="114"/>
      <c r="X176" s="114"/>
      <c r="Y176" s="114"/>
      <c r="Z176" s="375"/>
      <c r="AA176" s="114"/>
      <c r="AB176" s="822"/>
      <c r="AC176" s="114"/>
      <c r="AD176" s="114"/>
    </row>
    <row r="177" spans="2:30">
      <c r="B177" s="114"/>
      <c r="C177" s="414"/>
      <c r="D177" s="114"/>
      <c r="E177" s="414"/>
      <c r="F177" s="414"/>
      <c r="G177" s="414"/>
      <c r="H177" s="414"/>
      <c r="I177" s="414"/>
      <c r="J177" s="414"/>
      <c r="K177" s="414"/>
      <c r="L177" s="414"/>
      <c r="M177" s="414"/>
      <c r="N177" s="414"/>
      <c r="O177" s="106"/>
      <c r="P177" s="106"/>
      <c r="Q177" s="134"/>
      <c r="R177" s="414"/>
      <c r="S177" s="114"/>
      <c r="T177" s="414"/>
      <c r="U177" s="134"/>
      <c r="V177" s="114"/>
      <c r="W177" s="114"/>
      <c r="X177" s="114"/>
      <c r="Y177" s="114"/>
      <c r="Z177" s="375"/>
      <c r="AA177" s="114"/>
      <c r="AB177" s="823"/>
      <c r="AC177" s="114"/>
      <c r="AD177" s="114"/>
    </row>
    <row r="178" spans="2:30">
      <c r="B178" s="114"/>
      <c r="C178" s="134"/>
      <c r="D178" s="217"/>
      <c r="E178" s="134"/>
      <c r="F178" s="134"/>
      <c r="G178" s="134"/>
      <c r="H178" s="134"/>
      <c r="I178" s="109"/>
      <c r="J178" s="134"/>
      <c r="K178" s="134"/>
      <c r="L178" s="134"/>
      <c r="M178" s="134"/>
      <c r="N178" s="109"/>
      <c r="O178" s="106"/>
      <c r="P178" s="106"/>
      <c r="Q178" s="217"/>
      <c r="R178" s="414"/>
      <c r="S178" s="134"/>
      <c r="T178" s="414"/>
      <c r="U178" s="134"/>
      <c r="V178" s="114"/>
      <c r="W178" s="304"/>
      <c r="X178" s="414"/>
      <c r="Y178" s="168"/>
      <c r="Z178" s="824"/>
      <c r="AA178" s="114"/>
      <c r="AB178" s="823"/>
      <c r="AC178" s="114"/>
      <c r="AD178" s="114"/>
    </row>
    <row r="179" spans="2:30">
      <c r="B179" s="168"/>
      <c r="C179" s="134"/>
      <c r="D179" s="825"/>
      <c r="E179" s="841"/>
      <c r="F179" s="826"/>
      <c r="G179" s="826"/>
      <c r="H179" s="826"/>
      <c r="I179" s="826"/>
      <c r="J179" s="826"/>
      <c r="K179" s="826"/>
      <c r="L179" s="826"/>
      <c r="M179" s="826"/>
      <c r="N179" s="826"/>
      <c r="O179" s="825"/>
      <c r="P179" s="414"/>
      <c r="Q179" s="414"/>
      <c r="R179" s="114"/>
      <c r="S179" s="639"/>
      <c r="T179" s="114"/>
      <c r="U179" s="114"/>
      <c r="V179" s="114"/>
      <c r="W179" s="827"/>
      <c r="X179" s="134"/>
      <c r="Y179" s="129"/>
      <c r="Z179" s="828"/>
      <c r="AA179" s="114"/>
      <c r="AB179" s="829"/>
      <c r="AC179" s="114"/>
      <c r="AD179" s="114"/>
    </row>
    <row r="180" spans="2:30">
      <c r="B180" s="168"/>
      <c r="C180" s="134"/>
      <c r="D180" s="825"/>
      <c r="E180" s="841"/>
      <c r="F180" s="826"/>
      <c r="G180" s="826"/>
      <c r="H180" s="826"/>
      <c r="I180" s="826"/>
      <c r="J180" s="826"/>
      <c r="K180" s="826"/>
      <c r="L180" s="826"/>
      <c r="M180" s="826"/>
      <c r="N180" s="826"/>
      <c r="O180" s="830"/>
      <c r="P180" s="831"/>
      <c r="Q180" s="414"/>
      <c r="R180" s="114"/>
      <c r="S180" s="114"/>
      <c r="T180" s="114"/>
      <c r="U180" s="114"/>
      <c r="V180" s="114"/>
      <c r="W180" s="827"/>
      <c r="X180" s="134"/>
      <c r="Y180" s="129"/>
      <c r="Z180" s="828"/>
      <c r="AA180" s="114"/>
      <c r="AB180" s="829"/>
      <c r="AC180" s="114"/>
      <c r="AD180" s="114"/>
    </row>
    <row r="181" spans="2:30" ht="12" customHeight="1">
      <c r="B181" s="168"/>
      <c r="C181" s="134"/>
      <c r="D181" s="825"/>
      <c r="E181" s="841"/>
      <c r="F181" s="826"/>
      <c r="G181" s="826"/>
      <c r="H181" s="841"/>
      <c r="I181" s="826"/>
      <c r="J181" s="826"/>
      <c r="K181" s="841"/>
      <c r="L181" s="826"/>
      <c r="M181" s="826"/>
      <c r="N181" s="826"/>
      <c r="O181" s="825"/>
      <c r="P181" s="831"/>
      <c r="Q181" s="414"/>
      <c r="R181" s="114"/>
      <c r="S181" s="114"/>
      <c r="T181" s="114"/>
      <c r="U181" s="114"/>
      <c r="V181" s="114"/>
      <c r="W181" s="827"/>
      <c r="X181" s="134"/>
      <c r="Y181" s="129"/>
      <c r="Z181" s="828"/>
      <c r="AA181" s="114"/>
      <c r="AB181" s="832"/>
      <c r="AC181" s="114"/>
      <c r="AD181" s="114"/>
    </row>
    <row r="182" spans="2:30">
      <c r="B182" s="168"/>
      <c r="C182" s="134"/>
      <c r="D182" s="825"/>
      <c r="E182" s="841"/>
      <c r="F182" s="826"/>
      <c r="G182" s="826"/>
      <c r="H182" s="826"/>
      <c r="I182" s="826"/>
      <c r="J182" s="826"/>
      <c r="K182" s="826"/>
      <c r="L182" s="826"/>
      <c r="M182" s="826"/>
      <c r="N182" s="841"/>
      <c r="O182" s="833"/>
      <c r="P182" s="831"/>
      <c r="Q182" s="414"/>
      <c r="R182" s="114"/>
      <c r="S182" s="114"/>
      <c r="T182" s="114"/>
      <c r="U182" s="114"/>
      <c r="V182" s="114"/>
      <c r="W182" s="827"/>
      <c r="X182" s="134"/>
      <c r="Y182" s="129"/>
      <c r="Z182" s="828"/>
      <c r="AA182" s="114"/>
      <c r="AB182" s="829"/>
      <c r="AC182" s="114"/>
      <c r="AD182" s="114"/>
    </row>
    <row r="183" spans="2:30" ht="12.75" customHeight="1">
      <c r="B183" s="168"/>
      <c r="C183" s="134"/>
      <c r="D183" s="825"/>
      <c r="E183" s="841"/>
      <c r="F183" s="826"/>
      <c r="G183" s="826"/>
      <c r="H183" s="826"/>
      <c r="I183" s="826"/>
      <c r="J183" s="826"/>
      <c r="K183" s="826"/>
      <c r="L183" s="826"/>
      <c r="M183" s="826"/>
      <c r="N183" s="826"/>
      <c r="O183" s="825"/>
      <c r="P183" s="831"/>
      <c r="Q183" s="414"/>
      <c r="R183" s="114"/>
      <c r="S183" s="114"/>
      <c r="T183" s="114"/>
      <c r="U183" s="114"/>
      <c r="V183" s="114"/>
      <c r="W183" s="827"/>
      <c r="X183" s="134"/>
      <c r="Y183" s="129"/>
      <c r="Z183" s="828"/>
      <c r="AA183" s="114"/>
      <c r="AB183" s="834"/>
      <c r="AC183" s="114"/>
      <c r="AD183" s="114"/>
    </row>
    <row r="184" spans="2:30">
      <c r="B184" s="168"/>
      <c r="C184" s="134"/>
      <c r="D184" s="825"/>
      <c r="E184" s="841"/>
      <c r="F184" s="826"/>
      <c r="G184" s="826"/>
      <c r="H184" s="826"/>
      <c r="I184" s="826"/>
      <c r="J184" s="826"/>
      <c r="K184" s="826"/>
      <c r="L184" s="826"/>
      <c r="M184" s="826"/>
      <c r="N184" s="826"/>
      <c r="O184" s="825"/>
      <c r="P184" s="831"/>
      <c r="Q184" s="414"/>
      <c r="R184" s="114"/>
      <c r="S184" s="114"/>
      <c r="T184" s="114"/>
      <c r="U184" s="114"/>
      <c r="V184" s="114"/>
      <c r="W184" s="827"/>
      <c r="X184" s="134"/>
      <c r="Y184" s="129"/>
      <c r="Z184" s="828"/>
      <c r="AA184" s="114"/>
      <c r="AB184" s="832"/>
      <c r="AC184" s="114"/>
      <c r="AD184" s="114"/>
    </row>
    <row r="185" spans="2:30" ht="15" customHeight="1">
      <c r="B185" s="168"/>
      <c r="C185" s="134"/>
      <c r="D185" s="825"/>
      <c r="E185" s="841"/>
      <c r="F185" s="826"/>
      <c r="G185" s="106"/>
      <c r="H185" s="836"/>
      <c r="I185" s="841"/>
      <c r="J185" s="826"/>
      <c r="K185" s="826"/>
      <c r="L185" s="826"/>
      <c r="M185" s="826"/>
      <c r="N185" s="826"/>
      <c r="O185" s="835"/>
      <c r="P185" s="831"/>
      <c r="Q185" s="414"/>
      <c r="R185" s="114"/>
      <c r="S185" s="114"/>
      <c r="T185" s="114"/>
      <c r="U185" s="114"/>
      <c r="V185" s="114"/>
      <c r="W185" s="827"/>
      <c r="X185" s="134"/>
      <c r="Y185" s="129"/>
      <c r="Z185" s="828"/>
      <c r="AA185" s="114"/>
      <c r="AB185" s="834"/>
      <c r="AC185" s="114"/>
      <c r="AD185" s="114"/>
    </row>
    <row r="186" spans="2:30">
      <c r="B186" s="168"/>
      <c r="C186" s="134"/>
      <c r="D186" s="825"/>
      <c r="E186" s="841"/>
      <c r="F186" s="826"/>
      <c r="G186" s="826"/>
      <c r="H186" s="826"/>
      <c r="I186" s="826"/>
      <c r="J186" s="826"/>
      <c r="K186" s="826"/>
      <c r="L186" s="826"/>
      <c r="M186" s="826"/>
      <c r="N186" s="826"/>
      <c r="O186" s="825"/>
      <c r="P186" s="831"/>
      <c r="Q186" s="414"/>
      <c r="R186" s="114"/>
      <c r="S186" s="114"/>
      <c r="T186" s="114"/>
      <c r="U186" s="114"/>
      <c r="V186" s="114"/>
      <c r="W186" s="827"/>
      <c r="X186" s="134"/>
      <c r="Y186" s="129"/>
      <c r="Z186" s="828"/>
      <c r="AA186" s="114"/>
      <c r="AB186" s="829"/>
      <c r="AC186" s="114"/>
      <c r="AD186" s="114"/>
    </row>
    <row r="187" spans="2:30">
      <c r="B187" s="168"/>
      <c r="C187" s="134"/>
      <c r="D187" s="825"/>
      <c r="E187" s="841"/>
      <c r="F187" s="826"/>
      <c r="G187" s="826"/>
      <c r="H187" s="826"/>
      <c r="I187" s="826"/>
      <c r="J187" s="826"/>
      <c r="K187" s="826"/>
      <c r="L187" s="826"/>
      <c r="M187" s="826"/>
      <c r="N187" s="826"/>
      <c r="O187" s="825"/>
      <c r="P187" s="831"/>
      <c r="Q187" s="414"/>
      <c r="R187" s="114"/>
      <c r="S187" s="114"/>
      <c r="T187" s="114"/>
      <c r="U187" s="114"/>
      <c r="V187" s="114"/>
      <c r="W187" s="827"/>
      <c r="X187" s="134"/>
      <c r="Y187" s="129"/>
      <c r="Z187" s="828"/>
      <c r="AA187" s="114"/>
      <c r="AB187" s="829"/>
      <c r="AC187" s="114"/>
      <c r="AD187" s="114"/>
    </row>
    <row r="188" spans="2:30">
      <c r="B188" s="168"/>
      <c r="C188" s="134"/>
      <c r="D188" s="825"/>
      <c r="E188" s="841"/>
      <c r="F188" s="826"/>
      <c r="G188" s="826"/>
      <c r="H188" s="826"/>
      <c r="I188" s="826"/>
      <c r="J188" s="826"/>
      <c r="K188" s="826"/>
      <c r="L188" s="826"/>
      <c r="M188" s="826"/>
      <c r="N188" s="826"/>
      <c r="O188" s="825"/>
      <c r="P188" s="831"/>
      <c r="Q188" s="414"/>
      <c r="R188" s="114"/>
      <c r="S188" s="114"/>
      <c r="T188" s="114"/>
      <c r="U188" s="114"/>
      <c r="V188" s="114"/>
      <c r="W188" s="827"/>
      <c r="X188" s="134"/>
      <c r="Y188" s="129"/>
      <c r="Z188" s="828"/>
      <c r="AA188" s="114"/>
      <c r="AB188" s="829"/>
      <c r="AC188" s="114"/>
      <c r="AD188" s="114"/>
    </row>
    <row r="189" spans="2:30">
      <c r="B189" s="168"/>
      <c r="C189" s="134"/>
      <c r="D189" s="825"/>
      <c r="E189" s="841"/>
      <c r="F189" s="826"/>
      <c r="G189" s="826"/>
      <c r="H189" s="826"/>
      <c r="I189" s="826"/>
      <c r="J189" s="826"/>
      <c r="K189" s="826"/>
      <c r="L189" s="826"/>
      <c r="M189" s="826"/>
      <c r="N189" s="826"/>
      <c r="O189" s="825"/>
      <c r="P189" s="831"/>
      <c r="Q189" s="414"/>
      <c r="R189" s="114"/>
      <c r="S189" s="114"/>
      <c r="T189" s="114"/>
      <c r="U189" s="114"/>
      <c r="V189" s="114"/>
      <c r="W189" s="827"/>
      <c r="X189" s="134"/>
      <c r="Y189" s="129"/>
      <c r="Z189" s="828"/>
      <c r="AA189" s="114"/>
      <c r="AB189" s="829"/>
      <c r="AC189" s="114"/>
      <c r="AD189" s="114"/>
    </row>
    <row r="190" spans="2:30">
      <c r="B190" s="168"/>
      <c r="C190" s="134"/>
      <c r="D190" s="825"/>
      <c r="E190" s="841"/>
      <c r="F190" s="826"/>
      <c r="G190" s="826"/>
      <c r="H190" s="826"/>
      <c r="I190" s="826"/>
      <c r="J190" s="826"/>
      <c r="K190" s="826"/>
      <c r="L190" s="826"/>
      <c r="M190" s="826"/>
      <c r="N190" s="826"/>
      <c r="O190" s="825"/>
      <c r="P190" s="831"/>
      <c r="Q190" s="414"/>
      <c r="R190" s="114"/>
      <c r="S190" s="114"/>
      <c r="T190" s="114"/>
      <c r="U190" s="114"/>
      <c r="V190" s="114"/>
      <c r="W190" s="827"/>
      <c r="X190" s="134"/>
      <c r="Y190" s="129"/>
      <c r="Z190" s="828"/>
      <c r="AA190" s="114"/>
      <c r="AB190" s="829"/>
      <c r="AC190" s="114"/>
      <c r="AD190" s="114"/>
    </row>
    <row r="191" spans="2:30">
      <c r="B191" s="168"/>
      <c r="C191" s="134"/>
      <c r="D191" s="825"/>
      <c r="E191" s="841"/>
      <c r="F191" s="826"/>
      <c r="G191" s="826"/>
      <c r="H191" s="826"/>
      <c r="I191" s="826"/>
      <c r="J191" s="826"/>
      <c r="K191" s="826"/>
      <c r="L191" s="826"/>
      <c r="M191" s="826"/>
      <c r="N191" s="826"/>
      <c r="O191" s="825"/>
      <c r="P191" s="831"/>
      <c r="Q191" s="414"/>
      <c r="R191" s="114"/>
      <c r="S191" s="114"/>
      <c r="T191" s="114"/>
      <c r="U191" s="114"/>
      <c r="V191" s="114"/>
      <c r="W191" s="827"/>
      <c r="X191" s="134"/>
      <c r="Y191" s="129"/>
      <c r="Z191" s="828"/>
      <c r="AA191" s="114"/>
      <c r="AB191" s="829"/>
      <c r="AC191" s="114"/>
      <c r="AD191" s="114"/>
    </row>
    <row r="192" spans="2:30">
      <c r="B192" s="168"/>
      <c r="C192" s="134"/>
      <c r="D192" s="825"/>
      <c r="E192" s="841"/>
      <c r="F192" s="826"/>
      <c r="G192" s="826"/>
      <c r="H192" s="826"/>
      <c r="I192" s="826"/>
      <c r="J192" s="826"/>
      <c r="K192" s="826"/>
      <c r="L192" s="826"/>
      <c r="M192" s="826"/>
      <c r="N192" s="826"/>
      <c r="O192" s="825"/>
      <c r="P192" s="831"/>
      <c r="Q192" s="414"/>
      <c r="R192" s="114"/>
      <c r="S192" s="114"/>
      <c r="T192" s="114"/>
      <c r="U192" s="114"/>
      <c r="V192" s="114"/>
      <c r="W192" s="827"/>
      <c r="X192" s="134"/>
      <c r="Y192" s="129"/>
      <c r="Z192" s="828"/>
      <c r="AA192" s="114"/>
      <c r="AB192" s="829"/>
      <c r="AC192" s="114"/>
      <c r="AD192" s="114"/>
    </row>
    <row r="193" spans="2:30" ht="13.5" customHeight="1">
      <c r="B193" s="168"/>
      <c r="C193" s="134"/>
      <c r="D193" s="825"/>
      <c r="E193" s="841"/>
      <c r="F193" s="826"/>
      <c r="G193" s="826"/>
      <c r="H193" s="826"/>
      <c r="I193" s="826"/>
      <c r="J193" s="826"/>
      <c r="K193" s="826"/>
      <c r="L193" s="826"/>
      <c r="M193" s="826"/>
      <c r="N193" s="826"/>
      <c r="O193" s="825"/>
      <c r="P193" s="831"/>
      <c r="Q193" s="414"/>
      <c r="R193" s="114"/>
      <c r="S193" s="114"/>
      <c r="T193" s="114"/>
      <c r="U193" s="114"/>
      <c r="V193" s="114"/>
      <c r="W193" s="827"/>
      <c r="X193" s="134"/>
      <c r="Y193" s="129"/>
      <c r="Z193" s="828"/>
      <c r="AA193" s="114"/>
      <c r="AB193" s="832"/>
      <c r="AC193" s="114"/>
      <c r="AD193" s="114"/>
    </row>
    <row r="194" spans="2:30" ht="12" customHeight="1">
      <c r="B194" s="168"/>
      <c r="C194" s="134"/>
      <c r="D194" s="825"/>
      <c r="E194" s="844"/>
      <c r="F194" s="836"/>
      <c r="G194" s="837"/>
      <c r="H194" s="826"/>
      <c r="I194" s="826"/>
      <c r="J194" s="826"/>
      <c r="K194" s="826"/>
      <c r="L194" s="836"/>
      <c r="M194" s="836"/>
      <c r="N194" s="826"/>
      <c r="O194" s="830"/>
      <c r="P194" s="831"/>
      <c r="Q194" s="414"/>
      <c r="R194" s="114"/>
      <c r="S194" s="114"/>
      <c r="T194" s="114"/>
      <c r="U194" s="114"/>
      <c r="V194" s="114"/>
      <c r="W194" s="827"/>
      <c r="X194" s="134"/>
      <c r="Y194" s="129"/>
      <c r="Z194" s="828"/>
      <c r="AA194" s="114"/>
      <c r="AB194" s="838"/>
      <c r="AC194" s="114"/>
      <c r="AD194" s="114"/>
    </row>
    <row r="195" spans="2:30">
      <c r="B195" s="168"/>
      <c r="C195" s="134"/>
      <c r="D195" s="825"/>
      <c r="E195" s="844"/>
      <c r="F195" s="836"/>
      <c r="G195" s="837"/>
      <c r="H195" s="826"/>
      <c r="I195" s="826"/>
      <c r="J195" s="826"/>
      <c r="K195" s="826"/>
      <c r="L195" s="836"/>
      <c r="M195" s="836"/>
      <c r="N195" s="826"/>
      <c r="O195" s="825"/>
      <c r="P195" s="831"/>
      <c r="Q195" s="414"/>
      <c r="R195" s="114"/>
      <c r="S195" s="114"/>
      <c r="T195" s="114"/>
      <c r="U195" s="114"/>
      <c r="V195" s="114"/>
      <c r="W195" s="827"/>
      <c r="X195" s="134"/>
      <c r="Y195" s="129"/>
      <c r="Z195" s="828"/>
      <c r="AA195" s="114"/>
      <c r="AB195" s="829"/>
      <c r="AC195" s="114"/>
      <c r="AD195" s="114"/>
    </row>
    <row r="196" spans="2:30" ht="13.5" customHeight="1">
      <c r="B196" s="168"/>
      <c r="C196" s="134"/>
      <c r="D196" s="825"/>
      <c r="E196" s="844"/>
      <c r="F196" s="836"/>
      <c r="G196" s="837"/>
      <c r="H196" s="826"/>
      <c r="I196" s="826"/>
      <c r="J196" s="826"/>
      <c r="K196" s="826"/>
      <c r="L196" s="836"/>
      <c r="M196" s="836"/>
      <c r="N196" s="826"/>
      <c r="O196" s="825"/>
      <c r="P196" s="831"/>
      <c r="Q196" s="414"/>
      <c r="R196" s="114"/>
      <c r="S196" s="114"/>
      <c r="T196" s="114"/>
      <c r="U196" s="114"/>
      <c r="V196" s="114"/>
      <c r="W196" s="827"/>
      <c r="X196" s="134"/>
      <c r="Y196" s="129"/>
      <c r="Z196" s="828"/>
      <c r="AA196" s="114"/>
      <c r="AB196" s="829"/>
      <c r="AC196" s="114"/>
      <c r="AD196" s="114"/>
    </row>
    <row r="197" spans="2:30">
      <c r="B197" s="168"/>
      <c r="C197" s="134"/>
      <c r="D197" s="825"/>
      <c r="E197" s="844"/>
      <c r="F197" s="836"/>
      <c r="G197" s="837"/>
      <c r="H197" s="826"/>
      <c r="I197" s="848"/>
      <c r="J197" s="826"/>
      <c r="K197" s="848"/>
      <c r="L197" s="841"/>
      <c r="M197" s="841"/>
      <c r="N197" s="826"/>
      <c r="O197" s="825"/>
      <c r="P197" s="831"/>
      <c r="Q197" s="414"/>
      <c r="R197" s="114"/>
      <c r="S197" s="114"/>
      <c r="T197" s="114"/>
      <c r="U197" s="114"/>
      <c r="V197" s="114"/>
      <c r="W197" s="827"/>
      <c r="X197" s="134"/>
      <c r="Y197" s="129"/>
      <c r="Z197" s="828"/>
      <c r="AA197" s="114"/>
      <c r="AB197" s="834"/>
      <c r="AC197" s="114"/>
      <c r="AD197" s="114"/>
    </row>
    <row r="198" spans="2:30">
      <c r="B198" s="168"/>
      <c r="C198" s="134"/>
      <c r="D198" s="825"/>
      <c r="E198" s="844"/>
      <c r="F198" s="841"/>
      <c r="G198" s="837"/>
      <c r="H198" s="826"/>
      <c r="I198" s="826"/>
      <c r="J198" s="826"/>
      <c r="K198" s="826"/>
      <c r="L198" s="841"/>
      <c r="M198" s="841"/>
      <c r="N198" s="826"/>
      <c r="O198" s="825"/>
      <c r="P198" s="831"/>
      <c r="Q198" s="414"/>
      <c r="R198" s="114"/>
      <c r="S198" s="114"/>
      <c r="T198" s="114"/>
      <c r="U198" s="114"/>
      <c r="V198" s="114"/>
      <c r="W198" s="827"/>
      <c r="X198" s="134"/>
      <c r="Y198" s="129"/>
      <c r="Z198" s="828"/>
      <c r="AA198" s="114"/>
      <c r="AB198" s="829"/>
      <c r="AC198" s="114"/>
      <c r="AD198" s="114"/>
    </row>
    <row r="199" spans="2:30" ht="12" customHeight="1">
      <c r="B199" s="168"/>
      <c r="C199" s="134"/>
      <c r="D199" s="825"/>
      <c r="E199" s="844"/>
      <c r="F199" s="836"/>
      <c r="G199" s="837"/>
      <c r="H199" s="826"/>
      <c r="I199" s="826"/>
      <c r="J199" s="826"/>
      <c r="K199" s="826"/>
      <c r="L199" s="841"/>
      <c r="M199" s="836"/>
      <c r="N199" s="826"/>
      <c r="O199" s="825"/>
      <c r="P199" s="831"/>
      <c r="Q199" s="414"/>
      <c r="R199" s="114"/>
      <c r="S199" s="114"/>
      <c r="T199" s="114"/>
      <c r="U199" s="114"/>
      <c r="V199" s="114"/>
      <c r="W199" s="827"/>
      <c r="X199" s="134"/>
      <c r="Y199" s="129"/>
      <c r="Z199" s="828"/>
      <c r="AA199" s="114"/>
      <c r="AB199" s="829"/>
      <c r="AC199" s="114"/>
      <c r="AD199" s="114"/>
    </row>
    <row r="200" spans="2:30" ht="12.75" customHeight="1">
      <c r="B200" s="168"/>
      <c r="C200" s="134"/>
      <c r="D200" s="825"/>
      <c r="E200" s="844"/>
      <c r="F200" s="841"/>
      <c r="G200" s="837"/>
      <c r="H200" s="826"/>
      <c r="I200" s="826"/>
      <c r="J200" s="826"/>
      <c r="K200" s="826"/>
      <c r="L200" s="837"/>
      <c r="M200" s="837"/>
      <c r="N200" s="106"/>
      <c r="O200" s="825"/>
      <c r="P200" s="831"/>
      <c r="Q200" s="414"/>
      <c r="R200" s="114"/>
      <c r="S200" s="114"/>
      <c r="T200" s="114"/>
      <c r="U200" s="114"/>
      <c r="V200" s="114"/>
      <c r="W200" s="827"/>
      <c r="X200" s="134"/>
      <c r="Y200" s="129"/>
      <c r="Z200" s="828"/>
      <c r="AA200" s="114"/>
      <c r="AB200" s="829"/>
      <c r="AC200" s="114"/>
      <c r="AD200" s="114"/>
    </row>
    <row r="201" spans="2:30" ht="11.25" customHeight="1">
      <c r="B201" s="168"/>
      <c r="C201" s="134"/>
      <c r="D201" s="825"/>
      <c r="E201" s="844"/>
      <c r="F201" s="841"/>
      <c r="G201" s="841"/>
      <c r="H201" s="826"/>
      <c r="I201" s="826"/>
      <c r="J201" s="826"/>
      <c r="K201" s="836"/>
      <c r="L201" s="848"/>
      <c r="M201" s="841"/>
      <c r="N201" s="837"/>
      <c r="O201" s="825"/>
      <c r="P201" s="831"/>
      <c r="Q201" s="414"/>
      <c r="R201" s="114"/>
      <c r="S201" s="114"/>
      <c r="T201" s="114"/>
      <c r="U201" s="114"/>
      <c r="V201" s="114"/>
      <c r="W201" s="827"/>
      <c r="X201" s="134"/>
      <c r="Y201" s="129"/>
      <c r="Z201" s="828"/>
      <c r="AA201" s="114"/>
      <c r="AB201" s="829"/>
      <c r="AC201" s="114"/>
      <c r="AD201" s="114"/>
    </row>
    <row r="202" spans="2:30" ht="12" customHeight="1">
      <c r="B202" s="168"/>
      <c r="C202" s="134"/>
      <c r="D202" s="825"/>
      <c r="E202" s="844"/>
      <c r="F202" s="836"/>
      <c r="G202" s="837"/>
      <c r="H202" s="826"/>
      <c r="I202" s="826"/>
      <c r="J202" s="826"/>
      <c r="K202" s="826"/>
      <c r="L202" s="836"/>
      <c r="M202" s="836"/>
      <c r="N202" s="826"/>
      <c r="O202" s="825"/>
      <c r="P202" s="831"/>
      <c r="Q202" s="414"/>
      <c r="R202" s="114"/>
      <c r="S202" s="114"/>
      <c r="T202" s="114"/>
      <c r="U202" s="114"/>
      <c r="V202" s="114"/>
      <c r="W202" s="827"/>
      <c r="X202" s="134"/>
      <c r="Y202" s="129"/>
      <c r="Z202" s="828"/>
      <c r="AA202" s="114"/>
      <c r="AB202" s="829"/>
      <c r="AC202" s="114"/>
      <c r="AD202" s="114"/>
    </row>
    <row r="203" spans="2:30">
      <c r="B203" s="168"/>
      <c r="C203" s="134"/>
      <c r="D203" s="825"/>
      <c r="E203" s="844"/>
      <c r="F203" s="841"/>
      <c r="G203" s="837"/>
      <c r="H203" s="826"/>
      <c r="I203" s="826"/>
      <c r="J203" s="826"/>
      <c r="K203" s="826"/>
      <c r="L203" s="837"/>
      <c r="M203" s="837"/>
      <c r="N203" s="826"/>
      <c r="O203" s="825"/>
      <c r="P203" s="839"/>
      <c r="Q203" s="414"/>
      <c r="R203" s="114"/>
      <c r="S203" s="114"/>
      <c r="T203" s="114"/>
      <c r="U203" s="114"/>
      <c r="V203" s="114"/>
      <c r="W203" s="827"/>
      <c r="X203" s="134"/>
      <c r="Y203" s="129"/>
      <c r="Z203" s="828"/>
      <c r="AA203" s="114"/>
      <c r="AB203" s="840"/>
      <c r="AC203" s="114"/>
      <c r="AD203" s="114"/>
    </row>
    <row r="204" spans="2:30" ht="13.5" customHeight="1">
      <c r="B204" s="168"/>
      <c r="C204" s="134"/>
      <c r="D204" s="825"/>
      <c r="E204" s="844"/>
      <c r="F204" s="836"/>
      <c r="G204" s="837"/>
      <c r="H204" s="826"/>
      <c r="I204" s="826"/>
      <c r="J204" s="826"/>
      <c r="K204" s="826"/>
      <c r="L204" s="837"/>
      <c r="M204" s="837"/>
      <c r="N204" s="826"/>
      <c r="O204" s="825"/>
      <c r="P204" s="831"/>
      <c r="Q204" s="414"/>
      <c r="R204" s="114"/>
      <c r="S204" s="114"/>
      <c r="T204" s="114"/>
      <c r="U204" s="114"/>
      <c r="V204" s="114"/>
      <c r="W204" s="827"/>
      <c r="X204" s="134"/>
      <c r="Y204" s="129"/>
      <c r="Z204" s="828"/>
      <c r="AA204" s="114"/>
      <c r="AB204" s="829"/>
      <c r="AC204" s="114"/>
      <c r="AD204" s="114"/>
    </row>
    <row r="205" spans="2:30" ht="13.5" customHeight="1">
      <c r="B205" s="168"/>
      <c r="C205" s="134"/>
      <c r="D205" s="825"/>
      <c r="E205" s="844"/>
      <c r="F205" s="837"/>
      <c r="G205" s="841"/>
      <c r="H205" s="826"/>
      <c r="I205" s="826"/>
      <c r="J205" s="826"/>
      <c r="K205" s="826"/>
      <c r="L205" s="848"/>
      <c r="M205" s="841"/>
      <c r="N205" s="826"/>
      <c r="O205" s="825"/>
      <c r="P205" s="839"/>
      <c r="Q205" s="414"/>
      <c r="R205" s="114"/>
      <c r="S205" s="114"/>
      <c r="T205" s="114"/>
      <c r="U205" s="114"/>
      <c r="V205" s="114"/>
      <c r="W205" s="827"/>
      <c r="X205" s="134"/>
      <c r="Y205" s="129"/>
      <c r="Z205" s="828"/>
      <c r="AA205" s="114"/>
      <c r="AB205" s="840"/>
      <c r="AC205" s="114"/>
      <c r="AD205" s="114"/>
    </row>
    <row r="206" spans="2:30" hidden="1">
      <c r="B206" s="168"/>
      <c r="C206" s="134"/>
      <c r="D206" s="825"/>
      <c r="E206" s="844"/>
      <c r="F206" s="841"/>
      <c r="G206" s="837"/>
      <c r="H206" s="826"/>
      <c r="I206" s="826"/>
      <c r="J206" s="826"/>
      <c r="K206" s="826"/>
      <c r="L206" s="836"/>
      <c r="M206" s="836"/>
      <c r="N206" s="826"/>
      <c r="O206" s="825"/>
      <c r="P206" s="831"/>
      <c r="Q206" s="414"/>
      <c r="R206" s="114"/>
      <c r="S206" s="114"/>
      <c r="T206" s="114"/>
      <c r="U206" s="114"/>
      <c r="V206" s="114"/>
      <c r="W206" s="827"/>
      <c r="X206" s="134"/>
      <c r="Y206" s="129"/>
      <c r="Z206" s="828"/>
      <c r="AA206" s="114"/>
      <c r="AB206" s="834"/>
      <c r="AC206" s="114"/>
      <c r="AD206" s="114"/>
    </row>
    <row r="207" spans="2:30" ht="13.5" customHeight="1">
      <c r="B207" s="168"/>
      <c r="C207" s="109"/>
      <c r="D207" s="825"/>
      <c r="E207" s="844"/>
      <c r="F207" s="837"/>
      <c r="G207" s="837"/>
      <c r="H207" s="826"/>
      <c r="I207" s="826"/>
      <c r="J207" s="826"/>
      <c r="K207" s="826"/>
      <c r="L207" s="841"/>
      <c r="M207" s="841"/>
      <c r="N207" s="826"/>
      <c r="O207" s="825"/>
      <c r="P207" s="831"/>
      <c r="Q207" s="414"/>
      <c r="R207" s="114"/>
      <c r="S207" s="114"/>
      <c r="T207" s="114"/>
      <c r="U207" s="114"/>
      <c r="V207" s="114"/>
      <c r="W207" s="827"/>
      <c r="X207" s="134"/>
      <c r="Y207" s="129"/>
      <c r="Z207" s="828"/>
      <c r="AA207" s="114"/>
      <c r="AB207" s="829"/>
      <c r="AC207" s="114"/>
      <c r="AD207" s="114"/>
    </row>
    <row r="208" spans="2:30" ht="12" customHeight="1">
      <c r="B208" s="168"/>
      <c r="C208" s="134"/>
      <c r="D208" s="825"/>
      <c r="E208" s="844"/>
      <c r="F208" s="836"/>
      <c r="G208" s="837"/>
      <c r="H208" s="848"/>
      <c r="I208" s="826"/>
      <c r="J208" s="826"/>
      <c r="K208" s="826"/>
      <c r="L208" s="836"/>
      <c r="M208" s="837"/>
      <c r="N208" s="826"/>
      <c r="O208" s="830"/>
      <c r="P208" s="839"/>
      <c r="Q208" s="414"/>
      <c r="R208" s="114"/>
      <c r="S208" s="114"/>
      <c r="T208" s="114"/>
      <c r="U208" s="114"/>
      <c r="V208" s="114"/>
      <c r="W208" s="827"/>
      <c r="X208" s="134"/>
      <c r="Y208" s="129"/>
      <c r="Z208" s="828"/>
      <c r="AA208" s="114"/>
      <c r="AB208" s="840"/>
      <c r="AC208" s="114"/>
      <c r="AD208" s="114"/>
    </row>
    <row r="209" spans="2:30" ht="13.5" customHeight="1">
      <c r="B209" s="168"/>
      <c r="C209" s="134"/>
      <c r="D209" s="825"/>
      <c r="E209" s="844"/>
      <c r="F209" s="848"/>
      <c r="G209" s="848"/>
      <c r="H209" s="826"/>
      <c r="I209" s="826"/>
      <c r="J209" s="826"/>
      <c r="K209" s="826"/>
      <c r="L209" s="849"/>
      <c r="M209" s="848"/>
      <c r="N209" s="826"/>
      <c r="O209" s="830"/>
      <c r="P209" s="831"/>
      <c r="Q209" s="414"/>
      <c r="R209" s="114"/>
      <c r="S209" s="114"/>
      <c r="T209" s="114"/>
      <c r="U209" s="114"/>
      <c r="V209" s="114"/>
      <c r="W209" s="827"/>
      <c r="X209" s="134"/>
      <c r="Y209" s="129"/>
      <c r="Z209" s="828"/>
      <c r="AA209" s="114"/>
      <c r="AB209" s="843"/>
      <c r="AC209" s="114"/>
      <c r="AD209" s="114"/>
    </row>
    <row r="210" spans="2:30">
      <c r="B210" s="168"/>
      <c r="C210" s="134"/>
      <c r="D210" s="825"/>
      <c r="E210" s="844"/>
      <c r="F210" s="164"/>
      <c r="G210" s="164"/>
      <c r="H210" s="164"/>
      <c r="I210" s="164"/>
      <c r="J210" s="164"/>
      <c r="K210" s="164"/>
      <c r="L210" s="164"/>
      <c r="M210" s="164"/>
      <c r="N210" s="164"/>
      <c r="O210" s="830"/>
      <c r="P210" s="831"/>
      <c r="Q210" s="414"/>
      <c r="R210" s="114"/>
      <c r="S210" s="114"/>
      <c r="T210" s="114"/>
      <c r="U210" s="114"/>
      <c r="V210" s="114"/>
      <c r="W210" s="827"/>
      <c r="X210" s="134"/>
      <c r="Y210" s="129"/>
      <c r="Z210" s="828"/>
      <c r="AA210" s="114"/>
      <c r="AB210" s="829"/>
      <c r="AC210" s="114"/>
      <c r="AD210" s="114"/>
    </row>
    <row r="211" spans="2:30" ht="12.75" customHeight="1">
      <c r="B211" s="168"/>
      <c r="C211" s="134"/>
      <c r="D211" s="825"/>
      <c r="E211" s="844"/>
      <c r="F211" s="164"/>
      <c r="G211" s="164"/>
      <c r="H211" s="164"/>
      <c r="I211" s="164"/>
      <c r="J211" s="164"/>
      <c r="K211" s="164"/>
      <c r="L211" s="164"/>
      <c r="M211" s="164"/>
      <c r="N211" s="164"/>
      <c r="O211" s="830"/>
      <c r="P211" s="831"/>
      <c r="Q211" s="414"/>
      <c r="R211" s="114"/>
      <c r="S211" s="114"/>
      <c r="T211" s="114"/>
      <c r="U211" s="114"/>
      <c r="V211" s="114"/>
      <c r="W211" s="827"/>
      <c r="X211" s="134"/>
      <c r="Y211" s="129"/>
      <c r="Z211" s="828"/>
      <c r="AA211" s="114"/>
      <c r="AB211" s="829"/>
      <c r="AC211" s="114"/>
      <c r="AD211" s="114"/>
    </row>
    <row r="212" spans="2:30" ht="12" customHeight="1">
      <c r="B212" s="168"/>
      <c r="C212" s="134"/>
      <c r="D212" s="825"/>
      <c r="E212" s="164"/>
      <c r="F212" s="164"/>
      <c r="G212" s="164"/>
      <c r="H212" s="164"/>
      <c r="I212" s="164"/>
      <c r="J212" s="164"/>
      <c r="K212" s="164"/>
      <c r="L212" s="164"/>
      <c r="M212" s="164"/>
      <c r="N212" s="164"/>
      <c r="O212" s="830"/>
      <c r="P212" s="831"/>
      <c r="Q212" s="414"/>
      <c r="R212" s="114"/>
      <c r="S212" s="114"/>
      <c r="T212" s="114"/>
      <c r="U212" s="114"/>
      <c r="V212" s="114"/>
      <c r="W212" s="827"/>
      <c r="X212" s="134"/>
      <c r="Y212" s="129"/>
      <c r="Z212" s="828"/>
      <c r="AA212" s="114"/>
      <c r="AB212" s="829"/>
      <c r="AC212" s="114"/>
      <c r="AD212" s="114"/>
    </row>
    <row r="213" spans="2:30" ht="12.75" customHeight="1">
      <c r="B213" s="168"/>
      <c r="C213" s="134"/>
      <c r="D213" s="825"/>
      <c r="E213" s="164"/>
      <c r="F213" s="164"/>
      <c r="G213" s="164"/>
      <c r="H213" s="164"/>
      <c r="I213" s="164"/>
      <c r="J213" s="164"/>
      <c r="K213" s="845"/>
      <c r="L213" s="164"/>
      <c r="M213" s="164"/>
      <c r="N213" s="164"/>
      <c r="O213" s="833"/>
      <c r="P213" s="831"/>
      <c r="Q213" s="414"/>
      <c r="R213" s="114"/>
      <c r="S213" s="114"/>
      <c r="T213" s="114"/>
      <c r="U213" s="114"/>
      <c r="V213" s="114"/>
      <c r="W213" s="846"/>
      <c r="X213" s="134"/>
      <c r="Y213" s="847"/>
      <c r="Z213" s="828"/>
      <c r="AA213" s="114"/>
      <c r="AB213" s="829"/>
      <c r="AC213" s="114"/>
      <c r="AD213" s="114"/>
    </row>
    <row r="214" spans="2:30">
      <c r="B214" s="114"/>
      <c r="C214" s="114"/>
      <c r="D214" s="114"/>
      <c r="E214" s="114"/>
      <c r="F214" s="114"/>
      <c r="G214" s="114"/>
      <c r="H214" s="114"/>
      <c r="I214" s="114"/>
      <c r="J214" s="114"/>
      <c r="K214" s="114"/>
      <c r="L214" s="114"/>
      <c r="M214" s="114"/>
      <c r="N214" s="114"/>
      <c r="O214" s="114"/>
      <c r="P214" s="114"/>
      <c r="Q214" s="114"/>
      <c r="R214" s="114"/>
      <c r="S214" s="114"/>
      <c r="T214" s="114"/>
      <c r="U214" s="114"/>
      <c r="V214" s="114"/>
      <c r="W214" s="114"/>
      <c r="X214" s="114"/>
      <c r="Y214" s="114"/>
      <c r="Z214" s="114"/>
      <c r="AA214" s="114"/>
      <c r="AB214" s="114"/>
      <c r="AC214" s="114"/>
      <c r="AD214" s="114"/>
    </row>
    <row r="215" spans="2:30">
      <c r="B215" s="114"/>
      <c r="C215" s="114"/>
      <c r="D215" s="114"/>
      <c r="E215" s="114"/>
      <c r="F215" s="114"/>
      <c r="G215" s="114"/>
      <c r="H215" s="114"/>
      <c r="I215" s="114"/>
      <c r="J215" s="114"/>
      <c r="K215" s="114"/>
      <c r="L215" s="114"/>
      <c r="M215" s="114"/>
      <c r="N215" s="114"/>
      <c r="O215" s="114"/>
      <c r="P215" s="114"/>
      <c r="Q215" s="114"/>
      <c r="R215" s="114"/>
      <c r="S215" s="114"/>
      <c r="T215" s="114"/>
      <c r="U215" s="114"/>
      <c r="V215" s="114"/>
      <c r="W215" s="114"/>
      <c r="X215" s="114"/>
      <c r="Y215" s="114"/>
      <c r="Z215" s="114"/>
      <c r="AA215" s="114"/>
      <c r="AB215" s="114"/>
      <c r="AC215" s="114"/>
      <c r="AD215" s="114"/>
    </row>
    <row r="216" spans="2:30">
      <c r="B216" s="114"/>
      <c r="C216" s="114"/>
      <c r="D216" s="114"/>
      <c r="E216" s="114"/>
      <c r="F216" s="114"/>
      <c r="G216" s="114"/>
      <c r="H216" s="114"/>
      <c r="I216" s="114"/>
      <c r="J216" s="114"/>
      <c r="K216" s="114"/>
      <c r="L216" s="114"/>
      <c r="M216" s="114"/>
      <c r="N216" s="114"/>
      <c r="O216" s="114"/>
      <c r="P216" s="114"/>
      <c r="Q216" s="114"/>
      <c r="R216" s="114"/>
      <c r="S216" s="114"/>
      <c r="T216" s="114"/>
      <c r="U216" s="114"/>
      <c r="V216" s="114"/>
      <c r="W216" s="114"/>
      <c r="X216" s="114"/>
      <c r="Y216" s="114"/>
      <c r="Z216" s="114"/>
      <c r="AA216" s="114"/>
      <c r="AB216" s="114"/>
      <c r="AC216" s="114"/>
      <c r="AD216" s="114"/>
    </row>
    <row r="217" spans="2:30">
      <c r="B217" s="114"/>
      <c r="C217" s="114"/>
      <c r="D217" s="114"/>
      <c r="E217" s="114"/>
      <c r="F217" s="114"/>
      <c r="G217" s="114"/>
      <c r="H217" s="114"/>
      <c r="I217" s="114"/>
      <c r="J217" s="114"/>
      <c r="K217" s="114"/>
      <c r="L217" s="114"/>
      <c r="M217" s="114"/>
      <c r="N217" s="114"/>
      <c r="O217" s="114"/>
      <c r="P217" s="114"/>
      <c r="Q217" s="114"/>
      <c r="R217" s="114"/>
      <c r="S217" s="114"/>
      <c r="T217" s="114"/>
      <c r="U217" s="114"/>
      <c r="V217" s="114"/>
      <c r="W217" s="114"/>
      <c r="X217" s="114"/>
      <c r="Y217" s="114"/>
      <c r="Z217" s="114"/>
      <c r="AA217" s="114"/>
      <c r="AB217" s="114"/>
      <c r="AC217" s="114"/>
      <c r="AD217" s="114"/>
    </row>
    <row r="218" spans="2:30">
      <c r="B218" s="114"/>
      <c r="C218" s="114"/>
      <c r="D218" s="114"/>
      <c r="E218" s="114"/>
      <c r="F218" s="114"/>
      <c r="G218" s="114"/>
      <c r="H218" s="114"/>
      <c r="I218" s="114"/>
      <c r="J218" s="114"/>
      <c r="K218" s="114"/>
      <c r="L218" s="114"/>
      <c r="M218" s="114"/>
      <c r="N218" s="114"/>
      <c r="O218" s="114"/>
      <c r="P218" s="114"/>
      <c r="Q218" s="114"/>
      <c r="R218" s="114"/>
      <c r="S218" s="114"/>
      <c r="T218" s="114"/>
      <c r="U218" s="114"/>
      <c r="V218" s="114"/>
      <c r="W218" s="114"/>
      <c r="X218" s="114"/>
      <c r="Y218" s="114"/>
      <c r="Z218" s="114"/>
      <c r="AA218" s="114"/>
      <c r="AB218" s="114"/>
      <c r="AC218" s="114"/>
      <c r="AD218" s="114"/>
    </row>
    <row r="219" spans="2:30">
      <c r="B219" s="114"/>
      <c r="C219" s="114"/>
      <c r="D219" s="114"/>
      <c r="E219" s="114"/>
      <c r="F219" s="114"/>
      <c r="G219" s="114"/>
      <c r="H219" s="114"/>
      <c r="I219" s="114"/>
      <c r="J219" s="114"/>
      <c r="K219" s="114"/>
      <c r="L219" s="114"/>
      <c r="M219" s="114"/>
      <c r="N219" s="114"/>
      <c r="O219" s="114"/>
      <c r="P219" s="114"/>
      <c r="Q219" s="114"/>
      <c r="R219" s="114"/>
      <c r="S219" s="114"/>
      <c r="T219" s="114"/>
      <c r="U219" s="114"/>
      <c r="V219" s="114"/>
      <c r="W219" s="114"/>
      <c r="X219" s="114"/>
      <c r="Y219" s="114"/>
      <c r="Z219" s="114"/>
      <c r="AA219" s="114"/>
      <c r="AB219" s="114"/>
      <c r="AC219" s="114"/>
      <c r="AD219" s="114"/>
    </row>
    <row r="220" spans="2:30">
      <c r="B220" s="114"/>
      <c r="C220" s="114"/>
      <c r="D220" s="114"/>
      <c r="E220" s="114"/>
      <c r="F220" s="114"/>
      <c r="G220" s="114"/>
      <c r="H220" s="114"/>
      <c r="I220" s="114"/>
      <c r="J220" s="114"/>
      <c r="K220" s="114"/>
      <c r="L220" s="114"/>
      <c r="M220" s="114"/>
      <c r="N220" s="114"/>
      <c r="O220" s="114"/>
      <c r="P220" s="114"/>
      <c r="Q220" s="114"/>
      <c r="R220" s="114"/>
      <c r="S220" s="114"/>
      <c r="T220" s="114"/>
      <c r="U220" s="114"/>
      <c r="V220" s="114"/>
      <c r="W220" s="114"/>
      <c r="X220" s="114"/>
      <c r="Y220" s="114"/>
      <c r="Z220" s="114"/>
      <c r="AA220" s="114"/>
      <c r="AB220" s="114"/>
      <c r="AC220" s="114"/>
      <c r="AD220" s="114"/>
    </row>
    <row r="221" spans="2:30">
      <c r="B221" s="114"/>
      <c r="C221" s="114"/>
      <c r="D221" s="114"/>
      <c r="E221" s="114"/>
      <c r="F221" s="114"/>
      <c r="G221" s="114"/>
      <c r="H221" s="114"/>
      <c r="I221" s="114"/>
      <c r="J221" s="114"/>
      <c r="K221" s="114"/>
      <c r="L221" s="114"/>
      <c r="M221" s="114"/>
      <c r="N221" s="114"/>
      <c r="O221" s="114"/>
      <c r="P221" s="114"/>
      <c r="Q221" s="114"/>
      <c r="R221" s="114"/>
      <c r="S221" s="114"/>
      <c r="T221" s="114"/>
      <c r="U221" s="114"/>
      <c r="V221" s="114"/>
      <c r="W221" s="114"/>
      <c r="X221" s="114"/>
      <c r="Y221" s="114"/>
      <c r="Z221" s="114"/>
      <c r="AA221" s="114"/>
      <c r="AB221" s="114"/>
      <c r="AC221" s="114"/>
      <c r="AD221" s="114"/>
    </row>
    <row r="222" spans="2:30">
      <c r="B222" s="114"/>
      <c r="C222" s="114"/>
      <c r="D222" s="114"/>
      <c r="E222" s="114"/>
      <c r="F222" s="114"/>
      <c r="G222" s="114"/>
      <c r="H222" s="114"/>
      <c r="I222" s="114"/>
      <c r="J222" s="114"/>
      <c r="K222" s="114"/>
      <c r="L222" s="114"/>
      <c r="M222" s="114"/>
      <c r="N222" s="114"/>
      <c r="O222" s="114"/>
      <c r="P222" s="114"/>
      <c r="Q222" s="114"/>
      <c r="R222" s="114"/>
      <c r="S222" s="114"/>
      <c r="T222" s="114"/>
      <c r="U222" s="114"/>
      <c r="V222" s="114"/>
      <c r="W222" s="114"/>
      <c r="X222" s="114"/>
      <c r="Y222" s="114"/>
      <c r="Z222" s="114"/>
      <c r="AA222" s="114"/>
      <c r="AB222" s="114"/>
      <c r="AC222" s="114"/>
      <c r="AD222" s="114"/>
    </row>
    <row r="223" spans="2:30">
      <c r="B223" s="114"/>
      <c r="C223" s="114"/>
      <c r="D223" s="114"/>
      <c r="E223" s="114"/>
      <c r="F223" s="114"/>
      <c r="G223" s="114"/>
      <c r="H223" s="114"/>
      <c r="I223" s="114"/>
      <c r="J223" s="114"/>
      <c r="K223" s="114"/>
      <c r="L223" s="114"/>
      <c r="M223" s="114"/>
      <c r="N223" s="114"/>
      <c r="O223" s="114"/>
      <c r="P223" s="114"/>
      <c r="Q223" s="114"/>
      <c r="R223" s="114"/>
      <c r="S223" s="114"/>
      <c r="T223" s="114"/>
      <c r="U223" s="114"/>
      <c r="V223" s="114"/>
      <c r="W223" s="114"/>
      <c r="X223" s="114"/>
      <c r="Y223" s="114"/>
      <c r="Z223" s="114"/>
      <c r="AA223" s="114"/>
      <c r="AB223" s="114"/>
      <c r="AC223" s="114"/>
      <c r="AD223" s="114"/>
    </row>
    <row r="224" spans="2:30">
      <c r="B224" s="114"/>
      <c r="C224" s="114"/>
      <c r="D224" s="114"/>
      <c r="E224" s="114"/>
      <c r="F224" s="114"/>
      <c r="G224" s="114"/>
      <c r="H224" s="114"/>
      <c r="I224" s="114"/>
      <c r="J224" s="114"/>
      <c r="K224" s="114"/>
      <c r="L224" s="114"/>
      <c r="M224" s="114"/>
      <c r="N224" s="114"/>
      <c r="O224" s="114"/>
      <c r="P224" s="114"/>
      <c r="Q224" s="114"/>
      <c r="R224" s="114"/>
      <c r="S224" s="114"/>
      <c r="T224" s="114"/>
      <c r="U224" s="114"/>
      <c r="V224" s="114"/>
      <c r="W224" s="114"/>
      <c r="X224" s="114"/>
      <c r="Y224" s="114"/>
      <c r="Z224" s="114"/>
      <c r="AA224" s="114"/>
      <c r="AB224" s="114"/>
      <c r="AC224" s="114"/>
      <c r="AD224" s="114"/>
    </row>
    <row r="225" spans="2:30">
      <c r="B225" s="114"/>
      <c r="C225" s="114"/>
      <c r="D225" s="114"/>
      <c r="E225" s="114"/>
      <c r="F225" s="114"/>
      <c r="G225" s="114"/>
      <c r="H225" s="114"/>
      <c r="I225" s="114"/>
      <c r="J225" s="114"/>
      <c r="K225" s="114"/>
      <c r="L225" s="114"/>
      <c r="M225" s="114"/>
      <c r="N225" s="114"/>
      <c r="O225" s="114"/>
      <c r="P225" s="114"/>
      <c r="Q225" s="114"/>
      <c r="R225" s="114"/>
      <c r="S225" s="114"/>
      <c r="T225" s="114"/>
      <c r="U225" s="114"/>
      <c r="V225" s="114"/>
      <c r="W225" s="114"/>
      <c r="X225" s="114"/>
      <c r="Y225" s="114"/>
      <c r="Z225" s="114"/>
      <c r="AA225" s="114"/>
      <c r="AB225" s="114"/>
      <c r="AC225" s="114"/>
      <c r="AD225" s="114"/>
    </row>
    <row r="226" spans="2:30">
      <c r="B226" s="114"/>
      <c r="C226" s="114"/>
      <c r="D226" s="114"/>
      <c r="E226" s="114"/>
      <c r="F226" s="114"/>
      <c r="G226" s="114"/>
      <c r="H226" s="114"/>
      <c r="I226" s="114"/>
      <c r="J226" s="114"/>
      <c r="K226" s="114"/>
      <c r="L226" s="114"/>
      <c r="M226" s="114"/>
      <c r="N226" s="114"/>
      <c r="O226" s="114"/>
      <c r="P226" s="114"/>
      <c r="Q226" s="114"/>
      <c r="R226" s="114"/>
      <c r="S226" s="114"/>
      <c r="T226" s="114"/>
      <c r="U226" s="114"/>
      <c r="V226" s="114"/>
      <c r="W226" s="114"/>
      <c r="X226" s="114"/>
      <c r="Y226" s="114"/>
      <c r="Z226" s="114"/>
      <c r="AA226" s="114"/>
      <c r="AB226" s="114"/>
      <c r="AC226" s="114"/>
      <c r="AD226" s="114"/>
    </row>
    <row r="227" spans="2:30">
      <c r="B227" s="114"/>
      <c r="C227" s="114"/>
      <c r="D227" s="114"/>
      <c r="E227" s="114"/>
      <c r="F227" s="114"/>
      <c r="G227" s="114"/>
      <c r="H227" s="114"/>
      <c r="I227" s="114"/>
      <c r="J227" s="114"/>
      <c r="K227" s="114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4"/>
      <c r="Y227" s="114"/>
      <c r="Z227" s="114"/>
      <c r="AA227" s="114"/>
      <c r="AB227" s="114"/>
      <c r="AC227" s="114"/>
      <c r="AD227" s="114"/>
    </row>
    <row r="228" spans="2:30">
      <c r="B228" s="114"/>
      <c r="C228" s="114"/>
      <c r="D228" s="114"/>
      <c r="E228" s="114"/>
      <c r="F228" s="114"/>
      <c r="G228" s="114"/>
      <c r="H228" s="114"/>
      <c r="I228" s="114"/>
      <c r="J228" s="114"/>
      <c r="K228" s="114"/>
      <c r="L228" s="114"/>
      <c r="M228" s="114"/>
      <c r="N228" s="114"/>
      <c r="O228" s="114"/>
      <c r="P228" s="114"/>
      <c r="Q228" s="114"/>
      <c r="R228" s="114"/>
      <c r="S228" s="114"/>
      <c r="T228" s="114"/>
      <c r="U228" s="114"/>
      <c r="V228" s="114"/>
      <c r="W228" s="114"/>
      <c r="X228" s="114"/>
      <c r="Y228" s="114"/>
      <c r="Z228" s="114"/>
      <c r="AA228" s="114"/>
      <c r="AB228" s="114"/>
      <c r="AC228" s="114"/>
      <c r="AD228" s="114"/>
    </row>
    <row r="229" spans="2:30">
      <c r="B229" s="114"/>
      <c r="C229" s="114"/>
      <c r="D229" s="114"/>
      <c r="E229" s="114"/>
      <c r="F229" s="114"/>
      <c r="G229" s="114"/>
      <c r="H229" s="114"/>
      <c r="I229" s="114"/>
      <c r="J229" s="114"/>
      <c r="K229" s="114"/>
      <c r="L229" s="114"/>
      <c r="M229" s="114"/>
      <c r="N229" s="114"/>
      <c r="O229" s="114"/>
      <c r="P229" s="114"/>
      <c r="Q229" s="114"/>
      <c r="R229" s="114"/>
      <c r="S229" s="114"/>
      <c r="T229" s="114"/>
      <c r="U229" s="114"/>
      <c r="V229" s="114"/>
      <c r="W229" s="114"/>
      <c r="X229" s="114"/>
      <c r="Y229" s="114"/>
      <c r="Z229" s="114"/>
      <c r="AA229" s="114"/>
      <c r="AB229" s="114"/>
      <c r="AC229" s="114"/>
      <c r="AD229" s="114"/>
    </row>
    <row r="230" spans="2:30">
      <c r="B230" s="114"/>
      <c r="C230" s="114"/>
      <c r="D230" s="114"/>
      <c r="E230" s="114"/>
      <c r="F230" s="114"/>
      <c r="G230" s="114"/>
      <c r="H230" s="114"/>
      <c r="I230" s="114"/>
      <c r="J230" s="114"/>
      <c r="K230" s="114"/>
      <c r="L230" s="114"/>
      <c r="M230" s="114"/>
      <c r="N230" s="114"/>
      <c r="O230" s="114"/>
      <c r="P230" s="114"/>
      <c r="Q230" s="114"/>
      <c r="R230" s="114"/>
      <c r="S230" s="114"/>
      <c r="T230" s="114"/>
      <c r="U230" s="114"/>
      <c r="V230" s="114"/>
      <c r="W230" s="114"/>
      <c r="X230" s="114"/>
      <c r="Y230" s="114"/>
      <c r="Z230" s="114"/>
      <c r="AA230" s="114"/>
      <c r="AB230" s="114"/>
      <c r="AC230" s="114"/>
      <c r="AD230" s="114"/>
    </row>
    <row r="231" spans="2:30">
      <c r="B231" s="114"/>
      <c r="C231" s="114"/>
      <c r="D231" s="114"/>
      <c r="E231" s="114"/>
      <c r="F231" s="114"/>
      <c r="G231" s="114"/>
      <c r="H231" s="114"/>
      <c r="I231" s="114"/>
      <c r="J231" s="114"/>
      <c r="K231" s="114"/>
      <c r="L231" s="114"/>
      <c r="M231" s="114"/>
      <c r="N231" s="114"/>
      <c r="O231" s="114"/>
      <c r="P231" s="114"/>
      <c r="Q231" s="114"/>
      <c r="R231" s="114"/>
      <c r="S231" s="114"/>
      <c r="T231" s="114"/>
      <c r="U231" s="114"/>
      <c r="V231" s="114"/>
      <c r="W231" s="114"/>
      <c r="X231" s="114"/>
      <c r="Y231" s="114"/>
      <c r="Z231" s="114"/>
      <c r="AA231" s="114"/>
      <c r="AB231" s="114"/>
      <c r="AC231" s="114"/>
      <c r="AD231" s="114"/>
    </row>
    <row r="232" spans="2:30">
      <c r="B232" s="114"/>
      <c r="C232" s="114"/>
      <c r="D232" s="114"/>
      <c r="E232" s="114"/>
      <c r="F232" s="114"/>
      <c r="G232" s="114"/>
      <c r="H232" s="114"/>
      <c r="I232" s="114"/>
      <c r="J232" s="114"/>
      <c r="K232" s="114"/>
      <c r="L232" s="114"/>
      <c r="M232" s="114"/>
      <c r="N232" s="114"/>
      <c r="O232" s="114"/>
      <c r="P232" s="114"/>
      <c r="Q232" s="114"/>
      <c r="R232" s="114"/>
      <c r="S232" s="114"/>
      <c r="T232" s="114"/>
      <c r="U232" s="114"/>
      <c r="V232" s="114"/>
      <c r="W232" s="114"/>
      <c r="X232" s="114"/>
      <c r="Y232" s="114"/>
      <c r="Z232" s="114"/>
      <c r="AA232" s="114"/>
      <c r="AB232" s="114"/>
      <c r="AC232" s="114"/>
      <c r="AD232" s="114"/>
    </row>
    <row r="233" spans="2:30">
      <c r="B233" s="114"/>
      <c r="C233" s="114"/>
      <c r="D233" s="114"/>
      <c r="E233" s="114"/>
      <c r="F233" s="114"/>
      <c r="G233" s="114"/>
      <c r="H233" s="114"/>
      <c r="I233" s="114"/>
      <c r="J233" s="114"/>
      <c r="K233" s="114"/>
      <c r="L233" s="114"/>
      <c r="M233" s="114"/>
      <c r="N233" s="114"/>
      <c r="O233" s="114"/>
      <c r="P233" s="114"/>
      <c r="Q233" s="114"/>
      <c r="R233" s="114"/>
      <c r="S233" s="114"/>
      <c r="T233" s="114"/>
      <c r="U233" s="114"/>
      <c r="V233" s="114"/>
      <c r="W233" s="114"/>
      <c r="X233" s="114"/>
      <c r="Y233" s="114"/>
      <c r="Z233" s="114"/>
      <c r="AA233" s="114"/>
      <c r="AB233" s="114"/>
      <c r="AC233" s="114"/>
      <c r="AD233" s="114"/>
    </row>
    <row r="234" spans="2:30">
      <c r="B234" s="114"/>
      <c r="C234" s="114"/>
      <c r="D234" s="114"/>
      <c r="E234" s="114"/>
      <c r="F234" s="114"/>
      <c r="G234" s="114"/>
      <c r="H234" s="114"/>
      <c r="I234" s="114"/>
      <c r="J234" s="114"/>
      <c r="K234" s="114"/>
      <c r="L234" s="114"/>
      <c r="M234" s="114"/>
      <c r="N234" s="114"/>
      <c r="O234" s="114"/>
      <c r="P234" s="114"/>
      <c r="Q234" s="114"/>
      <c r="R234" s="114"/>
      <c r="S234" s="114"/>
      <c r="T234" s="114"/>
      <c r="U234" s="114"/>
      <c r="V234" s="114"/>
      <c r="W234" s="114"/>
      <c r="X234" s="114"/>
      <c r="Y234" s="114"/>
      <c r="Z234" s="114"/>
      <c r="AA234" s="114"/>
      <c r="AB234" s="114"/>
      <c r="AC234" s="114"/>
      <c r="AD234" s="114"/>
    </row>
    <row r="235" spans="2:30">
      <c r="B235" s="114"/>
      <c r="C235" s="114"/>
      <c r="D235" s="114"/>
      <c r="E235" s="114"/>
      <c r="F235" s="114"/>
      <c r="G235" s="114"/>
      <c r="H235" s="114"/>
      <c r="I235" s="114"/>
      <c r="J235" s="114"/>
      <c r="K235" s="114"/>
      <c r="L235" s="114"/>
      <c r="M235" s="114"/>
      <c r="N235" s="114"/>
      <c r="O235" s="114"/>
      <c r="P235" s="114"/>
      <c r="Q235" s="114"/>
      <c r="R235" s="114"/>
      <c r="S235" s="114"/>
      <c r="T235" s="114"/>
      <c r="U235" s="114"/>
      <c r="V235" s="114"/>
      <c r="W235" s="114"/>
      <c r="X235" s="114"/>
      <c r="Y235" s="114"/>
      <c r="Z235" s="114"/>
      <c r="AA235" s="114"/>
      <c r="AB235" s="114"/>
      <c r="AC235" s="114"/>
      <c r="AD235" s="114"/>
    </row>
    <row r="236" spans="2:30">
      <c r="B236" s="114"/>
      <c r="C236" s="114"/>
      <c r="D236" s="114"/>
      <c r="E236" s="114"/>
      <c r="F236" s="114"/>
      <c r="G236" s="114"/>
      <c r="H236" s="114"/>
      <c r="I236" s="114"/>
      <c r="J236" s="114"/>
      <c r="K236" s="114"/>
      <c r="L236" s="114"/>
      <c r="M236" s="114"/>
      <c r="N236" s="114"/>
      <c r="O236" s="114"/>
      <c r="P236" s="114"/>
      <c r="Q236" s="114"/>
      <c r="R236" s="114"/>
      <c r="S236" s="114"/>
      <c r="T236" s="114"/>
      <c r="U236" s="114"/>
      <c r="V236" s="114"/>
      <c r="W236" s="114"/>
      <c r="X236" s="114"/>
      <c r="Y236" s="114"/>
      <c r="Z236" s="114"/>
      <c r="AA236" s="114"/>
      <c r="AB236" s="114"/>
      <c r="AC236" s="114"/>
      <c r="AD236" s="114"/>
    </row>
    <row r="237" spans="2:30">
      <c r="B237" s="114"/>
      <c r="C237" s="114"/>
      <c r="D237" s="114"/>
      <c r="E237" s="114"/>
      <c r="F237" s="114"/>
      <c r="G237" s="114"/>
      <c r="H237" s="114"/>
      <c r="I237" s="114"/>
      <c r="J237" s="114"/>
      <c r="K237" s="114"/>
      <c r="L237" s="114"/>
      <c r="M237" s="114"/>
      <c r="N237" s="114"/>
      <c r="O237" s="114"/>
      <c r="P237" s="114"/>
      <c r="Q237" s="114"/>
      <c r="R237" s="114"/>
      <c r="S237" s="114"/>
      <c r="T237" s="114"/>
      <c r="U237" s="114"/>
      <c r="V237" s="114"/>
      <c r="W237" s="114"/>
      <c r="X237" s="114"/>
      <c r="Y237" s="114"/>
      <c r="Z237" s="114"/>
      <c r="AA237" s="114"/>
      <c r="AB237" s="114"/>
      <c r="AC237" s="114"/>
      <c r="AD237" s="114"/>
    </row>
    <row r="238" spans="2:30">
      <c r="B238" s="114"/>
      <c r="C238" s="114"/>
      <c r="D238" s="114"/>
      <c r="E238" s="114"/>
      <c r="F238" s="114"/>
      <c r="G238" s="114"/>
      <c r="H238" s="114"/>
      <c r="I238" s="114"/>
      <c r="J238" s="114"/>
      <c r="K238" s="114"/>
      <c r="L238" s="114"/>
      <c r="M238" s="114"/>
      <c r="N238" s="114"/>
      <c r="O238" s="114"/>
      <c r="P238" s="114"/>
      <c r="Q238" s="114"/>
      <c r="R238" s="114"/>
      <c r="S238" s="114"/>
      <c r="T238" s="114"/>
      <c r="U238" s="114"/>
      <c r="V238" s="114"/>
      <c r="W238" s="114"/>
      <c r="X238" s="114"/>
      <c r="Y238" s="114"/>
      <c r="Z238" s="114"/>
      <c r="AA238" s="114"/>
      <c r="AB238" s="114"/>
      <c r="AC238" s="114"/>
      <c r="AD238" s="114"/>
    </row>
    <row r="239" spans="2:30">
      <c r="B239" s="114"/>
      <c r="C239" s="114"/>
      <c r="D239" s="114"/>
      <c r="E239" s="114"/>
      <c r="F239" s="114"/>
      <c r="G239" s="114"/>
      <c r="H239" s="114"/>
      <c r="I239" s="114"/>
      <c r="J239" s="114"/>
      <c r="K239" s="114"/>
      <c r="L239" s="114"/>
      <c r="M239" s="114"/>
      <c r="N239" s="114"/>
      <c r="O239" s="114"/>
      <c r="P239" s="114"/>
      <c r="Q239" s="114"/>
      <c r="R239" s="114"/>
      <c r="S239" s="114"/>
      <c r="T239" s="114"/>
      <c r="U239" s="114"/>
      <c r="V239" s="114"/>
      <c r="W239" s="114"/>
      <c r="X239" s="114"/>
      <c r="Y239" s="114"/>
      <c r="Z239" s="114"/>
      <c r="AA239" s="114"/>
      <c r="AB239" s="114"/>
      <c r="AC239" s="114"/>
      <c r="AD239" s="114"/>
    </row>
    <row r="240" spans="2:30">
      <c r="B240" s="114"/>
      <c r="C240" s="114"/>
      <c r="D240" s="114"/>
      <c r="E240" s="114"/>
      <c r="F240" s="114"/>
      <c r="G240" s="114"/>
      <c r="H240" s="114"/>
      <c r="I240" s="114"/>
      <c r="J240" s="114"/>
      <c r="K240" s="114"/>
      <c r="L240" s="114"/>
      <c r="M240" s="114"/>
      <c r="N240" s="114"/>
      <c r="O240" s="114"/>
      <c r="P240" s="114"/>
      <c r="Q240" s="114"/>
      <c r="R240" s="114"/>
      <c r="S240" s="114"/>
      <c r="T240" s="114"/>
      <c r="U240" s="114"/>
      <c r="V240" s="114"/>
      <c r="W240" s="114"/>
      <c r="X240" s="114"/>
      <c r="Y240" s="114"/>
      <c r="Z240" s="114"/>
      <c r="AA240" s="114"/>
      <c r="AB240" s="114"/>
      <c r="AC240" s="114"/>
      <c r="AD240" s="114"/>
    </row>
    <row r="241" spans="2:30">
      <c r="B241" s="114"/>
      <c r="C241" s="114"/>
      <c r="D241" s="114"/>
      <c r="E241" s="114"/>
      <c r="F241" s="114"/>
      <c r="G241" s="114"/>
      <c r="H241" s="114"/>
      <c r="I241" s="114"/>
      <c r="J241" s="114"/>
      <c r="K241" s="114"/>
      <c r="L241" s="114"/>
      <c r="M241" s="114"/>
      <c r="N241" s="114"/>
      <c r="O241" s="114"/>
      <c r="P241" s="114"/>
      <c r="Q241" s="114"/>
      <c r="R241" s="114"/>
      <c r="S241" s="114"/>
      <c r="T241" s="114"/>
      <c r="U241" s="114"/>
      <c r="V241" s="114"/>
      <c r="W241" s="114"/>
      <c r="X241" s="114"/>
      <c r="Y241" s="114"/>
      <c r="Z241" s="114"/>
      <c r="AA241" s="114"/>
      <c r="AB241" s="114"/>
      <c r="AC241" s="114"/>
      <c r="AD241" s="114"/>
    </row>
    <row r="242" spans="2:30">
      <c r="B242" s="114"/>
      <c r="C242" s="114"/>
      <c r="D242" s="114"/>
      <c r="E242" s="114"/>
      <c r="F242" s="114"/>
      <c r="G242" s="114"/>
      <c r="H242" s="114"/>
      <c r="I242" s="114"/>
      <c r="J242" s="114"/>
      <c r="K242" s="114"/>
      <c r="L242" s="114"/>
      <c r="M242" s="114"/>
      <c r="N242" s="114"/>
      <c r="O242" s="114"/>
      <c r="P242" s="114"/>
      <c r="Q242" s="114"/>
      <c r="R242" s="114"/>
      <c r="S242" s="114"/>
      <c r="T242" s="114"/>
      <c r="U242" s="114"/>
      <c r="V242" s="114"/>
      <c r="W242" s="114"/>
      <c r="X242" s="114"/>
      <c r="Y242" s="114"/>
      <c r="Z242" s="114"/>
      <c r="AA242" s="114"/>
      <c r="AB242" s="114"/>
      <c r="AC242" s="114"/>
      <c r="AD242" s="114"/>
    </row>
    <row r="243" spans="2:30">
      <c r="B243" s="114"/>
      <c r="C243" s="114"/>
      <c r="D243" s="114"/>
      <c r="E243" s="114"/>
      <c r="F243" s="114"/>
      <c r="G243" s="114"/>
      <c r="H243" s="114"/>
      <c r="I243" s="114"/>
      <c r="J243" s="114"/>
      <c r="K243" s="114"/>
      <c r="L243" s="114"/>
      <c r="M243" s="114"/>
      <c r="N243" s="114"/>
      <c r="O243" s="114"/>
      <c r="P243" s="114"/>
      <c r="Q243" s="114"/>
      <c r="R243" s="114"/>
      <c r="S243" s="114"/>
      <c r="T243" s="114"/>
      <c r="U243" s="114"/>
      <c r="V243" s="114"/>
      <c r="W243" s="114"/>
      <c r="X243" s="114"/>
      <c r="Y243" s="114"/>
      <c r="Z243" s="114"/>
      <c r="AA243" s="114"/>
      <c r="AB243" s="114"/>
      <c r="AC243" s="114"/>
      <c r="AD243" s="114"/>
    </row>
    <row r="244" spans="2:30">
      <c r="B244" s="114"/>
      <c r="C244" s="114"/>
      <c r="D244" s="114"/>
      <c r="E244" s="114"/>
      <c r="F244" s="114"/>
      <c r="G244" s="114"/>
      <c r="H244" s="114"/>
      <c r="I244" s="114"/>
      <c r="J244" s="114"/>
      <c r="K244" s="114"/>
      <c r="L244" s="114"/>
      <c r="M244" s="114"/>
      <c r="N244" s="114"/>
      <c r="O244" s="114"/>
      <c r="P244" s="114"/>
      <c r="Q244" s="114"/>
      <c r="R244" s="114"/>
      <c r="S244" s="114"/>
      <c r="T244" s="114"/>
      <c r="U244" s="114"/>
      <c r="V244" s="114"/>
      <c r="W244" s="114"/>
      <c r="X244" s="114"/>
      <c r="Y244" s="114"/>
      <c r="Z244" s="114"/>
      <c r="AA244" s="114"/>
      <c r="AB244" s="114"/>
      <c r="AC244" s="114"/>
      <c r="AD244" s="114"/>
    </row>
    <row r="245" spans="2:30">
      <c r="B245" s="114"/>
      <c r="C245" s="114"/>
      <c r="D245" s="114"/>
      <c r="E245" s="114"/>
      <c r="F245" s="114"/>
      <c r="G245" s="114"/>
      <c r="H245" s="114"/>
      <c r="I245" s="114"/>
      <c r="J245" s="114"/>
      <c r="K245" s="114"/>
      <c r="L245" s="114"/>
      <c r="M245" s="114"/>
      <c r="N245" s="114"/>
      <c r="O245" s="114"/>
      <c r="P245" s="114"/>
      <c r="Q245" s="114"/>
      <c r="R245" s="114"/>
      <c r="S245" s="114"/>
      <c r="T245" s="114"/>
      <c r="U245" s="114"/>
      <c r="V245" s="114"/>
      <c r="W245" s="114"/>
      <c r="X245" s="114"/>
      <c r="Y245" s="114"/>
      <c r="Z245" s="114"/>
      <c r="AA245" s="114"/>
      <c r="AB245" s="114"/>
      <c r="AC245" s="114"/>
      <c r="AD245" s="114"/>
    </row>
    <row r="246" spans="2:30">
      <c r="B246" s="114"/>
      <c r="C246" s="114"/>
      <c r="D246" s="114"/>
      <c r="E246" s="114"/>
      <c r="F246" s="114"/>
      <c r="G246" s="114"/>
      <c r="H246" s="114"/>
      <c r="I246" s="114"/>
      <c r="J246" s="114"/>
      <c r="K246" s="114"/>
      <c r="L246" s="114"/>
      <c r="M246" s="114"/>
      <c r="N246" s="114"/>
      <c r="O246" s="114"/>
      <c r="P246" s="114"/>
      <c r="Q246" s="114"/>
      <c r="R246" s="114"/>
      <c r="S246" s="114"/>
      <c r="T246" s="114"/>
      <c r="U246" s="114"/>
      <c r="V246" s="114"/>
      <c r="W246" s="114"/>
      <c r="X246" s="114"/>
      <c r="Y246" s="114"/>
      <c r="Z246" s="114"/>
      <c r="AA246" s="114"/>
      <c r="AB246" s="114"/>
      <c r="AC246" s="114"/>
      <c r="AD246" s="114"/>
    </row>
    <row r="247" spans="2:30">
      <c r="B247" s="114"/>
      <c r="C247" s="114"/>
      <c r="D247" s="114"/>
      <c r="E247" s="114"/>
      <c r="F247" s="114"/>
      <c r="G247" s="114"/>
      <c r="H247" s="114"/>
      <c r="I247" s="114"/>
      <c r="J247" s="114"/>
      <c r="K247" s="114"/>
      <c r="L247" s="114"/>
      <c r="M247" s="114"/>
      <c r="N247" s="114"/>
      <c r="O247" s="114"/>
      <c r="P247" s="114"/>
      <c r="Q247" s="114"/>
      <c r="R247" s="114"/>
      <c r="S247" s="114"/>
      <c r="T247" s="114"/>
      <c r="U247" s="114"/>
      <c r="V247" s="114"/>
      <c r="W247" s="114"/>
      <c r="X247" s="114"/>
      <c r="Y247" s="114"/>
      <c r="Z247" s="114"/>
      <c r="AA247" s="114"/>
      <c r="AB247" s="114"/>
      <c r="AC247" s="114"/>
      <c r="AD247" s="114"/>
    </row>
    <row r="248" spans="2:30">
      <c r="B248" s="114"/>
      <c r="C248" s="114"/>
      <c r="D248" s="114"/>
      <c r="E248" s="114"/>
      <c r="F248" s="114"/>
      <c r="G248" s="114"/>
      <c r="H248" s="114"/>
      <c r="I248" s="114"/>
      <c r="J248" s="114"/>
      <c r="K248" s="114"/>
      <c r="L248" s="114"/>
      <c r="M248" s="114"/>
      <c r="N248" s="114"/>
      <c r="O248" s="114"/>
      <c r="P248" s="114"/>
      <c r="Q248" s="114"/>
      <c r="R248" s="114"/>
      <c r="S248" s="114"/>
      <c r="T248" s="114"/>
      <c r="U248" s="114"/>
      <c r="V248" s="114"/>
      <c r="W248" s="114"/>
      <c r="X248" s="114"/>
      <c r="Y248" s="114"/>
      <c r="Z248" s="114"/>
      <c r="AA248" s="114"/>
      <c r="AB248" s="114"/>
      <c r="AC248" s="114"/>
      <c r="AD248" s="114"/>
    </row>
    <row r="249" spans="2:30">
      <c r="B249" s="114"/>
      <c r="C249" s="114"/>
      <c r="D249" s="114"/>
      <c r="E249" s="114"/>
      <c r="F249" s="114"/>
      <c r="G249" s="114"/>
      <c r="H249" s="114"/>
      <c r="I249" s="114"/>
      <c r="J249" s="114"/>
      <c r="K249" s="114"/>
      <c r="L249" s="114"/>
      <c r="M249" s="114"/>
      <c r="N249" s="114"/>
      <c r="O249" s="114"/>
      <c r="P249" s="114"/>
      <c r="Q249" s="114"/>
      <c r="R249" s="114"/>
      <c r="S249" s="114"/>
      <c r="T249" s="114"/>
      <c r="U249" s="114"/>
      <c r="V249" s="114"/>
      <c r="W249" s="114"/>
      <c r="X249" s="114"/>
      <c r="Y249" s="114"/>
      <c r="Z249" s="114"/>
      <c r="AA249" s="114"/>
      <c r="AB249" s="114"/>
      <c r="AC249" s="114"/>
      <c r="AD249" s="114"/>
    </row>
    <row r="250" spans="2:30">
      <c r="B250" s="114"/>
      <c r="C250" s="114"/>
      <c r="D250" s="114"/>
      <c r="E250" s="114"/>
      <c r="F250" s="114"/>
      <c r="G250" s="114"/>
      <c r="H250" s="114"/>
      <c r="I250" s="114"/>
      <c r="J250" s="114"/>
      <c r="K250" s="114"/>
      <c r="L250" s="114"/>
      <c r="M250" s="114"/>
      <c r="N250" s="114"/>
      <c r="O250" s="114"/>
      <c r="P250" s="114"/>
      <c r="Q250" s="114"/>
      <c r="R250" s="114"/>
      <c r="S250" s="114"/>
      <c r="T250" s="114"/>
      <c r="U250" s="114"/>
      <c r="V250" s="114"/>
      <c r="W250" s="114"/>
      <c r="X250" s="114"/>
      <c r="Y250" s="114"/>
      <c r="Z250" s="114"/>
      <c r="AA250" s="114"/>
      <c r="AB250" s="114"/>
      <c r="AC250" s="114"/>
      <c r="AD250" s="114"/>
    </row>
    <row r="251" spans="2:30">
      <c r="B251" s="114"/>
      <c r="C251" s="114"/>
      <c r="D251" s="114"/>
      <c r="E251" s="114"/>
      <c r="F251" s="114"/>
      <c r="G251" s="114"/>
      <c r="H251" s="114"/>
      <c r="I251" s="114"/>
      <c r="J251" s="114"/>
      <c r="K251" s="114"/>
      <c r="L251" s="114"/>
      <c r="M251" s="114"/>
      <c r="N251" s="114"/>
      <c r="O251" s="114"/>
      <c r="P251" s="114"/>
      <c r="Q251" s="114"/>
      <c r="R251" s="114"/>
      <c r="S251" s="114"/>
      <c r="T251" s="114"/>
      <c r="U251" s="114"/>
      <c r="V251" s="114"/>
      <c r="W251" s="114"/>
      <c r="X251" s="114"/>
      <c r="Y251" s="114"/>
      <c r="Z251" s="114"/>
      <c r="AA251" s="114"/>
      <c r="AB251" s="114"/>
      <c r="AC251" s="114"/>
      <c r="AD251" s="114"/>
    </row>
    <row r="252" spans="2:30">
      <c r="B252" s="114"/>
      <c r="C252" s="114"/>
      <c r="D252" s="114"/>
      <c r="E252" s="114"/>
      <c r="F252" s="114"/>
      <c r="G252" s="114"/>
      <c r="H252" s="114"/>
      <c r="I252" s="114"/>
      <c r="J252" s="114"/>
      <c r="K252" s="114"/>
      <c r="L252" s="114"/>
      <c r="M252" s="114"/>
      <c r="N252" s="114"/>
      <c r="O252" s="114"/>
      <c r="P252" s="114"/>
      <c r="Q252" s="114"/>
      <c r="R252" s="114"/>
      <c r="S252" s="114"/>
      <c r="T252" s="114"/>
      <c r="U252" s="114"/>
      <c r="V252" s="114"/>
      <c r="W252" s="114"/>
      <c r="X252" s="114"/>
      <c r="Y252" s="114"/>
      <c r="Z252" s="114"/>
      <c r="AA252" s="114"/>
      <c r="AB252" s="114"/>
      <c r="AC252" s="114"/>
      <c r="AD252" s="114"/>
    </row>
    <row r="253" spans="2:30">
      <c r="B253" s="114"/>
      <c r="C253" s="114"/>
      <c r="D253" s="114"/>
      <c r="E253" s="114"/>
      <c r="F253" s="114"/>
      <c r="G253" s="114"/>
      <c r="H253" s="114"/>
      <c r="I253" s="114"/>
      <c r="J253" s="114"/>
      <c r="K253" s="114"/>
      <c r="L253" s="114"/>
      <c r="M253" s="114"/>
      <c r="N253" s="114"/>
      <c r="O253" s="114"/>
      <c r="P253" s="114"/>
      <c r="Q253" s="114"/>
      <c r="R253" s="114"/>
      <c r="S253" s="114"/>
      <c r="T253" s="114"/>
      <c r="U253" s="114"/>
      <c r="V253" s="114"/>
      <c r="W253" s="114"/>
      <c r="X253" s="114"/>
      <c r="Y253" s="114"/>
      <c r="Z253" s="114"/>
      <c r="AA253" s="114"/>
      <c r="AB253" s="114"/>
      <c r="AC253" s="114"/>
      <c r="AD253" s="114"/>
    </row>
    <row r="254" spans="2:30">
      <c r="B254" s="114"/>
      <c r="C254" s="114"/>
      <c r="D254" s="114"/>
      <c r="E254" s="114"/>
      <c r="F254" s="114"/>
      <c r="G254" s="114"/>
      <c r="H254" s="114"/>
      <c r="I254" s="114"/>
      <c r="J254" s="114"/>
      <c r="K254" s="114"/>
      <c r="L254" s="114"/>
      <c r="M254" s="114"/>
      <c r="N254" s="114"/>
      <c r="O254" s="114"/>
      <c r="P254" s="114"/>
      <c r="Q254" s="114"/>
      <c r="R254" s="114"/>
      <c r="S254" s="114"/>
      <c r="T254" s="114"/>
      <c r="U254" s="114"/>
      <c r="V254" s="114"/>
      <c r="W254" s="114"/>
      <c r="X254" s="114"/>
      <c r="Y254" s="114"/>
      <c r="Z254" s="114"/>
      <c r="AA254" s="114"/>
      <c r="AB254" s="114"/>
      <c r="AC254" s="114"/>
      <c r="AD254" s="114"/>
    </row>
    <row r="255" spans="2:30">
      <c r="B255" s="114"/>
      <c r="C255" s="114"/>
      <c r="D255" s="114"/>
      <c r="E255" s="114"/>
      <c r="F255" s="114"/>
      <c r="G255" s="114"/>
      <c r="H255" s="114"/>
      <c r="I255" s="114"/>
      <c r="J255" s="114"/>
      <c r="K255" s="114"/>
      <c r="L255" s="114"/>
      <c r="M255" s="114"/>
      <c r="N255" s="114"/>
      <c r="O255" s="114"/>
      <c r="P255" s="114"/>
      <c r="Q255" s="114"/>
      <c r="R255" s="114"/>
      <c r="S255" s="114"/>
      <c r="T255" s="114"/>
      <c r="U255" s="114"/>
      <c r="V255" s="114"/>
      <c r="W255" s="114"/>
      <c r="X255" s="114"/>
      <c r="Y255" s="114"/>
      <c r="Z255" s="114"/>
      <c r="AA255" s="114"/>
      <c r="AB255" s="114"/>
      <c r="AC255" s="114"/>
      <c r="AD255" s="114"/>
    </row>
    <row r="256" spans="2:30">
      <c r="B256" s="114"/>
      <c r="C256" s="114"/>
      <c r="D256" s="114"/>
      <c r="E256" s="114"/>
      <c r="F256" s="114"/>
      <c r="G256" s="114"/>
      <c r="H256" s="114"/>
      <c r="I256" s="114"/>
      <c r="J256" s="114"/>
      <c r="K256" s="114"/>
      <c r="L256" s="114"/>
      <c r="M256" s="114"/>
      <c r="N256" s="114"/>
      <c r="O256" s="114"/>
      <c r="P256" s="114"/>
      <c r="Q256" s="114"/>
      <c r="R256" s="114"/>
      <c r="S256" s="114"/>
      <c r="T256" s="114"/>
      <c r="U256" s="114"/>
      <c r="V256" s="114"/>
      <c r="W256" s="114"/>
      <c r="X256" s="114"/>
      <c r="Y256" s="114"/>
      <c r="Z256" s="114"/>
      <c r="AA256" s="114"/>
      <c r="AB256" s="114"/>
      <c r="AC256" s="114"/>
      <c r="AD256" s="114"/>
    </row>
    <row r="257" spans="2:30">
      <c r="B257" s="114"/>
      <c r="C257" s="114"/>
      <c r="D257" s="114"/>
      <c r="E257" s="114"/>
      <c r="F257" s="114"/>
      <c r="G257" s="114"/>
      <c r="H257" s="114"/>
      <c r="I257" s="114"/>
      <c r="J257" s="114"/>
      <c r="K257" s="114"/>
      <c r="L257" s="114"/>
      <c r="M257" s="114"/>
      <c r="N257" s="114"/>
      <c r="O257" s="114"/>
      <c r="P257" s="114"/>
      <c r="Q257" s="114"/>
      <c r="R257" s="114"/>
      <c r="S257" s="114"/>
      <c r="T257" s="114"/>
      <c r="U257" s="114"/>
      <c r="V257" s="114"/>
      <c r="W257" s="114"/>
      <c r="X257" s="114"/>
      <c r="Y257" s="114"/>
      <c r="Z257" s="114"/>
      <c r="AA257" s="114"/>
      <c r="AB257" s="114"/>
      <c r="AC257" s="114"/>
      <c r="AD257" s="114"/>
    </row>
    <row r="258" spans="2:30">
      <c r="B258" s="114"/>
      <c r="C258" s="114"/>
      <c r="D258" s="114"/>
      <c r="E258" s="114"/>
      <c r="F258" s="114"/>
      <c r="G258" s="114"/>
      <c r="H258" s="114"/>
      <c r="I258" s="114"/>
      <c r="J258" s="114"/>
      <c r="K258" s="114"/>
      <c r="L258" s="114"/>
      <c r="M258" s="114"/>
      <c r="N258" s="114"/>
      <c r="O258" s="114"/>
      <c r="P258" s="114"/>
      <c r="Q258" s="114"/>
      <c r="R258" s="114"/>
      <c r="S258" s="114"/>
      <c r="T258" s="114"/>
      <c r="U258" s="114"/>
      <c r="V258" s="114"/>
      <c r="W258" s="114"/>
      <c r="X258" s="114"/>
      <c r="Y258" s="114"/>
      <c r="Z258" s="114"/>
      <c r="AA258" s="114"/>
      <c r="AB258" s="114"/>
      <c r="AC258" s="114"/>
      <c r="AD258" s="114"/>
    </row>
    <row r="259" spans="2:30">
      <c r="B259" s="114"/>
      <c r="C259" s="114"/>
      <c r="D259" s="114"/>
      <c r="E259" s="114"/>
      <c r="F259" s="114"/>
      <c r="G259" s="114"/>
      <c r="H259" s="114"/>
      <c r="I259" s="114"/>
      <c r="J259" s="114"/>
      <c r="K259" s="114"/>
      <c r="L259" s="114"/>
      <c r="M259" s="114"/>
      <c r="N259" s="114"/>
      <c r="O259" s="114"/>
      <c r="P259" s="114"/>
      <c r="Q259" s="114"/>
      <c r="R259" s="114"/>
      <c r="S259" s="114"/>
      <c r="T259" s="114"/>
      <c r="U259" s="114"/>
      <c r="V259" s="114"/>
      <c r="W259" s="114"/>
      <c r="X259" s="114"/>
      <c r="Y259" s="114"/>
      <c r="Z259" s="114"/>
      <c r="AA259" s="114"/>
      <c r="AB259" s="114"/>
      <c r="AC259" s="114"/>
      <c r="AD259" s="114"/>
    </row>
    <row r="260" spans="2:30">
      <c r="B260" s="114"/>
      <c r="C260" s="114"/>
      <c r="D260" s="114"/>
      <c r="E260" s="114"/>
      <c r="F260" s="114"/>
      <c r="G260" s="114"/>
      <c r="H260" s="114"/>
      <c r="I260" s="114"/>
      <c r="J260" s="114"/>
      <c r="K260" s="114"/>
      <c r="L260" s="114"/>
      <c r="M260" s="114"/>
      <c r="N260" s="114"/>
      <c r="O260" s="114"/>
      <c r="P260" s="114"/>
      <c r="Q260" s="114"/>
      <c r="R260" s="114"/>
      <c r="S260" s="114"/>
      <c r="T260" s="114"/>
      <c r="U260" s="114"/>
      <c r="V260" s="114"/>
      <c r="W260" s="114"/>
      <c r="X260" s="114"/>
      <c r="Y260" s="114"/>
      <c r="Z260" s="114"/>
      <c r="AA260" s="114"/>
      <c r="AB260" s="114"/>
      <c r="AC260" s="114"/>
      <c r="AD260" s="114"/>
    </row>
    <row r="261" spans="2:30">
      <c r="B261" s="114"/>
      <c r="C261" s="114"/>
      <c r="D261" s="114"/>
      <c r="E261" s="114"/>
      <c r="F261" s="114"/>
      <c r="G261" s="114"/>
      <c r="H261" s="114"/>
      <c r="I261" s="114"/>
      <c r="J261" s="114"/>
      <c r="K261" s="114"/>
      <c r="L261" s="114"/>
      <c r="M261" s="114"/>
      <c r="N261" s="114"/>
      <c r="O261" s="114"/>
      <c r="P261" s="114"/>
      <c r="Q261" s="114"/>
      <c r="R261" s="114"/>
      <c r="S261" s="114"/>
      <c r="T261" s="114"/>
      <c r="U261" s="114"/>
      <c r="V261" s="114"/>
      <c r="W261" s="114"/>
      <c r="X261" s="114"/>
      <c r="Y261" s="114"/>
      <c r="Z261" s="114"/>
      <c r="AA261" s="114"/>
      <c r="AB261" s="114"/>
      <c r="AC261" s="114"/>
      <c r="AD261" s="114"/>
    </row>
    <row r="262" spans="2:30">
      <c r="B262" s="114"/>
      <c r="C262" s="114"/>
      <c r="D262" s="114"/>
      <c r="E262" s="114"/>
      <c r="F262" s="114"/>
      <c r="G262" s="114"/>
      <c r="H262" s="114"/>
      <c r="I262" s="114"/>
      <c r="J262" s="114"/>
      <c r="K262" s="114"/>
      <c r="L262" s="114"/>
      <c r="M262" s="114"/>
      <c r="N262" s="114"/>
      <c r="O262" s="114"/>
      <c r="P262" s="114"/>
      <c r="Q262" s="114"/>
      <c r="R262" s="114"/>
      <c r="S262" s="114"/>
      <c r="T262" s="114"/>
      <c r="U262" s="114"/>
      <c r="V262" s="114"/>
      <c r="W262" s="114"/>
      <c r="X262" s="114"/>
      <c r="Y262" s="114"/>
      <c r="Z262" s="114"/>
      <c r="AA262" s="114"/>
      <c r="AB262" s="114"/>
      <c r="AC262" s="114"/>
      <c r="AD262" s="114"/>
    </row>
    <row r="263" spans="2:30">
      <c r="B263" s="114"/>
      <c r="C263" s="114"/>
      <c r="D263" s="114"/>
      <c r="E263" s="114"/>
      <c r="F263" s="114"/>
      <c r="G263" s="114"/>
      <c r="H263" s="114"/>
      <c r="I263" s="114"/>
      <c r="J263" s="114"/>
      <c r="K263" s="114"/>
      <c r="L263" s="114"/>
      <c r="M263" s="114"/>
      <c r="N263" s="114"/>
      <c r="O263" s="114"/>
      <c r="P263" s="114"/>
      <c r="Q263" s="114"/>
      <c r="R263" s="114"/>
      <c r="S263" s="114"/>
      <c r="T263" s="114"/>
      <c r="U263" s="114"/>
      <c r="V263" s="114"/>
      <c r="W263" s="114"/>
      <c r="X263" s="114"/>
      <c r="Y263" s="114"/>
      <c r="Z263" s="114"/>
      <c r="AA263" s="114"/>
      <c r="AB263" s="114"/>
      <c r="AC263" s="114"/>
      <c r="AD263" s="114"/>
    </row>
    <row r="264" spans="2:30">
      <c r="B264" s="114"/>
      <c r="C264" s="114"/>
      <c r="D264" s="114"/>
      <c r="E264" s="114"/>
      <c r="F264" s="114"/>
      <c r="G264" s="114"/>
      <c r="H264" s="114"/>
      <c r="I264" s="114"/>
      <c r="J264" s="114"/>
      <c r="K264" s="114"/>
      <c r="L264" s="114"/>
      <c r="M264" s="114"/>
      <c r="N264" s="114"/>
      <c r="O264" s="114"/>
      <c r="P264" s="114"/>
      <c r="Q264" s="114"/>
      <c r="R264" s="114"/>
      <c r="S264" s="114"/>
      <c r="T264" s="114"/>
      <c r="U264" s="114"/>
      <c r="V264" s="114"/>
      <c r="W264" s="114"/>
      <c r="X264" s="114"/>
      <c r="Y264" s="114"/>
      <c r="Z264" s="114"/>
      <c r="AA264" s="114"/>
      <c r="AB264" s="114"/>
      <c r="AC264" s="114"/>
      <c r="AD264" s="114"/>
    </row>
    <row r="265" spans="2:30">
      <c r="B265" s="114"/>
      <c r="C265" s="114"/>
      <c r="D265" s="114"/>
      <c r="E265" s="114"/>
      <c r="F265" s="114"/>
      <c r="G265" s="114"/>
      <c r="H265" s="114"/>
      <c r="I265" s="114"/>
      <c r="J265" s="114"/>
      <c r="K265" s="114"/>
      <c r="L265" s="114"/>
      <c r="M265" s="114"/>
      <c r="N265" s="114"/>
      <c r="O265" s="114"/>
      <c r="P265" s="114"/>
      <c r="Q265" s="114"/>
      <c r="R265" s="114"/>
      <c r="S265" s="114"/>
      <c r="T265" s="114"/>
      <c r="U265" s="114"/>
      <c r="V265" s="114"/>
      <c r="W265" s="114"/>
      <c r="X265" s="114"/>
      <c r="Y265" s="114"/>
      <c r="Z265" s="114"/>
      <c r="AA265" s="114"/>
      <c r="AB265" s="114"/>
      <c r="AC265" s="114"/>
      <c r="AD265" s="114"/>
    </row>
    <row r="266" spans="2:30">
      <c r="B266" s="114"/>
      <c r="C266" s="114"/>
      <c r="D266" s="114"/>
      <c r="E266" s="114"/>
      <c r="F266" s="114"/>
      <c r="G266" s="114"/>
      <c r="H266" s="114"/>
      <c r="I266" s="114"/>
      <c r="J266" s="114"/>
      <c r="K266" s="114"/>
      <c r="L266" s="114"/>
      <c r="M266" s="114"/>
      <c r="N266" s="114"/>
      <c r="O266" s="114"/>
      <c r="P266" s="114"/>
      <c r="Q266" s="114"/>
      <c r="R266" s="114"/>
      <c r="S266" s="114"/>
      <c r="T266" s="114"/>
      <c r="U266" s="114"/>
      <c r="V266" s="114"/>
      <c r="W266" s="114"/>
      <c r="X266" s="114"/>
      <c r="Y266" s="114"/>
      <c r="Z266" s="114"/>
      <c r="AA266" s="114"/>
      <c r="AB266" s="114"/>
      <c r="AC266" s="114"/>
      <c r="AD266" s="114"/>
    </row>
  </sheetData>
  <pageMargins left="0.118055555555556" right="0.118055555555556" top="0.15763888888888899" bottom="0.15763888888888899" header="0.51180555555555496" footer="0.51180555555555496"/>
  <pageSetup paperSize="9" firstPageNumber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80BF73-3670-44C2-AD8A-3BC98ACBDE2D}">
  <dimension ref="B1:AN336"/>
  <sheetViews>
    <sheetView zoomScaleNormal="100" workbookViewId="0">
      <pane xSplit="1" topLeftCell="B1" activePane="topRight" state="frozen"/>
      <selection pane="topRight" activeCell="X25" sqref="X25"/>
    </sheetView>
  </sheetViews>
  <sheetFormatPr defaultRowHeight="15"/>
  <cols>
    <col min="1" max="1" width="1" customWidth="1"/>
    <col min="2" max="2" width="4" customWidth="1"/>
    <col min="3" max="3" width="28.85546875" customWidth="1"/>
    <col min="4" max="4" width="8.28515625" customWidth="1"/>
    <col min="5" max="5" width="6.140625" customWidth="1"/>
    <col min="6" max="6" width="6.28515625" customWidth="1"/>
    <col min="7" max="7" width="6.7109375" customWidth="1"/>
    <col min="8" max="9" width="6.42578125" customWidth="1"/>
    <col min="10" max="10" width="6.28515625" customWidth="1"/>
    <col min="11" max="11" width="6.5703125" customWidth="1"/>
    <col min="12" max="12" width="6.42578125" customWidth="1"/>
    <col min="13" max="13" width="5.85546875" customWidth="1"/>
    <col min="14" max="14" width="6.140625" customWidth="1"/>
    <col min="15" max="15" width="5.85546875" customWidth="1"/>
    <col min="16" max="16" width="5.7109375" customWidth="1"/>
    <col min="17" max="17" width="7.42578125" customWidth="1"/>
    <col min="18" max="18" width="6.7109375" customWidth="1"/>
    <col min="19" max="19" width="6.28515625" customWidth="1"/>
    <col min="20" max="20" width="6.85546875" customWidth="1"/>
    <col min="21" max="21" width="3" customWidth="1"/>
    <col min="23" max="23" width="7.7109375" customWidth="1"/>
    <col min="24" max="24" width="7.42578125" customWidth="1"/>
    <col min="25" max="25" width="8.140625" customWidth="1"/>
    <col min="26" max="26" width="7.28515625" customWidth="1"/>
    <col min="28" max="28" width="9.85546875" customWidth="1"/>
    <col min="29" max="29" width="6" customWidth="1"/>
    <col min="30" max="30" width="9" customWidth="1"/>
    <col min="31" max="31" width="8" customWidth="1"/>
  </cols>
  <sheetData>
    <row r="1" spans="2:40" ht="10.5" customHeight="1"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4"/>
      <c r="AA1" s="114"/>
      <c r="AB1" s="114"/>
      <c r="AC1" s="114"/>
      <c r="AD1" s="114"/>
      <c r="AE1" s="114"/>
      <c r="AF1" s="114"/>
      <c r="AG1" s="114"/>
      <c r="AH1" s="114"/>
      <c r="AI1" s="114"/>
      <c r="AJ1" s="114"/>
    </row>
    <row r="2" spans="2:40" ht="15.75" thickBot="1">
      <c r="B2" s="107" t="s">
        <v>886</v>
      </c>
      <c r="E2" s="107" t="s">
        <v>19</v>
      </c>
      <c r="K2" t="s">
        <v>254</v>
      </c>
      <c r="T2" s="38"/>
      <c r="U2" s="11"/>
      <c r="V2" s="114"/>
      <c r="W2" s="210"/>
      <c r="X2" s="114"/>
      <c r="AH2" s="114"/>
      <c r="AI2" s="114"/>
      <c r="AJ2" s="114"/>
    </row>
    <row r="3" spans="2:40" ht="13.5" customHeight="1">
      <c r="B3" s="92"/>
      <c r="C3" s="569"/>
      <c r="D3" s="36" t="s">
        <v>20</v>
      </c>
      <c r="E3" s="541" t="s">
        <v>240</v>
      </c>
      <c r="F3" s="77"/>
      <c r="G3" s="77"/>
      <c r="H3" s="77"/>
      <c r="I3" s="77"/>
      <c r="J3" s="77"/>
      <c r="K3" s="77"/>
      <c r="L3" s="77"/>
      <c r="M3" s="60"/>
      <c r="N3" s="60"/>
      <c r="O3" s="78"/>
      <c r="P3" s="63"/>
      <c r="Q3" s="186" t="s">
        <v>21</v>
      </c>
      <c r="R3" s="186" t="s">
        <v>22</v>
      </c>
      <c r="S3" s="1209" t="s">
        <v>357</v>
      </c>
      <c r="T3" s="1224" t="s">
        <v>357</v>
      </c>
      <c r="V3" s="106"/>
      <c r="W3" s="106"/>
      <c r="X3" s="134"/>
      <c r="Y3" s="114"/>
      <c r="Z3" s="414"/>
      <c r="AA3" s="134"/>
      <c r="AB3" s="114"/>
      <c r="AC3" s="114"/>
      <c r="AD3" s="114"/>
      <c r="AE3" s="114"/>
      <c r="AF3" s="114"/>
      <c r="AG3" s="114"/>
      <c r="AH3" s="114"/>
      <c r="AI3" s="106"/>
      <c r="AJ3" s="106"/>
      <c r="AK3" s="104"/>
      <c r="AL3" s="104"/>
      <c r="AM3" s="106"/>
      <c r="AN3" s="106"/>
    </row>
    <row r="4" spans="2:40" ht="13.5" customHeight="1">
      <c r="B4" s="70"/>
      <c r="C4" s="570"/>
      <c r="D4" s="571" t="s">
        <v>207</v>
      </c>
      <c r="E4" s="2892" t="s">
        <v>253</v>
      </c>
      <c r="F4" s="20"/>
      <c r="G4" s="20"/>
      <c r="H4" s="20"/>
      <c r="I4" s="20"/>
      <c r="J4" s="20"/>
      <c r="K4" s="20"/>
      <c r="L4" s="20"/>
      <c r="M4" s="19"/>
      <c r="N4" s="19"/>
      <c r="O4" s="11"/>
      <c r="P4" s="81"/>
      <c r="Q4" s="571" t="s">
        <v>221</v>
      </c>
      <c r="R4" s="571" t="s">
        <v>23</v>
      </c>
      <c r="S4" s="1208" t="s">
        <v>108</v>
      </c>
      <c r="T4" s="1225" t="s">
        <v>108</v>
      </c>
      <c r="V4" s="106"/>
      <c r="W4" s="106"/>
      <c r="X4" s="134"/>
      <c r="Y4" s="114"/>
      <c r="Z4" s="414"/>
      <c r="AA4" s="134"/>
      <c r="AB4" s="114"/>
      <c r="AC4" s="114"/>
      <c r="AD4" s="114"/>
      <c r="AE4" s="114"/>
      <c r="AF4" s="114"/>
      <c r="AG4" s="114"/>
      <c r="AH4" s="114"/>
      <c r="AI4" s="106"/>
      <c r="AJ4" s="106"/>
      <c r="AK4" s="104"/>
      <c r="AL4" s="104"/>
      <c r="AM4" s="106"/>
      <c r="AN4" s="106"/>
    </row>
    <row r="5" spans="2:40" ht="12.75" customHeight="1" thickBot="1">
      <c r="B5" s="70"/>
      <c r="C5" s="572" t="s">
        <v>24</v>
      </c>
      <c r="D5" s="80" t="s">
        <v>21</v>
      </c>
      <c r="E5" s="2893" t="s">
        <v>220</v>
      </c>
      <c r="F5" s="82"/>
      <c r="G5" s="82"/>
      <c r="H5" s="82"/>
      <c r="I5" s="38" t="s">
        <v>999</v>
      </c>
      <c r="J5" s="38"/>
      <c r="K5" s="82"/>
      <c r="M5" s="1749" t="s">
        <v>118</v>
      </c>
      <c r="N5" s="61"/>
      <c r="O5" s="38"/>
      <c r="P5" s="83"/>
      <c r="Q5" s="571" t="s">
        <v>26</v>
      </c>
      <c r="R5" s="571" t="s">
        <v>25</v>
      </c>
      <c r="S5" s="1200" t="s">
        <v>358</v>
      </c>
      <c r="T5" s="1225" t="s">
        <v>358</v>
      </c>
      <c r="V5" s="106"/>
      <c r="W5" s="106"/>
      <c r="X5" s="414"/>
      <c r="Y5" s="114"/>
      <c r="Z5" s="414"/>
      <c r="AA5" s="134"/>
      <c r="AB5" s="114"/>
      <c r="AC5" s="114"/>
      <c r="AD5" s="114"/>
      <c r="AE5" s="114"/>
      <c r="AF5" s="114"/>
      <c r="AG5" s="114"/>
      <c r="AH5" s="822"/>
      <c r="AI5" s="106"/>
      <c r="AJ5" s="106"/>
      <c r="AK5" s="112"/>
      <c r="AL5" s="104"/>
      <c r="AM5" s="106"/>
      <c r="AN5" s="106"/>
    </row>
    <row r="6" spans="2:40">
      <c r="B6" s="70" t="s">
        <v>208</v>
      </c>
      <c r="C6" s="570"/>
      <c r="D6" s="79" t="s">
        <v>38</v>
      </c>
      <c r="E6" s="36" t="s">
        <v>27</v>
      </c>
      <c r="F6" s="36" t="s">
        <v>28</v>
      </c>
      <c r="G6" s="36" t="s">
        <v>29</v>
      </c>
      <c r="H6" s="36" t="s">
        <v>30</v>
      </c>
      <c r="I6" s="35" t="s">
        <v>31</v>
      </c>
      <c r="J6" s="36" t="s">
        <v>32</v>
      </c>
      <c r="K6" s="35" t="s">
        <v>33</v>
      </c>
      <c r="L6" s="36" t="s">
        <v>34</v>
      </c>
      <c r="M6" s="35" t="s">
        <v>35</v>
      </c>
      <c r="N6" s="36" t="s">
        <v>36</v>
      </c>
      <c r="O6" s="1218" t="s">
        <v>998</v>
      </c>
      <c r="P6" s="36" t="s">
        <v>1000</v>
      </c>
      <c r="Q6" s="571">
        <v>12</v>
      </c>
      <c r="R6" s="571" t="s">
        <v>37</v>
      </c>
      <c r="S6" s="571" t="s">
        <v>26</v>
      </c>
      <c r="T6" s="1226" t="s">
        <v>359</v>
      </c>
      <c r="V6" s="106"/>
      <c r="W6" s="106"/>
      <c r="X6" s="414"/>
      <c r="Y6" s="114"/>
      <c r="Z6" s="414"/>
      <c r="AA6" s="134"/>
      <c r="AB6" s="114"/>
      <c r="AC6" s="114"/>
      <c r="AD6" s="114"/>
      <c r="AE6" s="114"/>
      <c r="AF6" s="375"/>
      <c r="AG6" s="114"/>
      <c r="AH6" s="822"/>
      <c r="AI6" s="106"/>
      <c r="AJ6" s="106"/>
      <c r="AK6" s="106"/>
      <c r="AL6" s="124"/>
      <c r="AM6" s="106"/>
      <c r="AN6" s="106"/>
    </row>
    <row r="7" spans="2:40" ht="12" customHeight="1">
      <c r="B7" s="70"/>
      <c r="C7" s="572" t="s">
        <v>209</v>
      </c>
      <c r="D7" s="1216" t="s">
        <v>210</v>
      </c>
      <c r="E7" s="80" t="s">
        <v>39</v>
      </c>
      <c r="F7" s="80" t="s">
        <v>39</v>
      </c>
      <c r="G7" s="80" t="s">
        <v>39</v>
      </c>
      <c r="H7" s="80" t="s">
        <v>39</v>
      </c>
      <c r="I7" s="31" t="s">
        <v>39</v>
      </c>
      <c r="J7" s="80" t="s">
        <v>39</v>
      </c>
      <c r="K7" s="80" t="s">
        <v>39</v>
      </c>
      <c r="L7" s="31" t="s">
        <v>39</v>
      </c>
      <c r="M7" s="80" t="s">
        <v>39</v>
      </c>
      <c r="N7" s="80" t="s">
        <v>39</v>
      </c>
      <c r="O7" s="545" t="s">
        <v>39</v>
      </c>
      <c r="P7" s="80" t="s">
        <v>39</v>
      </c>
      <c r="Q7" s="571" t="s">
        <v>356</v>
      </c>
      <c r="R7" s="571" t="s">
        <v>201</v>
      </c>
      <c r="S7" s="571">
        <v>12</v>
      </c>
      <c r="T7" s="1226"/>
      <c r="V7" s="106"/>
      <c r="W7" s="106"/>
      <c r="X7" s="134"/>
      <c r="Y7" s="114"/>
      <c r="Z7" s="414"/>
      <c r="AA7" s="134"/>
      <c r="AB7" s="114"/>
      <c r="AC7" s="114"/>
      <c r="AD7" s="114"/>
      <c r="AE7" s="114"/>
      <c r="AF7" s="375"/>
      <c r="AG7" s="114"/>
      <c r="AH7" s="823"/>
      <c r="AI7" s="106"/>
      <c r="AJ7" s="106"/>
      <c r="AK7" s="106"/>
      <c r="AL7" s="124"/>
      <c r="AM7" s="106"/>
      <c r="AN7" s="106"/>
    </row>
    <row r="8" spans="2:40" ht="14.25" customHeight="1" thickBot="1">
      <c r="B8" s="70"/>
      <c r="C8" s="570"/>
      <c r="D8" s="1221">
        <v>0.6</v>
      </c>
      <c r="E8" s="61"/>
      <c r="F8" s="62"/>
      <c r="G8" s="61"/>
      <c r="H8" s="62"/>
      <c r="I8" s="99"/>
      <c r="J8" s="933"/>
      <c r="K8" s="62"/>
      <c r="L8" s="62"/>
      <c r="M8" s="61"/>
      <c r="N8" s="62"/>
      <c r="O8" s="99"/>
      <c r="P8" s="858"/>
      <c r="Q8" s="571"/>
      <c r="R8" s="571" t="s">
        <v>202</v>
      </c>
      <c r="S8" s="571" t="s">
        <v>356</v>
      </c>
      <c r="T8" s="1227">
        <v>1</v>
      </c>
      <c r="V8" s="106"/>
      <c r="W8" s="106"/>
      <c r="X8" s="217"/>
      <c r="Y8" s="134"/>
      <c r="Z8" s="414"/>
      <c r="AA8" s="134"/>
      <c r="AB8" s="114"/>
      <c r="AC8" s="304"/>
      <c r="AD8" s="414"/>
      <c r="AE8" s="168"/>
      <c r="AF8" s="824"/>
      <c r="AG8" s="114"/>
      <c r="AH8" s="823"/>
      <c r="AI8" s="106"/>
      <c r="AJ8" s="106"/>
      <c r="AK8" s="106"/>
      <c r="AL8" s="663"/>
      <c r="AM8" s="106"/>
      <c r="AN8" s="106"/>
    </row>
    <row r="9" spans="2:40">
      <c r="B9" s="574">
        <v>1</v>
      </c>
      <c r="C9" s="575" t="s">
        <v>211</v>
      </c>
      <c r="D9" s="2696">
        <f t="shared" ref="D9:D44" si="0">(T9/100)*60</f>
        <v>72</v>
      </c>
      <c r="E9" s="2951">
        <f>'12 л. РАСКЛАДКА'!W13</f>
        <v>70</v>
      </c>
      <c r="F9" s="2952">
        <f>'12 л. РАСКЛАДКА'!W71</f>
        <v>50</v>
      </c>
      <c r="G9" s="2952">
        <f>'12 л. РАСКЛАДКА'!W130</f>
        <v>80</v>
      </c>
      <c r="H9" s="2952">
        <f>'12 л. РАСКЛАДКА'!W186</f>
        <v>80</v>
      </c>
      <c r="I9" s="2953">
        <f>'12 л. РАСКЛАДКА'!W243</f>
        <v>50</v>
      </c>
      <c r="J9" s="2954">
        <f>'12 л. РАСКЛАДКА'!W299</f>
        <v>74</v>
      </c>
      <c r="K9" s="2952">
        <f>'12 л. РАСКЛАДКА'!W355</f>
        <v>90</v>
      </c>
      <c r="L9" s="2952">
        <f>'12 л. РАСКЛАДКА'!W411</f>
        <v>80</v>
      </c>
      <c r="M9" s="2952">
        <f>'12 л. РАСКЛАДКА'!W464</f>
        <v>70</v>
      </c>
      <c r="N9" s="2952">
        <f>'12 л. РАСКЛАДКА'!W518</f>
        <v>70</v>
      </c>
      <c r="O9" s="2953">
        <f>'12 л. РАСКЛАДКА'!W571</f>
        <v>80</v>
      </c>
      <c r="P9" s="2955">
        <f>'12 л. РАСКЛАДКА'!W628</f>
        <v>94</v>
      </c>
      <c r="Q9" s="2972">
        <f>E9+F9+G9+H9+I9+J9+K9+L9+M9+N9+O9+P9</f>
        <v>888</v>
      </c>
      <c r="R9" s="2973">
        <f>(Q9*100/S9)-100</f>
        <v>2.7777777777777715</v>
      </c>
      <c r="S9" s="2956">
        <f>(T9*60/100)*12</f>
        <v>864</v>
      </c>
      <c r="T9" s="2975">
        <v>120</v>
      </c>
      <c r="V9" s="825"/>
      <c r="W9" s="414"/>
      <c r="X9" s="414"/>
      <c r="Y9" s="639"/>
      <c r="Z9" s="114"/>
      <c r="AA9" s="114"/>
      <c r="AB9" s="114"/>
      <c r="AC9" s="827"/>
      <c r="AD9" s="134"/>
      <c r="AE9" s="114"/>
      <c r="AF9" s="828"/>
      <c r="AG9" s="114"/>
      <c r="AH9" s="829"/>
      <c r="AI9" s="114"/>
      <c r="AJ9" s="114"/>
      <c r="AK9" s="114"/>
      <c r="AL9" s="114"/>
      <c r="AM9" s="114"/>
      <c r="AN9" s="114"/>
    </row>
    <row r="10" spans="2:40">
      <c r="B10" s="533">
        <v>2</v>
      </c>
      <c r="C10" s="250" t="s">
        <v>41</v>
      </c>
      <c r="D10" s="2697">
        <f t="shared" si="0"/>
        <v>120</v>
      </c>
      <c r="E10" s="2957">
        <f>'12 л. РАСКЛАДКА'!W14</f>
        <v>95</v>
      </c>
      <c r="F10" s="2579">
        <f>'12 л. РАСКЛАДКА'!W72</f>
        <v>110</v>
      </c>
      <c r="G10" s="2579">
        <f>'12 л. РАСКЛАДКА'!W131</f>
        <v>135</v>
      </c>
      <c r="H10" s="2579">
        <f>'12 л. РАСКЛАДКА'!W187</f>
        <v>122</v>
      </c>
      <c r="I10" s="1220">
        <f>'12 л. РАСКЛАДКА'!W244</f>
        <v>75</v>
      </c>
      <c r="J10" s="2909">
        <f>'12 л. РАСКЛАДКА'!W300</f>
        <v>120</v>
      </c>
      <c r="K10" s="2579">
        <f>'12 л. РАСКЛАДКА'!W356</f>
        <v>156.19999999999999</v>
      </c>
      <c r="L10" s="2579">
        <f>'12 л. РАСКЛАДКА'!W412</f>
        <v>130</v>
      </c>
      <c r="M10" s="2579">
        <f>'12 л. РАСКЛАДКА'!W465</f>
        <v>130.5</v>
      </c>
      <c r="N10" s="2579">
        <f>'12 л. РАСКЛАДКА'!W519</f>
        <v>116.3</v>
      </c>
      <c r="O10" s="1220">
        <f>'12 л. РАСКЛАДКА'!W572</f>
        <v>130</v>
      </c>
      <c r="P10" s="2913">
        <f>'12 л. РАСКЛАДКА'!W629</f>
        <v>130</v>
      </c>
      <c r="Q10" s="2974">
        <f t="shared" ref="Q10:Q43" si="1">E10+F10+G10+H10+I10+J10+K10+L10+M10+N10+O10+P10</f>
        <v>1450</v>
      </c>
      <c r="R10" s="2536">
        <f t="shared" ref="R10:R44" si="2">(Q10*100/S10)-100</f>
        <v>0.69444444444444287</v>
      </c>
      <c r="S10" s="2980">
        <f t="shared" ref="S10:S44" si="3">(T10*60/100)*12</f>
        <v>1440</v>
      </c>
      <c r="T10" s="2976">
        <v>200</v>
      </c>
      <c r="V10" s="830"/>
      <c r="W10" s="831"/>
      <c r="X10" s="414"/>
      <c r="Y10" s="114"/>
      <c r="Z10" s="114"/>
      <c r="AA10" s="114"/>
      <c r="AB10" s="114"/>
      <c r="AC10" s="827"/>
      <c r="AD10" s="134"/>
      <c r="AE10" s="114"/>
      <c r="AF10" s="828"/>
      <c r="AG10" s="114"/>
      <c r="AH10" s="829"/>
      <c r="AI10" s="114"/>
      <c r="AJ10" s="114"/>
      <c r="AK10" s="114"/>
      <c r="AL10" s="114"/>
      <c r="AM10" s="114"/>
      <c r="AN10" s="114"/>
    </row>
    <row r="11" spans="2:40">
      <c r="B11" s="533">
        <v>3</v>
      </c>
      <c r="C11" s="250" t="s">
        <v>42</v>
      </c>
      <c r="D11" s="2697">
        <f t="shared" si="0"/>
        <v>12</v>
      </c>
      <c r="E11" s="2957">
        <f>'12 л. РАСКЛАДКА'!W15</f>
        <v>4.05</v>
      </c>
      <c r="F11" s="2579">
        <f>'12 л. РАСКЛАДКА'!W73</f>
        <v>10.5</v>
      </c>
      <c r="G11" s="2579">
        <f>'12 л. РАСКЛАДКА'!W132</f>
        <v>12.3</v>
      </c>
      <c r="H11" s="2579">
        <f>'12 л. РАСКЛАДКА'!W188</f>
        <v>21.56</v>
      </c>
      <c r="I11" s="1220">
        <f>'12 л. РАСКЛАДКА'!W245</f>
        <v>22.310000000000002</v>
      </c>
      <c r="J11" s="2909">
        <f>'12 л. РАСКЛАДКА'!W301</f>
        <v>1.5</v>
      </c>
      <c r="K11" s="2579">
        <f>'12 л. РАСКЛАДКА'!W357</f>
        <v>3.6</v>
      </c>
      <c r="L11" s="2579">
        <f>'12 л. РАСКЛАДКА'!W413</f>
        <v>2.5</v>
      </c>
      <c r="M11" s="2579">
        <f>'12 л. РАСКЛАДКА'!W466</f>
        <v>7.8100000000000005</v>
      </c>
      <c r="N11" s="2579">
        <f>'12 л. РАСКЛАДКА'!W520</f>
        <v>3.62</v>
      </c>
      <c r="O11" s="1220">
        <f>'12 л. РАСКЛАДКА'!W573</f>
        <v>4.45</v>
      </c>
      <c r="P11" s="2913">
        <f>'12 л. РАСКЛАДКА'!W630</f>
        <v>0</v>
      </c>
      <c r="Q11" s="2974">
        <f t="shared" si="1"/>
        <v>94.2</v>
      </c>
      <c r="R11" s="2915">
        <f t="shared" si="2"/>
        <v>-34.583333333333329</v>
      </c>
      <c r="S11" s="2980">
        <f t="shared" si="3"/>
        <v>144</v>
      </c>
      <c r="T11" s="2976">
        <v>20</v>
      </c>
      <c r="V11" s="825"/>
      <c r="W11" s="831"/>
      <c r="X11" s="414"/>
      <c r="Y11" s="114"/>
      <c r="Z11" s="114"/>
      <c r="AA11" s="114"/>
      <c r="AB11" s="114"/>
      <c r="AC11" s="827"/>
      <c r="AD11" s="134"/>
      <c r="AE11" s="114"/>
      <c r="AF11" s="828"/>
      <c r="AG11" s="114"/>
      <c r="AH11" s="832"/>
      <c r="AI11" s="114"/>
      <c r="AJ11" s="114"/>
      <c r="AK11" s="114"/>
      <c r="AL11" s="114"/>
      <c r="AM11" s="114"/>
      <c r="AN11" s="114"/>
    </row>
    <row r="12" spans="2:40">
      <c r="B12" s="533">
        <v>4</v>
      </c>
      <c r="C12" s="250" t="s">
        <v>43</v>
      </c>
      <c r="D12" s="2697">
        <f t="shared" si="0"/>
        <v>30</v>
      </c>
      <c r="E12" s="2957">
        <f>'12 л. РАСКЛАДКА'!W16</f>
        <v>31.47</v>
      </c>
      <c r="F12" s="2579">
        <f>'12 л. РАСКЛАДКА'!W74</f>
        <v>9.6</v>
      </c>
      <c r="G12" s="2579">
        <f>'12 л. РАСКЛАДКА'!W133</f>
        <v>39.72</v>
      </c>
      <c r="H12" s="2579">
        <f>'12 л. РАСКЛАДКА'!W189</f>
        <v>50.9</v>
      </c>
      <c r="I12" s="1220">
        <f>'12 л. РАСКЛАДКА'!W246</f>
        <v>14.75</v>
      </c>
      <c r="J12" s="2909">
        <f>'12 л. РАСКЛАДКА'!W302</f>
        <v>45</v>
      </c>
      <c r="K12" s="2579">
        <f>'12 л. РАСКЛАДКА'!W358</f>
        <v>13.4</v>
      </c>
      <c r="L12" s="2579">
        <f>'12 л. РАСКЛАДКА'!W414</f>
        <v>45.5</v>
      </c>
      <c r="M12" s="2579">
        <f>'12 л. РАСКЛАДКА'!W467</f>
        <v>59.56</v>
      </c>
      <c r="N12" s="2579">
        <f>'12 л. РАСКЛАДКА'!W521</f>
        <v>0</v>
      </c>
      <c r="O12" s="1220">
        <f>'12 л. РАСКЛАДКА'!W574</f>
        <v>44.1</v>
      </c>
      <c r="P12" s="2913">
        <f>'12 л. РАСКЛАДКА'!W631</f>
        <v>25</v>
      </c>
      <c r="Q12" s="2974">
        <f t="shared" si="1"/>
        <v>379</v>
      </c>
      <c r="R12" s="2536">
        <f t="shared" si="2"/>
        <v>5.2777777777777715</v>
      </c>
      <c r="S12" s="2980">
        <f t="shared" si="3"/>
        <v>360</v>
      </c>
      <c r="T12" s="2976">
        <v>50</v>
      </c>
      <c r="V12" s="833"/>
      <c r="W12" s="831"/>
      <c r="X12" s="414"/>
      <c r="Y12" s="114"/>
      <c r="Z12" s="114"/>
      <c r="AA12" s="114"/>
      <c r="AB12" s="114"/>
      <c r="AC12" s="827"/>
      <c r="AD12" s="134"/>
      <c r="AE12" s="114"/>
      <c r="AF12" s="828"/>
      <c r="AG12" s="114"/>
      <c r="AH12" s="829"/>
      <c r="AI12" s="114"/>
      <c r="AJ12" s="114"/>
      <c r="AK12" s="114"/>
      <c r="AL12" s="114"/>
      <c r="AM12" s="114"/>
      <c r="AN12" s="114"/>
    </row>
    <row r="13" spans="2:40">
      <c r="B13" s="533">
        <v>5</v>
      </c>
      <c r="C13" s="250" t="s">
        <v>44</v>
      </c>
      <c r="D13" s="2697">
        <f t="shared" si="0"/>
        <v>12</v>
      </c>
      <c r="E13" s="2957">
        <f>'12 л. РАСКЛАДКА'!W17</f>
        <v>0</v>
      </c>
      <c r="F13" s="2579">
        <f>'12 л. РАСКЛАДКА'!W75</f>
        <v>0</v>
      </c>
      <c r="G13" s="2579">
        <f>'12 л. РАСКЛАДКА'!W134</f>
        <v>0</v>
      </c>
      <c r="H13" s="2579">
        <f>'12 л. РАСКЛАДКА'!W190</f>
        <v>0</v>
      </c>
      <c r="I13" s="1220">
        <f>'12 л. РАСКЛАДКА'!W247</f>
        <v>54.87</v>
      </c>
      <c r="J13" s="2909">
        <f>'12 л. РАСКЛАДКА'!W303</f>
        <v>0</v>
      </c>
      <c r="K13" s="2579">
        <f>'12 л. РАСКЛАДКА'!W359</f>
        <v>18.309999999999999</v>
      </c>
      <c r="L13" s="2579">
        <f>'12 л. РАСКЛАДКА'!W415</f>
        <v>0</v>
      </c>
      <c r="M13" s="2579">
        <f>'12 л. РАСКЛАДКА'!W468</f>
        <v>0</v>
      </c>
      <c r="N13" s="2579">
        <f>'12 л. РАСКЛАДКА'!W522</f>
        <v>50</v>
      </c>
      <c r="O13" s="1220">
        <f>'12 л. РАСКЛАДКА'!W575</f>
        <v>0</v>
      </c>
      <c r="P13" s="2913">
        <f>'12 л. РАСКЛАДКА'!W632</f>
        <v>0</v>
      </c>
      <c r="Q13" s="2974">
        <f t="shared" si="1"/>
        <v>123.17999999999999</v>
      </c>
      <c r="R13" s="2536">
        <f t="shared" si="2"/>
        <v>-14.458333333333329</v>
      </c>
      <c r="S13" s="2980">
        <f t="shared" si="3"/>
        <v>144</v>
      </c>
      <c r="T13" s="2976">
        <v>20</v>
      </c>
      <c r="V13" s="825"/>
      <c r="W13" s="831"/>
      <c r="X13" s="414"/>
      <c r="Y13" s="114"/>
      <c r="Z13" s="114"/>
      <c r="AA13" s="114"/>
      <c r="AB13" s="114"/>
      <c r="AC13" s="827"/>
      <c r="AD13" s="134"/>
      <c r="AE13" s="114"/>
      <c r="AF13" s="828"/>
      <c r="AG13" s="114"/>
      <c r="AH13" s="834"/>
      <c r="AI13" s="114"/>
      <c r="AJ13" s="114"/>
      <c r="AK13" s="114"/>
      <c r="AL13" s="114"/>
      <c r="AM13" s="114"/>
      <c r="AN13" s="114"/>
    </row>
    <row r="14" spans="2:40">
      <c r="B14" s="533">
        <v>6</v>
      </c>
      <c r="C14" s="250" t="s">
        <v>45</v>
      </c>
      <c r="D14" s="2706">
        <f t="shared" si="0"/>
        <v>112.2</v>
      </c>
      <c r="E14" s="2959">
        <f>'12 л. РАСКЛАДКА'!W18</f>
        <v>88</v>
      </c>
      <c r="F14" s="2581">
        <f>'12 л. РАСКЛАДКА'!W76</f>
        <v>130</v>
      </c>
      <c r="G14" s="2581">
        <f>'12 л. РАСКЛАДКА'!W135</f>
        <v>125.68</v>
      </c>
      <c r="H14" s="2581">
        <f>'12 л. РАСКЛАДКА'!W191</f>
        <v>135</v>
      </c>
      <c r="I14" s="2582">
        <f>'12 л. РАСКЛАДКА'!W248</f>
        <v>120.36</v>
      </c>
      <c r="J14" s="2910">
        <f>'12 л. РАСКЛАДКА'!W304</f>
        <v>120.98</v>
      </c>
      <c r="K14" s="2581">
        <f>'12 л. РАСКЛАДКА'!W360</f>
        <v>105.68</v>
      </c>
      <c r="L14" s="2581">
        <f>'12 л. РАСКЛАДКА'!W416</f>
        <v>124</v>
      </c>
      <c r="M14" s="2581">
        <f>'12 л. РАСКЛАДКА'!W469</f>
        <v>71.367000000000004</v>
      </c>
      <c r="N14" s="2581">
        <f>'12 л. РАСКЛАДКА'!W523</f>
        <v>124.86</v>
      </c>
      <c r="O14" s="2582">
        <f>'12 л. РАСКЛАДКА'!W576</f>
        <v>113.46</v>
      </c>
      <c r="P14" s="2914">
        <f>'12 л. РАСКЛАДКА'!W633</f>
        <v>121.73</v>
      </c>
      <c r="Q14" s="3001">
        <f t="shared" si="1"/>
        <v>1381.117</v>
      </c>
      <c r="R14" s="3002">
        <f t="shared" si="2"/>
        <v>2.578505644682096</v>
      </c>
      <c r="S14" s="2995">
        <f t="shared" si="3"/>
        <v>1346.4</v>
      </c>
      <c r="T14" s="2977">
        <v>187</v>
      </c>
      <c r="V14" s="825"/>
      <c r="W14" s="831"/>
      <c r="X14" s="414"/>
      <c r="Y14" s="114"/>
      <c r="Z14" s="114"/>
      <c r="AA14" s="114"/>
      <c r="AB14" s="114"/>
      <c r="AC14" s="827"/>
      <c r="AD14" s="134"/>
      <c r="AE14" s="114"/>
      <c r="AF14" s="828"/>
      <c r="AG14" s="114"/>
      <c r="AH14" s="832"/>
      <c r="AI14" s="114"/>
      <c r="AJ14" s="114"/>
      <c r="AK14" s="114"/>
      <c r="AL14" s="114"/>
      <c r="AM14" s="114"/>
      <c r="AN14" s="114"/>
    </row>
    <row r="15" spans="2:40">
      <c r="B15" s="2560">
        <v>7</v>
      </c>
      <c r="C15" s="2369" t="s">
        <v>838</v>
      </c>
      <c r="D15" s="2706">
        <f t="shared" si="0"/>
        <v>172.79999999999998</v>
      </c>
      <c r="E15" s="2960">
        <f>'12 л. РАСКЛАДКА'!W19</f>
        <v>211.99</v>
      </c>
      <c r="F15" s="2587">
        <f>'12 л. РАСКЛАДКА'!W77</f>
        <v>249.35</v>
      </c>
      <c r="G15" s="2585">
        <f>'12 л. РАСКЛАДКА'!W136</f>
        <v>291.72700000000003</v>
      </c>
      <c r="H15" s="2587">
        <f>'12 л. РАСКЛАДКА'!W192</f>
        <v>193.4</v>
      </c>
      <c r="I15" s="2585">
        <f>'12 л. РАСКЛАДКА'!W249</f>
        <v>162.04499999999999</v>
      </c>
      <c r="J15" s="2910">
        <f>'12 л. РАСКЛАДКА'!W305</f>
        <v>291.93799999999999</v>
      </c>
      <c r="K15" s="2592">
        <f>'12 л. РАСКЛАДКА'!W361</f>
        <v>282.68</v>
      </c>
      <c r="L15" s="2585">
        <f>'12 л. РАСКЛАДКА'!W417</f>
        <v>254.18</v>
      </c>
      <c r="M15" s="2587">
        <f>'12 л. РАСКЛАДКА'!W470</f>
        <v>210.13199999999998</v>
      </c>
      <c r="N15" s="2585">
        <f>'12 л. РАСКЛАДКА'!W524</f>
        <v>235.39999999999998</v>
      </c>
      <c r="O15" s="2590">
        <f>'12 л. РАСКЛАДКА'!W577</f>
        <v>260.92499999999995</v>
      </c>
      <c r="P15" s="2914">
        <f>'12 л. РАСКЛАДКА'!W634</f>
        <v>77.34</v>
      </c>
      <c r="Q15" s="3005">
        <f t="shared" si="1"/>
        <v>2721.107</v>
      </c>
      <c r="R15" s="2588">
        <f t="shared" si="2"/>
        <v>31.226224922839492</v>
      </c>
      <c r="S15" s="2961">
        <f t="shared" si="3"/>
        <v>2073.6000000000004</v>
      </c>
      <c r="T15" s="2977">
        <v>288</v>
      </c>
      <c r="V15" s="830"/>
      <c r="W15" s="3268"/>
      <c r="X15" s="414"/>
      <c r="Y15" s="114"/>
      <c r="Z15" s="114"/>
      <c r="AA15" s="114"/>
      <c r="AB15" s="114"/>
      <c r="AC15" s="827"/>
      <c r="AD15" s="134"/>
      <c r="AE15" s="114"/>
      <c r="AF15" s="828"/>
      <c r="AG15" s="114"/>
      <c r="AH15" s="834"/>
      <c r="AI15" s="3253"/>
      <c r="AJ15" s="3254"/>
      <c r="AK15" s="168"/>
      <c r="AL15" s="168"/>
      <c r="AM15" s="193"/>
      <c r="AN15" s="193"/>
    </row>
    <row r="16" spans="2:40">
      <c r="B16" s="2561"/>
      <c r="C16" s="2578" t="s">
        <v>1001</v>
      </c>
      <c r="D16" s="2703">
        <f t="shared" si="0"/>
        <v>19.2</v>
      </c>
      <c r="E16" s="2962">
        <f>'12 л. РАСКЛАДКА'!W20</f>
        <v>60</v>
      </c>
      <c r="F16" s="2579">
        <f>'12 л. РАСКЛАДКА'!W78</f>
        <v>0</v>
      </c>
      <c r="G16" s="2586">
        <f>'12 л. РАСКЛАДКА'!W137</f>
        <v>0</v>
      </c>
      <c r="H16" s="2579">
        <f>'12 л. РАСКЛАДКА'!W193</f>
        <v>0</v>
      </c>
      <c r="I16" s="2586">
        <f>'12 л. РАСКЛАДКА'!W250</f>
        <v>0</v>
      </c>
      <c r="J16" s="2911">
        <f>'12 л. РАСКЛАДКА'!W306</f>
        <v>0</v>
      </c>
      <c r="K16" s="812">
        <f>'12 л. РАСКЛАДКА'!W362</f>
        <v>48.6</v>
      </c>
      <c r="L16" s="2586">
        <f>'12 л. РАСКЛАДКА'!W418</f>
        <v>0</v>
      </c>
      <c r="M16" s="2579">
        <f>'12 л. РАСКЛАДКА'!W471</f>
        <v>0</v>
      </c>
      <c r="N16" s="2586">
        <f>'12 л. РАСКЛАДКА'!W525</f>
        <v>0</v>
      </c>
      <c r="O16" s="1220">
        <f>'12 л. РАСКЛАДКА'!W578</f>
        <v>0</v>
      </c>
      <c r="P16" s="2912">
        <f>'12 л. РАСКЛАДКА'!W635</f>
        <v>22.39</v>
      </c>
      <c r="Q16" s="3006">
        <f t="shared" si="1"/>
        <v>130.99</v>
      </c>
      <c r="R16" s="2589">
        <f t="shared" si="2"/>
        <v>-43.146701388888886</v>
      </c>
      <c r="S16" s="2963">
        <f t="shared" si="3"/>
        <v>230.39999999999998</v>
      </c>
      <c r="T16" s="2978">
        <v>32</v>
      </c>
      <c r="V16" s="830"/>
      <c r="W16" s="3268"/>
      <c r="X16" s="414"/>
      <c r="Y16" s="114"/>
      <c r="Z16" s="114"/>
      <c r="AA16" s="114"/>
      <c r="AB16" s="114"/>
      <c r="AC16" s="827"/>
      <c r="AD16" s="134"/>
      <c r="AE16" s="114"/>
      <c r="AF16" s="828"/>
      <c r="AG16" s="114"/>
      <c r="AH16" s="834"/>
      <c r="AI16" s="114"/>
      <c r="AJ16" s="114"/>
      <c r="AK16" s="114"/>
      <c r="AL16" s="168"/>
      <c r="AM16" s="114"/>
      <c r="AN16" s="114"/>
    </row>
    <row r="17" spans="2:36">
      <c r="B17" s="533">
        <v>8</v>
      </c>
      <c r="C17" s="250" t="s">
        <v>212</v>
      </c>
      <c r="D17" s="2703">
        <f t="shared" si="0"/>
        <v>111</v>
      </c>
      <c r="E17" s="2957">
        <f>'12 л. РАСКЛАДКА'!W21</f>
        <v>100</v>
      </c>
      <c r="F17" s="2579">
        <f>'12 л. РАСКЛАДКА'!W79</f>
        <v>140</v>
      </c>
      <c r="G17" s="2579">
        <f>'12 л. РАСКЛАДКА'!W138</f>
        <v>100</v>
      </c>
      <c r="H17" s="2579">
        <f>'12 л. РАСКЛАДКА'!W194</f>
        <v>135.5</v>
      </c>
      <c r="I17" s="1220">
        <f>'12 л. РАСКЛАДКА'!W251</f>
        <v>105</v>
      </c>
      <c r="J17" s="2911">
        <f>'12 л. РАСКЛАДКА'!W307</f>
        <v>0</v>
      </c>
      <c r="K17" s="2579">
        <f>'12 л. РАСКЛАДКА'!W363</f>
        <v>100</v>
      </c>
      <c r="L17" s="2579">
        <f>'12 л. РАСКЛАДКА'!W419</f>
        <v>100</v>
      </c>
      <c r="M17" s="2579">
        <f>'12 л. РАСКЛАДКА'!W472</f>
        <v>102.5</v>
      </c>
      <c r="N17" s="2579">
        <f>'12 л. РАСКЛАДКА'!W526</f>
        <v>127</v>
      </c>
      <c r="O17" s="1220">
        <f>'12 л. РАСКЛАДКА'!W579</f>
        <v>100</v>
      </c>
      <c r="P17" s="2912">
        <f>'12 л. РАСКЛАДКА'!W636</f>
        <v>139</v>
      </c>
      <c r="Q17" s="3003">
        <f t="shared" si="1"/>
        <v>1249</v>
      </c>
      <c r="R17" s="3004">
        <f t="shared" si="2"/>
        <v>-6.2312312312312343</v>
      </c>
      <c r="S17" s="2958">
        <f t="shared" si="3"/>
        <v>1332</v>
      </c>
      <c r="T17" s="2978">
        <v>185</v>
      </c>
      <c r="V17" s="825"/>
      <c r="W17" s="831"/>
      <c r="X17" s="414"/>
      <c r="Y17" s="114"/>
      <c r="Z17" s="114"/>
      <c r="AA17" s="114"/>
      <c r="AB17" s="114"/>
      <c r="AC17" s="827"/>
      <c r="AD17" s="134"/>
      <c r="AE17" s="114"/>
      <c r="AF17" s="828"/>
      <c r="AG17" s="114"/>
      <c r="AH17" s="829"/>
      <c r="AJ17" s="114"/>
    </row>
    <row r="18" spans="2:36">
      <c r="B18" s="533">
        <v>9</v>
      </c>
      <c r="C18" s="250" t="s">
        <v>104</v>
      </c>
      <c r="D18" s="2697">
        <f t="shared" si="0"/>
        <v>12</v>
      </c>
      <c r="E18" s="2957">
        <f>'12 л. РАСКЛАДКА'!W22</f>
        <v>0</v>
      </c>
      <c r="F18" s="2579">
        <f>'12 л. РАСКЛАДКА'!W80</f>
        <v>25</v>
      </c>
      <c r="G18" s="2579">
        <f>'12 л. РАСКЛАДКА'!W139</f>
        <v>0</v>
      </c>
      <c r="H18" s="2579">
        <f>'12 л. РАСКЛАДКА'!W195</f>
        <v>15</v>
      </c>
      <c r="I18" s="1220">
        <f>'12 л. РАСКЛАДКА'!W252</f>
        <v>11.25</v>
      </c>
      <c r="J18" s="2909">
        <f>'12 л. РАСКЛАДКА'!W308</f>
        <v>25</v>
      </c>
      <c r="K18" s="2579">
        <f>'12 л. РАСКЛАДКА'!W364</f>
        <v>0</v>
      </c>
      <c r="L18" s="2579">
        <f>'12 л. РАСКЛАДКА'!W420</f>
        <v>20</v>
      </c>
      <c r="M18" s="2579">
        <f>'12 л. РАСКЛАДКА'!W473</f>
        <v>11.25</v>
      </c>
      <c r="N18" s="2579">
        <f>'12 л. РАСКЛАДКА'!W527</f>
        <v>25</v>
      </c>
      <c r="O18" s="1220">
        <f>'12 л. РАСКЛАДКА'!W580</f>
        <v>0</v>
      </c>
      <c r="P18" s="2913">
        <f>'12 л. РАСКЛАДКА'!W637</f>
        <v>20.5</v>
      </c>
      <c r="Q18" s="2974">
        <f t="shared" si="1"/>
        <v>153</v>
      </c>
      <c r="R18" s="2536">
        <f t="shared" si="2"/>
        <v>6.25</v>
      </c>
      <c r="S18" s="2980">
        <f t="shared" si="3"/>
        <v>144</v>
      </c>
      <c r="T18" s="2976">
        <v>20</v>
      </c>
      <c r="V18" s="825"/>
      <c r="W18" s="831"/>
      <c r="X18" s="414"/>
      <c r="Y18" s="114"/>
      <c r="Z18" s="114"/>
      <c r="AA18" s="114"/>
      <c r="AB18" s="114"/>
      <c r="AC18" s="827"/>
      <c r="AD18" s="134"/>
      <c r="AE18" s="114"/>
      <c r="AF18" s="828"/>
      <c r="AG18" s="114"/>
      <c r="AH18" s="829"/>
      <c r="AJ18" s="114"/>
    </row>
    <row r="19" spans="2:36">
      <c r="B19" s="533">
        <v>10</v>
      </c>
      <c r="C19" s="1820" t="s">
        <v>444</v>
      </c>
      <c r="D19" s="2697">
        <f t="shared" si="0"/>
        <v>120</v>
      </c>
      <c r="E19" s="2957">
        <f>'12 л. РАСКЛАДКА'!W23</f>
        <v>200</v>
      </c>
      <c r="F19" s="2579">
        <f>'12 л. РАСКЛАДКА'!W81</f>
        <v>0</v>
      </c>
      <c r="G19" s="2579">
        <f>'12 л. РАСКЛАДКА'!W140</f>
        <v>200</v>
      </c>
      <c r="H19" s="2579">
        <f>'12 л. РАСКЛАДКА'!W196</f>
        <v>200</v>
      </c>
      <c r="I19" s="1220">
        <f>'12 л. РАСКЛАДКА'!W253</f>
        <v>100</v>
      </c>
      <c r="J19" s="2909">
        <f>'12 л. РАСКЛАДКА'!W309</f>
        <v>200</v>
      </c>
      <c r="K19" s="2579">
        <f>'12 л. РАСКЛАДКА'!W365</f>
        <v>200</v>
      </c>
      <c r="L19" s="2579">
        <f>'12 л. РАСКЛАДКА'!W421</f>
        <v>0</v>
      </c>
      <c r="M19" s="2579">
        <f>'12 л. РАСКЛАДКА'!W474</f>
        <v>100</v>
      </c>
      <c r="N19" s="2579">
        <f>'12 л. РАСКЛАДКА'!W528</f>
        <v>0</v>
      </c>
      <c r="O19" s="1220">
        <f>'12 л. РАСКЛАДКА'!W581</f>
        <v>200</v>
      </c>
      <c r="P19" s="2913">
        <f>'12 л. РАСКЛАДКА'!W638</f>
        <v>80</v>
      </c>
      <c r="Q19" s="2974">
        <f t="shared" si="1"/>
        <v>1480</v>
      </c>
      <c r="R19" s="2536">
        <f t="shared" si="2"/>
        <v>2.7777777777777715</v>
      </c>
      <c r="S19" s="2980">
        <f t="shared" si="3"/>
        <v>1440</v>
      </c>
      <c r="T19" s="2976">
        <v>200</v>
      </c>
      <c r="V19" s="825"/>
      <c r="W19" s="831"/>
      <c r="X19" s="414"/>
      <c r="Y19" s="114"/>
      <c r="Z19" s="114"/>
      <c r="AA19" s="114"/>
      <c r="AB19" s="114"/>
      <c r="AC19" s="827"/>
      <c r="AD19" s="134"/>
      <c r="AE19" s="114"/>
      <c r="AF19" s="828"/>
      <c r="AG19" s="114"/>
      <c r="AH19" s="829"/>
      <c r="AJ19" s="114"/>
    </row>
    <row r="20" spans="2:36">
      <c r="B20" s="533">
        <v>11</v>
      </c>
      <c r="C20" s="250" t="s">
        <v>112</v>
      </c>
      <c r="D20" s="2697">
        <f t="shared" si="0"/>
        <v>46.800000000000004</v>
      </c>
      <c r="E20" s="2957">
        <f>'12 л. РАСКЛАДКА'!W24</f>
        <v>0</v>
      </c>
      <c r="F20" s="2579">
        <f>'12 л. РАСКЛАДКА'!W82</f>
        <v>0</v>
      </c>
      <c r="G20" s="2579">
        <f>'12 л. РАСКЛАДКА'!W141</f>
        <v>80.34</v>
      </c>
      <c r="H20" s="2579">
        <f>'12 л. РАСКЛАДКА'!W197</f>
        <v>157.30000000000001</v>
      </c>
      <c r="I20" s="1220">
        <f>'12 л. РАСКЛАДКА'!W254</f>
        <v>40.299999999999997</v>
      </c>
      <c r="J20" s="2909">
        <f>'12 л. РАСКЛАДКА'!W310</f>
        <v>25.86</v>
      </c>
      <c r="K20" s="2579">
        <f>'12 л. РАСКЛАДКА'!W366</f>
        <v>36.4</v>
      </c>
      <c r="L20" s="2579">
        <f>'12 л. РАСКЛАДКА'!W422</f>
        <v>79</v>
      </c>
      <c r="M20" s="2579">
        <f>'12 л. РАСКЛАДКА'!W475</f>
        <v>0</v>
      </c>
      <c r="N20" s="2579">
        <f>'12 л. РАСКЛАДКА'!W529</f>
        <v>74.66</v>
      </c>
      <c r="O20" s="1220">
        <f>'12 л. РАСКЛАДКА'!W582</f>
        <v>0</v>
      </c>
      <c r="P20" s="2913">
        <f>'12 л. РАСКЛАДКА'!W639</f>
        <v>83.34</v>
      </c>
      <c r="Q20" s="2974">
        <f t="shared" si="1"/>
        <v>577.20000000000005</v>
      </c>
      <c r="R20" s="2536">
        <f t="shared" si="2"/>
        <v>2.7777777777778141</v>
      </c>
      <c r="S20" s="2980">
        <f t="shared" si="3"/>
        <v>561.59999999999991</v>
      </c>
      <c r="T20" s="2976">
        <v>78</v>
      </c>
      <c r="V20" s="825"/>
      <c r="W20" s="831"/>
      <c r="X20" s="414"/>
      <c r="Y20" s="114"/>
      <c r="Z20" s="114"/>
      <c r="AA20" s="114"/>
      <c r="AB20" s="114"/>
      <c r="AC20" s="827"/>
      <c r="AD20" s="134"/>
      <c r="AE20" s="114"/>
      <c r="AF20" s="828"/>
      <c r="AG20" s="114"/>
      <c r="AH20" s="829"/>
      <c r="AJ20" s="114"/>
    </row>
    <row r="21" spans="2:36">
      <c r="B21" s="533">
        <v>12</v>
      </c>
      <c r="C21" s="250" t="s">
        <v>113</v>
      </c>
      <c r="D21" s="2697">
        <f t="shared" si="0"/>
        <v>31.8</v>
      </c>
      <c r="E21" s="2957">
        <f>'12 л. РАСКЛАДКА'!W25</f>
        <v>50</v>
      </c>
      <c r="F21" s="2579">
        <f>'12 л. РАСКЛАДКА'!W83</f>
        <v>0</v>
      </c>
      <c r="G21" s="2579">
        <f>'12 л. РАСКЛАДКА'!W142</f>
        <v>0</v>
      </c>
      <c r="H21" s="2579">
        <f>'12 л. РАСКЛАДКА'!W198</f>
        <v>0</v>
      </c>
      <c r="I21" s="1220">
        <f>'12 л. РАСКЛАДКА'!W255</f>
        <v>0</v>
      </c>
      <c r="J21" s="2909">
        <f>'12 л. РАСКЛАДКА'!W311</f>
        <v>56.44</v>
      </c>
      <c r="K21" s="2579">
        <f>'12 л. РАСКЛАДКА'!W367</f>
        <v>0</v>
      </c>
      <c r="L21" s="2579">
        <f>'12 л. РАСКЛАДКА'!W423</f>
        <v>135.5</v>
      </c>
      <c r="M21" s="2579">
        <f>'12 л. РАСКЛАДКА'!W476</f>
        <v>0</v>
      </c>
      <c r="N21" s="2579">
        <f>'12 л. РАСКЛАДКА'!W530</f>
        <v>0</v>
      </c>
      <c r="O21" s="1220">
        <f>'12 л. РАСКЛАДКА'!W583</f>
        <v>132.5</v>
      </c>
      <c r="P21" s="2913">
        <f>'12 л. РАСКЛАДКА'!W640</f>
        <v>17.760000000000002</v>
      </c>
      <c r="Q21" s="2974">
        <f t="shared" si="1"/>
        <v>392.2</v>
      </c>
      <c r="R21" s="2536">
        <f t="shared" si="2"/>
        <v>2.7777777777777715</v>
      </c>
      <c r="S21" s="2980">
        <f t="shared" si="3"/>
        <v>381.6</v>
      </c>
      <c r="T21" s="2976">
        <v>53</v>
      </c>
      <c r="V21" s="825"/>
      <c r="W21" s="831"/>
      <c r="X21" s="414"/>
      <c r="Y21" s="114"/>
      <c r="Z21" s="114"/>
      <c r="AA21" s="114"/>
      <c r="AB21" s="114"/>
      <c r="AC21" s="827"/>
      <c r="AD21" s="134"/>
      <c r="AE21" s="114"/>
      <c r="AF21" s="828"/>
      <c r="AG21" s="114"/>
      <c r="AH21" s="829"/>
      <c r="AJ21" s="114"/>
    </row>
    <row r="22" spans="2:36" ht="12.75" customHeight="1">
      <c r="B22" s="533">
        <v>13</v>
      </c>
      <c r="C22" s="250" t="s">
        <v>46</v>
      </c>
      <c r="D22" s="2697">
        <f t="shared" si="0"/>
        <v>46.2</v>
      </c>
      <c r="E22" s="2957">
        <f>'12 л. РАСКЛАДКА'!W26</f>
        <v>41.87</v>
      </c>
      <c r="F22" s="2579">
        <f>'12 л. РАСКЛАДКА'!W84</f>
        <v>0</v>
      </c>
      <c r="G22" s="2579">
        <f>'12 л. РАСКЛАДКА'!W143</f>
        <v>84.3</v>
      </c>
      <c r="H22" s="2579">
        <f>'12 л. РАСКЛАДКА'!W199</f>
        <v>0</v>
      </c>
      <c r="I22" s="1220">
        <f>'12 л. РАСКЛАДКА'!W256</f>
        <v>108.2</v>
      </c>
      <c r="J22" s="2909">
        <f>'12 л. РАСКЛАДКА'!W312</f>
        <v>107.8</v>
      </c>
      <c r="K22" s="2579">
        <f>'12 л. РАСКЛАДКА'!W368</f>
        <v>92.4</v>
      </c>
      <c r="L22" s="2579">
        <f>'12 л. РАСКЛАДКА'!W424</f>
        <v>0</v>
      </c>
      <c r="M22" s="2579">
        <f>'12 л. РАСКЛАДКА'!W477</f>
        <v>52</v>
      </c>
      <c r="N22" s="2579">
        <f>'12 л. РАСКЛАДКА'!W531</f>
        <v>0</v>
      </c>
      <c r="O22" s="1220">
        <f>'12 л. РАСКЛАДКА'!W584</f>
        <v>70.8</v>
      </c>
      <c r="P22" s="2913">
        <f>'12 л. РАСКЛАДКА'!W641</f>
        <v>0</v>
      </c>
      <c r="Q22" s="2974">
        <f t="shared" si="1"/>
        <v>557.37</v>
      </c>
      <c r="R22" s="2915">
        <f t="shared" si="2"/>
        <v>0.53571428571426338</v>
      </c>
      <c r="S22" s="2980">
        <f t="shared" si="3"/>
        <v>554.40000000000009</v>
      </c>
      <c r="T22" s="2976">
        <v>77</v>
      </c>
      <c r="V22" s="825"/>
      <c r="W22" s="831"/>
      <c r="X22" s="414"/>
      <c r="Y22" s="114"/>
      <c r="Z22" s="114"/>
      <c r="AA22" s="114"/>
      <c r="AB22" s="114"/>
      <c r="AC22" s="827"/>
      <c r="AD22" s="134"/>
      <c r="AE22" s="114"/>
      <c r="AF22" s="828"/>
      <c r="AG22" s="114"/>
      <c r="AH22" s="829"/>
      <c r="AJ22" s="114"/>
    </row>
    <row r="23" spans="2:36" ht="13.5" customHeight="1">
      <c r="B23" s="533">
        <v>14</v>
      </c>
      <c r="C23" s="250" t="s">
        <v>114</v>
      </c>
      <c r="D23" s="2697">
        <f t="shared" si="0"/>
        <v>24</v>
      </c>
      <c r="E23" s="2957">
        <f>'12 л. РАСКЛАДКА'!W27</f>
        <v>0</v>
      </c>
      <c r="F23" s="2579">
        <f>'12 л. РАСКЛАДКА'!W85</f>
        <v>124.8</v>
      </c>
      <c r="G23" s="2579">
        <f>'12 л. РАСКЛАДКА'!W144</f>
        <v>0</v>
      </c>
      <c r="H23" s="2579">
        <f>'12 л. РАСКЛАДКА'!W200</f>
        <v>0</v>
      </c>
      <c r="I23" s="1220">
        <f>'12 л. РАСКЛАДКА'!W257</f>
        <v>0</v>
      </c>
      <c r="J23" s="2909">
        <f>'12 л. РАСКЛАДКА'!W313</f>
        <v>0</v>
      </c>
      <c r="K23" s="2579">
        <f>'12 л. РАСКЛАДКА'!W369</f>
        <v>0</v>
      </c>
      <c r="L23" s="2579">
        <f>'12 л. РАСКЛАДКА'!W425</f>
        <v>0</v>
      </c>
      <c r="M23" s="2579">
        <f>'12 л. РАСКЛАДКА'!W478</f>
        <v>0</v>
      </c>
      <c r="N23" s="2579">
        <f>'12 л. РАСКЛАДКА'!W532</f>
        <v>100</v>
      </c>
      <c r="O23" s="1220">
        <f>'12 л. РАСКЛАДКА'!W585</f>
        <v>0</v>
      </c>
      <c r="P23" s="2913">
        <f>'12 л. РАСКЛАДКА'!W642</f>
        <v>0</v>
      </c>
      <c r="Q23" s="2974">
        <f t="shared" si="1"/>
        <v>224.8</v>
      </c>
      <c r="R23" s="2915">
        <f t="shared" si="2"/>
        <v>-21.944444444444443</v>
      </c>
      <c r="S23" s="2980">
        <f t="shared" si="3"/>
        <v>288</v>
      </c>
      <c r="T23" s="2976">
        <v>40</v>
      </c>
      <c r="V23" s="825"/>
      <c r="W23" s="831"/>
      <c r="X23" s="414"/>
      <c r="Y23" s="114"/>
      <c r="Z23" s="114"/>
      <c r="AA23" s="114"/>
      <c r="AB23" s="114"/>
      <c r="AC23" s="827"/>
      <c r="AD23" s="134"/>
      <c r="AE23" s="114"/>
      <c r="AF23" s="828"/>
      <c r="AG23" s="114"/>
      <c r="AH23" s="829"/>
      <c r="AJ23" s="114"/>
    </row>
    <row r="24" spans="2:36" ht="12" customHeight="1">
      <c r="B24" s="533">
        <v>15</v>
      </c>
      <c r="C24" s="250" t="s">
        <v>213</v>
      </c>
      <c r="D24" s="2697">
        <f t="shared" si="0"/>
        <v>210</v>
      </c>
      <c r="E24" s="2957">
        <f>'12 л. РАСКЛАДКА'!W28</f>
        <v>177.86599999999999</v>
      </c>
      <c r="F24" s="2579">
        <f>'12 л. РАСКЛАДКА'!W86</f>
        <v>50</v>
      </c>
      <c r="G24" s="2579">
        <f>'12 л. РАСКЛАДКА'!W145</f>
        <v>234.7</v>
      </c>
      <c r="H24" s="2579">
        <f>'12 л. РАСКЛАДКА'!W201</f>
        <v>99.01</v>
      </c>
      <c r="I24" s="1220">
        <f>'12 л. РАСКЛАДКА'!W258</f>
        <v>283.32</v>
      </c>
      <c r="J24" s="2909">
        <f>'12 л. РАСКЛАДКА'!W314</f>
        <v>16.5</v>
      </c>
      <c r="K24" s="2579">
        <f>'12 л. РАСКЛАДКА'!W370</f>
        <v>302.39999999999998</v>
      </c>
      <c r="L24" s="2579">
        <f>'12 л. РАСКЛАДКА'!W426</f>
        <v>100</v>
      </c>
      <c r="M24" s="2579">
        <f>'12 л. РАСКЛАДКА'!W479</f>
        <v>490.58000000000004</v>
      </c>
      <c r="N24" s="2579">
        <f>'12 л. РАСКЛАДКА'!W533</f>
        <v>77.84</v>
      </c>
      <c r="O24" s="1220">
        <f>'12 л. РАСКЛАДКА'!W586</f>
        <v>236</v>
      </c>
      <c r="P24" s="2913">
        <f>'12 л. РАСКЛАДКА'!W643</f>
        <v>375.37400000000002</v>
      </c>
      <c r="Q24" s="2974">
        <f t="shared" si="1"/>
        <v>2443.5899999999992</v>
      </c>
      <c r="R24" s="2915">
        <f t="shared" si="2"/>
        <v>-3.0321428571428868</v>
      </c>
      <c r="S24" s="2980">
        <f t="shared" si="3"/>
        <v>2520</v>
      </c>
      <c r="T24" s="2976">
        <v>350</v>
      </c>
      <c r="V24" s="825"/>
      <c r="W24" s="831"/>
      <c r="X24" s="414"/>
      <c r="Y24" s="114"/>
      <c r="Z24" s="114"/>
      <c r="AA24" s="114"/>
      <c r="AB24" s="114"/>
      <c r="AC24" s="827"/>
      <c r="AD24" s="134"/>
      <c r="AE24" s="114"/>
      <c r="AF24" s="828"/>
      <c r="AG24" s="114"/>
      <c r="AH24" s="832"/>
      <c r="AJ24" s="114"/>
    </row>
    <row r="25" spans="2:36" ht="14.25" customHeight="1">
      <c r="B25" s="533">
        <v>16</v>
      </c>
      <c r="C25" s="250" t="s">
        <v>214</v>
      </c>
      <c r="D25" s="2697">
        <f t="shared" si="0"/>
        <v>108</v>
      </c>
      <c r="E25" s="2957">
        <f>'12 л. РАСКЛАДКА'!W29</f>
        <v>0</v>
      </c>
      <c r="F25" s="2579">
        <f>'12 л. РАСКЛАДКА'!W87</f>
        <v>0</v>
      </c>
      <c r="G25" s="2579">
        <f>'12 л. РАСКЛАДКА'!W146</f>
        <v>0</v>
      </c>
      <c r="H25" s="2579">
        <f>'12 л. РАСКЛАДКА'!W202</f>
        <v>0</v>
      </c>
      <c r="I25" s="1220">
        <f>'12 л. РАСКЛАДКА'!W259</f>
        <v>0</v>
      </c>
      <c r="J25" s="2909">
        <f>'12 л. РАСКЛАДКА'!W315</f>
        <v>0</v>
      </c>
      <c r="K25" s="2579">
        <f>'12 л. РАСКЛАДКА'!W371</f>
        <v>0</v>
      </c>
      <c r="L25" s="2579">
        <f>'12 л. РАСКЛАДКА'!W427</f>
        <v>0</v>
      </c>
      <c r="M25" s="2579">
        <f>'12 л. РАСКЛАДКА'!W480</f>
        <v>0</v>
      </c>
      <c r="N25" s="2579">
        <f>'12 л. РАСКЛАДКА'!W534</f>
        <v>0</v>
      </c>
      <c r="O25" s="1220">
        <f>'12 л. РАСКЛАДКА'!W587</f>
        <v>0</v>
      </c>
      <c r="P25" s="2913">
        <f>'12 л. РАСКЛАДКА'!W644</f>
        <v>0</v>
      </c>
      <c r="Q25" s="2974">
        <f t="shared" si="1"/>
        <v>0</v>
      </c>
      <c r="R25" s="1223">
        <f t="shared" si="2"/>
        <v>-100</v>
      </c>
      <c r="S25" s="2980">
        <f t="shared" si="3"/>
        <v>1296</v>
      </c>
      <c r="T25" s="2976">
        <v>180</v>
      </c>
      <c r="V25" s="830"/>
      <c r="W25" s="831"/>
      <c r="X25" s="414"/>
      <c r="Y25" s="114"/>
      <c r="Z25" s="114"/>
      <c r="AA25" s="114"/>
      <c r="AB25" s="114"/>
      <c r="AC25" s="827"/>
      <c r="AD25" s="134"/>
      <c r="AE25" s="114"/>
      <c r="AF25" s="828"/>
      <c r="AG25" s="114"/>
      <c r="AH25" s="838"/>
      <c r="AJ25" s="114"/>
    </row>
    <row r="26" spans="2:36">
      <c r="B26" s="533">
        <v>17</v>
      </c>
      <c r="C26" s="250" t="s">
        <v>215</v>
      </c>
      <c r="D26" s="2697">
        <f t="shared" si="0"/>
        <v>36</v>
      </c>
      <c r="E26" s="2957">
        <f>'12 л. РАСКЛАДКА'!W30</f>
        <v>0</v>
      </c>
      <c r="F26" s="2579">
        <f>'12 л. РАСКЛАДКА'!W88</f>
        <v>150</v>
      </c>
      <c r="G26" s="2579">
        <f>'12 л. РАСКЛАДКА'!W147</f>
        <v>0</v>
      </c>
      <c r="H26" s="2579">
        <f>'12 л. РАСКЛАДКА'!W203</f>
        <v>0</v>
      </c>
      <c r="I26" s="1220">
        <f>'12 л. РАСКЛАДКА'!W260</f>
        <v>109.7</v>
      </c>
      <c r="J26" s="2909">
        <f>'12 л. РАСКЛАДКА'!W316</f>
        <v>0</v>
      </c>
      <c r="K26" s="2579">
        <f>'12 л. РАСКЛАДКА'!W372</f>
        <v>0</v>
      </c>
      <c r="L26" s="2579">
        <f>'12 л. РАСКЛАДКА'!W428</f>
        <v>0</v>
      </c>
      <c r="M26" s="2579">
        <f>'12 л. РАСКЛАДКА'!W481</f>
        <v>45</v>
      </c>
      <c r="N26" s="2579">
        <f>'12 л. РАСКЛАДКА'!W535</f>
        <v>0</v>
      </c>
      <c r="O26" s="1220">
        <f>'12 л. РАСКЛАДКА'!W588</f>
        <v>28.56</v>
      </c>
      <c r="P26" s="2913">
        <f>'12 л. РАСКЛАДКА'!W645</f>
        <v>0</v>
      </c>
      <c r="Q26" s="2974">
        <f t="shared" si="1"/>
        <v>333.26</v>
      </c>
      <c r="R26" s="2536">
        <f t="shared" si="2"/>
        <v>-22.856481481481481</v>
      </c>
      <c r="S26" s="2980">
        <f t="shared" si="3"/>
        <v>432</v>
      </c>
      <c r="T26" s="2976">
        <v>60</v>
      </c>
      <c r="V26" s="825"/>
      <c r="W26" s="831"/>
      <c r="X26" s="414"/>
      <c r="Y26" s="114"/>
      <c r="Z26" s="114"/>
      <c r="AA26" s="114"/>
      <c r="AB26" s="114"/>
      <c r="AC26" s="827"/>
      <c r="AD26" s="134"/>
      <c r="AE26" s="114"/>
      <c r="AF26" s="828"/>
      <c r="AG26" s="114"/>
      <c r="AH26" s="829"/>
      <c r="AJ26" s="114"/>
    </row>
    <row r="27" spans="2:36">
      <c r="B27" s="533">
        <v>18</v>
      </c>
      <c r="C27" s="250" t="s">
        <v>47</v>
      </c>
      <c r="D27" s="2697">
        <f t="shared" si="0"/>
        <v>9</v>
      </c>
      <c r="E27" s="2957">
        <f>'12 л. РАСКЛАДКА'!W31</f>
        <v>51.56</v>
      </c>
      <c r="F27" s="2579">
        <f>'12 л. РАСКЛАДКА'!W89</f>
        <v>0</v>
      </c>
      <c r="G27" s="2579">
        <f>'12 л. РАСКЛАДКА'!W148</f>
        <v>0</v>
      </c>
      <c r="H27" s="2579">
        <f>'12 л. РАСКЛАДКА'!W204</f>
        <v>0</v>
      </c>
      <c r="I27" s="1220">
        <f>'12 л. РАСКЛАДКА'!W261</f>
        <v>33.44</v>
      </c>
      <c r="J27" s="2909">
        <f>'12 л. РАСКЛАДКА'!W317</f>
        <v>11</v>
      </c>
      <c r="K27" s="2579">
        <f>'12 л. РАСКЛАДКА'!W373</f>
        <v>0</v>
      </c>
      <c r="L27" s="2579">
        <f>'12 л. РАСКЛАДКА'!W429</f>
        <v>0</v>
      </c>
      <c r="M27" s="2579">
        <f>'12 л. РАСКЛАДКА'!W482</f>
        <v>0</v>
      </c>
      <c r="N27" s="2579">
        <f>'12 л. РАСКЛАДКА'!W536</f>
        <v>0</v>
      </c>
      <c r="O27" s="1220">
        <f>'12 л. РАСКЛАДКА'!W589</f>
        <v>0</v>
      </c>
      <c r="P27" s="2913">
        <f>'12 л. РАСКЛАДКА'!W646</f>
        <v>10</v>
      </c>
      <c r="Q27" s="2974">
        <f t="shared" si="1"/>
        <v>106</v>
      </c>
      <c r="R27" s="2536">
        <f t="shared" si="2"/>
        <v>-1.8518518518518476</v>
      </c>
      <c r="S27" s="2980">
        <f t="shared" si="3"/>
        <v>108</v>
      </c>
      <c r="T27" s="2976">
        <v>15</v>
      </c>
      <c r="V27" s="825"/>
      <c r="W27" s="831"/>
      <c r="X27" s="414"/>
      <c r="Y27" s="114"/>
      <c r="Z27" s="114"/>
      <c r="AA27" s="114"/>
      <c r="AB27" s="114"/>
      <c r="AC27" s="827"/>
      <c r="AD27" s="134"/>
      <c r="AE27" s="114"/>
      <c r="AF27" s="828"/>
      <c r="AG27" s="114"/>
      <c r="AH27" s="829"/>
      <c r="AJ27" s="114"/>
    </row>
    <row r="28" spans="2:36">
      <c r="B28" s="533">
        <v>19</v>
      </c>
      <c r="C28" s="250" t="s">
        <v>216</v>
      </c>
      <c r="D28" s="2697">
        <f t="shared" si="0"/>
        <v>6</v>
      </c>
      <c r="E28" s="2957">
        <f>'12 л. РАСКЛАДКА'!W32</f>
        <v>13.5</v>
      </c>
      <c r="F28" s="2579">
        <f>'12 л. РАСКЛАДКА'!W90</f>
        <v>24.299999999999997</v>
      </c>
      <c r="G28" s="2579">
        <f>'12 л. РАСКЛАДКА'!W149</f>
        <v>5</v>
      </c>
      <c r="H28" s="2579">
        <f>'12 л. РАСКЛАДКА'!W205</f>
        <v>0</v>
      </c>
      <c r="I28" s="1220">
        <f>'12 л. РАСКЛАДКА'!W262</f>
        <v>6.7</v>
      </c>
      <c r="J28" s="2909">
        <f>'12 л. РАСКЛАДКА'!W318</f>
        <v>14</v>
      </c>
      <c r="K28" s="2579">
        <f>'12 л. РАСКЛАДКА'!W374</f>
        <v>0</v>
      </c>
      <c r="L28" s="2579">
        <f>'12 л. РАСКЛАДКА'!W430</f>
        <v>0</v>
      </c>
      <c r="M28" s="2579">
        <f>'12 л. РАСКЛАДКА'!W483</f>
        <v>0</v>
      </c>
      <c r="N28" s="2579">
        <f>'12 л. РАСКЛАДКА'!W537</f>
        <v>10.5</v>
      </c>
      <c r="O28" s="1220">
        <f>'12 л. РАСКЛАДКА'!W590</f>
        <v>0</v>
      </c>
      <c r="P28" s="2913">
        <f>'12 л. РАСКЛАДКА'!W647</f>
        <v>0</v>
      </c>
      <c r="Q28" s="2974">
        <f t="shared" si="1"/>
        <v>74</v>
      </c>
      <c r="R28" s="2536">
        <f t="shared" si="2"/>
        <v>2.7777777777777715</v>
      </c>
      <c r="S28" s="2980">
        <f t="shared" si="3"/>
        <v>72</v>
      </c>
      <c r="T28" s="2976">
        <v>10</v>
      </c>
      <c r="V28" s="825"/>
      <c r="W28" s="831"/>
      <c r="X28" s="414"/>
      <c r="Y28" s="114"/>
      <c r="Z28" s="114"/>
      <c r="AA28" s="114"/>
      <c r="AB28" s="114"/>
      <c r="AC28" s="827"/>
      <c r="AD28" s="134"/>
      <c r="AE28" s="114"/>
      <c r="AF28" s="828"/>
      <c r="AG28" s="114"/>
      <c r="AH28" s="834"/>
      <c r="AJ28" s="114"/>
    </row>
    <row r="29" spans="2:36">
      <c r="B29" s="533">
        <v>20</v>
      </c>
      <c r="C29" s="250" t="s">
        <v>48</v>
      </c>
      <c r="D29" s="2697">
        <f t="shared" si="0"/>
        <v>21</v>
      </c>
      <c r="E29" s="2957">
        <f>'12 л. РАСКЛАДКА'!W33</f>
        <v>19.2</v>
      </c>
      <c r="F29" s="2579">
        <f>'12 л. РАСКЛАДКА'!W91</f>
        <v>29.7</v>
      </c>
      <c r="G29" s="2579">
        <f>'12 л. РАСКЛАДКА'!W150</f>
        <v>18.25</v>
      </c>
      <c r="H29" s="2579">
        <f>'12 л. РАСКЛАДКА'!W206</f>
        <v>15.149999999999999</v>
      </c>
      <c r="I29" s="1220">
        <f>'12 л. РАСКЛАДКА'!W263</f>
        <v>16.100000000000001</v>
      </c>
      <c r="J29" s="2909">
        <f>'12 л. РАСКЛАДКА'!W319</f>
        <v>22.85</v>
      </c>
      <c r="K29" s="2579">
        <f>'12 л. РАСКЛАДКА'!W375</f>
        <v>26</v>
      </c>
      <c r="L29" s="2579">
        <f>'12 л. РАСКЛАДКА'!W431</f>
        <v>15.740000000000002</v>
      </c>
      <c r="M29" s="2579">
        <f>'12 л. РАСКЛАДКА'!W484</f>
        <v>35.57</v>
      </c>
      <c r="N29" s="2579">
        <f>'12 л. РАСКЛАДКА'!W538</f>
        <v>22</v>
      </c>
      <c r="O29" s="1220">
        <f>'12 л. РАСКЛАДКА'!W591</f>
        <v>13.19</v>
      </c>
      <c r="P29" s="2913">
        <f>'12 л. РАСКЛАДКА'!W648</f>
        <v>5.7</v>
      </c>
      <c r="Q29" s="2974">
        <f t="shared" si="1"/>
        <v>239.45</v>
      </c>
      <c r="R29" s="2536">
        <f t="shared" si="2"/>
        <v>-4.9801587301587347</v>
      </c>
      <c r="S29" s="2980">
        <f t="shared" si="3"/>
        <v>252</v>
      </c>
      <c r="T29" s="2976">
        <v>35</v>
      </c>
      <c r="V29" s="825"/>
      <c r="W29" s="831"/>
      <c r="X29" s="414"/>
      <c r="Y29" s="114"/>
      <c r="Z29" s="114"/>
      <c r="AA29" s="114"/>
      <c r="AB29" s="114"/>
      <c r="AC29" s="827"/>
      <c r="AD29" s="134"/>
      <c r="AE29" s="114"/>
      <c r="AF29" s="828"/>
      <c r="AG29" s="114"/>
      <c r="AH29" s="829"/>
      <c r="AJ29" s="114"/>
    </row>
    <row r="30" spans="2:36">
      <c r="B30" s="533">
        <v>21</v>
      </c>
      <c r="C30" s="250" t="s">
        <v>49</v>
      </c>
      <c r="D30" s="2697">
        <f t="shared" si="0"/>
        <v>10.799999999999999</v>
      </c>
      <c r="E30" s="2957">
        <f>'12 л. РАСКЛАДКА'!W34</f>
        <v>6</v>
      </c>
      <c r="F30" s="2579">
        <f>'12 л. РАСКЛАДКА'!W92</f>
        <v>5</v>
      </c>
      <c r="G30" s="2579">
        <f>'12 л. РАСКЛАДКА'!W151</f>
        <v>16.899999999999999</v>
      </c>
      <c r="H30" s="2579">
        <f>'12 л. РАСКЛАДКА'!W207</f>
        <v>11</v>
      </c>
      <c r="I30" s="1220">
        <f>'12 л. РАСКЛАДКА'!W264</f>
        <v>18.100000000000001</v>
      </c>
      <c r="J30" s="2909">
        <f>'12 л. РАСКЛАДКА'!W320</f>
        <v>13</v>
      </c>
      <c r="K30" s="2579">
        <f>'12 л. РАСКЛАДКА'!W376</f>
        <v>3</v>
      </c>
      <c r="L30" s="2579">
        <f>'12 л. РАСКЛАДКА'!W432</f>
        <v>11</v>
      </c>
      <c r="M30" s="2579">
        <f>'12 л. РАСКЛАДКА'!W485</f>
        <v>7.9</v>
      </c>
      <c r="N30" s="2579">
        <f>'12 л. РАСКЛАДКА'!W539</f>
        <v>11</v>
      </c>
      <c r="O30" s="1220">
        <f>'12 л. РАСКЛАДКА'!W592</f>
        <v>16.399999999999999</v>
      </c>
      <c r="P30" s="2913">
        <f>'12 л. РАСКЛАДКА'!W649</f>
        <v>12.2</v>
      </c>
      <c r="Q30" s="2974">
        <f t="shared" si="1"/>
        <v>131.5</v>
      </c>
      <c r="R30" s="2915">
        <f t="shared" si="2"/>
        <v>1.4660493827160366</v>
      </c>
      <c r="S30" s="2980">
        <f t="shared" si="3"/>
        <v>129.60000000000002</v>
      </c>
      <c r="T30" s="2976">
        <v>18</v>
      </c>
      <c r="V30" s="825"/>
      <c r="W30" s="831"/>
      <c r="X30" s="414"/>
      <c r="Y30" s="114"/>
      <c r="Z30" s="114"/>
      <c r="AA30" s="114"/>
      <c r="AB30" s="114"/>
      <c r="AC30" s="827"/>
      <c r="AD30" s="134"/>
      <c r="AE30" s="114"/>
      <c r="AF30" s="828"/>
      <c r="AG30" s="114"/>
      <c r="AH30" s="829"/>
      <c r="AJ30" s="114"/>
    </row>
    <row r="31" spans="2:36" ht="12" customHeight="1">
      <c r="B31" s="533">
        <v>22</v>
      </c>
      <c r="C31" s="250" t="s">
        <v>217</v>
      </c>
      <c r="D31" s="2697">
        <f t="shared" si="0"/>
        <v>24</v>
      </c>
      <c r="E31" s="2957">
        <f>'12 л. РАСКЛАДКА'!W35</f>
        <v>5.2240000000000002</v>
      </c>
      <c r="F31" s="2579">
        <f>'12 л. РАСКЛАДКА'!W93</f>
        <v>5.4</v>
      </c>
      <c r="G31" s="2579">
        <f>'12 л. РАСКЛАДКА'!W152</f>
        <v>0</v>
      </c>
      <c r="H31" s="2579">
        <f>'12 л. РАСКЛАДКА'!W208</f>
        <v>12.46</v>
      </c>
      <c r="I31" s="1220">
        <f>'12 л. РАСКЛАДКА'!W265</f>
        <v>16.880000000000003</v>
      </c>
      <c r="J31" s="2909">
        <f>'12 л. РАСКЛАДКА'!W321</f>
        <v>46.2</v>
      </c>
      <c r="K31" s="2579">
        <f>'12 л. РАСКЛАДКА'!W377</f>
        <v>91</v>
      </c>
      <c r="L31" s="2579">
        <f>'12 л. РАСКЛАДКА'!W433</f>
        <v>0</v>
      </c>
      <c r="M31" s="2579">
        <f>'12 л. РАСКЛАДКА'!W486</f>
        <v>7.4</v>
      </c>
      <c r="N31" s="2579">
        <f>'12 л. РАСКЛАДКА'!W540</f>
        <v>76.8</v>
      </c>
      <c r="O31" s="1220">
        <f>'12 л. РАСКЛАДКА'!W593</f>
        <v>24.84</v>
      </c>
      <c r="P31" s="2913">
        <f>'12 л. РАСКЛАДКА'!W650</f>
        <v>0</v>
      </c>
      <c r="Q31" s="2974">
        <f t="shared" si="1"/>
        <v>286.20400000000001</v>
      </c>
      <c r="R31" s="2915">
        <f t="shared" si="2"/>
        <v>-0.6236111111111029</v>
      </c>
      <c r="S31" s="2980">
        <f t="shared" si="3"/>
        <v>288</v>
      </c>
      <c r="T31" s="2976">
        <v>40</v>
      </c>
      <c r="V31" s="825"/>
      <c r="W31" s="831"/>
      <c r="X31" s="414"/>
      <c r="Y31" s="114"/>
      <c r="Z31" s="114"/>
      <c r="AA31" s="114"/>
      <c r="AB31" s="114"/>
      <c r="AC31" s="827"/>
      <c r="AD31" s="134"/>
      <c r="AE31" s="114"/>
      <c r="AF31" s="828"/>
      <c r="AG31" s="114"/>
      <c r="AH31" s="829"/>
      <c r="AJ31" s="114"/>
    </row>
    <row r="32" spans="2:36" ht="13.5" customHeight="1">
      <c r="B32" s="533">
        <v>23</v>
      </c>
      <c r="C32" s="250" t="s">
        <v>50</v>
      </c>
      <c r="D32" s="2697">
        <f t="shared" si="0"/>
        <v>21</v>
      </c>
      <c r="E32" s="2957">
        <f>'12 л. РАСКЛАДКА'!W36</f>
        <v>14.6</v>
      </c>
      <c r="F32" s="2579">
        <f>'12 л. РАСКЛАДКА'!W94</f>
        <v>28.5</v>
      </c>
      <c r="G32" s="2579">
        <f>'12 л. РАСКЛАДКА'!W153</f>
        <v>14.870000000000001</v>
      </c>
      <c r="H32" s="2579">
        <f>'12 л. РАСКЛАДКА'!W209</f>
        <v>10</v>
      </c>
      <c r="I32" s="1220">
        <f>'12 л. РАСКЛАДКА'!W266</f>
        <v>32.14</v>
      </c>
      <c r="J32" s="2909">
        <f>'12 л. РАСКЛАДКА'!W322</f>
        <v>8.1</v>
      </c>
      <c r="K32" s="2579">
        <f>'12 л. РАСКЛАДКА'!W378</f>
        <v>10</v>
      </c>
      <c r="L32" s="2579">
        <f>'12 л. РАСКЛАДКА'!W434</f>
        <v>24.5</v>
      </c>
      <c r="M32" s="2579">
        <f>'12 л. РАСКЛАДКА'!W487</f>
        <v>35.629999999999995</v>
      </c>
      <c r="N32" s="2579">
        <f>'12 л. РАСКЛАДКА'!W541</f>
        <v>14.719999999999999</v>
      </c>
      <c r="O32" s="1220">
        <f>'12 л. РАСКЛАДКА'!W594</f>
        <v>13.44</v>
      </c>
      <c r="P32" s="2913">
        <f>'12 л. РАСКЛАДКА'!W651</f>
        <v>22.5</v>
      </c>
      <c r="Q32" s="2974">
        <f t="shared" si="1"/>
        <v>228.99999999999997</v>
      </c>
      <c r="R32" s="2915">
        <f t="shared" si="2"/>
        <v>-9.1269841269841407</v>
      </c>
      <c r="S32" s="2980">
        <f t="shared" si="3"/>
        <v>252</v>
      </c>
      <c r="T32" s="2976">
        <v>35</v>
      </c>
      <c r="V32" s="825"/>
      <c r="W32" s="831"/>
      <c r="X32" s="414"/>
      <c r="Y32" s="114"/>
      <c r="Z32" s="114"/>
      <c r="AA32" s="114"/>
      <c r="AB32" s="114"/>
      <c r="AC32" s="827"/>
      <c r="AD32" s="134"/>
      <c r="AE32" s="114"/>
      <c r="AF32" s="828"/>
      <c r="AG32" s="114"/>
      <c r="AH32" s="829"/>
      <c r="AJ32" s="114"/>
    </row>
    <row r="33" spans="2:36" ht="12.75" customHeight="1">
      <c r="B33" s="533">
        <v>24</v>
      </c>
      <c r="C33" s="250" t="s">
        <v>51</v>
      </c>
      <c r="D33" s="2697">
        <f t="shared" si="0"/>
        <v>9</v>
      </c>
      <c r="E33" s="2957">
        <f>'12 л. РАСКЛАДКА'!W37</f>
        <v>35</v>
      </c>
      <c r="F33" s="2579">
        <f>'12 л. РАСКЛАДКА'!W95</f>
        <v>0</v>
      </c>
      <c r="G33" s="2579">
        <f>'12 л. РАСКЛАДКА'!W154</f>
        <v>0</v>
      </c>
      <c r="H33" s="2579">
        <f>'12 л. РАСКЛАДКА'!W210</f>
        <v>0</v>
      </c>
      <c r="I33" s="1220">
        <f>'12 л. РАСКЛАДКА'!W267</f>
        <v>0</v>
      </c>
      <c r="J33" s="2909">
        <f>'12 л. РАСКЛАДКА'!W323</f>
        <v>0</v>
      </c>
      <c r="K33" s="2579">
        <f>'12 л. РАСКЛАДКА'!W379</f>
        <v>0</v>
      </c>
      <c r="L33" s="2579">
        <f>'12 л. РАСКЛАДКА'!W435</f>
        <v>50</v>
      </c>
      <c r="M33" s="2579">
        <f>'12 л. РАСКЛАДКА'!W488</f>
        <v>0</v>
      </c>
      <c r="N33" s="2579">
        <f>'12 л. РАСКЛАДКА'!W542</f>
        <v>0</v>
      </c>
      <c r="O33" s="1220">
        <f>'12 л. РАСКЛАДКА'!W595</f>
        <v>0</v>
      </c>
      <c r="P33" s="2913">
        <f>'12 л. РАСКЛАДКА'!W652</f>
        <v>0</v>
      </c>
      <c r="Q33" s="2974">
        <f t="shared" si="1"/>
        <v>85</v>
      </c>
      <c r="R33" s="2915">
        <f t="shared" si="2"/>
        <v>-21.296296296296291</v>
      </c>
      <c r="S33" s="2980">
        <f t="shared" si="3"/>
        <v>108</v>
      </c>
      <c r="T33" s="2976">
        <v>15</v>
      </c>
      <c r="V33" s="825"/>
      <c r="W33" s="831"/>
      <c r="X33" s="414"/>
      <c r="Y33" s="114"/>
      <c r="Z33" s="114"/>
      <c r="AA33" s="114"/>
      <c r="AB33" s="114"/>
      <c r="AC33" s="827"/>
      <c r="AD33" s="134"/>
      <c r="AE33" s="114"/>
      <c r="AF33" s="828"/>
      <c r="AG33" s="114"/>
      <c r="AH33" s="842"/>
      <c r="AJ33" s="114"/>
    </row>
    <row r="34" spans="2:36" ht="12" customHeight="1">
      <c r="B34" s="533">
        <v>25</v>
      </c>
      <c r="C34" s="250" t="s">
        <v>52</v>
      </c>
      <c r="D34" s="2697">
        <f t="shared" si="0"/>
        <v>1.2</v>
      </c>
      <c r="E34" s="2957">
        <f>'12 л. РАСКЛАДКА'!W38</f>
        <v>1</v>
      </c>
      <c r="F34" s="2579">
        <f>'12 л. РАСКЛАДКА'!W96</f>
        <v>1</v>
      </c>
      <c r="G34" s="2579">
        <f>'12 л. РАСКЛАДКА'!W155</f>
        <v>0</v>
      </c>
      <c r="H34" s="2579">
        <f>'12 л. РАСКЛАДКА'!W211</f>
        <v>0</v>
      </c>
      <c r="I34" s="1220">
        <f>'12 л. РАСКЛАДКА'!W268</f>
        <v>0</v>
      </c>
      <c r="J34" s="2909">
        <f>'12 л. РАСКЛАДКА'!W324</f>
        <v>0</v>
      </c>
      <c r="K34" s="2579">
        <f>'12 л. РАСКЛАДКА'!W380</f>
        <v>0</v>
      </c>
      <c r="L34" s="2579">
        <f>'12 л. РАСКЛАДКА'!W436</f>
        <v>1</v>
      </c>
      <c r="M34" s="2579">
        <f>'12 л. РАСКЛАДКА'!W489</f>
        <v>0</v>
      </c>
      <c r="N34" s="2579">
        <f>'12 л. РАСКЛАДКА'!W543</f>
        <v>1</v>
      </c>
      <c r="O34" s="1220">
        <f>'12 л. РАСКЛАДКА'!W596</f>
        <v>0</v>
      </c>
      <c r="P34" s="2913">
        <f>'12 л. РАСКЛАДКА'!W653</f>
        <v>0</v>
      </c>
      <c r="Q34" s="2974">
        <f t="shared" si="1"/>
        <v>4</v>
      </c>
      <c r="R34" s="2915">
        <f t="shared" si="2"/>
        <v>-72.222222222222214</v>
      </c>
      <c r="S34" s="2980">
        <f t="shared" si="3"/>
        <v>14.399999999999999</v>
      </c>
      <c r="T34" s="2976">
        <v>2</v>
      </c>
      <c r="V34" s="825"/>
      <c r="W34" s="839"/>
      <c r="X34" s="414"/>
      <c r="Y34" s="114"/>
      <c r="Z34" s="114"/>
      <c r="AA34" s="114"/>
      <c r="AB34" s="114"/>
      <c r="AC34" s="827"/>
      <c r="AD34" s="134"/>
      <c r="AE34" s="114"/>
      <c r="AF34" s="828"/>
      <c r="AG34" s="114"/>
      <c r="AH34" s="842"/>
      <c r="AJ34" s="114"/>
    </row>
    <row r="35" spans="2:36" ht="15.75" customHeight="1">
      <c r="B35" s="533">
        <v>26</v>
      </c>
      <c r="C35" s="250" t="s">
        <v>218</v>
      </c>
      <c r="D35" s="2697">
        <f t="shared" si="0"/>
        <v>0.72</v>
      </c>
      <c r="E35" s="2957">
        <f>'12 л. РАСКЛАДКА'!W39</f>
        <v>0</v>
      </c>
      <c r="F35" s="2579">
        <f>'12 л. РАСКЛАДКА'!W97</f>
        <v>0</v>
      </c>
      <c r="G35" s="2579">
        <f>'12 л. РАСКЛАДКА'!W156</f>
        <v>0</v>
      </c>
      <c r="H35" s="2579">
        <f>'12 л. РАСКЛАДКА'!W212</f>
        <v>0</v>
      </c>
      <c r="I35" s="1220">
        <f>'12 л. РАСКЛАДКА'!W269</f>
        <v>4</v>
      </c>
      <c r="J35" s="2909">
        <f>'12 л. РАСКЛАДКА'!W325</f>
        <v>0</v>
      </c>
      <c r="K35" s="2579">
        <f>'12 л. РАСКЛАДКА'!W381</f>
        <v>0</v>
      </c>
      <c r="L35" s="2579">
        <f>'12 л. РАСКЛАДКА'!W437</f>
        <v>0</v>
      </c>
      <c r="M35" s="2579">
        <f>'12 л. РАСКЛАДКА'!W490</f>
        <v>3.7</v>
      </c>
      <c r="N35" s="2579">
        <f>'12 л. РАСКЛАДКА'!W544</f>
        <v>0</v>
      </c>
      <c r="O35" s="1220">
        <f>'12 л. РАСКЛАДКА'!W597</f>
        <v>0</v>
      </c>
      <c r="P35" s="2913">
        <f>'12 л. РАСКЛАДКА'!W654</f>
        <v>0</v>
      </c>
      <c r="Q35" s="2974">
        <f t="shared" si="1"/>
        <v>7.7</v>
      </c>
      <c r="R35" s="2915">
        <f t="shared" si="2"/>
        <v>-10.879629629629633</v>
      </c>
      <c r="S35" s="2980">
        <f t="shared" si="3"/>
        <v>8.64</v>
      </c>
      <c r="T35" s="2976">
        <v>1.2</v>
      </c>
      <c r="V35" s="825"/>
      <c r="W35" s="831"/>
      <c r="X35" s="414"/>
      <c r="Y35" s="114"/>
      <c r="Z35" s="114"/>
      <c r="AA35" s="114"/>
      <c r="AB35" s="114"/>
      <c r="AC35" s="827"/>
      <c r="AD35" s="134"/>
      <c r="AE35" s="114"/>
      <c r="AF35" s="828"/>
      <c r="AG35" s="114"/>
      <c r="AH35" s="842"/>
      <c r="AJ35" s="114"/>
    </row>
    <row r="36" spans="2:36" ht="12" customHeight="1">
      <c r="B36" s="533">
        <v>27</v>
      </c>
      <c r="C36" s="250" t="s">
        <v>115</v>
      </c>
      <c r="D36" s="2697">
        <f t="shared" si="0"/>
        <v>1.2</v>
      </c>
      <c r="E36" s="2957">
        <f>'12 л. РАСКЛАДКА'!W40</f>
        <v>0</v>
      </c>
      <c r="F36" s="2579">
        <f>'12 л. РАСКЛАДКА'!W98</f>
        <v>0</v>
      </c>
      <c r="G36" s="2579">
        <f>'12 л. РАСКЛАДКА'!W157</f>
        <v>3</v>
      </c>
      <c r="H36" s="2579">
        <f>'12 л. РАСКЛАДКА'!W213</f>
        <v>0</v>
      </c>
      <c r="I36" s="1220">
        <f>'12 л. РАСКЛАДКА'!W270</f>
        <v>0</v>
      </c>
      <c r="J36" s="2909">
        <f>'12 л. РАСКЛАДКА'!W326</f>
        <v>0</v>
      </c>
      <c r="K36" s="2579">
        <f>'12 л. РАСКЛАДКА'!W382</f>
        <v>5</v>
      </c>
      <c r="L36" s="2579">
        <f>'12 л. РАСКЛАДКА'!W438</f>
        <v>0</v>
      </c>
      <c r="M36" s="2579">
        <f>'12 л. РАСКЛАДКА'!W491</f>
        <v>0</v>
      </c>
      <c r="N36" s="2579">
        <f>'12 л. РАСКЛАДКА'!W545</f>
        <v>0</v>
      </c>
      <c r="O36" s="1220">
        <f>'12 л. РАСКЛАДКА'!W598</f>
        <v>3</v>
      </c>
      <c r="P36" s="2913">
        <f>'12 л. РАСКЛАДКА'!W655</f>
        <v>2.8</v>
      </c>
      <c r="Q36" s="2974">
        <f t="shared" si="1"/>
        <v>13.8</v>
      </c>
      <c r="R36" s="2915">
        <f t="shared" si="2"/>
        <v>-4.1666666666666572</v>
      </c>
      <c r="S36" s="2980">
        <f t="shared" si="3"/>
        <v>14.399999999999999</v>
      </c>
      <c r="T36" s="2976">
        <v>2</v>
      </c>
      <c r="V36" s="825"/>
      <c r="W36" s="839"/>
      <c r="X36" s="414"/>
      <c r="Y36" s="114"/>
      <c r="Z36" s="114"/>
      <c r="AA36" s="114"/>
      <c r="AB36" s="114"/>
      <c r="AC36" s="827"/>
      <c r="AD36" s="134"/>
      <c r="AE36" s="114"/>
      <c r="AF36" s="828"/>
      <c r="AG36" s="114"/>
      <c r="AH36" s="842"/>
      <c r="AJ36" s="114"/>
    </row>
    <row r="37" spans="2:36" ht="12" hidden="1" customHeight="1">
      <c r="B37" s="533">
        <v>28</v>
      </c>
      <c r="C37" s="250" t="s">
        <v>53</v>
      </c>
      <c r="D37" s="2697">
        <f t="shared" si="0"/>
        <v>0.18</v>
      </c>
      <c r="E37" s="2957">
        <f>'12 л. РАСКЛАДКА'!W41</f>
        <v>0</v>
      </c>
      <c r="F37" s="2579">
        <f>'12 л. РАСКЛАДКА'!W99</f>
        <v>0</v>
      </c>
      <c r="G37" s="2579">
        <f>'12 л. РАСКЛАДКА'!W158</f>
        <v>0</v>
      </c>
      <c r="H37" s="2579">
        <f>'12 л. РАСКЛАДКА'!W214</f>
        <v>0</v>
      </c>
      <c r="I37" s="1220">
        <f>'12 л. РАСКЛАДКА'!W271</f>
        <v>0</v>
      </c>
      <c r="J37" s="2909">
        <f>'12 л. РАСКЛАДКА'!W327</f>
        <v>0</v>
      </c>
      <c r="K37" s="2579">
        <f>'12 л. РАСКЛАДКА'!W383</f>
        <v>0</v>
      </c>
      <c r="L37" s="2579">
        <f>'12 л. РАСКЛАДКА'!W439</f>
        <v>0</v>
      </c>
      <c r="M37" s="2579">
        <f>'12 л. РАСКЛАДКА'!W492</f>
        <v>0</v>
      </c>
      <c r="N37" s="2579">
        <f>'12 л. РАСКЛАДКА'!W546</f>
        <v>0</v>
      </c>
      <c r="O37" s="1220">
        <f>'12 л. РАСКЛАДКА'!W599</f>
        <v>0</v>
      </c>
      <c r="P37" s="2913">
        <f>'12 л. РАСКЛАДКА'!W656</f>
        <v>0</v>
      </c>
      <c r="Q37" s="2974">
        <f t="shared" si="1"/>
        <v>0</v>
      </c>
      <c r="R37" s="1223">
        <f t="shared" si="2"/>
        <v>-100</v>
      </c>
      <c r="S37" s="2980">
        <f t="shared" si="3"/>
        <v>2.16</v>
      </c>
      <c r="T37" s="2976">
        <v>0.3</v>
      </c>
      <c r="V37" s="825"/>
      <c r="W37" s="831"/>
      <c r="X37" s="414"/>
      <c r="Y37" s="114"/>
      <c r="Z37" s="114"/>
      <c r="AA37" s="114"/>
      <c r="AB37" s="114"/>
      <c r="AC37" s="827"/>
      <c r="AD37" s="134"/>
      <c r="AE37" s="114"/>
      <c r="AF37" s="828"/>
      <c r="AG37" s="114"/>
      <c r="AH37" s="3250"/>
      <c r="AJ37" s="114"/>
    </row>
    <row r="38" spans="2:36" ht="12.75" customHeight="1">
      <c r="B38" s="533">
        <v>29</v>
      </c>
      <c r="C38" s="576" t="s">
        <v>1002</v>
      </c>
      <c r="D38" s="2697">
        <f t="shared" si="0"/>
        <v>3</v>
      </c>
      <c r="E38" s="2957">
        <f>'12 л. РАСКЛАДКА'!W42</f>
        <v>2.5270000000000001</v>
      </c>
      <c r="F38" s="2579">
        <f>'12 л. РАСКЛАДКА'!W100</f>
        <v>2.0699999999999998</v>
      </c>
      <c r="G38" s="2579">
        <f>'12 л. РАСКЛАДКА'!W159</f>
        <v>3.5150000000000001</v>
      </c>
      <c r="H38" s="2579">
        <f>'12 л. РАСКЛАДКА'!W215</f>
        <v>3.03</v>
      </c>
      <c r="I38" s="1220">
        <f>'12 л. РАСКЛАДКА'!W272</f>
        <v>4.9130000000000003</v>
      </c>
      <c r="J38" s="2909">
        <f>'12 л. РАСКЛАДКА'!W328</f>
        <v>3.3000000000000003</v>
      </c>
      <c r="K38" s="2579">
        <f>'12 л. РАСКЛАДКА'!W384</f>
        <v>2.72</v>
      </c>
      <c r="L38" s="2579">
        <f>'12 л. РАСКЛАДКА'!W440</f>
        <v>2.859</v>
      </c>
      <c r="M38" s="2579">
        <f>'12 л. РАСКЛАДКА'!W493</f>
        <v>3.0300000000000002</v>
      </c>
      <c r="N38" s="2579">
        <f>'12 л. РАСКЛАДКА'!W547</f>
        <v>3.6499999999999995</v>
      </c>
      <c r="O38" s="1220">
        <f>'12 л. РАСКЛАДКА'!W600</f>
        <v>3.1959999999999997</v>
      </c>
      <c r="P38" s="2913">
        <f>'12 л. РАСКЛАДКА'!W657</f>
        <v>2.21</v>
      </c>
      <c r="Q38" s="2974">
        <f t="shared" si="1"/>
        <v>37.019999999999996</v>
      </c>
      <c r="R38" s="2536">
        <f t="shared" si="2"/>
        <v>2.8333333333333144</v>
      </c>
      <c r="S38" s="2980">
        <f t="shared" si="3"/>
        <v>36</v>
      </c>
      <c r="T38" s="2976">
        <v>5</v>
      </c>
      <c r="V38" s="825"/>
      <c r="W38" s="831"/>
      <c r="X38" s="414"/>
      <c r="Y38" s="114"/>
      <c r="Z38" s="114"/>
      <c r="AA38" s="114"/>
      <c r="AB38" s="114"/>
      <c r="AC38" s="827"/>
      <c r="AD38" s="134"/>
      <c r="AE38" s="114"/>
      <c r="AF38" s="828"/>
      <c r="AG38" s="114"/>
      <c r="AH38" s="842"/>
      <c r="AJ38" s="114"/>
    </row>
    <row r="39" spans="2:36" ht="13.5" customHeight="1">
      <c r="B39" s="533">
        <v>30</v>
      </c>
      <c r="C39" s="250" t="s">
        <v>116</v>
      </c>
      <c r="D39" s="2697">
        <f t="shared" si="0"/>
        <v>2.4</v>
      </c>
      <c r="E39" s="2957">
        <f>'12 л. РАСКЛАДКА'!W43</f>
        <v>0</v>
      </c>
      <c r="F39" s="2579">
        <f>'12 л. РАСКЛАДКА'!W101</f>
        <v>0</v>
      </c>
      <c r="G39" s="2579">
        <f>'12 л. РАСКЛАДКА'!W160</f>
        <v>0</v>
      </c>
      <c r="H39" s="2579">
        <f>'12 л. РАСКЛАДКА'!W216</f>
        <v>0</v>
      </c>
      <c r="I39" s="1220">
        <f>'12 л. РАСКЛАДКА'!W273</f>
        <v>10</v>
      </c>
      <c r="J39" s="2909">
        <f>'12 л. РАСКЛАДКА'!W329</f>
        <v>0</v>
      </c>
      <c r="K39" s="2579">
        <f>'12 л. РАСКЛАДКА'!W385</f>
        <v>0</v>
      </c>
      <c r="L39" s="2579">
        <f>'12 л. РАСКЛАДКА'!W441</f>
        <v>0</v>
      </c>
      <c r="M39" s="2579">
        <f>'12 л. РАСКЛАДКА'!W494</f>
        <v>10</v>
      </c>
      <c r="N39" s="2579">
        <f>'12 л. РАСКЛАДКА'!W548</f>
        <v>0</v>
      </c>
      <c r="O39" s="1220">
        <f>'12 л. РАСКЛАДКА'!W601</f>
        <v>0</v>
      </c>
      <c r="P39" s="2913">
        <f>'12 л. РАСКЛАДКА'!W658</f>
        <v>12.6</v>
      </c>
      <c r="Q39" s="2974">
        <f t="shared" si="1"/>
        <v>32.6</v>
      </c>
      <c r="R39" s="2915">
        <f t="shared" si="2"/>
        <v>13.194444444444457</v>
      </c>
      <c r="S39" s="2980">
        <f t="shared" si="3"/>
        <v>28.799999999999997</v>
      </c>
      <c r="T39" s="2976">
        <v>4</v>
      </c>
      <c r="V39" s="830"/>
      <c r="W39" s="839"/>
      <c r="X39" s="414"/>
      <c r="Y39" s="114"/>
      <c r="Z39" s="114"/>
      <c r="AA39" s="114"/>
      <c r="AB39" s="114"/>
      <c r="AC39" s="827"/>
      <c r="AD39" s="134"/>
      <c r="AE39" s="114"/>
      <c r="AF39" s="828"/>
      <c r="AG39" s="114"/>
      <c r="AH39" s="842"/>
      <c r="AJ39" s="114"/>
    </row>
    <row r="40" spans="2:36" ht="14.25" customHeight="1">
      <c r="B40" s="533">
        <v>31</v>
      </c>
      <c r="C40" s="250" t="s">
        <v>117</v>
      </c>
      <c r="D40" s="2697">
        <f t="shared" si="0"/>
        <v>1.2</v>
      </c>
      <c r="E40" s="2957">
        <f>'12 л. РАСКЛАДКА'!W44</f>
        <v>1.0142</v>
      </c>
      <c r="F40" s="2579">
        <f>'12 л. РАСКЛАДКА'!W102</f>
        <v>1.0859999999999999</v>
      </c>
      <c r="G40" s="2579">
        <f>'12 л. РАСКЛАДКА'!W161</f>
        <v>1.2460999999999998</v>
      </c>
      <c r="H40" s="2579">
        <f>'12 л. РАСКЛАДКА'!W217</f>
        <v>1.4624999999999999</v>
      </c>
      <c r="I40" s="1220">
        <f>'12 л. РАСКЛАДКА'!W274</f>
        <v>0.95699999999999996</v>
      </c>
      <c r="J40" s="2909">
        <f>'12 л. РАСКЛАДКА'!W330</f>
        <v>1.1099999999999999</v>
      </c>
      <c r="K40" s="2579">
        <f>'12 л. РАСКЛАДКА'!W386</f>
        <v>2.8699999999999996E-2</v>
      </c>
      <c r="L40" s="2579">
        <f>'12 л. РАСКЛАДКА'!W442</f>
        <v>3.3513999999999999</v>
      </c>
      <c r="M40" s="2579">
        <f>'12 л. РАСКЛАДКА'!W495</f>
        <v>1.05</v>
      </c>
      <c r="N40" s="2579">
        <f>'12 л. РАСКЛАДКА'!W549</f>
        <v>1.1609999999999998</v>
      </c>
      <c r="O40" s="1220">
        <f>'12 л. РАСКЛАДКА'!W602</f>
        <v>2.5072999999999999</v>
      </c>
      <c r="P40" s="2913">
        <f>'12 л. РАСКЛАДКА'!W659</f>
        <v>1.59</v>
      </c>
      <c r="Q40" s="2974">
        <f t="shared" si="1"/>
        <v>16.5642</v>
      </c>
      <c r="R40" s="2915">
        <f t="shared" si="2"/>
        <v>15.029166666666683</v>
      </c>
      <c r="S40" s="2980">
        <f t="shared" si="3"/>
        <v>14.399999999999999</v>
      </c>
      <c r="T40" s="2976">
        <v>2</v>
      </c>
      <c r="V40" s="830"/>
      <c r="W40" s="831"/>
      <c r="X40" s="414"/>
      <c r="Y40" s="114"/>
      <c r="Z40" s="114"/>
      <c r="AA40" s="114"/>
      <c r="AB40" s="114"/>
      <c r="AC40" s="827"/>
      <c r="AD40" s="134"/>
      <c r="AE40" s="114"/>
      <c r="AF40" s="828"/>
      <c r="AG40" s="114"/>
      <c r="AH40" s="3269"/>
      <c r="AJ40" s="114"/>
    </row>
    <row r="41" spans="2:36" ht="15" customHeight="1">
      <c r="B41" s="533">
        <v>32</v>
      </c>
      <c r="C41" s="250" t="s">
        <v>55</v>
      </c>
      <c r="D41" s="2697">
        <f t="shared" si="0"/>
        <v>54</v>
      </c>
      <c r="E41" s="2937">
        <f>'12 л. МЕНЮ '!E97</f>
        <v>47.823</v>
      </c>
      <c r="F41" s="852">
        <f>'12 л. МЕНЮ '!E151</f>
        <v>65.007999999999996</v>
      </c>
      <c r="G41" s="852">
        <f>'12 л. МЕНЮ '!E211</f>
        <v>51.192999999999998</v>
      </c>
      <c r="H41" s="852">
        <f>'12 л. МЕНЮ '!E264</f>
        <v>49.165999999999997</v>
      </c>
      <c r="I41" s="852">
        <f>'12 л. МЕНЮ '!E318</f>
        <v>56.808000000000007</v>
      </c>
      <c r="J41" s="2909">
        <f>'12 л. МЕНЮ '!E376</f>
        <v>54.002000000000002</v>
      </c>
      <c r="K41" s="852">
        <f>'12 л. МЕНЮ '!E492</f>
        <v>54.144999999999996</v>
      </c>
      <c r="L41" s="852">
        <f>'12 л. МЕНЮ '!E547</f>
        <v>53.808999999999997</v>
      </c>
      <c r="M41" s="852">
        <f>'12 л. МЕНЮ '!E601</f>
        <v>50.147999999999996</v>
      </c>
      <c r="N41" s="852">
        <f>'12 л. МЕНЮ '!E656</f>
        <v>52.424999999999997</v>
      </c>
      <c r="O41" s="1202">
        <f>'12 л. МЕНЮ '!E711</f>
        <v>59.476000000000006</v>
      </c>
      <c r="P41" s="2913">
        <f>'12 л. МЕНЮ '!E770</f>
        <v>53.997000000000007</v>
      </c>
      <c r="Q41" s="2974">
        <f>E41+F41+G41+H41+I41+J41+K41+L41+M41+N41+O41+P41</f>
        <v>647.99999999999989</v>
      </c>
      <c r="R41" s="2536">
        <f t="shared" si="2"/>
        <v>0</v>
      </c>
      <c r="S41" s="2980">
        <f t="shared" si="3"/>
        <v>648</v>
      </c>
      <c r="T41" s="2976">
        <v>90</v>
      </c>
      <c r="V41" s="3252"/>
      <c r="W41" s="839"/>
      <c r="X41" s="414"/>
      <c r="Y41" s="114"/>
      <c r="Z41" s="114"/>
      <c r="AA41" s="114"/>
      <c r="AB41" s="114"/>
      <c r="AC41" s="846"/>
      <c r="AD41" s="134"/>
      <c r="AE41" s="114"/>
      <c r="AF41" s="828"/>
      <c r="AG41" s="114"/>
      <c r="AH41" s="842"/>
      <c r="AJ41" s="114"/>
    </row>
    <row r="42" spans="2:36" ht="12.75" customHeight="1">
      <c r="B42" s="533">
        <v>33</v>
      </c>
      <c r="C42" s="250" t="s">
        <v>56</v>
      </c>
      <c r="D42" s="2697">
        <f t="shared" si="0"/>
        <v>55.2</v>
      </c>
      <c r="E42" s="2937">
        <f>'12 л. МЕНЮ '!F97</f>
        <v>52.489000000000004</v>
      </c>
      <c r="F42" s="852">
        <f>'12 л. МЕНЮ '!F151</f>
        <v>56.051900000000003</v>
      </c>
      <c r="G42" s="852">
        <f>'12 л. МЕНЮ '!F211</f>
        <v>53.997000000000007</v>
      </c>
      <c r="H42" s="852">
        <f>'12 л. МЕНЮ '!F264</f>
        <v>54.743000000000009</v>
      </c>
      <c r="I42" s="852">
        <f>'12 л. МЕНЮ '!F318</f>
        <v>58.721999999999994</v>
      </c>
      <c r="J42" s="2909">
        <f>'12 л. МЕНЮ '!F376</f>
        <v>55.197100000000006</v>
      </c>
      <c r="K42" s="852">
        <f>'12 л. МЕНЮ '!F492</f>
        <v>49.268999999999998</v>
      </c>
      <c r="L42" s="852">
        <f>'12 л. МЕНЮ '!F547</f>
        <v>49.369</v>
      </c>
      <c r="M42" s="852">
        <f>'12 л. МЕНЮ '!F601</f>
        <v>56.154000000000003</v>
      </c>
      <c r="N42" s="852">
        <f>'12 л. МЕНЮ '!F656</f>
        <v>64.760999999999996</v>
      </c>
      <c r="O42" s="1202">
        <f>'12 л. МЕНЮ '!F711</f>
        <v>56.44400000000001</v>
      </c>
      <c r="P42" s="2913">
        <f>'12 л. МЕНЮ '!F770</f>
        <v>55.203000000000003</v>
      </c>
      <c r="Q42" s="2974">
        <f t="shared" si="1"/>
        <v>662.4</v>
      </c>
      <c r="R42" s="2536">
        <f t="shared" si="2"/>
        <v>0</v>
      </c>
      <c r="S42" s="2980">
        <f t="shared" si="3"/>
        <v>662.40000000000009</v>
      </c>
      <c r="T42" s="2976">
        <v>92</v>
      </c>
      <c r="V42" s="3252"/>
      <c r="W42" s="839"/>
      <c r="X42" s="414"/>
      <c r="Y42" s="114"/>
      <c r="Z42" s="114"/>
      <c r="AA42" s="114"/>
      <c r="AB42" s="114"/>
      <c r="AC42" s="846"/>
      <c r="AD42" s="134"/>
      <c r="AE42" s="114"/>
      <c r="AF42" s="828"/>
      <c r="AG42" s="114"/>
      <c r="AH42" s="829"/>
      <c r="AJ42" s="114"/>
    </row>
    <row r="43" spans="2:36" ht="12.75" customHeight="1">
      <c r="B43" s="533">
        <v>34</v>
      </c>
      <c r="C43" s="250" t="s">
        <v>57</v>
      </c>
      <c r="D43" s="2697">
        <f t="shared" si="0"/>
        <v>229.8</v>
      </c>
      <c r="E43" s="2939">
        <f>'12 л. МЕНЮ '!G97</f>
        <v>236.39800000000002</v>
      </c>
      <c r="F43" s="852">
        <f>'12 л. МЕНЮ '!G151</f>
        <v>218.892</v>
      </c>
      <c r="G43" s="852">
        <f>'12 л. МЕНЮ '!G211</f>
        <v>229.44200000000001</v>
      </c>
      <c r="H43" s="852">
        <f>'12 л. МЕНЮ '!G264</f>
        <v>240.06299999999999</v>
      </c>
      <c r="I43" s="852">
        <f>'12 л. МЕНЮ '!G318</f>
        <v>224.20400000000001</v>
      </c>
      <c r="J43" s="2909">
        <f>'12 л. МЕНЮ '!G376</f>
        <v>229.80099999999999</v>
      </c>
      <c r="K43" s="852">
        <f>'12 л. МЕНЮ '!G492</f>
        <v>239.40699999999998</v>
      </c>
      <c r="L43" s="852">
        <f>'12 л. МЕНЮ '!G547</f>
        <v>244.27699999999999</v>
      </c>
      <c r="M43" s="852">
        <f>'12 л. МЕНЮ '!G601</f>
        <v>238.08230000000003</v>
      </c>
      <c r="N43" s="852">
        <f>'12 л. МЕНЮ '!G656</f>
        <v>216.22000000000003</v>
      </c>
      <c r="O43" s="1202">
        <f>'12 л. МЕНЮ '!G711</f>
        <v>211.012</v>
      </c>
      <c r="P43" s="2913">
        <f>'12 л. МЕНЮ '!G770</f>
        <v>229.80169999999998</v>
      </c>
      <c r="Q43" s="2974">
        <f t="shared" si="1"/>
        <v>2757.6</v>
      </c>
      <c r="R43" s="2536">
        <f t="shared" si="2"/>
        <v>0</v>
      </c>
      <c r="S43" s="2980">
        <f t="shared" si="3"/>
        <v>2757.6000000000004</v>
      </c>
      <c r="T43" s="2976">
        <v>383</v>
      </c>
      <c r="V43" s="3252"/>
      <c r="W43" s="839"/>
      <c r="X43" s="414"/>
      <c r="Y43" s="114"/>
      <c r="Z43" s="114"/>
      <c r="AA43" s="114"/>
      <c r="AB43" s="114"/>
      <c r="AC43" s="846"/>
      <c r="AD43" s="134"/>
      <c r="AE43" s="114"/>
      <c r="AF43" s="828"/>
      <c r="AG43" s="114"/>
      <c r="AH43" s="829"/>
      <c r="AJ43" s="114"/>
    </row>
    <row r="44" spans="2:36" ht="15" customHeight="1" thickBot="1">
      <c r="B44" s="577">
        <v>35</v>
      </c>
      <c r="C44" s="578" t="s">
        <v>58</v>
      </c>
      <c r="D44" s="2698">
        <f t="shared" si="0"/>
        <v>1632</v>
      </c>
      <c r="E44" s="2710">
        <f>'12 л. МЕНЮ '!H97</f>
        <v>1634.3892000000001</v>
      </c>
      <c r="F44" s="853">
        <f>'12 л. МЕНЮ '!H151</f>
        <v>1633.3651</v>
      </c>
      <c r="G44" s="853">
        <f>'12 л. МЕНЮ '!H211</f>
        <v>1629.4380000000001</v>
      </c>
      <c r="H44" s="853">
        <f>'12 л. МЕНЮ '!H264</f>
        <v>1632.7049999999999</v>
      </c>
      <c r="I44" s="853">
        <f>'12 л. МЕНЮ '!H318</f>
        <v>1630.1026999999999</v>
      </c>
      <c r="J44" s="1043">
        <f>'12 л. МЕНЮ '!H376</f>
        <v>1632.0039999999999</v>
      </c>
      <c r="K44" s="853">
        <f>'12 л. МЕНЮ '!H492</f>
        <v>1627.0300000000002</v>
      </c>
      <c r="L44" s="854">
        <f>'12 л. МЕНЮ '!H547</f>
        <v>1636.444</v>
      </c>
      <c r="M44" s="521">
        <f>'12 л. МЕНЮ '!H601</f>
        <v>1636.1030000000001</v>
      </c>
      <c r="N44" s="521">
        <f>'12 л. МЕНЮ '!H656</f>
        <v>1630.3959999999997</v>
      </c>
      <c r="O44" s="2817">
        <f>'12 л. МЕНЮ '!H711</f>
        <v>1630.027</v>
      </c>
      <c r="P44" s="1113">
        <f>'12 л. МЕНЮ '!H770</f>
        <v>1632</v>
      </c>
      <c r="Q44" s="2196">
        <f>E44+F44+G44+H44+I44+J44+K44+L44+M44+N44+O44+P44</f>
        <v>19584.004000000001</v>
      </c>
      <c r="R44" s="2537">
        <f t="shared" si="2"/>
        <v>2.0424836606025565E-5</v>
      </c>
      <c r="S44" s="2981">
        <f t="shared" si="3"/>
        <v>19584</v>
      </c>
      <c r="T44" s="2979">
        <v>2720</v>
      </c>
      <c r="V44" s="830"/>
      <c r="W44" s="839"/>
      <c r="X44" s="414"/>
      <c r="Y44" s="114"/>
      <c r="Z44" s="114"/>
      <c r="AA44" s="114"/>
      <c r="AB44" s="114"/>
      <c r="AC44" s="846"/>
      <c r="AD44" s="134"/>
      <c r="AE44" s="114"/>
      <c r="AF44" s="828"/>
      <c r="AG44" s="114"/>
      <c r="AH44" s="829"/>
      <c r="AJ44" s="114"/>
    </row>
    <row r="45" spans="2:36">
      <c r="V45" s="114"/>
      <c r="W45" s="114"/>
      <c r="X45" s="114"/>
      <c r="Y45" s="114"/>
      <c r="Z45" s="114"/>
      <c r="AA45" s="114"/>
      <c r="AB45" s="114"/>
      <c r="AC45" s="114"/>
      <c r="AD45" s="114"/>
      <c r="AE45" s="114"/>
      <c r="AF45" s="114"/>
      <c r="AG45" s="114"/>
      <c r="AH45" s="114"/>
    </row>
    <row r="46" spans="2:36">
      <c r="V46" s="224"/>
      <c r="W46" s="114"/>
      <c r="X46" s="114"/>
      <c r="Y46" s="114"/>
      <c r="Z46" s="114"/>
      <c r="AA46" s="114"/>
      <c r="AB46" s="114"/>
      <c r="AC46" s="114"/>
      <c r="AD46" s="114"/>
      <c r="AE46" s="114"/>
      <c r="AF46" s="114"/>
      <c r="AG46" s="114"/>
      <c r="AH46" s="114"/>
    </row>
    <row r="47" spans="2:36" ht="13.5" customHeight="1">
      <c r="V47" s="114"/>
      <c r="W47" s="114"/>
      <c r="X47" s="114"/>
      <c r="Y47" s="114"/>
      <c r="Z47" s="114"/>
      <c r="AA47" s="114"/>
      <c r="AB47" s="114"/>
      <c r="AC47" s="114"/>
      <c r="AD47" s="114"/>
      <c r="AE47" s="114"/>
      <c r="AF47" s="114"/>
      <c r="AG47" s="114"/>
      <c r="AH47" s="114"/>
    </row>
    <row r="48" spans="2:36" ht="12.75" customHeight="1">
      <c r="V48" s="114"/>
      <c r="W48" s="114"/>
      <c r="X48" s="114"/>
      <c r="Y48" s="114"/>
      <c r="Z48" s="114"/>
      <c r="AA48" s="114"/>
      <c r="AB48" s="114"/>
      <c r="AC48" s="114"/>
      <c r="AD48" s="114"/>
      <c r="AE48" s="114"/>
      <c r="AF48" s="114"/>
      <c r="AG48" s="114"/>
      <c r="AH48" s="114"/>
    </row>
    <row r="49" spans="2:20" ht="12.75" customHeight="1"/>
    <row r="50" spans="2:20" ht="11.25" customHeight="1"/>
    <row r="51" spans="2:20" ht="11.25" customHeight="1"/>
    <row r="53" spans="2:20">
      <c r="D53" s="857"/>
    </row>
    <row r="54" spans="2:20">
      <c r="D54" s="857"/>
    </row>
    <row r="56" spans="2:20"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20"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20"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20">
      <c r="B59" t="s">
        <v>222</v>
      </c>
    </row>
    <row r="60" spans="2:20">
      <c r="B60" t="s">
        <v>223</v>
      </c>
      <c r="D60" s="294"/>
      <c r="E60" s="294"/>
      <c r="F60" s="294"/>
      <c r="G60" s="294"/>
      <c r="H60" s="294"/>
      <c r="I60" s="294"/>
      <c r="J60" s="294"/>
      <c r="K60" s="294"/>
      <c r="L60" s="294"/>
      <c r="M60" s="294"/>
      <c r="N60" s="294"/>
      <c r="O60" s="294"/>
      <c r="P60" s="294"/>
      <c r="Q60" s="294"/>
      <c r="R60" s="294"/>
      <c r="S60" s="294"/>
      <c r="T60" s="294"/>
    </row>
    <row r="61" spans="2:20">
      <c r="B61" t="s">
        <v>224</v>
      </c>
      <c r="O61" s="294"/>
      <c r="P61" s="294"/>
    </row>
    <row r="62" spans="2:20"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294"/>
      <c r="R62" s="294"/>
      <c r="S62" s="294"/>
      <c r="T62" s="294"/>
    </row>
    <row r="63" spans="2:20">
      <c r="B63" s="1" t="s">
        <v>225</v>
      </c>
    </row>
    <row r="64" spans="2:20">
      <c r="B64" t="s">
        <v>226</v>
      </c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</row>
    <row r="65" spans="2:20"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294"/>
      <c r="R65" s="294"/>
      <c r="S65" s="294"/>
      <c r="T65" s="294"/>
    </row>
    <row r="67" spans="2:20" ht="13.5" customHeight="1"/>
    <row r="69" spans="2:20" ht="13.5" customHeight="1"/>
    <row r="70" spans="2:20" ht="12" customHeight="1"/>
    <row r="72" spans="2:20" ht="12.75" customHeight="1"/>
    <row r="74" spans="2:20" ht="12.75" customHeight="1"/>
    <row r="76" spans="2:20" ht="12.75" customHeight="1"/>
    <row r="78" spans="2:20" ht="12.75" customHeight="1"/>
    <row r="79" spans="2:20" hidden="1"/>
    <row r="103" ht="12.75" customHeight="1"/>
    <row r="104" ht="13.5" customHeight="1"/>
    <row r="105" ht="12.75" customHeight="1"/>
    <row r="109" ht="12.75" customHeight="1"/>
    <row r="110" ht="12.75" customHeight="1"/>
    <row r="111" ht="11.25" customHeight="1"/>
    <row r="112" ht="12.75" customHeight="1"/>
    <row r="113" ht="13.5" customHeight="1"/>
    <row r="114" ht="14.25" customHeight="1"/>
    <row r="116" ht="14.25" customHeight="1"/>
    <row r="118" ht="11.25" customHeight="1"/>
    <row r="121" hidden="1"/>
    <row r="126" ht="11.25" customHeight="1"/>
    <row r="127" ht="12.75" customHeight="1"/>
    <row r="128" ht="11.25" customHeight="1"/>
    <row r="129" spans="2:30">
      <c r="B129" s="213"/>
      <c r="C129" s="114"/>
      <c r="D129" s="213"/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210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</row>
    <row r="130" spans="2:30">
      <c r="B130" s="114"/>
      <c r="C130" s="134"/>
      <c r="D130" s="414"/>
      <c r="E130" s="217"/>
      <c r="F130" s="217"/>
      <c r="G130" s="217"/>
      <c r="H130" s="217"/>
      <c r="I130" s="217"/>
      <c r="J130" s="217"/>
      <c r="K130" s="217"/>
      <c r="L130" s="217"/>
      <c r="M130" s="134"/>
      <c r="N130" s="134"/>
      <c r="O130" s="106"/>
      <c r="P130" s="106"/>
      <c r="Q130" s="134"/>
      <c r="R130" s="414"/>
      <c r="S130" s="114"/>
      <c r="T130" s="414"/>
      <c r="U130" s="134"/>
      <c r="V130" s="114"/>
      <c r="W130" s="114"/>
      <c r="X130" s="114"/>
      <c r="Y130" s="114"/>
      <c r="Z130" s="114"/>
      <c r="AA130" s="114"/>
      <c r="AB130" s="114"/>
      <c r="AC130" s="114"/>
      <c r="AD130" s="114"/>
    </row>
    <row r="131" spans="2:30">
      <c r="B131" s="114"/>
      <c r="C131" s="134"/>
      <c r="D131" s="106"/>
      <c r="E131" s="820"/>
      <c r="F131" s="217"/>
      <c r="G131" s="217"/>
      <c r="H131" s="217"/>
      <c r="I131" s="217"/>
      <c r="J131" s="217"/>
      <c r="K131" s="217"/>
      <c r="L131" s="217"/>
      <c r="M131" s="134"/>
      <c r="N131" s="134"/>
      <c r="O131" s="106"/>
      <c r="P131" s="106"/>
      <c r="Q131" s="134"/>
      <c r="R131" s="414"/>
      <c r="S131" s="114"/>
      <c r="T131" s="414"/>
      <c r="U131" s="134"/>
      <c r="V131" s="114"/>
      <c r="W131" s="114"/>
      <c r="X131" s="114"/>
      <c r="Y131" s="114"/>
      <c r="Z131" s="114"/>
      <c r="AA131" s="114"/>
      <c r="AB131" s="114"/>
      <c r="AC131" s="114"/>
      <c r="AD131" s="114"/>
    </row>
    <row r="132" spans="2:30">
      <c r="B132" s="114"/>
      <c r="C132" s="414"/>
      <c r="D132" s="414"/>
      <c r="E132" s="217"/>
      <c r="F132" s="217"/>
      <c r="G132" s="217"/>
      <c r="H132" s="217"/>
      <c r="I132" s="114"/>
      <c r="J132" s="114"/>
      <c r="K132" s="217"/>
      <c r="L132" s="112"/>
      <c r="M132" s="134"/>
      <c r="N132" s="134"/>
      <c r="O132" s="106"/>
      <c r="P132" s="106"/>
      <c r="Q132" s="414"/>
      <c r="R132" s="414"/>
      <c r="S132" s="114"/>
      <c r="T132" s="414"/>
      <c r="U132" s="134"/>
      <c r="V132" s="114"/>
      <c r="W132" s="114"/>
      <c r="X132" s="114"/>
      <c r="Y132" s="114"/>
      <c r="Z132" s="114"/>
      <c r="AA132" s="114"/>
      <c r="AB132" s="822"/>
      <c r="AC132" s="114"/>
      <c r="AD132" s="114"/>
    </row>
    <row r="133" spans="2:30">
      <c r="B133" s="114"/>
      <c r="C133" s="134"/>
      <c r="D133" s="134"/>
      <c r="E133" s="414"/>
      <c r="F133" s="414"/>
      <c r="G133" s="414"/>
      <c r="H133" s="414"/>
      <c r="I133" s="414"/>
      <c r="J133" s="414"/>
      <c r="K133" s="414"/>
      <c r="L133" s="414"/>
      <c r="M133" s="414"/>
      <c r="N133" s="414"/>
      <c r="O133" s="106"/>
      <c r="P133" s="106"/>
      <c r="Q133" s="414"/>
      <c r="R133" s="414"/>
      <c r="S133" s="114"/>
      <c r="T133" s="414"/>
      <c r="U133" s="134"/>
      <c r="V133" s="114"/>
      <c r="W133" s="114"/>
      <c r="X133" s="114"/>
      <c r="Y133" s="114"/>
      <c r="Z133" s="375"/>
      <c r="AA133" s="114"/>
      <c r="AB133" s="822"/>
      <c r="AC133" s="114"/>
      <c r="AD133" s="114"/>
    </row>
    <row r="134" spans="2:30">
      <c r="B134" s="114"/>
      <c r="C134" s="414"/>
      <c r="D134" s="114"/>
      <c r="E134" s="414"/>
      <c r="F134" s="414"/>
      <c r="G134" s="414"/>
      <c r="H134" s="414"/>
      <c r="I134" s="414"/>
      <c r="J134" s="414"/>
      <c r="K134" s="414"/>
      <c r="L134" s="414"/>
      <c r="M134" s="414"/>
      <c r="N134" s="414"/>
      <c r="O134" s="106"/>
      <c r="P134" s="106"/>
      <c r="Q134" s="134"/>
      <c r="R134" s="414"/>
      <c r="S134" s="114"/>
      <c r="T134" s="414"/>
      <c r="U134" s="134"/>
      <c r="V134" s="114"/>
      <c r="W134" s="114"/>
      <c r="X134" s="114"/>
      <c r="Y134" s="114"/>
      <c r="Z134" s="375"/>
      <c r="AA134" s="114"/>
      <c r="AB134" s="823"/>
      <c r="AC134" s="114"/>
      <c r="AD134" s="114"/>
    </row>
    <row r="135" spans="2:30">
      <c r="B135" s="114"/>
      <c r="C135" s="134"/>
      <c r="D135" s="217"/>
      <c r="E135" s="134"/>
      <c r="F135" s="134"/>
      <c r="G135" s="134"/>
      <c r="H135" s="134"/>
      <c r="I135" s="109"/>
      <c r="J135" s="134"/>
      <c r="K135" s="134"/>
      <c r="L135" s="134"/>
      <c r="M135" s="134"/>
      <c r="N135" s="109"/>
      <c r="O135" s="106"/>
      <c r="P135" s="106"/>
      <c r="Q135" s="217"/>
      <c r="R135" s="414"/>
      <c r="S135" s="134"/>
      <c r="T135" s="414"/>
      <c r="U135" s="134"/>
      <c r="V135" s="114"/>
      <c r="W135" s="304"/>
      <c r="X135" s="414"/>
      <c r="Y135" s="168"/>
      <c r="Z135" s="824"/>
      <c r="AA135" s="114"/>
      <c r="AB135" s="823"/>
      <c r="AC135" s="114"/>
      <c r="AD135" s="114"/>
    </row>
    <row r="136" spans="2:30">
      <c r="B136" s="168"/>
      <c r="C136" s="134"/>
      <c r="D136" s="825"/>
      <c r="E136" s="826"/>
      <c r="F136" s="826"/>
      <c r="G136" s="826"/>
      <c r="H136" s="826"/>
      <c r="I136" s="826"/>
      <c r="J136" s="826"/>
      <c r="K136" s="826"/>
      <c r="L136" s="826"/>
      <c r="M136" s="826"/>
      <c r="N136" s="826"/>
      <c r="O136" s="825"/>
      <c r="P136" s="414"/>
      <c r="Q136" s="414"/>
      <c r="R136" s="114"/>
      <c r="S136" s="639"/>
      <c r="T136" s="114"/>
      <c r="U136" s="114"/>
      <c r="V136" s="114"/>
      <c r="W136" s="827"/>
      <c r="X136" s="134"/>
      <c r="Y136" s="129"/>
      <c r="Z136" s="828"/>
      <c r="AA136" s="114"/>
      <c r="AB136" s="829"/>
      <c r="AC136" s="114"/>
      <c r="AD136" s="114"/>
    </row>
    <row r="137" spans="2:30">
      <c r="B137" s="168"/>
      <c r="C137" s="134"/>
      <c r="D137" s="825"/>
      <c r="E137" s="826"/>
      <c r="F137" s="826"/>
      <c r="G137" s="826"/>
      <c r="H137" s="826"/>
      <c r="I137" s="826"/>
      <c r="J137" s="826"/>
      <c r="K137" s="826"/>
      <c r="L137" s="826"/>
      <c r="M137" s="826"/>
      <c r="N137" s="826"/>
      <c r="O137" s="830"/>
      <c r="P137" s="831"/>
      <c r="Q137" s="414"/>
      <c r="R137" s="114"/>
      <c r="S137" s="114"/>
      <c r="T137" s="114"/>
      <c r="U137" s="114"/>
      <c r="V137" s="114"/>
      <c r="W137" s="827"/>
      <c r="X137" s="134"/>
      <c r="Y137" s="129"/>
      <c r="Z137" s="828"/>
      <c r="AA137" s="114"/>
      <c r="AB137" s="829"/>
      <c r="AC137" s="114"/>
      <c r="AD137" s="114"/>
    </row>
    <row r="138" spans="2:30">
      <c r="B138" s="168"/>
      <c r="C138" s="134"/>
      <c r="D138" s="825"/>
      <c r="E138" s="826"/>
      <c r="F138" s="826"/>
      <c r="G138" s="826"/>
      <c r="H138" s="841"/>
      <c r="I138" s="826"/>
      <c r="J138" s="826"/>
      <c r="K138" s="841"/>
      <c r="L138" s="826"/>
      <c r="M138" s="826"/>
      <c r="N138" s="826"/>
      <c r="O138" s="825"/>
      <c r="P138" s="831"/>
      <c r="Q138" s="414"/>
      <c r="R138" s="114"/>
      <c r="S138" s="114"/>
      <c r="T138" s="114"/>
      <c r="U138" s="114"/>
      <c r="V138" s="114"/>
      <c r="W138" s="827"/>
      <c r="X138" s="134"/>
      <c r="Y138" s="129"/>
      <c r="Z138" s="828"/>
      <c r="AA138" s="114"/>
      <c r="AB138" s="832"/>
      <c r="AC138" s="114"/>
      <c r="AD138" s="114"/>
    </row>
    <row r="139" spans="2:30">
      <c r="B139" s="168"/>
      <c r="C139" s="134"/>
      <c r="D139" s="825"/>
      <c r="E139" s="826"/>
      <c r="F139" s="826"/>
      <c r="G139" s="826"/>
      <c r="H139" s="826"/>
      <c r="I139" s="826"/>
      <c r="J139" s="826"/>
      <c r="K139" s="826"/>
      <c r="L139" s="826"/>
      <c r="M139" s="826"/>
      <c r="N139" s="841"/>
      <c r="O139" s="833"/>
      <c r="P139" s="831"/>
      <c r="Q139" s="414"/>
      <c r="R139" s="114"/>
      <c r="S139" s="114"/>
      <c r="T139" s="114"/>
      <c r="U139" s="114"/>
      <c r="V139" s="114"/>
      <c r="W139" s="827"/>
      <c r="X139" s="134"/>
      <c r="Y139" s="129"/>
      <c r="Z139" s="828"/>
      <c r="AA139" s="114"/>
      <c r="AB139" s="829"/>
      <c r="AC139" s="114"/>
      <c r="AD139" s="114"/>
    </row>
    <row r="140" spans="2:30">
      <c r="B140" s="168"/>
      <c r="C140" s="134"/>
      <c r="D140" s="825"/>
      <c r="E140" s="826"/>
      <c r="F140" s="826"/>
      <c r="G140" s="826"/>
      <c r="H140" s="826"/>
      <c r="I140" s="826"/>
      <c r="J140" s="826"/>
      <c r="K140" s="826"/>
      <c r="L140" s="826"/>
      <c r="M140" s="826"/>
      <c r="N140" s="826"/>
      <c r="O140" s="825"/>
      <c r="P140" s="831"/>
      <c r="Q140" s="414"/>
      <c r="R140" s="114"/>
      <c r="S140" s="114"/>
      <c r="T140" s="114"/>
      <c r="U140" s="114"/>
      <c r="V140" s="114"/>
      <c r="W140" s="827"/>
      <c r="X140" s="134"/>
      <c r="Y140" s="129"/>
      <c r="Z140" s="828"/>
      <c r="AA140" s="114"/>
      <c r="AB140" s="834"/>
      <c r="AC140" s="114"/>
      <c r="AD140" s="114"/>
    </row>
    <row r="141" spans="2:30">
      <c r="B141" s="168"/>
      <c r="C141" s="134"/>
      <c r="D141" s="825"/>
      <c r="E141" s="826"/>
      <c r="F141" s="826"/>
      <c r="G141" s="826"/>
      <c r="H141" s="826"/>
      <c r="I141" s="826"/>
      <c r="J141" s="826"/>
      <c r="K141" s="826"/>
      <c r="L141" s="826"/>
      <c r="M141" s="826"/>
      <c r="N141" s="826"/>
      <c r="O141" s="825"/>
      <c r="P141" s="831"/>
      <c r="Q141" s="414"/>
      <c r="R141" s="114"/>
      <c r="S141" s="114"/>
      <c r="T141" s="114"/>
      <c r="U141" s="114"/>
      <c r="V141" s="114"/>
      <c r="W141" s="827"/>
      <c r="X141" s="134"/>
      <c r="Y141" s="129"/>
      <c r="Z141" s="828"/>
      <c r="AA141" s="114"/>
      <c r="AB141" s="832"/>
      <c r="AC141" s="114"/>
      <c r="AD141" s="114"/>
    </row>
    <row r="142" spans="2:30">
      <c r="B142" s="168"/>
      <c r="C142" s="134"/>
      <c r="D142" s="825"/>
      <c r="E142" s="826"/>
      <c r="F142" s="826"/>
      <c r="G142" s="106"/>
      <c r="H142" s="836"/>
      <c r="I142" s="841"/>
      <c r="J142" s="826"/>
      <c r="K142" s="826"/>
      <c r="L142" s="826"/>
      <c r="M142" s="826"/>
      <c r="N142" s="826"/>
      <c r="O142" s="835"/>
      <c r="P142" s="831"/>
      <c r="Q142" s="414"/>
      <c r="R142" s="114"/>
      <c r="S142" s="114"/>
      <c r="T142" s="114"/>
      <c r="U142" s="114"/>
      <c r="V142" s="114"/>
      <c r="W142" s="827"/>
      <c r="X142" s="134"/>
      <c r="Y142" s="129"/>
      <c r="Z142" s="828"/>
      <c r="AA142" s="114"/>
      <c r="AB142" s="834"/>
      <c r="AC142" s="114"/>
      <c r="AD142" s="114"/>
    </row>
    <row r="143" spans="2:30">
      <c r="B143" s="168"/>
      <c r="C143" s="134"/>
      <c r="D143" s="825"/>
      <c r="E143" s="626"/>
      <c r="F143" s="826"/>
      <c r="G143" s="826"/>
      <c r="H143" s="826"/>
      <c r="I143" s="826"/>
      <c r="J143" s="826"/>
      <c r="K143" s="826"/>
      <c r="L143" s="826"/>
      <c r="M143" s="826"/>
      <c r="N143" s="826"/>
      <c r="O143" s="825"/>
      <c r="P143" s="831"/>
      <c r="Q143" s="414"/>
      <c r="R143" s="114"/>
      <c r="S143" s="114"/>
      <c r="T143" s="114"/>
      <c r="U143" s="114"/>
      <c r="V143" s="114"/>
      <c r="W143" s="827"/>
      <c r="X143" s="134"/>
      <c r="Y143" s="129"/>
      <c r="Z143" s="828"/>
      <c r="AA143" s="114"/>
      <c r="AB143" s="829"/>
      <c r="AC143" s="114"/>
      <c r="AD143" s="114"/>
    </row>
    <row r="144" spans="2:30">
      <c r="B144" s="168"/>
      <c r="C144" s="134"/>
      <c r="D144" s="825"/>
      <c r="E144" s="626"/>
      <c r="F144" s="826"/>
      <c r="G144" s="826"/>
      <c r="H144" s="826"/>
      <c r="I144" s="826"/>
      <c r="J144" s="826"/>
      <c r="K144" s="826"/>
      <c r="L144" s="826"/>
      <c r="M144" s="826"/>
      <c r="N144" s="826"/>
      <c r="O144" s="825"/>
      <c r="P144" s="831"/>
      <c r="Q144" s="414"/>
      <c r="R144" s="114"/>
      <c r="S144" s="114"/>
      <c r="T144" s="114"/>
      <c r="U144" s="114"/>
      <c r="V144" s="114"/>
      <c r="W144" s="827"/>
      <c r="X144" s="134"/>
      <c r="Y144" s="129"/>
      <c r="Z144" s="828"/>
      <c r="AA144" s="114"/>
      <c r="AB144" s="829"/>
      <c r="AC144" s="114"/>
      <c r="AD144" s="114"/>
    </row>
    <row r="145" spans="2:30">
      <c r="B145" s="168"/>
      <c r="C145" s="134"/>
      <c r="D145" s="825"/>
      <c r="E145" s="626"/>
      <c r="F145" s="826"/>
      <c r="G145" s="826"/>
      <c r="H145" s="826"/>
      <c r="I145" s="826"/>
      <c r="J145" s="826"/>
      <c r="K145" s="826"/>
      <c r="L145" s="826"/>
      <c r="M145" s="826"/>
      <c r="N145" s="826"/>
      <c r="O145" s="825"/>
      <c r="P145" s="831"/>
      <c r="Q145" s="414"/>
      <c r="R145" s="114"/>
      <c r="S145" s="114"/>
      <c r="T145" s="114"/>
      <c r="U145" s="114"/>
      <c r="V145" s="114"/>
      <c r="W145" s="827"/>
      <c r="X145" s="134"/>
      <c r="Y145" s="129"/>
      <c r="Z145" s="828"/>
      <c r="AA145" s="114"/>
      <c r="AB145" s="829"/>
      <c r="AC145" s="114"/>
      <c r="AD145" s="114"/>
    </row>
    <row r="146" spans="2:30">
      <c r="B146" s="168"/>
      <c r="C146" s="134"/>
      <c r="D146" s="825"/>
      <c r="E146" s="626"/>
      <c r="F146" s="826"/>
      <c r="G146" s="826"/>
      <c r="H146" s="826"/>
      <c r="I146" s="826"/>
      <c r="J146" s="826"/>
      <c r="K146" s="826"/>
      <c r="L146" s="826"/>
      <c r="M146" s="826"/>
      <c r="N146" s="826"/>
      <c r="O146" s="825"/>
      <c r="P146" s="831"/>
      <c r="Q146" s="414"/>
      <c r="R146" s="114"/>
      <c r="S146" s="114"/>
      <c r="T146" s="114"/>
      <c r="U146" s="114"/>
      <c r="V146" s="114"/>
      <c r="W146" s="827"/>
      <c r="X146" s="134"/>
      <c r="Y146" s="129"/>
      <c r="Z146" s="828"/>
      <c r="AA146" s="114"/>
      <c r="AB146" s="829"/>
      <c r="AC146" s="114"/>
      <c r="AD146" s="114"/>
    </row>
    <row r="147" spans="2:30">
      <c r="B147" s="168"/>
      <c r="C147" s="134"/>
      <c r="D147" s="825"/>
      <c r="E147" s="626"/>
      <c r="F147" s="826"/>
      <c r="G147" s="826"/>
      <c r="H147" s="826"/>
      <c r="I147" s="826"/>
      <c r="J147" s="826"/>
      <c r="K147" s="826"/>
      <c r="L147" s="826"/>
      <c r="M147" s="826"/>
      <c r="N147" s="826"/>
      <c r="O147" s="825"/>
      <c r="P147" s="831"/>
      <c r="Q147" s="414"/>
      <c r="R147" s="114"/>
      <c r="S147" s="114"/>
      <c r="T147" s="114"/>
      <c r="U147" s="114"/>
      <c r="V147" s="114"/>
      <c r="W147" s="827"/>
      <c r="X147" s="134"/>
      <c r="Y147" s="129"/>
      <c r="Z147" s="828"/>
      <c r="AA147" s="114"/>
      <c r="AB147" s="829"/>
      <c r="AC147" s="114"/>
      <c r="AD147" s="114"/>
    </row>
    <row r="148" spans="2:30">
      <c r="B148" s="168"/>
      <c r="C148" s="134"/>
      <c r="D148" s="825"/>
      <c r="E148" s="626"/>
      <c r="F148" s="826"/>
      <c r="G148" s="826"/>
      <c r="H148" s="826"/>
      <c r="I148" s="826"/>
      <c r="J148" s="826"/>
      <c r="K148" s="826"/>
      <c r="L148" s="826"/>
      <c r="M148" s="826"/>
      <c r="N148" s="826"/>
      <c r="O148" s="825"/>
      <c r="P148" s="831"/>
      <c r="Q148" s="414"/>
      <c r="R148" s="114"/>
      <c r="S148" s="114"/>
      <c r="T148" s="114"/>
      <c r="U148" s="114"/>
      <c r="V148" s="114"/>
      <c r="W148" s="827"/>
      <c r="X148" s="134"/>
      <c r="Y148" s="129"/>
      <c r="Z148" s="828"/>
      <c r="AA148" s="114"/>
      <c r="AB148" s="829"/>
      <c r="AC148" s="114"/>
      <c r="AD148" s="114"/>
    </row>
    <row r="149" spans="2:30" ht="13.5" customHeight="1">
      <c r="B149" s="168"/>
      <c r="C149" s="134"/>
      <c r="D149" s="825"/>
      <c r="E149" s="626"/>
      <c r="F149" s="826"/>
      <c r="G149" s="826"/>
      <c r="H149" s="826"/>
      <c r="I149" s="826"/>
      <c r="J149" s="826"/>
      <c r="K149" s="826"/>
      <c r="L149" s="826"/>
      <c r="M149" s="826"/>
      <c r="N149" s="826"/>
      <c r="O149" s="825"/>
      <c r="P149" s="831"/>
      <c r="Q149" s="414"/>
      <c r="R149" s="114"/>
      <c r="S149" s="114"/>
      <c r="T149" s="114"/>
      <c r="U149" s="114"/>
      <c r="V149" s="114"/>
      <c r="W149" s="827"/>
      <c r="X149" s="134"/>
      <c r="Y149" s="129"/>
      <c r="Z149" s="828"/>
      <c r="AA149" s="114"/>
      <c r="AB149" s="829"/>
      <c r="AC149" s="114"/>
      <c r="AD149" s="114"/>
    </row>
    <row r="150" spans="2:30">
      <c r="B150" s="168"/>
      <c r="C150" s="134"/>
      <c r="D150" s="825"/>
      <c r="E150" s="626"/>
      <c r="F150" s="826"/>
      <c r="G150" s="826"/>
      <c r="H150" s="826"/>
      <c r="I150" s="826"/>
      <c r="J150" s="826"/>
      <c r="K150" s="826"/>
      <c r="L150" s="826"/>
      <c r="M150" s="826"/>
      <c r="N150" s="826"/>
      <c r="O150" s="825"/>
      <c r="P150" s="831"/>
      <c r="Q150" s="414"/>
      <c r="R150" s="114"/>
      <c r="S150" s="114"/>
      <c r="T150" s="114"/>
      <c r="U150" s="114"/>
      <c r="V150" s="114"/>
      <c r="W150" s="827"/>
      <c r="X150" s="134"/>
      <c r="Y150" s="129"/>
      <c r="Z150" s="828"/>
      <c r="AA150" s="114"/>
      <c r="AB150" s="832"/>
      <c r="AC150" s="114"/>
      <c r="AD150" s="114"/>
    </row>
    <row r="151" spans="2:30" ht="12.75" customHeight="1">
      <c r="B151" s="168"/>
      <c r="C151" s="134"/>
      <c r="D151" s="825"/>
      <c r="E151" s="626"/>
      <c r="F151" s="836"/>
      <c r="G151" s="837"/>
      <c r="H151" s="826"/>
      <c r="I151" s="826"/>
      <c r="J151" s="826"/>
      <c r="K151" s="826"/>
      <c r="L151" s="836"/>
      <c r="M151" s="836"/>
      <c r="N151" s="826"/>
      <c r="O151" s="830"/>
      <c r="P151" s="831"/>
      <c r="Q151" s="414"/>
      <c r="R151" s="114"/>
      <c r="S151" s="114"/>
      <c r="T151" s="114"/>
      <c r="U151" s="114"/>
      <c r="V151" s="114"/>
      <c r="W151" s="827"/>
      <c r="X151" s="134"/>
      <c r="Y151" s="129"/>
      <c r="Z151" s="828"/>
      <c r="AA151" s="114"/>
      <c r="AB151" s="838"/>
      <c r="AC151" s="114"/>
      <c r="AD151" s="114"/>
    </row>
    <row r="152" spans="2:30">
      <c r="B152" s="168"/>
      <c r="C152" s="134"/>
      <c r="D152" s="825"/>
      <c r="E152" s="626"/>
      <c r="F152" s="836"/>
      <c r="G152" s="837"/>
      <c r="H152" s="826"/>
      <c r="I152" s="826"/>
      <c r="J152" s="826"/>
      <c r="K152" s="826"/>
      <c r="L152" s="836"/>
      <c r="M152" s="836"/>
      <c r="N152" s="826"/>
      <c r="O152" s="825"/>
      <c r="P152" s="831"/>
      <c r="Q152" s="414"/>
      <c r="R152" s="114"/>
      <c r="S152" s="114"/>
      <c r="T152" s="114"/>
      <c r="U152" s="114"/>
      <c r="V152" s="114"/>
      <c r="W152" s="827"/>
      <c r="X152" s="134"/>
      <c r="Y152" s="129"/>
      <c r="Z152" s="828"/>
      <c r="AA152" s="114"/>
      <c r="AB152" s="829"/>
      <c r="AC152" s="114"/>
      <c r="AD152" s="114"/>
    </row>
    <row r="153" spans="2:30" ht="12.75" customHeight="1">
      <c r="B153" s="168"/>
      <c r="C153" s="134"/>
      <c r="D153" s="825"/>
      <c r="E153" s="626"/>
      <c r="F153" s="836"/>
      <c r="G153" s="837"/>
      <c r="H153" s="826"/>
      <c r="I153" s="826"/>
      <c r="J153" s="826"/>
      <c r="K153" s="826"/>
      <c r="L153" s="836"/>
      <c r="M153" s="836"/>
      <c r="N153" s="826"/>
      <c r="O153" s="825"/>
      <c r="P153" s="831"/>
      <c r="Q153" s="414"/>
      <c r="R153" s="114"/>
      <c r="S153" s="114"/>
      <c r="T153" s="114"/>
      <c r="U153" s="114"/>
      <c r="V153" s="114"/>
      <c r="W153" s="827"/>
      <c r="X153" s="134"/>
      <c r="Y153" s="129"/>
      <c r="Z153" s="828"/>
      <c r="AA153" s="114"/>
      <c r="AB153" s="829"/>
      <c r="AC153" s="114"/>
      <c r="AD153" s="114"/>
    </row>
    <row r="154" spans="2:30">
      <c r="B154" s="168"/>
      <c r="C154" s="134"/>
      <c r="D154" s="825"/>
      <c r="E154" s="850"/>
      <c r="F154" s="836"/>
      <c r="G154" s="837"/>
      <c r="H154" s="826"/>
      <c r="I154" s="848"/>
      <c r="J154" s="826"/>
      <c r="K154" s="848"/>
      <c r="L154" s="841"/>
      <c r="M154" s="841"/>
      <c r="N154" s="826"/>
      <c r="O154" s="825"/>
      <c r="P154" s="831"/>
      <c r="Q154" s="414"/>
      <c r="R154" s="114"/>
      <c r="S154" s="114"/>
      <c r="T154" s="114"/>
      <c r="U154" s="114"/>
      <c r="V154" s="114"/>
      <c r="W154" s="827"/>
      <c r="X154" s="134"/>
      <c r="Y154" s="129"/>
      <c r="Z154" s="828"/>
      <c r="AA154" s="114"/>
      <c r="AB154" s="834"/>
      <c r="AC154" s="114"/>
      <c r="AD154" s="114"/>
    </row>
    <row r="155" spans="2:30">
      <c r="B155" s="168"/>
      <c r="C155" s="134"/>
      <c r="D155" s="825"/>
      <c r="E155" s="626"/>
      <c r="F155" s="841"/>
      <c r="G155" s="837"/>
      <c r="H155" s="826"/>
      <c r="I155" s="826"/>
      <c r="J155" s="826"/>
      <c r="K155" s="826"/>
      <c r="L155" s="841"/>
      <c r="M155" s="841"/>
      <c r="N155" s="826"/>
      <c r="O155" s="825"/>
      <c r="P155" s="831"/>
      <c r="Q155" s="414"/>
      <c r="R155" s="114"/>
      <c r="S155" s="114"/>
      <c r="T155" s="114"/>
      <c r="U155" s="114"/>
      <c r="V155" s="114"/>
      <c r="W155" s="827"/>
      <c r="X155" s="134"/>
      <c r="Y155" s="129"/>
      <c r="Z155" s="828"/>
      <c r="AA155" s="114"/>
      <c r="AB155" s="829"/>
      <c r="AC155" s="114"/>
      <c r="AD155" s="114"/>
    </row>
    <row r="156" spans="2:30">
      <c r="B156" s="168"/>
      <c r="C156" s="134"/>
      <c r="D156" s="825"/>
      <c r="E156" s="626"/>
      <c r="F156" s="836"/>
      <c r="G156" s="837"/>
      <c r="H156" s="826"/>
      <c r="I156" s="826"/>
      <c r="J156" s="826"/>
      <c r="K156" s="826"/>
      <c r="L156" s="841"/>
      <c r="M156" s="836"/>
      <c r="N156" s="826"/>
      <c r="O156" s="825"/>
      <c r="P156" s="831"/>
      <c r="Q156" s="414"/>
      <c r="R156" s="114"/>
      <c r="S156" s="114"/>
      <c r="T156" s="114"/>
      <c r="U156" s="114"/>
      <c r="V156" s="114"/>
      <c r="W156" s="827"/>
      <c r="X156" s="134"/>
      <c r="Y156" s="129"/>
      <c r="Z156" s="828"/>
      <c r="AA156" s="114"/>
      <c r="AB156" s="829"/>
      <c r="AC156" s="114"/>
      <c r="AD156" s="114"/>
    </row>
    <row r="157" spans="2:30">
      <c r="B157" s="168"/>
      <c r="C157" s="134"/>
      <c r="D157" s="825"/>
      <c r="E157" s="626"/>
      <c r="F157" s="841"/>
      <c r="G157" s="837"/>
      <c r="H157" s="826"/>
      <c r="I157" s="826"/>
      <c r="J157" s="826"/>
      <c r="K157" s="826"/>
      <c r="L157" s="837"/>
      <c r="M157" s="837"/>
      <c r="N157" s="106"/>
      <c r="O157" s="825"/>
      <c r="P157" s="831"/>
      <c r="Q157" s="414"/>
      <c r="R157" s="114"/>
      <c r="S157" s="114"/>
      <c r="T157" s="114"/>
      <c r="U157" s="114"/>
      <c r="V157" s="114"/>
      <c r="W157" s="827"/>
      <c r="X157" s="134"/>
      <c r="Y157" s="129"/>
      <c r="Z157" s="828"/>
      <c r="AA157" s="114"/>
      <c r="AB157" s="829"/>
      <c r="AC157" s="114"/>
      <c r="AD157" s="114"/>
    </row>
    <row r="158" spans="2:30">
      <c r="B158" s="168"/>
      <c r="C158" s="134"/>
      <c r="D158" s="825"/>
      <c r="E158" s="626"/>
      <c r="F158" s="841"/>
      <c r="G158" s="841"/>
      <c r="H158" s="826"/>
      <c r="I158" s="826"/>
      <c r="J158" s="826"/>
      <c r="K158" s="836"/>
      <c r="L158" s="848"/>
      <c r="M158" s="841"/>
      <c r="N158" s="837"/>
      <c r="O158" s="825"/>
      <c r="P158" s="831"/>
      <c r="Q158" s="414"/>
      <c r="R158" s="114"/>
      <c r="S158" s="114"/>
      <c r="T158" s="114"/>
      <c r="U158" s="114"/>
      <c r="V158" s="114"/>
      <c r="W158" s="827"/>
      <c r="X158" s="134"/>
      <c r="Y158" s="129"/>
      <c r="Z158" s="828"/>
      <c r="AA158" s="114"/>
      <c r="AB158" s="829"/>
      <c r="AC158" s="114"/>
      <c r="AD158" s="114"/>
    </row>
    <row r="159" spans="2:30" ht="10.5" customHeight="1">
      <c r="B159" s="168"/>
      <c r="C159" s="134"/>
      <c r="D159" s="825"/>
      <c r="E159" s="626"/>
      <c r="F159" s="836"/>
      <c r="G159" s="837"/>
      <c r="H159" s="826"/>
      <c r="I159" s="826"/>
      <c r="J159" s="826"/>
      <c r="K159" s="826"/>
      <c r="L159" s="836"/>
      <c r="M159" s="836"/>
      <c r="N159" s="826"/>
      <c r="O159" s="825"/>
      <c r="P159" s="831"/>
      <c r="Q159" s="414"/>
      <c r="R159" s="114"/>
      <c r="S159" s="114"/>
      <c r="T159" s="114"/>
      <c r="U159" s="114"/>
      <c r="V159" s="114"/>
      <c r="W159" s="827"/>
      <c r="X159" s="134"/>
      <c r="Y159" s="129"/>
      <c r="Z159" s="828"/>
      <c r="AA159" s="114"/>
      <c r="AB159" s="829"/>
      <c r="AC159" s="114"/>
      <c r="AD159" s="114"/>
    </row>
    <row r="160" spans="2:30" ht="12.75" customHeight="1">
      <c r="B160" s="168"/>
      <c r="C160" s="134"/>
      <c r="D160" s="825"/>
      <c r="E160" s="626"/>
      <c r="F160" s="841"/>
      <c r="G160" s="837"/>
      <c r="H160" s="826"/>
      <c r="I160" s="826"/>
      <c r="J160" s="826"/>
      <c r="K160" s="826"/>
      <c r="L160" s="837"/>
      <c r="M160" s="837"/>
      <c r="N160" s="826"/>
      <c r="O160" s="825"/>
      <c r="P160" s="839"/>
      <c r="Q160" s="414"/>
      <c r="R160" s="114"/>
      <c r="S160" s="114"/>
      <c r="T160" s="114"/>
      <c r="U160" s="114"/>
      <c r="V160" s="114"/>
      <c r="W160" s="827"/>
      <c r="X160" s="134"/>
      <c r="Y160" s="129"/>
      <c r="Z160" s="828"/>
      <c r="AA160" s="114"/>
      <c r="AB160" s="840"/>
      <c r="AC160" s="114"/>
      <c r="AD160" s="114"/>
    </row>
    <row r="161" spans="2:30">
      <c r="B161" s="168"/>
      <c r="C161" s="134"/>
      <c r="D161" s="825"/>
      <c r="E161" s="626"/>
      <c r="F161" s="836"/>
      <c r="G161" s="837"/>
      <c r="H161" s="826"/>
      <c r="I161" s="826"/>
      <c r="J161" s="826"/>
      <c r="K161" s="826"/>
      <c r="L161" s="837"/>
      <c r="M161" s="837"/>
      <c r="N161" s="826"/>
      <c r="O161" s="825"/>
      <c r="P161" s="831"/>
      <c r="Q161" s="414"/>
      <c r="R161" s="114"/>
      <c r="S161" s="114"/>
      <c r="T161" s="114"/>
      <c r="U161" s="114"/>
      <c r="V161" s="114"/>
      <c r="W161" s="827"/>
      <c r="X161" s="134"/>
      <c r="Y161" s="129"/>
      <c r="Z161" s="828"/>
      <c r="AA161" s="114"/>
      <c r="AB161" s="829"/>
      <c r="AC161" s="114"/>
      <c r="AD161" s="114"/>
    </row>
    <row r="162" spans="2:30" ht="12.75" customHeight="1">
      <c r="B162" s="168"/>
      <c r="C162" s="134"/>
      <c r="D162" s="825"/>
      <c r="E162" s="626"/>
      <c r="F162" s="837"/>
      <c r="G162" s="841"/>
      <c r="H162" s="826"/>
      <c r="I162" s="826"/>
      <c r="J162" s="826"/>
      <c r="K162" s="826"/>
      <c r="L162" s="848"/>
      <c r="M162" s="841"/>
      <c r="N162" s="826"/>
      <c r="O162" s="825"/>
      <c r="P162" s="839"/>
      <c r="Q162" s="414"/>
      <c r="R162" s="114"/>
      <c r="S162" s="114"/>
      <c r="T162" s="114"/>
      <c r="U162" s="114"/>
      <c r="V162" s="114"/>
      <c r="W162" s="827"/>
      <c r="X162" s="134"/>
      <c r="Y162" s="129"/>
      <c r="Z162" s="828"/>
      <c r="AA162" s="114"/>
      <c r="AB162" s="840"/>
      <c r="AC162" s="114"/>
      <c r="AD162" s="114"/>
    </row>
    <row r="163" spans="2:30" hidden="1">
      <c r="B163" s="168"/>
      <c r="C163" s="134"/>
      <c r="D163" s="825"/>
      <c r="E163" s="626"/>
      <c r="F163" s="841"/>
      <c r="G163" s="837"/>
      <c r="H163" s="826"/>
      <c r="I163" s="826"/>
      <c r="J163" s="826"/>
      <c r="K163" s="826"/>
      <c r="L163" s="836"/>
      <c r="M163" s="836"/>
      <c r="N163" s="826"/>
      <c r="O163" s="825"/>
      <c r="P163" s="831"/>
      <c r="Q163" s="414"/>
      <c r="R163" s="114"/>
      <c r="S163" s="114"/>
      <c r="T163" s="114"/>
      <c r="U163" s="114"/>
      <c r="V163" s="114"/>
      <c r="W163" s="827"/>
      <c r="X163" s="134"/>
      <c r="Y163" s="129"/>
      <c r="Z163" s="828"/>
      <c r="AA163" s="114"/>
      <c r="AB163" s="834"/>
      <c r="AC163" s="114"/>
      <c r="AD163" s="114"/>
    </row>
    <row r="164" spans="2:30" ht="13.5" customHeight="1">
      <c r="B164" s="168"/>
      <c r="C164" s="109"/>
      <c r="D164" s="825"/>
      <c r="E164" s="626"/>
      <c r="F164" s="837"/>
      <c r="G164" s="837"/>
      <c r="H164" s="826"/>
      <c r="I164" s="826"/>
      <c r="J164" s="826"/>
      <c r="K164" s="826"/>
      <c r="L164" s="841"/>
      <c r="M164" s="841"/>
      <c r="N164" s="826"/>
      <c r="O164" s="825"/>
      <c r="P164" s="831"/>
      <c r="Q164" s="414"/>
      <c r="R164" s="114"/>
      <c r="S164" s="114"/>
      <c r="T164" s="114"/>
      <c r="U164" s="114"/>
      <c r="V164" s="114"/>
      <c r="W164" s="827"/>
      <c r="X164" s="134"/>
      <c r="Y164" s="129"/>
      <c r="Z164" s="828"/>
      <c r="AA164" s="114"/>
      <c r="AB164" s="829"/>
      <c r="AC164" s="114"/>
      <c r="AD164" s="114"/>
    </row>
    <row r="165" spans="2:30" ht="12.75" customHeight="1">
      <c r="B165" s="168"/>
      <c r="C165" s="134"/>
      <c r="D165" s="825"/>
      <c r="E165" s="626"/>
      <c r="F165" s="836"/>
      <c r="G165" s="837"/>
      <c r="H165" s="848"/>
      <c r="I165" s="826"/>
      <c r="J165" s="826"/>
      <c r="K165" s="826"/>
      <c r="L165" s="836"/>
      <c r="M165" s="837"/>
      <c r="N165" s="826"/>
      <c r="O165" s="830"/>
      <c r="P165" s="839"/>
      <c r="Q165" s="414"/>
      <c r="R165" s="114"/>
      <c r="S165" s="114"/>
      <c r="T165" s="114"/>
      <c r="U165" s="114"/>
      <c r="V165" s="114"/>
      <c r="W165" s="827"/>
      <c r="X165" s="134"/>
      <c r="Y165" s="129"/>
      <c r="Z165" s="828"/>
      <c r="AA165" s="114"/>
      <c r="AB165" s="840"/>
      <c r="AC165" s="114"/>
      <c r="AD165" s="114"/>
    </row>
    <row r="166" spans="2:30" ht="12.75" customHeight="1">
      <c r="B166" s="168"/>
      <c r="C166" s="134"/>
      <c r="D166" s="825"/>
      <c r="E166" s="626"/>
      <c r="F166" s="848"/>
      <c r="G166" s="848"/>
      <c r="H166" s="826"/>
      <c r="I166" s="826"/>
      <c r="J166" s="826"/>
      <c r="K166" s="826"/>
      <c r="L166" s="849"/>
      <c r="M166" s="848"/>
      <c r="N166" s="826"/>
      <c r="O166" s="830"/>
      <c r="P166" s="831"/>
      <c r="Q166" s="414"/>
      <c r="R166" s="114"/>
      <c r="S166" s="114"/>
      <c r="T166" s="114"/>
      <c r="U166" s="114"/>
      <c r="V166" s="114"/>
      <c r="W166" s="827"/>
      <c r="X166" s="134"/>
      <c r="Y166" s="129"/>
      <c r="Z166" s="828"/>
      <c r="AA166" s="114"/>
      <c r="AB166" s="843"/>
      <c r="AC166" s="114"/>
      <c r="AD166" s="114"/>
    </row>
    <row r="167" spans="2:30" ht="12.75" customHeight="1">
      <c r="B167" s="168"/>
      <c r="C167" s="134"/>
      <c r="D167" s="825"/>
      <c r="E167" s="844"/>
      <c r="F167" s="164"/>
      <c r="G167" s="164"/>
      <c r="H167" s="164"/>
      <c r="I167" s="164"/>
      <c r="J167" s="164"/>
      <c r="K167" s="164"/>
      <c r="L167" s="164"/>
      <c r="M167" s="164"/>
      <c r="N167" s="164"/>
      <c r="O167" s="830"/>
      <c r="P167" s="831"/>
      <c r="Q167" s="414"/>
      <c r="R167" s="114"/>
      <c r="S167" s="114"/>
      <c r="T167" s="114"/>
      <c r="U167" s="114"/>
      <c r="V167" s="114"/>
      <c r="W167" s="827"/>
      <c r="X167" s="134"/>
      <c r="Y167" s="129"/>
      <c r="Z167" s="828"/>
      <c r="AA167" s="114"/>
      <c r="AB167" s="829"/>
      <c r="AC167" s="114"/>
      <c r="AD167" s="114"/>
    </row>
    <row r="168" spans="2:30" ht="12.75" customHeight="1">
      <c r="B168" s="168"/>
      <c r="C168" s="134"/>
      <c r="D168" s="825"/>
      <c r="E168" s="844"/>
      <c r="F168" s="164"/>
      <c r="G168" s="164"/>
      <c r="H168" s="164"/>
      <c r="I168" s="164"/>
      <c r="J168" s="164"/>
      <c r="K168" s="164"/>
      <c r="L168" s="164"/>
      <c r="M168" s="164"/>
      <c r="N168" s="164"/>
      <c r="O168" s="830"/>
      <c r="P168" s="831"/>
      <c r="Q168" s="414"/>
      <c r="R168" s="114"/>
      <c r="S168" s="114"/>
      <c r="T168" s="114"/>
      <c r="U168" s="114"/>
      <c r="V168" s="114"/>
      <c r="W168" s="827"/>
      <c r="X168" s="134"/>
      <c r="Y168" s="129"/>
      <c r="Z168" s="828"/>
      <c r="AA168" s="114"/>
      <c r="AB168" s="829"/>
      <c r="AC168" s="114"/>
      <c r="AD168" s="114"/>
    </row>
    <row r="169" spans="2:30" ht="11.25" customHeight="1">
      <c r="B169" s="168"/>
      <c r="C169" s="134"/>
      <c r="D169" s="825"/>
      <c r="E169" s="164"/>
      <c r="F169" s="164"/>
      <c r="G169" s="164"/>
      <c r="H169" s="164"/>
      <c r="I169" s="164"/>
      <c r="J169" s="164"/>
      <c r="K169" s="164"/>
      <c r="L169" s="164"/>
      <c r="M169" s="164"/>
      <c r="N169" s="164"/>
      <c r="O169" s="830"/>
      <c r="P169" s="831"/>
      <c r="Q169" s="414"/>
      <c r="R169" s="114"/>
      <c r="S169" s="114"/>
      <c r="T169" s="114"/>
      <c r="U169" s="114"/>
      <c r="V169" s="114"/>
      <c r="W169" s="827"/>
      <c r="X169" s="134"/>
      <c r="Y169" s="129"/>
      <c r="Z169" s="828"/>
      <c r="AA169" s="114"/>
      <c r="AB169" s="829"/>
      <c r="AC169" s="114"/>
      <c r="AD169" s="114"/>
    </row>
    <row r="170" spans="2:30" ht="12.75" customHeight="1">
      <c r="B170" s="168"/>
      <c r="C170" s="134"/>
      <c r="D170" s="825"/>
      <c r="E170" s="164"/>
      <c r="F170" s="164"/>
      <c r="G170" s="164"/>
      <c r="H170" s="164"/>
      <c r="I170" s="164"/>
      <c r="J170" s="164"/>
      <c r="K170" s="845"/>
      <c r="L170" s="164"/>
      <c r="M170" s="164"/>
      <c r="N170" s="164"/>
      <c r="O170" s="833"/>
      <c r="P170" s="831"/>
      <c r="Q170" s="414"/>
      <c r="R170" s="114"/>
      <c r="S170" s="114"/>
      <c r="T170" s="114"/>
      <c r="U170" s="114"/>
      <c r="V170" s="114"/>
      <c r="W170" s="846"/>
      <c r="X170" s="134"/>
      <c r="Y170" s="847"/>
      <c r="Z170" s="828"/>
      <c r="AA170" s="114"/>
      <c r="AB170" s="829"/>
      <c r="AC170" s="114"/>
      <c r="AD170" s="114"/>
    </row>
    <row r="171" spans="2:30" ht="11.25" customHeight="1">
      <c r="B171" s="114"/>
      <c r="C171" s="114"/>
      <c r="D171" s="114"/>
      <c r="E171" s="114"/>
      <c r="F171" s="114"/>
      <c r="G171" s="114"/>
      <c r="H171" s="114"/>
      <c r="I171" s="114"/>
      <c r="J171" s="114"/>
      <c r="K171" s="114"/>
      <c r="L171" s="114"/>
      <c r="M171" s="114"/>
      <c r="N171" s="114"/>
      <c r="O171" s="114"/>
      <c r="P171" s="114"/>
      <c r="Q171" s="114"/>
      <c r="R171" s="114"/>
      <c r="S171" s="114"/>
      <c r="T171" s="114"/>
      <c r="U171" s="114"/>
      <c r="V171" s="114"/>
      <c r="W171" s="114"/>
      <c r="X171" s="114"/>
      <c r="Y171" s="114"/>
      <c r="Z171" s="114"/>
      <c r="AA171" s="114"/>
      <c r="AB171" s="114"/>
      <c r="AC171" s="114"/>
      <c r="AD171" s="114"/>
    </row>
    <row r="172" spans="2:30" ht="12.75" customHeight="1">
      <c r="B172" s="213"/>
      <c r="C172" s="114"/>
      <c r="D172" s="213"/>
      <c r="E172" s="114"/>
      <c r="F172" s="114"/>
      <c r="G172" s="114"/>
      <c r="H172" s="114"/>
      <c r="I172" s="114"/>
      <c r="J172" s="114"/>
      <c r="K172" s="114"/>
      <c r="L172" s="114"/>
      <c r="M172" s="114"/>
      <c r="N172" s="114"/>
      <c r="O172" s="114"/>
      <c r="P172" s="114"/>
      <c r="Q172" s="114"/>
      <c r="R172" s="210"/>
      <c r="S172" s="114"/>
      <c r="T172" s="114"/>
      <c r="U172" s="114"/>
      <c r="V172" s="114"/>
      <c r="W172" s="114"/>
      <c r="X172" s="114"/>
      <c r="Y172" s="114"/>
      <c r="Z172" s="114"/>
      <c r="AA172" s="114"/>
      <c r="AB172" s="114"/>
      <c r="AC172" s="114"/>
      <c r="AD172" s="114"/>
    </row>
    <row r="173" spans="2:30">
      <c r="B173" s="114"/>
      <c r="C173" s="134"/>
      <c r="D173" s="414"/>
      <c r="E173" s="217"/>
      <c r="F173" s="217"/>
      <c r="G173" s="217"/>
      <c r="H173" s="217"/>
      <c r="I173" s="217"/>
      <c r="J173" s="217"/>
      <c r="K173" s="217"/>
      <c r="L173" s="217"/>
      <c r="M173" s="134"/>
      <c r="N173" s="134"/>
      <c r="O173" s="106"/>
      <c r="P173" s="106"/>
      <c r="Q173" s="134"/>
      <c r="R173" s="414"/>
      <c r="S173" s="114"/>
      <c r="T173" s="414"/>
      <c r="U173" s="134"/>
      <c r="V173" s="114"/>
      <c r="W173" s="114"/>
      <c r="X173" s="114"/>
      <c r="Y173" s="114"/>
      <c r="Z173" s="114"/>
      <c r="AA173" s="114"/>
      <c r="AB173" s="114"/>
      <c r="AC173" s="114"/>
      <c r="AD173" s="114"/>
    </row>
    <row r="174" spans="2:30">
      <c r="B174" s="114"/>
      <c r="C174" s="134"/>
      <c r="D174" s="106"/>
      <c r="E174" s="217"/>
      <c r="F174" s="217"/>
      <c r="G174" s="217"/>
      <c r="H174" s="217"/>
      <c r="I174" s="217"/>
      <c r="J174" s="217"/>
      <c r="K174" s="217"/>
      <c r="L174" s="217"/>
      <c r="M174" s="134"/>
      <c r="N174" s="134"/>
      <c r="O174" s="106"/>
      <c r="P174" s="106"/>
      <c r="Q174" s="134"/>
      <c r="R174" s="414"/>
      <c r="S174" s="114"/>
      <c r="T174" s="414"/>
      <c r="U174" s="134"/>
      <c r="V174" s="114"/>
      <c r="W174" s="114"/>
      <c r="X174" s="114"/>
      <c r="Y174" s="114"/>
      <c r="Z174" s="114"/>
      <c r="AA174" s="114"/>
      <c r="AB174" s="114"/>
      <c r="AC174" s="114"/>
      <c r="AD174" s="114"/>
    </row>
    <row r="175" spans="2:30">
      <c r="B175" s="114"/>
      <c r="C175" s="414"/>
      <c r="D175" s="414"/>
      <c r="E175" s="217"/>
      <c r="F175" s="217"/>
      <c r="G175" s="217"/>
      <c r="H175" s="217"/>
      <c r="I175" s="114"/>
      <c r="J175" s="114"/>
      <c r="K175" s="217"/>
      <c r="L175" s="112"/>
      <c r="M175" s="134"/>
      <c r="N175" s="134"/>
      <c r="O175" s="106"/>
      <c r="P175" s="106"/>
      <c r="Q175" s="414"/>
      <c r="R175" s="414"/>
      <c r="S175" s="114"/>
      <c r="T175" s="414"/>
      <c r="U175" s="134"/>
      <c r="V175" s="114"/>
      <c r="W175" s="114"/>
      <c r="X175" s="114"/>
      <c r="Y175" s="114"/>
      <c r="Z175" s="114"/>
      <c r="AA175" s="114"/>
      <c r="AB175" s="822"/>
      <c r="AC175" s="114"/>
      <c r="AD175" s="114"/>
    </row>
    <row r="176" spans="2:30">
      <c r="B176" s="114"/>
      <c r="C176" s="134"/>
      <c r="D176" s="134"/>
      <c r="E176" s="414"/>
      <c r="F176" s="414"/>
      <c r="G176" s="414"/>
      <c r="H176" s="414"/>
      <c r="I176" s="414"/>
      <c r="J176" s="414"/>
      <c r="K176" s="414"/>
      <c r="L176" s="414"/>
      <c r="M176" s="414"/>
      <c r="N176" s="414"/>
      <c r="O176" s="106"/>
      <c r="P176" s="106"/>
      <c r="Q176" s="414"/>
      <c r="R176" s="414"/>
      <c r="S176" s="114"/>
      <c r="T176" s="414"/>
      <c r="U176" s="134"/>
      <c r="V176" s="114"/>
      <c r="W176" s="114"/>
      <c r="X176" s="114"/>
      <c r="Y176" s="114"/>
      <c r="Z176" s="375"/>
      <c r="AA176" s="114"/>
      <c r="AB176" s="822"/>
      <c r="AC176" s="114"/>
      <c r="AD176" s="114"/>
    </row>
    <row r="177" spans="2:30">
      <c r="B177" s="114"/>
      <c r="C177" s="414"/>
      <c r="D177" s="114"/>
      <c r="E177" s="414"/>
      <c r="F177" s="414"/>
      <c r="G177" s="414"/>
      <c r="H177" s="414"/>
      <c r="I177" s="414"/>
      <c r="J177" s="414"/>
      <c r="K177" s="414"/>
      <c r="L177" s="414"/>
      <c r="M177" s="414"/>
      <c r="N177" s="414"/>
      <c r="O177" s="106"/>
      <c r="P177" s="106"/>
      <c r="Q177" s="134"/>
      <c r="R177" s="414"/>
      <c r="S177" s="114"/>
      <c r="T177" s="414"/>
      <c r="U177" s="134"/>
      <c r="V177" s="114"/>
      <c r="W177" s="114"/>
      <c r="X177" s="114"/>
      <c r="Y177" s="114"/>
      <c r="Z177" s="375"/>
      <c r="AA177" s="114"/>
      <c r="AB177" s="823"/>
      <c r="AC177" s="114"/>
      <c r="AD177" s="114"/>
    </row>
    <row r="178" spans="2:30">
      <c r="B178" s="114"/>
      <c r="C178" s="134"/>
      <c r="D178" s="217"/>
      <c r="E178" s="134"/>
      <c r="F178" s="134"/>
      <c r="G178" s="134"/>
      <c r="H178" s="134"/>
      <c r="I178" s="109"/>
      <c r="J178" s="134"/>
      <c r="K178" s="134"/>
      <c r="L178" s="134"/>
      <c r="M178" s="134"/>
      <c r="N178" s="109"/>
      <c r="O178" s="106"/>
      <c r="P178" s="106"/>
      <c r="Q178" s="217"/>
      <c r="R178" s="414"/>
      <c r="S178" s="134"/>
      <c r="T178" s="414"/>
      <c r="U178" s="134"/>
      <c r="V178" s="114"/>
      <c r="W178" s="304"/>
      <c r="X178" s="414"/>
      <c r="Y178" s="168"/>
      <c r="Z178" s="824"/>
      <c r="AA178" s="114"/>
      <c r="AB178" s="823"/>
      <c r="AC178" s="114"/>
      <c r="AD178" s="114"/>
    </row>
    <row r="179" spans="2:30">
      <c r="B179" s="168"/>
      <c r="C179" s="134"/>
      <c r="D179" s="825"/>
      <c r="E179" s="841"/>
      <c r="F179" s="826"/>
      <c r="G179" s="826"/>
      <c r="H179" s="826"/>
      <c r="I179" s="826"/>
      <c r="J179" s="826"/>
      <c r="K179" s="826"/>
      <c r="L179" s="826"/>
      <c r="M179" s="826"/>
      <c r="N179" s="826"/>
      <c r="O179" s="825"/>
      <c r="P179" s="414"/>
      <c r="Q179" s="414"/>
      <c r="R179" s="114"/>
      <c r="S179" s="639"/>
      <c r="T179" s="114"/>
      <c r="U179" s="114"/>
      <c r="V179" s="114"/>
      <c r="W179" s="827"/>
      <c r="X179" s="134"/>
      <c r="Y179" s="129"/>
      <c r="Z179" s="828"/>
      <c r="AA179" s="114"/>
      <c r="AB179" s="829"/>
      <c r="AC179" s="114"/>
      <c r="AD179" s="114"/>
    </row>
    <row r="180" spans="2:30">
      <c r="B180" s="168"/>
      <c r="C180" s="134"/>
      <c r="D180" s="825"/>
      <c r="E180" s="841"/>
      <c r="F180" s="826"/>
      <c r="G180" s="826"/>
      <c r="H180" s="826"/>
      <c r="I180" s="826"/>
      <c r="J180" s="826"/>
      <c r="K180" s="826"/>
      <c r="L180" s="826"/>
      <c r="M180" s="826"/>
      <c r="N180" s="826"/>
      <c r="O180" s="830"/>
      <c r="P180" s="831"/>
      <c r="Q180" s="414"/>
      <c r="R180" s="114"/>
      <c r="S180" s="114"/>
      <c r="T180" s="114"/>
      <c r="U180" s="114"/>
      <c r="V180" s="114"/>
      <c r="W180" s="827"/>
      <c r="X180" s="134"/>
      <c r="Y180" s="129"/>
      <c r="Z180" s="828"/>
      <c r="AA180" s="114"/>
      <c r="AB180" s="829"/>
      <c r="AC180" s="114"/>
      <c r="AD180" s="114"/>
    </row>
    <row r="181" spans="2:30" ht="12" customHeight="1">
      <c r="B181" s="168"/>
      <c r="C181" s="134"/>
      <c r="D181" s="825"/>
      <c r="E181" s="841"/>
      <c r="F181" s="826"/>
      <c r="G181" s="826"/>
      <c r="H181" s="841"/>
      <c r="I181" s="826"/>
      <c r="J181" s="826"/>
      <c r="K181" s="841"/>
      <c r="L181" s="826"/>
      <c r="M181" s="826"/>
      <c r="N181" s="826"/>
      <c r="O181" s="825"/>
      <c r="P181" s="831"/>
      <c r="Q181" s="414"/>
      <c r="R181" s="114"/>
      <c r="S181" s="114"/>
      <c r="T181" s="114"/>
      <c r="U181" s="114"/>
      <c r="V181" s="114"/>
      <c r="W181" s="827"/>
      <c r="X181" s="134"/>
      <c r="Y181" s="129"/>
      <c r="Z181" s="828"/>
      <c r="AA181" s="114"/>
      <c r="AB181" s="832"/>
      <c r="AC181" s="114"/>
      <c r="AD181" s="114"/>
    </row>
    <row r="182" spans="2:30">
      <c r="B182" s="168"/>
      <c r="C182" s="134"/>
      <c r="D182" s="825"/>
      <c r="E182" s="841"/>
      <c r="F182" s="826"/>
      <c r="G182" s="826"/>
      <c r="H182" s="826"/>
      <c r="I182" s="826"/>
      <c r="J182" s="826"/>
      <c r="K182" s="826"/>
      <c r="L182" s="826"/>
      <c r="M182" s="826"/>
      <c r="N182" s="841"/>
      <c r="O182" s="833"/>
      <c r="P182" s="831"/>
      <c r="Q182" s="414"/>
      <c r="R182" s="114"/>
      <c r="S182" s="114"/>
      <c r="T182" s="114"/>
      <c r="U182" s="114"/>
      <c r="V182" s="114"/>
      <c r="W182" s="827"/>
      <c r="X182" s="134"/>
      <c r="Y182" s="129"/>
      <c r="Z182" s="828"/>
      <c r="AA182" s="114"/>
      <c r="AB182" s="829"/>
      <c r="AC182" s="114"/>
      <c r="AD182" s="114"/>
    </row>
    <row r="183" spans="2:30" ht="12.75" customHeight="1">
      <c r="B183" s="168"/>
      <c r="C183" s="134"/>
      <c r="D183" s="825"/>
      <c r="E183" s="841"/>
      <c r="F183" s="826"/>
      <c r="G183" s="826"/>
      <c r="H183" s="826"/>
      <c r="I183" s="826"/>
      <c r="J183" s="826"/>
      <c r="K183" s="826"/>
      <c r="L183" s="826"/>
      <c r="M183" s="826"/>
      <c r="N183" s="826"/>
      <c r="O183" s="825"/>
      <c r="P183" s="831"/>
      <c r="Q183" s="414"/>
      <c r="R183" s="114"/>
      <c r="S183" s="114"/>
      <c r="T183" s="114"/>
      <c r="U183" s="114"/>
      <c r="V183" s="114"/>
      <c r="W183" s="827"/>
      <c r="X183" s="134"/>
      <c r="Y183" s="129"/>
      <c r="Z183" s="828"/>
      <c r="AA183" s="114"/>
      <c r="AB183" s="834"/>
      <c r="AC183" s="114"/>
      <c r="AD183" s="114"/>
    </row>
    <row r="184" spans="2:30">
      <c r="B184" s="168"/>
      <c r="C184" s="134"/>
      <c r="D184" s="825"/>
      <c r="E184" s="841"/>
      <c r="F184" s="826"/>
      <c r="G184" s="826"/>
      <c r="H184" s="826"/>
      <c r="I184" s="826"/>
      <c r="J184" s="826"/>
      <c r="K184" s="826"/>
      <c r="L184" s="826"/>
      <c r="M184" s="826"/>
      <c r="N184" s="826"/>
      <c r="O184" s="825"/>
      <c r="P184" s="831"/>
      <c r="Q184" s="414"/>
      <c r="R184" s="114"/>
      <c r="S184" s="114"/>
      <c r="T184" s="114"/>
      <c r="U184" s="114"/>
      <c r="V184" s="114"/>
      <c r="W184" s="827"/>
      <c r="X184" s="134"/>
      <c r="Y184" s="129"/>
      <c r="Z184" s="828"/>
      <c r="AA184" s="114"/>
      <c r="AB184" s="832"/>
      <c r="AC184" s="114"/>
      <c r="AD184" s="114"/>
    </row>
    <row r="185" spans="2:30" ht="15" customHeight="1">
      <c r="B185" s="168"/>
      <c r="C185" s="134"/>
      <c r="D185" s="825"/>
      <c r="E185" s="841"/>
      <c r="F185" s="826"/>
      <c r="G185" s="106"/>
      <c r="H185" s="836"/>
      <c r="I185" s="841"/>
      <c r="J185" s="826"/>
      <c r="K185" s="826"/>
      <c r="L185" s="826"/>
      <c r="M185" s="826"/>
      <c r="N185" s="826"/>
      <c r="O185" s="835"/>
      <c r="P185" s="831"/>
      <c r="Q185" s="414"/>
      <c r="R185" s="114"/>
      <c r="S185" s="114"/>
      <c r="T185" s="114"/>
      <c r="U185" s="114"/>
      <c r="V185" s="114"/>
      <c r="W185" s="827"/>
      <c r="X185" s="134"/>
      <c r="Y185" s="129"/>
      <c r="Z185" s="828"/>
      <c r="AA185" s="114"/>
      <c r="AB185" s="834"/>
      <c r="AC185" s="114"/>
      <c r="AD185" s="114"/>
    </row>
    <row r="186" spans="2:30">
      <c r="B186" s="168"/>
      <c r="C186" s="134"/>
      <c r="D186" s="825"/>
      <c r="E186" s="841"/>
      <c r="F186" s="826"/>
      <c r="G186" s="826"/>
      <c r="H186" s="826"/>
      <c r="I186" s="826"/>
      <c r="J186" s="826"/>
      <c r="K186" s="826"/>
      <c r="L186" s="826"/>
      <c r="M186" s="826"/>
      <c r="N186" s="826"/>
      <c r="O186" s="825"/>
      <c r="P186" s="831"/>
      <c r="Q186" s="414"/>
      <c r="R186" s="114"/>
      <c r="S186" s="114"/>
      <c r="T186" s="114"/>
      <c r="U186" s="114"/>
      <c r="V186" s="114"/>
      <c r="W186" s="827"/>
      <c r="X186" s="134"/>
      <c r="Y186" s="129"/>
      <c r="Z186" s="828"/>
      <c r="AA186" s="114"/>
      <c r="AB186" s="829"/>
      <c r="AC186" s="114"/>
      <c r="AD186" s="114"/>
    </row>
    <row r="187" spans="2:30">
      <c r="B187" s="168"/>
      <c r="C187" s="134"/>
      <c r="D187" s="825"/>
      <c r="E187" s="841"/>
      <c r="F187" s="826"/>
      <c r="G187" s="826"/>
      <c r="H187" s="826"/>
      <c r="I187" s="826"/>
      <c r="J187" s="826"/>
      <c r="K187" s="826"/>
      <c r="L187" s="826"/>
      <c r="M187" s="826"/>
      <c r="N187" s="826"/>
      <c r="O187" s="825"/>
      <c r="P187" s="831"/>
      <c r="Q187" s="414"/>
      <c r="R187" s="114"/>
      <c r="S187" s="114"/>
      <c r="T187" s="114"/>
      <c r="U187" s="114"/>
      <c r="V187" s="114"/>
      <c r="W187" s="827"/>
      <c r="X187" s="134"/>
      <c r="Y187" s="129"/>
      <c r="Z187" s="828"/>
      <c r="AA187" s="114"/>
      <c r="AB187" s="829"/>
      <c r="AC187" s="114"/>
      <c r="AD187" s="114"/>
    </row>
    <row r="188" spans="2:30">
      <c r="B188" s="168"/>
      <c r="C188" s="134"/>
      <c r="D188" s="825"/>
      <c r="E188" s="841"/>
      <c r="F188" s="826"/>
      <c r="G188" s="826"/>
      <c r="H188" s="826"/>
      <c r="I188" s="826"/>
      <c r="J188" s="826"/>
      <c r="K188" s="826"/>
      <c r="L188" s="826"/>
      <c r="M188" s="826"/>
      <c r="N188" s="826"/>
      <c r="O188" s="825"/>
      <c r="P188" s="831"/>
      <c r="Q188" s="414"/>
      <c r="R188" s="114"/>
      <c r="S188" s="114"/>
      <c r="T188" s="114"/>
      <c r="U188" s="114"/>
      <c r="V188" s="114"/>
      <c r="W188" s="827"/>
      <c r="X188" s="134"/>
      <c r="Y188" s="129"/>
      <c r="Z188" s="828"/>
      <c r="AA188" s="114"/>
      <c r="AB188" s="829"/>
      <c r="AC188" s="114"/>
      <c r="AD188" s="114"/>
    </row>
    <row r="189" spans="2:30">
      <c r="B189" s="168"/>
      <c r="C189" s="134"/>
      <c r="D189" s="825"/>
      <c r="E189" s="841"/>
      <c r="F189" s="826"/>
      <c r="G189" s="826"/>
      <c r="H189" s="826"/>
      <c r="I189" s="826"/>
      <c r="J189" s="826"/>
      <c r="K189" s="826"/>
      <c r="L189" s="826"/>
      <c r="M189" s="826"/>
      <c r="N189" s="826"/>
      <c r="O189" s="825"/>
      <c r="P189" s="831"/>
      <c r="Q189" s="414"/>
      <c r="R189" s="114"/>
      <c r="S189" s="114"/>
      <c r="T189" s="114"/>
      <c r="U189" s="114"/>
      <c r="V189" s="114"/>
      <c r="W189" s="827"/>
      <c r="X189" s="134"/>
      <c r="Y189" s="129"/>
      <c r="Z189" s="828"/>
      <c r="AA189" s="114"/>
      <c r="AB189" s="829"/>
      <c r="AC189" s="114"/>
      <c r="AD189" s="114"/>
    </row>
    <row r="190" spans="2:30">
      <c r="B190" s="168"/>
      <c r="C190" s="134"/>
      <c r="D190" s="825"/>
      <c r="E190" s="841"/>
      <c r="F190" s="826"/>
      <c r="G190" s="826"/>
      <c r="H190" s="826"/>
      <c r="I190" s="826"/>
      <c r="J190" s="826"/>
      <c r="K190" s="826"/>
      <c r="L190" s="826"/>
      <c r="M190" s="826"/>
      <c r="N190" s="826"/>
      <c r="O190" s="825"/>
      <c r="P190" s="831"/>
      <c r="Q190" s="414"/>
      <c r="R190" s="114"/>
      <c r="S190" s="114"/>
      <c r="T190" s="114"/>
      <c r="U190" s="114"/>
      <c r="V190" s="114"/>
      <c r="W190" s="827"/>
      <c r="X190" s="134"/>
      <c r="Y190" s="129"/>
      <c r="Z190" s="828"/>
      <c r="AA190" s="114"/>
      <c r="AB190" s="829"/>
      <c r="AC190" s="114"/>
      <c r="AD190" s="114"/>
    </row>
    <row r="191" spans="2:30">
      <c r="B191" s="168"/>
      <c r="C191" s="134"/>
      <c r="D191" s="825"/>
      <c r="E191" s="841"/>
      <c r="F191" s="826"/>
      <c r="G191" s="826"/>
      <c r="H191" s="826"/>
      <c r="I191" s="826"/>
      <c r="J191" s="826"/>
      <c r="K191" s="826"/>
      <c r="L191" s="826"/>
      <c r="M191" s="826"/>
      <c r="N191" s="826"/>
      <c r="O191" s="825"/>
      <c r="P191" s="831"/>
      <c r="Q191" s="414"/>
      <c r="R191" s="114"/>
      <c r="S191" s="114"/>
      <c r="T191" s="114"/>
      <c r="U191" s="114"/>
      <c r="V191" s="114"/>
      <c r="W191" s="827"/>
      <c r="X191" s="134"/>
      <c r="Y191" s="129"/>
      <c r="Z191" s="828"/>
      <c r="AA191" s="114"/>
      <c r="AB191" s="829"/>
      <c r="AC191" s="114"/>
      <c r="AD191" s="114"/>
    </row>
    <row r="192" spans="2:30">
      <c r="B192" s="168"/>
      <c r="C192" s="134"/>
      <c r="D192" s="825"/>
      <c r="E192" s="841"/>
      <c r="F192" s="826"/>
      <c r="G192" s="826"/>
      <c r="H192" s="826"/>
      <c r="I192" s="826"/>
      <c r="J192" s="826"/>
      <c r="K192" s="826"/>
      <c r="L192" s="826"/>
      <c r="M192" s="826"/>
      <c r="N192" s="826"/>
      <c r="O192" s="825"/>
      <c r="P192" s="831"/>
      <c r="Q192" s="414"/>
      <c r="R192" s="114"/>
      <c r="S192" s="114"/>
      <c r="T192" s="114"/>
      <c r="U192" s="114"/>
      <c r="V192" s="114"/>
      <c r="W192" s="827"/>
      <c r="X192" s="134"/>
      <c r="Y192" s="129"/>
      <c r="Z192" s="828"/>
      <c r="AA192" s="114"/>
      <c r="AB192" s="829"/>
      <c r="AC192" s="114"/>
      <c r="AD192" s="114"/>
    </row>
    <row r="193" spans="2:30" ht="13.5" customHeight="1">
      <c r="B193" s="168"/>
      <c r="C193" s="134"/>
      <c r="D193" s="825"/>
      <c r="E193" s="841"/>
      <c r="F193" s="826"/>
      <c r="G193" s="826"/>
      <c r="H193" s="826"/>
      <c r="I193" s="826"/>
      <c r="J193" s="826"/>
      <c r="K193" s="826"/>
      <c r="L193" s="826"/>
      <c r="M193" s="826"/>
      <c r="N193" s="826"/>
      <c r="O193" s="825"/>
      <c r="P193" s="831"/>
      <c r="Q193" s="414"/>
      <c r="R193" s="114"/>
      <c r="S193" s="114"/>
      <c r="T193" s="114"/>
      <c r="U193" s="114"/>
      <c r="V193" s="114"/>
      <c r="W193" s="827"/>
      <c r="X193" s="134"/>
      <c r="Y193" s="129"/>
      <c r="Z193" s="828"/>
      <c r="AA193" s="114"/>
      <c r="AB193" s="832"/>
      <c r="AC193" s="114"/>
      <c r="AD193" s="114"/>
    </row>
    <row r="194" spans="2:30" ht="12" customHeight="1">
      <c r="B194" s="168"/>
      <c r="C194" s="134"/>
      <c r="D194" s="825"/>
      <c r="E194" s="844"/>
      <c r="F194" s="836"/>
      <c r="G194" s="837"/>
      <c r="H194" s="826"/>
      <c r="I194" s="826"/>
      <c r="J194" s="826"/>
      <c r="K194" s="826"/>
      <c r="L194" s="836"/>
      <c r="M194" s="836"/>
      <c r="N194" s="826"/>
      <c r="O194" s="830"/>
      <c r="P194" s="831"/>
      <c r="Q194" s="414"/>
      <c r="R194" s="114"/>
      <c r="S194" s="114"/>
      <c r="T194" s="114"/>
      <c r="U194" s="114"/>
      <c r="V194" s="114"/>
      <c r="W194" s="827"/>
      <c r="X194" s="134"/>
      <c r="Y194" s="129"/>
      <c r="Z194" s="828"/>
      <c r="AA194" s="114"/>
      <c r="AB194" s="838"/>
      <c r="AC194" s="114"/>
      <c r="AD194" s="114"/>
    </row>
    <row r="195" spans="2:30">
      <c r="B195" s="168"/>
      <c r="C195" s="134"/>
      <c r="D195" s="825"/>
      <c r="E195" s="844"/>
      <c r="F195" s="836"/>
      <c r="G195" s="837"/>
      <c r="H195" s="826"/>
      <c r="I195" s="826"/>
      <c r="J195" s="826"/>
      <c r="K195" s="826"/>
      <c r="L195" s="836"/>
      <c r="M195" s="836"/>
      <c r="N195" s="826"/>
      <c r="O195" s="825"/>
      <c r="P195" s="831"/>
      <c r="Q195" s="414"/>
      <c r="R195" s="114"/>
      <c r="S195" s="114"/>
      <c r="T195" s="114"/>
      <c r="U195" s="114"/>
      <c r="V195" s="114"/>
      <c r="W195" s="827"/>
      <c r="X195" s="134"/>
      <c r="Y195" s="129"/>
      <c r="Z195" s="828"/>
      <c r="AA195" s="114"/>
      <c r="AB195" s="829"/>
      <c r="AC195" s="114"/>
      <c r="AD195" s="114"/>
    </row>
    <row r="196" spans="2:30" ht="13.5" customHeight="1">
      <c r="B196" s="168"/>
      <c r="C196" s="134"/>
      <c r="D196" s="825"/>
      <c r="E196" s="844"/>
      <c r="F196" s="836"/>
      <c r="G196" s="837"/>
      <c r="H196" s="826"/>
      <c r="I196" s="826"/>
      <c r="J196" s="826"/>
      <c r="K196" s="826"/>
      <c r="L196" s="836"/>
      <c r="M196" s="836"/>
      <c r="N196" s="826"/>
      <c r="O196" s="825"/>
      <c r="P196" s="831"/>
      <c r="Q196" s="414"/>
      <c r="R196" s="114"/>
      <c r="S196" s="114"/>
      <c r="T196" s="114"/>
      <c r="U196" s="114"/>
      <c r="V196" s="114"/>
      <c r="W196" s="827"/>
      <c r="X196" s="134"/>
      <c r="Y196" s="129"/>
      <c r="Z196" s="828"/>
      <c r="AA196" s="114"/>
      <c r="AB196" s="829"/>
      <c r="AC196" s="114"/>
      <c r="AD196" s="114"/>
    </row>
    <row r="197" spans="2:30">
      <c r="B197" s="168"/>
      <c r="C197" s="134"/>
      <c r="D197" s="825"/>
      <c r="E197" s="844"/>
      <c r="F197" s="836"/>
      <c r="G197" s="837"/>
      <c r="H197" s="826"/>
      <c r="I197" s="848"/>
      <c r="J197" s="826"/>
      <c r="K197" s="848"/>
      <c r="L197" s="841"/>
      <c r="M197" s="841"/>
      <c r="N197" s="826"/>
      <c r="O197" s="825"/>
      <c r="P197" s="831"/>
      <c r="Q197" s="414"/>
      <c r="R197" s="114"/>
      <c r="S197" s="114"/>
      <c r="T197" s="114"/>
      <c r="U197" s="114"/>
      <c r="V197" s="114"/>
      <c r="W197" s="827"/>
      <c r="X197" s="134"/>
      <c r="Y197" s="129"/>
      <c r="Z197" s="828"/>
      <c r="AA197" s="114"/>
      <c r="AB197" s="834"/>
      <c r="AC197" s="114"/>
      <c r="AD197" s="114"/>
    </row>
    <row r="198" spans="2:30">
      <c r="B198" s="168"/>
      <c r="C198" s="134"/>
      <c r="D198" s="825"/>
      <c r="E198" s="844"/>
      <c r="F198" s="841"/>
      <c r="G198" s="837"/>
      <c r="H198" s="826"/>
      <c r="I198" s="826"/>
      <c r="J198" s="826"/>
      <c r="K198" s="826"/>
      <c r="L198" s="841"/>
      <c r="M198" s="841"/>
      <c r="N198" s="826"/>
      <c r="O198" s="825"/>
      <c r="P198" s="831"/>
      <c r="Q198" s="414"/>
      <c r="R198" s="114"/>
      <c r="S198" s="114"/>
      <c r="T198" s="114"/>
      <c r="U198" s="114"/>
      <c r="V198" s="114"/>
      <c r="W198" s="827"/>
      <c r="X198" s="134"/>
      <c r="Y198" s="129"/>
      <c r="Z198" s="828"/>
      <c r="AA198" s="114"/>
      <c r="AB198" s="829"/>
      <c r="AC198" s="114"/>
      <c r="AD198" s="114"/>
    </row>
    <row r="199" spans="2:30" ht="12" customHeight="1">
      <c r="B199" s="168"/>
      <c r="C199" s="134"/>
      <c r="D199" s="825"/>
      <c r="E199" s="844"/>
      <c r="F199" s="836"/>
      <c r="G199" s="837"/>
      <c r="H199" s="826"/>
      <c r="I199" s="826"/>
      <c r="J199" s="826"/>
      <c r="K199" s="826"/>
      <c r="L199" s="841"/>
      <c r="M199" s="836"/>
      <c r="N199" s="826"/>
      <c r="O199" s="825"/>
      <c r="P199" s="831"/>
      <c r="Q199" s="414"/>
      <c r="R199" s="114"/>
      <c r="S199" s="114"/>
      <c r="T199" s="114"/>
      <c r="U199" s="114"/>
      <c r="V199" s="114"/>
      <c r="W199" s="827"/>
      <c r="X199" s="134"/>
      <c r="Y199" s="129"/>
      <c r="Z199" s="828"/>
      <c r="AA199" s="114"/>
      <c r="AB199" s="829"/>
      <c r="AC199" s="114"/>
      <c r="AD199" s="114"/>
    </row>
    <row r="200" spans="2:30" ht="12.75" customHeight="1">
      <c r="B200" s="168"/>
      <c r="C200" s="134"/>
      <c r="D200" s="825"/>
      <c r="E200" s="844"/>
      <c r="F200" s="841"/>
      <c r="G200" s="837"/>
      <c r="H200" s="826"/>
      <c r="I200" s="826"/>
      <c r="J200" s="826"/>
      <c r="K200" s="826"/>
      <c r="L200" s="837"/>
      <c r="M200" s="837"/>
      <c r="N200" s="106"/>
      <c r="O200" s="825"/>
      <c r="P200" s="831"/>
      <c r="Q200" s="414"/>
      <c r="R200" s="114"/>
      <c r="S200" s="114"/>
      <c r="T200" s="114"/>
      <c r="U200" s="114"/>
      <c r="V200" s="114"/>
      <c r="W200" s="827"/>
      <c r="X200" s="134"/>
      <c r="Y200" s="129"/>
      <c r="Z200" s="828"/>
      <c r="AA200" s="114"/>
      <c r="AB200" s="829"/>
      <c r="AC200" s="114"/>
      <c r="AD200" s="114"/>
    </row>
    <row r="201" spans="2:30" ht="11.25" customHeight="1">
      <c r="B201" s="168"/>
      <c r="C201" s="134"/>
      <c r="D201" s="825"/>
      <c r="E201" s="844"/>
      <c r="F201" s="841"/>
      <c r="G201" s="841"/>
      <c r="H201" s="826"/>
      <c r="I201" s="826"/>
      <c r="J201" s="826"/>
      <c r="K201" s="836"/>
      <c r="L201" s="848"/>
      <c r="M201" s="841"/>
      <c r="N201" s="837"/>
      <c r="O201" s="825"/>
      <c r="P201" s="831"/>
      <c r="Q201" s="414"/>
      <c r="R201" s="114"/>
      <c r="S201" s="114"/>
      <c r="T201" s="114"/>
      <c r="U201" s="114"/>
      <c r="V201" s="114"/>
      <c r="W201" s="827"/>
      <c r="X201" s="134"/>
      <c r="Y201" s="129"/>
      <c r="Z201" s="828"/>
      <c r="AA201" s="114"/>
      <c r="AB201" s="829"/>
      <c r="AC201" s="114"/>
      <c r="AD201" s="114"/>
    </row>
    <row r="202" spans="2:30" ht="12" customHeight="1">
      <c r="B202" s="168"/>
      <c r="C202" s="134"/>
      <c r="D202" s="825"/>
      <c r="E202" s="844"/>
      <c r="F202" s="836"/>
      <c r="G202" s="837"/>
      <c r="H202" s="826"/>
      <c r="I202" s="826"/>
      <c r="J202" s="826"/>
      <c r="K202" s="826"/>
      <c r="L202" s="836"/>
      <c r="M202" s="836"/>
      <c r="N202" s="826"/>
      <c r="O202" s="825"/>
      <c r="P202" s="831"/>
      <c r="Q202" s="414"/>
      <c r="R202" s="114"/>
      <c r="S202" s="114"/>
      <c r="T202" s="114"/>
      <c r="U202" s="114"/>
      <c r="V202" s="114"/>
      <c r="W202" s="827"/>
      <c r="X202" s="134"/>
      <c r="Y202" s="129"/>
      <c r="Z202" s="828"/>
      <c r="AA202" s="114"/>
      <c r="AB202" s="829"/>
      <c r="AC202" s="114"/>
      <c r="AD202" s="114"/>
    </row>
    <row r="203" spans="2:30">
      <c r="B203" s="168"/>
      <c r="C203" s="134"/>
      <c r="D203" s="825"/>
      <c r="E203" s="844"/>
      <c r="F203" s="841"/>
      <c r="G203" s="837"/>
      <c r="H203" s="826"/>
      <c r="I203" s="826"/>
      <c r="J203" s="826"/>
      <c r="K203" s="826"/>
      <c r="L203" s="837"/>
      <c r="M203" s="837"/>
      <c r="N203" s="826"/>
      <c r="O203" s="825"/>
      <c r="P203" s="839"/>
      <c r="Q203" s="414"/>
      <c r="R203" s="114"/>
      <c r="S203" s="114"/>
      <c r="T203" s="114"/>
      <c r="U203" s="114"/>
      <c r="V203" s="114"/>
      <c r="W203" s="827"/>
      <c r="X203" s="134"/>
      <c r="Y203" s="129"/>
      <c r="Z203" s="828"/>
      <c r="AA203" s="114"/>
      <c r="AB203" s="840"/>
      <c r="AC203" s="114"/>
      <c r="AD203" s="114"/>
    </row>
    <row r="204" spans="2:30" ht="13.5" customHeight="1">
      <c r="B204" s="168"/>
      <c r="C204" s="134"/>
      <c r="D204" s="825"/>
      <c r="E204" s="844"/>
      <c r="F204" s="836"/>
      <c r="G204" s="837"/>
      <c r="H204" s="826"/>
      <c r="I204" s="826"/>
      <c r="J204" s="826"/>
      <c r="K204" s="826"/>
      <c r="L204" s="837"/>
      <c r="M204" s="837"/>
      <c r="N204" s="826"/>
      <c r="O204" s="825"/>
      <c r="P204" s="831"/>
      <c r="Q204" s="414"/>
      <c r="R204" s="114"/>
      <c r="S204" s="114"/>
      <c r="T204" s="114"/>
      <c r="U204" s="114"/>
      <c r="V204" s="114"/>
      <c r="W204" s="827"/>
      <c r="X204" s="134"/>
      <c r="Y204" s="129"/>
      <c r="Z204" s="828"/>
      <c r="AA204" s="114"/>
      <c r="AB204" s="829"/>
      <c r="AC204" s="114"/>
      <c r="AD204" s="114"/>
    </row>
    <row r="205" spans="2:30" ht="13.5" customHeight="1">
      <c r="B205" s="168"/>
      <c r="C205" s="134"/>
      <c r="D205" s="825"/>
      <c r="E205" s="844"/>
      <c r="F205" s="837"/>
      <c r="G205" s="841"/>
      <c r="H205" s="826"/>
      <c r="I205" s="826"/>
      <c r="J205" s="826"/>
      <c r="K205" s="826"/>
      <c r="L205" s="848"/>
      <c r="M205" s="841"/>
      <c r="N205" s="826"/>
      <c r="O205" s="825"/>
      <c r="P205" s="839"/>
      <c r="Q205" s="414"/>
      <c r="R205" s="114"/>
      <c r="S205" s="114"/>
      <c r="T205" s="114"/>
      <c r="U205" s="114"/>
      <c r="V205" s="114"/>
      <c r="W205" s="827"/>
      <c r="X205" s="134"/>
      <c r="Y205" s="129"/>
      <c r="Z205" s="828"/>
      <c r="AA205" s="114"/>
      <c r="AB205" s="840"/>
      <c r="AC205" s="114"/>
      <c r="AD205" s="114"/>
    </row>
    <row r="206" spans="2:30" hidden="1">
      <c r="B206" s="168"/>
      <c r="C206" s="134"/>
      <c r="D206" s="825"/>
      <c r="E206" s="844"/>
      <c r="F206" s="841"/>
      <c r="G206" s="837"/>
      <c r="H206" s="826"/>
      <c r="I206" s="826"/>
      <c r="J206" s="826"/>
      <c r="K206" s="826"/>
      <c r="L206" s="836"/>
      <c r="M206" s="836"/>
      <c r="N206" s="826"/>
      <c r="O206" s="825"/>
      <c r="P206" s="831"/>
      <c r="Q206" s="414"/>
      <c r="R206" s="114"/>
      <c r="S206" s="114"/>
      <c r="T206" s="114"/>
      <c r="U206" s="114"/>
      <c r="V206" s="114"/>
      <c r="W206" s="827"/>
      <c r="X206" s="134"/>
      <c r="Y206" s="129"/>
      <c r="Z206" s="828"/>
      <c r="AA206" s="114"/>
      <c r="AB206" s="834"/>
      <c r="AC206" s="114"/>
      <c r="AD206" s="114"/>
    </row>
    <row r="207" spans="2:30" ht="13.5" customHeight="1">
      <c r="B207" s="168"/>
      <c r="C207" s="109"/>
      <c r="D207" s="825"/>
      <c r="E207" s="844"/>
      <c r="F207" s="837"/>
      <c r="G207" s="837"/>
      <c r="H207" s="826"/>
      <c r="I207" s="826"/>
      <c r="J207" s="826"/>
      <c r="K207" s="826"/>
      <c r="L207" s="841"/>
      <c r="M207" s="841"/>
      <c r="N207" s="826"/>
      <c r="O207" s="825"/>
      <c r="P207" s="831"/>
      <c r="Q207" s="414"/>
      <c r="R207" s="114"/>
      <c r="S207" s="114"/>
      <c r="T207" s="114"/>
      <c r="U207" s="114"/>
      <c r="V207" s="114"/>
      <c r="W207" s="827"/>
      <c r="X207" s="134"/>
      <c r="Y207" s="129"/>
      <c r="Z207" s="828"/>
      <c r="AA207" s="114"/>
      <c r="AB207" s="829"/>
      <c r="AC207" s="114"/>
      <c r="AD207" s="114"/>
    </row>
    <row r="208" spans="2:30" ht="12" customHeight="1">
      <c r="B208" s="168"/>
      <c r="C208" s="134"/>
      <c r="D208" s="825"/>
      <c r="E208" s="844"/>
      <c r="F208" s="836"/>
      <c r="G208" s="837"/>
      <c r="H208" s="848"/>
      <c r="I208" s="826"/>
      <c r="J208" s="826"/>
      <c r="K208" s="826"/>
      <c r="L208" s="836"/>
      <c r="M208" s="837"/>
      <c r="N208" s="826"/>
      <c r="O208" s="830"/>
      <c r="P208" s="839"/>
      <c r="Q208" s="414"/>
      <c r="R208" s="114"/>
      <c r="S208" s="114"/>
      <c r="T208" s="114"/>
      <c r="U208" s="114"/>
      <c r="V208" s="114"/>
      <c r="W208" s="827"/>
      <c r="X208" s="134"/>
      <c r="Y208" s="129"/>
      <c r="Z208" s="828"/>
      <c r="AA208" s="114"/>
      <c r="AB208" s="840"/>
      <c r="AC208" s="114"/>
      <c r="AD208" s="114"/>
    </row>
    <row r="209" spans="2:30" ht="13.5" customHeight="1">
      <c r="B209" s="168"/>
      <c r="C209" s="134"/>
      <c r="D209" s="825"/>
      <c r="E209" s="844"/>
      <c r="F209" s="848"/>
      <c r="G209" s="848"/>
      <c r="H209" s="826"/>
      <c r="I209" s="826"/>
      <c r="J209" s="826"/>
      <c r="K209" s="826"/>
      <c r="L209" s="849"/>
      <c r="M209" s="848"/>
      <c r="N209" s="826"/>
      <c r="O209" s="830"/>
      <c r="P209" s="831"/>
      <c r="Q209" s="414"/>
      <c r="R209" s="114"/>
      <c r="S209" s="114"/>
      <c r="T209" s="114"/>
      <c r="U209" s="114"/>
      <c r="V209" s="114"/>
      <c r="W209" s="827"/>
      <c r="X209" s="134"/>
      <c r="Y209" s="129"/>
      <c r="Z209" s="828"/>
      <c r="AA209" s="114"/>
      <c r="AB209" s="843"/>
      <c r="AC209" s="114"/>
      <c r="AD209" s="114"/>
    </row>
    <row r="210" spans="2:30">
      <c r="B210" s="168"/>
      <c r="C210" s="134"/>
      <c r="D210" s="825"/>
      <c r="E210" s="844"/>
      <c r="F210" s="164"/>
      <c r="G210" s="164"/>
      <c r="H210" s="164"/>
      <c r="I210" s="164"/>
      <c r="J210" s="164"/>
      <c r="K210" s="164"/>
      <c r="L210" s="164"/>
      <c r="M210" s="164"/>
      <c r="N210" s="164"/>
      <c r="O210" s="830"/>
      <c r="P210" s="831"/>
      <c r="Q210" s="414"/>
      <c r="R210" s="114"/>
      <c r="S210" s="114"/>
      <c r="T210" s="114"/>
      <c r="U210" s="114"/>
      <c r="V210" s="114"/>
      <c r="W210" s="827"/>
      <c r="X210" s="134"/>
      <c r="Y210" s="129"/>
      <c r="Z210" s="828"/>
      <c r="AA210" s="114"/>
      <c r="AB210" s="829"/>
      <c r="AC210" s="114"/>
      <c r="AD210" s="114"/>
    </row>
    <row r="211" spans="2:30" ht="12.75" customHeight="1">
      <c r="B211" s="168"/>
      <c r="C211" s="134"/>
      <c r="D211" s="825"/>
      <c r="E211" s="844"/>
      <c r="F211" s="164"/>
      <c r="G211" s="164"/>
      <c r="H211" s="164"/>
      <c r="I211" s="164"/>
      <c r="J211" s="164"/>
      <c r="K211" s="164"/>
      <c r="L211" s="164"/>
      <c r="M211" s="164"/>
      <c r="N211" s="164"/>
      <c r="O211" s="830"/>
      <c r="P211" s="831"/>
      <c r="Q211" s="414"/>
      <c r="R211" s="114"/>
      <c r="S211" s="114"/>
      <c r="T211" s="114"/>
      <c r="U211" s="114"/>
      <c r="V211" s="114"/>
      <c r="W211" s="827"/>
      <c r="X211" s="134"/>
      <c r="Y211" s="129"/>
      <c r="Z211" s="828"/>
      <c r="AA211" s="114"/>
      <c r="AB211" s="829"/>
      <c r="AC211" s="114"/>
      <c r="AD211" s="114"/>
    </row>
    <row r="212" spans="2:30" ht="12" customHeight="1">
      <c r="B212" s="168"/>
      <c r="C212" s="134"/>
      <c r="D212" s="825"/>
      <c r="E212" s="164"/>
      <c r="F212" s="164"/>
      <c r="G212" s="164"/>
      <c r="H212" s="164"/>
      <c r="I212" s="164"/>
      <c r="J212" s="164"/>
      <c r="K212" s="164"/>
      <c r="L212" s="164"/>
      <c r="M212" s="164"/>
      <c r="N212" s="164"/>
      <c r="O212" s="830"/>
      <c r="P212" s="831"/>
      <c r="Q212" s="414"/>
      <c r="R212" s="114"/>
      <c r="S212" s="114"/>
      <c r="T212" s="114"/>
      <c r="U212" s="114"/>
      <c r="V212" s="114"/>
      <c r="W212" s="827"/>
      <c r="X212" s="134"/>
      <c r="Y212" s="129"/>
      <c r="Z212" s="828"/>
      <c r="AA212" s="114"/>
      <c r="AB212" s="829"/>
      <c r="AC212" s="114"/>
      <c r="AD212" s="114"/>
    </row>
    <row r="213" spans="2:30" ht="12.75" customHeight="1">
      <c r="B213" s="168"/>
      <c r="C213" s="134"/>
      <c r="D213" s="825"/>
      <c r="E213" s="164"/>
      <c r="F213" s="164"/>
      <c r="G213" s="164"/>
      <c r="H213" s="164"/>
      <c r="I213" s="164"/>
      <c r="J213" s="164"/>
      <c r="K213" s="845"/>
      <c r="L213" s="164"/>
      <c r="M213" s="164"/>
      <c r="N213" s="164"/>
      <c r="O213" s="833"/>
      <c r="P213" s="831"/>
      <c r="Q213" s="414"/>
      <c r="R213" s="114"/>
      <c r="S213" s="114"/>
      <c r="T213" s="114"/>
      <c r="U213" s="114"/>
      <c r="V213" s="114"/>
      <c r="W213" s="846"/>
      <c r="X213" s="134"/>
      <c r="Y213" s="847"/>
      <c r="Z213" s="828"/>
      <c r="AA213" s="114"/>
      <c r="AB213" s="829"/>
      <c r="AC213" s="114"/>
      <c r="AD213" s="114"/>
    </row>
    <row r="214" spans="2:30">
      <c r="B214" s="114"/>
      <c r="C214" s="114"/>
      <c r="D214" s="114"/>
      <c r="E214" s="114"/>
      <c r="F214" s="114"/>
      <c r="G214" s="114"/>
      <c r="H214" s="114"/>
      <c r="I214" s="114"/>
      <c r="J214" s="114"/>
      <c r="K214" s="114"/>
      <c r="L214" s="114"/>
      <c r="M214" s="114"/>
      <c r="N214" s="114"/>
      <c r="O214" s="114"/>
      <c r="P214" s="114"/>
      <c r="Q214" s="114"/>
      <c r="R214" s="114"/>
      <c r="S214" s="114"/>
      <c r="T214" s="114"/>
      <c r="U214" s="114"/>
      <c r="V214" s="114"/>
      <c r="W214" s="114"/>
      <c r="X214" s="114"/>
      <c r="Y214" s="114"/>
      <c r="Z214" s="114"/>
      <c r="AA214" s="114"/>
      <c r="AB214" s="114"/>
      <c r="AC214" s="114"/>
      <c r="AD214" s="114"/>
    </row>
    <row r="215" spans="2:30">
      <c r="B215" s="114"/>
      <c r="C215" s="114"/>
      <c r="D215" s="114"/>
      <c r="E215" s="114"/>
      <c r="F215" s="114"/>
      <c r="G215" s="114"/>
      <c r="H215" s="114"/>
      <c r="I215" s="114"/>
      <c r="J215" s="114"/>
      <c r="K215" s="114"/>
      <c r="L215" s="114"/>
      <c r="M215" s="114"/>
      <c r="N215" s="114"/>
      <c r="O215" s="114"/>
      <c r="P215" s="114"/>
      <c r="Q215" s="114"/>
      <c r="R215" s="114"/>
      <c r="S215" s="114"/>
      <c r="T215" s="114"/>
      <c r="U215" s="114"/>
      <c r="V215" s="114"/>
      <c r="W215" s="114"/>
      <c r="X215" s="114"/>
      <c r="Y215" s="114"/>
      <c r="Z215" s="114"/>
      <c r="AA215" s="114"/>
      <c r="AB215" s="114"/>
      <c r="AC215" s="114"/>
      <c r="AD215" s="114"/>
    </row>
    <row r="216" spans="2:30">
      <c r="B216" s="114"/>
      <c r="C216" s="114"/>
      <c r="D216" s="114"/>
      <c r="E216" s="114"/>
      <c r="F216" s="114"/>
      <c r="G216" s="114"/>
      <c r="H216" s="114"/>
      <c r="I216" s="114"/>
      <c r="J216" s="114"/>
      <c r="K216" s="114"/>
      <c r="L216" s="114"/>
      <c r="M216" s="114"/>
      <c r="N216" s="114"/>
      <c r="O216" s="114"/>
      <c r="P216" s="114"/>
      <c r="Q216" s="114"/>
      <c r="R216" s="114"/>
      <c r="S216" s="114"/>
      <c r="T216" s="114"/>
      <c r="U216" s="114"/>
      <c r="V216" s="114"/>
      <c r="W216" s="114"/>
      <c r="X216" s="114"/>
      <c r="Y216" s="114"/>
      <c r="Z216" s="114"/>
      <c r="AA216" s="114"/>
      <c r="AB216" s="114"/>
      <c r="AC216" s="114"/>
      <c r="AD216" s="114"/>
    </row>
    <row r="217" spans="2:30">
      <c r="B217" s="114"/>
      <c r="C217" s="114"/>
      <c r="D217" s="114"/>
      <c r="E217" s="114"/>
      <c r="F217" s="114"/>
      <c r="G217" s="114"/>
      <c r="H217" s="114"/>
      <c r="I217" s="114"/>
      <c r="J217" s="114"/>
      <c r="K217" s="114"/>
      <c r="L217" s="114"/>
      <c r="M217" s="114"/>
      <c r="N217" s="114"/>
      <c r="O217" s="114"/>
      <c r="P217" s="114"/>
      <c r="Q217" s="114"/>
      <c r="R217" s="114"/>
      <c r="S217" s="114"/>
      <c r="T217" s="114"/>
      <c r="U217" s="114"/>
      <c r="V217" s="114"/>
      <c r="W217" s="114"/>
      <c r="X217" s="114"/>
      <c r="Y217" s="114"/>
      <c r="Z217" s="114"/>
      <c r="AA217" s="114"/>
      <c r="AB217" s="114"/>
      <c r="AC217" s="114"/>
      <c r="AD217" s="114"/>
    </row>
    <row r="218" spans="2:30">
      <c r="B218" s="114"/>
      <c r="C218" s="114"/>
      <c r="D218" s="114"/>
      <c r="E218" s="114"/>
      <c r="F218" s="114"/>
      <c r="G218" s="114"/>
      <c r="H218" s="114"/>
      <c r="I218" s="114"/>
      <c r="J218" s="114"/>
      <c r="K218" s="114"/>
      <c r="L218" s="114"/>
      <c r="M218" s="114"/>
      <c r="N218" s="114"/>
      <c r="O218" s="114"/>
      <c r="P218" s="114"/>
      <c r="Q218" s="114"/>
      <c r="R218" s="114"/>
      <c r="S218" s="114"/>
      <c r="T218" s="114"/>
      <c r="U218" s="114"/>
      <c r="V218" s="114"/>
      <c r="W218" s="114"/>
      <c r="X218" s="114"/>
      <c r="Y218" s="114"/>
      <c r="Z218" s="114"/>
      <c r="AA218" s="114"/>
      <c r="AB218" s="114"/>
      <c r="AC218" s="114"/>
      <c r="AD218" s="114"/>
    </row>
    <row r="219" spans="2:30">
      <c r="B219" s="114"/>
      <c r="C219" s="114"/>
      <c r="D219" s="114"/>
      <c r="E219" s="114"/>
      <c r="F219" s="114"/>
      <c r="G219" s="114"/>
      <c r="H219" s="114"/>
      <c r="I219" s="114"/>
      <c r="J219" s="114"/>
      <c r="K219" s="114"/>
      <c r="L219" s="114"/>
      <c r="M219" s="114"/>
      <c r="N219" s="114"/>
      <c r="O219" s="114"/>
      <c r="P219" s="114"/>
      <c r="Q219" s="114"/>
      <c r="R219" s="114"/>
      <c r="S219" s="114"/>
      <c r="T219" s="114"/>
      <c r="U219" s="114"/>
      <c r="V219" s="114"/>
      <c r="W219" s="114"/>
      <c r="X219" s="114"/>
      <c r="Y219" s="114"/>
      <c r="Z219" s="114"/>
      <c r="AA219" s="114"/>
      <c r="AB219" s="114"/>
      <c r="AC219" s="114"/>
      <c r="AD219" s="114"/>
    </row>
    <row r="220" spans="2:30">
      <c r="B220" s="114"/>
      <c r="C220" s="114"/>
      <c r="D220" s="114"/>
      <c r="E220" s="114"/>
      <c r="F220" s="114"/>
      <c r="G220" s="114"/>
      <c r="H220" s="114"/>
      <c r="I220" s="114"/>
      <c r="J220" s="114"/>
      <c r="K220" s="114"/>
      <c r="L220" s="114"/>
      <c r="M220" s="114"/>
      <c r="N220" s="114"/>
      <c r="O220" s="114"/>
      <c r="P220" s="114"/>
      <c r="Q220" s="114"/>
      <c r="R220" s="114"/>
      <c r="S220" s="114"/>
      <c r="T220" s="114"/>
      <c r="U220" s="114"/>
      <c r="V220" s="114"/>
      <c r="W220" s="114"/>
      <c r="X220" s="114"/>
      <c r="Y220" s="114"/>
      <c r="Z220" s="114"/>
      <c r="AA220" s="114"/>
      <c r="AB220" s="114"/>
      <c r="AC220" s="114"/>
      <c r="AD220" s="114"/>
    </row>
    <row r="221" spans="2:30">
      <c r="B221" s="114"/>
      <c r="C221" s="114"/>
      <c r="D221" s="114"/>
      <c r="E221" s="114"/>
      <c r="F221" s="114"/>
      <c r="G221" s="114"/>
      <c r="H221" s="114"/>
      <c r="I221" s="114"/>
      <c r="J221" s="114"/>
      <c r="K221" s="114"/>
      <c r="L221" s="114"/>
      <c r="M221" s="114"/>
      <c r="N221" s="114"/>
      <c r="O221" s="114"/>
      <c r="P221" s="114"/>
      <c r="Q221" s="114"/>
      <c r="R221" s="114"/>
      <c r="S221" s="114"/>
      <c r="T221" s="114"/>
      <c r="U221" s="114"/>
      <c r="V221" s="114"/>
      <c r="W221" s="114"/>
      <c r="X221" s="114"/>
      <c r="Y221" s="114"/>
      <c r="Z221" s="114"/>
      <c r="AA221" s="114"/>
      <c r="AB221" s="114"/>
      <c r="AC221" s="114"/>
      <c r="AD221" s="114"/>
    </row>
    <row r="222" spans="2:30">
      <c r="B222" s="114"/>
      <c r="C222" s="114"/>
      <c r="D222" s="114"/>
      <c r="E222" s="114"/>
      <c r="F222" s="114"/>
      <c r="G222" s="114"/>
      <c r="H222" s="114"/>
      <c r="I222" s="114"/>
      <c r="J222" s="114"/>
      <c r="K222" s="114"/>
      <c r="L222" s="114"/>
      <c r="M222" s="114"/>
      <c r="N222" s="114"/>
      <c r="O222" s="114"/>
      <c r="P222" s="114"/>
      <c r="Q222" s="114"/>
      <c r="R222" s="114"/>
      <c r="S222" s="114"/>
      <c r="T222" s="114"/>
      <c r="U222" s="114"/>
      <c r="V222" s="114"/>
      <c r="W222" s="114"/>
      <c r="X222" s="114"/>
      <c r="Y222" s="114"/>
      <c r="Z222" s="114"/>
      <c r="AA222" s="114"/>
      <c r="AB222" s="114"/>
      <c r="AC222" s="114"/>
      <c r="AD222" s="114"/>
    </row>
    <row r="223" spans="2:30">
      <c r="B223" s="114"/>
      <c r="C223" s="114"/>
      <c r="D223" s="114"/>
      <c r="E223" s="114"/>
      <c r="F223" s="114"/>
      <c r="G223" s="114"/>
      <c r="H223" s="114"/>
      <c r="I223" s="114"/>
      <c r="J223" s="114"/>
      <c r="K223" s="114"/>
      <c r="L223" s="114"/>
      <c r="M223" s="114"/>
      <c r="N223" s="114"/>
      <c r="O223" s="114"/>
      <c r="P223" s="114"/>
      <c r="Q223" s="114"/>
      <c r="R223" s="114"/>
      <c r="S223" s="114"/>
      <c r="T223" s="114"/>
      <c r="U223" s="114"/>
      <c r="V223" s="114"/>
      <c r="W223" s="114"/>
      <c r="X223" s="114"/>
      <c r="Y223" s="114"/>
      <c r="Z223" s="114"/>
      <c r="AA223" s="114"/>
      <c r="AB223" s="114"/>
      <c r="AC223" s="114"/>
      <c r="AD223" s="114"/>
    </row>
    <row r="224" spans="2:30">
      <c r="B224" s="114"/>
      <c r="C224" s="114"/>
      <c r="D224" s="114"/>
      <c r="E224" s="114"/>
      <c r="F224" s="114"/>
      <c r="G224" s="114"/>
      <c r="H224" s="114"/>
      <c r="I224" s="114"/>
      <c r="J224" s="114"/>
      <c r="K224" s="114"/>
      <c r="L224" s="114"/>
      <c r="M224" s="114"/>
      <c r="N224" s="114"/>
      <c r="O224" s="114"/>
      <c r="P224" s="114"/>
      <c r="Q224" s="114"/>
      <c r="R224" s="114"/>
      <c r="S224" s="114"/>
      <c r="T224" s="114"/>
      <c r="U224" s="114"/>
      <c r="V224" s="114"/>
      <c r="W224" s="114"/>
      <c r="X224" s="114"/>
      <c r="Y224" s="114"/>
      <c r="Z224" s="114"/>
      <c r="AA224" s="114"/>
      <c r="AB224" s="114"/>
      <c r="AC224" s="114"/>
      <c r="AD224" s="114"/>
    </row>
    <row r="225" spans="2:30">
      <c r="B225" s="114"/>
      <c r="C225" s="114"/>
      <c r="D225" s="114"/>
      <c r="E225" s="114"/>
      <c r="F225" s="114"/>
      <c r="G225" s="114"/>
      <c r="H225" s="114"/>
      <c r="I225" s="114"/>
      <c r="J225" s="114"/>
      <c r="K225" s="114"/>
      <c r="L225" s="114"/>
      <c r="M225" s="114"/>
      <c r="N225" s="114"/>
      <c r="O225" s="114"/>
      <c r="P225" s="114"/>
      <c r="Q225" s="114"/>
      <c r="R225" s="114"/>
      <c r="S225" s="114"/>
      <c r="T225" s="114"/>
      <c r="U225" s="114"/>
      <c r="V225" s="114"/>
      <c r="W225" s="114"/>
      <c r="X225" s="114"/>
      <c r="Y225" s="114"/>
      <c r="Z225" s="114"/>
      <c r="AA225" s="114"/>
      <c r="AB225" s="114"/>
      <c r="AC225" s="114"/>
      <c r="AD225" s="114"/>
    </row>
    <row r="226" spans="2:30">
      <c r="B226" s="114"/>
      <c r="C226" s="114"/>
      <c r="D226" s="114"/>
      <c r="E226" s="114"/>
      <c r="F226" s="114"/>
      <c r="G226" s="114"/>
      <c r="H226" s="114"/>
      <c r="I226" s="114"/>
      <c r="J226" s="114"/>
      <c r="K226" s="114"/>
      <c r="L226" s="114"/>
      <c r="M226" s="114"/>
      <c r="N226" s="114"/>
      <c r="O226" s="114"/>
      <c r="P226" s="114"/>
      <c r="Q226" s="114"/>
      <c r="R226" s="114"/>
      <c r="S226" s="114"/>
      <c r="T226" s="114"/>
      <c r="U226" s="114"/>
      <c r="V226" s="114"/>
      <c r="W226" s="114"/>
      <c r="X226" s="114"/>
      <c r="Y226" s="114"/>
      <c r="Z226" s="114"/>
      <c r="AA226" s="114"/>
      <c r="AB226" s="114"/>
      <c r="AC226" s="114"/>
      <c r="AD226" s="114"/>
    </row>
    <row r="227" spans="2:30">
      <c r="B227" s="114"/>
      <c r="C227" s="114"/>
      <c r="D227" s="114"/>
      <c r="E227" s="114"/>
      <c r="F227" s="114"/>
      <c r="G227" s="114"/>
      <c r="H227" s="114"/>
      <c r="I227" s="114"/>
      <c r="J227" s="114"/>
      <c r="K227" s="114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4"/>
      <c r="Y227" s="114"/>
      <c r="Z227" s="114"/>
      <c r="AA227" s="114"/>
      <c r="AB227" s="114"/>
      <c r="AC227" s="114"/>
      <c r="AD227" s="114"/>
    </row>
    <row r="228" spans="2:30">
      <c r="B228" s="114"/>
      <c r="C228" s="114"/>
      <c r="D228" s="114"/>
      <c r="E228" s="114"/>
      <c r="F228" s="114"/>
      <c r="G228" s="114"/>
      <c r="H228" s="114"/>
      <c r="I228" s="114"/>
      <c r="J228" s="114"/>
      <c r="K228" s="114"/>
      <c r="L228" s="114"/>
      <c r="M228" s="114"/>
      <c r="N228" s="114"/>
      <c r="O228" s="114"/>
      <c r="P228" s="114"/>
      <c r="Q228" s="114"/>
      <c r="R228" s="114"/>
      <c r="S228" s="114"/>
      <c r="T228" s="114"/>
      <c r="U228" s="114"/>
      <c r="V228" s="114"/>
      <c r="W228" s="114"/>
      <c r="X228" s="114"/>
      <c r="Y228" s="114"/>
      <c r="Z228" s="114"/>
      <c r="AA228" s="114"/>
      <c r="AB228" s="114"/>
      <c r="AC228" s="114"/>
      <c r="AD228" s="114"/>
    </row>
    <row r="229" spans="2:30">
      <c r="B229" s="114"/>
      <c r="C229" s="114"/>
      <c r="D229" s="114"/>
      <c r="E229" s="114"/>
      <c r="F229" s="114"/>
      <c r="G229" s="114"/>
      <c r="H229" s="114"/>
      <c r="I229" s="114"/>
      <c r="J229" s="114"/>
      <c r="K229" s="114"/>
      <c r="L229" s="114"/>
      <c r="M229" s="114"/>
      <c r="N229" s="114"/>
      <c r="O229" s="114"/>
      <c r="P229" s="114"/>
      <c r="Q229" s="114"/>
      <c r="R229" s="114"/>
      <c r="S229" s="114"/>
      <c r="T229" s="114"/>
      <c r="U229" s="114"/>
      <c r="V229" s="114"/>
      <c r="W229" s="114"/>
      <c r="X229" s="114"/>
      <c r="Y229" s="114"/>
      <c r="Z229" s="114"/>
      <c r="AA229" s="114"/>
      <c r="AB229" s="114"/>
      <c r="AC229" s="114"/>
      <c r="AD229" s="114"/>
    </row>
    <row r="230" spans="2:30">
      <c r="B230" s="114"/>
      <c r="C230" s="114"/>
      <c r="D230" s="114"/>
      <c r="E230" s="114"/>
      <c r="F230" s="114"/>
      <c r="G230" s="114"/>
      <c r="H230" s="114"/>
      <c r="I230" s="114"/>
      <c r="J230" s="114"/>
      <c r="K230" s="114"/>
      <c r="L230" s="114"/>
      <c r="M230" s="114"/>
      <c r="N230" s="114"/>
      <c r="O230" s="114"/>
      <c r="P230" s="114"/>
      <c r="Q230" s="114"/>
      <c r="R230" s="114"/>
      <c r="S230" s="114"/>
      <c r="T230" s="114"/>
      <c r="U230" s="114"/>
      <c r="V230" s="114"/>
      <c r="W230" s="114"/>
      <c r="X230" s="114"/>
      <c r="Y230" s="114"/>
      <c r="Z230" s="114"/>
      <c r="AA230" s="114"/>
      <c r="AB230" s="114"/>
      <c r="AC230" s="114"/>
      <c r="AD230" s="114"/>
    </row>
    <row r="231" spans="2:30">
      <c r="B231" s="114"/>
      <c r="C231" s="114"/>
      <c r="D231" s="114"/>
      <c r="E231" s="114"/>
      <c r="F231" s="114"/>
      <c r="G231" s="114"/>
      <c r="H231" s="114"/>
      <c r="I231" s="114"/>
      <c r="J231" s="114"/>
      <c r="K231" s="114"/>
      <c r="L231" s="114"/>
      <c r="M231" s="114"/>
      <c r="N231" s="114"/>
      <c r="O231" s="114"/>
      <c r="P231" s="114"/>
      <c r="Q231" s="114"/>
      <c r="R231" s="114"/>
      <c r="S231" s="114"/>
      <c r="T231" s="114"/>
      <c r="U231" s="114"/>
      <c r="V231" s="114"/>
      <c r="W231" s="114"/>
      <c r="X231" s="114"/>
      <c r="Y231" s="114"/>
      <c r="Z231" s="114"/>
      <c r="AA231" s="114"/>
      <c r="AB231" s="114"/>
      <c r="AC231" s="114"/>
      <c r="AD231" s="114"/>
    </row>
    <row r="232" spans="2:30">
      <c r="B232" s="114"/>
      <c r="C232" s="114"/>
      <c r="D232" s="114"/>
      <c r="E232" s="114"/>
      <c r="F232" s="114"/>
      <c r="G232" s="114"/>
      <c r="H232" s="114"/>
      <c r="I232" s="114"/>
      <c r="J232" s="114"/>
      <c r="K232" s="114"/>
      <c r="L232" s="114"/>
      <c r="M232" s="114"/>
      <c r="N232" s="114"/>
      <c r="O232" s="114"/>
      <c r="P232" s="114"/>
      <c r="Q232" s="114"/>
      <c r="R232" s="114"/>
      <c r="S232" s="114"/>
      <c r="T232" s="114"/>
      <c r="U232" s="114"/>
      <c r="V232" s="114"/>
      <c r="W232" s="114"/>
      <c r="X232" s="114"/>
      <c r="Y232" s="114"/>
      <c r="Z232" s="114"/>
      <c r="AA232" s="114"/>
      <c r="AB232" s="114"/>
      <c r="AC232" s="114"/>
      <c r="AD232" s="114"/>
    </row>
    <row r="233" spans="2:30">
      <c r="B233" s="114"/>
      <c r="C233" s="114"/>
      <c r="D233" s="114"/>
      <c r="E233" s="114"/>
      <c r="F233" s="114"/>
      <c r="G233" s="114"/>
      <c r="H233" s="114"/>
      <c r="I233" s="114"/>
      <c r="J233" s="114"/>
      <c r="K233" s="114"/>
      <c r="L233" s="114"/>
      <c r="M233" s="114"/>
      <c r="N233" s="114"/>
      <c r="O233" s="114"/>
      <c r="P233" s="114"/>
      <c r="Q233" s="114"/>
      <c r="R233" s="114"/>
      <c r="S233" s="114"/>
      <c r="T233" s="114"/>
      <c r="U233" s="114"/>
      <c r="V233" s="114"/>
      <c r="W233" s="114"/>
      <c r="X233" s="114"/>
      <c r="Y233" s="114"/>
      <c r="Z233" s="114"/>
      <c r="AA233" s="114"/>
      <c r="AB233" s="114"/>
      <c r="AC233" s="114"/>
      <c r="AD233" s="114"/>
    </row>
    <row r="234" spans="2:30">
      <c r="B234" s="114"/>
      <c r="C234" s="114"/>
      <c r="D234" s="114"/>
      <c r="E234" s="114"/>
      <c r="F234" s="114"/>
      <c r="G234" s="114"/>
      <c r="H234" s="114"/>
      <c r="I234" s="114"/>
      <c r="J234" s="114"/>
      <c r="K234" s="114"/>
      <c r="L234" s="114"/>
      <c r="M234" s="114"/>
      <c r="N234" s="114"/>
      <c r="O234" s="114"/>
      <c r="P234" s="114"/>
      <c r="Q234" s="114"/>
      <c r="R234" s="114"/>
      <c r="S234" s="114"/>
      <c r="T234" s="114"/>
      <c r="U234" s="114"/>
      <c r="V234" s="114"/>
      <c r="W234" s="114"/>
      <c r="X234" s="114"/>
      <c r="Y234" s="114"/>
      <c r="Z234" s="114"/>
      <c r="AA234" s="114"/>
      <c r="AB234" s="114"/>
      <c r="AC234" s="114"/>
      <c r="AD234" s="114"/>
    </row>
    <row r="235" spans="2:30">
      <c r="B235" s="114"/>
      <c r="C235" s="114"/>
      <c r="D235" s="114"/>
      <c r="E235" s="114"/>
      <c r="F235" s="114"/>
      <c r="G235" s="114"/>
      <c r="H235" s="114"/>
      <c r="I235" s="114"/>
      <c r="J235" s="114"/>
      <c r="K235" s="114"/>
      <c r="L235" s="114"/>
      <c r="M235" s="114"/>
      <c r="N235" s="114"/>
      <c r="O235" s="114"/>
      <c r="P235" s="114"/>
      <c r="Q235" s="114"/>
      <c r="R235" s="114"/>
      <c r="S235" s="114"/>
      <c r="T235" s="114"/>
      <c r="U235" s="114"/>
      <c r="V235" s="114"/>
      <c r="W235" s="114"/>
      <c r="X235" s="114"/>
      <c r="Y235" s="114"/>
      <c r="Z235" s="114"/>
      <c r="AA235" s="114"/>
      <c r="AB235" s="114"/>
      <c r="AC235" s="114"/>
      <c r="AD235" s="114"/>
    </row>
    <row r="236" spans="2:30">
      <c r="B236" s="114"/>
      <c r="C236" s="114"/>
      <c r="D236" s="114"/>
      <c r="E236" s="114"/>
      <c r="F236" s="114"/>
      <c r="G236" s="114"/>
      <c r="H236" s="114"/>
      <c r="I236" s="114"/>
      <c r="J236" s="114"/>
      <c r="K236" s="114"/>
      <c r="L236" s="114"/>
      <c r="M236" s="114"/>
      <c r="N236" s="114"/>
      <c r="O236" s="114"/>
      <c r="P236" s="114"/>
      <c r="Q236" s="114"/>
      <c r="R236" s="114"/>
      <c r="S236" s="114"/>
      <c r="T236" s="114"/>
      <c r="U236" s="114"/>
      <c r="V236" s="114"/>
      <c r="W236" s="114"/>
      <c r="X236" s="114"/>
      <c r="Y236" s="114"/>
      <c r="Z236" s="114"/>
      <c r="AA236" s="114"/>
      <c r="AB236" s="114"/>
      <c r="AC236" s="114"/>
      <c r="AD236" s="114"/>
    </row>
    <row r="237" spans="2:30">
      <c r="B237" s="114"/>
      <c r="C237" s="114"/>
      <c r="D237" s="114"/>
      <c r="E237" s="114"/>
      <c r="F237" s="114"/>
      <c r="G237" s="114"/>
      <c r="H237" s="114"/>
      <c r="I237" s="114"/>
      <c r="J237" s="114"/>
      <c r="K237" s="114"/>
      <c r="L237" s="114"/>
      <c r="M237" s="114"/>
      <c r="N237" s="114"/>
      <c r="O237" s="114"/>
      <c r="P237" s="114"/>
      <c r="Q237" s="114"/>
      <c r="R237" s="114"/>
      <c r="S237" s="114"/>
      <c r="T237" s="114"/>
      <c r="U237" s="114"/>
      <c r="V237" s="114"/>
      <c r="W237" s="114"/>
      <c r="X237" s="114"/>
      <c r="Y237" s="114"/>
      <c r="Z237" s="114"/>
      <c r="AA237" s="114"/>
      <c r="AB237" s="114"/>
      <c r="AC237" s="114"/>
      <c r="AD237" s="114"/>
    </row>
    <row r="238" spans="2:30">
      <c r="B238" s="114"/>
      <c r="C238" s="114"/>
      <c r="D238" s="114"/>
      <c r="E238" s="114"/>
      <c r="F238" s="114"/>
      <c r="G238" s="114"/>
      <c r="H238" s="114"/>
      <c r="I238" s="114"/>
      <c r="J238" s="114"/>
      <c r="K238" s="114"/>
      <c r="L238" s="114"/>
      <c r="M238" s="114"/>
      <c r="N238" s="114"/>
      <c r="O238" s="114"/>
      <c r="P238" s="114"/>
      <c r="Q238" s="114"/>
      <c r="R238" s="114"/>
      <c r="S238" s="114"/>
      <c r="T238" s="114"/>
      <c r="U238" s="114"/>
      <c r="V238" s="114"/>
      <c r="W238" s="114"/>
      <c r="X238" s="114"/>
      <c r="Y238" s="114"/>
      <c r="Z238" s="114"/>
      <c r="AA238" s="114"/>
      <c r="AB238" s="114"/>
      <c r="AC238" s="114"/>
      <c r="AD238" s="114"/>
    </row>
    <row r="239" spans="2:30">
      <c r="B239" s="114"/>
      <c r="C239" s="114"/>
      <c r="D239" s="114"/>
      <c r="E239" s="114"/>
      <c r="F239" s="114"/>
      <c r="G239" s="114"/>
      <c r="H239" s="114"/>
      <c r="I239" s="114"/>
      <c r="J239" s="114"/>
      <c r="K239" s="114"/>
      <c r="L239" s="114"/>
      <c r="M239" s="114"/>
      <c r="N239" s="114"/>
      <c r="O239" s="114"/>
      <c r="P239" s="114"/>
      <c r="Q239" s="114"/>
      <c r="R239" s="114"/>
      <c r="S239" s="114"/>
      <c r="T239" s="114"/>
      <c r="U239" s="114"/>
      <c r="V239" s="114"/>
      <c r="W239" s="114"/>
      <c r="X239" s="114"/>
      <c r="Y239" s="114"/>
      <c r="Z239" s="114"/>
      <c r="AA239" s="114"/>
      <c r="AB239" s="114"/>
      <c r="AC239" s="114"/>
      <c r="AD239" s="114"/>
    </row>
    <row r="240" spans="2:30">
      <c r="B240" s="114"/>
      <c r="C240" s="114"/>
      <c r="D240" s="114"/>
      <c r="E240" s="114"/>
      <c r="F240" s="114"/>
      <c r="G240" s="114"/>
      <c r="H240" s="114"/>
      <c r="I240" s="114"/>
      <c r="J240" s="114"/>
      <c r="K240" s="114"/>
      <c r="L240" s="114"/>
      <c r="M240" s="114"/>
      <c r="N240" s="114"/>
      <c r="O240" s="114"/>
      <c r="P240" s="114"/>
      <c r="Q240" s="114"/>
      <c r="R240" s="114"/>
      <c r="S240" s="114"/>
      <c r="T240" s="114"/>
      <c r="U240" s="114"/>
      <c r="V240" s="114"/>
      <c r="W240" s="114"/>
      <c r="X240" s="114"/>
      <c r="Y240" s="114"/>
      <c r="Z240" s="114"/>
      <c r="AA240" s="114"/>
      <c r="AB240" s="114"/>
      <c r="AC240" s="114"/>
      <c r="AD240" s="114"/>
    </row>
    <row r="241" spans="2:30">
      <c r="B241" s="114"/>
      <c r="C241" s="114"/>
      <c r="D241" s="114"/>
      <c r="E241" s="114"/>
      <c r="F241" s="114"/>
      <c r="G241" s="114"/>
      <c r="H241" s="114"/>
      <c r="I241" s="114"/>
      <c r="J241" s="114"/>
      <c r="K241" s="114"/>
      <c r="L241" s="114"/>
      <c r="M241" s="114"/>
      <c r="N241" s="114"/>
      <c r="O241" s="114"/>
      <c r="P241" s="114"/>
      <c r="Q241" s="114"/>
      <c r="R241" s="114"/>
      <c r="S241" s="114"/>
      <c r="T241" s="114"/>
      <c r="U241" s="114"/>
      <c r="V241" s="114"/>
      <c r="W241" s="114"/>
      <c r="X241" s="114"/>
      <c r="Y241" s="114"/>
      <c r="Z241" s="114"/>
      <c r="AA241" s="114"/>
      <c r="AB241" s="114"/>
      <c r="AC241" s="114"/>
      <c r="AD241" s="114"/>
    </row>
    <row r="242" spans="2:30">
      <c r="B242" s="114"/>
      <c r="C242" s="114"/>
      <c r="D242" s="114"/>
      <c r="E242" s="114"/>
      <c r="F242" s="114"/>
      <c r="G242" s="114"/>
      <c r="H242" s="114"/>
      <c r="I242" s="114"/>
      <c r="J242" s="114"/>
      <c r="K242" s="114"/>
      <c r="L242" s="114"/>
      <c r="M242" s="114"/>
      <c r="N242" s="114"/>
      <c r="O242" s="114"/>
      <c r="P242" s="114"/>
      <c r="Q242" s="114"/>
      <c r="R242" s="114"/>
      <c r="S242" s="114"/>
      <c r="T242" s="114"/>
      <c r="U242" s="114"/>
      <c r="V242" s="114"/>
      <c r="W242" s="114"/>
      <c r="X242" s="114"/>
      <c r="Y242" s="114"/>
      <c r="Z242" s="114"/>
      <c r="AA242" s="114"/>
      <c r="AB242" s="114"/>
      <c r="AC242" s="114"/>
      <c r="AD242" s="114"/>
    </row>
    <row r="243" spans="2:30">
      <c r="B243" s="114"/>
      <c r="C243" s="114"/>
      <c r="D243" s="114"/>
      <c r="E243" s="114"/>
      <c r="F243" s="114"/>
      <c r="G243" s="114"/>
      <c r="H243" s="114"/>
      <c r="I243" s="114"/>
      <c r="J243" s="114"/>
      <c r="K243" s="114"/>
      <c r="L243" s="114"/>
      <c r="M243" s="114"/>
      <c r="N243" s="114"/>
      <c r="O243" s="114"/>
      <c r="P243" s="114"/>
      <c r="Q243" s="114"/>
      <c r="R243" s="114"/>
      <c r="S243" s="114"/>
      <c r="T243" s="114"/>
      <c r="U243" s="114"/>
      <c r="V243" s="114"/>
      <c r="W243" s="114"/>
      <c r="X243" s="114"/>
      <c r="Y243" s="114"/>
      <c r="Z243" s="114"/>
      <c r="AA243" s="114"/>
      <c r="AB243" s="114"/>
      <c r="AC243" s="114"/>
      <c r="AD243" s="114"/>
    </row>
    <row r="244" spans="2:30">
      <c r="B244" s="114"/>
      <c r="C244" s="114"/>
      <c r="D244" s="114"/>
      <c r="E244" s="114"/>
      <c r="F244" s="114"/>
      <c r="G244" s="114"/>
      <c r="H244" s="114"/>
      <c r="I244" s="114"/>
      <c r="J244" s="114"/>
      <c r="K244" s="114"/>
      <c r="L244" s="114"/>
      <c r="M244" s="114"/>
      <c r="N244" s="114"/>
      <c r="O244" s="114"/>
      <c r="P244" s="114"/>
      <c r="Q244" s="114"/>
      <c r="R244" s="114"/>
      <c r="S244" s="114"/>
      <c r="T244" s="114"/>
      <c r="U244" s="114"/>
      <c r="V244" s="114"/>
      <c r="W244" s="114"/>
      <c r="X244" s="114"/>
      <c r="Y244" s="114"/>
      <c r="Z244" s="114"/>
      <c r="AA244" s="114"/>
      <c r="AB244" s="114"/>
      <c r="AC244" s="114"/>
      <c r="AD244" s="114"/>
    </row>
    <row r="245" spans="2:30">
      <c r="B245" s="114"/>
      <c r="C245" s="114"/>
      <c r="D245" s="114"/>
      <c r="E245" s="114"/>
      <c r="F245" s="114"/>
      <c r="G245" s="114"/>
      <c r="H245" s="114"/>
      <c r="I245" s="114"/>
      <c r="J245" s="114"/>
      <c r="K245" s="114"/>
      <c r="L245" s="114"/>
      <c r="M245" s="114"/>
      <c r="N245" s="114"/>
      <c r="O245" s="114"/>
      <c r="P245" s="114"/>
      <c r="Q245" s="114"/>
      <c r="R245" s="114"/>
      <c r="S245" s="114"/>
      <c r="T245" s="114"/>
      <c r="U245" s="114"/>
      <c r="V245" s="114"/>
      <c r="W245" s="114"/>
      <c r="X245" s="114"/>
      <c r="Y245" s="114"/>
      <c r="Z245" s="114"/>
      <c r="AA245" s="114"/>
      <c r="AB245" s="114"/>
      <c r="AC245" s="114"/>
      <c r="AD245" s="114"/>
    </row>
    <row r="246" spans="2:30">
      <c r="B246" s="114"/>
      <c r="C246" s="114"/>
      <c r="D246" s="114"/>
      <c r="E246" s="114"/>
      <c r="F246" s="114"/>
      <c r="G246" s="114"/>
      <c r="H246" s="114"/>
      <c r="I246" s="114"/>
      <c r="J246" s="114"/>
      <c r="K246" s="114"/>
      <c r="L246" s="114"/>
      <c r="M246" s="114"/>
      <c r="N246" s="114"/>
      <c r="O246" s="114"/>
      <c r="P246" s="114"/>
      <c r="Q246" s="114"/>
      <c r="R246" s="114"/>
      <c r="S246" s="114"/>
      <c r="T246" s="114"/>
      <c r="U246" s="114"/>
      <c r="V246" s="114"/>
      <c r="W246" s="114"/>
      <c r="X246" s="114"/>
      <c r="Y246" s="114"/>
      <c r="Z246" s="114"/>
      <c r="AA246" s="114"/>
      <c r="AB246" s="114"/>
      <c r="AC246" s="114"/>
      <c r="AD246" s="114"/>
    </row>
    <row r="247" spans="2:30">
      <c r="B247" s="114"/>
      <c r="C247" s="114"/>
      <c r="D247" s="114"/>
      <c r="E247" s="114"/>
      <c r="F247" s="114"/>
      <c r="G247" s="114"/>
      <c r="H247" s="114"/>
      <c r="I247" s="114"/>
      <c r="J247" s="114"/>
      <c r="K247" s="114"/>
      <c r="L247" s="114"/>
      <c r="M247" s="114"/>
      <c r="N247" s="114"/>
      <c r="O247" s="114"/>
      <c r="P247" s="114"/>
      <c r="Q247" s="114"/>
      <c r="R247" s="114"/>
      <c r="S247" s="114"/>
      <c r="T247" s="114"/>
      <c r="U247" s="114"/>
      <c r="V247" s="114"/>
      <c r="W247" s="114"/>
      <c r="X247" s="114"/>
      <c r="Y247" s="114"/>
      <c r="Z247" s="114"/>
      <c r="AA247" s="114"/>
      <c r="AB247" s="114"/>
      <c r="AC247" s="114"/>
      <c r="AD247" s="114"/>
    </row>
    <row r="248" spans="2:30">
      <c r="B248" s="114"/>
      <c r="C248" s="114"/>
      <c r="D248" s="114"/>
      <c r="E248" s="114"/>
      <c r="F248" s="114"/>
      <c r="G248" s="114"/>
      <c r="H248" s="114"/>
      <c r="I248" s="114"/>
      <c r="J248" s="114"/>
      <c r="K248" s="114"/>
      <c r="L248" s="114"/>
      <c r="M248" s="114"/>
      <c r="N248" s="114"/>
      <c r="O248" s="114"/>
      <c r="P248" s="114"/>
      <c r="Q248" s="114"/>
      <c r="R248" s="114"/>
      <c r="S248" s="114"/>
      <c r="T248" s="114"/>
      <c r="U248" s="114"/>
      <c r="V248" s="114"/>
      <c r="W248" s="114"/>
      <c r="X248" s="114"/>
      <c r="Y248" s="114"/>
      <c r="Z248" s="114"/>
      <c r="AA248" s="114"/>
      <c r="AB248" s="114"/>
      <c r="AC248" s="114"/>
      <c r="AD248" s="114"/>
    </row>
    <row r="249" spans="2:30">
      <c r="B249" s="114"/>
      <c r="C249" s="114"/>
      <c r="D249" s="114"/>
      <c r="E249" s="114"/>
      <c r="F249" s="114"/>
      <c r="G249" s="114"/>
      <c r="H249" s="114"/>
      <c r="I249" s="114"/>
      <c r="J249" s="114"/>
      <c r="K249" s="114"/>
      <c r="L249" s="114"/>
      <c r="M249" s="114"/>
      <c r="N249" s="114"/>
      <c r="O249" s="114"/>
      <c r="P249" s="114"/>
      <c r="Q249" s="114"/>
      <c r="R249" s="114"/>
      <c r="S249" s="114"/>
      <c r="T249" s="114"/>
      <c r="U249" s="114"/>
      <c r="V249" s="114"/>
      <c r="W249" s="114"/>
      <c r="X249" s="114"/>
      <c r="Y249" s="114"/>
      <c r="Z249" s="114"/>
      <c r="AA249" s="114"/>
      <c r="AB249" s="114"/>
      <c r="AC249" s="114"/>
      <c r="AD249" s="114"/>
    </row>
    <row r="250" spans="2:30">
      <c r="B250" s="114"/>
      <c r="C250" s="114"/>
      <c r="D250" s="114"/>
      <c r="E250" s="114"/>
      <c r="F250" s="114"/>
      <c r="G250" s="114"/>
      <c r="H250" s="114"/>
      <c r="I250" s="114"/>
      <c r="J250" s="114"/>
      <c r="K250" s="114"/>
      <c r="L250" s="114"/>
      <c r="M250" s="114"/>
      <c r="N250" s="114"/>
      <c r="O250" s="114"/>
      <c r="P250" s="114"/>
      <c r="Q250" s="114"/>
      <c r="R250" s="114"/>
      <c r="S250" s="114"/>
      <c r="T250" s="114"/>
      <c r="U250" s="114"/>
      <c r="V250" s="114"/>
      <c r="W250" s="114"/>
      <c r="X250" s="114"/>
      <c r="Y250" s="114"/>
      <c r="Z250" s="114"/>
      <c r="AA250" s="114"/>
      <c r="AB250" s="114"/>
      <c r="AC250" s="114"/>
      <c r="AD250" s="114"/>
    </row>
    <row r="251" spans="2:30">
      <c r="B251" s="114"/>
      <c r="C251" s="114"/>
      <c r="D251" s="114"/>
      <c r="E251" s="114"/>
      <c r="F251" s="114"/>
      <c r="G251" s="114"/>
      <c r="H251" s="114"/>
      <c r="I251" s="114"/>
      <c r="J251" s="114"/>
      <c r="K251" s="114"/>
      <c r="L251" s="114"/>
      <c r="M251" s="114"/>
      <c r="N251" s="114"/>
      <c r="O251" s="114"/>
      <c r="P251" s="114"/>
      <c r="Q251" s="114"/>
      <c r="R251" s="114"/>
      <c r="S251" s="114"/>
      <c r="T251" s="114"/>
      <c r="U251" s="114"/>
      <c r="V251" s="114"/>
      <c r="W251" s="114"/>
      <c r="X251" s="114"/>
      <c r="Y251" s="114"/>
      <c r="Z251" s="114"/>
      <c r="AA251" s="114"/>
      <c r="AB251" s="114"/>
      <c r="AC251" s="114"/>
      <c r="AD251" s="114"/>
    </row>
    <row r="252" spans="2:30">
      <c r="B252" s="114"/>
      <c r="C252" s="114"/>
      <c r="D252" s="114"/>
      <c r="E252" s="114"/>
      <c r="F252" s="114"/>
      <c r="G252" s="114"/>
      <c r="H252" s="114"/>
      <c r="I252" s="114"/>
      <c r="J252" s="114"/>
      <c r="K252" s="114"/>
      <c r="L252" s="114"/>
      <c r="M252" s="114"/>
      <c r="N252" s="114"/>
      <c r="O252" s="114"/>
      <c r="P252" s="114"/>
      <c r="Q252" s="114"/>
      <c r="R252" s="114"/>
      <c r="S252" s="114"/>
      <c r="T252" s="114"/>
      <c r="U252" s="114"/>
      <c r="V252" s="114"/>
      <c r="W252" s="114"/>
      <c r="X252" s="114"/>
      <c r="Y252" s="114"/>
      <c r="Z252" s="114"/>
      <c r="AA252" s="114"/>
      <c r="AB252" s="114"/>
      <c r="AC252" s="114"/>
      <c r="AD252" s="114"/>
    </row>
    <row r="253" spans="2:30">
      <c r="B253" s="114"/>
      <c r="C253" s="114"/>
      <c r="D253" s="114"/>
      <c r="E253" s="114"/>
      <c r="F253" s="114"/>
      <c r="G253" s="114"/>
      <c r="H253" s="114"/>
      <c r="I253" s="114"/>
      <c r="J253" s="114"/>
      <c r="K253" s="114"/>
      <c r="L253" s="114"/>
      <c r="M253" s="114"/>
      <c r="N253" s="114"/>
      <c r="O253" s="114"/>
      <c r="P253" s="114"/>
      <c r="Q253" s="114"/>
      <c r="R253" s="114"/>
      <c r="S253" s="114"/>
      <c r="T253" s="114"/>
      <c r="U253" s="114"/>
      <c r="V253" s="114"/>
      <c r="W253" s="114"/>
      <c r="X253" s="114"/>
      <c r="Y253" s="114"/>
      <c r="Z253" s="114"/>
      <c r="AA253" s="114"/>
      <c r="AB253" s="114"/>
      <c r="AC253" s="114"/>
      <c r="AD253" s="114"/>
    </row>
    <row r="254" spans="2:30">
      <c r="B254" s="114"/>
      <c r="C254" s="114"/>
      <c r="D254" s="114"/>
      <c r="E254" s="114"/>
      <c r="F254" s="114"/>
      <c r="G254" s="114"/>
      <c r="H254" s="114"/>
      <c r="I254" s="114"/>
      <c r="J254" s="114"/>
      <c r="K254" s="114"/>
      <c r="L254" s="114"/>
      <c r="M254" s="114"/>
      <c r="N254" s="114"/>
      <c r="O254" s="114"/>
      <c r="P254" s="114"/>
      <c r="Q254" s="114"/>
      <c r="R254" s="114"/>
      <c r="S254" s="114"/>
      <c r="T254" s="114"/>
      <c r="U254" s="114"/>
      <c r="V254" s="114"/>
      <c r="W254" s="114"/>
      <c r="X254" s="114"/>
      <c r="Y254" s="114"/>
      <c r="Z254" s="114"/>
      <c r="AA254" s="114"/>
      <c r="AB254" s="114"/>
      <c r="AC254" s="114"/>
      <c r="AD254" s="114"/>
    </row>
    <row r="255" spans="2:30">
      <c r="B255" s="114"/>
      <c r="C255" s="114"/>
      <c r="D255" s="114"/>
      <c r="E255" s="114"/>
      <c r="F255" s="114"/>
      <c r="G255" s="114"/>
      <c r="H255" s="114"/>
      <c r="I255" s="114"/>
      <c r="J255" s="114"/>
      <c r="K255" s="114"/>
      <c r="L255" s="114"/>
      <c r="M255" s="114"/>
      <c r="N255" s="114"/>
      <c r="O255" s="114"/>
      <c r="P255" s="114"/>
      <c r="Q255" s="114"/>
      <c r="R255" s="114"/>
      <c r="S255" s="114"/>
      <c r="T255" s="114"/>
      <c r="U255" s="114"/>
      <c r="V255" s="114"/>
      <c r="W255" s="114"/>
      <c r="X255" s="114"/>
      <c r="Y255" s="114"/>
      <c r="Z255" s="114"/>
      <c r="AA255" s="114"/>
      <c r="AB255" s="114"/>
      <c r="AC255" s="114"/>
      <c r="AD255" s="114"/>
    </row>
    <row r="256" spans="2:30">
      <c r="B256" s="114"/>
      <c r="C256" s="114"/>
      <c r="D256" s="114"/>
      <c r="E256" s="114"/>
      <c r="F256" s="114"/>
      <c r="G256" s="114"/>
      <c r="H256" s="114"/>
      <c r="I256" s="114"/>
      <c r="J256" s="114"/>
      <c r="K256" s="114"/>
      <c r="L256" s="114"/>
      <c r="M256" s="114"/>
      <c r="N256" s="114"/>
      <c r="O256" s="114"/>
      <c r="P256" s="114"/>
      <c r="Q256" s="114"/>
      <c r="R256" s="114"/>
      <c r="S256" s="114"/>
      <c r="T256" s="114"/>
      <c r="U256" s="114"/>
      <c r="V256" s="114"/>
      <c r="W256" s="114"/>
      <c r="X256" s="114"/>
      <c r="Y256" s="114"/>
      <c r="Z256" s="114"/>
      <c r="AA256" s="114"/>
      <c r="AB256" s="114"/>
      <c r="AC256" s="114"/>
      <c r="AD256" s="114"/>
    </row>
    <row r="257" spans="2:30">
      <c r="B257" s="114"/>
      <c r="C257" s="114"/>
      <c r="D257" s="114"/>
      <c r="E257" s="114"/>
      <c r="F257" s="114"/>
      <c r="G257" s="114"/>
      <c r="H257" s="114"/>
      <c r="I257" s="114"/>
      <c r="J257" s="114"/>
      <c r="K257" s="114"/>
      <c r="L257" s="114"/>
      <c r="M257" s="114"/>
      <c r="N257" s="114"/>
      <c r="O257" s="114"/>
      <c r="P257" s="114"/>
      <c r="Q257" s="114"/>
      <c r="R257" s="114"/>
      <c r="S257" s="114"/>
      <c r="T257" s="114"/>
      <c r="U257" s="114"/>
      <c r="V257" s="114"/>
      <c r="W257" s="114"/>
      <c r="X257" s="114"/>
      <c r="Y257" s="114"/>
      <c r="Z257" s="114"/>
      <c r="AA257" s="114"/>
      <c r="AB257" s="114"/>
      <c r="AC257" s="114"/>
      <c r="AD257" s="114"/>
    </row>
    <row r="258" spans="2:30">
      <c r="B258" s="114"/>
      <c r="C258" s="114"/>
      <c r="D258" s="114"/>
      <c r="E258" s="114"/>
      <c r="F258" s="114"/>
      <c r="G258" s="114"/>
      <c r="H258" s="114"/>
      <c r="I258" s="114"/>
      <c r="J258" s="114"/>
      <c r="K258" s="114"/>
      <c r="L258" s="114"/>
      <c r="M258" s="114"/>
      <c r="N258" s="114"/>
      <c r="O258" s="114"/>
      <c r="P258" s="114"/>
      <c r="Q258" s="114"/>
      <c r="R258" s="114"/>
      <c r="S258" s="114"/>
      <c r="T258" s="114"/>
      <c r="U258" s="114"/>
      <c r="V258" s="114"/>
      <c r="W258" s="114"/>
      <c r="X258" s="114"/>
      <c r="Y258" s="114"/>
      <c r="Z258" s="114"/>
      <c r="AA258" s="114"/>
      <c r="AB258" s="114"/>
      <c r="AC258" s="114"/>
      <c r="AD258" s="114"/>
    </row>
    <row r="259" spans="2:30">
      <c r="B259" s="114"/>
      <c r="C259" s="114"/>
      <c r="D259" s="114"/>
      <c r="E259" s="114"/>
      <c r="F259" s="114"/>
      <c r="G259" s="114"/>
      <c r="H259" s="114"/>
      <c r="I259" s="114"/>
      <c r="J259" s="114"/>
      <c r="K259" s="114"/>
      <c r="L259" s="114"/>
      <c r="M259" s="114"/>
      <c r="N259" s="114"/>
      <c r="O259" s="114"/>
      <c r="P259" s="114"/>
      <c r="Q259" s="114"/>
      <c r="R259" s="114"/>
      <c r="S259" s="114"/>
      <c r="T259" s="114"/>
      <c r="U259" s="114"/>
      <c r="V259" s="114"/>
      <c r="W259" s="114"/>
      <c r="X259" s="114"/>
      <c r="Y259" s="114"/>
      <c r="Z259" s="114"/>
      <c r="AA259" s="114"/>
      <c r="AB259" s="114"/>
      <c r="AC259" s="114"/>
      <c r="AD259" s="114"/>
    </row>
    <row r="260" spans="2:30">
      <c r="B260" s="114"/>
      <c r="C260" s="114"/>
      <c r="D260" s="114"/>
      <c r="E260" s="114"/>
      <c r="F260" s="114"/>
      <c r="G260" s="114"/>
      <c r="H260" s="114"/>
      <c r="I260" s="114"/>
      <c r="J260" s="114"/>
      <c r="K260" s="114"/>
      <c r="L260" s="114"/>
      <c r="M260" s="114"/>
      <c r="N260" s="114"/>
      <c r="O260" s="114"/>
      <c r="P260" s="114"/>
      <c r="Q260" s="114"/>
      <c r="R260" s="114"/>
      <c r="S260" s="114"/>
      <c r="T260" s="114"/>
      <c r="U260" s="114"/>
      <c r="V260" s="114"/>
      <c r="W260" s="114"/>
      <c r="X260" s="114"/>
      <c r="Y260" s="114"/>
      <c r="Z260" s="114"/>
      <c r="AA260" s="114"/>
      <c r="AB260" s="114"/>
      <c r="AC260" s="114"/>
      <c r="AD260" s="114"/>
    </row>
    <row r="261" spans="2:30">
      <c r="B261" s="114"/>
      <c r="C261" s="114"/>
      <c r="D261" s="114"/>
      <c r="E261" s="114"/>
      <c r="F261" s="114"/>
      <c r="G261" s="114"/>
      <c r="H261" s="114"/>
      <c r="I261" s="114"/>
      <c r="J261" s="114"/>
      <c r="K261" s="114"/>
      <c r="L261" s="114"/>
      <c r="M261" s="114"/>
      <c r="N261" s="114"/>
      <c r="O261" s="114"/>
      <c r="P261" s="114"/>
      <c r="Q261" s="114"/>
      <c r="R261" s="114"/>
      <c r="S261" s="114"/>
      <c r="T261" s="114"/>
      <c r="U261" s="114"/>
      <c r="V261" s="114"/>
      <c r="W261" s="114"/>
      <c r="X261" s="114"/>
      <c r="Y261" s="114"/>
      <c r="Z261" s="114"/>
      <c r="AA261" s="114"/>
      <c r="AB261" s="114"/>
      <c r="AC261" s="114"/>
      <c r="AD261" s="114"/>
    </row>
    <row r="262" spans="2:30">
      <c r="B262" s="114"/>
      <c r="C262" s="114"/>
      <c r="D262" s="114"/>
      <c r="E262" s="114"/>
      <c r="F262" s="114"/>
      <c r="G262" s="114"/>
      <c r="H262" s="114"/>
      <c r="I262" s="114"/>
      <c r="J262" s="114"/>
      <c r="K262" s="114"/>
      <c r="L262" s="114"/>
      <c r="M262" s="114"/>
      <c r="N262" s="114"/>
      <c r="O262" s="114"/>
      <c r="P262" s="114"/>
      <c r="Q262" s="114"/>
      <c r="R262" s="114"/>
      <c r="S262" s="114"/>
      <c r="T262" s="114"/>
      <c r="U262" s="114"/>
      <c r="V262" s="114"/>
      <c r="W262" s="114"/>
      <c r="X262" s="114"/>
      <c r="Y262" s="114"/>
      <c r="Z262" s="114"/>
      <c r="AA262" s="114"/>
      <c r="AB262" s="114"/>
      <c r="AC262" s="114"/>
      <c r="AD262" s="114"/>
    </row>
    <row r="263" spans="2:30">
      <c r="B263" s="114"/>
      <c r="C263" s="114"/>
      <c r="D263" s="114"/>
      <c r="E263" s="114"/>
      <c r="F263" s="114"/>
      <c r="G263" s="114"/>
      <c r="H263" s="114"/>
      <c r="I263" s="114"/>
      <c r="J263" s="114"/>
      <c r="K263" s="114"/>
      <c r="L263" s="114"/>
      <c r="M263" s="114"/>
      <c r="N263" s="114"/>
      <c r="O263" s="114"/>
      <c r="P263" s="114"/>
      <c r="Q263" s="114"/>
      <c r="R263" s="114"/>
      <c r="S263" s="114"/>
      <c r="T263" s="114"/>
      <c r="U263" s="114"/>
      <c r="V263" s="114"/>
      <c r="W263" s="114"/>
      <c r="X263" s="114"/>
      <c r="Y263" s="114"/>
      <c r="Z263" s="114"/>
      <c r="AA263" s="114"/>
      <c r="AB263" s="114"/>
      <c r="AC263" s="114"/>
      <c r="AD263" s="114"/>
    </row>
    <row r="264" spans="2:30">
      <c r="B264" s="114"/>
      <c r="C264" s="114"/>
      <c r="D264" s="114"/>
      <c r="E264" s="114"/>
      <c r="F264" s="114"/>
      <c r="G264" s="114"/>
      <c r="H264" s="114"/>
      <c r="I264" s="114"/>
      <c r="J264" s="114"/>
      <c r="K264" s="114"/>
      <c r="L264" s="114"/>
      <c r="M264" s="114"/>
      <c r="N264" s="114"/>
      <c r="O264" s="114"/>
      <c r="P264" s="114"/>
      <c r="Q264" s="114"/>
      <c r="R264" s="114"/>
      <c r="S264" s="114"/>
      <c r="T264" s="114"/>
      <c r="U264" s="114"/>
      <c r="V264" s="114"/>
      <c r="W264" s="114"/>
      <c r="X264" s="114"/>
      <c r="Y264" s="114"/>
      <c r="Z264" s="114"/>
      <c r="AA264" s="114"/>
      <c r="AB264" s="114"/>
      <c r="AC264" s="114"/>
      <c r="AD264" s="114"/>
    </row>
    <row r="265" spans="2:30">
      <c r="B265" s="114"/>
      <c r="C265" s="114"/>
      <c r="D265" s="114"/>
      <c r="E265" s="114"/>
      <c r="F265" s="114"/>
      <c r="G265" s="114"/>
      <c r="H265" s="114"/>
      <c r="I265" s="114"/>
      <c r="J265" s="114"/>
      <c r="K265" s="114"/>
      <c r="L265" s="114"/>
      <c r="M265" s="114"/>
      <c r="N265" s="114"/>
      <c r="O265" s="114"/>
      <c r="P265" s="114"/>
      <c r="Q265" s="114"/>
      <c r="R265" s="114"/>
      <c r="S265" s="114"/>
      <c r="T265" s="114"/>
      <c r="U265" s="114"/>
      <c r="V265" s="114"/>
      <c r="W265" s="114"/>
      <c r="X265" s="114"/>
      <c r="Y265" s="114"/>
      <c r="Z265" s="114"/>
      <c r="AA265" s="114"/>
      <c r="AB265" s="114"/>
      <c r="AC265" s="114"/>
      <c r="AD265" s="114"/>
    </row>
    <row r="266" spans="2:30">
      <c r="B266" s="114"/>
      <c r="C266" s="114"/>
      <c r="D266" s="114"/>
      <c r="E266" s="114"/>
      <c r="F266" s="114"/>
      <c r="G266" s="114"/>
      <c r="H266" s="114"/>
      <c r="I266" s="114"/>
      <c r="J266" s="114"/>
      <c r="K266" s="114"/>
      <c r="L266" s="114"/>
      <c r="M266" s="114"/>
      <c r="N266" s="114"/>
      <c r="O266" s="114"/>
      <c r="P266" s="114"/>
      <c r="Q266" s="114"/>
      <c r="R266" s="114"/>
      <c r="S266" s="114"/>
      <c r="T266" s="114"/>
      <c r="U266" s="114"/>
      <c r="V266" s="114"/>
      <c r="W266" s="114"/>
      <c r="X266" s="114"/>
      <c r="Y266" s="114"/>
      <c r="Z266" s="114"/>
      <c r="AA266" s="114"/>
      <c r="AB266" s="114"/>
      <c r="AC266" s="114"/>
      <c r="AD266" s="114"/>
    </row>
    <row r="267" spans="2:30">
      <c r="B267" s="114"/>
      <c r="C267" s="114"/>
      <c r="D267" s="114"/>
      <c r="E267" s="114"/>
      <c r="F267" s="114"/>
      <c r="G267" s="114"/>
      <c r="H267" s="114"/>
      <c r="I267" s="114"/>
      <c r="J267" s="114"/>
      <c r="K267" s="114"/>
      <c r="L267" s="114"/>
      <c r="M267" s="114"/>
      <c r="N267" s="114"/>
      <c r="O267" s="114"/>
      <c r="P267" s="114"/>
      <c r="Q267" s="114"/>
      <c r="R267" s="114"/>
      <c r="S267" s="114"/>
      <c r="T267" s="114"/>
      <c r="U267" s="114"/>
      <c r="V267" s="114"/>
      <c r="W267" s="114"/>
      <c r="X267" s="114"/>
      <c r="Y267" s="114"/>
      <c r="Z267" s="114"/>
      <c r="AA267" s="114"/>
      <c r="AB267" s="114"/>
      <c r="AC267" s="114"/>
      <c r="AD267" s="114"/>
    </row>
    <row r="268" spans="2:30">
      <c r="B268" s="114"/>
      <c r="C268" s="114"/>
      <c r="D268" s="114"/>
      <c r="E268" s="114"/>
      <c r="F268" s="114"/>
      <c r="G268" s="114"/>
      <c r="H268" s="114"/>
      <c r="I268" s="114"/>
      <c r="J268" s="114"/>
      <c r="K268" s="114"/>
      <c r="L268" s="114"/>
      <c r="M268" s="114"/>
      <c r="N268" s="114"/>
      <c r="O268" s="114"/>
      <c r="P268" s="114"/>
      <c r="Q268" s="114"/>
      <c r="R268" s="114"/>
      <c r="S268" s="114"/>
      <c r="T268" s="114"/>
      <c r="U268" s="114"/>
      <c r="V268" s="114"/>
      <c r="W268" s="114"/>
      <c r="X268" s="114"/>
      <c r="Y268" s="114"/>
      <c r="Z268" s="114"/>
      <c r="AA268" s="114"/>
      <c r="AB268" s="114"/>
      <c r="AC268" s="114"/>
      <c r="AD268" s="114"/>
    </row>
    <row r="269" spans="2:30">
      <c r="B269" s="114"/>
      <c r="C269" s="114"/>
      <c r="D269" s="114"/>
      <c r="E269" s="114"/>
      <c r="F269" s="114"/>
      <c r="G269" s="114"/>
      <c r="H269" s="114"/>
      <c r="I269" s="114"/>
      <c r="J269" s="114"/>
      <c r="K269" s="114"/>
      <c r="L269" s="114"/>
      <c r="M269" s="114"/>
      <c r="N269" s="114"/>
      <c r="O269" s="114"/>
      <c r="P269" s="114"/>
      <c r="Q269" s="114"/>
      <c r="R269" s="114"/>
      <c r="S269" s="114"/>
      <c r="T269" s="114"/>
      <c r="U269" s="114"/>
      <c r="V269" s="114"/>
      <c r="W269" s="114"/>
      <c r="X269" s="114"/>
      <c r="Y269" s="114"/>
      <c r="Z269" s="114"/>
      <c r="AA269" s="114"/>
      <c r="AB269" s="114"/>
      <c r="AC269" s="114"/>
      <c r="AD269" s="114"/>
    </row>
    <row r="270" spans="2:30">
      <c r="B270" s="114"/>
      <c r="C270" s="114"/>
      <c r="D270" s="114"/>
      <c r="E270" s="114"/>
      <c r="F270" s="114"/>
      <c r="G270" s="114"/>
      <c r="H270" s="114"/>
      <c r="I270" s="114"/>
      <c r="J270" s="114"/>
      <c r="K270" s="114"/>
      <c r="L270" s="114"/>
      <c r="M270" s="114"/>
      <c r="N270" s="114"/>
      <c r="O270" s="114"/>
      <c r="P270" s="114"/>
      <c r="Q270" s="114"/>
      <c r="R270" s="114"/>
      <c r="S270" s="114"/>
      <c r="T270" s="114"/>
      <c r="U270" s="114"/>
      <c r="V270" s="114"/>
      <c r="W270" s="114"/>
      <c r="X270" s="114"/>
      <c r="Y270" s="114"/>
      <c r="Z270" s="114"/>
      <c r="AA270" s="114"/>
      <c r="AB270" s="114"/>
      <c r="AC270" s="114"/>
      <c r="AD270" s="114"/>
    </row>
    <row r="271" spans="2:30">
      <c r="B271" s="114"/>
      <c r="C271" s="114"/>
      <c r="D271" s="114"/>
      <c r="E271" s="114"/>
      <c r="F271" s="114"/>
      <c r="G271" s="114"/>
      <c r="H271" s="114"/>
      <c r="I271" s="114"/>
      <c r="J271" s="114"/>
      <c r="K271" s="114"/>
      <c r="L271" s="114"/>
      <c r="M271" s="114"/>
      <c r="N271" s="114"/>
      <c r="O271" s="114"/>
      <c r="P271" s="114"/>
      <c r="Q271" s="114"/>
      <c r="R271" s="114"/>
      <c r="S271" s="114"/>
      <c r="T271" s="114"/>
      <c r="U271" s="114"/>
      <c r="V271" s="114"/>
      <c r="W271" s="114"/>
      <c r="X271" s="114"/>
      <c r="Y271" s="114"/>
      <c r="Z271" s="114"/>
      <c r="AA271" s="114"/>
      <c r="AB271" s="114"/>
      <c r="AC271" s="114"/>
      <c r="AD271" s="114"/>
    </row>
    <row r="272" spans="2:30">
      <c r="B272" s="114"/>
      <c r="C272" s="114"/>
      <c r="D272" s="114"/>
      <c r="E272" s="114"/>
      <c r="F272" s="114"/>
      <c r="G272" s="114"/>
      <c r="H272" s="114"/>
      <c r="I272" s="114"/>
      <c r="J272" s="114"/>
      <c r="K272" s="114"/>
      <c r="L272" s="114"/>
      <c r="M272" s="114"/>
      <c r="N272" s="114"/>
      <c r="O272" s="114"/>
      <c r="P272" s="114"/>
      <c r="Q272" s="114"/>
      <c r="R272" s="114"/>
      <c r="S272" s="114"/>
      <c r="T272" s="114"/>
      <c r="U272" s="114"/>
      <c r="V272" s="114"/>
      <c r="W272" s="114"/>
      <c r="X272" s="114"/>
      <c r="Y272" s="114"/>
      <c r="Z272" s="114"/>
      <c r="AA272" s="114"/>
      <c r="AB272" s="114"/>
      <c r="AC272" s="114"/>
      <c r="AD272" s="114"/>
    </row>
    <row r="273" spans="2:30">
      <c r="B273" s="114"/>
      <c r="C273" s="114"/>
      <c r="D273" s="114"/>
      <c r="E273" s="114"/>
      <c r="F273" s="114"/>
      <c r="G273" s="114"/>
      <c r="H273" s="114"/>
      <c r="I273" s="114"/>
      <c r="J273" s="114"/>
      <c r="K273" s="114"/>
      <c r="L273" s="114"/>
      <c r="M273" s="114"/>
      <c r="N273" s="114"/>
      <c r="O273" s="114"/>
      <c r="P273" s="114"/>
      <c r="Q273" s="114"/>
      <c r="R273" s="114"/>
      <c r="S273" s="114"/>
      <c r="T273" s="114"/>
      <c r="U273" s="114"/>
      <c r="V273" s="114"/>
      <c r="W273" s="114"/>
      <c r="X273" s="114"/>
      <c r="Y273" s="114"/>
      <c r="Z273" s="114"/>
      <c r="AA273" s="114"/>
      <c r="AB273" s="114"/>
      <c r="AC273" s="114"/>
      <c r="AD273" s="114"/>
    </row>
    <row r="274" spans="2:30">
      <c r="B274" s="114"/>
      <c r="C274" s="114"/>
      <c r="D274" s="114"/>
      <c r="E274" s="114"/>
      <c r="F274" s="114"/>
      <c r="G274" s="114"/>
      <c r="H274" s="114"/>
      <c r="I274" s="114"/>
      <c r="J274" s="114"/>
      <c r="K274" s="114"/>
      <c r="L274" s="114"/>
      <c r="M274" s="114"/>
      <c r="N274" s="114"/>
      <c r="O274" s="114"/>
      <c r="P274" s="114"/>
      <c r="Q274" s="114"/>
      <c r="R274" s="114"/>
      <c r="S274" s="114"/>
      <c r="T274" s="114"/>
      <c r="U274" s="114"/>
      <c r="V274" s="114"/>
      <c r="W274" s="114"/>
      <c r="X274" s="114"/>
      <c r="Y274" s="114"/>
      <c r="Z274" s="114"/>
      <c r="AA274" s="114"/>
      <c r="AB274" s="114"/>
      <c r="AC274" s="114"/>
      <c r="AD274" s="114"/>
    </row>
    <row r="275" spans="2:30">
      <c r="B275" s="114"/>
      <c r="C275" s="114"/>
      <c r="D275" s="114"/>
      <c r="E275" s="114"/>
      <c r="F275" s="114"/>
      <c r="G275" s="114"/>
      <c r="H275" s="114"/>
      <c r="I275" s="114"/>
      <c r="J275" s="114"/>
      <c r="K275" s="114"/>
      <c r="L275" s="114"/>
      <c r="M275" s="114"/>
      <c r="N275" s="114"/>
      <c r="O275" s="114"/>
      <c r="P275" s="114"/>
      <c r="Q275" s="114"/>
      <c r="R275" s="114"/>
      <c r="S275" s="114"/>
      <c r="T275" s="114"/>
      <c r="U275" s="114"/>
      <c r="V275" s="114"/>
      <c r="W275" s="114"/>
      <c r="X275" s="114"/>
      <c r="Y275" s="114"/>
      <c r="Z275" s="114"/>
      <c r="AA275" s="114"/>
      <c r="AB275" s="114"/>
      <c r="AC275" s="114"/>
      <c r="AD275" s="114"/>
    </row>
    <row r="276" spans="2:30">
      <c r="B276" s="114"/>
      <c r="C276" s="114"/>
      <c r="D276" s="114"/>
      <c r="E276" s="114"/>
      <c r="F276" s="114"/>
      <c r="G276" s="114"/>
      <c r="H276" s="114"/>
      <c r="I276" s="114"/>
      <c r="J276" s="114"/>
      <c r="K276" s="114"/>
      <c r="L276" s="114"/>
      <c r="M276" s="114"/>
      <c r="N276" s="114"/>
      <c r="O276" s="114"/>
      <c r="P276" s="114"/>
      <c r="Q276" s="114"/>
      <c r="R276" s="114"/>
      <c r="S276" s="114"/>
      <c r="T276" s="114"/>
      <c r="U276" s="114"/>
      <c r="V276" s="114"/>
      <c r="W276" s="114"/>
      <c r="X276" s="114"/>
      <c r="Y276" s="114"/>
      <c r="Z276" s="114"/>
      <c r="AA276" s="114"/>
      <c r="AB276" s="114"/>
      <c r="AC276" s="114"/>
      <c r="AD276" s="114"/>
    </row>
    <row r="277" spans="2:30">
      <c r="B277" s="114"/>
      <c r="C277" s="114"/>
      <c r="D277" s="114"/>
      <c r="E277" s="114"/>
      <c r="F277" s="114"/>
      <c r="G277" s="114"/>
      <c r="H277" s="114"/>
      <c r="I277" s="114"/>
      <c r="J277" s="114"/>
      <c r="K277" s="114"/>
      <c r="L277" s="114"/>
      <c r="M277" s="114"/>
      <c r="N277" s="114"/>
      <c r="O277" s="114"/>
      <c r="P277" s="114"/>
      <c r="Q277" s="114"/>
      <c r="R277" s="114"/>
      <c r="S277" s="114"/>
      <c r="T277" s="114"/>
      <c r="U277" s="114"/>
      <c r="V277" s="114"/>
      <c r="W277" s="114"/>
      <c r="X277" s="114"/>
      <c r="Y277" s="114"/>
      <c r="Z277" s="114"/>
      <c r="AA277" s="114"/>
      <c r="AB277" s="114"/>
      <c r="AC277" s="114"/>
      <c r="AD277" s="114"/>
    </row>
    <row r="278" spans="2:30">
      <c r="B278" s="114"/>
      <c r="C278" s="114"/>
      <c r="D278" s="114"/>
      <c r="E278" s="114"/>
      <c r="F278" s="114"/>
      <c r="G278" s="114"/>
      <c r="H278" s="114"/>
      <c r="I278" s="114"/>
      <c r="J278" s="114"/>
      <c r="K278" s="114"/>
      <c r="L278" s="114"/>
      <c r="M278" s="114"/>
      <c r="N278" s="114"/>
      <c r="O278" s="114"/>
      <c r="P278" s="114"/>
      <c r="Q278" s="114"/>
      <c r="R278" s="114"/>
      <c r="S278" s="114"/>
      <c r="T278" s="114"/>
      <c r="U278" s="114"/>
      <c r="V278" s="114"/>
      <c r="W278" s="114"/>
      <c r="X278" s="114"/>
      <c r="Y278" s="114"/>
      <c r="Z278" s="114"/>
      <c r="AA278" s="114"/>
      <c r="AB278" s="114"/>
      <c r="AC278" s="114"/>
      <c r="AD278" s="114"/>
    </row>
    <row r="279" spans="2:30">
      <c r="B279" s="114"/>
      <c r="C279" s="114"/>
      <c r="D279" s="114"/>
      <c r="E279" s="114"/>
      <c r="F279" s="114"/>
      <c r="G279" s="114"/>
      <c r="H279" s="114"/>
      <c r="I279" s="114"/>
      <c r="J279" s="114"/>
      <c r="K279" s="114"/>
      <c r="L279" s="114"/>
      <c r="M279" s="114"/>
      <c r="N279" s="114"/>
      <c r="O279" s="114"/>
      <c r="P279" s="114"/>
      <c r="Q279" s="114"/>
      <c r="R279" s="114"/>
      <c r="S279" s="114"/>
      <c r="T279" s="114"/>
      <c r="U279" s="114"/>
      <c r="V279" s="114"/>
      <c r="W279" s="114"/>
      <c r="X279" s="114"/>
      <c r="Y279" s="114"/>
      <c r="Z279" s="114"/>
      <c r="AA279" s="114"/>
      <c r="AB279" s="114"/>
      <c r="AC279" s="114"/>
      <c r="AD279" s="114"/>
    </row>
    <row r="280" spans="2:30">
      <c r="B280" s="114"/>
      <c r="C280" s="114"/>
      <c r="D280" s="114"/>
      <c r="E280" s="114"/>
      <c r="F280" s="114"/>
      <c r="G280" s="114"/>
      <c r="H280" s="114"/>
      <c r="I280" s="114"/>
      <c r="J280" s="114"/>
      <c r="K280" s="114"/>
      <c r="L280" s="114"/>
      <c r="M280" s="114"/>
      <c r="N280" s="114"/>
      <c r="O280" s="114"/>
      <c r="P280" s="114"/>
      <c r="Q280" s="114"/>
      <c r="R280" s="114"/>
      <c r="S280" s="114"/>
      <c r="T280" s="114"/>
      <c r="U280" s="114"/>
      <c r="V280" s="114"/>
      <c r="W280" s="114"/>
      <c r="X280" s="114"/>
      <c r="Y280" s="114"/>
      <c r="Z280" s="114"/>
      <c r="AA280" s="114"/>
      <c r="AB280" s="114"/>
      <c r="AC280" s="114"/>
      <c r="AD280" s="114"/>
    </row>
    <row r="281" spans="2:30">
      <c r="B281" s="114"/>
      <c r="C281" s="114"/>
      <c r="D281" s="114"/>
      <c r="E281" s="114"/>
      <c r="F281" s="114"/>
      <c r="G281" s="114"/>
      <c r="H281" s="114"/>
      <c r="I281" s="114"/>
      <c r="J281" s="114"/>
      <c r="K281" s="114"/>
      <c r="L281" s="114"/>
      <c r="M281" s="114"/>
      <c r="N281" s="114"/>
      <c r="O281" s="114"/>
      <c r="P281" s="114"/>
      <c r="Q281" s="114"/>
      <c r="R281" s="114"/>
      <c r="S281" s="114"/>
      <c r="T281" s="114"/>
      <c r="U281" s="114"/>
      <c r="V281" s="114"/>
      <c r="W281" s="114"/>
      <c r="X281" s="114"/>
      <c r="Y281" s="114"/>
      <c r="Z281" s="114"/>
      <c r="AA281" s="114"/>
      <c r="AB281" s="114"/>
      <c r="AC281" s="114"/>
      <c r="AD281" s="114"/>
    </row>
    <row r="282" spans="2:30">
      <c r="B282" s="114"/>
      <c r="C282" s="114"/>
      <c r="D282" s="114"/>
      <c r="E282" s="114"/>
      <c r="F282" s="114"/>
      <c r="G282" s="114"/>
      <c r="H282" s="114"/>
      <c r="I282" s="114"/>
      <c r="J282" s="114"/>
      <c r="K282" s="114"/>
      <c r="L282" s="114"/>
      <c r="M282" s="114"/>
      <c r="N282" s="114"/>
      <c r="O282" s="114"/>
      <c r="P282" s="114"/>
      <c r="Q282" s="114"/>
      <c r="R282" s="114"/>
      <c r="S282" s="114"/>
      <c r="T282" s="114"/>
      <c r="U282" s="114"/>
      <c r="V282" s="114"/>
      <c r="W282" s="114"/>
      <c r="X282" s="114"/>
      <c r="Y282" s="114"/>
      <c r="Z282" s="114"/>
      <c r="AA282" s="114"/>
      <c r="AB282" s="114"/>
      <c r="AC282" s="114"/>
      <c r="AD282" s="114"/>
    </row>
    <row r="283" spans="2:30">
      <c r="B283" s="114"/>
      <c r="C283" s="114"/>
      <c r="D283" s="114"/>
      <c r="E283" s="114"/>
      <c r="F283" s="114"/>
      <c r="G283" s="114"/>
      <c r="H283" s="114"/>
      <c r="I283" s="114"/>
      <c r="J283" s="114"/>
      <c r="K283" s="114"/>
      <c r="L283" s="114"/>
      <c r="M283" s="114"/>
      <c r="N283" s="114"/>
      <c r="O283" s="114"/>
      <c r="P283" s="114"/>
      <c r="Q283" s="114"/>
      <c r="R283" s="114"/>
      <c r="S283" s="114"/>
      <c r="T283" s="114"/>
      <c r="U283" s="114"/>
      <c r="V283" s="114"/>
      <c r="W283" s="114"/>
      <c r="X283" s="114"/>
      <c r="Y283" s="114"/>
      <c r="Z283" s="114"/>
      <c r="AA283" s="114"/>
      <c r="AB283" s="114"/>
      <c r="AC283" s="114"/>
      <c r="AD283" s="114"/>
    </row>
    <row r="284" spans="2:30">
      <c r="B284" s="114"/>
      <c r="C284" s="114"/>
      <c r="D284" s="114"/>
      <c r="E284" s="114"/>
      <c r="F284" s="114"/>
      <c r="G284" s="114"/>
      <c r="H284" s="114"/>
      <c r="I284" s="114"/>
      <c r="J284" s="114"/>
      <c r="K284" s="114"/>
      <c r="L284" s="114"/>
      <c r="M284" s="114"/>
      <c r="N284" s="114"/>
      <c r="O284" s="114"/>
      <c r="P284" s="114"/>
      <c r="Q284" s="114"/>
      <c r="R284" s="114"/>
      <c r="S284" s="114"/>
      <c r="T284" s="114"/>
      <c r="U284" s="114"/>
      <c r="V284" s="114"/>
      <c r="W284" s="114"/>
      <c r="X284" s="114"/>
      <c r="Y284" s="114"/>
      <c r="Z284" s="114"/>
      <c r="AA284" s="114"/>
      <c r="AB284" s="114"/>
      <c r="AC284" s="114"/>
      <c r="AD284" s="114"/>
    </row>
    <row r="285" spans="2:30">
      <c r="B285" s="114"/>
      <c r="C285" s="114"/>
      <c r="D285" s="114"/>
      <c r="E285" s="114"/>
      <c r="F285" s="114"/>
      <c r="G285" s="114"/>
      <c r="H285" s="114"/>
      <c r="I285" s="114"/>
      <c r="J285" s="114"/>
      <c r="K285" s="114"/>
      <c r="L285" s="114"/>
      <c r="M285" s="114"/>
      <c r="N285" s="114"/>
      <c r="O285" s="114"/>
      <c r="P285" s="114"/>
      <c r="Q285" s="114"/>
      <c r="R285" s="114"/>
      <c r="S285" s="114"/>
      <c r="T285" s="114"/>
      <c r="U285" s="114"/>
      <c r="V285" s="114"/>
      <c r="W285" s="114"/>
      <c r="X285" s="114"/>
      <c r="Y285" s="114"/>
      <c r="Z285" s="114"/>
      <c r="AA285" s="114"/>
      <c r="AB285" s="114"/>
      <c r="AC285" s="114"/>
      <c r="AD285" s="114"/>
    </row>
    <row r="286" spans="2:30">
      <c r="B286" s="114"/>
      <c r="C286" s="114"/>
      <c r="D286" s="114"/>
      <c r="E286" s="114"/>
      <c r="F286" s="114"/>
      <c r="G286" s="114"/>
      <c r="H286" s="114"/>
      <c r="I286" s="114"/>
      <c r="J286" s="114"/>
      <c r="K286" s="114"/>
      <c r="L286" s="114"/>
      <c r="M286" s="114"/>
      <c r="N286" s="114"/>
      <c r="O286" s="114"/>
      <c r="P286" s="114"/>
      <c r="Q286" s="114"/>
      <c r="R286" s="114"/>
      <c r="S286" s="114"/>
      <c r="T286" s="114"/>
      <c r="U286" s="114"/>
      <c r="V286" s="114"/>
      <c r="W286" s="114"/>
      <c r="X286" s="114"/>
      <c r="Y286" s="114"/>
      <c r="Z286" s="114"/>
      <c r="AA286" s="114"/>
      <c r="AB286" s="114"/>
      <c r="AC286" s="114"/>
      <c r="AD286" s="114"/>
    </row>
    <row r="287" spans="2:30">
      <c r="B287" s="114"/>
      <c r="C287" s="114"/>
      <c r="D287" s="114"/>
      <c r="E287" s="114"/>
      <c r="F287" s="114"/>
      <c r="G287" s="114"/>
      <c r="H287" s="114"/>
      <c r="I287" s="114"/>
      <c r="J287" s="114"/>
      <c r="K287" s="114"/>
      <c r="L287" s="114"/>
      <c r="M287" s="114"/>
      <c r="N287" s="114"/>
      <c r="O287" s="114"/>
      <c r="P287" s="114"/>
      <c r="Q287" s="114"/>
      <c r="R287" s="114"/>
      <c r="S287" s="114"/>
      <c r="T287" s="114"/>
      <c r="U287" s="114"/>
      <c r="V287" s="114"/>
      <c r="W287" s="114"/>
      <c r="X287" s="114"/>
      <c r="Y287" s="114"/>
      <c r="Z287" s="114"/>
      <c r="AA287" s="114"/>
      <c r="AB287" s="114"/>
      <c r="AC287" s="114"/>
      <c r="AD287" s="114"/>
    </row>
    <row r="288" spans="2:30">
      <c r="B288" s="114"/>
      <c r="C288" s="114"/>
      <c r="D288" s="114"/>
      <c r="E288" s="114"/>
      <c r="F288" s="114"/>
      <c r="G288" s="114"/>
      <c r="H288" s="114"/>
      <c r="I288" s="114"/>
      <c r="J288" s="114"/>
      <c r="K288" s="114"/>
      <c r="L288" s="114"/>
      <c r="M288" s="114"/>
      <c r="N288" s="114"/>
      <c r="O288" s="114"/>
      <c r="P288" s="114"/>
      <c r="Q288" s="114"/>
      <c r="R288" s="114"/>
      <c r="S288" s="114"/>
      <c r="T288" s="114"/>
      <c r="U288" s="114"/>
      <c r="V288" s="114"/>
      <c r="W288" s="114"/>
      <c r="X288" s="114"/>
      <c r="Y288" s="114"/>
      <c r="Z288" s="114"/>
      <c r="AA288" s="114"/>
      <c r="AB288" s="114"/>
      <c r="AC288" s="114"/>
      <c r="AD288" s="114"/>
    </row>
    <row r="289" spans="2:30">
      <c r="B289" s="114"/>
      <c r="C289" s="114"/>
      <c r="D289" s="114"/>
      <c r="E289" s="114"/>
      <c r="F289" s="114"/>
      <c r="G289" s="114"/>
      <c r="H289" s="114"/>
      <c r="I289" s="114"/>
      <c r="J289" s="114"/>
      <c r="K289" s="114"/>
      <c r="L289" s="114"/>
      <c r="M289" s="114"/>
      <c r="N289" s="114"/>
      <c r="O289" s="114"/>
      <c r="P289" s="114"/>
      <c r="Q289" s="114"/>
      <c r="R289" s="114"/>
      <c r="S289" s="114"/>
      <c r="T289" s="114"/>
      <c r="U289" s="114"/>
      <c r="V289" s="114"/>
      <c r="W289" s="114"/>
      <c r="X289" s="114"/>
      <c r="Y289" s="114"/>
      <c r="Z289" s="114"/>
      <c r="AA289" s="114"/>
      <c r="AB289" s="114"/>
      <c r="AC289" s="114"/>
      <c r="AD289" s="114"/>
    </row>
    <row r="290" spans="2:30">
      <c r="B290" s="114"/>
      <c r="C290" s="114"/>
      <c r="D290" s="114"/>
      <c r="E290" s="114"/>
      <c r="F290" s="114"/>
      <c r="G290" s="114"/>
      <c r="H290" s="114"/>
      <c r="I290" s="114"/>
      <c r="J290" s="114"/>
      <c r="K290" s="114"/>
      <c r="L290" s="114"/>
      <c r="M290" s="114"/>
      <c r="N290" s="114"/>
      <c r="O290" s="114"/>
      <c r="P290" s="114"/>
      <c r="Q290" s="114"/>
      <c r="R290" s="114"/>
      <c r="S290" s="114"/>
      <c r="T290" s="114"/>
      <c r="U290" s="114"/>
      <c r="V290" s="114"/>
      <c r="W290" s="114"/>
      <c r="X290" s="114"/>
      <c r="Y290" s="114"/>
      <c r="Z290" s="114"/>
      <c r="AA290" s="114"/>
      <c r="AB290" s="114"/>
      <c r="AC290" s="114"/>
      <c r="AD290" s="114"/>
    </row>
    <row r="291" spans="2:30">
      <c r="B291" s="114"/>
      <c r="C291" s="114"/>
      <c r="D291" s="114"/>
      <c r="E291" s="114"/>
      <c r="F291" s="114"/>
      <c r="G291" s="114"/>
      <c r="H291" s="114"/>
      <c r="I291" s="114"/>
      <c r="J291" s="114"/>
      <c r="K291" s="114"/>
      <c r="L291" s="114"/>
      <c r="M291" s="114"/>
      <c r="N291" s="114"/>
      <c r="O291" s="114"/>
      <c r="P291" s="114"/>
      <c r="Q291" s="114"/>
      <c r="R291" s="114"/>
      <c r="S291" s="114"/>
      <c r="T291" s="114"/>
      <c r="U291" s="114"/>
      <c r="V291" s="114"/>
      <c r="W291" s="114"/>
      <c r="X291" s="114"/>
      <c r="Y291" s="114"/>
      <c r="Z291" s="114"/>
      <c r="AA291" s="114"/>
      <c r="AB291" s="114"/>
      <c r="AC291" s="114"/>
      <c r="AD291" s="114"/>
    </row>
    <row r="292" spans="2:30">
      <c r="B292" s="114"/>
      <c r="C292" s="114"/>
      <c r="D292" s="114"/>
      <c r="E292" s="114"/>
      <c r="F292" s="114"/>
      <c r="G292" s="114"/>
      <c r="H292" s="114"/>
      <c r="I292" s="114"/>
      <c r="J292" s="114"/>
      <c r="K292" s="114"/>
      <c r="L292" s="114"/>
      <c r="M292" s="114"/>
      <c r="N292" s="114"/>
      <c r="O292" s="114"/>
      <c r="P292" s="114"/>
      <c r="Q292" s="114"/>
      <c r="R292" s="114"/>
      <c r="S292" s="114"/>
      <c r="T292" s="114"/>
      <c r="U292" s="114"/>
      <c r="V292" s="114"/>
      <c r="W292" s="114"/>
      <c r="X292" s="114"/>
      <c r="Y292" s="114"/>
      <c r="Z292" s="114"/>
      <c r="AA292" s="114"/>
      <c r="AB292" s="114"/>
      <c r="AC292" s="114"/>
      <c r="AD292" s="114"/>
    </row>
    <row r="293" spans="2:30">
      <c r="B293" s="114"/>
      <c r="C293" s="114"/>
      <c r="D293" s="114"/>
      <c r="E293" s="114"/>
      <c r="F293" s="114"/>
      <c r="G293" s="114"/>
      <c r="H293" s="114"/>
      <c r="I293" s="114"/>
      <c r="J293" s="114"/>
      <c r="K293" s="114"/>
      <c r="L293" s="114"/>
      <c r="M293" s="114"/>
      <c r="N293" s="114"/>
      <c r="O293" s="114"/>
      <c r="P293" s="114"/>
      <c r="Q293" s="114"/>
      <c r="R293" s="114"/>
      <c r="S293" s="114"/>
      <c r="T293" s="114"/>
      <c r="U293" s="114"/>
      <c r="V293" s="114"/>
      <c r="W293" s="114"/>
      <c r="X293" s="114"/>
      <c r="Y293" s="114"/>
      <c r="Z293" s="114"/>
      <c r="AA293" s="114"/>
      <c r="AB293" s="114"/>
      <c r="AC293" s="114"/>
      <c r="AD293" s="114"/>
    </row>
    <row r="294" spans="2:30">
      <c r="B294" s="114"/>
      <c r="C294" s="114"/>
      <c r="D294" s="114"/>
      <c r="E294" s="114"/>
      <c r="F294" s="114"/>
      <c r="G294" s="114"/>
      <c r="H294" s="114"/>
      <c r="I294" s="114"/>
      <c r="J294" s="114"/>
      <c r="K294" s="114"/>
      <c r="L294" s="114"/>
      <c r="M294" s="114"/>
      <c r="N294" s="114"/>
      <c r="O294" s="114"/>
      <c r="P294" s="114"/>
      <c r="Q294" s="114"/>
      <c r="R294" s="114"/>
      <c r="S294" s="114"/>
      <c r="T294" s="114"/>
      <c r="U294" s="114"/>
      <c r="V294" s="114"/>
      <c r="W294" s="114"/>
      <c r="X294" s="114"/>
      <c r="Y294" s="114"/>
      <c r="Z294" s="114"/>
      <c r="AA294" s="114"/>
      <c r="AB294" s="114"/>
      <c r="AC294" s="114"/>
      <c r="AD294" s="114"/>
    </row>
    <row r="295" spans="2:30">
      <c r="B295" s="114"/>
      <c r="C295" s="114"/>
      <c r="D295" s="114"/>
      <c r="E295" s="114"/>
      <c r="F295" s="114"/>
      <c r="G295" s="114"/>
      <c r="H295" s="114"/>
      <c r="I295" s="114"/>
      <c r="J295" s="114"/>
      <c r="K295" s="114"/>
      <c r="L295" s="114"/>
      <c r="M295" s="114"/>
      <c r="N295" s="114"/>
      <c r="O295" s="114"/>
      <c r="P295" s="114"/>
      <c r="Q295" s="114"/>
      <c r="R295" s="114"/>
      <c r="S295" s="114"/>
      <c r="T295" s="114"/>
      <c r="U295" s="114"/>
      <c r="V295" s="114"/>
      <c r="W295" s="114"/>
      <c r="X295" s="114"/>
      <c r="Y295" s="114"/>
      <c r="Z295" s="114"/>
      <c r="AA295" s="114"/>
      <c r="AB295" s="114"/>
      <c r="AC295" s="114"/>
      <c r="AD295" s="114"/>
    </row>
    <row r="296" spans="2:30">
      <c r="B296" s="114"/>
      <c r="C296" s="114"/>
      <c r="D296" s="114"/>
      <c r="E296" s="114"/>
      <c r="F296" s="114"/>
      <c r="G296" s="114"/>
      <c r="H296" s="114"/>
      <c r="I296" s="114"/>
      <c r="J296" s="114"/>
      <c r="K296" s="114"/>
      <c r="L296" s="114"/>
      <c r="M296" s="114"/>
      <c r="N296" s="114"/>
      <c r="O296" s="114"/>
      <c r="P296" s="114"/>
      <c r="Q296" s="114"/>
      <c r="R296" s="114"/>
      <c r="S296" s="114"/>
      <c r="T296" s="114"/>
      <c r="U296" s="114"/>
      <c r="V296" s="114"/>
      <c r="W296" s="114"/>
      <c r="X296" s="114"/>
      <c r="Y296" s="114"/>
      <c r="Z296" s="114"/>
      <c r="AA296" s="114"/>
      <c r="AB296" s="114"/>
      <c r="AC296" s="114"/>
      <c r="AD296" s="114"/>
    </row>
    <row r="297" spans="2:30">
      <c r="B297" s="114"/>
      <c r="C297" s="114"/>
      <c r="D297" s="114"/>
      <c r="E297" s="114"/>
      <c r="F297" s="114"/>
      <c r="G297" s="114"/>
      <c r="H297" s="114"/>
      <c r="I297" s="114"/>
      <c r="J297" s="114"/>
      <c r="K297" s="114"/>
      <c r="L297" s="114"/>
      <c r="M297" s="114"/>
      <c r="N297" s="114"/>
      <c r="O297" s="114"/>
      <c r="P297" s="114"/>
      <c r="Q297" s="114"/>
      <c r="R297" s="114"/>
      <c r="S297" s="114"/>
      <c r="T297" s="114"/>
      <c r="U297" s="114"/>
      <c r="V297" s="114"/>
      <c r="W297" s="114"/>
      <c r="X297" s="114"/>
      <c r="Y297" s="114"/>
      <c r="Z297" s="114"/>
      <c r="AA297" s="114"/>
      <c r="AB297" s="114"/>
      <c r="AC297" s="114"/>
      <c r="AD297" s="114"/>
    </row>
    <row r="298" spans="2:30">
      <c r="B298" s="114"/>
      <c r="C298" s="114"/>
      <c r="D298" s="114"/>
      <c r="E298" s="114"/>
      <c r="F298" s="114"/>
      <c r="G298" s="114"/>
      <c r="H298" s="114"/>
      <c r="I298" s="114"/>
      <c r="J298" s="114"/>
      <c r="K298" s="114"/>
      <c r="L298" s="114"/>
      <c r="M298" s="114"/>
      <c r="N298" s="114"/>
      <c r="O298" s="114"/>
      <c r="P298" s="114"/>
      <c r="Q298" s="114"/>
      <c r="R298" s="114"/>
      <c r="S298" s="114"/>
      <c r="T298" s="114"/>
      <c r="U298" s="114"/>
      <c r="V298" s="114"/>
      <c r="W298" s="114"/>
      <c r="X298" s="114"/>
      <c r="Y298" s="114"/>
      <c r="Z298" s="114"/>
      <c r="AA298" s="114"/>
      <c r="AB298" s="114"/>
      <c r="AC298" s="114"/>
      <c r="AD298" s="114"/>
    </row>
    <row r="299" spans="2:30">
      <c r="B299" s="114"/>
      <c r="C299" s="114"/>
      <c r="D299" s="114"/>
      <c r="E299" s="114"/>
      <c r="F299" s="114"/>
      <c r="G299" s="114"/>
      <c r="H299" s="114"/>
      <c r="I299" s="114"/>
      <c r="J299" s="114"/>
      <c r="K299" s="114"/>
      <c r="L299" s="114"/>
      <c r="M299" s="114"/>
      <c r="N299" s="114"/>
      <c r="O299" s="114"/>
      <c r="P299" s="114"/>
      <c r="Q299" s="114"/>
      <c r="R299" s="114"/>
      <c r="S299" s="114"/>
      <c r="T299" s="114"/>
      <c r="U299" s="114"/>
      <c r="V299" s="114"/>
      <c r="W299" s="114"/>
      <c r="X299" s="114"/>
      <c r="Y299" s="114"/>
      <c r="Z299" s="114"/>
      <c r="AA299" s="114"/>
      <c r="AB299" s="114"/>
      <c r="AC299" s="114"/>
      <c r="AD299" s="114"/>
    </row>
    <row r="300" spans="2:30">
      <c r="B300" s="114"/>
      <c r="C300" s="114"/>
      <c r="D300" s="114"/>
      <c r="E300" s="114"/>
      <c r="F300" s="114"/>
      <c r="G300" s="114"/>
      <c r="H300" s="114"/>
      <c r="I300" s="114"/>
      <c r="J300" s="114"/>
      <c r="K300" s="114"/>
      <c r="L300" s="114"/>
      <c r="M300" s="114"/>
      <c r="N300" s="114"/>
      <c r="O300" s="114"/>
      <c r="P300" s="114"/>
      <c r="Q300" s="114"/>
      <c r="R300" s="114"/>
      <c r="S300" s="114"/>
      <c r="T300" s="114"/>
      <c r="U300" s="114"/>
      <c r="V300" s="114"/>
      <c r="W300" s="114"/>
      <c r="X300" s="114"/>
      <c r="Y300" s="114"/>
      <c r="Z300" s="114"/>
      <c r="AA300" s="114"/>
      <c r="AB300" s="114"/>
      <c r="AC300" s="114"/>
      <c r="AD300" s="114"/>
    </row>
    <row r="301" spans="2:30">
      <c r="B301" s="114"/>
      <c r="C301" s="114"/>
      <c r="D301" s="114"/>
      <c r="E301" s="114"/>
      <c r="F301" s="114"/>
      <c r="G301" s="114"/>
      <c r="H301" s="114"/>
      <c r="I301" s="114"/>
      <c r="J301" s="114"/>
      <c r="K301" s="114"/>
      <c r="L301" s="114"/>
      <c r="M301" s="114"/>
      <c r="N301" s="114"/>
      <c r="O301" s="114"/>
      <c r="P301" s="114"/>
      <c r="Q301" s="114"/>
      <c r="R301" s="114"/>
      <c r="S301" s="114"/>
      <c r="T301" s="114"/>
      <c r="U301" s="114"/>
      <c r="V301" s="114"/>
      <c r="W301" s="114"/>
      <c r="X301" s="114"/>
      <c r="Y301" s="114"/>
      <c r="Z301" s="114"/>
      <c r="AA301" s="114"/>
      <c r="AB301" s="114"/>
      <c r="AC301" s="114"/>
      <c r="AD301" s="114"/>
    </row>
    <row r="302" spans="2:30">
      <c r="B302" s="114"/>
      <c r="C302" s="114"/>
      <c r="D302" s="114"/>
      <c r="E302" s="114"/>
      <c r="F302" s="114"/>
      <c r="G302" s="114"/>
      <c r="H302" s="114"/>
      <c r="I302" s="114"/>
      <c r="J302" s="114"/>
      <c r="K302" s="114"/>
      <c r="L302" s="114"/>
      <c r="M302" s="114"/>
      <c r="N302" s="114"/>
      <c r="O302" s="114"/>
      <c r="P302" s="114"/>
      <c r="Q302" s="114"/>
      <c r="R302" s="114"/>
      <c r="S302" s="114"/>
      <c r="T302" s="114"/>
      <c r="U302" s="114"/>
      <c r="V302" s="114"/>
      <c r="W302" s="114"/>
      <c r="X302" s="114"/>
      <c r="Y302" s="114"/>
      <c r="Z302" s="114"/>
      <c r="AA302" s="114"/>
      <c r="AB302" s="114"/>
      <c r="AC302" s="114"/>
      <c r="AD302" s="114"/>
    </row>
    <row r="303" spans="2:30">
      <c r="B303" s="114"/>
      <c r="C303" s="114"/>
      <c r="D303" s="114"/>
      <c r="E303" s="114"/>
      <c r="F303" s="114"/>
      <c r="G303" s="114"/>
      <c r="H303" s="114"/>
      <c r="I303" s="114"/>
      <c r="J303" s="114"/>
      <c r="K303" s="114"/>
      <c r="L303" s="114"/>
      <c r="M303" s="114"/>
      <c r="N303" s="114"/>
      <c r="O303" s="114"/>
      <c r="P303" s="114"/>
      <c r="Q303" s="114"/>
      <c r="R303" s="114"/>
      <c r="S303" s="114"/>
      <c r="T303" s="114"/>
      <c r="U303" s="114"/>
      <c r="V303" s="114"/>
      <c r="W303" s="114"/>
      <c r="X303" s="114"/>
      <c r="Y303" s="114"/>
      <c r="Z303" s="114"/>
      <c r="AA303" s="114"/>
      <c r="AB303" s="114"/>
      <c r="AC303" s="114"/>
      <c r="AD303" s="114"/>
    </row>
    <row r="304" spans="2:30">
      <c r="B304" s="114"/>
      <c r="C304" s="114"/>
      <c r="D304" s="114"/>
      <c r="E304" s="114"/>
      <c r="F304" s="114"/>
      <c r="G304" s="114"/>
      <c r="H304" s="114"/>
      <c r="I304" s="114"/>
      <c r="J304" s="114"/>
      <c r="K304" s="114"/>
      <c r="L304" s="114"/>
      <c r="M304" s="114"/>
      <c r="N304" s="114"/>
      <c r="O304" s="114"/>
      <c r="P304" s="114"/>
      <c r="Q304" s="114"/>
      <c r="R304" s="114"/>
      <c r="S304" s="114"/>
      <c r="T304" s="114"/>
      <c r="U304" s="114"/>
      <c r="V304" s="114"/>
      <c r="W304" s="114"/>
      <c r="X304" s="114"/>
      <c r="Y304" s="114"/>
      <c r="Z304" s="114"/>
      <c r="AA304" s="114"/>
      <c r="AB304" s="114"/>
      <c r="AC304" s="114"/>
      <c r="AD304" s="114"/>
    </row>
    <row r="305" spans="2:30">
      <c r="B305" s="114"/>
      <c r="C305" s="114"/>
      <c r="D305" s="114"/>
      <c r="E305" s="114"/>
      <c r="F305" s="114"/>
      <c r="G305" s="114"/>
      <c r="H305" s="114"/>
      <c r="I305" s="114"/>
      <c r="J305" s="114"/>
      <c r="K305" s="114"/>
      <c r="L305" s="114"/>
      <c r="M305" s="114"/>
      <c r="N305" s="114"/>
      <c r="O305" s="114"/>
      <c r="P305" s="114"/>
      <c r="Q305" s="114"/>
      <c r="R305" s="114"/>
      <c r="S305" s="114"/>
      <c r="T305" s="114"/>
      <c r="U305" s="114"/>
      <c r="V305" s="114"/>
      <c r="W305" s="114"/>
      <c r="X305" s="114"/>
      <c r="Y305" s="114"/>
      <c r="Z305" s="114"/>
      <c r="AA305" s="114"/>
      <c r="AB305" s="114"/>
      <c r="AC305" s="114"/>
      <c r="AD305" s="114"/>
    </row>
    <row r="306" spans="2:30">
      <c r="B306" s="114"/>
      <c r="C306" s="114"/>
      <c r="D306" s="114"/>
      <c r="E306" s="114"/>
      <c r="F306" s="114"/>
      <c r="G306" s="114"/>
      <c r="H306" s="114"/>
      <c r="I306" s="114"/>
      <c r="J306" s="114"/>
      <c r="K306" s="114"/>
      <c r="L306" s="114"/>
      <c r="M306" s="114"/>
      <c r="N306" s="114"/>
      <c r="O306" s="114"/>
      <c r="P306" s="114"/>
      <c r="Q306" s="114"/>
      <c r="R306" s="114"/>
      <c r="S306" s="114"/>
      <c r="T306" s="114"/>
      <c r="U306" s="114"/>
      <c r="V306" s="114"/>
      <c r="W306" s="114"/>
      <c r="X306" s="114"/>
      <c r="Y306" s="114"/>
      <c r="Z306" s="114"/>
      <c r="AA306" s="114"/>
      <c r="AB306" s="114"/>
      <c r="AC306" s="114"/>
      <c r="AD306" s="114"/>
    </row>
    <row r="307" spans="2:30">
      <c r="B307" s="114"/>
      <c r="C307" s="114"/>
      <c r="D307" s="114"/>
      <c r="E307" s="114"/>
      <c r="F307" s="114"/>
      <c r="G307" s="114"/>
      <c r="H307" s="114"/>
      <c r="I307" s="114"/>
      <c r="J307" s="114"/>
      <c r="K307" s="114"/>
      <c r="L307" s="114"/>
      <c r="M307" s="114"/>
      <c r="N307" s="114"/>
      <c r="O307" s="114"/>
      <c r="P307" s="114"/>
      <c r="Q307" s="114"/>
      <c r="R307" s="114"/>
      <c r="S307" s="114"/>
      <c r="T307" s="114"/>
      <c r="U307" s="114"/>
      <c r="V307" s="114"/>
      <c r="W307" s="114"/>
      <c r="X307" s="114"/>
      <c r="Y307" s="114"/>
      <c r="Z307" s="114"/>
      <c r="AA307" s="114"/>
      <c r="AB307" s="114"/>
      <c r="AC307" s="114"/>
      <c r="AD307" s="114"/>
    </row>
    <row r="308" spans="2:30">
      <c r="B308" s="114"/>
      <c r="C308" s="114"/>
      <c r="D308" s="114"/>
      <c r="E308" s="114"/>
      <c r="F308" s="114"/>
      <c r="G308" s="114"/>
      <c r="H308" s="114"/>
      <c r="I308" s="114"/>
      <c r="J308" s="114"/>
      <c r="K308" s="114"/>
      <c r="L308" s="114"/>
      <c r="M308" s="114"/>
      <c r="N308" s="114"/>
      <c r="O308" s="114"/>
      <c r="P308" s="114"/>
      <c r="Q308" s="114"/>
      <c r="R308" s="114"/>
      <c r="S308" s="114"/>
      <c r="T308" s="114"/>
      <c r="U308" s="114"/>
      <c r="V308" s="114"/>
      <c r="W308" s="114"/>
      <c r="X308" s="114"/>
      <c r="Y308" s="114"/>
      <c r="Z308" s="114"/>
      <c r="AA308" s="114"/>
      <c r="AB308" s="114"/>
      <c r="AC308" s="114"/>
      <c r="AD308" s="114"/>
    </row>
    <row r="309" spans="2:30">
      <c r="B309" s="114"/>
      <c r="C309" s="114"/>
      <c r="D309" s="114"/>
      <c r="E309" s="114"/>
      <c r="F309" s="114"/>
      <c r="G309" s="114"/>
      <c r="H309" s="114"/>
      <c r="I309" s="114"/>
      <c r="J309" s="114"/>
      <c r="K309" s="114"/>
      <c r="L309" s="114"/>
      <c r="M309" s="114"/>
      <c r="N309" s="114"/>
      <c r="O309" s="114"/>
      <c r="P309" s="114"/>
      <c r="Q309" s="114"/>
      <c r="R309" s="114"/>
      <c r="S309" s="114"/>
      <c r="T309" s="114"/>
      <c r="U309" s="114"/>
      <c r="V309" s="114"/>
      <c r="W309" s="114"/>
      <c r="X309" s="114"/>
      <c r="Y309" s="114"/>
      <c r="Z309" s="114"/>
      <c r="AA309" s="114"/>
      <c r="AB309" s="114"/>
      <c r="AC309" s="114"/>
      <c r="AD309" s="114"/>
    </row>
    <row r="310" spans="2:30">
      <c r="B310" s="114"/>
      <c r="C310" s="114"/>
      <c r="D310" s="114"/>
      <c r="E310" s="114"/>
      <c r="F310" s="114"/>
      <c r="G310" s="114"/>
      <c r="H310" s="114"/>
      <c r="I310" s="114"/>
      <c r="J310" s="114"/>
      <c r="K310" s="114"/>
      <c r="L310" s="114"/>
      <c r="M310" s="114"/>
      <c r="N310" s="114"/>
      <c r="O310" s="114"/>
      <c r="P310" s="114"/>
      <c r="Q310" s="114"/>
      <c r="R310" s="114"/>
      <c r="S310" s="114"/>
      <c r="T310" s="114"/>
      <c r="U310" s="114"/>
      <c r="V310" s="114"/>
      <c r="W310" s="114"/>
      <c r="X310" s="114"/>
      <c r="Y310" s="114"/>
      <c r="Z310" s="114"/>
      <c r="AA310" s="114"/>
      <c r="AB310" s="114"/>
      <c r="AC310" s="114"/>
      <c r="AD310" s="114"/>
    </row>
    <row r="311" spans="2:30">
      <c r="B311" s="114"/>
      <c r="C311" s="114"/>
      <c r="D311" s="114"/>
      <c r="E311" s="114"/>
      <c r="F311" s="114"/>
      <c r="G311" s="114"/>
      <c r="H311" s="114"/>
      <c r="I311" s="114"/>
      <c r="J311" s="114"/>
      <c r="K311" s="114"/>
      <c r="L311" s="114"/>
      <c r="M311" s="114"/>
      <c r="N311" s="114"/>
      <c r="O311" s="114"/>
      <c r="P311" s="114"/>
      <c r="Q311" s="114"/>
      <c r="R311" s="114"/>
      <c r="S311" s="114"/>
      <c r="T311" s="114"/>
      <c r="U311" s="114"/>
      <c r="V311" s="114"/>
      <c r="W311" s="114"/>
      <c r="X311" s="114"/>
      <c r="Y311" s="114"/>
      <c r="Z311" s="114"/>
      <c r="AA311" s="114"/>
      <c r="AB311" s="114"/>
      <c r="AC311" s="114"/>
      <c r="AD311" s="114"/>
    </row>
    <row r="312" spans="2:30">
      <c r="B312" s="114"/>
      <c r="C312" s="114"/>
      <c r="D312" s="114"/>
      <c r="E312" s="114"/>
      <c r="F312" s="114"/>
      <c r="G312" s="114"/>
      <c r="H312" s="114"/>
      <c r="I312" s="114"/>
      <c r="J312" s="114"/>
      <c r="K312" s="114"/>
      <c r="L312" s="114"/>
      <c r="M312" s="114"/>
      <c r="N312" s="114"/>
      <c r="O312" s="114"/>
      <c r="P312" s="114"/>
      <c r="Q312" s="114"/>
      <c r="R312" s="114"/>
      <c r="S312" s="114"/>
      <c r="T312" s="114"/>
      <c r="U312" s="114"/>
      <c r="V312" s="114"/>
      <c r="W312" s="114"/>
      <c r="X312" s="114"/>
      <c r="Y312" s="114"/>
      <c r="Z312" s="114"/>
      <c r="AA312" s="114"/>
      <c r="AB312" s="114"/>
      <c r="AC312" s="114"/>
      <c r="AD312" s="114"/>
    </row>
    <row r="313" spans="2:30">
      <c r="B313" s="114"/>
      <c r="C313" s="114"/>
      <c r="D313" s="114"/>
      <c r="E313" s="114"/>
      <c r="F313" s="114"/>
      <c r="G313" s="114"/>
      <c r="H313" s="114"/>
      <c r="I313" s="114"/>
      <c r="J313" s="114"/>
      <c r="K313" s="114"/>
      <c r="L313" s="114"/>
      <c r="M313" s="114"/>
      <c r="N313" s="114"/>
      <c r="O313" s="114"/>
      <c r="P313" s="114"/>
      <c r="Q313" s="114"/>
      <c r="R313" s="114"/>
      <c r="S313" s="114"/>
      <c r="T313" s="114"/>
      <c r="U313" s="114"/>
      <c r="V313" s="114"/>
      <c r="W313" s="114"/>
      <c r="X313" s="114"/>
      <c r="Y313" s="114"/>
      <c r="Z313" s="114"/>
      <c r="AA313" s="114"/>
      <c r="AB313" s="114"/>
      <c r="AC313" s="114"/>
      <c r="AD313" s="114"/>
    </row>
    <row r="314" spans="2:30">
      <c r="B314" s="114"/>
      <c r="C314" s="114"/>
      <c r="D314" s="114"/>
      <c r="E314" s="114"/>
      <c r="F314" s="114"/>
      <c r="G314" s="114"/>
      <c r="H314" s="114"/>
      <c r="I314" s="114"/>
      <c r="J314" s="114"/>
      <c r="K314" s="114"/>
      <c r="L314" s="114"/>
      <c r="M314" s="114"/>
      <c r="N314" s="114"/>
      <c r="O314" s="114"/>
      <c r="P314" s="114"/>
      <c r="Q314" s="114"/>
      <c r="R314" s="114"/>
      <c r="S314" s="114"/>
      <c r="T314" s="114"/>
      <c r="U314" s="114"/>
      <c r="V314" s="114"/>
      <c r="W314" s="114"/>
      <c r="X314" s="114"/>
      <c r="Y314" s="114"/>
      <c r="Z314" s="114"/>
      <c r="AA314" s="114"/>
      <c r="AB314" s="114"/>
      <c r="AC314" s="114"/>
      <c r="AD314" s="114"/>
    </row>
    <row r="315" spans="2:30">
      <c r="B315" s="114"/>
      <c r="C315" s="114"/>
      <c r="D315" s="114"/>
      <c r="E315" s="114"/>
      <c r="F315" s="114"/>
      <c r="G315" s="114"/>
      <c r="H315" s="114"/>
      <c r="I315" s="114"/>
      <c r="J315" s="114"/>
      <c r="K315" s="114"/>
      <c r="L315" s="114"/>
      <c r="M315" s="114"/>
      <c r="N315" s="114"/>
      <c r="O315" s="114"/>
      <c r="P315" s="114"/>
      <c r="Q315" s="114"/>
      <c r="R315" s="114"/>
      <c r="S315" s="114"/>
      <c r="T315" s="114"/>
      <c r="U315" s="114"/>
      <c r="V315" s="114"/>
      <c r="W315" s="114"/>
      <c r="X315" s="114"/>
      <c r="Y315" s="114"/>
      <c r="Z315" s="114"/>
      <c r="AA315" s="114"/>
      <c r="AB315" s="114"/>
      <c r="AC315" s="114"/>
      <c r="AD315" s="114"/>
    </row>
    <row r="316" spans="2:30">
      <c r="B316" s="114"/>
      <c r="C316" s="114"/>
      <c r="D316" s="114"/>
      <c r="E316" s="114"/>
      <c r="F316" s="114"/>
      <c r="G316" s="114"/>
      <c r="H316" s="114"/>
      <c r="I316" s="114"/>
      <c r="J316" s="114"/>
      <c r="K316" s="114"/>
      <c r="L316" s="114"/>
      <c r="M316" s="114"/>
      <c r="N316" s="114"/>
      <c r="O316" s="114"/>
      <c r="P316" s="114"/>
      <c r="Q316" s="114"/>
      <c r="R316" s="114"/>
      <c r="S316" s="114"/>
      <c r="T316" s="114"/>
      <c r="U316" s="114"/>
      <c r="V316" s="114"/>
      <c r="W316" s="114"/>
      <c r="X316" s="114"/>
      <c r="Y316" s="114"/>
      <c r="Z316" s="114"/>
      <c r="AA316" s="114"/>
      <c r="AB316" s="114"/>
      <c r="AC316" s="114"/>
      <c r="AD316" s="114"/>
    </row>
    <row r="317" spans="2:30">
      <c r="B317" s="114"/>
      <c r="C317" s="114"/>
      <c r="D317" s="114"/>
      <c r="E317" s="114"/>
      <c r="F317" s="114"/>
      <c r="G317" s="114"/>
      <c r="H317" s="114"/>
      <c r="I317" s="114"/>
      <c r="J317" s="114"/>
      <c r="K317" s="114"/>
      <c r="L317" s="114"/>
      <c r="M317" s="114"/>
      <c r="N317" s="114"/>
      <c r="O317" s="114"/>
      <c r="P317" s="114"/>
      <c r="Q317" s="114"/>
      <c r="R317" s="114"/>
      <c r="S317" s="114"/>
      <c r="T317" s="114"/>
      <c r="U317" s="114"/>
      <c r="V317" s="114"/>
      <c r="W317" s="114"/>
      <c r="X317" s="114"/>
      <c r="Y317" s="114"/>
      <c r="Z317" s="114"/>
      <c r="AA317" s="114"/>
      <c r="AB317" s="114"/>
      <c r="AC317" s="114"/>
      <c r="AD317" s="114"/>
    </row>
    <row r="318" spans="2:30">
      <c r="B318" s="114"/>
      <c r="C318" s="114"/>
      <c r="D318" s="114"/>
      <c r="E318" s="114"/>
      <c r="F318" s="114"/>
      <c r="G318" s="114"/>
      <c r="H318" s="114"/>
      <c r="I318" s="114"/>
      <c r="J318" s="114"/>
      <c r="K318" s="114"/>
      <c r="L318" s="114"/>
      <c r="M318" s="114"/>
      <c r="N318" s="114"/>
      <c r="O318" s="114"/>
      <c r="P318" s="114"/>
      <c r="Q318" s="114"/>
      <c r="R318" s="114"/>
      <c r="S318" s="114"/>
      <c r="T318" s="114"/>
      <c r="U318" s="114"/>
      <c r="V318" s="114"/>
      <c r="W318" s="114"/>
      <c r="X318" s="114"/>
      <c r="Y318" s="114"/>
      <c r="Z318" s="114"/>
      <c r="AA318" s="114"/>
      <c r="AB318" s="114"/>
      <c r="AC318" s="114"/>
      <c r="AD318" s="114"/>
    </row>
    <row r="319" spans="2:30">
      <c r="B319" s="114"/>
      <c r="C319" s="114"/>
      <c r="D319" s="114"/>
      <c r="E319" s="114"/>
      <c r="F319" s="114"/>
      <c r="G319" s="114"/>
      <c r="H319" s="114"/>
      <c r="I319" s="114"/>
      <c r="J319" s="114"/>
      <c r="K319" s="114"/>
      <c r="L319" s="114"/>
      <c r="M319" s="114"/>
      <c r="N319" s="114"/>
      <c r="O319" s="114"/>
      <c r="P319" s="114"/>
      <c r="Q319" s="114"/>
      <c r="R319" s="114"/>
      <c r="S319" s="114"/>
      <c r="T319" s="114"/>
      <c r="U319" s="114"/>
      <c r="V319" s="114"/>
      <c r="W319" s="114"/>
      <c r="X319" s="114"/>
      <c r="Y319" s="114"/>
      <c r="Z319" s="114"/>
      <c r="AA319" s="114"/>
      <c r="AB319" s="114"/>
      <c r="AC319" s="114"/>
      <c r="AD319" s="114"/>
    </row>
    <row r="320" spans="2:30">
      <c r="B320" s="114"/>
      <c r="C320" s="114"/>
      <c r="D320" s="114"/>
      <c r="E320" s="114"/>
      <c r="F320" s="114"/>
      <c r="G320" s="114"/>
      <c r="H320" s="114"/>
      <c r="I320" s="114"/>
      <c r="J320" s="114"/>
      <c r="K320" s="114"/>
      <c r="L320" s="114"/>
      <c r="M320" s="114"/>
      <c r="N320" s="114"/>
      <c r="O320" s="114"/>
      <c r="P320" s="114"/>
      <c r="Q320" s="114"/>
      <c r="R320" s="114"/>
      <c r="S320" s="114"/>
      <c r="T320" s="114"/>
      <c r="U320" s="114"/>
      <c r="V320" s="114"/>
      <c r="W320" s="114"/>
      <c r="X320" s="114"/>
      <c r="Y320" s="114"/>
      <c r="Z320" s="114"/>
      <c r="AA320" s="114"/>
      <c r="AB320" s="114"/>
      <c r="AC320" s="114"/>
      <c r="AD320" s="114"/>
    </row>
    <row r="321" spans="2:30">
      <c r="B321" s="114"/>
      <c r="C321" s="114"/>
      <c r="D321" s="114"/>
      <c r="E321" s="114"/>
      <c r="F321" s="114"/>
      <c r="G321" s="114"/>
      <c r="H321" s="114"/>
      <c r="I321" s="114"/>
      <c r="J321" s="114"/>
      <c r="K321" s="114"/>
      <c r="L321" s="114"/>
      <c r="M321" s="114"/>
      <c r="N321" s="114"/>
      <c r="O321" s="114"/>
      <c r="P321" s="114"/>
      <c r="Q321" s="114"/>
      <c r="R321" s="114"/>
      <c r="S321" s="114"/>
      <c r="T321" s="114"/>
      <c r="U321" s="114"/>
      <c r="V321" s="114"/>
      <c r="W321" s="114"/>
      <c r="X321" s="114"/>
      <c r="Y321" s="114"/>
      <c r="Z321" s="114"/>
      <c r="AA321" s="114"/>
      <c r="AB321" s="114"/>
      <c r="AC321" s="114"/>
      <c r="AD321" s="114"/>
    </row>
    <row r="322" spans="2:30">
      <c r="B322" s="114"/>
      <c r="C322" s="114"/>
      <c r="D322" s="114"/>
      <c r="E322" s="114"/>
      <c r="F322" s="114"/>
      <c r="G322" s="114"/>
      <c r="H322" s="114"/>
      <c r="I322" s="114"/>
      <c r="J322" s="114"/>
      <c r="K322" s="114"/>
      <c r="L322" s="114"/>
      <c r="M322" s="114"/>
      <c r="N322" s="114"/>
      <c r="O322" s="114"/>
      <c r="P322" s="114"/>
      <c r="Q322" s="114"/>
      <c r="R322" s="114"/>
      <c r="S322" s="114"/>
      <c r="T322" s="114"/>
      <c r="U322" s="114"/>
      <c r="V322" s="114"/>
      <c r="W322" s="114"/>
      <c r="X322" s="114"/>
      <c r="Y322" s="114"/>
      <c r="Z322" s="114"/>
      <c r="AA322" s="114"/>
      <c r="AB322" s="114"/>
      <c r="AC322" s="114"/>
      <c r="AD322" s="114"/>
    </row>
    <row r="323" spans="2:30">
      <c r="B323" s="114"/>
      <c r="C323" s="114"/>
      <c r="D323" s="114"/>
      <c r="E323" s="114"/>
      <c r="F323" s="114"/>
      <c r="G323" s="114"/>
      <c r="H323" s="114"/>
      <c r="I323" s="114"/>
      <c r="J323" s="114"/>
      <c r="K323" s="114"/>
      <c r="L323" s="114"/>
      <c r="M323" s="114"/>
      <c r="N323" s="114"/>
      <c r="O323" s="114"/>
      <c r="P323" s="114"/>
      <c r="Q323" s="114"/>
      <c r="R323" s="114"/>
      <c r="S323" s="114"/>
      <c r="T323" s="114"/>
      <c r="U323" s="114"/>
      <c r="V323" s="114"/>
      <c r="W323" s="114"/>
      <c r="X323" s="114"/>
      <c r="Y323" s="114"/>
      <c r="Z323" s="114"/>
      <c r="AA323" s="114"/>
      <c r="AB323" s="114"/>
      <c r="AC323" s="114"/>
      <c r="AD323" s="114"/>
    </row>
    <row r="324" spans="2:30">
      <c r="B324" s="114"/>
      <c r="C324" s="114"/>
      <c r="D324" s="114"/>
      <c r="E324" s="114"/>
      <c r="F324" s="114"/>
      <c r="G324" s="114"/>
      <c r="H324" s="114"/>
      <c r="I324" s="114"/>
      <c r="J324" s="114"/>
      <c r="K324" s="114"/>
      <c r="L324" s="114"/>
      <c r="M324" s="114"/>
      <c r="N324" s="114"/>
      <c r="O324" s="114"/>
      <c r="P324" s="114"/>
      <c r="Q324" s="114"/>
      <c r="R324" s="114"/>
      <c r="S324" s="114"/>
      <c r="T324" s="114"/>
      <c r="U324" s="114"/>
      <c r="V324" s="114"/>
      <c r="W324" s="114"/>
      <c r="X324" s="114"/>
      <c r="Y324" s="114"/>
      <c r="Z324" s="114"/>
      <c r="AA324" s="114"/>
      <c r="AB324" s="114"/>
      <c r="AC324" s="114"/>
      <c r="AD324" s="114"/>
    </row>
    <row r="325" spans="2:30">
      <c r="B325" s="114"/>
      <c r="C325" s="114"/>
      <c r="D325" s="114"/>
      <c r="E325" s="114"/>
      <c r="F325" s="114"/>
      <c r="G325" s="114"/>
      <c r="H325" s="114"/>
      <c r="I325" s="114"/>
      <c r="J325" s="114"/>
      <c r="K325" s="114"/>
      <c r="L325" s="114"/>
      <c r="M325" s="114"/>
      <c r="N325" s="114"/>
      <c r="O325" s="114"/>
      <c r="P325" s="114"/>
      <c r="Q325" s="114"/>
      <c r="R325" s="114"/>
      <c r="S325" s="114"/>
      <c r="T325" s="114"/>
      <c r="U325" s="114"/>
      <c r="V325" s="114"/>
      <c r="W325" s="114"/>
      <c r="X325" s="114"/>
      <c r="Y325" s="114"/>
      <c r="Z325" s="114"/>
      <c r="AA325" s="114"/>
      <c r="AB325" s="114"/>
      <c r="AC325" s="114"/>
      <c r="AD325" s="114"/>
    </row>
    <row r="326" spans="2:30">
      <c r="B326" s="114"/>
      <c r="C326" s="114"/>
      <c r="D326" s="114"/>
      <c r="E326" s="114"/>
      <c r="F326" s="114"/>
      <c r="G326" s="114"/>
      <c r="H326" s="114"/>
      <c r="I326" s="114"/>
      <c r="J326" s="114"/>
      <c r="K326" s="114"/>
      <c r="L326" s="114"/>
      <c r="M326" s="114"/>
      <c r="N326" s="114"/>
      <c r="O326" s="114"/>
      <c r="P326" s="114"/>
      <c r="Q326" s="114"/>
      <c r="R326" s="114"/>
      <c r="S326" s="114"/>
      <c r="T326" s="114"/>
      <c r="U326" s="114"/>
      <c r="V326" s="114"/>
      <c r="W326" s="114"/>
      <c r="X326" s="114"/>
      <c r="Y326" s="114"/>
      <c r="Z326" s="114"/>
      <c r="AA326" s="114"/>
      <c r="AB326" s="114"/>
      <c r="AC326" s="114"/>
      <c r="AD326" s="114"/>
    </row>
    <row r="327" spans="2:30">
      <c r="B327" s="114"/>
      <c r="C327" s="114"/>
      <c r="D327" s="114"/>
      <c r="E327" s="114"/>
      <c r="F327" s="114"/>
      <c r="G327" s="114"/>
      <c r="H327" s="114"/>
      <c r="I327" s="114"/>
      <c r="J327" s="114"/>
      <c r="K327" s="114"/>
      <c r="L327" s="114"/>
      <c r="M327" s="114"/>
      <c r="N327" s="114"/>
      <c r="O327" s="114"/>
      <c r="P327" s="114"/>
      <c r="Q327" s="114"/>
      <c r="R327" s="114"/>
      <c r="S327" s="114"/>
      <c r="T327" s="114"/>
      <c r="U327" s="114"/>
      <c r="V327" s="114"/>
      <c r="W327" s="114"/>
      <c r="X327" s="114"/>
      <c r="Y327" s="114"/>
      <c r="Z327" s="114"/>
      <c r="AA327" s="114"/>
      <c r="AB327" s="114"/>
      <c r="AC327" s="114"/>
      <c r="AD327" s="114"/>
    </row>
    <row r="328" spans="2:30">
      <c r="B328" s="114"/>
      <c r="C328" s="114"/>
      <c r="D328" s="114"/>
      <c r="E328" s="114"/>
      <c r="F328" s="114"/>
      <c r="G328" s="114"/>
      <c r="H328" s="114"/>
      <c r="I328" s="114"/>
      <c r="J328" s="114"/>
      <c r="K328" s="114"/>
      <c r="L328" s="114"/>
      <c r="M328" s="114"/>
      <c r="N328" s="114"/>
      <c r="O328" s="114"/>
      <c r="P328" s="114"/>
      <c r="Q328" s="114"/>
      <c r="R328" s="114"/>
      <c r="S328" s="114"/>
      <c r="T328" s="114"/>
      <c r="U328" s="114"/>
      <c r="V328" s="114"/>
      <c r="W328" s="114"/>
      <c r="X328" s="114"/>
      <c r="Y328" s="114"/>
      <c r="Z328" s="114"/>
      <c r="AA328" s="114"/>
      <c r="AB328" s="114"/>
      <c r="AC328" s="114"/>
      <c r="AD328" s="114"/>
    </row>
    <row r="329" spans="2:30">
      <c r="B329" s="114"/>
      <c r="C329" s="114"/>
      <c r="D329" s="114"/>
      <c r="E329" s="114"/>
      <c r="F329" s="114"/>
      <c r="G329" s="114"/>
      <c r="H329" s="114"/>
      <c r="I329" s="114"/>
      <c r="J329" s="114"/>
      <c r="K329" s="114"/>
      <c r="L329" s="114"/>
      <c r="M329" s="114"/>
      <c r="N329" s="114"/>
      <c r="O329" s="114"/>
      <c r="P329" s="114"/>
      <c r="Q329" s="114"/>
      <c r="R329" s="114"/>
      <c r="S329" s="114"/>
      <c r="T329" s="114"/>
      <c r="U329" s="114"/>
      <c r="V329" s="114"/>
      <c r="W329" s="114"/>
      <c r="X329" s="114"/>
      <c r="Y329" s="114"/>
      <c r="Z329" s="114"/>
      <c r="AA329" s="114"/>
      <c r="AB329" s="114"/>
      <c r="AC329" s="114"/>
      <c r="AD329" s="114"/>
    </row>
    <row r="330" spans="2:30">
      <c r="B330" s="114"/>
      <c r="C330" s="114"/>
      <c r="D330" s="114"/>
      <c r="E330" s="114"/>
      <c r="F330" s="114"/>
      <c r="G330" s="114"/>
      <c r="H330" s="114"/>
      <c r="I330" s="114"/>
      <c r="J330" s="114"/>
      <c r="K330" s="114"/>
      <c r="L330" s="114"/>
      <c r="M330" s="114"/>
      <c r="N330" s="114"/>
      <c r="O330" s="114"/>
      <c r="P330" s="114"/>
      <c r="Q330" s="114"/>
      <c r="R330" s="114"/>
      <c r="S330" s="114"/>
      <c r="T330" s="114"/>
      <c r="U330" s="114"/>
      <c r="V330" s="114"/>
      <c r="W330" s="114"/>
      <c r="X330" s="114"/>
      <c r="Y330" s="114"/>
      <c r="Z330" s="114"/>
      <c r="AA330" s="114"/>
      <c r="AB330" s="114"/>
      <c r="AC330" s="114"/>
      <c r="AD330" s="114"/>
    </row>
    <row r="331" spans="2:30">
      <c r="B331" s="114"/>
      <c r="C331" s="114"/>
      <c r="D331" s="114"/>
      <c r="E331" s="114"/>
      <c r="F331" s="114"/>
      <c r="G331" s="114"/>
      <c r="H331" s="114"/>
      <c r="I331" s="114"/>
      <c r="J331" s="114"/>
      <c r="K331" s="114"/>
      <c r="L331" s="114"/>
      <c r="M331" s="114"/>
      <c r="N331" s="114"/>
      <c r="O331" s="114"/>
      <c r="P331" s="114"/>
      <c r="Q331" s="114"/>
      <c r="R331" s="114"/>
      <c r="S331" s="114"/>
      <c r="T331" s="114"/>
      <c r="U331" s="114"/>
      <c r="V331" s="114"/>
      <c r="W331" s="114"/>
      <c r="X331" s="114"/>
      <c r="Y331" s="114"/>
      <c r="Z331" s="114"/>
      <c r="AA331" s="114"/>
      <c r="AB331" s="114"/>
      <c r="AC331" s="114"/>
      <c r="AD331" s="114"/>
    </row>
    <row r="332" spans="2:30">
      <c r="B332" s="114"/>
      <c r="C332" s="114"/>
      <c r="D332" s="114"/>
      <c r="E332" s="114"/>
      <c r="F332" s="114"/>
      <c r="G332" s="114"/>
      <c r="H332" s="114"/>
      <c r="I332" s="114"/>
      <c r="J332" s="114"/>
      <c r="K332" s="114"/>
      <c r="L332" s="114"/>
      <c r="M332" s="114"/>
      <c r="N332" s="114"/>
      <c r="O332" s="114"/>
      <c r="P332" s="114"/>
      <c r="Q332" s="114"/>
      <c r="R332" s="114"/>
      <c r="S332" s="114"/>
      <c r="T332" s="114"/>
      <c r="U332" s="114"/>
      <c r="V332" s="114"/>
      <c r="W332" s="114"/>
      <c r="X332" s="114"/>
      <c r="Y332" s="114"/>
      <c r="Z332" s="114"/>
      <c r="AA332" s="114"/>
      <c r="AB332" s="114"/>
      <c r="AC332" s="114"/>
      <c r="AD332" s="114"/>
    </row>
    <row r="333" spans="2:30">
      <c r="B333" s="114"/>
      <c r="C333" s="114"/>
      <c r="D333" s="114"/>
      <c r="E333" s="114"/>
      <c r="F333" s="114"/>
      <c r="G333" s="114"/>
      <c r="H333" s="114"/>
      <c r="I333" s="114"/>
      <c r="J333" s="114"/>
      <c r="K333" s="114"/>
      <c r="L333" s="114"/>
      <c r="M333" s="114"/>
      <c r="N333" s="114"/>
      <c r="O333" s="114"/>
      <c r="P333" s="114"/>
      <c r="Q333" s="114"/>
      <c r="R333" s="114"/>
      <c r="S333" s="114"/>
      <c r="T333" s="114"/>
      <c r="U333" s="114"/>
      <c r="V333" s="114"/>
      <c r="W333" s="114"/>
      <c r="X333" s="114"/>
      <c r="Y333" s="114"/>
      <c r="Z333" s="114"/>
      <c r="AA333" s="114"/>
      <c r="AB333" s="114"/>
      <c r="AC333" s="114"/>
      <c r="AD333" s="114"/>
    </row>
    <row r="334" spans="2:30">
      <c r="B334" s="114"/>
      <c r="C334" s="114"/>
      <c r="D334" s="114"/>
      <c r="E334" s="114"/>
      <c r="F334" s="114"/>
      <c r="G334" s="114"/>
      <c r="H334" s="114"/>
      <c r="I334" s="114"/>
      <c r="J334" s="114"/>
      <c r="K334" s="114"/>
      <c r="L334" s="114"/>
      <c r="M334" s="114"/>
      <c r="N334" s="114"/>
      <c r="O334" s="114"/>
      <c r="P334" s="114"/>
      <c r="Q334" s="114"/>
      <c r="R334" s="114"/>
      <c r="S334" s="114"/>
      <c r="T334" s="114"/>
      <c r="U334" s="114"/>
      <c r="V334" s="114"/>
      <c r="W334" s="114"/>
      <c r="X334" s="114"/>
      <c r="Y334" s="114"/>
      <c r="Z334" s="114"/>
      <c r="AA334" s="114"/>
      <c r="AB334" s="114"/>
      <c r="AC334" s="114"/>
      <c r="AD334" s="114"/>
    </row>
    <row r="335" spans="2:30">
      <c r="B335" s="114"/>
      <c r="C335" s="114"/>
      <c r="D335" s="114"/>
      <c r="E335" s="114"/>
      <c r="F335" s="114"/>
      <c r="G335" s="114"/>
      <c r="H335" s="114"/>
      <c r="I335" s="114"/>
      <c r="J335" s="114"/>
      <c r="K335" s="114"/>
      <c r="L335" s="114"/>
      <c r="M335" s="114"/>
      <c r="N335" s="114"/>
      <c r="O335" s="114"/>
      <c r="P335" s="114"/>
      <c r="Q335" s="114"/>
      <c r="R335" s="114"/>
      <c r="S335" s="114"/>
      <c r="T335" s="114"/>
      <c r="U335" s="114"/>
      <c r="V335" s="114"/>
      <c r="W335" s="114"/>
      <c r="X335" s="114"/>
      <c r="Y335" s="114"/>
      <c r="Z335" s="114"/>
      <c r="AA335" s="114"/>
      <c r="AB335" s="114"/>
      <c r="AC335" s="114"/>
      <c r="AD335" s="114"/>
    </row>
    <row r="336" spans="2:30">
      <c r="B336" s="114"/>
      <c r="C336" s="114"/>
      <c r="D336" s="114"/>
      <c r="E336" s="114"/>
      <c r="F336" s="114"/>
      <c r="G336" s="114"/>
      <c r="H336" s="114"/>
      <c r="I336" s="114"/>
      <c r="J336" s="114"/>
      <c r="K336" s="114"/>
      <c r="L336" s="114"/>
      <c r="M336" s="114"/>
      <c r="N336" s="114"/>
      <c r="O336" s="114"/>
      <c r="P336" s="114"/>
      <c r="Q336" s="114"/>
      <c r="R336" s="114"/>
      <c r="S336" s="114"/>
      <c r="T336" s="114"/>
      <c r="U336" s="114"/>
      <c r="V336" s="114"/>
      <c r="W336" s="114"/>
      <c r="X336" s="114"/>
      <c r="Y336" s="114"/>
      <c r="Z336" s="114"/>
      <c r="AA336" s="114"/>
      <c r="AB336" s="114"/>
      <c r="AC336" s="114"/>
      <c r="AD336" s="114"/>
    </row>
  </sheetData>
  <pageMargins left="0.118055555555556" right="0.118055555555556" top="0.15763888888888899" bottom="0.15763888888888899" header="0.51180555555555496" footer="0.51180555555555496"/>
  <pageSetup paperSize="9" firstPageNumber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67181F-4865-4B5A-9583-9D93E0EF0BEC}">
  <dimension ref="B1:AN514"/>
  <sheetViews>
    <sheetView tabSelected="1" zoomScaleNormal="100" workbookViewId="0">
      <pane xSplit="1" topLeftCell="B1" activePane="topRight" state="frozen"/>
      <selection pane="topRight" activeCell="J26" sqref="J26"/>
    </sheetView>
  </sheetViews>
  <sheetFormatPr defaultRowHeight="15"/>
  <cols>
    <col min="1" max="1" width="1" customWidth="1"/>
    <col min="2" max="2" width="4" customWidth="1"/>
    <col min="3" max="3" width="29.28515625" customWidth="1"/>
    <col min="4" max="4" width="8.140625" customWidth="1"/>
    <col min="5" max="5" width="6.7109375" customWidth="1"/>
    <col min="6" max="7" width="6.28515625" customWidth="1"/>
    <col min="8" max="8" width="6.140625" customWidth="1"/>
    <col min="9" max="9" width="6.28515625" customWidth="1"/>
    <col min="10" max="11" width="6.140625" customWidth="1"/>
    <col min="12" max="13" width="6.28515625" customWidth="1"/>
    <col min="14" max="14" width="6.42578125" customWidth="1"/>
    <col min="15" max="16" width="6" customWidth="1"/>
    <col min="17" max="17" width="7" customWidth="1"/>
    <col min="18" max="18" width="6.42578125" customWidth="1"/>
    <col min="19" max="19" width="6.7109375" customWidth="1"/>
    <col min="20" max="20" width="6.85546875" customWidth="1"/>
    <col min="21" max="21" width="3.28515625" customWidth="1"/>
    <col min="23" max="23" width="7.7109375" customWidth="1"/>
    <col min="24" max="24" width="6.85546875" customWidth="1"/>
    <col min="25" max="25" width="8.140625" customWidth="1"/>
    <col min="26" max="26" width="7.28515625" customWidth="1"/>
    <col min="28" max="28" width="15.5703125" customWidth="1"/>
    <col min="29" max="30" width="7.7109375" customWidth="1"/>
    <col min="31" max="31" width="9.28515625" customWidth="1"/>
  </cols>
  <sheetData>
    <row r="1" spans="2:40" ht="10.5" customHeight="1"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4"/>
      <c r="AA1" s="114"/>
      <c r="AB1" s="114"/>
      <c r="AC1" s="114"/>
      <c r="AD1" s="114"/>
      <c r="AE1" s="114"/>
      <c r="AF1" s="114"/>
      <c r="AG1" s="114"/>
      <c r="AH1" s="114"/>
      <c r="AI1" s="114"/>
      <c r="AJ1" s="114"/>
    </row>
    <row r="2" spans="2:40" ht="15.75" thickBot="1">
      <c r="B2" s="107" t="s">
        <v>886</v>
      </c>
      <c r="F2" s="107" t="s">
        <v>19</v>
      </c>
      <c r="L2" s="107" t="s">
        <v>267</v>
      </c>
      <c r="T2" s="38"/>
      <c r="U2" s="11"/>
      <c r="V2" s="114"/>
      <c r="W2" s="210"/>
      <c r="X2" s="114"/>
      <c r="AH2" s="114"/>
      <c r="AI2" s="114"/>
      <c r="AJ2" s="114"/>
    </row>
    <row r="3" spans="2:40" ht="13.5" customHeight="1">
      <c r="B3" s="92"/>
      <c r="C3" s="569"/>
      <c r="D3" s="186" t="s">
        <v>20</v>
      </c>
      <c r="E3" s="541" t="s">
        <v>240</v>
      </c>
      <c r="F3" s="77"/>
      <c r="G3" s="77"/>
      <c r="H3" s="77"/>
      <c r="I3" s="77"/>
      <c r="J3" s="77"/>
      <c r="K3" s="77"/>
      <c r="L3" s="77"/>
      <c r="M3" s="60"/>
      <c r="N3" s="60"/>
      <c r="O3" s="78"/>
      <c r="P3" s="63"/>
      <c r="Q3" s="186" t="s">
        <v>21</v>
      </c>
      <c r="R3" s="186" t="s">
        <v>22</v>
      </c>
      <c r="S3" s="1209" t="s">
        <v>357</v>
      </c>
      <c r="T3" s="1224" t="s">
        <v>357</v>
      </c>
      <c r="V3" s="106"/>
      <c r="W3" s="106"/>
      <c r="X3" s="134"/>
      <c r="Y3" s="114"/>
      <c r="Z3" s="414"/>
      <c r="AA3" s="134"/>
      <c r="AB3" s="114"/>
      <c r="AC3" s="114"/>
      <c r="AD3" s="114"/>
      <c r="AE3" s="114"/>
      <c r="AF3" s="114"/>
      <c r="AG3" s="114"/>
      <c r="AH3" s="106"/>
      <c r="AI3" s="106"/>
      <c r="AJ3" s="104"/>
      <c r="AK3" s="104"/>
      <c r="AL3" s="106"/>
      <c r="AM3" s="106"/>
      <c r="AN3" s="100"/>
    </row>
    <row r="4" spans="2:40" ht="13.5" customHeight="1">
      <c r="B4" s="70"/>
      <c r="C4" s="570"/>
      <c r="D4" s="571" t="s">
        <v>207</v>
      </c>
      <c r="E4" s="2908" t="s">
        <v>266</v>
      </c>
      <c r="F4" s="20"/>
      <c r="G4" s="20"/>
      <c r="H4" s="20"/>
      <c r="I4" s="20"/>
      <c r="J4" s="20"/>
      <c r="K4" s="20"/>
      <c r="L4" s="20"/>
      <c r="M4" s="19"/>
      <c r="N4" s="19"/>
      <c r="O4" s="11"/>
      <c r="P4" s="81"/>
      <c r="Q4" s="571" t="s">
        <v>221</v>
      </c>
      <c r="R4" s="571" t="s">
        <v>23</v>
      </c>
      <c r="S4" s="1208" t="s">
        <v>108</v>
      </c>
      <c r="T4" s="1225" t="s">
        <v>108</v>
      </c>
      <c r="V4" s="106"/>
      <c r="W4" s="106"/>
      <c r="X4" s="134"/>
      <c r="Y4" s="114"/>
      <c r="Z4" s="414"/>
      <c r="AA4" s="134"/>
      <c r="AB4" s="114"/>
      <c r="AC4" s="114"/>
      <c r="AD4" s="114"/>
      <c r="AE4" s="114"/>
      <c r="AF4" s="114"/>
      <c r="AG4" s="114"/>
      <c r="AH4" s="106"/>
      <c r="AI4" s="106"/>
      <c r="AJ4" s="104"/>
      <c r="AK4" s="104"/>
      <c r="AL4" s="106"/>
      <c r="AM4" s="106"/>
      <c r="AN4" s="100"/>
    </row>
    <row r="5" spans="2:40" ht="12.75" customHeight="1" thickBot="1">
      <c r="B5" s="70"/>
      <c r="C5" s="572" t="s">
        <v>24</v>
      </c>
      <c r="D5" s="571" t="s">
        <v>21</v>
      </c>
      <c r="E5" s="2893" t="s">
        <v>220</v>
      </c>
      <c r="F5" s="82"/>
      <c r="G5" s="82"/>
      <c r="H5" s="82"/>
      <c r="I5" s="38" t="s">
        <v>999</v>
      </c>
      <c r="J5" s="38"/>
      <c r="K5" s="82"/>
      <c r="M5" s="1749" t="s">
        <v>118</v>
      </c>
      <c r="N5" s="61"/>
      <c r="O5" s="38"/>
      <c r="P5" s="83"/>
      <c r="Q5" s="571" t="s">
        <v>26</v>
      </c>
      <c r="R5" s="571" t="s">
        <v>25</v>
      </c>
      <c r="S5" s="1200" t="s">
        <v>358</v>
      </c>
      <c r="T5" s="1225" t="s">
        <v>358</v>
      </c>
      <c r="V5" s="106"/>
      <c r="W5" s="106"/>
      <c r="X5" s="414"/>
      <c r="Y5" s="114"/>
      <c r="Z5" s="414"/>
      <c r="AA5" s="134"/>
      <c r="AB5" s="114"/>
      <c r="AC5" s="114"/>
      <c r="AD5" s="114"/>
      <c r="AE5" s="114"/>
      <c r="AF5" s="114"/>
      <c r="AG5" s="822"/>
      <c r="AH5" s="106"/>
      <c r="AI5" s="106"/>
      <c r="AJ5" s="112"/>
      <c r="AK5" s="104"/>
      <c r="AL5" s="106"/>
      <c r="AM5" s="106"/>
      <c r="AN5" s="100"/>
    </row>
    <row r="6" spans="2:40">
      <c r="B6" s="70" t="s">
        <v>208</v>
      </c>
      <c r="C6" s="570"/>
      <c r="D6" s="571" t="s">
        <v>38</v>
      </c>
      <c r="E6" s="36" t="s">
        <v>27</v>
      </c>
      <c r="F6" s="36" t="s">
        <v>28</v>
      </c>
      <c r="G6" s="36" t="s">
        <v>29</v>
      </c>
      <c r="H6" s="36" t="s">
        <v>30</v>
      </c>
      <c r="I6" s="35" t="s">
        <v>31</v>
      </c>
      <c r="J6" s="36" t="s">
        <v>32</v>
      </c>
      <c r="K6" s="35" t="s">
        <v>33</v>
      </c>
      <c r="L6" s="36" t="s">
        <v>34</v>
      </c>
      <c r="M6" s="35" t="s">
        <v>35</v>
      </c>
      <c r="N6" s="36" t="s">
        <v>36</v>
      </c>
      <c r="O6" s="1218" t="s">
        <v>998</v>
      </c>
      <c r="P6" s="36" t="s">
        <v>1000</v>
      </c>
      <c r="Q6" s="571">
        <v>12</v>
      </c>
      <c r="R6" s="571" t="s">
        <v>37</v>
      </c>
      <c r="S6" s="571" t="s">
        <v>26</v>
      </c>
      <c r="T6" s="1226" t="s">
        <v>359</v>
      </c>
      <c r="V6" s="106"/>
      <c r="W6" s="106"/>
      <c r="X6" s="414"/>
      <c r="Y6" s="114"/>
      <c r="Z6" s="414"/>
      <c r="AA6" s="134"/>
      <c r="AB6" s="114"/>
      <c r="AC6" s="114"/>
      <c r="AD6" s="114"/>
      <c r="AE6" s="375"/>
      <c r="AF6" s="114"/>
      <c r="AG6" s="822"/>
      <c r="AH6" s="106"/>
      <c r="AI6" s="106"/>
      <c r="AJ6" s="106"/>
      <c r="AK6" s="124"/>
      <c r="AL6" s="106"/>
      <c r="AM6" s="106"/>
      <c r="AN6" s="100"/>
    </row>
    <row r="7" spans="2:40" ht="12" customHeight="1">
      <c r="B7" s="70"/>
      <c r="C7" s="572" t="s">
        <v>209</v>
      </c>
      <c r="D7" s="571" t="s">
        <v>210</v>
      </c>
      <c r="E7" s="80" t="s">
        <v>39</v>
      </c>
      <c r="F7" s="80" t="s">
        <v>39</v>
      </c>
      <c r="G7" s="80" t="s">
        <v>39</v>
      </c>
      <c r="H7" s="80" t="s">
        <v>39</v>
      </c>
      <c r="I7" s="31" t="s">
        <v>39</v>
      </c>
      <c r="J7" s="80" t="s">
        <v>39</v>
      </c>
      <c r="K7" s="80" t="s">
        <v>39</v>
      </c>
      <c r="L7" s="31" t="s">
        <v>39</v>
      </c>
      <c r="M7" s="80" t="s">
        <v>39</v>
      </c>
      <c r="N7" s="80" t="s">
        <v>39</v>
      </c>
      <c r="O7" s="545" t="s">
        <v>39</v>
      </c>
      <c r="P7" s="80" t="s">
        <v>39</v>
      </c>
      <c r="Q7" s="571" t="s">
        <v>356</v>
      </c>
      <c r="R7" s="571" t="s">
        <v>201</v>
      </c>
      <c r="S7" s="571">
        <v>12</v>
      </c>
      <c r="T7" s="1226"/>
      <c r="V7" s="106"/>
      <c r="W7" s="106"/>
      <c r="X7" s="134"/>
      <c r="Y7" s="114"/>
      <c r="Z7" s="414"/>
      <c r="AA7" s="134"/>
      <c r="AB7" s="114"/>
      <c r="AC7" s="114"/>
      <c r="AD7" s="114"/>
      <c r="AE7" s="375"/>
      <c r="AF7" s="114"/>
      <c r="AG7" s="823"/>
      <c r="AH7" s="106"/>
      <c r="AI7" s="106"/>
      <c r="AJ7" s="106"/>
      <c r="AK7" s="124"/>
      <c r="AL7" s="106"/>
      <c r="AM7" s="106"/>
      <c r="AN7" s="100"/>
    </row>
    <row r="8" spans="2:40" ht="14.25" customHeight="1" thickBot="1">
      <c r="B8" s="70"/>
      <c r="C8" s="570"/>
      <c r="D8" s="2695">
        <v>0.45</v>
      </c>
      <c r="E8" s="61"/>
      <c r="F8" s="62"/>
      <c r="G8" s="61"/>
      <c r="H8" s="62"/>
      <c r="I8" s="99"/>
      <c r="J8" s="933"/>
      <c r="K8" s="62"/>
      <c r="L8" s="62"/>
      <c r="M8" s="61"/>
      <c r="N8" s="62"/>
      <c r="O8" s="99"/>
      <c r="P8" s="858"/>
      <c r="Q8" s="571"/>
      <c r="R8" s="571" t="s">
        <v>202</v>
      </c>
      <c r="S8" s="571" t="s">
        <v>356</v>
      </c>
      <c r="T8" s="1227">
        <v>1</v>
      </c>
      <c r="V8" s="106"/>
      <c r="W8" s="106"/>
      <c r="X8" s="217"/>
      <c r="Y8" s="134"/>
      <c r="Z8" s="414"/>
      <c r="AA8" s="134"/>
      <c r="AB8" s="114"/>
      <c r="AC8" s="304"/>
      <c r="AD8" s="414"/>
      <c r="AE8" s="824"/>
      <c r="AF8" s="114"/>
      <c r="AG8" s="823"/>
      <c r="AH8" s="106"/>
      <c r="AI8" s="106"/>
      <c r="AJ8" s="106"/>
      <c r="AK8" s="663"/>
      <c r="AL8" s="106"/>
      <c r="AM8" s="106"/>
      <c r="AN8" s="100"/>
    </row>
    <row r="9" spans="2:40">
      <c r="B9" s="574">
        <v>1</v>
      </c>
      <c r="C9" s="575" t="s">
        <v>211</v>
      </c>
      <c r="D9" s="2696">
        <f t="shared" ref="D9:D44" si="0">(T9/100)*45</f>
        <v>54</v>
      </c>
      <c r="E9" s="2927">
        <f>'12 л. РАСКЛАДКА'!Y13</f>
        <v>40</v>
      </c>
      <c r="F9" s="2928">
        <f>'12 л. РАСКЛАДКА'!Y71</f>
        <v>80</v>
      </c>
      <c r="G9" s="2928">
        <f>'12 л. РАСКЛАДКА'!Y130</f>
        <v>50</v>
      </c>
      <c r="H9" s="2928">
        <f>'12 л. РАСКЛАДКА'!Y186</f>
        <v>70</v>
      </c>
      <c r="I9" s="2931">
        <f>'12 л. РАСКЛАДКА'!Y243</f>
        <v>30</v>
      </c>
      <c r="J9" s="2929">
        <f>'12 л. РАСКЛАДКА'!Y299</f>
        <v>44</v>
      </c>
      <c r="K9" s="2928">
        <f>'12 л. РАСКЛАДКА'!Y355</f>
        <v>50</v>
      </c>
      <c r="L9" s="2928">
        <f>'12 л. РАСКЛАДКА'!Y411</f>
        <v>40</v>
      </c>
      <c r="M9" s="2928">
        <f>'12 л. РАСКЛАДКА'!Y464</f>
        <v>70</v>
      </c>
      <c r="N9" s="2928">
        <f>'12 л. РАСКЛАДКА'!Y518</f>
        <v>40</v>
      </c>
      <c r="O9" s="2931">
        <f>'12 л. РАСКЛАДКА'!Y571</f>
        <v>70</v>
      </c>
      <c r="P9" s="2932">
        <f>'12 л. РАСКЛАДКА'!Y628</f>
        <v>54</v>
      </c>
      <c r="Q9" s="1204">
        <f>E9+F9+G9+H9+I9+J9+K9+L9+M9+N9+O9+P9</f>
        <v>638</v>
      </c>
      <c r="R9" s="2255">
        <f>(Q9*100/S9)-100</f>
        <v>-1.5432098765432158</v>
      </c>
      <c r="S9" s="2996">
        <f>(T9*45/100)*12</f>
        <v>648</v>
      </c>
      <c r="T9" s="2690">
        <v>120</v>
      </c>
      <c r="V9" s="825"/>
      <c r="W9" s="414"/>
      <c r="X9" s="414"/>
      <c r="Y9" s="639"/>
      <c r="Z9" s="114"/>
      <c r="AA9" s="114"/>
      <c r="AB9" s="114"/>
      <c r="AC9" s="827"/>
      <c r="AD9" s="134"/>
      <c r="AE9" s="828"/>
      <c r="AF9" s="114"/>
      <c r="AG9" s="829"/>
      <c r="AH9" s="114"/>
      <c r="AI9" s="114"/>
      <c r="AJ9" s="114"/>
      <c r="AK9" s="114"/>
      <c r="AL9" s="114"/>
      <c r="AM9" s="114"/>
      <c r="AN9" s="100"/>
    </row>
    <row r="10" spans="2:40">
      <c r="B10" s="533">
        <v>2</v>
      </c>
      <c r="C10" s="250" t="s">
        <v>41</v>
      </c>
      <c r="D10" s="2697">
        <f t="shared" si="0"/>
        <v>90</v>
      </c>
      <c r="E10" s="2933">
        <f>'12 л. РАСКЛАДКА'!Y14</f>
        <v>90</v>
      </c>
      <c r="F10" s="851">
        <f>'12 л. РАСКЛАДКА'!Y72</f>
        <v>80.099999999999994</v>
      </c>
      <c r="G10" s="851">
        <f>'12 л. РАСКЛАДКА'!Y131</f>
        <v>102</v>
      </c>
      <c r="H10" s="851">
        <f>'12 л. РАСКЛАДКА'!Y187</f>
        <v>72</v>
      </c>
      <c r="I10" s="1201">
        <f>'12 л. РАСКЛАДКА'!Y244</f>
        <v>75</v>
      </c>
      <c r="J10" s="2894">
        <f>'12 л. РАСКЛАДКА'!Y300</f>
        <v>100</v>
      </c>
      <c r="K10" s="851">
        <f>'12 л. РАСКЛАДКА'!Y356</f>
        <v>116.2</v>
      </c>
      <c r="L10" s="851">
        <f>'12 л. РАСКЛАДКА'!Y412</f>
        <v>90</v>
      </c>
      <c r="M10" s="851">
        <f>'12 л. РАСКЛАДКА'!Y465</f>
        <v>98.4</v>
      </c>
      <c r="N10" s="851">
        <f>'12 л. РАСКЛАДКА'!Y519</f>
        <v>106.3</v>
      </c>
      <c r="O10" s="1201">
        <f>'12 л. РАСКЛАДКА'!Y572</f>
        <v>70</v>
      </c>
      <c r="P10" s="421">
        <f>'12 л. РАСКЛАДКА'!Y629</f>
        <v>70</v>
      </c>
      <c r="Q10" s="1205">
        <f t="shared" ref="Q10:Q43" si="1">E10+F10+G10+H10+I10+J10+K10+L10+M10+N10+O10+P10</f>
        <v>1070</v>
      </c>
      <c r="R10" s="2070">
        <f t="shared" ref="R10:R44" si="2">(Q10*100/S10)-100</f>
        <v>-0.92592592592592382</v>
      </c>
      <c r="S10" s="1222">
        <f t="shared" ref="S10:S44" si="3">(T10*45/100)*12</f>
        <v>1080</v>
      </c>
      <c r="T10" s="2691">
        <v>200</v>
      </c>
      <c r="V10" s="830"/>
      <c r="W10" s="831"/>
      <c r="X10" s="414"/>
      <c r="Y10" s="114"/>
      <c r="Z10" s="114"/>
      <c r="AA10" s="114"/>
      <c r="AB10" s="114"/>
      <c r="AC10" s="827"/>
      <c r="AD10" s="134"/>
      <c r="AE10" s="828"/>
      <c r="AF10" s="114"/>
      <c r="AG10" s="829"/>
      <c r="AH10" s="114"/>
      <c r="AI10" s="114"/>
      <c r="AJ10" s="114"/>
      <c r="AK10" s="114"/>
      <c r="AL10" s="114"/>
      <c r="AM10" s="114"/>
      <c r="AN10" s="100"/>
    </row>
    <row r="11" spans="2:40">
      <c r="B11" s="533">
        <v>3</v>
      </c>
      <c r="C11" s="250" t="s">
        <v>42</v>
      </c>
      <c r="D11" s="2697">
        <f t="shared" si="0"/>
        <v>9</v>
      </c>
      <c r="E11" s="2933">
        <f>'12 л. РАСКЛАДКА'!Y15</f>
        <v>4.05</v>
      </c>
      <c r="F11" s="851">
        <f>'12 л. РАСКЛАДКА'!Y73</f>
        <v>12</v>
      </c>
      <c r="G11" s="851">
        <f>'12 л. РАСКЛАДКА'!Y132</f>
        <v>2</v>
      </c>
      <c r="H11" s="851">
        <f>'12 л. РАСКЛАДКА'!Y188</f>
        <v>30.759999999999998</v>
      </c>
      <c r="I11" s="1201">
        <f>'12 л. РАСКЛАДКА'!Y245</f>
        <v>16.2</v>
      </c>
      <c r="J11" s="2894">
        <f>'12 л. РАСКЛАДКА'!Y301</f>
        <v>37.9</v>
      </c>
      <c r="K11" s="851">
        <f>'12 л. РАСКЛАДКА'!Y357</f>
        <v>3.6</v>
      </c>
      <c r="L11" s="851">
        <f>'12 л. РАСКЛАДКА'!Y413</f>
        <v>7.8000000000000007</v>
      </c>
      <c r="M11" s="851">
        <f>'12 л. РАСКЛАДКА'!Y466</f>
        <v>10.010000000000002</v>
      </c>
      <c r="N11" s="851">
        <f>'12 л. РАСКЛАДКА'!Y520</f>
        <v>0.9</v>
      </c>
      <c r="O11" s="1201">
        <f>'12 л. РАСКЛАДКА'!Y573</f>
        <v>17.48</v>
      </c>
      <c r="P11" s="421">
        <f>'12 л. РАСКЛАДКА'!Y630</f>
        <v>0</v>
      </c>
      <c r="Q11" s="1205">
        <f t="shared" si="1"/>
        <v>142.69999999999999</v>
      </c>
      <c r="R11" s="2253">
        <f t="shared" si="2"/>
        <v>32.129629629629619</v>
      </c>
      <c r="S11" s="1222">
        <f t="shared" si="3"/>
        <v>108</v>
      </c>
      <c r="T11" s="2691">
        <v>20</v>
      </c>
      <c r="V11" s="825"/>
      <c r="W11" s="831"/>
      <c r="X11" s="414"/>
      <c r="Y11" s="114"/>
      <c r="Z11" s="114"/>
      <c r="AA11" s="114"/>
      <c r="AB11" s="114"/>
      <c r="AC11" s="827"/>
      <c r="AD11" s="134"/>
      <c r="AE11" s="828"/>
      <c r="AF11" s="114"/>
      <c r="AG11" s="832"/>
      <c r="AH11" s="114"/>
      <c r="AI11" s="114"/>
      <c r="AJ11" s="114"/>
      <c r="AK11" s="114"/>
      <c r="AL11" s="114"/>
      <c r="AM11" s="114"/>
      <c r="AN11" s="100"/>
    </row>
    <row r="12" spans="2:40">
      <c r="B12" s="533">
        <v>4</v>
      </c>
      <c r="C12" s="250" t="s">
        <v>43</v>
      </c>
      <c r="D12" s="2697">
        <f t="shared" si="0"/>
        <v>22.5</v>
      </c>
      <c r="E12" s="2933">
        <f>'12 л. РАСКЛАДКА'!Y16</f>
        <v>0</v>
      </c>
      <c r="F12" s="851">
        <f>'12 л. РАСКЛАДКА'!Y74</f>
        <v>0</v>
      </c>
      <c r="G12" s="851">
        <f>'12 л. РАСКЛАДКА'!Y133</f>
        <v>50.72</v>
      </c>
      <c r="H12" s="851">
        <f>'12 л. РАСКЛАДКА'!Y189</f>
        <v>0</v>
      </c>
      <c r="I12" s="1201">
        <f>'12 л. РАСКЛАДКА'!Y246</f>
        <v>14.75</v>
      </c>
      <c r="J12" s="2894">
        <f>'12 л. РАСКЛАДКА'!Y302</f>
        <v>40</v>
      </c>
      <c r="K12" s="851">
        <f>'12 л. РАСКЛАДКА'!Y358</f>
        <v>13.4</v>
      </c>
      <c r="L12" s="851">
        <f>'12 л. РАСКЛАДКА'!Y414</f>
        <v>45.5</v>
      </c>
      <c r="M12" s="851">
        <f>'12 л. РАСКЛАДКА'!Y467</f>
        <v>25</v>
      </c>
      <c r="N12" s="851">
        <f>'12 л. РАСКЛАДКА'!Y521</f>
        <v>26</v>
      </c>
      <c r="O12" s="1201">
        <f>'12 л. РАСКЛАДКА'!Y574</f>
        <v>48.1</v>
      </c>
      <c r="P12" s="421">
        <f>'12 л. РАСКЛАДКА'!Y631</f>
        <v>5.7</v>
      </c>
      <c r="Q12" s="1205">
        <f t="shared" si="1"/>
        <v>269.17</v>
      </c>
      <c r="R12" s="2253">
        <f t="shared" si="2"/>
        <v>-0.30740740740741046</v>
      </c>
      <c r="S12" s="1222">
        <f t="shared" si="3"/>
        <v>270</v>
      </c>
      <c r="T12" s="2691">
        <v>50</v>
      </c>
      <c r="V12" s="3271"/>
      <c r="W12" s="831"/>
      <c r="X12" s="414"/>
      <c r="Y12" s="114"/>
      <c r="Z12" s="114"/>
      <c r="AA12" s="114"/>
      <c r="AB12" s="114"/>
      <c r="AC12" s="827"/>
      <c r="AD12" s="134"/>
      <c r="AE12" s="828"/>
      <c r="AF12" s="114"/>
      <c r="AG12" s="829"/>
      <c r="AH12" s="114"/>
      <c r="AI12" s="114"/>
      <c r="AJ12" s="114"/>
      <c r="AK12" s="114"/>
      <c r="AL12" s="114"/>
      <c r="AM12" s="114"/>
      <c r="AN12" s="100"/>
    </row>
    <row r="13" spans="2:40">
      <c r="B13" s="533">
        <v>5</v>
      </c>
      <c r="C13" s="250" t="s">
        <v>44</v>
      </c>
      <c r="D13" s="2697">
        <f t="shared" si="0"/>
        <v>9</v>
      </c>
      <c r="E13" s="2933">
        <f>'12 л. РАСКЛАДКА'!Y17</f>
        <v>0</v>
      </c>
      <c r="F13" s="851">
        <f>'12 л. РАСКЛАДКА'!Y75</f>
        <v>16.82</v>
      </c>
      <c r="G13" s="851">
        <f>'12 л. РАСКЛАДКА'!Y134</f>
        <v>0</v>
      </c>
      <c r="H13" s="851">
        <f>'12 л. РАСКЛАДКА'!Y190</f>
        <v>0</v>
      </c>
      <c r="I13" s="1201">
        <f>'12 л. РАСКЛАДКА'!Y247</f>
        <v>54.87</v>
      </c>
      <c r="J13" s="2894">
        <f>'12 л. РАСКЛАДКА'!Y303</f>
        <v>0</v>
      </c>
      <c r="K13" s="851">
        <f>'12 л. РАСКЛАДКА'!Y359</f>
        <v>18.309999999999999</v>
      </c>
      <c r="L13" s="851">
        <f>'12 л. РАСКЛАДКА'!Y415</f>
        <v>0</v>
      </c>
      <c r="M13" s="851">
        <f>'12 л. РАСКЛАДКА'!Y468</f>
        <v>0</v>
      </c>
      <c r="N13" s="851">
        <f>'12 л. РАСКЛАДКА'!Y522</f>
        <v>0</v>
      </c>
      <c r="O13" s="1201">
        <f>'12 л. РАСКЛАДКА'!Y575</f>
        <v>0</v>
      </c>
      <c r="P13" s="421">
        <f>'12 л. РАСКЛАДКА'!Y632</f>
        <v>28</v>
      </c>
      <c r="Q13" s="1205">
        <f t="shared" si="1"/>
        <v>118</v>
      </c>
      <c r="R13" s="2070">
        <f t="shared" si="2"/>
        <v>9.2592592592592524</v>
      </c>
      <c r="S13" s="1222">
        <f t="shared" si="3"/>
        <v>108</v>
      </c>
      <c r="T13" s="2691">
        <v>20</v>
      </c>
      <c r="V13" s="825"/>
      <c r="W13" s="831"/>
      <c r="X13" s="414"/>
      <c r="Y13" s="114"/>
      <c r="Z13" s="114"/>
      <c r="AA13" s="114"/>
      <c r="AB13" s="114"/>
      <c r="AC13" s="827"/>
      <c r="AD13" s="134"/>
      <c r="AE13" s="828"/>
      <c r="AF13" s="114"/>
      <c r="AG13" s="834"/>
      <c r="AH13" s="114"/>
      <c r="AI13" s="114"/>
      <c r="AJ13" s="114"/>
      <c r="AK13" s="114"/>
      <c r="AL13" s="114"/>
      <c r="AM13" s="114"/>
      <c r="AN13" s="100"/>
    </row>
    <row r="14" spans="2:40">
      <c r="B14" s="533">
        <v>6</v>
      </c>
      <c r="C14" s="250" t="s">
        <v>45</v>
      </c>
      <c r="D14" s="2706">
        <f t="shared" si="0"/>
        <v>84.15</v>
      </c>
      <c r="E14" s="2934">
        <f>'12 л. РАСКЛАДКА'!Y18</f>
        <v>88</v>
      </c>
      <c r="F14" s="2568">
        <f>'12 л. РАСКЛАДКА'!Y76</f>
        <v>130</v>
      </c>
      <c r="G14" s="2568">
        <f>'12 л. РАСКЛАДКА'!Y135</f>
        <v>0</v>
      </c>
      <c r="H14" s="2568">
        <f>'12 л. РАСКЛАДКА'!Y191</f>
        <v>135</v>
      </c>
      <c r="I14" s="2569">
        <f>'12 л. РАСКЛАДКА'!Y248</f>
        <v>92</v>
      </c>
      <c r="J14" s="2895">
        <f>'12 л. РАСКЛАДКА'!Y304</f>
        <v>25</v>
      </c>
      <c r="K14" s="2568">
        <f>'12 л. РАСКЛАДКА'!Y360</f>
        <v>136.19200000000001</v>
      </c>
      <c r="L14" s="2568">
        <f>'12 л. РАСКЛАДКА'!Y416</f>
        <v>67.17</v>
      </c>
      <c r="M14" s="2568">
        <f>'12 л. РАСКЛАДКА'!Y469</f>
        <v>71.367000000000004</v>
      </c>
      <c r="N14" s="2568">
        <f>'12 л. РАСКЛАДКА'!Y523</f>
        <v>124.86</v>
      </c>
      <c r="O14" s="2569">
        <f>'12 л. РАСКЛАДКА'!Y576</f>
        <v>16</v>
      </c>
      <c r="P14" s="2935">
        <f>'12 л. РАСКЛАДКА'!Y633</f>
        <v>121.73</v>
      </c>
      <c r="Q14" s="2570">
        <f t="shared" si="1"/>
        <v>1007.319</v>
      </c>
      <c r="R14" s="2583">
        <f t="shared" si="2"/>
        <v>-0.24569221628046023</v>
      </c>
      <c r="S14" s="2997">
        <f t="shared" si="3"/>
        <v>1009.8000000000001</v>
      </c>
      <c r="T14" s="2692">
        <v>187</v>
      </c>
      <c r="V14" s="825"/>
      <c r="W14" s="831"/>
      <c r="X14" s="414"/>
      <c r="Y14" s="114"/>
      <c r="Z14" s="114"/>
      <c r="AA14" s="114"/>
      <c r="AB14" s="114"/>
      <c r="AC14" s="827"/>
      <c r="AD14" s="134"/>
      <c r="AE14" s="828"/>
      <c r="AF14" s="114"/>
      <c r="AG14" s="834"/>
      <c r="AH14" s="114"/>
      <c r="AI14" s="114"/>
      <c r="AJ14" s="114"/>
      <c r="AK14" s="114"/>
      <c r="AL14" s="114"/>
      <c r="AM14" s="114"/>
      <c r="AN14" s="100"/>
    </row>
    <row r="15" spans="2:40" ht="13.5" customHeight="1">
      <c r="B15" s="2560">
        <v>7</v>
      </c>
      <c r="C15" s="2369" t="s">
        <v>838</v>
      </c>
      <c r="D15" s="2706">
        <f t="shared" si="0"/>
        <v>129.6</v>
      </c>
      <c r="E15" s="2945">
        <f>'12 л. РАСКЛАДКА'!Y19</f>
        <v>211.99</v>
      </c>
      <c r="F15" s="2576">
        <f>'12 л. РАСКЛАДКА'!Y77</f>
        <v>251.35</v>
      </c>
      <c r="G15" s="2574">
        <f>'12 л. РАСКЛАДКА'!Y136</f>
        <v>250.42500000000004</v>
      </c>
      <c r="H15" s="2576">
        <f>'12 л. РАСКЛАДКА'!Y192</f>
        <v>128.92000000000002</v>
      </c>
      <c r="I15" s="2574">
        <f>'12 л. РАСКЛАДКА'!Y249</f>
        <v>112.64499999999998</v>
      </c>
      <c r="J15" s="2895">
        <f>'12 л. РАСКЛАДКА'!Y305</f>
        <v>189.108</v>
      </c>
      <c r="K15" s="2577">
        <f>'12 л. РАСКЛАДКА'!Y361</f>
        <v>223.97</v>
      </c>
      <c r="L15" s="2574">
        <f>'12 л. РАСКЛАДКА'!Y417</f>
        <v>175.14</v>
      </c>
      <c r="M15" s="2576">
        <f>'12 л. РАСКЛАДКА'!Y470</f>
        <v>210.13199999999998</v>
      </c>
      <c r="N15" s="2576">
        <f>'12 л. РАСКЛАДКА'!Y524</f>
        <v>142.19999999999999</v>
      </c>
      <c r="O15" s="2574">
        <f>'12 л. РАСКЛАДКА'!Y577</f>
        <v>197.80500000000001</v>
      </c>
      <c r="P15" s="2935">
        <f>'12 л. РАСКЛАДКА'!Y634</f>
        <v>77.34</v>
      </c>
      <c r="Q15" s="2570">
        <f t="shared" si="1"/>
        <v>2171.0250000000005</v>
      </c>
      <c r="R15" s="2964">
        <f t="shared" si="2"/>
        <v>39.597800925925981</v>
      </c>
      <c r="S15" s="2997">
        <f t="shared" si="3"/>
        <v>1555.1999999999998</v>
      </c>
      <c r="T15" s="2692">
        <v>288</v>
      </c>
      <c r="V15" s="825"/>
      <c r="W15" s="831"/>
      <c r="X15" s="414"/>
      <c r="Y15" s="114"/>
      <c r="Z15" s="114"/>
      <c r="AA15" s="114"/>
      <c r="AB15" s="114"/>
      <c r="AC15" s="827"/>
      <c r="AD15" s="134"/>
      <c r="AE15" s="828"/>
      <c r="AF15" s="114"/>
      <c r="AG15" s="834"/>
      <c r="AH15" s="3253"/>
      <c r="AI15" s="3254"/>
      <c r="AJ15" s="168"/>
      <c r="AK15" s="168"/>
      <c r="AL15" s="193"/>
      <c r="AM15" s="193"/>
      <c r="AN15" s="100"/>
    </row>
    <row r="16" spans="2:40" ht="11.25" customHeight="1">
      <c r="B16" s="2561"/>
      <c r="C16" s="2578" t="s">
        <v>1006</v>
      </c>
      <c r="D16" s="2703">
        <f t="shared" si="0"/>
        <v>14.4</v>
      </c>
      <c r="E16" s="2946">
        <f>'12 л. РАСКЛАДКА'!Y20</f>
        <v>60</v>
      </c>
      <c r="F16" s="851">
        <f>'12 л. РАСКЛАДКА'!Y78</f>
        <v>0</v>
      </c>
      <c r="G16" s="2575">
        <f>'12 л. РАСКЛАДКА'!Y137</f>
        <v>0</v>
      </c>
      <c r="H16" s="851">
        <f>'12 л. РАСКЛАДКА'!Y193</f>
        <v>0</v>
      </c>
      <c r="I16" s="2575">
        <f>'12 л. РАСКЛАДКА'!Y250</f>
        <v>0</v>
      </c>
      <c r="J16" s="2896">
        <f>'12 л. РАСКЛАДКА'!Y306</f>
        <v>0</v>
      </c>
      <c r="K16" s="176">
        <f>'12 л. РАСКЛАДКА'!Y362</f>
        <v>48.6</v>
      </c>
      <c r="L16" s="2575">
        <f>'12 л. РАСКЛАДКА'!Y418</f>
        <v>0</v>
      </c>
      <c r="M16" s="851">
        <f>'12 л. РАСКЛАДКА'!Y471</f>
        <v>0</v>
      </c>
      <c r="N16" s="851">
        <f>'12 л. РАСКЛАДКА'!Y525</f>
        <v>0</v>
      </c>
      <c r="O16" s="2575">
        <f>'12 л. РАСКЛАДКА'!Y578</f>
        <v>0</v>
      </c>
      <c r="P16" s="2102">
        <f>'12 л. РАСКЛАДКА'!Y635</f>
        <v>22.39</v>
      </c>
      <c r="Q16" s="1219">
        <f t="shared" si="1"/>
        <v>130.99</v>
      </c>
      <c r="R16" s="2965">
        <f t="shared" si="2"/>
        <v>-24.195601851851862</v>
      </c>
      <c r="S16" s="2998">
        <f t="shared" si="3"/>
        <v>172.8</v>
      </c>
      <c r="T16" s="2693">
        <v>32</v>
      </c>
      <c r="V16" s="825"/>
      <c r="W16" s="831"/>
      <c r="X16" s="414"/>
      <c r="Y16" s="114"/>
      <c r="Z16" s="114"/>
      <c r="AA16" s="114"/>
      <c r="AB16" s="114"/>
      <c r="AC16" s="827"/>
      <c r="AD16" s="134"/>
      <c r="AE16" s="828"/>
      <c r="AF16" s="114"/>
      <c r="AG16" s="834"/>
      <c r="AH16" s="114"/>
      <c r="AI16" s="114"/>
      <c r="AJ16" s="114"/>
      <c r="AK16" s="168"/>
      <c r="AL16" s="114"/>
      <c r="AM16" s="114"/>
      <c r="AN16" s="100"/>
    </row>
    <row r="17" spans="2:40">
      <c r="B17" s="533">
        <v>8</v>
      </c>
      <c r="C17" s="250" t="s">
        <v>212</v>
      </c>
      <c r="D17" s="2703">
        <f t="shared" si="0"/>
        <v>83.25</v>
      </c>
      <c r="E17" s="2933">
        <f>'12 л. РАСКЛАДКА'!Y21</f>
        <v>140</v>
      </c>
      <c r="F17" s="851">
        <f>'12 л. РАСКЛАДКА'!Y79</f>
        <v>12</v>
      </c>
      <c r="G17" s="851">
        <f>'12 л. РАСКЛАДКА'!Y138</f>
        <v>106</v>
      </c>
      <c r="H17" s="851">
        <f>'12 л. РАСКЛАДКА'!Y194</f>
        <v>127</v>
      </c>
      <c r="I17" s="1201">
        <f>'12 л. РАСКЛАДКА'!Y251</f>
        <v>105</v>
      </c>
      <c r="J17" s="2896">
        <f>'12 л. РАСКЛАДКА'!Y307</f>
        <v>120</v>
      </c>
      <c r="K17" s="851">
        <f>'12 л. РАСКЛАДКА'!Y363</f>
        <v>0</v>
      </c>
      <c r="L17" s="851">
        <f>'12 л. РАСКЛАДКА'!Y419</f>
        <v>100</v>
      </c>
      <c r="M17" s="851">
        <f>'12 л. РАСКЛАДКА'!Y472</f>
        <v>2.5</v>
      </c>
      <c r="N17" s="851">
        <f>'12 л. РАСКЛАДКА'!Y526</f>
        <v>120</v>
      </c>
      <c r="O17" s="1201">
        <f>'12 л. РАСКЛАДКА'!Y579</f>
        <v>120</v>
      </c>
      <c r="P17" s="2102">
        <f>'12 л. РАСКЛАДКА'!Y636</f>
        <v>29</v>
      </c>
      <c r="Q17" s="1219">
        <f t="shared" si="1"/>
        <v>981.5</v>
      </c>
      <c r="R17" s="2584">
        <f t="shared" si="2"/>
        <v>-1.7517517517517547</v>
      </c>
      <c r="S17" s="2998">
        <f t="shared" si="3"/>
        <v>999</v>
      </c>
      <c r="T17" s="2693">
        <v>185</v>
      </c>
      <c r="V17" s="825"/>
      <c r="W17" s="831"/>
      <c r="X17" s="414"/>
      <c r="Y17" s="114"/>
      <c r="Z17" s="114"/>
      <c r="AA17" s="114"/>
      <c r="AB17" s="114"/>
      <c r="AC17" s="827"/>
      <c r="AD17" s="134"/>
      <c r="AE17" s="828"/>
      <c r="AF17" s="114"/>
      <c r="AG17" s="834"/>
      <c r="AH17" s="100"/>
      <c r="AI17" s="114"/>
      <c r="AJ17" s="114"/>
      <c r="AK17" s="100"/>
      <c r="AL17" s="100"/>
      <c r="AM17" s="100"/>
      <c r="AN17" s="100"/>
    </row>
    <row r="18" spans="2:40">
      <c r="B18" s="533">
        <v>9</v>
      </c>
      <c r="C18" s="250" t="s">
        <v>104</v>
      </c>
      <c r="D18" s="2697">
        <f t="shared" si="0"/>
        <v>9</v>
      </c>
      <c r="E18" s="2933">
        <f>'12 л. РАСКЛАДКА'!Y22</f>
        <v>0</v>
      </c>
      <c r="F18" s="851">
        <f>'12 л. РАСКЛАДКА'!Y80</f>
        <v>25</v>
      </c>
      <c r="G18" s="851">
        <f>'12 л. РАСКЛАДКА'!Y139</f>
        <v>0</v>
      </c>
      <c r="H18" s="851">
        <f>'12 л. РАСКЛАДКА'!Y195</f>
        <v>0</v>
      </c>
      <c r="I18" s="1201">
        <f>'12 л. РАСКЛАДКА'!Y252</f>
        <v>0</v>
      </c>
      <c r="J18" s="2894">
        <f>'12 л. РАСКЛАДКА'!Y308</f>
        <v>0</v>
      </c>
      <c r="K18" s="851">
        <f>'12 л. РАСКЛАДКА'!Y364</f>
        <v>15</v>
      </c>
      <c r="L18" s="851">
        <f>'12 л. РАСКЛАДКА'!Y420</f>
        <v>0</v>
      </c>
      <c r="M18" s="851">
        <f>'12 л. РАСКЛАДКА'!Y473</f>
        <v>11.25</v>
      </c>
      <c r="N18" s="851">
        <f>'12 л. РАСКЛАДКА'!Y527</f>
        <v>25</v>
      </c>
      <c r="O18" s="1201">
        <f>'12 л. РАСКЛАДКА'!Y580</f>
        <v>0</v>
      </c>
      <c r="P18" s="421">
        <f>'12 л. РАСКЛАДКА'!Y637</f>
        <v>20.5</v>
      </c>
      <c r="Q18" s="1205">
        <f t="shared" si="1"/>
        <v>96.75</v>
      </c>
      <c r="R18" s="2070">
        <f t="shared" si="2"/>
        <v>-10.416666666666671</v>
      </c>
      <c r="S18" s="1222">
        <f t="shared" si="3"/>
        <v>108</v>
      </c>
      <c r="T18" s="2691">
        <v>20</v>
      </c>
      <c r="V18" s="825"/>
      <c r="W18" s="831"/>
      <c r="X18" s="414"/>
      <c r="Y18" s="114"/>
      <c r="Z18" s="114"/>
      <c r="AA18" s="114"/>
      <c r="AB18" s="114"/>
      <c r="AC18" s="827"/>
      <c r="AD18" s="134"/>
      <c r="AE18" s="828"/>
      <c r="AF18" s="114"/>
      <c r="AG18" s="834"/>
      <c r="AH18" s="100"/>
      <c r="AI18" s="114"/>
      <c r="AJ18" s="114"/>
      <c r="AK18" s="100"/>
      <c r="AL18" s="100"/>
      <c r="AM18" s="100"/>
      <c r="AN18" s="100"/>
    </row>
    <row r="19" spans="2:40">
      <c r="B19" s="533">
        <v>10</v>
      </c>
      <c r="C19" s="1820" t="s">
        <v>444</v>
      </c>
      <c r="D19" s="2697">
        <f t="shared" si="0"/>
        <v>90</v>
      </c>
      <c r="E19" s="2933">
        <f>'12 л. РАСКЛАДКА'!Y23</f>
        <v>200</v>
      </c>
      <c r="F19" s="851">
        <f>'12 л. РАСКЛАДКА'!Y81</f>
        <v>0</v>
      </c>
      <c r="G19" s="851">
        <f>'12 л. РАСКЛАДКА'!Y140</f>
        <v>0</v>
      </c>
      <c r="H19" s="851">
        <f>'12 л. РАСКЛАДКА'!Y196</f>
        <v>200</v>
      </c>
      <c r="I19" s="1201">
        <f>'12 л. РАСКЛАДКА'!Y253</f>
        <v>0</v>
      </c>
      <c r="J19" s="2894">
        <f>'12 л. РАСКЛАДКА'!Y309</f>
        <v>200</v>
      </c>
      <c r="K19" s="851">
        <f>'12 л. РАСКЛАДКА'!Y365</f>
        <v>200</v>
      </c>
      <c r="L19" s="851">
        <f>'12 л. РАСКЛАДКА'!Y421</f>
        <v>0</v>
      </c>
      <c r="M19" s="851">
        <f>'12 л. РАСКЛАДКА'!Y474</f>
        <v>300</v>
      </c>
      <c r="N19" s="851">
        <f>'12 л. РАСКЛАДКА'!Y528</f>
        <v>0</v>
      </c>
      <c r="O19" s="1201">
        <f>'12 л. РАСКЛАДКА'!Y581</f>
        <v>0</v>
      </c>
      <c r="P19" s="421">
        <f>'12 л. РАСКЛАДКА'!Y638</f>
        <v>80</v>
      </c>
      <c r="Q19" s="1205">
        <f t="shared" si="1"/>
        <v>1180</v>
      </c>
      <c r="R19" s="2070">
        <f t="shared" si="2"/>
        <v>9.2592592592592524</v>
      </c>
      <c r="S19" s="1222">
        <f t="shared" si="3"/>
        <v>1080</v>
      </c>
      <c r="T19" s="2691">
        <v>200</v>
      </c>
      <c r="V19" s="825"/>
      <c r="W19" s="831"/>
      <c r="X19" s="414"/>
      <c r="Y19" s="114"/>
      <c r="Z19" s="114"/>
      <c r="AA19" s="114"/>
      <c r="AB19" s="114"/>
      <c r="AC19" s="827"/>
      <c r="AD19" s="134"/>
      <c r="AE19" s="828"/>
      <c r="AF19" s="114"/>
      <c r="AG19" s="834"/>
      <c r="AH19" s="100"/>
      <c r="AI19" s="114"/>
      <c r="AJ19" s="114"/>
      <c r="AK19" s="100"/>
      <c r="AL19" s="100"/>
      <c r="AM19" s="100"/>
      <c r="AN19" s="100"/>
    </row>
    <row r="20" spans="2:40">
      <c r="B20" s="533">
        <v>11</v>
      </c>
      <c r="C20" s="250" t="s">
        <v>112</v>
      </c>
      <c r="D20" s="2697">
        <f t="shared" si="0"/>
        <v>35.1</v>
      </c>
      <c r="E20" s="2933">
        <f>'12 л. РАСКЛАДКА'!Y24</f>
        <v>0</v>
      </c>
      <c r="F20" s="851">
        <f>'12 л. РАСКЛАДКА'!Y82</f>
        <v>48.1</v>
      </c>
      <c r="G20" s="851">
        <f>'12 л. РАСКЛАДКА'!Y141</f>
        <v>80.34</v>
      </c>
      <c r="H20" s="851">
        <f>'12 л. РАСКЛАДКА'!Y197</f>
        <v>77.7</v>
      </c>
      <c r="I20" s="1201">
        <f>'12 л. РАСКЛАДКА'!Y254</f>
        <v>40.299999999999997</v>
      </c>
      <c r="J20" s="2894">
        <f>'12 л. РАСКЛАДКА'!Y310</f>
        <v>0</v>
      </c>
      <c r="K20" s="851">
        <f>'12 л. РАСКЛАДКА'!Y366</f>
        <v>0</v>
      </c>
      <c r="L20" s="851">
        <f>'12 л. РАСКЛАДКА'!Y422</f>
        <v>0</v>
      </c>
      <c r="M20" s="851">
        <f>'12 л. РАСКЛАДКА'!Y475</f>
        <v>29.9</v>
      </c>
      <c r="N20" s="851">
        <f>'12 л. РАСКЛАДКА'!Y529</f>
        <v>74.66</v>
      </c>
      <c r="O20" s="1201">
        <f>'12 л. РАСКЛАДКА'!Y582</f>
        <v>0</v>
      </c>
      <c r="P20" s="421">
        <f>'12 л. РАСКЛАДКА'!Y639</f>
        <v>83.34</v>
      </c>
      <c r="Q20" s="1205">
        <f t="shared" si="1"/>
        <v>434.34000000000003</v>
      </c>
      <c r="R20" s="2070">
        <f t="shared" si="2"/>
        <v>3.1196581196581121</v>
      </c>
      <c r="S20" s="1222">
        <f t="shared" si="3"/>
        <v>421.20000000000005</v>
      </c>
      <c r="T20" s="2691">
        <v>78</v>
      </c>
      <c r="V20" s="825"/>
      <c r="W20" s="831"/>
      <c r="X20" s="414"/>
      <c r="Y20" s="114"/>
      <c r="Z20" s="114"/>
      <c r="AA20" s="114"/>
      <c r="AB20" s="114"/>
      <c r="AC20" s="827"/>
      <c r="AD20" s="134"/>
      <c r="AE20" s="828"/>
      <c r="AF20" s="114"/>
      <c r="AG20" s="834"/>
      <c r="AI20" s="114"/>
      <c r="AJ20" s="114"/>
    </row>
    <row r="21" spans="2:40">
      <c r="B21" s="533">
        <v>12</v>
      </c>
      <c r="C21" s="250" t="s">
        <v>113</v>
      </c>
      <c r="D21" s="2697">
        <f t="shared" si="0"/>
        <v>23.85</v>
      </c>
      <c r="E21" s="2933">
        <f>'12 л. РАСКЛАДКА'!Y25</f>
        <v>50</v>
      </c>
      <c r="F21" s="851">
        <f>'12 л. РАСКЛАДКА'!Y83</f>
        <v>0</v>
      </c>
      <c r="G21" s="851">
        <f>'12 л. РАСКЛАДКА'!Y142</f>
        <v>0</v>
      </c>
      <c r="H21" s="851">
        <f>'12 л. РАСКЛАДКА'!Y198</f>
        <v>0</v>
      </c>
      <c r="I21" s="1201">
        <f>'12 л. РАСКЛАДКА'!Y255</f>
        <v>0</v>
      </c>
      <c r="J21" s="2894">
        <f>'12 л. РАСКЛАДКА'!Y311</f>
        <v>0</v>
      </c>
      <c r="K21" s="851">
        <f>'12 л. РАСКЛАДКА'!Y367</f>
        <v>0</v>
      </c>
      <c r="L21" s="851">
        <f>'12 л. РАСКЛАДКА'!Y423</f>
        <v>135.5</v>
      </c>
      <c r="M21" s="851">
        <f>'12 л. РАСКЛАДКА'!Y476</f>
        <v>53</v>
      </c>
      <c r="N21" s="851">
        <f>'12 л. РАСКЛАДКА'!Y530</f>
        <v>0</v>
      </c>
      <c r="O21" s="1201">
        <f>'12 л. РАСКЛАДКА'!Y583</f>
        <v>0</v>
      </c>
      <c r="P21" s="421">
        <f>'12 л. РАСКЛАДКА'!Y640</f>
        <v>17.760000000000002</v>
      </c>
      <c r="Q21" s="1205">
        <f t="shared" si="1"/>
        <v>256.26</v>
      </c>
      <c r="R21" s="2070">
        <f t="shared" si="2"/>
        <v>-10.461215932914058</v>
      </c>
      <c r="S21" s="1222">
        <f t="shared" si="3"/>
        <v>286.20000000000005</v>
      </c>
      <c r="T21" s="2691">
        <v>53</v>
      </c>
      <c r="V21" s="825"/>
      <c r="W21" s="831"/>
      <c r="X21" s="414"/>
      <c r="Y21" s="114"/>
      <c r="Z21" s="114"/>
      <c r="AA21" s="114"/>
      <c r="AB21" s="114"/>
      <c r="AC21" s="827"/>
      <c r="AD21" s="134"/>
      <c r="AE21" s="828"/>
      <c r="AF21" s="114"/>
      <c r="AG21" s="834"/>
      <c r="AI21" s="114"/>
      <c r="AJ21" s="114"/>
    </row>
    <row r="22" spans="2:40" ht="12.75" customHeight="1">
      <c r="B22" s="533">
        <v>13</v>
      </c>
      <c r="C22" s="250" t="s">
        <v>46</v>
      </c>
      <c r="D22" s="2697">
        <f t="shared" si="0"/>
        <v>34.65</v>
      </c>
      <c r="E22" s="2933">
        <f>'12 л. РАСКЛАДКА'!Y26</f>
        <v>41.87</v>
      </c>
      <c r="F22" s="851">
        <f>'12 л. РАСКЛАДКА'!Y84</f>
        <v>0</v>
      </c>
      <c r="G22" s="851">
        <f>'12 л. РАСКЛАДКА'!Y143</f>
        <v>0</v>
      </c>
      <c r="H22" s="851">
        <f>'12 л. РАСКЛАДКА'!Y199</f>
        <v>89.43</v>
      </c>
      <c r="I22" s="1201">
        <f>'12 л. РАСКЛАДКА'!Y256</f>
        <v>0</v>
      </c>
      <c r="J22" s="2894">
        <f>'12 л. РАСКЛАДКА'!Y312</f>
        <v>107.8</v>
      </c>
      <c r="K22" s="851">
        <f>'12 л. РАСКЛАДКА'!Y368</f>
        <v>92.4</v>
      </c>
      <c r="L22" s="851">
        <f>'12 л. РАСКЛАДКА'!Y424</f>
        <v>0</v>
      </c>
      <c r="M22" s="851">
        <f>'12 л. РАСКЛАДКА'!Y477</f>
        <v>52</v>
      </c>
      <c r="N22" s="851">
        <f>'12 л. РАСКЛАДКА'!Y531</f>
        <v>0</v>
      </c>
      <c r="O22" s="1201">
        <f>'12 л. РАСКЛАДКА'!Y584</f>
        <v>70.8</v>
      </c>
      <c r="P22" s="421">
        <f>'12 л. РАСКЛАДКА'!Y641</f>
        <v>0</v>
      </c>
      <c r="Q22" s="1205">
        <f t="shared" si="1"/>
        <v>454.3</v>
      </c>
      <c r="R22" s="2070">
        <f t="shared" si="2"/>
        <v>9.2592592592592666</v>
      </c>
      <c r="S22" s="1222">
        <f t="shared" si="3"/>
        <v>415.79999999999995</v>
      </c>
      <c r="T22" s="2691">
        <v>77</v>
      </c>
      <c r="V22" s="825"/>
      <c r="W22" s="831"/>
      <c r="X22" s="414"/>
      <c r="Y22" s="114"/>
      <c r="Z22" s="114"/>
      <c r="AA22" s="114"/>
      <c r="AB22" s="114"/>
      <c r="AC22" s="827"/>
      <c r="AD22" s="134"/>
      <c r="AE22" s="828"/>
      <c r="AF22" s="114"/>
      <c r="AG22" s="834"/>
      <c r="AI22" s="114"/>
      <c r="AJ22" s="114"/>
    </row>
    <row r="23" spans="2:40" ht="13.5" customHeight="1">
      <c r="B23" s="533">
        <v>14</v>
      </c>
      <c r="C23" s="250" t="s">
        <v>114</v>
      </c>
      <c r="D23" s="2697">
        <f t="shared" si="0"/>
        <v>18</v>
      </c>
      <c r="E23" s="2933">
        <f>'12 л. РАСКЛАДКА'!Y27</f>
        <v>0</v>
      </c>
      <c r="F23" s="851">
        <f>'12 л. РАСКЛАДКА'!Y85</f>
        <v>124.8</v>
      </c>
      <c r="G23" s="851">
        <f>'12 л. РАСКЛАДКА'!Y144</f>
        <v>0</v>
      </c>
      <c r="H23" s="851">
        <f>'12 л. РАСКЛАДКА'!Y200</f>
        <v>0</v>
      </c>
      <c r="I23" s="1201">
        <f>'12 л. РАСКЛАДКА'!Y257</f>
        <v>0</v>
      </c>
      <c r="J23" s="2894">
        <f>'12 л. РАСКЛАДКА'!Y313</f>
        <v>56</v>
      </c>
      <c r="K23" s="851">
        <f>'12 л. РАСКЛАДКА'!Y369</f>
        <v>0</v>
      </c>
      <c r="L23" s="851">
        <f>'12 л. РАСКЛАДКА'!Y425</f>
        <v>0</v>
      </c>
      <c r="M23" s="851">
        <f>'12 л. РАСКЛАДКА'!Y478</f>
        <v>0</v>
      </c>
      <c r="N23" s="851">
        <f>'12 л. РАСКЛАДКА'!Y532</f>
        <v>0</v>
      </c>
      <c r="O23" s="1201">
        <f>'12 л. РАСКЛАДКА'!Y585</f>
        <v>55.2</v>
      </c>
      <c r="P23" s="421">
        <f>'12 л. РАСКЛАДКА'!Y642</f>
        <v>0</v>
      </c>
      <c r="Q23" s="1205">
        <f t="shared" si="1"/>
        <v>236</v>
      </c>
      <c r="R23" s="2070">
        <f t="shared" si="2"/>
        <v>9.2592592592592524</v>
      </c>
      <c r="S23" s="1222">
        <f t="shared" si="3"/>
        <v>216</v>
      </c>
      <c r="T23" s="2691">
        <v>40</v>
      </c>
      <c r="V23" s="825"/>
      <c r="W23" s="831"/>
      <c r="X23" s="414"/>
      <c r="Y23" s="114"/>
      <c r="Z23" s="114"/>
      <c r="AA23" s="114"/>
      <c r="AB23" s="114"/>
      <c r="AC23" s="827"/>
      <c r="AD23" s="134"/>
      <c r="AE23" s="828"/>
      <c r="AF23" s="114"/>
      <c r="AG23" s="834"/>
      <c r="AI23" s="114"/>
      <c r="AJ23" s="114"/>
    </row>
    <row r="24" spans="2:40" ht="12" customHeight="1">
      <c r="B24" s="533">
        <v>15</v>
      </c>
      <c r="C24" s="250" t="s">
        <v>213</v>
      </c>
      <c r="D24" s="2697">
        <f t="shared" si="0"/>
        <v>157.5</v>
      </c>
      <c r="E24" s="2933">
        <f>'12 л. РАСКЛАДКА'!Y28</f>
        <v>207.86599999999999</v>
      </c>
      <c r="F24" s="851">
        <f>'12 л. РАСКЛАДКА'!Y86</f>
        <v>13.91</v>
      </c>
      <c r="G24" s="851">
        <f>'12 л. РАСКЛАДКА'!Y145</f>
        <v>216.3</v>
      </c>
      <c r="H24" s="851">
        <f>'12 л. РАСКЛАДКА'!Y201</f>
        <v>99.01</v>
      </c>
      <c r="I24" s="1201">
        <f>'12 л. РАСКЛАДКА'!Y258</f>
        <v>222.2</v>
      </c>
      <c r="J24" s="2894">
        <f>'12 л. РАСКЛАДКА'!Y314</f>
        <v>0</v>
      </c>
      <c r="K24" s="851">
        <f>'12 л. РАСКЛАДКА'!Y370</f>
        <v>68.400000000000006</v>
      </c>
      <c r="L24" s="851">
        <f>'12 л. РАСКЛАДКА'!Y426</f>
        <v>120</v>
      </c>
      <c r="M24" s="851">
        <f>'12 л. РАСКЛАДКА'!Y479</f>
        <v>138.6</v>
      </c>
      <c r="N24" s="851">
        <f>'12 л. РАСКЛАДКА'!Y533</f>
        <v>87.84</v>
      </c>
      <c r="O24" s="1201">
        <f>'12 л. РАСКЛАДКА'!Y586</f>
        <v>236</v>
      </c>
      <c r="P24" s="421">
        <f>'12 л. РАСКЛАДКА'!Y643</f>
        <v>163</v>
      </c>
      <c r="Q24" s="1205">
        <f t="shared" si="1"/>
        <v>1573.126</v>
      </c>
      <c r="R24" s="2070">
        <f t="shared" si="2"/>
        <v>-16.765820105820097</v>
      </c>
      <c r="S24" s="1222">
        <f t="shared" si="3"/>
        <v>1890</v>
      </c>
      <c r="T24" s="2691">
        <v>350</v>
      </c>
      <c r="V24" s="825"/>
      <c r="W24" s="831"/>
      <c r="X24" s="414"/>
      <c r="Y24" s="114"/>
      <c r="Z24" s="114"/>
      <c r="AA24" s="114"/>
      <c r="AB24" s="114"/>
      <c r="AC24" s="827"/>
      <c r="AD24" s="134"/>
      <c r="AE24" s="828"/>
      <c r="AF24" s="114"/>
      <c r="AG24" s="3269"/>
      <c r="AI24" s="114"/>
      <c r="AJ24" s="114"/>
    </row>
    <row r="25" spans="2:40" ht="14.25" customHeight="1">
      <c r="B25" s="533">
        <v>16</v>
      </c>
      <c r="C25" s="250" t="s">
        <v>214</v>
      </c>
      <c r="D25" s="2697">
        <f t="shared" si="0"/>
        <v>81</v>
      </c>
      <c r="E25" s="2933">
        <f>'12 л. РАСКЛАДКА'!Y29</f>
        <v>0</v>
      </c>
      <c r="F25" s="851">
        <f>'12 л. РАСКЛАДКА'!Y87</f>
        <v>0</v>
      </c>
      <c r="G25" s="851">
        <f>'12 л. РАСКЛАДКА'!Y146</f>
        <v>200</v>
      </c>
      <c r="H25" s="851">
        <f>'12 л. РАСКЛАДКА'!Y202</f>
        <v>0</v>
      </c>
      <c r="I25" s="1201">
        <f>'12 л. РАСКЛАДКА'!Y259</f>
        <v>200</v>
      </c>
      <c r="J25" s="2894">
        <f>'12 л. РАСКЛАДКА'!Y315</f>
        <v>0</v>
      </c>
      <c r="K25" s="851">
        <f>'12 л. РАСКЛАДКА'!Y371</f>
        <v>0</v>
      </c>
      <c r="L25" s="851">
        <f>'12 л. РАСКЛАДКА'!Y427</f>
        <v>200</v>
      </c>
      <c r="M25" s="851">
        <f>'12 л. РАСКЛАДКА'!Y480</f>
        <v>0</v>
      </c>
      <c r="N25" s="851">
        <f>'12 л. РАСКЛАДКА'!Y534</f>
        <v>200</v>
      </c>
      <c r="O25" s="1201">
        <f>'12 л. РАСКЛАДКА'!Y587</f>
        <v>0</v>
      </c>
      <c r="P25" s="421">
        <f>'12 л. РАСКЛАДКА'!Y644</f>
        <v>0</v>
      </c>
      <c r="Q25" s="1205">
        <f t="shared" si="1"/>
        <v>800</v>
      </c>
      <c r="R25" s="2253">
        <f t="shared" si="2"/>
        <v>-17.695473251028801</v>
      </c>
      <c r="S25" s="1222">
        <f t="shared" si="3"/>
        <v>972</v>
      </c>
      <c r="T25" s="2691">
        <v>180</v>
      </c>
      <c r="V25" s="830"/>
      <c r="W25" s="831"/>
      <c r="X25" s="414"/>
      <c r="Y25" s="114"/>
      <c r="Z25" s="114"/>
      <c r="AA25" s="114"/>
      <c r="AB25" s="114"/>
      <c r="AC25" s="827"/>
      <c r="AD25" s="134"/>
      <c r="AE25" s="828"/>
      <c r="AF25" s="114"/>
      <c r="AG25" s="842"/>
      <c r="AI25" s="114"/>
      <c r="AJ25" s="114"/>
    </row>
    <row r="26" spans="2:40">
      <c r="B26" s="533">
        <v>17</v>
      </c>
      <c r="C26" s="250" t="s">
        <v>215</v>
      </c>
      <c r="D26" s="2697">
        <f t="shared" si="0"/>
        <v>27</v>
      </c>
      <c r="E26" s="2933">
        <f>'12 л. РАСКЛАДКА'!Y30</f>
        <v>0</v>
      </c>
      <c r="F26" s="851">
        <f>'12 л. РАСКЛАДКА'!Y88</f>
        <v>0</v>
      </c>
      <c r="G26" s="851">
        <f>'12 л. РАСКЛАДКА'!Y147</f>
        <v>43.34</v>
      </c>
      <c r="H26" s="851">
        <f>'12 л. РАСКЛАДКА'!Y203</f>
        <v>0</v>
      </c>
      <c r="I26" s="1201">
        <f>'12 л. РАСКЛАДКА'!Y260</f>
        <v>109.7</v>
      </c>
      <c r="J26" s="2894">
        <f>'12 л. РАСКЛАДКА'!Y316</f>
        <v>0</v>
      </c>
      <c r="K26" s="851">
        <f>'12 л. РАСКЛАДКА'!Y372</f>
        <v>0</v>
      </c>
      <c r="L26" s="851">
        <f>'12 л. РАСКЛАДКА'!Y428</f>
        <v>43.4</v>
      </c>
      <c r="M26" s="851">
        <f>'12 л. РАСКЛАДКА'!Y481</f>
        <v>45</v>
      </c>
      <c r="N26" s="851">
        <f>'12 л. РАСКЛАДКА'!Y535</f>
        <v>0</v>
      </c>
      <c r="O26" s="1201">
        <f>'12 л. РАСКЛАДКА'!Y588</f>
        <v>28.56</v>
      </c>
      <c r="P26" s="421">
        <f>'12 л. РАСКЛАДКА'!Y645</f>
        <v>84</v>
      </c>
      <c r="Q26" s="1205">
        <f t="shared" si="1"/>
        <v>354</v>
      </c>
      <c r="R26" s="2070">
        <f t="shared" si="2"/>
        <v>9.2592592592592524</v>
      </c>
      <c r="S26" s="1222">
        <f t="shared" si="3"/>
        <v>324</v>
      </c>
      <c r="T26" s="2691">
        <v>60</v>
      </c>
      <c r="V26" s="825"/>
      <c r="W26" s="831"/>
      <c r="X26" s="414"/>
      <c r="Y26" s="114"/>
      <c r="Z26" s="114"/>
      <c r="AA26" s="114"/>
      <c r="AB26" s="114"/>
      <c r="AC26" s="827"/>
      <c r="AD26" s="134"/>
      <c r="AE26" s="828"/>
      <c r="AF26" s="114"/>
      <c r="AG26" s="842"/>
      <c r="AI26" s="114"/>
      <c r="AJ26" s="114"/>
    </row>
    <row r="27" spans="2:40">
      <c r="B27" s="533">
        <v>18</v>
      </c>
      <c r="C27" s="250" t="s">
        <v>47</v>
      </c>
      <c r="D27" s="2697">
        <f t="shared" si="0"/>
        <v>6.75</v>
      </c>
      <c r="E27" s="2933">
        <f>'12 л. РАСКЛАДКА'!Y31</f>
        <v>41.56</v>
      </c>
      <c r="F27" s="851">
        <f>'12 л. РАСКЛАДКА'!Y89</f>
        <v>0</v>
      </c>
      <c r="G27" s="851">
        <f>'12 л. РАСКЛАДКА'!Y148</f>
        <v>0</v>
      </c>
      <c r="H27" s="851">
        <f>'12 л. РАСКЛАДКА'!Y204</f>
        <v>0</v>
      </c>
      <c r="I27" s="1201">
        <f>'12 л. РАСКЛАДКА'!Y261</f>
        <v>28.44</v>
      </c>
      <c r="J27" s="2894">
        <f>'12 л. РАСКЛАДКА'!Y317</f>
        <v>11</v>
      </c>
      <c r="K27" s="851">
        <f>'12 л. РАСКЛАДКА'!Y373</f>
        <v>0</v>
      </c>
      <c r="L27" s="851">
        <f>'12 л. РАСКЛАДКА'!Y429</f>
        <v>0</v>
      </c>
      <c r="M27" s="851">
        <f>'12 л. РАСКЛАДКА'!Y482</f>
        <v>0</v>
      </c>
      <c r="N27" s="851">
        <f>'12 л. РАСКЛАДКА'!Y536</f>
        <v>0</v>
      </c>
      <c r="O27" s="1201">
        <f>'12 л. РАСКЛАДКА'!Y589</f>
        <v>0</v>
      </c>
      <c r="P27" s="421">
        <f>'12 л. РАСКЛАДКА'!Y646</f>
        <v>0</v>
      </c>
      <c r="Q27" s="1205">
        <f t="shared" si="1"/>
        <v>81</v>
      </c>
      <c r="R27" s="2070">
        <f t="shared" si="2"/>
        <v>0</v>
      </c>
      <c r="S27" s="1222">
        <f t="shared" si="3"/>
        <v>81</v>
      </c>
      <c r="T27" s="2691">
        <v>15</v>
      </c>
      <c r="V27" s="825"/>
      <c r="W27" s="831"/>
      <c r="X27" s="414"/>
      <c r="Y27" s="114"/>
      <c r="Z27" s="114"/>
      <c r="AA27" s="114"/>
      <c r="AB27" s="114"/>
      <c r="AC27" s="827"/>
      <c r="AD27" s="134"/>
      <c r="AE27" s="828"/>
      <c r="AF27" s="114"/>
      <c r="AG27" s="842"/>
      <c r="AI27" s="114"/>
      <c r="AJ27" s="114"/>
    </row>
    <row r="28" spans="2:40">
      <c r="B28" s="533">
        <v>19</v>
      </c>
      <c r="C28" s="250" t="s">
        <v>216</v>
      </c>
      <c r="D28" s="2697">
        <f t="shared" si="0"/>
        <v>4.5</v>
      </c>
      <c r="E28" s="2933">
        <f>'12 л. РАСКЛАДКА'!Y32</f>
        <v>13.5</v>
      </c>
      <c r="F28" s="851">
        <f>'12 л. РАСКЛАДКА'!Y90</f>
        <v>22.9</v>
      </c>
      <c r="G28" s="851">
        <f>'12 л. РАСКЛАДКА'!Y149</f>
        <v>0</v>
      </c>
      <c r="H28" s="851">
        <f>'12 л. РАСКЛАДКА'!Y205</f>
        <v>0</v>
      </c>
      <c r="I28" s="1201">
        <f>'12 л. РАСКЛАДКА'!Y262</f>
        <v>3.6</v>
      </c>
      <c r="J28" s="2894">
        <f>'12 л. РАСКЛАДКА'!Y318</f>
        <v>0</v>
      </c>
      <c r="K28" s="851">
        <f>'12 л. РАСКЛАДКА'!Y374</f>
        <v>0</v>
      </c>
      <c r="L28" s="851">
        <f>'12 л. РАСКЛАДКА'!Y430</f>
        <v>0</v>
      </c>
      <c r="M28" s="851">
        <f>'12 л. РАСКЛАДКА'!Y483</f>
        <v>0</v>
      </c>
      <c r="N28" s="851">
        <f>'12 л. РАСКЛАДКА'!Y537</f>
        <v>0</v>
      </c>
      <c r="O28" s="1201">
        <f>'12 л. РАСКЛАДКА'!Y590</f>
        <v>5</v>
      </c>
      <c r="P28" s="421">
        <f>'12 л. РАСКЛАДКА'!Y647</f>
        <v>0</v>
      </c>
      <c r="Q28" s="1205">
        <f t="shared" si="1"/>
        <v>45</v>
      </c>
      <c r="R28" s="2070">
        <f t="shared" si="2"/>
        <v>-16.666666666666671</v>
      </c>
      <c r="S28" s="1222">
        <f t="shared" si="3"/>
        <v>54</v>
      </c>
      <c r="T28" s="2691">
        <v>10</v>
      </c>
      <c r="V28" s="825"/>
      <c r="W28" s="831"/>
      <c r="X28" s="414"/>
      <c r="Y28" s="114"/>
      <c r="Z28" s="114"/>
      <c r="AA28" s="114"/>
      <c r="AB28" s="114"/>
      <c r="AC28" s="827"/>
      <c r="AD28" s="134"/>
      <c r="AE28" s="828"/>
      <c r="AF28" s="114"/>
      <c r="AG28" s="3250"/>
      <c r="AI28" s="114"/>
      <c r="AJ28" s="114"/>
    </row>
    <row r="29" spans="2:40">
      <c r="B29" s="533">
        <v>20</v>
      </c>
      <c r="C29" s="250" t="s">
        <v>48</v>
      </c>
      <c r="D29" s="2697">
        <f t="shared" si="0"/>
        <v>15.749999999999998</v>
      </c>
      <c r="E29" s="2933">
        <f>'12 л. РАСКЛАДКА'!Y33</f>
        <v>12.2</v>
      </c>
      <c r="F29" s="851">
        <f>'12 л. РАСКЛАДКА'!Y91</f>
        <v>14.56</v>
      </c>
      <c r="G29" s="851">
        <f>'12 л. РАСКЛАДКА'!Y150</f>
        <v>21.04</v>
      </c>
      <c r="H29" s="851">
        <f>'12 л. РАСКЛАДКА'!Y206</f>
        <v>15.149999999999999</v>
      </c>
      <c r="I29" s="1201">
        <f>'12 л. РАСКЛАДКА'!Y263</f>
        <v>10.8</v>
      </c>
      <c r="J29" s="2894">
        <f>'12 л. РАСКЛАДКА'!Y319</f>
        <v>20.95</v>
      </c>
      <c r="K29" s="851">
        <f>'12 л. РАСКЛАДКА'!Y375</f>
        <v>20.3</v>
      </c>
      <c r="L29" s="851">
        <f>'12 л. РАСКЛАДКА'!Y431</f>
        <v>11.4</v>
      </c>
      <c r="M29" s="851">
        <f>'12 л. РАСКЛАДКА'!Y484</f>
        <v>13.57</v>
      </c>
      <c r="N29" s="851">
        <f>'12 л. РАСКЛАДКА'!Y538</f>
        <v>20</v>
      </c>
      <c r="O29" s="1201">
        <f>'12 л. РАСКЛАДКА'!Y591</f>
        <v>18.479999999999997</v>
      </c>
      <c r="P29" s="421">
        <f>'12 л. РАСКЛАДКА'!Y648</f>
        <v>9</v>
      </c>
      <c r="Q29" s="1205">
        <f t="shared" si="1"/>
        <v>187.45</v>
      </c>
      <c r="R29" s="2070">
        <f t="shared" si="2"/>
        <v>-0.82010582010582311</v>
      </c>
      <c r="S29" s="1222">
        <f t="shared" si="3"/>
        <v>189</v>
      </c>
      <c r="T29" s="2691">
        <v>35</v>
      </c>
      <c r="V29" s="825"/>
      <c r="W29" s="831"/>
      <c r="X29" s="414"/>
      <c r="Y29" s="114"/>
      <c r="Z29" s="114"/>
      <c r="AA29" s="114"/>
      <c r="AB29" s="114"/>
      <c r="AC29" s="827"/>
      <c r="AD29" s="134"/>
      <c r="AE29" s="828"/>
      <c r="AF29" s="114"/>
      <c r="AG29" s="842"/>
      <c r="AI29" s="114"/>
      <c r="AJ29" s="114"/>
    </row>
    <row r="30" spans="2:40">
      <c r="B30" s="533">
        <v>21</v>
      </c>
      <c r="C30" s="250" t="s">
        <v>49</v>
      </c>
      <c r="D30" s="2697">
        <f t="shared" si="0"/>
        <v>8.1</v>
      </c>
      <c r="E30" s="2933">
        <f>'12 л. РАСКЛАДКА'!Y34</f>
        <v>6</v>
      </c>
      <c r="F30" s="851">
        <f>'12 л. РАСКЛАДКА'!Y92</f>
        <v>6.27</v>
      </c>
      <c r="G30" s="851">
        <f>'12 л. РАСКЛАДКА'!Y151</f>
        <v>8.76</v>
      </c>
      <c r="H30" s="851">
        <f>'12 л. РАСКЛАДКА'!Y207</f>
        <v>6.6</v>
      </c>
      <c r="I30" s="1201">
        <f>'12 л. РАСКЛАДКА'!Y264</f>
        <v>10.4</v>
      </c>
      <c r="J30" s="2894">
        <f>'12 л. РАСКЛАДКА'!Y320</f>
        <v>13</v>
      </c>
      <c r="K30" s="851">
        <f>'12 л. РАСКЛАДКА'!Y376</f>
        <v>6.2</v>
      </c>
      <c r="L30" s="851">
        <f>'12 л. РАСКЛАДКА'!Y432</f>
        <v>11.67</v>
      </c>
      <c r="M30" s="851">
        <f>'12 л. РАСКЛАДКА'!Y485</f>
        <v>12.100000000000001</v>
      </c>
      <c r="N30" s="851">
        <f>'12 л. РАСКЛАДКА'!Y539</f>
        <v>3</v>
      </c>
      <c r="O30" s="1201">
        <f>'12 л. РАСКЛАДКА'!Y592</f>
        <v>10</v>
      </c>
      <c r="P30" s="421">
        <f>'12 л. РАСКЛАДКА'!Y649</f>
        <v>12.2</v>
      </c>
      <c r="Q30" s="1205">
        <f t="shared" si="1"/>
        <v>106.2</v>
      </c>
      <c r="R30" s="2070">
        <f t="shared" si="2"/>
        <v>9.2592592592592666</v>
      </c>
      <c r="S30" s="1222">
        <f t="shared" si="3"/>
        <v>97.199999999999989</v>
      </c>
      <c r="T30" s="2691">
        <v>18</v>
      </c>
      <c r="V30" s="825"/>
      <c r="W30" s="831"/>
      <c r="X30" s="414"/>
      <c r="Y30" s="114"/>
      <c r="Z30" s="114"/>
      <c r="AA30" s="114"/>
      <c r="AB30" s="114"/>
      <c r="AC30" s="827"/>
      <c r="AD30" s="134"/>
      <c r="AE30" s="828"/>
      <c r="AF30" s="114"/>
      <c r="AG30" s="842"/>
      <c r="AI30" s="114"/>
      <c r="AJ30" s="114"/>
    </row>
    <row r="31" spans="2:40" ht="12" customHeight="1">
      <c r="B31" s="533">
        <v>22</v>
      </c>
      <c r="C31" s="250" t="s">
        <v>217</v>
      </c>
      <c r="D31" s="2697">
        <f t="shared" si="0"/>
        <v>18</v>
      </c>
      <c r="E31" s="2933">
        <f>'12 л. РАСКЛАДКА'!Y35</f>
        <v>5.2240000000000002</v>
      </c>
      <c r="F31" s="851">
        <f>'12 л. РАСКЛАДКА'!Y93</f>
        <v>5.0599999999999996</v>
      </c>
      <c r="G31" s="851">
        <f>'12 л. РАСКЛАДКА'!Y152</f>
        <v>4</v>
      </c>
      <c r="H31" s="851">
        <f>'12 л. РАСКЛАДКА'!Y208</f>
        <v>21.91</v>
      </c>
      <c r="I31" s="1201">
        <f>'12 л. РАСКЛАДКА'!Y265</f>
        <v>14.280000000000001</v>
      </c>
      <c r="J31" s="2894">
        <f>'12 л. РАСКЛАДКА'!Y321</f>
        <v>1.8</v>
      </c>
      <c r="K31" s="851">
        <f>'12 л. РАСКЛАДКА'!Y377</f>
        <v>7</v>
      </c>
      <c r="L31" s="851">
        <f>'12 л. РАСКЛАДКА'!Y433</f>
        <v>4</v>
      </c>
      <c r="M31" s="851">
        <f>'12 л. РАСКЛАДКА'!Y486</f>
        <v>7.4</v>
      </c>
      <c r="N31" s="851">
        <f>'12 л. РАСКЛАДКА'!Y540</f>
        <v>78.8</v>
      </c>
      <c r="O31" s="1201">
        <f>'12 л. РАСКЛАДКА'!Y593</f>
        <v>32.326000000000001</v>
      </c>
      <c r="P31" s="421">
        <f>'12 л. РАСКЛАДКА'!Y650</f>
        <v>8</v>
      </c>
      <c r="Q31" s="1205">
        <f t="shared" si="1"/>
        <v>189.79999999999998</v>
      </c>
      <c r="R31" s="2070">
        <f t="shared" si="2"/>
        <v>-12.129629629629633</v>
      </c>
      <c r="S31" s="1222">
        <f t="shared" si="3"/>
        <v>216</v>
      </c>
      <c r="T31" s="2691">
        <v>40</v>
      </c>
      <c r="V31" s="825"/>
      <c r="W31" s="831"/>
      <c r="X31" s="414"/>
      <c r="Y31" s="114"/>
      <c r="Z31" s="114"/>
      <c r="AA31" s="114"/>
      <c r="AB31" s="114"/>
      <c r="AC31" s="827"/>
      <c r="AD31" s="134"/>
      <c r="AE31" s="828"/>
      <c r="AF31" s="114"/>
      <c r="AG31" s="842"/>
      <c r="AI31" s="114"/>
      <c r="AJ31" s="114"/>
    </row>
    <row r="32" spans="2:40" ht="13.5" customHeight="1">
      <c r="B32" s="533">
        <v>23</v>
      </c>
      <c r="C32" s="250" t="s">
        <v>50</v>
      </c>
      <c r="D32" s="2697">
        <f t="shared" si="0"/>
        <v>15.749999999999998</v>
      </c>
      <c r="E32" s="2933">
        <f>'12 л. РАСКЛАДКА'!Y36</f>
        <v>10</v>
      </c>
      <c r="F32" s="851">
        <f>'12 л. РАСКЛАДКА'!Y94</f>
        <v>16.5</v>
      </c>
      <c r="G32" s="851">
        <f>'12 л. РАСКЛАДКА'!Y153</f>
        <v>16.420000000000002</v>
      </c>
      <c r="H32" s="851">
        <f>'12 л. РАСКЛАДКА'!Y209</f>
        <v>7</v>
      </c>
      <c r="I32" s="1201">
        <f>'12 л. РАСКЛАДКА'!Y266</f>
        <v>19.84</v>
      </c>
      <c r="J32" s="2894">
        <f>'12 л. РАСКЛАДКА'!Y322</f>
        <v>10.7</v>
      </c>
      <c r="K32" s="851">
        <f>'12 л. РАСКЛАДКА'!Y378</f>
        <v>10</v>
      </c>
      <c r="L32" s="851">
        <f>'12 л. РАСКЛАДКА'!Y434</f>
        <v>13.1</v>
      </c>
      <c r="M32" s="851">
        <f>'12 л. РАСКЛАДКА'!Y487</f>
        <v>20.82</v>
      </c>
      <c r="N32" s="851">
        <f>'12 л. РАСКЛАДКА'!Y541</f>
        <v>9.32</v>
      </c>
      <c r="O32" s="1201">
        <f>'12 л. РАСКЛАДКА'!Y594</f>
        <v>12.74</v>
      </c>
      <c r="P32" s="421">
        <f>'12 л. РАСКЛАДКА'!Y651</f>
        <v>28.5</v>
      </c>
      <c r="Q32" s="1205">
        <f t="shared" si="1"/>
        <v>174.94</v>
      </c>
      <c r="R32" s="2253">
        <f t="shared" si="2"/>
        <v>-7.4391534391534435</v>
      </c>
      <c r="S32" s="1222">
        <f t="shared" si="3"/>
        <v>189</v>
      </c>
      <c r="T32" s="2691">
        <v>35</v>
      </c>
      <c r="V32" s="825"/>
      <c r="W32" s="831"/>
      <c r="X32" s="414"/>
      <c r="Y32" s="114"/>
      <c r="Z32" s="114"/>
      <c r="AA32" s="114"/>
      <c r="AB32" s="114"/>
      <c r="AC32" s="827"/>
      <c r="AD32" s="134"/>
      <c r="AE32" s="828"/>
      <c r="AF32" s="114"/>
      <c r="AG32" s="842"/>
      <c r="AI32" s="114"/>
      <c r="AJ32" s="114"/>
    </row>
    <row r="33" spans="2:36" ht="12.75" customHeight="1">
      <c r="B33" s="533">
        <v>24</v>
      </c>
      <c r="C33" s="250" t="s">
        <v>51</v>
      </c>
      <c r="D33" s="2697">
        <f t="shared" si="0"/>
        <v>6.75</v>
      </c>
      <c r="E33" s="2933">
        <f>'12 л. РАСКЛАДКА'!Y37</f>
        <v>0</v>
      </c>
      <c r="F33" s="851">
        <f>'12 л. РАСКЛАДКА'!Y95</f>
        <v>0</v>
      </c>
      <c r="G33" s="851">
        <f>'12 л. РАСКЛАДКА'!Y154</f>
        <v>0</v>
      </c>
      <c r="H33" s="851">
        <f>'12 л. РАСКЛАДКА'!Y210</f>
        <v>20</v>
      </c>
      <c r="I33" s="1201">
        <f>'12 л. РАСКЛАДКА'!Y267</f>
        <v>0</v>
      </c>
      <c r="J33" s="2894">
        <f>'12 л. РАСКЛАДКА'!Y323</f>
        <v>21</v>
      </c>
      <c r="K33" s="851">
        <f>'12 л. РАСКЛАДКА'!Y379</f>
        <v>0</v>
      </c>
      <c r="L33" s="851">
        <f>'12 л. РАСКЛАДКА'!Y435</f>
        <v>50</v>
      </c>
      <c r="M33" s="851">
        <f>'12 л. РАСКЛАДКА'!Y488</f>
        <v>0</v>
      </c>
      <c r="N33" s="851">
        <f>'12 л. РАСКЛАДКА'!Y542</f>
        <v>0</v>
      </c>
      <c r="O33" s="1201">
        <f>'12 л. РАСКЛАДКА'!Y595</f>
        <v>0</v>
      </c>
      <c r="P33" s="421">
        <f>'12 л. РАСКЛАДКА'!Y652</f>
        <v>0</v>
      </c>
      <c r="Q33" s="1205">
        <f t="shared" si="1"/>
        <v>91</v>
      </c>
      <c r="R33" s="1222">
        <f t="shared" si="2"/>
        <v>12.345679012345684</v>
      </c>
      <c r="S33" s="1222">
        <f t="shared" si="3"/>
        <v>81</v>
      </c>
      <c r="T33" s="2691">
        <v>15</v>
      </c>
      <c r="V33" s="825"/>
      <c r="W33" s="831"/>
      <c r="X33" s="414"/>
      <c r="Y33" s="114"/>
      <c r="Z33" s="114"/>
      <c r="AA33" s="114"/>
      <c r="AB33" s="114"/>
      <c r="AC33" s="827"/>
      <c r="AD33" s="134"/>
      <c r="AE33" s="828"/>
      <c r="AF33" s="114"/>
      <c r="AG33" s="842"/>
      <c r="AI33" s="114"/>
      <c r="AJ33" s="114"/>
    </row>
    <row r="34" spans="2:36" ht="12" customHeight="1">
      <c r="B34" s="533">
        <v>25</v>
      </c>
      <c r="C34" s="250" t="s">
        <v>52</v>
      </c>
      <c r="D34" s="2697">
        <f t="shared" si="0"/>
        <v>0.9</v>
      </c>
      <c r="E34" s="2933">
        <f>'12 л. РАСКЛАДКА'!Y38</f>
        <v>0</v>
      </c>
      <c r="F34" s="851">
        <f>'12 л. РАСКЛАДКА'!Y96</f>
        <v>1</v>
      </c>
      <c r="G34" s="851">
        <f>'12 л. РАСКЛАДКА'!Y155</f>
        <v>0</v>
      </c>
      <c r="H34" s="851">
        <f>'12 л. РАСКЛАДКА'!Y211</f>
        <v>1</v>
      </c>
      <c r="I34" s="1201">
        <f>'12 л. РАСКЛАДКА'!Y268</f>
        <v>0</v>
      </c>
      <c r="J34" s="2894">
        <f>'12 л. РАСКЛАДКА'!Y324</f>
        <v>1</v>
      </c>
      <c r="K34" s="851">
        <f>'12 л. РАСКЛАДКА'!Y380</f>
        <v>0</v>
      </c>
      <c r="L34" s="851">
        <f>'12 л. РАСКЛАДКА'!Y436</f>
        <v>1</v>
      </c>
      <c r="M34" s="851">
        <f>'12 л. РАСКЛАДКА'!Y489</f>
        <v>0</v>
      </c>
      <c r="N34" s="851">
        <f>'12 л. РАСКЛАДКА'!Y543</f>
        <v>0</v>
      </c>
      <c r="O34" s="1201">
        <f>'12 л. РАСКЛАДКА'!Y596</f>
        <v>1</v>
      </c>
      <c r="P34" s="421">
        <f>'12 л. РАСКЛАДКА'!Y653</f>
        <v>0</v>
      </c>
      <c r="Q34" s="1205">
        <f t="shared" si="1"/>
        <v>5</v>
      </c>
      <c r="R34" s="2253">
        <f t="shared" si="2"/>
        <v>-53.703703703703709</v>
      </c>
      <c r="S34" s="1222">
        <f t="shared" si="3"/>
        <v>10.8</v>
      </c>
      <c r="T34" s="2691">
        <v>2</v>
      </c>
      <c r="V34" s="825"/>
      <c r="W34" s="839"/>
      <c r="X34" s="414"/>
      <c r="Y34" s="114"/>
      <c r="Z34" s="114"/>
      <c r="AA34" s="114"/>
      <c r="AB34" s="114"/>
      <c r="AC34" s="827"/>
      <c r="AD34" s="134"/>
      <c r="AE34" s="828"/>
      <c r="AF34" s="114"/>
      <c r="AG34" s="842"/>
      <c r="AI34" s="114"/>
      <c r="AJ34" s="114"/>
    </row>
    <row r="35" spans="2:36" ht="15.75" customHeight="1">
      <c r="B35" s="533">
        <v>26</v>
      </c>
      <c r="C35" s="250" t="s">
        <v>218</v>
      </c>
      <c r="D35" s="2697">
        <f t="shared" si="0"/>
        <v>0.54</v>
      </c>
      <c r="E35" s="2933">
        <f>'12 л. РАСКЛАДКА'!Y39</f>
        <v>0</v>
      </c>
      <c r="F35" s="851">
        <f>'12 л. РАСКЛАДКА'!Y97</f>
        <v>0</v>
      </c>
      <c r="G35" s="851">
        <f>'12 л. РАСКЛАДКА'!Y156</f>
        <v>0</v>
      </c>
      <c r="H35" s="851">
        <f>'12 л. РАСКЛАДКА'!Y212</f>
        <v>0</v>
      </c>
      <c r="I35" s="1201">
        <f>'12 л. РАСКЛАДКА'!Y269</f>
        <v>4</v>
      </c>
      <c r="J35" s="2894">
        <f>'12 л. РАСКЛАДКА'!Y325</f>
        <v>0</v>
      </c>
      <c r="K35" s="851">
        <f>'12 л. РАСКЛАДКА'!Y381</f>
        <v>0</v>
      </c>
      <c r="L35" s="851">
        <f>'12 л. РАСКЛАДКА'!Y437</f>
        <v>0</v>
      </c>
      <c r="M35" s="851">
        <f>'12 л. РАСКЛАДКА'!Y490</f>
        <v>0</v>
      </c>
      <c r="N35" s="851">
        <f>'12 л. РАСКЛАДКА'!Y544</f>
        <v>0</v>
      </c>
      <c r="O35" s="1201">
        <f>'12 л. РАСКЛАДКА'!Y597</f>
        <v>0</v>
      </c>
      <c r="P35" s="421">
        <f>'12 л. РАСКЛАДКА'!Y654</f>
        <v>2.38</v>
      </c>
      <c r="Q35" s="1205">
        <f t="shared" si="1"/>
        <v>6.38</v>
      </c>
      <c r="R35" s="2253">
        <f t="shared" si="2"/>
        <v>-1.5432098765432158</v>
      </c>
      <c r="S35" s="1222">
        <f t="shared" si="3"/>
        <v>6.48</v>
      </c>
      <c r="T35" s="2691">
        <v>1.2</v>
      </c>
      <c r="V35" s="825"/>
      <c r="W35" s="831"/>
      <c r="X35" s="414"/>
      <c r="Y35" s="114"/>
      <c r="Z35" s="114"/>
      <c r="AA35" s="114"/>
      <c r="AB35" s="114"/>
      <c r="AC35" s="827"/>
      <c r="AD35" s="134"/>
      <c r="AE35" s="828"/>
      <c r="AF35" s="114"/>
      <c r="AG35" s="842"/>
      <c r="AI35" s="114"/>
      <c r="AJ35" s="114"/>
    </row>
    <row r="36" spans="2:36" ht="12" customHeight="1">
      <c r="B36" s="533">
        <v>27</v>
      </c>
      <c r="C36" s="250" t="s">
        <v>115</v>
      </c>
      <c r="D36" s="2697">
        <f t="shared" si="0"/>
        <v>0.9</v>
      </c>
      <c r="E36" s="2933">
        <f>'12 л. РАСКЛАДКА'!Y40</f>
        <v>3</v>
      </c>
      <c r="F36" s="851">
        <f>'12 л. РАСКЛАДКА'!Y98</f>
        <v>0</v>
      </c>
      <c r="G36" s="851">
        <f>'12 л. РАСКЛАДКА'!Y157</f>
        <v>3</v>
      </c>
      <c r="H36" s="851">
        <f>'12 л. РАСКЛАДКА'!Y213</f>
        <v>0</v>
      </c>
      <c r="I36" s="1201">
        <f>'12 л. РАСКЛАДКА'!Y270</f>
        <v>0</v>
      </c>
      <c r="J36" s="2894">
        <f>'12 л. РАСКЛАДКА'!Y326</f>
        <v>0</v>
      </c>
      <c r="K36" s="851">
        <f>'12 л. РАСКЛАДКА'!Y382</f>
        <v>0</v>
      </c>
      <c r="L36" s="851">
        <f>'12 л. РАСКЛАДКА'!Y438</f>
        <v>0</v>
      </c>
      <c r="M36" s="851">
        <f>'12 л. РАСКЛАДКА'!Y491</f>
        <v>0</v>
      </c>
      <c r="N36" s="851">
        <f>'12 л. РАСКЛАДКА'!Y545</f>
        <v>0</v>
      </c>
      <c r="O36" s="1201">
        <f>'12 л. РАСКЛАДКА'!Y598</f>
        <v>3</v>
      </c>
      <c r="P36" s="421">
        <f>'12 л. РАСКЛАДКА'!Y655</f>
        <v>0</v>
      </c>
      <c r="Q36" s="1205">
        <f t="shared" si="1"/>
        <v>9</v>
      </c>
      <c r="R36" s="2070">
        <f t="shared" si="2"/>
        <v>-16.666666666666671</v>
      </c>
      <c r="S36" s="1222">
        <f t="shared" si="3"/>
        <v>10.8</v>
      </c>
      <c r="T36" s="2691">
        <v>2</v>
      </c>
      <c r="V36" s="825"/>
      <c r="W36" s="839"/>
      <c r="X36" s="414"/>
      <c r="Y36" s="114"/>
      <c r="Z36" s="114"/>
      <c r="AA36" s="114"/>
      <c r="AB36" s="114"/>
      <c r="AC36" s="827"/>
      <c r="AD36" s="134"/>
      <c r="AE36" s="828"/>
      <c r="AF36" s="114"/>
      <c r="AG36" s="842"/>
      <c r="AI36" s="114"/>
      <c r="AJ36" s="114"/>
    </row>
    <row r="37" spans="2:36" ht="12" hidden="1" customHeight="1">
      <c r="B37" s="533">
        <v>28</v>
      </c>
      <c r="C37" s="250" t="s">
        <v>53</v>
      </c>
      <c r="D37" s="2697">
        <f t="shared" si="0"/>
        <v>0.13500000000000001</v>
      </c>
      <c r="E37" s="2933">
        <f>'12 л. РАСКЛАДКА'!Y41</f>
        <v>0</v>
      </c>
      <c r="F37" s="851">
        <f>'12 л. РАСКЛАДКА'!Y99</f>
        <v>0</v>
      </c>
      <c r="G37" s="851">
        <f>'12 л. РАСКЛАДКА'!Y158</f>
        <v>0</v>
      </c>
      <c r="H37" s="851">
        <f>'12 л. РАСКЛАДКА'!Y214</f>
        <v>0</v>
      </c>
      <c r="I37" s="1201">
        <f>'12 л. РАСКЛАДКА'!Y271</f>
        <v>0</v>
      </c>
      <c r="J37" s="2894">
        <f>'12 л. РАСКЛАДКА'!Y327</f>
        <v>1.1200000000000001</v>
      </c>
      <c r="K37" s="851">
        <f>'12 л. РАСКЛАДКА'!Y383</f>
        <v>0</v>
      </c>
      <c r="L37" s="851">
        <f>'12 л. РАСКЛАДКА'!Y439</f>
        <v>0</v>
      </c>
      <c r="M37" s="851">
        <f>'12 л. РАСКЛАДКА'!Y492</f>
        <v>0</v>
      </c>
      <c r="N37" s="851">
        <f>'12 л. РАСКЛАДКА'!Y546</f>
        <v>0</v>
      </c>
      <c r="O37" s="1201">
        <f>'12 л. РАСКЛАДКА'!Y599</f>
        <v>0</v>
      </c>
      <c r="P37" s="421">
        <f>'12 л. РАСКЛАДКА'!Y656</f>
        <v>0</v>
      </c>
      <c r="Q37" s="1205">
        <f t="shared" si="1"/>
        <v>1.1200000000000001</v>
      </c>
      <c r="R37" s="2070">
        <f t="shared" si="2"/>
        <v>-30.864197530864189</v>
      </c>
      <c r="S37" s="1222">
        <f t="shared" si="3"/>
        <v>1.62</v>
      </c>
      <c r="T37" s="2691">
        <v>0.3</v>
      </c>
      <c r="V37" s="825"/>
      <c r="W37" s="831"/>
      <c r="X37" s="414"/>
      <c r="Y37" s="114"/>
      <c r="Z37" s="114"/>
      <c r="AA37" s="114"/>
      <c r="AB37" s="114"/>
      <c r="AC37" s="827"/>
      <c r="AD37" s="134"/>
      <c r="AE37" s="828"/>
      <c r="AF37" s="114"/>
      <c r="AG37" s="3250"/>
      <c r="AI37" s="114"/>
      <c r="AJ37" s="114"/>
    </row>
    <row r="38" spans="2:36" ht="12.75" customHeight="1">
      <c r="B38" s="533">
        <v>29</v>
      </c>
      <c r="C38" s="576" t="s">
        <v>219</v>
      </c>
      <c r="D38" s="2697">
        <f t="shared" si="0"/>
        <v>2.25</v>
      </c>
      <c r="E38" s="2933">
        <f>'12 л. РАСКЛАДКА'!Y42</f>
        <v>2.2200000000000002</v>
      </c>
      <c r="F38" s="851">
        <f>'12 л. РАСКЛАДКА'!Y100</f>
        <v>1.9</v>
      </c>
      <c r="G38" s="851">
        <f>'12 л. РАСКЛАДКА'!Y159</f>
        <v>1.6900000000000002</v>
      </c>
      <c r="H38" s="851">
        <f>'12 л. РАСКЛАДКА'!Y215</f>
        <v>3.2199999999999998</v>
      </c>
      <c r="I38" s="1201">
        <f>'12 л. РАСКЛАДКА'!Y272</f>
        <v>1.913</v>
      </c>
      <c r="J38" s="2894">
        <f>'12 л. РАСКЛАДКА'!Y328</f>
        <v>2.6500000000000004</v>
      </c>
      <c r="K38" s="851">
        <f>'12 л. РАСКЛАДКА'!Y384</f>
        <v>2.2400000000000002</v>
      </c>
      <c r="L38" s="851">
        <f>'12 л. РАСКЛАДКА'!Y440</f>
        <v>1.869</v>
      </c>
      <c r="M38" s="851">
        <f>'12 л. РАСКЛАДКА'!Y493</f>
        <v>3.3200000000000003</v>
      </c>
      <c r="N38" s="851">
        <f>'12 л. РАСКЛАДКА'!Y547</f>
        <v>1.71</v>
      </c>
      <c r="O38" s="1201">
        <f>'12 л. РАСКЛАДКА'!Y600</f>
        <v>2.4459999999999997</v>
      </c>
      <c r="P38" s="421">
        <f>'12 л. РАСКЛАДКА'!Y657</f>
        <v>1.51</v>
      </c>
      <c r="Q38" s="1205">
        <f t="shared" si="1"/>
        <v>26.688000000000006</v>
      </c>
      <c r="R38" s="2070">
        <f t="shared" si="2"/>
        <v>-1.1555555555555372</v>
      </c>
      <c r="S38" s="1222">
        <f t="shared" si="3"/>
        <v>27</v>
      </c>
      <c r="T38" s="2691">
        <v>5</v>
      </c>
      <c r="V38" s="825"/>
      <c r="W38" s="831"/>
      <c r="X38" s="414"/>
      <c r="Y38" s="114"/>
      <c r="Z38" s="114"/>
      <c r="AA38" s="114"/>
      <c r="AB38" s="114"/>
      <c r="AC38" s="827"/>
      <c r="AD38" s="134"/>
      <c r="AE38" s="828"/>
      <c r="AF38" s="114"/>
      <c r="AG38" s="842"/>
      <c r="AI38" s="114"/>
      <c r="AJ38" s="114"/>
    </row>
    <row r="39" spans="2:36" ht="13.5" customHeight="1">
      <c r="B39" s="533">
        <v>30</v>
      </c>
      <c r="C39" s="250" t="s">
        <v>116</v>
      </c>
      <c r="D39" s="2697">
        <f t="shared" si="0"/>
        <v>1.8</v>
      </c>
      <c r="E39" s="2933">
        <f>'12 л. РАСКЛАДКА'!Y43</f>
        <v>0</v>
      </c>
      <c r="F39" s="851">
        <f>'12 л. РАСКЛАДКА'!Y101</f>
        <v>0</v>
      </c>
      <c r="G39" s="851">
        <f>'12 л. РАСКЛАДКА'!Y160</f>
        <v>1</v>
      </c>
      <c r="H39" s="851">
        <f>'12 л. РАСКЛАДКА'!Y216</f>
        <v>0</v>
      </c>
      <c r="I39" s="1201">
        <f>'12 л. РАСКЛАДКА'!Y273</f>
        <v>0</v>
      </c>
      <c r="J39" s="2894">
        <f>'12 л. РАСКЛАДКА'!Y329</f>
        <v>0</v>
      </c>
      <c r="K39" s="851">
        <f>'12 л. РАСКЛАДКА'!Y385</f>
        <v>0</v>
      </c>
      <c r="L39" s="851">
        <f>'12 л. РАСКЛАДКА'!Y441</f>
        <v>0</v>
      </c>
      <c r="M39" s="851">
        <f>'12 л. РАСКЛАДКА'!Y494</f>
        <v>10</v>
      </c>
      <c r="N39" s="851">
        <f>'12 л. РАСКЛАДКА'!Y548</f>
        <v>0</v>
      </c>
      <c r="O39" s="1201">
        <f>'12 л. РАСКЛАДКА'!Y601</f>
        <v>0</v>
      </c>
      <c r="P39" s="421">
        <f>'12 л. РАСКЛАДКА'!Y658</f>
        <v>12.6</v>
      </c>
      <c r="Q39" s="1205">
        <f t="shared" si="1"/>
        <v>23.6</v>
      </c>
      <c r="R39" s="2253">
        <f t="shared" si="2"/>
        <v>9.2592592592592524</v>
      </c>
      <c r="S39" s="1222">
        <f t="shared" si="3"/>
        <v>21.6</v>
      </c>
      <c r="T39" s="2691">
        <v>4</v>
      </c>
      <c r="V39" s="830"/>
      <c r="W39" s="839"/>
      <c r="X39" s="414"/>
      <c r="Y39" s="114"/>
      <c r="Z39" s="114"/>
      <c r="AA39" s="114"/>
      <c r="AB39" s="114"/>
      <c r="AC39" s="827"/>
      <c r="AD39" s="134"/>
      <c r="AE39" s="828"/>
      <c r="AF39" s="114"/>
      <c r="AG39" s="842"/>
      <c r="AI39" s="114"/>
      <c r="AJ39" s="114"/>
    </row>
    <row r="40" spans="2:36" ht="14.25" customHeight="1">
      <c r="B40" s="533">
        <v>31</v>
      </c>
      <c r="C40" s="250" t="s">
        <v>117</v>
      </c>
      <c r="D40" s="2697">
        <f t="shared" si="0"/>
        <v>0.9</v>
      </c>
      <c r="E40" s="2933">
        <f>'12 л. РАСКЛАДКА'!Y44</f>
        <v>1.0142</v>
      </c>
      <c r="F40" s="851">
        <f>'12 л. РАСКЛАДКА'!Y102</f>
        <v>1.0863999999999998</v>
      </c>
      <c r="G40" s="851">
        <f>'12 л. РАСКЛАДКА'!Y161</f>
        <v>1.2706999999999997</v>
      </c>
      <c r="H40" s="851">
        <f>'12 л. РАСКЛАДКА'!Y217</f>
        <v>0.01</v>
      </c>
      <c r="I40" s="1201">
        <f>'12 л. РАСКЛАДКА'!Y274</f>
        <v>8.5999999999999993E-2</v>
      </c>
      <c r="J40" s="2894">
        <f>'12 л. РАСКЛАДКА'!Y330</f>
        <v>1.1095999999999999</v>
      </c>
      <c r="K40" s="851">
        <f>'12 л. РАСКЛАДКА'!Y386</f>
        <v>0.21929999999999999</v>
      </c>
      <c r="L40" s="851">
        <f>'12 л. РАСКЛАДКА'!Y442</f>
        <v>1.9629999999999999</v>
      </c>
      <c r="M40" s="851">
        <f>'12 л. РАСКЛАДКА'!Y495</f>
        <v>1.054</v>
      </c>
      <c r="N40" s="851">
        <f>'12 л. РАСКЛАДКА'!Y549</f>
        <v>1.1609999999999998</v>
      </c>
      <c r="O40" s="1201">
        <f>'12 л. РАСКЛАДКА'!Y602</f>
        <v>1.1454</v>
      </c>
      <c r="P40" s="421">
        <f>'12 л. РАСКЛАДКА'!Y659</f>
        <v>1.59</v>
      </c>
      <c r="Q40" s="1205">
        <f t="shared" si="1"/>
        <v>11.7096</v>
      </c>
      <c r="R40" s="2070">
        <f t="shared" si="2"/>
        <v>8.4222222222222172</v>
      </c>
      <c r="S40" s="1222">
        <f t="shared" si="3"/>
        <v>10.8</v>
      </c>
      <c r="T40" s="2691">
        <v>2</v>
      </c>
      <c r="V40" s="830"/>
      <c r="W40" s="831"/>
      <c r="X40" s="414"/>
      <c r="Y40" s="114"/>
      <c r="Z40" s="114"/>
      <c r="AA40" s="114"/>
      <c r="AB40" s="114"/>
      <c r="AC40" s="827"/>
      <c r="AD40" s="134"/>
      <c r="AE40" s="828"/>
      <c r="AF40" s="114"/>
      <c r="AG40" s="3270"/>
      <c r="AI40" s="114"/>
      <c r="AJ40" s="114"/>
    </row>
    <row r="41" spans="2:36" ht="15" customHeight="1">
      <c r="B41" s="533">
        <v>32</v>
      </c>
      <c r="C41" s="250" t="s">
        <v>55</v>
      </c>
      <c r="D41" s="2697">
        <f t="shared" si="0"/>
        <v>40.5</v>
      </c>
      <c r="E41" s="2937">
        <f>'12 л. МЕНЮ '!E102</f>
        <v>37.570999999999998</v>
      </c>
      <c r="F41" s="852">
        <f>'12 л. МЕНЮ '!E156</f>
        <v>41.684999999999995</v>
      </c>
      <c r="G41" s="852">
        <f>'12 л. МЕНЮ '!E216</f>
        <v>40.774999999999999</v>
      </c>
      <c r="H41" s="852">
        <f>'12 л. МЕНЮ '!E269</f>
        <v>35.814999999999998</v>
      </c>
      <c r="I41" s="852">
        <f>'12 л. МЕНЮ '!E323</f>
        <v>46.654000000000003</v>
      </c>
      <c r="J41" s="2909">
        <f>'12 л. МЕНЮ '!E381</f>
        <v>40.501999999999995</v>
      </c>
      <c r="K41" s="852">
        <f>'12 л. МЕНЮ '!E497</f>
        <v>36.563000000000002</v>
      </c>
      <c r="L41" s="852">
        <f>'12 л. МЕНЮ '!E552</f>
        <v>40.003999999999998</v>
      </c>
      <c r="M41" s="852">
        <f>'12 л. МЕНЮ '!E606</f>
        <v>42.855000000000004</v>
      </c>
      <c r="N41" s="852">
        <f>'12 л. МЕНЮ '!E661</f>
        <v>38.339999999999996</v>
      </c>
      <c r="O41" s="1202">
        <f>'12 л. МЕНЮ '!E716</f>
        <v>44.738000000000007</v>
      </c>
      <c r="P41" s="2947">
        <f>'12 л. МЕНЮ '!E775</f>
        <v>40.502000000000002</v>
      </c>
      <c r="Q41" s="1205">
        <f t="shared" si="1"/>
        <v>486.00400000000002</v>
      </c>
      <c r="R41" s="2070">
        <f t="shared" si="2"/>
        <v>8.2304526749510387E-4</v>
      </c>
      <c r="S41" s="1222">
        <f t="shared" si="3"/>
        <v>486</v>
      </c>
      <c r="T41" s="2691">
        <v>90</v>
      </c>
      <c r="V41" s="3252"/>
      <c r="W41" s="839"/>
      <c r="X41" s="3268"/>
      <c r="Y41" s="114"/>
      <c r="Z41" s="114"/>
      <c r="AA41" s="114"/>
      <c r="AB41" s="114"/>
      <c r="AC41" s="827"/>
      <c r="AD41" s="134"/>
      <c r="AE41" s="828"/>
      <c r="AF41" s="114"/>
      <c r="AG41" s="842"/>
      <c r="AI41" s="114"/>
      <c r="AJ41" s="114"/>
    </row>
    <row r="42" spans="2:36" ht="12.75" customHeight="1">
      <c r="B42" s="533">
        <v>33</v>
      </c>
      <c r="C42" s="250" t="s">
        <v>56</v>
      </c>
      <c r="D42" s="2697">
        <f t="shared" si="0"/>
        <v>41.4</v>
      </c>
      <c r="E42" s="2937">
        <f>'12 л. МЕНЮ '!F102</f>
        <v>39.954999999999998</v>
      </c>
      <c r="F42" s="852">
        <f>'12 л. МЕНЮ '!F156</f>
        <v>40.307900000000004</v>
      </c>
      <c r="G42" s="852">
        <f>'12 л. МЕНЮ '!F216</f>
        <v>43.111000000000004</v>
      </c>
      <c r="H42" s="852">
        <f>'12 л. МЕНЮ '!F269</f>
        <v>35.572000000000003</v>
      </c>
      <c r="I42" s="852">
        <f>'12 л. МЕНЮ '!F323</f>
        <v>48.052</v>
      </c>
      <c r="J42" s="2909">
        <f>'12 л. МЕНЮ '!F381</f>
        <v>41.402100000000004</v>
      </c>
      <c r="K42" s="852">
        <f>'12 л. МЕНЮ '!F497</f>
        <v>38.29</v>
      </c>
      <c r="L42" s="852">
        <f>'12 л. МЕНЮ '!F552</f>
        <v>37.271000000000001</v>
      </c>
      <c r="M42" s="852">
        <f>'12 л. МЕНЮ '!F606</f>
        <v>41.906999999999996</v>
      </c>
      <c r="N42" s="852">
        <f>'12 л. МЕНЮ '!F661</f>
        <v>46.671999999999997</v>
      </c>
      <c r="O42" s="1202">
        <f>'12 л. МЕНЮ '!F716</f>
        <v>42.860000000000007</v>
      </c>
      <c r="P42" s="2947">
        <f>'12 л. МЕНЮ '!F775</f>
        <v>41.403000000000006</v>
      </c>
      <c r="Q42" s="1205">
        <f t="shared" si="1"/>
        <v>496.803</v>
      </c>
      <c r="R42" s="2070">
        <f t="shared" si="2"/>
        <v>6.0386473431606191E-4</v>
      </c>
      <c r="S42" s="1222">
        <f t="shared" si="3"/>
        <v>496.79999999999995</v>
      </c>
      <c r="T42" s="2691">
        <v>92</v>
      </c>
      <c r="V42" s="3252"/>
      <c r="W42" s="839"/>
      <c r="X42" s="3268"/>
      <c r="Y42" s="114"/>
      <c r="Z42" s="114"/>
      <c r="AA42" s="114"/>
      <c r="AB42" s="114"/>
      <c r="AC42" s="827"/>
      <c r="AD42" s="134"/>
      <c r="AE42" s="828"/>
      <c r="AF42" s="114"/>
      <c r="AG42" s="829"/>
      <c r="AI42" s="114"/>
      <c r="AJ42" s="114"/>
    </row>
    <row r="43" spans="2:36" ht="12.75" customHeight="1">
      <c r="B43" s="533">
        <v>34</v>
      </c>
      <c r="C43" s="250" t="s">
        <v>57</v>
      </c>
      <c r="D43" s="2697">
        <f t="shared" si="0"/>
        <v>172.35</v>
      </c>
      <c r="E43" s="2939">
        <f>'12 л. МЕНЮ '!G102</f>
        <v>173.285</v>
      </c>
      <c r="F43" s="852">
        <f>'12 л. МЕНЮ '!G156</f>
        <v>176.48699999999999</v>
      </c>
      <c r="G43" s="852">
        <f>'12 л. МЕНЮ '!G216</f>
        <v>170.85999999999999</v>
      </c>
      <c r="H43" s="852">
        <f>'12 л. МЕНЮ '!G269</f>
        <v>178.96600000000001</v>
      </c>
      <c r="I43" s="852">
        <f>'12 л. МЕНЮ '!G323</f>
        <v>162.15199999999999</v>
      </c>
      <c r="J43" s="2909">
        <f>'12 л. МЕНЮ '!G381</f>
        <v>172.34999999999997</v>
      </c>
      <c r="K43" s="852">
        <f>'12 л. МЕНЮ '!G497</f>
        <v>183.524</v>
      </c>
      <c r="L43" s="852">
        <f>'12 л. МЕНЮ '!G552</f>
        <v>181.41</v>
      </c>
      <c r="M43" s="852">
        <f>'12 л. МЕНЮ '!G606</f>
        <v>180.16330000000002</v>
      </c>
      <c r="N43" s="852">
        <f>'12 л. МЕНЮ '!G661</f>
        <v>161.434</v>
      </c>
      <c r="O43" s="1202">
        <f>'12 л. МЕНЮ '!G716</f>
        <v>155.21799999999999</v>
      </c>
      <c r="P43" s="2947">
        <f>'12 л. МЕНЮ '!G775</f>
        <v>172.35070000000002</v>
      </c>
      <c r="Q43" s="1205">
        <f t="shared" si="1"/>
        <v>2068.1999999999998</v>
      </c>
      <c r="R43" s="2070">
        <f t="shared" si="2"/>
        <v>0</v>
      </c>
      <c r="S43" s="1222">
        <f t="shared" si="3"/>
        <v>2068.1999999999998</v>
      </c>
      <c r="T43" s="2691">
        <v>383</v>
      </c>
      <c r="V43" s="3252"/>
      <c r="W43" s="839"/>
      <c r="X43" s="414"/>
      <c r="Y43" s="114"/>
      <c r="Z43" s="114"/>
      <c r="AA43" s="114"/>
      <c r="AB43" s="114"/>
      <c r="AC43" s="827"/>
      <c r="AD43" s="134"/>
      <c r="AE43" s="828"/>
      <c r="AF43" s="114"/>
      <c r="AG43" s="829"/>
      <c r="AI43" s="114"/>
      <c r="AJ43" s="114"/>
    </row>
    <row r="44" spans="2:36" ht="15" customHeight="1" thickBot="1">
      <c r="B44" s="577">
        <v>35</v>
      </c>
      <c r="C44" s="578" t="s">
        <v>58</v>
      </c>
      <c r="D44" s="2698">
        <f t="shared" si="0"/>
        <v>1224</v>
      </c>
      <c r="E44" s="2940">
        <f>'12 л. МЕНЮ '!H102</f>
        <v>1223.4662000000001</v>
      </c>
      <c r="F44" s="853">
        <f>'12 л. МЕНЮ '!H156</f>
        <v>1223.2571</v>
      </c>
      <c r="G44" s="853">
        <f>'12 л. МЕНЮ '!H216</f>
        <v>1221.4850000000001</v>
      </c>
      <c r="H44" s="2966">
        <f>'12 л. МЕНЮ '!H269</f>
        <v>1223.3149999999998</v>
      </c>
      <c r="I44" s="853">
        <f>'12 л. МЕНЮ '!H323</f>
        <v>1228.4776999999999</v>
      </c>
      <c r="J44" s="1041">
        <f>'12 л. МЕНЮ '!H381</f>
        <v>1224.0030000000002</v>
      </c>
      <c r="K44" s="2966">
        <f>'12 л. МЕНЮ '!H497</f>
        <v>1226.2400000000002</v>
      </c>
      <c r="L44" s="854">
        <f>'12 л. МЕНЮ '!H552</f>
        <v>1222.1959999999999</v>
      </c>
      <c r="M44" s="853">
        <f>'12 л. МЕНЮ '!H606</f>
        <v>1223.7040000000002</v>
      </c>
      <c r="N44" s="853">
        <f>'12 л. МЕНЮ '!H661</f>
        <v>1219.5549999999998</v>
      </c>
      <c r="O44" s="2917">
        <f>'12 л. МЕНЮ '!H716</f>
        <v>1228.3040000000001</v>
      </c>
      <c r="P44" s="2729">
        <f>'12 л. МЕНЮ '!H775</f>
        <v>1223.9970000000001</v>
      </c>
      <c r="Q44" s="2916">
        <f>E44+F44+G44+H44+I44+J44+K44+L44+M44+N44+O44+P44</f>
        <v>14688</v>
      </c>
      <c r="R44" s="2254">
        <f t="shared" si="2"/>
        <v>0</v>
      </c>
      <c r="S44" s="2999">
        <f t="shared" si="3"/>
        <v>14688</v>
      </c>
      <c r="T44" s="2694">
        <v>2720</v>
      </c>
      <c r="V44" s="830"/>
      <c r="W44" s="839"/>
      <c r="X44" s="414"/>
      <c r="Y44" s="114"/>
      <c r="Z44" s="114"/>
      <c r="AA44" s="114"/>
      <c r="AB44" s="114"/>
      <c r="AC44" s="846"/>
      <c r="AD44" s="134"/>
      <c r="AE44" s="828"/>
      <c r="AF44" s="114"/>
      <c r="AG44" s="829"/>
      <c r="AI44" s="114"/>
      <c r="AJ44" s="114"/>
    </row>
    <row r="47" spans="2:36" ht="13.5" customHeight="1"/>
    <row r="48" spans="2:36" ht="12.75" customHeight="1"/>
    <row r="49" spans="2:20" ht="12.75" customHeight="1"/>
    <row r="50" spans="2:20" ht="11.25" customHeight="1"/>
    <row r="51" spans="2:20" ht="11.25" customHeight="1"/>
    <row r="53" spans="2:20">
      <c r="B53" t="s">
        <v>222</v>
      </c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</row>
    <row r="54" spans="2:20">
      <c r="B54" t="s">
        <v>223</v>
      </c>
      <c r="D54" s="294"/>
      <c r="E54" s="294"/>
      <c r="F54" s="294"/>
      <c r="G54" s="294"/>
      <c r="H54" s="294"/>
      <c r="I54" s="294"/>
      <c r="J54" s="294"/>
      <c r="K54" s="294"/>
      <c r="L54" s="294"/>
      <c r="M54" s="294"/>
      <c r="N54" s="294"/>
      <c r="O54" s="294"/>
      <c r="P54" s="294"/>
      <c r="Q54" s="294"/>
      <c r="R54" s="294"/>
      <c r="S54" s="294"/>
      <c r="T54" s="294"/>
    </row>
    <row r="55" spans="2:20">
      <c r="B55" t="s">
        <v>224</v>
      </c>
      <c r="O55" s="294"/>
      <c r="P55" s="294"/>
    </row>
    <row r="56" spans="2:20"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294"/>
      <c r="R56" s="294"/>
      <c r="S56" s="294"/>
      <c r="T56" s="294"/>
    </row>
    <row r="57" spans="2:20">
      <c r="B57" s="1" t="s">
        <v>225</v>
      </c>
    </row>
    <row r="58" spans="2:20">
      <c r="B58" t="s">
        <v>226</v>
      </c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</row>
    <row r="59" spans="2:20"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294"/>
      <c r="R59" s="294"/>
      <c r="S59" s="294"/>
      <c r="T59" s="294"/>
    </row>
    <row r="67" ht="13.5" customHeight="1"/>
    <row r="69" ht="13.5" customHeight="1"/>
    <row r="70" ht="12" customHeight="1"/>
    <row r="72" ht="12.75" customHeight="1"/>
    <row r="74" ht="12.75" customHeight="1"/>
    <row r="76" ht="12.75" customHeight="1"/>
    <row r="78" ht="12.75" customHeight="1"/>
    <row r="79" hidden="1"/>
    <row r="86" spans="2:29">
      <c r="B86" s="114"/>
      <c r="C86" s="114"/>
      <c r="D86" s="114"/>
      <c r="E86" s="114"/>
      <c r="F86" s="114"/>
      <c r="G86" s="114"/>
      <c r="H86" s="114"/>
      <c r="I86" s="114"/>
      <c r="J86" s="114"/>
      <c r="K86" s="114"/>
      <c r="L86" s="114"/>
      <c r="M86" s="114"/>
      <c r="N86" s="114"/>
      <c r="O86" s="114"/>
      <c r="P86" s="114"/>
      <c r="Q86" s="114"/>
      <c r="R86" s="114"/>
      <c r="S86" s="114"/>
      <c r="T86" s="114"/>
      <c r="U86" s="114"/>
      <c r="V86" s="114"/>
      <c r="W86" s="114"/>
      <c r="X86" s="114"/>
      <c r="Y86" s="114"/>
      <c r="Z86" s="114"/>
      <c r="AA86" s="114"/>
      <c r="AB86" s="114"/>
      <c r="AC86" s="114"/>
    </row>
    <row r="87" spans="2:29">
      <c r="B87" s="213"/>
      <c r="C87" s="114"/>
      <c r="D87" s="213"/>
      <c r="E87" s="114"/>
      <c r="F87" s="114"/>
      <c r="G87" s="114"/>
      <c r="H87" s="114"/>
      <c r="I87" s="114"/>
      <c r="J87" s="114"/>
      <c r="K87" s="114"/>
      <c r="L87" s="114"/>
      <c r="M87" s="114"/>
      <c r="N87" s="114"/>
      <c r="O87" s="114"/>
      <c r="P87" s="114"/>
      <c r="Q87" s="114"/>
      <c r="R87" s="210"/>
      <c r="S87" s="114"/>
      <c r="T87" s="114"/>
      <c r="U87" s="114"/>
      <c r="V87" s="114"/>
      <c r="W87" s="114"/>
      <c r="X87" s="114"/>
      <c r="Y87" s="114"/>
      <c r="Z87" s="114"/>
      <c r="AA87" s="114"/>
      <c r="AB87" s="114"/>
      <c r="AC87" s="114"/>
    </row>
    <row r="88" spans="2:29">
      <c r="B88" s="114"/>
      <c r="C88" s="134"/>
      <c r="D88" s="414"/>
      <c r="E88" s="217"/>
      <c r="F88" s="217"/>
      <c r="G88" s="217"/>
      <c r="H88" s="217"/>
      <c r="I88" s="217"/>
      <c r="J88" s="217"/>
      <c r="K88" s="217"/>
      <c r="L88" s="217"/>
      <c r="M88" s="134"/>
      <c r="N88" s="134"/>
      <c r="O88" s="106"/>
      <c r="P88" s="106"/>
      <c r="Q88" s="134"/>
      <c r="R88" s="414"/>
      <c r="S88" s="114"/>
      <c r="T88" s="414"/>
      <c r="U88" s="134"/>
      <c r="V88" s="114"/>
      <c r="W88" s="114"/>
      <c r="X88" s="114"/>
      <c r="Y88" s="114"/>
      <c r="Z88" s="114"/>
      <c r="AA88" s="114"/>
      <c r="AB88" s="114"/>
      <c r="AC88" s="114"/>
    </row>
    <row r="89" spans="2:29">
      <c r="B89" s="114"/>
      <c r="C89" s="134"/>
      <c r="D89" s="106"/>
      <c r="E89" s="217"/>
      <c r="F89" s="217"/>
      <c r="G89" s="217"/>
      <c r="H89" s="217"/>
      <c r="I89" s="217"/>
      <c r="J89" s="217"/>
      <c r="K89" s="217"/>
      <c r="L89" s="217"/>
      <c r="M89" s="134"/>
      <c r="N89" s="134"/>
      <c r="O89" s="106"/>
      <c r="P89" s="106"/>
      <c r="Q89" s="134"/>
      <c r="R89" s="414"/>
      <c r="S89" s="114"/>
      <c r="T89" s="414"/>
      <c r="U89" s="134"/>
      <c r="V89" s="114"/>
      <c r="W89" s="114"/>
      <c r="X89" s="114"/>
      <c r="Y89" s="114"/>
      <c r="Z89" s="114"/>
      <c r="AA89" s="114"/>
      <c r="AB89" s="114"/>
      <c r="AC89" s="114"/>
    </row>
    <row r="90" spans="2:29">
      <c r="B90" s="114"/>
      <c r="C90" s="414"/>
      <c r="D90" s="414"/>
      <c r="E90" s="217"/>
      <c r="F90" s="217"/>
      <c r="G90" s="217"/>
      <c r="H90" s="217"/>
      <c r="I90" s="114"/>
      <c r="J90" s="114"/>
      <c r="K90" s="217"/>
      <c r="L90" s="112"/>
      <c r="M90" s="134"/>
      <c r="N90" s="134"/>
      <c r="O90" s="106"/>
      <c r="P90" s="106"/>
      <c r="Q90" s="414"/>
      <c r="R90" s="414"/>
      <c r="S90" s="114"/>
      <c r="T90" s="414"/>
      <c r="U90" s="134"/>
      <c r="V90" s="114"/>
      <c r="W90" s="114"/>
      <c r="X90" s="114"/>
      <c r="Y90" s="114"/>
      <c r="Z90" s="114"/>
      <c r="AA90" s="114"/>
      <c r="AB90" s="822"/>
      <c r="AC90" s="114"/>
    </row>
    <row r="91" spans="2:29">
      <c r="B91" s="114"/>
      <c r="C91" s="134"/>
      <c r="D91" s="134"/>
      <c r="E91" s="414"/>
      <c r="F91" s="414"/>
      <c r="G91" s="414"/>
      <c r="H91" s="414"/>
      <c r="I91" s="414"/>
      <c r="J91" s="414"/>
      <c r="K91" s="414"/>
      <c r="L91" s="414"/>
      <c r="M91" s="414"/>
      <c r="N91" s="414"/>
      <c r="O91" s="106"/>
      <c r="P91" s="106"/>
      <c r="Q91" s="414"/>
      <c r="R91" s="414"/>
      <c r="S91" s="114"/>
      <c r="T91" s="414"/>
      <c r="U91" s="134"/>
      <c r="V91" s="114"/>
      <c r="W91" s="114"/>
      <c r="X91" s="114"/>
      <c r="Y91" s="114"/>
      <c r="Z91" s="375"/>
      <c r="AA91" s="114"/>
      <c r="AB91" s="822"/>
      <c r="AC91" s="114"/>
    </row>
    <row r="92" spans="2:29">
      <c r="B92" s="114"/>
      <c r="C92" s="414"/>
      <c r="D92" s="114"/>
      <c r="E92" s="414"/>
      <c r="F92" s="414"/>
      <c r="G92" s="414"/>
      <c r="H92" s="414"/>
      <c r="I92" s="414"/>
      <c r="J92" s="414"/>
      <c r="K92" s="414"/>
      <c r="L92" s="414"/>
      <c r="M92" s="414"/>
      <c r="N92" s="414"/>
      <c r="O92" s="106"/>
      <c r="P92" s="106"/>
      <c r="Q92" s="134"/>
      <c r="R92" s="414"/>
      <c r="S92" s="114"/>
      <c r="T92" s="414"/>
      <c r="U92" s="134"/>
      <c r="V92" s="114"/>
      <c r="W92" s="114"/>
      <c r="X92" s="114"/>
      <c r="Y92" s="114"/>
      <c r="Z92" s="375"/>
      <c r="AA92" s="114"/>
      <c r="AB92" s="823"/>
      <c r="AC92" s="114"/>
    </row>
    <row r="93" spans="2:29">
      <c r="B93" s="114"/>
      <c r="C93" s="134"/>
      <c r="D93" s="217"/>
      <c r="E93" s="134"/>
      <c r="F93" s="134"/>
      <c r="G93" s="134"/>
      <c r="H93" s="134"/>
      <c r="I93" s="109"/>
      <c r="J93" s="134"/>
      <c r="K93" s="134"/>
      <c r="L93" s="134"/>
      <c r="M93" s="134"/>
      <c r="N93" s="109"/>
      <c r="O93" s="106"/>
      <c r="P93" s="106"/>
      <c r="Q93" s="217"/>
      <c r="R93" s="414"/>
      <c r="S93" s="134"/>
      <c r="T93" s="414"/>
      <c r="U93" s="134"/>
      <c r="V93" s="114"/>
      <c r="W93" s="304"/>
      <c r="X93" s="414"/>
      <c r="Y93" s="168"/>
      <c r="Z93" s="824"/>
      <c r="AA93" s="114"/>
      <c r="AB93" s="823"/>
      <c r="AC93" s="114"/>
    </row>
    <row r="94" spans="2:29">
      <c r="B94" s="168"/>
      <c r="C94" s="134"/>
      <c r="D94" s="825"/>
      <c r="E94" s="841"/>
      <c r="F94" s="826"/>
      <c r="G94" s="826"/>
      <c r="H94" s="826"/>
      <c r="I94" s="826"/>
      <c r="J94" s="826"/>
      <c r="K94" s="826"/>
      <c r="L94" s="826"/>
      <c r="M94" s="826"/>
      <c r="N94" s="826"/>
      <c r="O94" s="825"/>
      <c r="P94" s="414"/>
      <c r="Q94" s="414"/>
      <c r="R94" s="114"/>
      <c r="S94" s="639"/>
      <c r="T94" s="114"/>
      <c r="U94" s="114"/>
      <c r="V94" s="114"/>
      <c r="W94" s="827"/>
      <c r="X94" s="134"/>
      <c r="Y94" s="129"/>
      <c r="Z94" s="828"/>
      <c r="AA94" s="114"/>
      <c r="AB94" s="829"/>
      <c r="AC94" s="114"/>
    </row>
    <row r="95" spans="2:29">
      <c r="B95" s="168"/>
      <c r="C95" s="134"/>
      <c r="D95" s="825"/>
      <c r="E95" s="841"/>
      <c r="F95" s="826"/>
      <c r="G95" s="826"/>
      <c r="H95" s="826"/>
      <c r="I95" s="826"/>
      <c r="J95" s="826"/>
      <c r="K95" s="826"/>
      <c r="L95" s="826"/>
      <c r="M95" s="826"/>
      <c r="N95" s="826"/>
      <c r="O95" s="830"/>
      <c r="P95" s="831"/>
      <c r="Q95" s="414"/>
      <c r="R95" s="114"/>
      <c r="S95" s="114"/>
      <c r="T95" s="114"/>
      <c r="U95" s="114"/>
      <c r="V95" s="114"/>
      <c r="W95" s="827"/>
      <c r="X95" s="134"/>
      <c r="Y95" s="129"/>
      <c r="Z95" s="828"/>
      <c r="AA95" s="114"/>
      <c r="AB95" s="829"/>
      <c r="AC95" s="114"/>
    </row>
    <row r="96" spans="2:29">
      <c r="B96" s="168"/>
      <c r="C96" s="134"/>
      <c r="D96" s="825"/>
      <c r="E96" s="841"/>
      <c r="F96" s="826"/>
      <c r="G96" s="826"/>
      <c r="H96" s="841"/>
      <c r="I96" s="826"/>
      <c r="J96" s="826"/>
      <c r="K96" s="841"/>
      <c r="L96" s="826"/>
      <c r="M96" s="826"/>
      <c r="N96" s="826"/>
      <c r="O96" s="825"/>
      <c r="P96" s="831"/>
      <c r="Q96" s="414"/>
      <c r="R96" s="114"/>
      <c r="S96" s="114"/>
      <c r="T96" s="114"/>
      <c r="U96" s="114"/>
      <c r="V96" s="114"/>
      <c r="W96" s="827"/>
      <c r="X96" s="134"/>
      <c r="Y96" s="129"/>
      <c r="Z96" s="828"/>
      <c r="AA96" s="114"/>
      <c r="AB96" s="832"/>
      <c r="AC96" s="114"/>
    </row>
    <row r="97" spans="2:29">
      <c r="B97" s="168"/>
      <c r="C97" s="134"/>
      <c r="D97" s="825"/>
      <c r="E97" s="841"/>
      <c r="F97" s="826"/>
      <c r="G97" s="826"/>
      <c r="H97" s="826"/>
      <c r="I97" s="826"/>
      <c r="J97" s="826"/>
      <c r="K97" s="826"/>
      <c r="L97" s="826"/>
      <c r="M97" s="826"/>
      <c r="N97" s="841"/>
      <c r="O97" s="833"/>
      <c r="P97" s="831"/>
      <c r="Q97" s="414"/>
      <c r="R97" s="114"/>
      <c r="S97" s="114"/>
      <c r="T97" s="114"/>
      <c r="U97" s="114"/>
      <c r="V97" s="114"/>
      <c r="W97" s="827"/>
      <c r="X97" s="134"/>
      <c r="Y97" s="129"/>
      <c r="Z97" s="828"/>
      <c r="AA97" s="114"/>
      <c r="AB97" s="829"/>
      <c r="AC97" s="114"/>
    </row>
    <row r="98" spans="2:29">
      <c r="B98" s="168"/>
      <c r="C98" s="134"/>
      <c r="D98" s="825"/>
      <c r="E98" s="841"/>
      <c r="F98" s="826"/>
      <c r="G98" s="826"/>
      <c r="H98" s="826"/>
      <c r="I98" s="826"/>
      <c r="J98" s="826"/>
      <c r="K98" s="826"/>
      <c r="L98" s="826"/>
      <c r="M98" s="826"/>
      <c r="N98" s="826"/>
      <c r="O98" s="825"/>
      <c r="P98" s="831"/>
      <c r="Q98" s="414"/>
      <c r="R98" s="114"/>
      <c r="S98" s="114"/>
      <c r="T98" s="114"/>
      <c r="U98" s="114"/>
      <c r="V98" s="114"/>
      <c r="W98" s="827"/>
      <c r="X98" s="134"/>
      <c r="Y98" s="129"/>
      <c r="Z98" s="828"/>
      <c r="AA98" s="114"/>
      <c r="AB98" s="834"/>
      <c r="AC98" s="114"/>
    </row>
    <row r="99" spans="2:29">
      <c r="B99" s="168"/>
      <c r="C99" s="134"/>
      <c r="D99" s="825"/>
      <c r="E99" s="841"/>
      <c r="F99" s="826"/>
      <c r="G99" s="826"/>
      <c r="H99" s="826"/>
      <c r="I99" s="826"/>
      <c r="J99" s="826"/>
      <c r="K99" s="826"/>
      <c r="L99" s="826"/>
      <c r="M99" s="826"/>
      <c r="N99" s="826"/>
      <c r="O99" s="825"/>
      <c r="P99" s="831"/>
      <c r="Q99" s="414"/>
      <c r="R99" s="114"/>
      <c r="S99" s="114"/>
      <c r="T99" s="114"/>
      <c r="U99" s="114"/>
      <c r="V99" s="114"/>
      <c r="W99" s="827"/>
      <c r="X99" s="134"/>
      <c r="Y99" s="129"/>
      <c r="Z99" s="828"/>
      <c r="AA99" s="114"/>
      <c r="AB99" s="832"/>
      <c r="AC99" s="114"/>
    </row>
    <row r="100" spans="2:29">
      <c r="B100" s="168"/>
      <c r="C100" s="134"/>
      <c r="D100" s="825"/>
      <c r="E100" s="841"/>
      <c r="F100" s="826"/>
      <c r="G100" s="106"/>
      <c r="H100" s="836"/>
      <c r="I100" s="841"/>
      <c r="J100" s="826"/>
      <c r="K100" s="826"/>
      <c r="L100" s="826"/>
      <c r="M100" s="826"/>
      <c r="N100" s="826"/>
      <c r="O100" s="835"/>
      <c r="P100" s="831"/>
      <c r="Q100" s="414"/>
      <c r="R100" s="114"/>
      <c r="S100" s="114"/>
      <c r="T100" s="114"/>
      <c r="U100" s="114"/>
      <c r="V100" s="114"/>
      <c r="W100" s="827"/>
      <c r="X100" s="134"/>
      <c r="Y100" s="129"/>
      <c r="Z100" s="828"/>
      <c r="AA100" s="114"/>
      <c r="AB100" s="834"/>
      <c r="AC100" s="114"/>
    </row>
    <row r="101" spans="2:29">
      <c r="B101" s="168"/>
      <c r="C101" s="134"/>
      <c r="D101" s="825"/>
      <c r="E101" s="841"/>
      <c r="F101" s="826"/>
      <c r="G101" s="826"/>
      <c r="H101" s="826"/>
      <c r="I101" s="826"/>
      <c r="J101" s="826"/>
      <c r="K101" s="826"/>
      <c r="L101" s="826"/>
      <c r="M101" s="826"/>
      <c r="N101" s="826"/>
      <c r="O101" s="825"/>
      <c r="P101" s="831"/>
      <c r="Q101" s="414"/>
      <c r="R101" s="114"/>
      <c r="S101" s="114"/>
      <c r="T101" s="114"/>
      <c r="U101" s="114"/>
      <c r="V101" s="114"/>
      <c r="W101" s="827"/>
      <c r="X101" s="134"/>
      <c r="Y101" s="129"/>
      <c r="Z101" s="828"/>
      <c r="AA101" s="114"/>
      <c r="AB101" s="829"/>
      <c r="AC101" s="114"/>
    </row>
    <row r="102" spans="2:29">
      <c r="B102" s="168"/>
      <c r="C102" s="134"/>
      <c r="D102" s="825"/>
      <c r="E102" s="841"/>
      <c r="F102" s="826"/>
      <c r="G102" s="826"/>
      <c r="H102" s="826"/>
      <c r="I102" s="826"/>
      <c r="J102" s="826"/>
      <c r="K102" s="826"/>
      <c r="L102" s="826"/>
      <c r="M102" s="826"/>
      <c r="N102" s="826"/>
      <c r="O102" s="825"/>
      <c r="P102" s="831"/>
      <c r="Q102" s="414"/>
      <c r="R102" s="114"/>
      <c r="S102" s="114"/>
      <c r="T102" s="114"/>
      <c r="U102" s="114"/>
      <c r="V102" s="114"/>
      <c r="W102" s="827"/>
      <c r="X102" s="134"/>
      <c r="Y102" s="129"/>
      <c r="Z102" s="828"/>
      <c r="AA102" s="114"/>
      <c r="AB102" s="829"/>
      <c r="AC102" s="114"/>
    </row>
    <row r="103" spans="2:29" ht="12.75" customHeight="1">
      <c r="B103" s="168"/>
      <c r="C103" s="134"/>
      <c r="D103" s="825"/>
      <c r="E103" s="841"/>
      <c r="F103" s="826"/>
      <c r="G103" s="826"/>
      <c r="H103" s="826"/>
      <c r="I103" s="826"/>
      <c r="J103" s="826"/>
      <c r="K103" s="826"/>
      <c r="L103" s="826"/>
      <c r="M103" s="826"/>
      <c r="N103" s="826"/>
      <c r="O103" s="825"/>
      <c r="P103" s="831"/>
      <c r="Q103" s="414"/>
      <c r="R103" s="114"/>
      <c r="S103" s="114"/>
      <c r="T103" s="114"/>
      <c r="U103" s="114"/>
      <c r="V103" s="114"/>
      <c r="W103" s="827"/>
      <c r="X103" s="134"/>
      <c r="Y103" s="129"/>
      <c r="Z103" s="828"/>
      <c r="AA103" s="114"/>
      <c r="AB103" s="829"/>
      <c r="AC103" s="114"/>
    </row>
    <row r="104" spans="2:29" ht="13.5" customHeight="1">
      <c r="B104" s="168"/>
      <c r="C104" s="134"/>
      <c r="D104" s="825"/>
      <c r="E104" s="841"/>
      <c r="F104" s="826"/>
      <c r="G104" s="826"/>
      <c r="H104" s="826"/>
      <c r="I104" s="826"/>
      <c r="J104" s="826"/>
      <c r="K104" s="826"/>
      <c r="L104" s="826"/>
      <c r="M104" s="826"/>
      <c r="N104" s="826"/>
      <c r="O104" s="825"/>
      <c r="P104" s="831"/>
      <c r="Q104" s="414"/>
      <c r="R104" s="114"/>
      <c r="S104" s="114"/>
      <c r="T104" s="114"/>
      <c r="U104" s="114"/>
      <c r="V104" s="114"/>
      <c r="W104" s="827"/>
      <c r="X104" s="134"/>
      <c r="Y104" s="129"/>
      <c r="Z104" s="828"/>
      <c r="AA104" s="114"/>
      <c r="AB104" s="829"/>
      <c r="AC104" s="114"/>
    </row>
    <row r="105" spans="2:29" ht="12.75" customHeight="1">
      <c r="B105" s="168"/>
      <c r="C105" s="134"/>
      <c r="D105" s="825"/>
      <c r="E105" s="841"/>
      <c r="F105" s="826"/>
      <c r="G105" s="826"/>
      <c r="H105" s="826"/>
      <c r="I105" s="826"/>
      <c r="J105" s="826"/>
      <c r="K105" s="826"/>
      <c r="L105" s="826"/>
      <c r="M105" s="826"/>
      <c r="N105" s="826"/>
      <c r="O105" s="825"/>
      <c r="P105" s="831"/>
      <c r="Q105" s="414"/>
      <c r="R105" s="114"/>
      <c r="S105" s="114"/>
      <c r="T105" s="114"/>
      <c r="U105" s="114"/>
      <c r="V105" s="114"/>
      <c r="W105" s="827"/>
      <c r="X105" s="134"/>
      <c r="Y105" s="129"/>
      <c r="Z105" s="828"/>
      <c r="AA105" s="114"/>
      <c r="AB105" s="829"/>
      <c r="AC105" s="114"/>
    </row>
    <row r="106" spans="2:29">
      <c r="B106" s="168"/>
      <c r="C106" s="134"/>
      <c r="D106" s="825"/>
      <c r="E106" s="841"/>
      <c r="F106" s="826"/>
      <c r="G106" s="826"/>
      <c r="H106" s="826"/>
      <c r="I106" s="826"/>
      <c r="J106" s="826"/>
      <c r="K106" s="826"/>
      <c r="L106" s="826"/>
      <c r="M106" s="826"/>
      <c r="N106" s="826"/>
      <c r="O106" s="825"/>
      <c r="P106" s="831"/>
      <c r="Q106" s="414"/>
      <c r="R106" s="114"/>
      <c r="S106" s="114"/>
      <c r="T106" s="114"/>
      <c r="U106" s="114"/>
      <c r="V106" s="114"/>
      <c r="W106" s="827"/>
      <c r="X106" s="134"/>
      <c r="Y106" s="129"/>
      <c r="Z106" s="828"/>
      <c r="AA106" s="114"/>
      <c r="AB106" s="829"/>
      <c r="AC106" s="114"/>
    </row>
    <row r="107" spans="2:29">
      <c r="B107" s="168"/>
      <c r="C107" s="134"/>
      <c r="D107" s="825"/>
      <c r="E107" s="841"/>
      <c r="F107" s="826"/>
      <c r="G107" s="826"/>
      <c r="H107" s="826"/>
      <c r="I107" s="826"/>
      <c r="J107" s="826"/>
      <c r="K107" s="826"/>
      <c r="L107" s="826"/>
      <c r="M107" s="826"/>
      <c r="N107" s="826"/>
      <c r="O107" s="825"/>
      <c r="P107" s="831"/>
      <c r="Q107" s="414"/>
      <c r="R107" s="114"/>
      <c r="S107" s="114"/>
      <c r="T107" s="114"/>
      <c r="U107" s="114"/>
      <c r="V107" s="114"/>
      <c r="W107" s="827"/>
      <c r="X107" s="134"/>
      <c r="Y107" s="129"/>
      <c r="Z107" s="828"/>
      <c r="AA107" s="114"/>
      <c r="AB107" s="829"/>
      <c r="AC107" s="114"/>
    </row>
    <row r="108" spans="2:29">
      <c r="B108" s="168"/>
      <c r="C108" s="134"/>
      <c r="D108" s="825"/>
      <c r="E108" s="841"/>
      <c r="F108" s="826"/>
      <c r="G108" s="826"/>
      <c r="H108" s="826"/>
      <c r="I108" s="826"/>
      <c r="J108" s="826"/>
      <c r="K108" s="826"/>
      <c r="L108" s="826"/>
      <c r="M108" s="826"/>
      <c r="N108" s="826"/>
      <c r="O108" s="825"/>
      <c r="P108" s="831"/>
      <c r="Q108" s="414"/>
      <c r="R108" s="114"/>
      <c r="S108" s="114"/>
      <c r="T108" s="114"/>
      <c r="U108" s="114"/>
      <c r="V108" s="114"/>
      <c r="W108" s="827"/>
      <c r="X108" s="134"/>
      <c r="Y108" s="129"/>
      <c r="Z108" s="828"/>
      <c r="AA108" s="114"/>
      <c r="AB108" s="832"/>
      <c r="AC108" s="114"/>
    </row>
    <row r="109" spans="2:29" ht="12.75" customHeight="1">
      <c r="B109" s="168"/>
      <c r="C109" s="134"/>
      <c r="D109" s="825"/>
      <c r="E109" s="844"/>
      <c r="F109" s="836"/>
      <c r="G109" s="837"/>
      <c r="H109" s="826"/>
      <c r="I109" s="826"/>
      <c r="J109" s="826"/>
      <c r="K109" s="826"/>
      <c r="L109" s="836"/>
      <c r="M109" s="836"/>
      <c r="N109" s="826"/>
      <c r="O109" s="830"/>
      <c r="P109" s="831"/>
      <c r="Q109" s="414"/>
      <c r="R109" s="114"/>
      <c r="S109" s="114"/>
      <c r="T109" s="114"/>
      <c r="U109" s="114"/>
      <c r="V109" s="114"/>
      <c r="W109" s="827"/>
      <c r="X109" s="134"/>
      <c r="Y109" s="129"/>
      <c r="Z109" s="828"/>
      <c r="AA109" s="114"/>
      <c r="AB109" s="838"/>
      <c r="AC109" s="114"/>
    </row>
    <row r="110" spans="2:29" ht="12.75" customHeight="1">
      <c r="B110" s="168"/>
      <c r="C110" s="134"/>
      <c r="D110" s="825"/>
      <c r="E110" s="844"/>
      <c r="F110" s="836"/>
      <c r="G110" s="837"/>
      <c r="H110" s="826"/>
      <c r="I110" s="826"/>
      <c r="J110" s="826"/>
      <c r="K110" s="826"/>
      <c r="L110" s="836"/>
      <c r="M110" s="836"/>
      <c r="N110" s="826"/>
      <c r="O110" s="825"/>
      <c r="P110" s="831"/>
      <c r="Q110" s="414"/>
      <c r="R110" s="114"/>
      <c r="S110" s="114"/>
      <c r="T110" s="114"/>
      <c r="U110" s="114"/>
      <c r="V110" s="114"/>
      <c r="W110" s="827"/>
      <c r="X110" s="134"/>
      <c r="Y110" s="129"/>
      <c r="Z110" s="828"/>
      <c r="AA110" s="114"/>
      <c r="AB110" s="829"/>
      <c r="AC110" s="114"/>
    </row>
    <row r="111" spans="2:29" ht="11.25" customHeight="1">
      <c r="B111" s="168"/>
      <c r="C111" s="134"/>
      <c r="D111" s="825"/>
      <c r="E111" s="844"/>
      <c r="F111" s="836"/>
      <c r="G111" s="837"/>
      <c r="H111" s="826"/>
      <c r="I111" s="826"/>
      <c r="J111" s="826"/>
      <c r="K111" s="826"/>
      <c r="L111" s="836"/>
      <c r="M111" s="836"/>
      <c r="N111" s="826"/>
      <c r="O111" s="825"/>
      <c r="P111" s="831"/>
      <c r="Q111" s="414"/>
      <c r="R111" s="114"/>
      <c r="S111" s="114"/>
      <c r="T111" s="114"/>
      <c r="U111" s="114"/>
      <c r="V111" s="114"/>
      <c r="W111" s="827"/>
      <c r="X111" s="134"/>
      <c r="Y111" s="129"/>
      <c r="Z111" s="828"/>
      <c r="AA111" s="114"/>
      <c r="AB111" s="829"/>
      <c r="AC111" s="114"/>
    </row>
    <row r="112" spans="2:29" ht="12.75" customHeight="1">
      <c r="B112" s="168"/>
      <c r="C112" s="134"/>
      <c r="D112" s="825"/>
      <c r="E112" s="844"/>
      <c r="F112" s="836"/>
      <c r="G112" s="837"/>
      <c r="H112" s="826"/>
      <c r="I112" s="848"/>
      <c r="J112" s="826"/>
      <c r="K112" s="848"/>
      <c r="L112" s="841"/>
      <c r="M112" s="841"/>
      <c r="N112" s="826"/>
      <c r="O112" s="825"/>
      <c r="P112" s="831"/>
      <c r="Q112" s="414"/>
      <c r="R112" s="114"/>
      <c r="S112" s="114"/>
      <c r="T112" s="114"/>
      <c r="U112" s="114"/>
      <c r="V112" s="114"/>
      <c r="W112" s="827"/>
      <c r="X112" s="134"/>
      <c r="Y112" s="129"/>
      <c r="Z112" s="828"/>
      <c r="AA112" s="114"/>
      <c r="AB112" s="834"/>
      <c r="AC112" s="114"/>
    </row>
    <row r="113" spans="2:29" ht="13.5" customHeight="1">
      <c r="B113" s="168"/>
      <c r="C113" s="134"/>
      <c r="D113" s="825"/>
      <c r="E113" s="844"/>
      <c r="F113" s="841"/>
      <c r="G113" s="837"/>
      <c r="H113" s="826"/>
      <c r="I113" s="826"/>
      <c r="J113" s="826"/>
      <c r="K113" s="826"/>
      <c r="L113" s="841"/>
      <c r="M113" s="841"/>
      <c r="N113" s="826"/>
      <c r="O113" s="825"/>
      <c r="P113" s="831"/>
      <c r="Q113" s="414"/>
      <c r="R113" s="114"/>
      <c r="S113" s="114"/>
      <c r="T113" s="114"/>
      <c r="U113" s="114"/>
      <c r="V113" s="114"/>
      <c r="W113" s="827"/>
      <c r="X113" s="134"/>
      <c r="Y113" s="129"/>
      <c r="Z113" s="828"/>
      <c r="AA113" s="114"/>
      <c r="AB113" s="829"/>
      <c r="AC113" s="114"/>
    </row>
    <row r="114" spans="2:29" ht="14.25" customHeight="1">
      <c r="B114" s="168"/>
      <c r="C114" s="134"/>
      <c r="D114" s="825"/>
      <c r="E114" s="844"/>
      <c r="F114" s="836"/>
      <c r="G114" s="837"/>
      <c r="H114" s="826"/>
      <c r="I114" s="826"/>
      <c r="J114" s="826"/>
      <c r="K114" s="826"/>
      <c r="L114" s="841"/>
      <c r="M114" s="836"/>
      <c r="N114" s="826"/>
      <c r="O114" s="825"/>
      <c r="P114" s="831"/>
      <c r="Q114" s="414"/>
      <c r="R114" s="114"/>
      <c r="S114" s="114"/>
      <c r="T114" s="114"/>
      <c r="U114" s="114"/>
      <c r="V114" s="114"/>
      <c r="W114" s="827"/>
      <c r="X114" s="134"/>
      <c r="Y114" s="129"/>
      <c r="Z114" s="828"/>
      <c r="AA114" s="114"/>
      <c r="AB114" s="829"/>
      <c r="AC114" s="114"/>
    </row>
    <row r="115" spans="2:29">
      <c r="B115" s="168"/>
      <c r="C115" s="134"/>
      <c r="D115" s="825"/>
      <c r="E115" s="844"/>
      <c r="F115" s="841"/>
      <c r="G115" s="837"/>
      <c r="H115" s="826"/>
      <c r="I115" s="826"/>
      <c r="J115" s="826"/>
      <c r="K115" s="826"/>
      <c r="L115" s="837"/>
      <c r="M115" s="837"/>
      <c r="N115" s="106"/>
      <c r="O115" s="825"/>
      <c r="P115" s="831"/>
      <c r="Q115" s="414"/>
      <c r="R115" s="114"/>
      <c r="S115" s="114"/>
      <c r="T115" s="114"/>
      <c r="U115" s="114"/>
      <c r="V115" s="114"/>
      <c r="W115" s="827"/>
      <c r="X115" s="134"/>
      <c r="Y115" s="129"/>
      <c r="Z115" s="828"/>
      <c r="AA115" s="114"/>
      <c r="AB115" s="829"/>
      <c r="AC115" s="114"/>
    </row>
    <row r="116" spans="2:29" ht="14.25" customHeight="1">
      <c r="B116" s="168"/>
      <c r="C116" s="134"/>
      <c r="D116" s="825"/>
      <c r="E116" s="844"/>
      <c r="F116" s="841"/>
      <c r="G116" s="841"/>
      <c r="H116" s="826"/>
      <c r="I116" s="826"/>
      <c r="J116" s="826"/>
      <c r="K116" s="836"/>
      <c r="L116" s="848"/>
      <c r="M116" s="841"/>
      <c r="N116" s="837"/>
      <c r="O116" s="825"/>
      <c r="P116" s="831"/>
      <c r="Q116" s="414"/>
      <c r="R116" s="114"/>
      <c r="S116" s="114"/>
      <c r="T116" s="114"/>
      <c r="U116" s="114"/>
      <c r="V116" s="114"/>
      <c r="W116" s="827"/>
      <c r="X116" s="134"/>
      <c r="Y116" s="129"/>
      <c r="Z116" s="828"/>
      <c r="AA116" s="114"/>
      <c r="AB116" s="829"/>
      <c r="AC116" s="114"/>
    </row>
    <row r="117" spans="2:29">
      <c r="B117" s="168"/>
      <c r="C117" s="134"/>
      <c r="D117" s="825"/>
      <c r="E117" s="844"/>
      <c r="F117" s="836"/>
      <c r="G117" s="837"/>
      <c r="H117" s="826"/>
      <c r="I117" s="826"/>
      <c r="J117" s="826"/>
      <c r="K117" s="826"/>
      <c r="L117" s="836"/>
      <c r="M117" s="836"/>
      <c r="N117" s="826"/>
      <c r="O117" s="825"/>
      <c r="P117" s="831"/>
      <c r="Q117" s="414"/>
      <c r="R117" s="114"/>
      <c r="S117" s="114"/>
      <c r="T117" s="114"/>
      <c r="U117" s="114"/>
      <c r="V117" s="114"/>
      <c r="W117" s="827"/>
      <c r="X117" s="134"/>
      <c r="Y117" s="129"/>
      <c r="Z117" s="828"/>
      <c r="AA117" s="114"/>
      <c r="AB117" s="829"/>
      <c r="AC117" s="114"/>
    </row>
    <row r="118" spans="2:29" ht="11.25" customHeight="1">
      <c r="B118" s="168"/>
      <c r="C118" s="134"/>
      <c r="D118" s="825"/>
      <c r="E118" s="844"/>
      <c r="F118" s="841"/>
      <c r="G118" s="837"/>
      <c r="H118" s="826"/>
      <c r="I118" s="826"/>
      <c r="J118" s="826"/>
      <c r="K118" s="826"/>
      <c r="L118" s="837"/>
      <c r="M118" s="837"/>
      <c r="N118" s="826"/>
      <c r="O118" s="825"/>
      <c r="P118" s="839"/>
      <c r="Q118" s="414"/>
      <c r="R118" s="114"/>
      <c r="S118" s="114"/>
      <c r="T118" s="114"/>
      <c r="U118" s="114"/>
      <c r="V118" s="114"/>
      <c r="W118" s="827"/>
      <c r="X118" s="134"/>
      <c r="Y118" s="129"/>
      <c r="Z118" s="828"/>
      <c r="AA118" s="114"/>
      <c r="AB118" s="840"/>
      <c r="AC118" s="114"/>
    </row>
    <row r="119" spans="2:29">
      <c r="B119" s="168"/>
      <c r="C119" s="134"/>
      <c r="D119" s="825"/>
      <c r="E119" s="844"/>
      <c r="F119" s="836"/>
      <c r="G119" s="837"/>
      <c r="H119" s="826"/>
      <c r="I119" s="826"/>
      <c r="J119" s="826"/>
      <c r="K119" s="826"/>
      <c r="L119" s="837"/>
      <c r="M119" s="837"/>
      <c r="N119" s="826"/>
      <c r="O119" s="825"/>
      <c r="P119" s="831"/>
      <c r="Q119" s="414"/>
      <c r="R119" s="114"/>
      <c r="S119" s="114"/>
      <c r="T119" s="114"/>
      <c r="U119" s="114"/>
      <c r="V119" s="114"/>
      <c r="W119" s="827"/>
      <c r="X119" s="134"/>
      <c r="Y119" s="129"/>
      <c r="Z119" s="828"/>
      <c r="AA119" s="114"/>
      <c r="AB119" s="829"/>
      <c r="AC119" s="114"/>
    </row>
    <row r="120" spans="2:29">
      <c r="B120" s="168"/>
      <c r="C120" s="134"/>
      <c r="D120" s="825"/>
      <c r="E120" s="844"/>
      <c r="F120" s="837"/>
      <c r="G120" s="841"/>
      <c r="H120" s="826"/>
      <c r="I120" s="826"/>
      <c r="J120" s="826"/>
      <c r="K120" s="826"/>
      <c r="L120" s="848"/>
      <c r="M120" s="841"/>
      <c r="N120" s="826"/>
      <c r="O120" s="825"/>
      <c r="P120" s="839"/>
      <c r="Q120" s="414"/>
      <c r="R120" s="114"/>
      <c r="S120" s="114"/>
      <c r="T120" s="114"/>
      <c r="U120" s="114"/>
      <c r="V120" s="114"/>
      <c r="W120" s="827"/>
      <c r="X120" s="134"/>
      <c r="Y120" s="129"/>
      <c r="Z120" s="828"/>
      <c r="AA120" s="114"/>
      <c r="AB120" s="840"/>
      <c r="AC120" s="114"/>
    </row>
    <row r="121" spans="2:29" hidden="1">
      <c r="B121" s="168"/>
      <c r="C121" s="134"/>
      <c r="D121" s="825"/>
      <c r="E121" s="844"/>
      <c r="F121" s="841"/>
      <c r="G121" s="837"/>
      <c r="H121" s="826"/>
      <c r="I121" s="826"/>
      <c r="J121" s="826"/>
      <c r="K121" s="826"/>
      <c r="L121" s="836"/>
      <c r="M121" s="836"/>
      <c r="N121" s="826"/>
      <c r="O121" s="825"/>
      <c r="P121" s="831"/>
      <c r="Q121" s="414"/>
      <c r="R121" s="114"/>
      <c r="S121" s="114"/>
      <c r="T121" s="114"/>
      <c r="U121" s="114"/>
      <c r="V121" s="114"/>
      <c r="W121" s="827"/>
      <c r="X121" s="134"/>
      <c r="Y121" s="129"/>
      <c r="Z121" s="828"/>
      <c r="AA121" s="114"/>
      <c r="AB121" s="834"/>
      <c r="AC121" s="114"/>
    </row>
    <row r="122" spans="2:29">
      <c r="B122" s="168"/>
      <c r="C122" s="109"/>
      <c r="D122" s="825"/>
      <c r="E122" s="844"/>
      <c r="F122" s="837"/>
      <c r="G122" s="837"/>
      <c r="H122" s="826"/>
      <c r="I122" s="826"/>
      <c r="J122" s="826"/>
      <c r="K122" s="826"/>
      <c r="L122" s="841"/>
      <c r="M122" s="841"/>
      <c r="N122" s="826"/>
      <c r="O122" s="825"/>
      <c r="P122" s="831"/>
      <c r="Q122" s="414"/>
      <c r="R122" s="114"/>
      <c r="S122" s="114"/>
      <c r="T122" s="114"/>
      <c r="U122" s="114"/>
      <c r="V122" s="114"/>
      <c r="W122" s="827"/>
      <c r="X122" s="134"/>
      <c r="Y122" s="129"/>
      <c r="Z122" s="828"/>
      <c r="AA122" s="114"/>
      <c r="AB122" s="829"/>
      <c r="AC122" s="114"/>
    </row>
    <row r="123" spans="2:29">
      <c r="B123" s="168"/>
      <c r="C123" s="134"/>
      <c r="D123" s="825"/>
      <c r="E123" s="844"/>
      <c r="F123" s="836"/>
      <c r="G123" s="837"/>
      <c r="H123" s="848"/>
      <c r="I123" s="826"/>
      <c r="J123" s="826"/>
      <c r="K123" s="826"/>
      <c r="L123" s="836"/>
      <c r="M123" s="837"/>
      <c r="N123" s="826"/>
      <c r="O123" s="830"/>
      <c r="P123" s="839"/>
      <c r="Q123" s="414"/>
      <c r="R123" s="114"/>
      <c r="S123" s="114"/>
      <c r="T123" s="114"/>
      <c r="U123" s="114"/>
      <c r="V123" s="114"/>
      <c r="W123" s="827"/>
      <c r="X123" s="134"/>
      <c r="Y123" s="129"/>
      <c r="Z123" s="828"/>
      <c r="AA123" s="114"/>
      <c r="AB123" s="840"/>
      <c r="AC123" s="114"/>
    </row>
    <row r="124" spans="2:29">
      <c r="B124" s="168"/>
      <c r="C124" s="134"/>
      <c r="D124" s="825"/>
      <c r="E124" s="844"/>
      <c r="F124" s="848"/>
      <c r="G124" s="848"/>
      <c r="H124" s="826"/>
      <c r="I124" s="826"/>
      <c r="J124" s="826"/>
      <c r="K124" s="826"/>
      <c r="L124" s="849"/>
      <c r="M124" s="848"/>
      <c r="N124" s="826"/>
      <c r="O124" s="830"/>
      <c r="P124" s="831"/>
      <c r="Q124" s="414"/>
      <c r="R124" s="114"/>
      <c r="S124" s="114"/>
      <c r="T124" s="114"/>
      <c r="U124" s="114"/>
      <c r="V124" s="114"/>
      <c r="W124" s="827"/>
      <c r="X124" s="134"/>
      <c r="Y124" s="129"/>
      <c r="Z124" s="828"/>
      <c r="AA124" s="114"/>
      <c r="AB124" s="843"/>
      <c r="AC124" s="114"/>
    </row>
    <row r="125" spans="2:29">
      <c r="B125" s="168"/>
      <c r="C125" s="134"/>
      <c r="D125" s="825"/>
      <c r="E125" s="844"/>
      <c r="F125" s="164"/>
      <c r="G125" s="164"/>
      <c r="H125" s="164"/>
      <c r="I125" s="164"/>
      <c r="J125" s="164"/>
      <c r="K125" s="164"/>
      <c r="L125" s="164"/>
      <c r="M125" s="164"/>
      <c r="N125" s="164"/>
      <c r="O125" s="830"/>
      <c r="P125" s="831"/>
      <c r="Q125" s="414"/>
      <c r="R125" s="114"/>
      <c r="S125" s="114"/>
      <c r="T125" s="114"/>
      <c r="U125" s="114"/>
      <c r="V125" s="114"/>
      <c r="W125" s="827"/>
      <c r="X125" s="134"/>
      <c r="Y125" s="129"/>
      <c r="Z125" s="828"/>
      <c r="AA125" s="114"/>
      <c r="AB125" s="829"/>
      <c r="AC125" s="114"/>
    </row>
    <row r="126" spans="2:29" ht="11.25" customHeight="1">
      <c r="B126" s="168"/>
      <c r="C126" s="134"/>
      <c r="D126" s="825"/>
      <c r="E126" s="844"/>
      <c r="F126" s="164"/>
      <c r="G126" s="164"/>
      <c r="H126" s="164"/>
      <c r="I126" s="164"/>
      <c r="J126" s="164"/>
      <c r="K126" s="164"/>
      <c r="L126" s="164"/>
      <c r="M126" s="164"/>
      <c r="N126" s="164"/>
      <c r="O126" s="830"/>
      <c r="P126" s="831"/>
      <c r="Q126" s="414"/>
      <c r="R126" s="114"/>
      <c r="S126" s="114"/>
      <c r="T126" s="114"/>
      <c r="U126" s="114"/>
      <c r="V126" s="114"/>
      <c r="W126" s="827"/>
      <c r="X126" s="134"/>
      <c r="Y126" s="129"/>
      <c r="Z126" s="828"/>
      <c r="AA126" s="114"/>
      <c r="AB126" s="829"/>
      <c r="AC126" s="114"/>
    </row>
    <row r="127" spans="2:29" ht="12.75" customHeight="1">
      <c r="B127" s="168"/>
      <c r="C127" s="134"/>
      <c r="D127" s="825"/>
      <c r="E127" s="164"/>
      <c r="F127" s="164"/>
      <c r="G127" s="164"/>
      <c r="H127" s="164"/>
      <c r="I127" s="164"/>
      <c r="J127" s="164"/>
      <c r="K127" s="164"/>
      <c r="L127" s="164"/>
      <c r="M127" s="164"/>
      <c r="N127" s="164"/>
      <c r="O127" s="830"/>
      <c r="P127" s="831"/>
      <c r="Q127" s="414"/>
      <c r="R127" s="114"/>
      <c r="S127" s="114"/>
      <c r="T127" s="114"/>
      <c r="U127" s="114"/>
      <c r="V127" s="114"/>
      <c r="W127" s="827"/>
      <c r="X127" s="134"/>
      <c r="Y127" s="129"/>
      <c r="Z127" s="828"/>
      <c r="AA127" s="114"/>
      <c r="AB127" s="829"/>
      <c r="AC127" s="114"/>
    </row>
    <row r="128" spans="2:29" ht="11.25" customHeight="1">
      <c r="B128" s="168"/>
      <c r="C128" s="134"/>
      <c r="D128" s="825"/>
      <c r="E128" s="164"/>
      <c r="F128" s="164"/>
      <c r="G128" s="164"/>
      <c r="H128" s="164"/>
      <c r="I128" s="164"/>
      <c r="J128" s="164"/>
      <c r="K128" s="845"/>
      <c r="L128" s="164"/>
      <c r="M128" s="164"/>
      <c r="N128" s="164"/>
      <c r="O128" s="833"/>
      <c r="P128" s="831"/>
      <c r="Q128" s="414"/>
      <c r="R128" s="114"/>
      <c r="S128" s="114"/>
      <c r="T128" s="114"/>
      <c r="U128" s="114"/>
      <c r="V128" s="114"/>
      <c r="W128" s="846"/>
      <c r="X128" s="134"/>
      <c r="Y128" s="847"/>
      <c r="Z128" s="828"/>
      <c r="AA128" s="114"/>
      <c r="AB128" s="829"/>
      <c r="AC128" s="114"/>
    </row>
    <row r="129" spans="2:29">
      <c r="B129" s="213"/>
      <c r="C129" s="114"/>
      <c r="D129" s="213"/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210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</row>
    <row r="130" spans="2:29">
      <c r="B130" s="114"/>
      <c r="C130" s="134"/>
      <c r="D130" s="414"/>
      <c r="E130" s="217"/>
      <c r="F130" s="217"/>
      <c r="G130" s="217"/>
      <c r="H130" s="217"/>
      <c r="I130" s="217"/>
      <c r="J130" s="217"/>
      <c r="K130" s="217"/>
      <c r="L130" s="217"/>
      <c r="M130" s="134"/>
      <c r="N130" s="134"/>
      <c r="O130" s="106"/>
      <c r="P130" s="106"/>
      <c r="Q130" s="134"/>
      <c r="R130" s="414"/>
      <c r="S130" s="114"/>
      <c r="T130" s="414"/>
      <c r="U130" s="134"/>
      <c r="V130" s="114"/>
      <c r="W130" s="114"/>
      <c r="X130" s="114"/>
      <c r="Y130" s="114"/>
      <c r="Z130" s="114"/>
      <c r="AA130" s="114"/>
      <c r="AB130" s="114"/>
      <c r="AC130" s="114"/>
    </row>
    <row r="131" spans="2:29">
      <c r="B131" s="114"/>
      <c r="C131" s="134"/>
      <c r="D131" s="106"/>
      <c r="E131" s="820"/>
      <c r="F131" s="217"/>
      <c r="G131" s="217"/>
      <c r="H131" s="217"/>
      <c r="I131" s="217"/>
      <c r="J131" s="217"/>
      <c r="K131" s="217"/>
      <c r="L131" s="217"/>
      <c r="M131" s="134"/>
      <c r="N131" s="134"/>
      <c r="O131" s="106"/>
      <c r="P131" s="106"/>
      <c r="Q131" s="134"/>
      <c r="R131" s="414"/>
      <c r="S131" s="114"/>
      <c r="T131" s="414"/>
      <c r="U131" s="134"/>
      <c r="V131" s="114"/>
      <c r="W131" s="114"/>
      <c r="X131" s="114"/>
      <c r="Y131" s="114"/>
      <c r="Z131" s="114"/>
      <c r="AA131" s="114"/>
      <c r="AB131" s="114"/>
      <c r="AC131" s="114"/>
    </row>
    <row r="132" spans="2:29">
      <c r="B132" s="114"/>
      <c r="C132" s="414"/>
      <c r="D132" s="414"/>
      <c r="E132" s="217"/>
      <c r="F132" s="217"/>
      <c r="G132" s="217"/>
      <c r="H132" s="217"/>
      <c r="I132" s="114"/>
      <c r="J132" s="114"/>
      <c r="K132" s="217"/>
      <c r="L132" s="112"/>
      <c r="M132" s="134"/>
      <c r="N132" s="134"/>
      <c r="O132" s="106"/>
      <c r="P132" s="106"/>
      <c r="Q132" s="414"/>
      <c r="R132" s="414"/>
      <c r="S132" s="114"/>
      <c r="T132" s="414"/>
      <c r="U132" s="134"/>
      <c r="V132" s="114"/>
      <c r="W132" s="114"/>
      <c r="X132" s="114"/>
      <c r="Y132" s="114"/>
      <c r="Z132" s="114"/>
      <c r="AA132" s="114"/>
      <c r="AB132" s="822"/>
      <c r="AC132" s="114"/>
    </row>
    <row r="133" spans="2:29">
      <c r="B133" s="114"/>
      <c r="C133" s="134"/>
      <c r="D133" s="134"/>
      <c r="E133" s="414"/>
      <c r="F133" s="414"/>
      <c r="G133" s="414"/>
      <c r="H133" s="414"/>
      <c r="I133" s="414"/>
      <c r="J133" s="414"/>
      <c r="K133" s="414"/>
      <c r="L133" s="414"/>
      <c r="M133" s="414"/>
      <c r="N133" s="414"/>
      <c r="O133" s="106"/>
      <c r="P133" s="106"/>
      <c r="Q133" s="414"/>
      <c r="R133" s="414"/>
      <c r="S133" s="114"/>
      <c r="T133" s="414"/>
      <c r="U133" s="134"/>
      <c r="V133" s="114"/>
      <c r="W133" s="114"/>
      <c r="X133" s="114"/>
      <c r="Y133" s="114"/>
      <c r="Z133" s="375"/>
      <c r="AA133" s="114"/>
      <c r="AB133" s="822"/>
      <c r="AC133" s="114"/>
    </row>
    <row r="134" spans="2:29">
      <c r="B134" s="114"/>
      <c r="C134" s="414"/>
      <c r="D134" s="114"/>
      <c r="E134" s="414"/>
      <c r="F134" s="414"/>
      <c r="G134" s="414"/>
      <c r="H134" s="414"/>
      <c r="I134" s="414"/>
      <c r="J134" s="414"/>
      <c r="K134" s="414"/>
      <c r="L134" s="414"/>
      <c r="M134" s="414"/>
      <c r="N134" s="414"/>
      <c r="O134" s="106"/>
      <c r="P134" s="106"/>
      <c r="Q134" s="134"/>
      <c r="R134" s="414"/>
      <c r="S134" s="114"/>
      <c r="T134" s="414"/>
      <c r="U134" s="134"/>
      <c r="V134" s="114"/>
      <c r="W134" s="114"/>
      <c r="X134" s="114"/>
      <c r="Y134" s="114"/>
      <c r="Z134" s="375"/>
      <c r="AA134" s="114"/>
      <c r="AB134" s="823"/>
      <c r="AC134" s="114"/>
    </row>
    <row r="135" spans="2:29">
      <c r="B135" s="114"/>
      <c r="C135" s="134"/>
      <c r="D135" s="217"/>
      <c r="E135" s="134"/>
      <c r="F135" s="134"/>
      <c r="G135" s="134"/>
      <c r="H135" s="134"/>
      <c r="I135" s="109"/>
      <c r="J135" s="134"/>
      <c r="K135" s="134"/>
      <c r="L135" s="134"/>
      <c r="M135" s="134"/>
      <c r="N135" s="109"/>
      <c r="O135" s="106"/>
      <c r="P135" s="106"/>
      <c r="Q135" s="217"/>
      <c r="R135" s="414"/>
      <c r="S135" s="134"/>
      <c r="T135" s="414"/>
      <c r="U135" s="134"/>
      <c r="V135" s="114"/>
      <c r="W135" s="304"/>
      <c r="X135" s="414"/>
      <c r="Y135" s="168"/>
      <c r="Z135" s="824"/>
      <c r="AA135" s="114"/>
      <c r="AB135" s="823"/>
      <c r="AC135" s="114"/>
    </row>
    <row r="136" spans="2:29">
      <c r="B136" s="168"/>
      <c r="C136" s="134"/>
      <c r="D136" s="825"/>
      <c r="E136" s="826"/>
      <c r="F136" s="826"/>
      <c r="G136" s="826"/>
      <c r="H136" s="826"/>
      <c r="I136" s="826"/>
      <c r="J136" s="826"/>
      <c r="K136" s="826"/>
      <c r="L136" s="826"/>
      <c r="M136" s="826"/>
      <c r="N136" s="826"/>
      <c r="O136" s="825"/>
      <c r="P136" s="414"/>
      <c r="Q136" s="414"/>
      <c r="R136" s="114"/>
      <c r="S136" s="639"/>
      <c r="T136" s="114"/>
      <c r="U136" s="114"/>
      <c r="V136" s="114"/>
      <c r="W136" s="827"/>
      <c r="X136" s="134"/>
      <c r="Y136" s="129"/>
      <c r="Z136" s="828"/>
      <c r="AA136" s="114"/>
      <c r="AB136" s="829"/>
      <c r="AC136" s="114"/>
    </row>
    <row r="137" spans="2:29">
      <c r="B137" s="168"/>
      <c r="C137" s="134"/>
      <c r="D137" s="825"/>
      <c r="E137" s="826"/>
      <c r="F137" s="826"/>
      <c r="G137" s="826"/>
      <c r="H137" s="826"/>
      <c r="I137" s="826"/>
      <c r="J137" s="826"/>
      <c r="K137" s="826"/>
      <c r="L137" s="826"/>
      <c r="M137" s="826"/>
      <c r="N137" s="826"/>
      <c r="O137" s="830"/>
      <c r="P137" s="831"/>
      <c r="Q137" s="414"/>
      <c r="R137" s="114"/>
      <c r="S137" s="114"/>
      <c r="T137" s="114"/>
      <c r="U137" s="114"/>
      <c r="V137" s="114"/>
      <c r="W137" s="827"/>
      <c r="X137" s="134"/>
      <c r="Y137" s="129"/>
      <c r="Z137" s="828"/>
      <c r="AA137" s="114"/>
      <c r="AB137" s="829"/>
      <c r="AC137" s="114"/>
    </row>
    <row r="138" spans="2:29">
      <c r="B138" s="168"/>
      <c r="C138" s="134"/>
      <c r="D138" s="825"/>
      <c r="E138" s="826"/>
      <c r="F138" s="826"/>
      <c r="G138" s="826"/>
      <c r="H138" s="841"/>
      <c r="I138" s="826"/>
      <c r="J138" s="826"/>
      <c r="K138" s="841"/>
      <c r="L138" s="826"/>
      <c r="M138" s="826"/>
      <c r="N138" s="826"/>
      <c r="O138" s="825"/>
      <c r="P138" s="831"/>
      <c r="Q138" s="414"/>
      <c r="R138" s="114"/>
      <c r="S138" s="114"/>
      <c r="T138" s="114"/>
      <c r="U138" s="114"/>
      <c r="V138" s="114"/>
      <c r="W138" s="827"/>
      <c r="X138" s="134"/>
      <c r="Y138" s="129"/>
      <c r="Z138" s="828"/>
      <c r="AA138" s="114"/>
      <c r="AB138" s="832"/>
      <c r="AC138" s="114"/>
    </row>
    <row r="139" spans="2:29">
      <c r="B139" s="168"/>
      <c r="C139" s="134"/>
      <c r="D139" s="825"/>
      <c r="E139" s="826"/>
      <c r="F139" s="826"/>
      <c r="G139" s="826"/>
      <c r="H139" s="826"/>
      <c r="I139" s="826"/>
      <c r="J139" s="826"/>
      <c r="K139" s="826"/>
      <c r="L139" s="826"/>
      <c r="M139" s="826"/>
      <c r="N139" s="841"/>
      <c r="O139" s="833"/>
      <c r="P139" s="831"/>
      <c r="Q139" s="414"/>
      <c r="R139" s="114"/>
      <c r="S139" s="114"/>
      <c r="T139" s="114"/>
      <c r="U139" s="114"/>
      <c r="V139" s="114"/>
      <c r="W139" s="827"/>
      <c r="X139" s="134"/>
      <c r="Y139" s="129"/>
      <c r="Z139" s="828"/>
      <c r="AA139" s="114"/>
      <c r="AB139" s="829"/>
      <c r="AC139" s="114"/>
    </row>
    <row r="140" spans="2:29">
      <c r="B140" s="168"/>
      <c r="C140" s="134"/>
      <c r="D140" s="825"/>
      <c r="E140" s="826"/>
      <c r="F140" s="826"/>
      <c r="G140" s="826"/>
      <c r="H140" s="826"/>
      <c r="I140" s="826"/>
      <c r="J140" s="826"/>
      <c r="K140" s="826"/>
      <c r="L140" s="826"/>
      <c r="M140" s="826"/>
      <c r="N140" s="826"/>
      <c r="O140" s="825"/>
      <c r="P140" s="831"/>
      <c r="Q140" s="414"/>
      <c r="R140" s="114"/>
      <c r="S140" s="114"/>
      <c r="T140" s="114"/>
      <c r="U140" s="114"/>
      <c r="V140" s="114"/>
      <c r="W140" s="827"/>
      <c r="X140" s="134"/>
      <c r="Y140" s="129"/>
      <c r="Z140" s="828"/>
      <c r="AA140" s="114"/>
      <c r="AB140" s="834"/>
      <c r="AC140" s="114"/>
    </row>
    <row r="141" spans="2:29">
      <c r="B141" s="168"/>
      <c r="C141" s="134"/>
      <c r="D141" s="825"/>
      <c r="E141" s="826"/>
      <c r="F141" s="826"/>
      <c r="G141" s="826"/>
      <c r="H141" s="826"/>
      <c r="I141" s="826"/>
      <c r="J141" s="826"/>
      <c r="K141" s="826"/>
      <c r="L141" s="826"/>
      <c r="M141" s="826"/>
      <c r="N141" s="826"/>
      <c r="O141" s="825"/>
      <c r="P141" s="831"/>
      <c r="Q141" s="414"/>
      <c r="R141" s="114"/>
      <c r="S141" s="114"/>
      <c r="T141" s="114"/>
      <c r="U141" s="114"/>
      <c r="V141" s="114"/>
      <c r="W141" s="827"/>
      <c r="X141" s="134"/>
      <c r="Y141" s="129"/>
      <c r="Z141" s="828"/>
      <c r="AA141" s="114"/>
      <c r="AB141" s="832"/>
      <c r="AC141" s="114"/>
    </row>
    <row r="142" spans="2:29">
      <c r="B142" s="168"/>
      <c r="C142" s="134"/>
      <c r="D142" s="825"/>
      <c r="E142" s="826"/>
      <c r="F142" s="826"/>
      <c r="G142" s="106"/>
      <c r="H142" s="836"/>
      <c r="I142" s="841"/>
      <c r="J142" s="826"/>
      <c r="K142" s="826"/>
      <c r="L142" s="826"/>
      <c r="M142" s="826"/>
      <c r="N142" s="826"/>
      <c r="O142" s="835"/>
      <c r="P142" s="831"/>
      <c r="Q142" s="414"/>
      <c r="R142" s="114"/>
      <c r="S142" s="114"/>
      <c r="T142" s="114"/>
      <c r="U142" s="114"/>
      <c r="V142" s="114"/>
      <c r="W142" s="827"/>
      <c r="X142" s="134"/>
      <c r="Y142" s="129"/>
      <c r="Z142" s="828"/>
      <c r="AA142" s="114"/>
      <c r="AB142" s="834"/>
      <c r="AC142" s="114"/>
    </row>
    <row r="143" spans="2:29">
      <c r="B143" s="168"/>
      <c r="C143" s="134"/>
      <c r="D143" s="825"/>
      <c r="E143" s="626"/>
      <c r="F143" s="826"/>
      <c r="G143" s="826"/>
      <c r="H143" s="826"/>
      <c r="I143" s="826"/>
      <c r="J143" s="826"/>
      <c r="K143" s="826"/>
      <c r="L143" s="826"/>
      <c r="M143" s="826"/>
      <c r="N143" s="826"/>
      <c r="O143" s="825"/>
      <c r="P143" s="831"/>
      <c r="Q143" s="414"/>
      <c r="R143" s="114"/>
      <c r="S143" s="114"/>
      <c r="T143" s="114"/>
      <c r="U143" s="114"/>
      <c r="V143" s="114"/>
      <c r="W143" s="827"/>
      <c r="X143" s="134"/>
      <c r="Y143" s="129"/>
      <c r="Z143" s="828"/>
      <c r="AA143" s="114"/>
      <c r="AB143" s="829"/>
      <c r="AC143" s="114"/>
    </row>
    <row r="144" spans="2:29">
      <c r="B144" s="168"/>
      <c r="C144" s="134"/>
      <c r="D144" s="825"/>
      <c r="E144" s="626"/>
      <c r="F144" s="826"/>
      <c r="G144" s="826"/>
      <c r="H144" s="826"/>
      <c r="I144" s="826"/>
      <c r="J144" s="826"/>
      <c r="K144" s="826"/>
      <c r="L144" s="826"/>
      <c r="M144" s="826"/>
      <c r="N144" s="826"/>
      <c r="O144" s="825"/>
      <c r="P144" s="831"/>
      <c r="Q144" s="414"/>
      <c r="R144" s="114"/>
      <c r="S144" s="114"/>
      <c r="T144" s="114"/>
      <c r="U144" s="114"/>
      <c r="V144" s="114"/>
      <c r="W144" s="827"/>
      <c r="X144" s="134"/>
      <c r="Y144" s="129"/>
      <c r="Z144" s="828"/>
      <c r="AA144" s="114"/>
      <c r="AB144" s="829"/>
      <c r="AC144" s="114"/>
    </row>
    <row r="145" spans="2:29">
      <c r="B145" s="168"/>
      <c r="C145" s="134"/>
      <c r="D145" s="825"/>
      <c r="E145" s="626"/>
      <c r="F145" s="826"/>
      <c r="G145" s="826"/>
      <c r="H145" s="826"/>
      <c r="I145" s="826"/>
      <c r="J145" s="826"/>
      <c r="K145" s="826"/>
      <c r="L145" s="826"/>
      <c r="M145" s="826"/>
      <c r="N145" s="826"/>
      <c r="O145" s="825"/>
      <c r="P145" s="831"/>
      <c r="Q145" s="414"/>
      <c r="R145" s="114"/>
      <c r="S145" s="114"/>
      <c r="T145" s="114"/>
      <c r="U145" s="114"/>
      <c r="V145" s="114"/>
      <c r="W145" s="827"/>
      <c r="X145" s="134"/>
      <c r="Y145" s="129"/>
      <c r="Z145" s="828"/>
      <c r="AA145" s="114"/>
      <c r="AB145" s="829"/>
      <c r="AC145" s="114"/>
    </row>
    <row r="146" spans="2:29">
      <c r="B146" s="168"/>
      <c r="C146" s="134"/>
      <c r="D146" s="825"/>
      <c r="E146" s="626"/>
      <c r="F146" s="826"/>
      <c r="G146" s="826"/>
      <c r="H146" s="826"/>
      <c r="I146" s="826"/>
      <c r="J146" s="826"/>
      <c r="K146" s="826"/>
      <c r="L146" s="826"/>
      <c r="M146" s="826"/>
      <c r="N146" s="826"/>
      <c r="O146" s="825"/>
      <c r="P146" s="831"/>
      <c r="Q146" s="414"/>
      <c r="R146" s="114"/>
      <c r="S146" s="114"/>
      <c r="T146" s="114"/>
      <c r="U146" s="114"/>
      <c r="V146" s="114"/>
      <c r="W146" s="827"/>
      <c r="X146" s="134"/>
      <c r="Y146" s="129"/>
      <c r="Z146" s="828"/>
      <c r="AA146" s="114"/>
      <c r="AB146" s="829"/>
      <c r="AC146" s="114"/>
    </row>
    <row r="147" spans="2:29">
      <c r="B147" s="168"/>
      <c r="C147" s="134"/>
      <c r="D147" s="825"/>
      <c r="E147" s="626"/>
      <c r="F147" s="826"/>
      <c r="G147" s="826"/>
      <c r="H147" s="826"/>
      <c r="I147" s="826"/>
      <c r="J147" s="826"/>
      <c r="K147" s="826"/>
      <c r="L147" s="826"/>
      <c r="M147" s="826"/>
      <c r="N147" s="826"/>
      <c r="O147" s="825"/>
      <c r="P147" s="831"/>
      <c r="Q147" s="414"/>
      <c r="R147" s="114"/>
      <c r="S147" s="114"/>
      <c r="T147" s="114"/>
      <c r="U147" s="114"/>
      <c r="V147" s="114"/>
      <c r="W147" s="827"/>
      <c r="X147" s="134"/>
      <c r="Y147" s="129"/>
      <c r="Z147" s="828"/>
      <c r="AA147" s="114"/>
      <c r="AB147" s="829"/>
      <c r="AC147" s="114"/>
    </row>
    <row r="148" spans="2:29">
      <c r="B148" s="168"/>
      <c r="C148" s="134"/>
      <c r="D148" s="825"/>
      <c r="E148" s="626"/>
      <c r="F148" s="826"/>
      <c r="G148" s="826"/>
      <c r="H148" s="826"/>
      <c r="I148" s="826"/>
      <c r="J148" s="826"/>
      <c r="K148" s="826"/>
      <c r="L148" s="826"/>
      <c r="M148" s="826"/>
      <c r="N148" s="826"/>
      <c r="O148" s="825"/>
      <c r="P148" s="831"/>
      <c r="Q148" s="414"/>
      <c r="R148" s="114"/>
      <c r="S148" s="114"/>
      <c r="T148" s="114"/>
      <c r="U148" s="114"/>
      <c r="V148" s="114"/>
      <c r="W148" s="827"/>
      <c r="X148" s="134"/>
      <c r="Y148" s="129"/>
      <c r="Z148" s="828"/>
      <c r="AA148" s="114"/>
      <c r="AB148" s="829"/>
      <c r="AC148" s="114"/>
    </row>
    <row r="149" spans="2:29" ht="13.5" customHeight="1">
      <c r="B149" s="168"/>
      <c r="C149" s="134"/>
      <c r="D149" s="825"/>
      <c r="E149" s="626"/>
      <c r="F149" s="826"/>
      <c r="G149" s="826"/>
      <c r="H149" s="826"/>
      <c r="I149" s="826"/>
      <c r="J149" s="826"/>
      <c r="K149" s="826"/>
      <c r="L149" s="826"/>
      <c r="M149" s="826"/>
      <c r="N149" s="826"/>
      <c r="O149" s="825"/>
      <c r="P149" s="831"/>
      <c r="Q149" s="414"/>
      <c r="R149" s="114"/>
      <c r="S149" s="114"/>
      <c r="T149" s="114"/>
      <c r="U149" s="114"/>
      <c r="V149" s="114"/>
      <c r="W149" s="827"/>
      <c r="X149" s="134"/>
      <c r="Y149" s="129"/>
      <c r="Z149" s="828"/>
      <c r="AA149" s="114"/>
      <c r="AB149" s="829"/>
      <c r="AC149" s="114"/>
    </row>
    <row r="150" spans="2:29">
      <c r="B150" s="168"/>
      <c r="C150" s="134"/>
      <c r="D150" s="825"/>
      <c r="E150" s="626"/>
      <c r="F150" s="826"/>
      <c r="G150" s="826"/>
      <c r="H150" s="826"/>
      <c r="I150" s="826"/>
      <c r="J150" s="826"/>
      <c r="K150" s="826"/>
      <c r="L150" s="826"/>
      <c r="M150" s="826"/>
      <c r="N150" s="826"/>
      <c r="O150" s="825"/>
      <c r="P150" s="831"/>
      <c r="Q150" s="414"/>
      <c r="R150" s="114"/>
      <c r="S150" s="114"/>
      <c r="T150" s="114"/>
      <c r="U150" s="114"/>
      <c r="V150" s="114"/>
      <c r="W150" s="827"/>
      <c r="X150" s="134"/>
      <c r="Y150" s="129"/>
      <c r="Z150" s="828"/>
      <c r="AA150" s="114"/>
      <c r="AB150" s="832"/>
      <c r="AC150" s="114"/>
    </row>
    <row r="151" spans="2:29" ht="12.75" customHeight="1">
      <c r="B151" s="168"/>
      <c r="C151" s="134"/>
      <c r="D151" s="825"/>
      <c r="E151" s="626"/>
      <c r="F151" s="836"/>
      <c r="G151" s="837"/>
      <c r="H151" s="826"/>
      <c r="I151" s="826"/>
      <c r="J151" s="826"/>
      <c r="K151" s="826"/>
      <c r="L151" s="836"/>
      <c r="M151" s="836"/>
      <c r="N151" s="826"/>
      <c r="O151" s="830"/>
      <c r="P151" s="831"/>
      <c r="Q151" s="414"/>
      <c r="R151" s="114"/>
      <c r="S151" s="114"/>
      <c r="T151" s="114"/>
      <c r="U151" s="114"/>
      <c r="V151" s="114"/>
      <c r="W151" s="827"/>
      <c r="X151" s="134"/>
      <c r="Y151" s="129"/>
      <c r="Z151" s="828"/>
      <c r="AA151" s="114"/>
      <c r="AB151" s="838"/>
      <c r="AC151" s="114"/>
    </row>
    <row r="152" spans="2:29">
      <c r="B152" s="168"/>
      <c r="C152" s="134"/>
      <c r="D152" s="825"/>
      <c r="E152" s="626"/>
      <c r="F152" s="836"/>
      <c r="G152" s="837"/>
      <c r="H152" s="826"/>
      <c r="I152" s="826"/>
      <c r="J152" s="826"/>
      <c r="K152" s="826"/>
      <c r="L152" s="836"/>
      <c r="M152" s="836"/>
      <c r="N152" s="826"/>
      <c r="O152" s="825"/>
      <c r="P152" s="831"/>
      <c r="Q152" s="414"/>
      <c r="R152" s="114"/>
      <c r="S152" s="114"/>
      <c r="T152" s="114"/>
      <c r="U152" s="114"/>
      <c r="V152" s="114"/>
      <c r="W152" s="827"/>
      <c r="X152" s="134"/>
      <c r="Y152" s="129"/>
      <c r="Z152" s="828"/>
      <c r="AA152" s="114"/>
      <c r="AB152" s="829"/>
      <c r="AC152" s="114"/>
    </row>
    <row r="153" spans="2:29" ht="12.75" customHeight="1">
      <c r="B153" s="168"/>
      <c r="C153" s="134"/>
      <c r="D153" s="825"/>
      <c r="E153" s="626"/>
      <c r="F153" s="836"/>
      <c r="G153" s="837"/>
      <c r="H153" s="826"/>
      <c r="I153" s="826"/>
      <c r="J153" s="826"/>
      <c r="K153" s="826"/>
      <c r="L153" s="836"/>
      <c r="M153" s="836"/>
      <c r="N153" s="826"/>
      <c r="O153" s="825"/>
      <c r="P153" s="831"/>
      <c r="Q153" s="414"/>
      <c r="R153" s="114"/>
      <c r="S153" s="114"/>
      <c r="T153" s="114"/>
      <c r="U153" s="114"/>
      <c r="V153" s="114"/>
      <c r="W153" s="827"/>
      <c r="X153" s="134"/>
      <c r="Y153" s="129"/>
      <c r="Z153" s="828"/>
      <c r="AA153" s="114"/>
      <c r="AB153" s="829"/>
      <c r="AC153" s="114"/>
    </row>
    <row r="154" spans="2:29">
      <c r="B154" s="168"/>
      <c r="C154" s="134"/>
      <c r="D154" s="825"/>
      <c r="E154" s="850"/>
      <c r="F154" s="836"/>
      <c r="G154" s="837"/>
      <c r="H154" s="826"/>
      <c r="I154" s="848"/>
      <c r="J154" s="826"/>
      <c r="K154" s="848"/>
      <c r="L154" s="841"/>
      <c r="M154" s="841"/>
      <c r="N154" s="826"/>
      <c r="O154" s="825"/>
      <c r="P154" s="831"/>
      <c r="Q154" s="414"/>
      <c r="R154" s="114"/>
      <c r="S154" s="114"/>
      <c r="T154" s="114"/>
      <c r="U154" s="114"/>
      <c r="V154" s="114"/>
      <c r="W154" s="827"/>
      <c r="X154" s="134"/>
      <c r="Y154" s="129"/>
      <c r="Z154" s="828"/>
      <c r="AA154" s="114"/>
      <c r="AB154" s="834"/>
      <c r="AC154" s="114"/>
    </row>
    <row r="155" spans="2:29">
      <c r="B155" s="168"/>
      <c r="C155" s="134"/>
      <c r="D155" s="825"/>
      <c r="E155" s="626"/>
      <c r="F155" s="841"/>
      <c r="G155" s="837"/>
      <c r="H155" s="826"/>
      <c r="I155" s="826"/>
      <c r="J155" s="826"/>
      <c r="K155" s="826"/>
      <c r="L155" s="841"/>
      <c r="M155" s="841"/>
      <c r="N155" s="826"/>
      <c r="O155" s="825"/>
      <c r="P155" s="831"/>
      <c r="Q155" s="414"/>
      <c r="R155" s="114"/>
      <c r="S155" s="114"/>
      <c r="T155" s="114"/>
      <c r="U155" s="114"/>
      <c r="V155" s="114"/>
      <c r="W155" s="827"/>
      <c r="X155" s="134"/>
      <c r="Y155" s="129"/>
      <c r="Z155" s="828"/>
      <c r="AA155" s="114"/>
      <c r="AB155" s="829"/>
      <c r="AC155" s="114"/>
    </row>
    <row r="156" spans="2:29">
      <c r="B156" s="168"/>
      <c r="C156" s="134"/>
      <c r="D156" s="825"/>
      <c r="E156" s="626"/>
      <c r="F156" s="836"/>
      <c r="G156" s="837"/>
      <c r="H156" s="826"/>
      <c r="I156" s="826"/>
      <c r="J156" s="826"/>
      <c r="K156" s="826"/>
      <c r="L156" s="841"/>
      <c r="M156" s="836"/>
      <c r="N156" s="826"/>
      <c r="O156" s="825"/>
      <c r="P156" s="831"/>
      <c r="Q156" s="414"/>
      <c r="R156" s="114"/>
      <c r="S156" s="114"/>
      <c r="T156" s="114"/>
      <c r="U156" s="114"/>
      <c r="V156" s="114"/>
      <c r="W156" s="827"/>
      <c r="X156" s="134"/>
      <c r="Y156" s="129"/>
      <c r="Z156" s="828"/>
      <c r="AA156" s="114"/>
      <c r="AB156" s="829"/>
      <c r="AC156" s="114"/>
    </row>
    <row r="157" spans="2:29">
      <c r="B157" s="168"/>
      <c r="C157" s="134"/>
      <c r="D157" s="825"/>
      <c r="E157" s="626"/>
      <c r="F157" s="841"/>
      <c r="G157" s="837"/>
      <c r="H157" s="826"/>
      <c r="I157" s="826"/>
      <c r="J157" s="826"/>
      <c r="K157" s="826"/>
      <c r="L157" s="837"/>
      <c r="M157" s="837"/>
      <c r="N157" s="106"/>
      <c r="O157" s="825"/>
      <c r="P157" s="831"/>
      <c r="Q157" s="414"/>
      <c r="R157" s="114"/>
      <c r="S157" s="114"/>
      <c r="T157" s="114"/>
      <c r="U157" s="114"/>
      <c r="V157" s="114"/>
      <c r="W157" s="827"/>
      <c r="X157" s="134"/>
      <c r="Y157" s="129"/>
      <c r="Z157" s="828"/>
      <c r="AA157" s="114"/>
      <c r="AB157" s="829"/>
      <c r="AC157" s="114"/>
    </row>
    <row r="158" spans="2:29">
      <c r="B158" s="168"/>
      <c r="C158" s="134"/>
      <c r="D158" s="825"/>
      <c r="E158" s="626"/>
      <c r="F158" s="841"/>
      <c r="G158" s="841"/>
      <c r="H158" s="826"/>
      <c r="I158" s="826"/>
      <c r="J158" s="826"/>
      <c r="K158" s="836"/>
      <c r="L158" s="848"/>
      <c r="M158" s="841"/>
      <c r="N158" s="837"/>
      <c r="O158" s="825"/>
      <c r="P158" s="831"/>
      <c r="Q158" s="414"/>
      <c r="R158" s="114"/>
      <c r="S158" s="114"/>
      <c r="T158" s="114"/>
      <c r="U158" s="114"/>
      <c r="V158" s="114"/>
      <c r="W158" s="827"/>
      <c r="X158" s="134"/>
      <c r="Y158" s="129"/>
      <c r="Z158" s="828"/>
      <c r="AA158" s="114"/>
      <c r="AB158" s="829"/>
      <c r="AC158" s="114"/>
    </row>
    <row r="159" spans="2:29" ht="10.5" customHeight="1">
      <c r="B159" s="168"/>
      <c r="C159" s="134"/>
      <c r="D159" s="825"/>
      <c r="E159" s="626"/>
      <c r="F159" s="836"/>
      <c r="G159" s="837"/>
      <c r="H159" s="826"/>
      <c r="I159" s="826"/>
      <c r="J159" s="826"/>
      <c r="K159" s="826"/>
      <c r="L159" s="836"/>
      <c r="M159" s="836"/>
      <c r="N159" s="826"/>
      <c r="O159" s="825"/>
      <c r="P159" s="831"/>
      <c r="Q159" s="414"/>
      <c r="R159" s="114"/>
      <c r="S159" s="114"/>
      <c r="T159" s="114"/>
      <c r="U159" s="114"/>
      <c r="V159" s="114"/>
      <c r="W159" s="827"/>
      <c r="X159" s="134"/>
      <c r="Y159" s="129"/>
      <c r="Z159" s="828"/>
      <c r="AA159" s="114"/>
      <c r="AB159" s="829"/>
      <c r="AC159" s="114"/>
    </row>
    <row r="160" spans="2:29" ht="12.75" customHeight="1">
      <c r="B160" s="168"/>
      <c r="C160" s="134"/>
      <c r="D160" s="825"/>
      <c r="E160" s="626"/>
      <c r="F160" s="841"/>
      <c r="G160" s="837"/>
      <c r="H160" s="826"/>
      <c r="I160" s="826"/>
      <c r="J160" s="826"/>
      <c r="K160" s="826"/>
      <c r="L160" s="837"/>
      <c r="M160" s="837"/>
      <c r="N160" s="826"/>
      <c r="O160" s="825"/>
      <c r="P160" s="839"/>
      <c r="Q160" s="414"/>
      <c r="R160" s="114"/>
      <c r="S160" s="114"/>
      <c r="T160" s="114"/>
      <c r="U160" s="114"/>
      <c r="V160" s="114"/>
      <c r="W160" s="827"/>
      <c r="X160" s="134"/>
      <c r="Y160" s="129"/>
      <c r="Z160" s="828"/>
      <c r="AA160" s="114"/>
      <c r="AB160" s="840"/>
      <c r="AC160" s="114"/>
    </row>
    <row r="161" spans="2:29">
      <c r="B161" s="168"/>
      <c r="C161" s="134"/>
      <c r="D161" s="825"/>
      <c r="E161" s="626"/>
      <c r="F161" s="836"/>
      <c r="G161" s="837"/>
      <c r="H161" s="826"/>
      <c r="I161" s="826"/>
      <c r="J161" s="826"/>
      <c r="K161" s="826"/>
      <c r="L161" s="837"/>
      <c r="M161" s="837"/>
      <c r="N161" s="826"/>
      <c r="O161" s="825"/>
      <c r="P161" s="831"/>
      <c r="Q161" s="414"/>
      <c r="R161" s="114"/>
      <c r="S161" s="114"/>
      <c r="T161" s="114"/>
      <c r="U161" s="114"/>
      <c r="V161" s="114"/>
      <c r="W161" s="827"/>
      <c r="X161" s="134"/>
      <c r="Y161" s="129"/>
      <c r="Z161" s="828"/>
      <c r="AA161" s="114"/>
      <c r="AB161" s="829"/>
      <c r="AC161" s="114"/>
    </row>
    <row r="162" spans="2:29" ht="12.75" customHeight="1">
      <c r="B162" s="168"/>
      <c r="C162" s="134"/>
      <c r="D162" s="825"/>
      <c r="E162" s="626"/>
      <c r="F162" s="837"/>
      <c r="G162" s="841"/>
      <c r="H162" s="826"/>
      <c r="I162" s="826"/>
      <c r="J162" s="826"/>
      <c r="K162" s="826"/>
      <c r="L162" s="848"/>
      <c r="M162" s="841"/>
      <c r="N162" s="826"/>
      <c r="O162" s="825"/>
      <c r="P162" s="839"/>
      <c r="Q162" s="414"/>
      <c r="R162" s="114"/>
      <c r="S162" s="114"/>
      <c r="T162" s="114"/>
      <c r="U162" s="114"/>
      <c r="V162" s="114"/>
      <c r="W162" s="827"/>
      <c r="X162" s="134"/>
      <c r="Y162" s="129"/>
      <c r="Z162" s="828"/>
      <c r="AA162" s="114"/>
      <c r="AB162" s="840"/>
      <c r="AC162" s="114"/>
    </row>
    <row r="163" spans="2:29" hidden="1">
      <c r="B163" s="168"/>
      <c r="C163" s="134"/>
      <c r="D163" s="825"/>
      <c r="E163" s="626"/>
      <c r="F163" s="841"/>
      <c r="G163" s="837"/>
      <c r="H163" s="826"/>
      <c r="I163" s="826"/>
      <c r="J163" s="826"/>
      <c r="K163" s="826"/>
      <c r="L163" s="836"/>
      <c r="M163" s="836"/>
      <c r="N163" s="826"/>
      <c r="O163" s="825"/>
      <c r="P163" s="831"/>
      <c r="Q163" s="414"/>
      <c r="R163" s="114"/>
      <c r="S163" s="114"/>
      <c r="T163" s="114"/>
      <c r="U163" s="114"/>
      <c r="V163" s="114"/>
      <c r="W163" s="827"/>
      <c r="X163" s="134"/>
      <c r="Y163" s="129"/>
      <c r="Z163" s="828"/>
      <c r="AA163" s="114"/>
      <c r="AB163" s="834"/>
      <c r="AC163" s="114"/>
    </row>
    <row r="164" spans="2:29" ht="13.5" customHeight="1">
      <c r="B164" s="168"/>
      <c r="C164" s="109"/>
      <c r="D164" s="825"/>
      <c r="E164" s="626"/>
      <c r="F164" s="837"/>
      <c r="G164" s="837"/>
      <c r="H164" s="826"/>
      <c r="I164" s="826"/>
      <c r="J164" s="826"/>
      <c r="K164" s="826"/>
      <c r="L164" s="841"/>
      <c r="M164" s="841"/>
      <c r="N164" s="826"/>
      <c r="O164" s="825"/>
      <c r="P164" s="831"/>
      <c r="Q164" s="414"/>
      <c r="R164" s="114"/>
      <c r="S164" s="114"/>
      <c r="T164" s="114"/>
      <c r="U164" s="114"/>
      <c r="V164" s="114"/>
      <c r="W164" s="827"/>
      <c r="X164" s="134"/>
      <c r="Y164" s="129"/>
      <c r="Z164" s="828"/>
      <c r="AA164" s="114"/>
      <c r="AB164" s="829"/>
      <c r="AC164" s="114"/>
    </row>
    <row r="165" spans="2:29" ht="12.75" customHeight="1">
      <c r="B165" s="168"/>
      <c r="C165" s="134"/>
      <c r="D165" s="825"/>
      <c r="E165" s="626"/>
      <c r="F165" s="836"/>
      <c r="G165" s="837"/>
      <c r="H165" s="848"/>
      <c r="I165" s="826"/>
      <c r="J165" s="826"/>
      <c r="K165" s="826"/>
      <c r="L165" s="836"/>
      <c r="M165" s="837"/>
      <c r="N165" s="826"/>
      <c r="O165" s="830"/>
      <c r="P165" s="839"/>
      <c r="Q165" s="414"/>
      <c r="R165" s="114"/>
      <c r="S165" s="114"/>
      <c r="T165" s="114"/>
      <c r="U165" s="114"/>
      <c r="V165" s="114"/>
      <c r="W165" s="827"/>
      <c r="X165" s="134"/>
      <c r="Y165" s="129"/>
      <c r="Z165" s="828"/>
      <c r="AA165" s="114"/>
      <c r="AB165" s="840"/>
      <c r="AC165" s="114"/>
    </row>
    <row r="166" spans="2:29" ht="12.75" customHeight="1">
      <c r="B166" s="168"/>
      <c r="C166" s="134"/>
      <c r="D166" s="825"/>
      <c r="E166" s="626"/>
      <c r="F166" s="848"/>
      <c r="G166" s="848"/>
      <c r="H166" s="826"/>
      <c r="I166" s="826"/>
      <c r="J166" s="826"/>
      <c r="K166" s="826"/>
      <c r="L166" s="849"/>
      <c r="M166" s="848"/>
      <c r="N166" s="826"/>
      <c r="O166" s="830"/>
      <c r="P166" s="831"/>
      <c r="Q166" s="414"/>
      <c r="R166" s="114"/>
      <c r="S166" s="114"/>
      <c r="T166" s="114"/>
      <c r="U166" s="114"/>
      <c r="V166" s="114"/>
      <c r="W166" s="827"/>
      <c r="X166" s="134"/>
      <c r="Y166" s="129"/>
      <c r="Z166" s="828"/>
      <c r="AA166" s="114"/>
      <c r="AB166" s="843"/>
      <c r="AC166" s="114"/>
    </row>
    <row r="167" spans="2:29" ht="12.75" customHeight="1">
      <c r="B167" s="168"/>
      <c r="C167" s="134"/>
      <c r="D167" s="825"/>
      <c r="E167" s="844"/>
      <c r="F167" s="164"/>
      <c r="G167" s="164"/>
      <c r="H167" s="164"/>
      <c r="I167" s="164"/>
      <c r="J167" s="164"/>
      <c r="K167" s="164"/>
      <c r="L167" s="164"/>
      <c r="M167" s="164"/>
      <c r="N167" s="164"/>
      <c r="O167" s="830"/>
      <c r="P167" s="831"/>
      <c r="Q167" s="414"/>
      <c r="R167" s="114"/>
      <c r="S167" s="114"/>
      <c r="T167" s="114"/>
      <c r="U167" s="114"/>
      <c r="V167" s="114"/>
      <c r="W167" s="827"/>
      <c r="X167" s="134"/>
      <c r="Y167" s="129"/>
      <c r="Z167" s="828"/>
      <c r="AA167" s="114"/>
      <c r="AB167" s="829"/>
      <c r="AC167" s="114"/>
    </row>
    <row r="168" spans="2:29" ht="12.75" customHeight="1">
      <c r="B168" s="168"/>
      <c r="C168" s="134"/>
      <c r="D168" s="825"/>
      <c r="E168" s="844"/>
      <c r="F168" s="164"/>
      <c r="G168" s="164"/>
      <c r="H168" s="164"/>
      <c r="I168" s="164"/>
      <c r="J168" s="164"/>
      <c r="K168" s="164"/>
      <c r="L168" s="164"/>
      <c r="M168" s="164"/>
      <c r="N168" s="164"/>
      <c r="O168" s="830"/>
      <c r="P168" s="831"/>
      <c r="Q168" s="414"/>
      <c r="R168" s="114"/>
      <c r="S168" s="114"/>
      <c r="T168" s="114"/>
      <c r="U168" s="114"/>
      <c r="V168" s="114"/>
      <c r="W168" s="827"/>
      <c r="X168" s="134"/>
      <c r="Y168" s="129"/>
      <c r="Z168" s="828"/>
      <c r="AA168" s="114"/>
      <c r="AB168" s="829"/>
      <c r="AC168" s="114"/>
    </row>
    <row r="169" spans="2:29" ht="11.25" customHeight="1">
      <c r="B169" s="168"/>
      <c r="C169" s="134"/>
      <c r="D169" s="825"/>
      <c r="E169" s="164"/>
      <c r="F169" s="164"/>
      <c r="G169" s="164"/>
      <c r="H169" s="164"/>
      <c r="I169" s="164"/>
      <c r="J169" s="164"/>
      <c r="K169" s="164"/>
      <c r="L169" s="164"/>
      <c r="M169" s="164"/>
      <c r="N169" s="164"/>
      <c r="O169" s="830"/>
      <c r="P169" s="831"/>
      <c r="Q169" s="414"/>
      <c r="R169" s="114"/>
      <c r="S169" s="114"/>
      <c r="T169" s="114"/>
      <c r="U169" s="114"/>
      <c r="V169" s="114"/>
      <c r="W169" s="827"/>
      <c r="X169" s="134"/>
      <c r="Y169" s="129"/>
      <c r="Z169" s="828"/>
      <c r="AA169" s="114"/>
      <c r="AB169" s="829"/>
      <c r="AC169" s="114"/>
    </row>
    <row r="170" spans="2:29" ht="12.75" customHeight="1">
      <c r="B170" s="168"/>
      <c r="C170" s="134"/>
      <c r="D170" s="825"/>
      <c r="E170" s="164"/>
      <c r="F170" s="164"/>
      <c r="G170" s="164"/>
      <c r="H170" s="164"/>
      <c r="I170" s="164"/>
      <c r="J170" s="164"/>
      <c r="K170" s="845"/>
      <c r="L170" s="164"/>
      <c r="M170" s="164"/>
      <c r="N170" s="164"/>
      <c r="O170" s="833"/>
      <c r="P170" s="831"/>
      <c r="Q170" s="414"/>
      <c r="R170" s="114"/>
      <c r="S170" s="114"/>
      <c r="T170" s="114"/>
      <c r="U170" s="114"/>
      <c r="V170" s="114"/>
      <c r="W170" s="846"/>
      <c r="X170" s="134"/>
      <c r="Y170" s="847"/>
      <c r="Z170" s="828"/>
      <c r="AA170" s="114"/>
      <c r="AB170" s="829"/>
      <c r="AC170" s="114"/>
    </row>
    <row r="171" spans="2:29" ht="11.25" customHeight="1">
      <c r="B171" s="114"/>
      <c r="C171" s="114"/>
      <c r="D171" s="114"/>
      <c r="E171" s="114"/>
      <c r="F171" s="114"/>
      <c r="G171" s="114"/>
      <c r="H171" s="114"/>
      <c r="I171" s="114"/>
      <c r="J171" s="114"/>
      <c r="K171" s="114"/>
      <c r="L171" s="114"/>
      <c r="M171" s="114"/>
      <c r="N171" s="114"/>
      <c r="O171" s="114"/>
      <c r="P171" s="114"/>
      <c r="Q171" s="114"/>
      <c r="R171" s="114"/>
      <c r="S171" s="114"/>
      <c r="T171" s="114"/>
      <c r="U171" s="114"/>
      <c r="V171" s="114"/>
      <c r="W171" s="114"/>
      <c r="X171" s="114"/>
      <c r="Y171" s="114"/>
      <c r="Z171" s="114"/>
      <c r="AA171" s="114"/>
      <c r="AB171" s="114"/>
      <c r="AC171" s="114"/>
    </row>
    <row r="172" spans="2:29" ht="12.75" customHeight="1">
      <c r="B172" s="213"/>
      <c r="C172" s="114"/>
      <c r="D172" s="213"/>
      <c r="E172" s="114"/>
      <c r="F172" s="114"/>
      <c r="G172" s="114"/>
      <c r="H172" s="114"/>
      <c r="I172" s="114"/>
      <c r="J172" s="114"/>
      <c r="K172" s="114"/>
      <c r="L172" s="114"/>
      <c r="M172" s="114"/>
      <c r="N172" s="114"/>
      <c r="O172" s="114"/>
      <c r="P172" s="114"/>
      <c r="Q172" s="114"/>
      <c r="R172" s="210"/>
      <c r="S172" s="114"/>
      <c r="T172" s="114"/>
      <c r="U172" s="114"/>
      <c r="V172" s="114"/>
      <c r="W172" s="114"/>
      <c r="X172" s="114"/>
      <c r="Y172" s="114"/>
      <c r="Z172" s="114"/>
      <c r="AA172" s="114"/>
      <c r="AB172" s="114"/>
      <c r="AC172" s="114"/>
    </row>
    <row r="173" spans="2:29">
      <c r="B173" s="114"/>
      <c r="C173" s="134"/>
      <c r="D173" s="414"/>
      <c r="E173" s="217"/>
      <c r="F173" s="217"/>
      <c r="G173" s="217"/>
      <c r="H173" s="217"/>
      <c r="I173" s="217"/>
      <c r="J173" s="217"/>
      <c r="K173" s="217"/>
      <c r="L173" s="217"/>
      <c r="M173" s="134"/>
      <c r="N173" s="134"/>
      <c r="O173" s="106"/>
      <c r="P173" s="106"/>
      <c r="Q173" s="134"/>
      <c r="R173" s="414"/>
      <c r="S173" s="114"/>
      <c r="T173" s="414"/>
      <c r="U173" s="134"/>
      <c r="V173" s="114"/>
      <c r="W173" s="114"/>
      <c r="X173" s="114"/>
      <c r="Y173" s="114"/>
      <c r="Z173" s="114"/>
      <c r="AA173" s="114"/>
      <c r="AB173" s="114"/>
      <c r="AC173" s="114"/>
    </row>
    <row r="174" spans="2:29">
      <c r="B174" s="114"/>
      <c r="C174" s="134"/>
      <c r="D174" s="106"/>
      <c r="E174" s="217"/>
      <c r="F174" s="217"/>
      <c r="G174" s="217"/>
      <c r="H174" s="217"/>
      <c r="I174" s="217"/>
      <c r="J174" s="217"/>
      <c r="K174" s="217"/>
      <c r="L174" s="217"/>
      <c r="M174" s="134"/>
      <c r="N174" s="134"/>
      <c r="O174" s="106"/>
      <c r="P174" s="106"/>
      <c r="Q174" s="134"/>
      <c r="R174" s="414"/>
      <c r="S174" s="114"/>
      <c r="T174" s="414"/>
      <c r="U174" s="134"/>
      <c r="V174" s="114"/>
      <c r="W174" s="114"/>
      <c r="X174" s="114"/>
      <c r="Y174" s="114"/>
      <c r="Z174" s="114"/>
      <c r="AA174" s="114"/>
      <c r="AB174" s="114"/>
      <c r="AC174" s="114"/>
    </row>
    <row r="175" spans="2:29">
      <c r="B175" s="114"/>
      <c r="C175" s="414"/>
      <c r="D175" s="414"/>
      <c r="E175" s="217"/>
      <c r="F175" s="217"/>
      <c r="G175" s="217"/>
      <c r="H175" s="217"/>
      <c r="I175" s="114"/>
      <c r="J175" s="114"/>
      <c r="K175" s="217"/>
      <c r="L175" s="112"/>
      <c r="M175" s="134"/>
      <c r="N175" s="134"/>
      <c r="O175" s="106"/>
      <c r="P175" s="106"/>
      <c r="Q175" s="414"/>
      <c r="R175" s="414"/>
      <c r="S175" s="114"/>
      <c r="T175" s="414"/>
      <c r="U175" s="134"/>
      <c r="V175" s="114"/>
      <c r="W175" s="114"/>
      <c r="X175" s="114"/>
      <c r="Y175" s="114"/>
      <c r="Z175" s="114"/>
      <c r="AA175" s="114"/>
      <c r="AB175" s="822"/>
      <c r="AC175" s="114"/>
    </row>
    <row r="176" spans="2:29">
      <c r="B176" s="114"/>
      <c r="C176" s="134"/>
      <c r="D176" s="134"/>
      <c r="E176" s="414"/>
      <c r="F176" s="414"/>
      <c r="G176" s="414"/>
      <c r="H176" s="414"/>
      <c r="I176" s="414"/>
      <c r="J176" s="414"/>
      <c r="K176" s="414"/>
      <c r="L176" s="414"/>
      <c r="M176" s="414"/>
      <c r="N176" s="414"/>
      <c r="O176" s="106"/>
      <c r="P176" s="106"/>
      <c r="Q176" s="414"/>
      <c r="R176" s="414"/>
      <c r="S176" s="114"/>
      <c r="T176" s="414"/>
      <c r="U176" s="134"/>
      <c r="V176" s="114"/>
      <c r="W176" s="114"/>
      <c r="X176" s="114"/>
      <c r="Y176" s="114"/>
      <c r="Z176" s="375"/>
      <c r="AA176" s="114"/>
      <c r="AB176" s="822"/>
      <c r="AC176" s="114"/>
    </row>
    <row r="177" spans="2:29">
      <c r="B177" s="114"/>
      <c r="C177" s="414"/>
      <c r="D177" s="114"/>
      <c r="E177" s="414"/>
      <c r="F177" s="414"/>
      <c r="G177" s="414"/>
      <c r="H177" s="414"/>
      <c r="I177" s="414"/>
      <c r="J177" s="414"/>
      <c r="K177" s="414"/>
      <c r="L177" s="414"/>
      <c r="M177" s="414"/>
      <c r="N177" s="414"/>
      <c r="O177" s="106"/>
      <c r="P177" s="106"/>
      <c r="Q177" s="134"/>
      <c r="R177" s="414"/>
      <c r="S177" s="114"/>
      <c r="T177" s="414"/>
      <c r="U177" s="134"/>
      <c r="V177" s="114"/>
      <c r="W177" s="114"/>
      <c r="X177" s="114"/>
      <c r="Y177" s="114"/>
      <c r="Z177" s="375"/>
      <c r="AA177" s="114"/>
      <c r="AB177" s="823"/>
      <c r="AC177" s="114"/>
    </row>
    <row r="178" spans="2:29">
      <c r="B178" s="114"/>
      <c r="C178" s="134"/>
      <c r="D178" s="217"/>
      <c r="E178" s="134"/>
      <c r="F178" s="134"/>
      <c r="G178" s="134"/>
      <c r="H178" s="134"/>
      <c r="I178" s="109"/>
      <c r="J178" s="134"/>
      <c r="K178" s="134"/>
      <c r="L178" s="134"/>
      <c r="M178" s="134"/>
      <c r="N178" s="109"/>
      <c r="O178" s="106"/>
      <c r="P178" s="106"/>
      <c r="Q178" s="217"/>
      <c r="R178" s="414"/>
      <c r="S178" s="134"/>
      <c r="T178" s="414"/>
      <c r="U178" s="134"/>
      <c r="V178" s="114"/>
      <c r="W178" s="304"/>
      <c r="X178" s="414"/>
      <c r="Y178" s="168"/>
      <c r="Z178" s="824"/>
      <c r="AA178" s="114"/>
      <c r="AB178" s="823"/>
      <c r="AC178" s="114"/>
    </row>
    <row r="179" spans="2:29">
      <c r="B179" s="168"/>
      <c r="C179" s="134"/>
      <c r="D179" s="825"/>
      <c r="E179" s="841"/>
      <c r="F179" s="826"/>
      <c r="G179" s="826"/>
      <c r="H179" s="826"/>
      <c r="I179" s="826"/>
      <c r="J179" s="826"/>
      <c r="K179" s="826"/>
      <c r="L179" s="826"/>
      <c r="M179" s="826"/>
      <c r="N179" s="826"/>
      <c r="O179" s="825"/>
      <c r="P179" s="414"/>
      <c r="Q179" s="414"/>
      <c r="R179" s="114"/>
      <c r="S179" s="639"/>
      <c r="T179" s="114"/>
      <c r="U179" s="114"/>
      <c r="V179" s="114"/>
      <c r="W179" s="827"/>
      <c r="X179" s="134"/>
      <c r="Y179" s="129"/>
      <c r="Z179" s="828"/>
      <c r="AA179" s="114"/>
      <c r="AB179" s="829"/>
      <c r="AC179" s="114"/>
    </row>
    <row r="180" spans="2:29">
      <c r="B180" s="168"/>
      <c r="C180" s="134"/>
      <c r="D180" s="825"/>
      <c r="E180" s="841"/>
      <c r="F180" s="826"/>
      <c r="G180" s="826"/>
      <c r="H180" s="826"/>
      <c r="I180" s="826"/>
      <c r="J180" s="826"/>
      <c r="K180" s="826"/>
      <c r="L180" s="826"/>
      <c r="M180" s="826"/>
      <c r="N180" s="826"/>
      <c r="O180" s="830"/>
      <c r="P180" s="831"/>
      <c r="Q180" s="414"/>
      <c r="R180" s="114"/>
      <c r="S180" s="114"/>
      <c r="T180" s="114"/>
      <c r="U180" s="114"/>
      <c r="V180" s="114"/>
      <c r="W180" s="827"/>
      <c r="X180" s="134"/>
      <c r="Y180" s="129"/>
      <c r="Z180" s="828"/>
      <c r="AA180" s="114"/>
      <c r="AB180" s="829"/>
      <c r="AC180" s="114"/>
    </row>
    <row r="181" spans="2:29" ht="12" customHeight="1">
      <c r="B181" s="168"/>
      <c r="C181" s="134"/>
      <c r="D181" s="825"/>
      <c r="E181" s="841"/>
      <c r="F181" s="826"/>
      <c r="G181" s="826"/>
      <c r="H181" s="841"/>
      <c r="I181" s="826"/>
      <c r="J181" s="826"/>
      <c r="K181" s="841"/>
      <c r="L181" s="826"/>
      <c r="M181" s="826"/>
      <c r="N181" s="826"/>
      <c r="O181" s="825"/>
      <c r="P181" s="831"/>
      <c r="Q181" s="414"/>
      <c r="R181" s="114"/>
      <c r="S181" s="114"/>
      <c r="T181" s="114"/>
      <c r="U181" s="114"/>
      <c r="V181" s="114"/>
      <c r="W181" s="827"/>
      <c r="X181" s="134"/>
      <c r="Y181" s="129"/>
      <c r="Z181" s="828"/>
      <c r="AA181" s="114"/>
      <c r="AB181" s="832"/>
      <c r="AC181" s="114"/>
    </row>
    <row r="182" spans="2:29">
      <c r="B182" s="168"/>
      <c r="C182" s="134"/>
      <c r="D182" s="825"/>
      <c r="E182" s="841"/>
      <c r="F182" s="826"/>
      <c r="G182" s="826"/>
      <c r="H182" s="826"/>
      <c r="I182" s="826"/>
      <c r="J182" s="826"/>
      <c r="K182" s="826"/>
      <c r="L182" s="826"/>
      <c r="M182" s="826"/>
      <c r="N182" s="841"/>
      <c r="O182" s="833"/>
      <c r="P182" s="831"/>
      <c r="Q182" s="414"/>
      <c r="R182" s="114"/>
      <c r="S182" s="114"/>
      <c r="T182" s="114"/>
      <c r="U182" s="114"/>
      <c r="V182" s="114"/>
      <c r="W182" s="827"/>
      <c r="X182" s="134"/>
      <c r="Y182" s="129"/>
      <c r="Z182" s="828"/>
      <c r="AA182" s="114"/>
      <c r="AB182" s="829"/>
      <c r="AC182" s="114"/>
    </row>
    <row r="183" spans="2:29" ht="12.75" customHeight="1">
      <c r="B183" s="168"/>
      <c r="C183" s="134"/>
      <c r="D183" s="825"/>
      <c r="E183" s="841"/>
      <c r="F183" s="826"/>
      <c r="G183" s="826"/>
      <c r="H183" s="826"/>
      <c r="I183" s="826"/>
      <c r="J183" s="826"/>
      <c r="K183" s="826"/>
      <c r="L183" s="826"/>
      <c r="M183" s="826"/>
      <c r="N183" s="826"/>
      <c r="O183" s="825"/>
      <c r="P183" s="831"/>
      <c r="Q183" s="414"/>
      <c r="R183" s="114"/>
      <c r="S183" s="114"/>
      <c r="T183" s="114"/>
      <c r="U183" s="114"/>
      <c r="V183" s="114"/>
      <c r="W183" s="827"/>
      <c r="X183" s="134"/>
      <c r="Y183" s="129"/>
      <c r="Z183" s="828"/>
      <c r="AA183" s="114"/>
      <c r="AB183" s="834"/>
      <c r="AC183" s="114"/>
    </row>
    <row r="184" spans="2:29">
      <c r="B184" s="168"/>
      <c r="C184" s="134"/>
      <c r="D184" s="825"/>
      <c r="E184" s="841"/>
      <c r="F184" s="826"/>
      <c r="G184" s="826"/>
      <c r="H184" s="826"/>
      <c r="I184" s="826"/>
      <c r="J184" s="826"/>
      <c r="K184" s="826"/>
      <c r="L184" s="826"/>
      <c r="M184" s="826"/>
      <c r="N184" s="826"/>
      <c r="O184" s="825"/>
      <c r="P184" s="831"/>
      <c r="Q184" s="414"/>
      <c r="R184" s="114"/>
      <c r="S184" s="114"/>
      <c r="T184" s="114"/>
      <c r="U184" s="114"/>
      <c r="V184" s="114"/>
      <c r="W184" s="827"/>
      <c r="X184" s="134"/>
      <c r="Y184" s="129"/>
      <c r="Z184" s="828"/>
      <c r="AA184" s="114"/>
      <c r="AB184" s="832"/>
      <c r="AC184" s="114"/>
    </row>
    <row r="185" spans="2:29" ht="15" customHeight="1">
      <c r="B185" s="168"/>
      <c r="C185" s="134"/>
      <c r="D185" s="825"/>
      <c r="E185" s="841"/>
      <c r="F185" s="826"/>
      <c r="G185" s="106"/>
      <c r="H185" s="836"/>
      <c r="I185" s="841"/>
      <c r="J185" s="826"/>
      <c r="K185" s="826"/>
      <c r="L185" s="826"/>
      <c r="M185" s="826"/>
      <c r="N185" s="826"/>
      <c r="O185" s="835"/>
      <c r="P185" s="831"/>
      <c r="Q185" s="414"/>
      <c r="R185" s="114"/>
      <c r="S185" s="114"/>
      <c r="T185" s="114"/>
      <c r="U185" s="114"/>
      <c r="V185" s="114"/>
      <c r="W185" s="827"/>
      <c r="X185" s="134"/>
      <c r="Y185" s="129"/>
      <c r="Z185" s="828"/>
      <c r="AA185" s="114"/>
      <c r="AB185" s="834"/>
      <c r="AC185" s="114"/>
    </row>
    <row r="186" spans="2:29">
      <c r="B186" s="168"/>
      <c r="C186" s="134"/>
      <c r="D186" s="825"/>
      <c r="E186" s="841"/>
      <c r="F186" s="826"/>
      <c r="G186" s="826"/>
      <c r="H186" s="826"/>
      <c r="I186" s="826"/>
      <c r="J186" s="826"/>
      <c r="K186" s="826"/>
      <c r="L186" s="826"/>
      <c r="M186" s="826"/>
      <c r="N186" s="826"/>
      <c r="O186" s="825"/>
      <c r="P186" s="831"/>
      <c r="Q186" s="414"/>
      <c r="R186" s="114"/>
      <c r="S186" s="114"/>
      <c r="T186" s="114"/>
      <c r="U186" s="114"/>
      <c r="V186" s="114"/>
      <c r="W186" s="827"/>
      <c r="X186" s="134"/>
      <c r="Y186" s="129"/>
      <c r="Z186" s="828"/>
      <c r="AA186" s="114"/>
      <c r="AB186" s="829"/>
      <c r="AC186" s="114"/>
    </row>
    <row r="187" spans="2:29">
      <c r="B187" s="168"/>
      <c r="C187" s="134"/>
      <c r="D187" s="825"/>
      <c r="E187" s="841"/>
      <c r="F187" s="826"/>
      <c r="G187" s="826"/>
      <c r="H187" s="826"/>
      <c r="I187" s="826"/>
      <c r="J187" s="826"/>
      <c r="K187" s="826"/>
      <c r="L187" s="826"/>
      <c r="M187" s="826"/>
      <c r="N187" s="826"/>
      <c r="O187" s="825"/>
      <c r="P187" s="831"/>
      <c r="Q187" s="414"/>
      <c r="R187" s="114"/>
      <c r="S187" s="114"/>
      <c r="T187" s="114"/>
      <c r="U187" s="114"/>
      <c r="V187" s="114"/>
      <c r="W187" s="827"/>
      <c r="X187" s="134"/>
      <c r="Y187" s="129"/>
      <c r="Z187" s="828"/>
      <c r="AA187" s="114"/>
      <c r="AB187" s="829"/>
      <c r="AC187" s="114"/>
    </row>
    <row r="188" spans="2:29">
      <c r="B188" s="168"/>
      <c r="C188" s="134"/>
      <c r="D188" s="825"/>
      <c r="E188" s="841"/>
      <c r="F188" s="826"/>
      <c r="G188" s="826"/>
      <c r="H188" s="826"/>
      <c r="I188" s="826"/>
      <c r="J188" s="826"/>
      <c r="K188" s="826"/>
      <c r="L188" s="826"/>
      <c r="M188" s="826"/>
      <c r="N188" s="826"/>
      <c r="O188" s="825"/>
      <c r="P188" s="831"/>
      <c r="Q188" s="414"/>
      <c r="R188" s="114"/>
      <c r="S188" s="114"/>
      <c r="T188" s="114"/>
      <c r="U188" s="114"/>
      <c r="V188" s="114"/>
      <c r="W188" s="827"/>
      <c r="X188" s="134"/>
      <c r="Y188" s="129"/>
      <c r="Z188" s="828"/>
      <c r="AA188" s="114"/>
      <c r="AB188" s="829"/>
      <c r="AC188" s="114"/>
    </row>
    <row r="189" spans="2:29">
      <c r="B189" s="168"/>
      <c r="C189" s="134"/>
      <c r="D189" s="825"/>
      <c r="E189" s="841"/>
      <c r="F189" s="826"/>
      <c r="G189" s="826"/>
      <c r="H189" s="826"/>
      <c r="I189" s="826"/>
      <c r="J189" s="826"/>
      <c r="K189" s="826"/>
      <c r="L189" s="826"/>
      <c r="M189" s="826"/>
      <c r="N189" s="826"/>
      <c r="O189" s="825"/>
      <c r="P189" s="831"/>
      <c r="Q189" s="414"/>
      <c r="R189" s="114"/>
      <c r="S189" s="114"/>
      <c r="T189" s="114"/>
      <c r="U189" s="114"/>
      <c r="V189" s="114"/>
      <c r="W189" s="827"/>
      <c r="X189" s="134"/>
      <c r="Y189" s="129"/>
      <c r="Z189" s="828"/>
      <c r="AA189" s="114"/>
      <c r="AB189" s="829"/>
      <c r="AC189" s="114"/>
    </row>
    <row r="190" spans="2:29">
      <c r="B190" s="168"/>
      <c r="C190" s="134"/>
      <c r="D190" s="825"/>
      <c r="E190" s="841"/>
      <c r="F190" s="826"/>
      <c r="G190" s="826"/>
      <c r="H190" s="826"/>
      <c r="I190" s="826"/>
      <c r="J190" s="826"/>
      <c r="K190" s="826"/>
      <c r="L190" s="826"/>
      <c r="M190" s="826"/>
      <c r="N190" s="826"/>
      <c r="O190" s="825"/>
      <c r="P190" s="831"/>
      <c r="Q190" s="414"/>
      <c r="R190" s="114"/>
      <c r="S190" s="114"/>
      <c r="T190" s="114"/>
      <c r="U190" s="114"/>
      <c r="V190" s="114"/>
      <c r="W190" s="827"/>
      <c r="X190" s="134"/>
      <c r="Y190" s="129"/>
      <c r="Z190" s="828"/>
      <c r="AA190" s="114"/>
      <c r="AB190" s="829"/>
      <c r="AC190" s="114"/>
    </row>
    <row r="191" spans="2:29">
      <c r="B191" s="168"/>
      <c r="C191" s="134"/>
      <c r="D191" s="825"/>
      <c r="E191" s="841"/>
      <c r="F191" s="826"/>
      <c r="G191" s="826"/>
      <c r="H191" s="826"/>
      <c r="I191" s="826"/>
      <c r="J191" s="826"/>
      <c r="K191" s="826"/>
      <c r="L191" s="826"/>
      <c r="M191" s="826"/>
      <c r="N191" s="826"/>
      <c r="O191" s="825"/>
      <c r="P191" s="831"/>
      <c r="Q191" s="414"/>
      <c r="R191" s="114"/>
      <c r="S191" s="114"/>
      <c r="T191" s="114"/>
      <c r="U191" s="114"/>
      <c r="V191" s="114"/>
      <c r="W191" s="827"/>
      <c r="X191" s="134"/>
      <c r="Y191" s="129"/>
      <c r="Z191" s="828"/>
      <c r="AA191" s="114"/>
      <c r="AB191" s="829"/>
      <c r="AC191" s="114"/>
    </row>
    <row r="192" spans="2:29">
      <c r="B192" s="168"/>
      <c r="C192" s="134"/>
      <c r="D192" s="825"/>
      <c r="E192" s="841"/>
      <c r="F192" s="826"/>
      <c r="G192" s="826"/>
      <c r="H192" s="826"/>
      <c r="I192" s="826"/>
      <c r="J192" s="826"/>
      <c r="K192" s="826"/>
      <c r="L192" s="826"/>
      <c r="M192" s="826"/>
      <c r="N192" s="826"/>
      <c r="O192" s="825"/>
      <c r="P192" s="831"/>
      <c r="Q192" s="414"/>
      <c r="R192" s="114"/>
      <c r="S192" s="114"/>
      <c r="T192" s="114"/>
      <c r="U192" s="114"/>
      <c r="V192" s="114"/>
      <c r="W192" s="827"/>
      <c r="X192" s="134"/>
      <c r="Y192" s="129"/>
      <c r="Z192" s="828"/>
      <c r="AA192" s="114"/>
      <c r="AB192" s="829"/>
      <c r="AC192" s="114"/>
    </row>
    <row r="193" spans="2:29" ht="13.5" customHeight="1">
      <c r="B193" s="168"/>
      <c r="C193" s="134"/>
      <c r="D193" s="825"/>
      <c r="E193" s="841"/>
      <c r="F193" s="826"/>
      <c r="G193" s="826"/>
      <c r="H193" s="826"/>
      <c r="I193" s="826"/>
      <c r="J193" s="826"/>
      <c r="K193" s="826"/>
      <c r="L193" s="826"/>
      <c r="M193" s="826"/>
      <c r="N193" s="826"/>
      <c r="O193" s="825"/>
      <c r="P193" s="831"/>
      <c r="Q193" s="414"/>
      <c r="R193" s="114"/>
      <c r="S193" s="114"/>
      <c r="T193" s="114"/>
      <c r="U193" s="114"/>
      <c r="V193" s="114"/>
      <c r="W193" s="827"/>
      <c r="X193" s="134"/>
      <c r="Y193" s="129"/>
      <c r="Z193" s="828"/>
      <c r="AA193" s="114"/>
      <c r="AB193" s="832"/>
      <c r="AC193" s="114"/>
    </row>
    <row r="194" spans="2:29" ht="12" customHeight="1">
      <c r="B194" s="168"/>
      <c r="C194" s="134"/>
      <c r="D194" s="825"/>
      <c r="E194" s="844"/>
      <c r="F194" s="836"/>
      <c r="G194" s="837"/>
      <c r="H194" s="826"/>
      <c r="I194" s="826"/>
      <c r="J194" s="826"/>
      <c r="K194" s="826"/>
      <c r="L194" s="836"/>
      <c r="M194" s="836"/>
      <c r="N194" s="826"/>
      <c r="O194" s="830"/>
      <c r="P194" s="831"/>
      <c r="Q194" s="414"/>
      <c r="R194" s="114"/>
      <c r="S194" s="114"/>
      <c r="T194" s="114"/>
      <c r="U194" s="114"/>
      <c r="V194" s="114"/>
      <c r="W194" s="827"/>
      <c r="X194" s="134"/>
      <c r="Y194" s="129"/>
      <c r="Z194" s="828"/>
      <c r="AA194" s="114"/>
      <c r="AB194" s="838"/>
      <c r="AC194" s="114"/>
    </row>
    <row r="195" spans="2:29">
      <c r="B195" s="168"/>
      <c r="C195" s="134"/>
      <c r="D195" s="825"/>
      <c r="E195" s="844"/>
      <c r="F195" s="836"/>
      <c r="G195" s="837"/>
      <c r="H195" s="826"/>
      <c r="I195" s="826"/>
      <c r="J195" s="826"/>
      <c r="K195" s="826"/>
      <c r="L195" s="836"/>
      <c r="M195" s="836"/>
      <c r="N195" s="826"/>
      <c r="O195" s="825"/>
      <c r="P195" s="831"/>
      <c r="Q195" s="414"/>
      <c r="R195" s="114"/>
      <c r="S195" s="114"/>
      <c r="T195" s="114"/>
      <c r="U195" s="114"/>
      <c r="V195" s="114"/>
      <c r="W195" s="827"/>
      <c r="X195" s="134"/>
      <c r="Y195" s="129"/>
      <c r="Z195" s="828"/>
      <c r="AA195" s="114"/>
      <c r="AB195" s="829"/>
      <c r="AC195" s="114"/>
    </row>
    <row r="196" spans="2:29" ht="13.5" customHeight="1">
      <c r="B196" s="168"/>
      <c r="C196" s="134"/>
      <c r="D196" s="825"/>
      <c r="E196" s="844"/>
      <c r="F196" s="836"/>
      <c r="G196" s="837"/>
      <c r="H196" s="826"/>
      <c r="I196" s="826"/>
      <c r="J196" s="826"/>
      <c r="K196" s="826"/>
      <c r="L196" s="836"/>
      <c r="M196" s="836"/>
      <c r="N196" s="826"/>
      <c r="O196" s="825"/>
      <c r="P196" s="831"/>
      <c r="Q196" s="414"/>
      <c r="R196" s="114"/>
      <c r="S196" s="114"/>
      <c r="T196" s="114"/>
      <c r="U196" s="114"/>
      <c r="V196" s="114"/>
      <c r="W196" s="827"/>
      <c r="X196" s="134"/>
      <c r="Y196" s="129"/>
      <c r="Z196" s="828"/>
      <c r="AA196" s="114"/>
      <c r="AB196" s="829"/>
      <c r="AC196" s="114"/>
    </row>
    <row r="197" spans="2:29">
      <c r="B197" s="168"/>
      <c r="C197" s="134"/>
      <c r="D197" s="825"/>
      <c r="E197" s="844"/>
      <c r="F197" s="836"/>
      <c r="G197" s="837"/>
      <c r="H197" s="826"/>
      <c r="I197" s="848"/>
      <c r="J197" s="826"/>
      <c r="K197" s="848"/>
      <c r="L197" s="841"/>
      <c r="M197" s="841"/>
      <c r="N197" s="826"/>
      <c r="O197" s="825"/>
      <c r="P197" s="831"/>
      <c r="Q197" s="414"/>
      <c r="R197" s="114"/>
      <c r="S197" s="114"/>
      <c r="T197" s="114"/>
      <c r="U197" s="114"/>
      <c r="V197" s="114"/>
      <c r="W197" s="827"/>
      <c r="X197" s="134"/>
      <c r="Y197" s="129"/>
      <c r="Z197" s="828"/>
      <c r="AA197" s="114"/>
      <c r="AB197" s="834"/>
      <c r="AC197" s="114"/>
    </row>
    <row r="198" spans="2:29">
      <c r="B198" s="168"/>
      <c r="C198" s="134"/>
      <c r="D198" s="825"/>
      <c r="E198" s="844"/>
      <c r="F198" s="841"/>
      <c r="G198" s="837"/>
      <c r="H198" s="826"/>
      <c r="I198" s="826"/>
      <c r="J198" s="826"/>
      <c r="K198" s="826"/>
      <c r="L198" s="841"/>
      <c r="M198" s="841"/>
      <c r="N198" s="826"/>
      <c r="O198" s="825"/>
      <c r="P198" s="831"/>
      <c r="Q198" s="414"/>
      <c r="R198" s="114"/>
      <c r="S198" s="114"/>
      <c r="T198" s="114"/>
      <c r="U198" s="114"/>
      <c r="V198" s="114"/>
      <c r="W198" s="827"/>
      <c r="X198" s="134"/>
      <c r="Y198" s="129"/>
      <c r="Z198" s="828"/>
      <c r="AA198" s="114"/>
      <c r="AB198" s="829"/>
      <c r="AC198" s="114"/>
    </row>
    <row r="199" spans="2:29" ht="12" customHeight="1">
      <c r="B199" s="168"/>
      <c r="C199" s="134"/>
      <c r="D199" s="825"/>
      <c r="E199" s="844"/>
      <c r="F199" s="836"/>
      <c r="G199" s="837"/>
      <c r="H199" s="826"/>
      <c r="I199" s="826"/>
      <c r="J199" s="826"/>
      <c r="K199" s="826"/>
      <c r="L199" s="841"/>
      <c r="M199" s="836"/>
      <c r="N199" s="826"/>
      <c r="O199" s="825"/>
      <c r="P199" s="831"/>
      <c r="Q199" s="414"/>
      <c r="R199" s="114"/>
      <c r="S199" s="114"/>
      <c r="T199" s="114"/>
      <c r="U199" s="114"/>
      <c r="V199" s="114"/>
      <c r="W199" s="827"/>
      <c r="X199" s="134"/>
      <c r="Y199" s="129"/>
      <c r="Z199" s="828"/>
      <c r="AA199" s="114"/>
      <c r="AB199" s="829"/>
      <c r="AC199" s="114"/>
    </row>
    <row r="200" spans="2:29" ht="12.75" customHeight="1">
      <c r="B200" s="168"/>
      <c r="C200" s="134"/>
      <c r="D200" s="825"/>
      <c r="E200" s="844"/>
      <c r="F200" s="841"/>
      <c r="G200" s="837"/>
      <c r="H200" s="826"/>
      <c r="I200" s="826"/>
      <c r="J200" s="826"/>
      <c r="K200" s="826"/>
      <c r="L200" s="837"/>
      <c r="M200" s="837"/>
      <c r="N200" s="106"/>
      <c r="O200" s="825"/>
      <c r="P200" s="831"/>
      <c r="Q200" s="414"/>
      <c r="R200" s="114"/>
      <c r="S200" s="114"/>
      <c r="T200" s="114"/>
      <c r="U200" s="114"/>
      <c r="V200" s="114"/>
      <c r="W200" s="827"/>
      <c r="X200" s="134"/>
      <c r="Y200" s="129"/>
      <c r="Z200" s="828"/>
      <c r="AA200" s="114"/>
      <c r="AB200" s="829"/>
      <c r="AC200" s="114"/>
    </row>
    <row r="201" spans="2:29" ht="11.25" customHeight="1">
      <c r="B201" s="168"/>
      <c r="C201" s="134"/>
      <c r="D201" s="825"/>
      <c r="E201" s="844"/>
      <c r="F201" s="841"/>
      <c r="G201" s="841"/>
      <c r="H201" s="826"/>
      <c r="I201" s="826"/>
      <c r="J201" s="826"/>
      <c r="K201" s="836"/>
      <c r="L201" s="848"/>
      <c r="M201" s="841"/>
      <c r="N201" s="837"/>
      <c r="O201" s="825"/>
      <c r="P201" s="831"/>
      <c r="Q201" s="414"/>
      <c r="R201" s="114"/>
      <c r="S201" s="114"/>
      <c r="T201" s="114"/>
      <c r="U201" s="114"/>
      <c r="V201" s="114"/>
      <c r="W201" s="827"/>
      <c r="X201" s="134"/>
      <c r="Y201" s="129"/>
      <c r="Z201" s="828"/>
      <c r="AA201" s="114"/>
      <c r="AB201" s="829"/>
      <c r="AC201" s="114"/>
    </row>
    <row r="202" spans="2:29" ht="12" customHeight="1">
      <c r="B202" s="168"/>
      <c r="C202" s="134"/>
      <c r="D202" s="825"/>
      <c r="E202" s="844"/>
      <c r="F202" s="836"/>
      <c r="G202" s="837"/>
      <c r="H202" s="826"/>
      <c r="I202" s="826"/>
      <c r="J202" s="826"/>
      <c r="K202" s="826"/>
      <c r="L202" s="836"/>
      <c r="M202" s="836"/>
      <c r="N202" s="826"/>
      <c r="O202" s="825"/>
      <c r="P202" s="831"/>
      <c r="Q202" s="414"/>
      <c r="R202" s="114"/>
      <c r="S202" s="114"/>
      <c r="T202" s="114"/>
      <c r="U202" s="114"/>
      <c r="V202" s="114"/>
      <c r="W202" s="827"/>
      <c r="X202" s="134"/>
      <c r="Y202" s="129"/>
      <c r="Z202" s="828"/>
      <c r="AA202" s="114"/>
      <c r="AB202" s="829"/>
      <c r="AC202" s="114"/>
    </row>
    <row r="203" spans="2:29">
      <c r="B203" s="168"/>
      <c r="C203" s="134"/>
      <c r="D203" s="825"/>
      <c r="E203" s="844"/>
      <c r="F203" s="841"/>
      <c r="G203" s="837"/>
      <c r="H203" s="826"/>
      <c r="I203" s="826"/>
      <c r="J203" s="826"/>
      <c r="K203" s="826"/>
      <c r="L203" s="837"/>
      <c r="M203" s="837"/>
      <c r="N203" s="826"/>
      <c r="O203" s="825"/>
      <c r="P203" s="839"/>
      <c r="Q203" s="414"/>
      <c r="R203" s="114"/>
      <c r="S203" s="114"/>
      <c r="T203" s="114"/>
      <c r="U203" s="114"/>
      <c r="V203" s="114"/>
      <c r="W203" s="827"/>
      <c r="X203" s="134"/>
      <c r="Y203" s="129"/>
      <c r="Z203" s="828"/>
      <c r="AA203" s="114"/>
      <c r="AB203" s="840"/>
      <c r="AC203" s="114"/>
    </row>
    <row r="204" spans="2:29" ht="13.5" customHeight="1">
      <c r="B204" s="168"/>
      <c r="C204" s="134"/>
      <c r="D204" s="825"/>
      <c r="E204" s="844"/>
      <c r="F204" s="836"/>
      <c r="G204" s="837"/>
      <c r="H204" s="826"/>
      <c r="I204" s="826"/>
      <c r="J204" s="826"/>
      <c r="K204" s="826"/>
      <c r="L204" s="837"/>
      <c r="M204" s="837"/>
      <c r="N204" s="826"/>
      <c r="O204" s="825"/>
      <c r="P204" s="831"/>
      <c r="Q204" s="414"/>
      <c r="R204" s="114"/>
      <c r="S204" s="114"/>
      <c r="T204" s="114"/>
      <c r="U204" s="114"/>
      <c r="V204" s="114"/>
      <c r="W204" s="827"/>
      <c r="X204" s="134"/>
      <c r="Y204" s="129"/>
      <c r="Z204" s="828"/>
      <c r="AA204" s="114"/>
      <c r="AB204" s="829"/>
      <c r="AC204" s="114"/>
    </row>
    <row r="205" spans="2:29" ht="13.5" customHeight="1">
      <c r="B205" s="168"/>
      <c r="C205" s="134"/>
      <c r="D205" s="825"/>
      <c r="E205" s="844"/>
      <c r="F205" s="837"/>
      <c r="G205" s="841"/>
      <c r="H205" s="826"/>
      <c r="I205" s="826"/>
      <c r="J205" s="826"/>
      <c r="K205" s="826"/>
      <c r="L205" s="848"/>
      <c r="M205" s="841"/>
      <c r="N205" s="826"/>
      <c r="O205" s="825"/>
      <c r="P205" s="839"/>
      <c r="Q205" s="414"/>
      <c r="R205" s="114"/>
      <c r="S205" s="114"/>
      <c r="T205" s="114"/>
      <c r="U205" s="114"/>
      <c r="V205" s="114"/>
      <c r="W205" s="827"/>
      <c r="X205" s="134"/>
      <c r="Y205" s="129"/>
      <c r="Z205" s="828"/>
      <c r="AA205" s="114"/>
      <c r="AB205" s="840"/>
      <c r="AC205" s="114"/>
    </row>
    <row r="206" spans="2:29" hidden="1">
      <c r="B206" s="168"/>
      <c r="C206" s="134"/>
      <c r="D206" s="825"/>
      <c r="E206" s="844"/>
      <c r="F206" s="841"/>
      <c r="G206" s="837"/>
      <c r="H206" s="826"/>
      <c r="I206" s="826"/>
      <c r="J206" s="826"/>
      <c r="K206" s="826"/>
      <c r="L206" s="836"/>
      <c r="M206" s="836"/>
      <c r="N206" s="826"/>
      <c r="O206" s="825"/>
      <c r="P206" s="831"/>
      <c r="Q206" s="414"/>
      <c r="R206" s="114"/>
      <c r="S206" s="114"/>
      <c r="T206" s="114"/>
      <c r="U206" s="114"/>
      <c r="V206" s="114"/>
      <c r="W206" s="827"/>
      <c r="X206" s="134"/>
      <c r="Y206" s="129"/>
      <c r="Z206" s="828"/>
      <c r="AA206" s="114"/>
      <c r="AB206" s="834"/>
      <c r="AC206" s="114"/>
    </row>
    <row r="207" spans="2:29" ht="13.5" customHeight="1">
      <c r="B207" s="168"/>
      <c r="C207" s="109"/>
      <c r="D207" s="825"/>
      <c r="E207" s="844"/>
      <c r="F207" s="837"/>
      <c r="G207" s="837"/>
      <c r="H207" s="826"/>
      <c r="I207" s="826"/>
      <c r="J207" s="826"/>
      <c r="K207" s="826"/>
      <c r="L207" s="841"/>
      <c r="M207" s="841"/>
      <c r="N207" s="826"/>
      <c r="O207" s="825"/>
      <c r="P207" s="831"/>
      <c r="Q207" s="414"/>
      <c r="R207" s="114"/>
      <c r="S207" s="114"/>
      <c r="T207" s="114"/>
      <c r="U207" s="114"/>
      <c r="V207" s="114"/>
      <c r="W207" s="827"/>
      <c r="X207" s="134"/>
      <c r="Y207" s="129"/>
      <c r="Z207" s="828"/>
      <c r="AA207" s="114"/>
      <c r="AB207" s="829"/>
      <c r="AC207" s="114"/>
    </row>
    <row r="208" spans="2:29" ht="12" customHeight="1">
      <c r="B208" s="168"/>
      <c r="C208" s="134"/>
      <c r="D208" s="825"/>
      <c r="E208" s="844"/>
      <c r="F208" s="836"/>
      <c r="G208" s="837"/>
      <c r="H208" s="848"/>
      <c r="I208" s="826"/>
      <c r="J208" s="826"/>
      <c r="K208" s="826"/>
      <c r="L208" s="836"/>
      <c r="M208" s="837"/>
      <c r="N208" s="826"/>
      <c r="O208" s="830"/>
      <c r="P208" s="839"/>
      <c r="Q208" s="414"/>
      <c r="R208" s="114"/>
      <c r="S208" s="114"/>
      <c r="T208" s="114"/>
      <c r="U208" s="114"/>
      <c r="V208" s="114"/>
      <c r="W208" s="827"/>
      <c r="X208" s="134"/>
      <c r="Y208" s="129"/>
      <c r="Z208" s="828"/>
      <c r="AA208" s="114"/>
      <c r="AB208" s="840"/>
      <c r="AC208" s="114"/>
    </row>
    <row r="209" spans="2:29" ht="13.5" customHeight="1">
      <c r="B209" s="168"/>
      <c r="C209" s="134"/>
      <c r="D209" s="825"/>
      <c r="E209" s="844"/>
      <c r="F209" s="848"/>
      <c r="G209" s="848"/>
      <c r="H209" s="826"/>
      <c r="I209" s="826"/>
      <c r="J209" s="826"/>
      <c r="K209" s="826"/>
      <c r="L209" s="849"/>
      <c r="M209" s="848"/>
      <c r="N209" s="826"/>
      <c r="O209" s="830"/>
      <c r="P209" s="831"/>
      <c r="Q209" s="414"/>
      <c r="R209" s="114"/>
      <c r="S209" s="114"/>
      <c r="T209" s="114"/>
      <c r="U209" s="114"/>
      <c r="V209" s="114"/>
      <c r="W209" s="827"/>
      <c r="X209" s="134"/>
      <c r="Y209" s="129"/>
      <c r="Z209" s="828"/>
      <c r="AA209" s="114"/>
      <c r="AB209" s="843"/>
      <c r="AC209" s="114"/>
    </row>
    <row r="210" spans="2:29">
      <c r="B210" s="168"/>
      <c r="C210" s="134"/>
      <c r="D210" s="825"/>
      <c r="E210" s="844"/>
      <c r="F210" s="164"/>
      <c r="G210" s="164"/>
      <c r="H210" s="164"/>
      <c r="I210" s="164"/>
      <c r="J210" s="164"/>
      <c r="K210" s="164"/>
      <c r="L210" s="164"/>
      <c r="M210" s="164"/>
      <c r="N210" s="164"/>
      <c r="O210" s="830"/>
      <c r="P210" s="831"/>
      <c r="Q210" s="414"/>
      <c r="R210" s="114"/>
      <c r="S210" s="114"/>
      <c r="T210" s="114"/>
      <c r="U210" s="114"/>
      <c r="V210" s="114"/>
      <c r="W210" s="827"/>
      <c r="X210" s="134"/>
      <c r="Y210" s="129"/>
      <c r="Z210" s="828"/>
      <c r="AA210" s="114"/>
      <c r="AB210" s="829"/>
      <c r="AC210" s="114"/>
    </row>
    <row r="211" spans="2:29" ht="12.75" customHeight="1">
      <c r="B211" s="168"/>
      <c r="C211" s="134"/>
      <c r="D211" s="825"/>
      <c r="E211" s="844"/>
      <c r="F211" s="164"/>
      <c r="G211" s="164"/>
      <c r="H211" s="164"/>
      <c r="I211" s="164"/>
      <c r="J211" s="164"/>
      <c r="K211" s="164"/>
      <c r="L211" s="164"/>
      <c r="M211" s="164"/>
      <c r="N211" s="164"/>
      <c r="O211" s="830"/>
      <c r="P211" s="831"/>
      <c r="Q211" s="414"/>
      <c r="R211" s="114"/>
      <c r="S211" s="114"/>
      <c r="T211" s="114"/>
      <c r="U211" s="114"/>
      <c r="V211" s="114"/>
      <c r="W211" s="827"/>
      <c r="X211" s="134"/>
      <c r="Y211" s="129"/>
      <c r="Z211" s="828"/>
      <c r="AA211" s="114"/>
      <c r="AB211" s="829"/>
      <c r="AC211" s="114"/>
    </row>
    <row r="212" spans="2:29" ht="12" customHeight="1">
      <c r="B212" s="168"/>
      <c r="C212" s="134"/>
      <c r="D212" s="825"/>
      <c r="E212" s="164"/>
      <c r="F212" s="164"/>
      <c r="G212" s="164"/>
      <c r="H212" s="164"/>
      <c r="I212" s="164"/>
      <c r="J212" s="164"/>
      <c r="K212" s="164"/>
      <c r="L212" s="164"/>
      <c r="M212" s="164"/>
      <c r="N212" s="164"/>
      <c r="O212" s="830"/>
      <c r="P212" s="831"/>
      <c r="Q212" s="414"/>
      <c r="R212" s="114"/>
      <c r="S212" s="114"/>
      <c r="T212" s="114"/>
      <c r="U212" s="114"/>
      <c r="V212" s="114"/>
      <c r="W212" s="827"/>
      <c r="X212" s="134"/>
      <c r="Y212" s="129"/>
      <c r="Z212" s="828"/>
      <c r="AA212" s="114"/>
      <c r="AB212" s="829"/>
      <c r="AC212" s="114"/>
    </row>
    <row r="213" spans="2:29" ht="12.75" customHeight="1">
      <c r="B213" s="168"/>
      <c r="C213" s="134"/>
      <c r="D213" s="825"/>
      <c r="E213" s="164"/>
      <c r="F213" s="164"/>
      <c r="G213" s="164"/>
      <c r="H213" s="164"/>
      <c r="I213" s="164"/>
      <c r="J213" s="164"/>
      <c r="K213" s="845"/>
      <c r="L213" s="164"/>
      <c r="M213" s="164"/>
      <c r="N213" s="164"/>
      <c r="O213" s="833"/>
      <c r="P213" s="831"/>
      <c r="Q213" s="414"/>
      <c r="R213" s="114"/>
      <c r="S213" s="114"/>
      <c r="T213" s="114"/>
      <c r="U213" s="114"/>
      <c r="V213" s="114"/>
      <c r="W213" s="846"/>
      <c r="X213" s="134"/>
      <c r="Y213" s="847"/>
      <c r="Z213" s="828"/>
      <c r="AA213" s="114"/>
      <c r="AB213" s="829"/>
      <c r="AC213" s="114"/>
    </row>
    <row r="214" spans="2:29">
      <c r="B214" s="114"/>
      <c r="C214" s="114"/>
      <c r="D214" s="114"/>
      <c r="E214" s="114"/>
      <c r="F214" s="114"/>
      <c r="G214" s="114"/>
      <c r="H214" s="114"/>
      <c r="I214" s="114"/>
      <c r="J214" s="114"/>
      <c r="K214" s="114"/>
      <c r="L214" s="114"/>
      <c r="M214" s="114"/>
      <c r="N214" s="114"/>
      <c r="O214" s="114"/>
      <c r="P214" s="114"/>
      <c r="Q214" s="114"/>
      <c r="R214" s="114"/>
      <c r="S214" s="114"/>
      <c r="T214" s="114"/>
      <c r="U214" s="114"/>
      <c r="V214" s="114"/>
      <c r="W214" s="114"/>
      <c r="X214" s="114"/>
      <c r="Y214" s="114"/>
      <c r="Z214" s="114"/>
      <c r="AA214" s="114"/>
      <c r="AB214" s="114"/>
      <c r="AC214" s="114"/>
    </row>
    <row r="215" spans="2:29">
      <c r="B215" s="114"/>
      <c r="C215" s="114"/>
      <c r="D215" s="114"/>
      <c r="E215" s="114"/>
      <c r="F215" s="114"/>
      <c r="G215" s="114"/>
      <c r="H215" s="114"/>
      <c r="I215" s="114"/>
      <c r="J215" s="114"/>
      <c r="K215" s="114"/>
      <c r="L215" s="114"/>
      <c r="M215" s="114"/>
      <c r="N215" s="114"/>
      <c r="O215" s="114"/>
      <c r="P215" s="114"/>
      <c r="Q215" s="114"/>
      <c r="R215" s="114"/>
      <c r="S215" s="114"/>
      <c r="T215" s="114"/>
      <c r="U215" s="114"/>
      <c r="V215" s="114"/>
      <c r="W215" s="114"/>
      <c r="X215" s="114"/>
      <c r="Y215" s="114"/>
      <c r="Z215" s="114"/>
      <c r="AA215" s="114"/>
      <c r="AB215" s="114"/>
      <c r="AC215" s="114"/>
    </row>
    <row r="216" spans="2:29">
      <c r="B216" s="114"/>
      <c r="C216" s="114"/>
      <c r="D216" s="114"/>
      <c r="E216" s="114"/>
      <c r="F216" s="114"/>
      <c r="G216" s="114"/>
      <c r="H216" s="114"/>
      <c r="I216" s="114"/>
      <c r="J216" s="114"/>
      <c r="K216" s="114"/>
      <c r="L216" s="114"/>
      <c r="M216" s="114"/>
      <c r="N216" s="114"/>
      <c r="O216" s="114"/>
      <c r="P216" s="114"/>
      <c r="Q216" s="114"/>
      <c r="R216" s="114"/>
      <c r="S216" s="114"/>
      <c r="T216" s="114"/>
      <c r="U216" s="114"/>
      <c r="V216" s="114"/>
      <c r="W216" s="114"/>
      <c r="X216" s="114"/>
      <c r="Y216" s="114"/>
      <c r="Z216" s="114"/>
      <c r="AA216" s="114"/>
      <c r="AB216" s="114"/>
      <c r="AC216" s="114"/>
    </row>
    <row r="217" spans="2:29">
      <c r="B217" s="114"/>
      <c r="C217" s="114"/>
      <c r="D217" s="114"/>
      <c r="E217" s="114"/>
      <c r="F217" s="114"/>
      <c r="G217" s="114"/>
      <c r="H217" s="114"/>
      <c r="I217" s="114"/>
      <c r="J217" s="114"/>
      <c r="K217" s="114"/>
      <c r="L217" s="114"/>
      <c r="M217" s="114"/>
      <c r="N217" s="114"/>
      <c r="O217" s="114"/>
      <c r="P217" s="114"/>
      <c r="Q217" s="114"/>
      <c r="R217" s="114"/>
      <c r="S217" s="114"/>
      <c r="T217" s="114"/>
      <c r="U217" s="114"/>
      <c r="V217" s="114"/>
      <c r="W217" s="114"/>
      <c r="X217" s="114"/>
      <c r="Y217" s="114"/>
      <c r="Z217" s="114"/>
      <c r="AA217" s="114"/>
      <c r="AB217" s="114"/>
      <c r="AC217" s="114"/>
    </row>
    <row r="218" spans="2:29">
      <c r="B218" s="114"/>
      <c r="C218" s="114"/>
      <c r="D218" s="114"/>
      <c r="E218" s="114"/>
      <c r="F218" s="114"/>
      <c r="G218" s="114"/>
      <c r="H218" s="114"/>
      <c r="I218" s="114"/>
      <c r="J218" s="114"/>
      <c r="K218" s="114"/>
      <c r="L218" s="114"/>
      <c r="M218" s="114"/>
      <c r="N218" s="114"/>
      <c r="O218" s="114"/>
      <c r="P218" s="114"/>
      <c r="Q218" s="114"/>
      <c r="R218" s="114"/>
      <c r="S218" s="114"/>
      <c r="T218" s="114"/>
      <c r="U218" s="114"/>
      <c r="V218" s="114"/>
      <c r="W218" s="114"/>
      <c r="X218" s="114"/>
      <c r="Y218" s="114"/>
      <c r="Z218" s="114"/>
      <c r="AA218" s="114"/>
      <c r="AB218" s="114"/>
      <c r="AC218" s="114"/>
    </row>
    <row r="219" spans="2:29">
      <c r="B219" s="114"/>
      <c r="C219" s="114"/>
      <c r="D219" s="114"/>
      <c r="E219" s="114"/>
      <c r="F219" s="114"/>
      <c r="G219" s="114"/>
      <c r="H219" s="114"/>
      <c r="I219" s="114"/>
      <c r="J219" s="114"/>
      <c r="K219" s="114"/>
      <c r="L219" s="114"/>
      <c r="M219" s="114"/>
      <c r="N219" s="114"/>
      <c r="O219" s="114"/>
      <c r="P219" s="114"/>
      <c r="Q219" s="114"/>
      <c r="R219" s="114"/>
      <c r="S219" s="114"/>
      <c r="T219" s="114"/>
      <c r="U219" s="114"/>
      <c r="V219" s="114"/>
      <c r="W219" s="114"/>
      <c r="X219" s="114"/>
      <c r="Y219" s="114"/>
      <c r="Z219" s="114"/>
      <c r="AA219" s="114"/>
      <c r="AB219" s="114"/>
      <c r="AC219" s="114"/>
    </row>
    <row r="220" spans="2:29">
      <c r="B220" s="114"/>
      <c r="C220" s="114"/>
      <c r="D220" s="114"/>
      <c r="E220" s="114"/>
      <c r="F220" s="114"/>
      <c r="G220" s="114"/>
      <c r="H220" s="114"/>
      <c r="I220" s="114"/>
      <c r="J220" s="114"/>
      <c r="K220" s="114"/>
      <c r="L220" s="114"/>
      <c r="M220" s="114"/>
      <c r="N220" s="114"/>
      <c r="O220" s="114"/>
      <c r="P220" s="114"/>
      <c r="Q220" s="114"/>
      <c r="R220" s="114"/>
      <c r="S220" s="114"/>
      <c r="T220" s="114"/>
      <c r="U220" s="114"/>
      <c r="V220" s="114"/>
      <c r="W220" s="114"/>
      <c r="X220" s="114"/>
      <c r="Y220" s="114"/>
      <c r="Z220" s="114"/>
      <c r="AA220" s="114"/>
      <c r="AB220" s="114"/>
      <c r="AC220" s="114"/>
    </row>
    <row r="221" spans="2:29">
      <c r="B221" s="114"/>
      <c r="C221" s="114"/>
      <c r="D221" s="114"/>
      <c r="E221" s="114"/>
      <c r="F221" s="114"/>
      <c r="G221" s="114"/>
      <c r="H221" s="114"/>
      <c r="I221" s="114"/>
      <c r="J221" s="114"/>
      <c r="K221" s="114"/>
      <c r="L221" s="114"/>
      <c r="M221" s="114"/>
      <c r="N221" s="114"/>
      <c r="O221" s="114"/>
      <c r="P221" s="114"/>
      <c r="Q221" s="114"/>
      <c r="R221" s="114"/>
      <c r="S221" s="114"/>
      <c r="T221" s="114"/>
      <c r="U221" s="114"/>
      <c r="V221" s="114"/>
      <c r="W221" s="114"/>
      <c r="X221" s="114"/>
      <c r="Y221" s="114"/>
      <c r="Z221" s="114"/>
      <c r="AA221" s="114"/>
      <c r="AB221" s="114"/>
      <c r="AC221" s="114"/>
    </row>
    <row r="222" spans="2:29">
      <c r="B222" s="114"/>
      <c r="C222" s="114"/>
      <c r="D222" s="114"/>
      <c r="E222" s="114"/>
      <c r="F222" s="114"/>
      <c r="G222" s="114"/>
      <c r="H222" s="114"/>
      <c r="I222" s="114"/>
      <c r="J222" s="114"/>
      <c r="K222" s="114"/>
      <c r="L222" s="114"/>
      <c r="M222" s="114"/>
      <c r="N222" s="114"/>
      <c r="O222" s="114"/>
      <c r="P222" s="114"/>
      <c r="Q222" s="114"/>
      <c r="R222" s="114"/>
      <c r="S222" s="114"/>
      <c r="T222" s="114"/>
      <c r="U222" s="114"/>
      <c r="V222" s="114"/>
      <c r="W222" s="114"/>
      <c r="X222" s="114"/>
      <c r="Y222" s="114"/>
      <c r="Z222" s="114"/>
      <c r="AA222" s="114"/>
      <c r="AB222" s="114"/>
      <c r="AC222" s="114"/>
    </row>
    <row r="223" spans="2:29">
      <c r="B223" s="114"/>
      <c r="C223" s="114"/>
      <c r="D223" s="114"/>
      <c r="E223" s="114"/>
      <c r="F223" s="114"/>
      <c r="G223" s="114"/>
      <c r="H223" s="114"/>
      <c r="I223" s="114"/>
      <c r="J223" s="114"/>
      <c r="K223" s="114"/>
      <c r="L223" s="114"/>
      <c r="M223" s="114"/>
      <c r="N223" s="114"/>
      <c r="O223" s="114"/>
      <c r="P223" s="114"/>
      <c r="Q223" s="114"/>
      <c r="R223" s="114"/>
      <c r="S223" s="114"/>
      <c r="T223" s="114"/>
      <c r="U223" s="114"/>
      <c r="V223" s="114"/>
      <c r="W223" s="114"/>
      <c r="X223" s="114"/>
      <c r="Y223" s="114"/>
      <c r="Z223" s="114"/>
      <c r="AA223" s="114"/>
      <c r="AB223" s="114"/>
      <c r="AC223" s="114"/>
    </row>
    <row r="224" spans="2:29">
      <c r="B224" s="114"/>
      <c r="C224" s="114"/>
      <c r="D224" s="114"/>
      <c r="E224" s="114"/>
      <c r="F224" s="114"/>
      <c r="G224" s="114"/>
      <c r="H224" s="114"/>
      <c r="I224" s="114"/>
      <c r="J224" s="114"/>
      <c r="K224" s="114"/>
      <c r="L224" s="114"/>
      <c r="M224" s="114"/>
      <c r="N224" s="114"/>
      <c r="O224" s="114"/>
      <c r="P224" s="114"/>
      <c r="Q224" s="114"/>
      <c r="R224" s="114"/>
      <c r="S224" s="114"/>
      <c r="T224" s="114"/>
      <c r="U224" s="114"/>
      <c r="V224" s="114"/>
      <c r="W224" s="114"/>
      <c r="X224" s="114"/>
      <c r="Y224" s="114"/>
      <c r="Z224" s="114"/>
      <c r="AA224" s="114"/>
      <c r="AB224" s="114"/>
      <c r="AC224" s="114"/>
    </row>
    <row r="225" spans="2:29">
      <c r="B225" s="114"/>
      <c r="C225" s="114"/>
      <c r="D225" s="114"/>
      <c r="E225" s="114"/>
      <c r="F225" s="114"/>
      <c r="G225" s="114"/>
      <c r="H225" s="114"/>
      <c r="I225" s="114"/>
      <c r="J225" s="114"/>
      <c r="K225" s="114"/>
      <c r="L225" s="114"/>
      <c r="M225" s="114"/>
      <c r="N225" s="114"/>
      <c r="O225" s="114"/>
      <c r="P225" s="114"/>
      <c r="Q225" s="114"/>
      <c r="R225" s="114"/>
      <c r="S225" s="114"/>
      <c r="T225" s="114"/>
      <c r="U225" s="114"/>
      <c r="V225" s="114"/>
      <c r="W225" s="114"/>
      <c r="X225" s="114"/>
      <c r="Y225" s="114"/>
      <c r="Z225" s="114"/>
      <c r="AA225" s="114"/>
      <c r="AB225" s="114"/>
      <c r="AC225" s="114"/>
    </row>
    <row r="226" spans="2:29">
      <c r="B226" s="114"/>
      <c r="C226" s="114"/>
      <c r="D226" s="114"/>
      <c r="E226" s="114"/>
      <c r="F226" s="114"/>
      <c r="G226" s="114"/>
      <c r="H226" s="114"/>
      <c r="I226" s="114"/>
      <c r="J226" s="114"/>
      <c r="K226" s="114"/>
      <c r="L226" s="114"/>
      <c r="M226" s="114"/>
      <c r="N226" s="114"/>
      <c r="O226" s="114"/>
      <c r="P226" s="114"/>
      <c r="Q226" s="114"/>
      <c r="R226" s="114"/>
      <c r="S226" s="114"/>
      <c r="T226" s="114"/>
      <c r="U226" s="114"/>
      <c r="V226" s="114"/>
      <c r="W226" s="114"/>
      <c r="X226" s="114"/>
      <c r="Y226" s="114"/>
      <c r="Z226" s="114"/>
      <c r="AA226" s="114"/>
      <c r="AB226" s="114"/>
      <c r="AC226" s="114"/>
    </row>
    <row r="227" spans="2:29">
      <c r="B227" s="114"/>
      <c r="C227" s="114"/>
      <c r="D227" s="114"/>
      <c r="E227" s="114"/>
      <c r="F227" s="114"/>
      <c r="G227" s="114"/>
      <c r="H227" s="114"/>
      <c r="I227" s="114"/>
      <c r="J227" s="114"/>
      <c r="K227" s="114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4"/>
      <c r="Y227" s="114"/>
      <c r="Z227" s="114"/>
      <c r="AA227" s="114"/>
      <c r="AB227" s="114"/>
      <c r="AC227" s="114"/>
    </row>
    <row r="228" spans="2:29">
      <c r="B228" s="114"/>
      <c r="C228" s="114"/>
      <c r="D228" s="114"/>
      <c r="E228" s="114"/>
      <c r="F228" s="114"/>
      <c r="G228" s="114"/>
      <c r="H228" s="114"/>
      <c r="I228" s="114"/>
      <c r="J228" s="114"/>
      <c r="K228" s="114"/>
      <c r="L228" s="114"/>
      <c r="M228" s="114"/>
      <c r="N228" s="114"/>
      <c r="O228" s="114"/>
      <c r="P228" s="114"/>
      <c r="Q228" s="114"/>
      <c r="R228" s="114"/>
      <c r="S228" s="114"/>
      <c r="T228" s="114"/>
      <c r="U228" s="114"/>
      <c r="V228" s="114"/>
      <c r="W228" s="114"/>
      <c r="X228" s="114"/>
      <c r="Y228" s="114"/>
      <c r="Z228" s="114"/>
      <c r="AA228" s="114"/>
      <c r="AB228" s="114"/>
      <c r="AC228" s="114"/>
    </row>
    <row r="229" spans="2:29">
      <c r="B229" s="114"/>
      <c r="C229" s="114"/>
      <c r="D229" s="114"/>
      <c r="E229" s="114"/>
      <c r="F229" s="114"/>
      <c r="G229" s="114"/>
      <c r="H229" s="114"/>
      <c r="I229" s="114"/>
      <c r="J229" s="114"/>
      <c r="K229" s="114"/>
      <c r="L229" s="114"/>
      <c r="M229" s="114"/>
      <c r="N229" s="114"/>
      <c r="O229" s="114"/>
      <c r="P229" s="114"/>
      <c r="Q229" s="114"/>
      <c r="R229" s="114"/>
      <c r="S229" s="114"/>
      <c r="T229" s="114"/>
      <c r="U229" s="114"/>
      <c r="V229" s="114"/>
      <c r="W229" s="114"/>
      <c r="X229" s="114"/>
      <c r="Y229" s="114"/>
      <c r="Z229" s="114"/>
      <c r="AA229" s="114"/>
      <c r="AB229" s="114"/>
      <c r="AC229" s="114"/>
    </row>
    <row r="230" spans="2:29">
      <c r="B230" s="114"/>
      <c r="C230" s="114"/>
      <c r="D230" s="114"/>
      <c r="E230" s="114"/>
      <c r="F230" s="114"/>
      <c r="G230" s="114"/>
      <c r="H230" s="114"/>
      <c r="I230" s="114"/>
      <c r="J230" s="114"/>
      <c r="K230" s="114"/>
      <c r="L230" s="114"/>
      <c r="M230" s="114"/>
      <c r="N230" s="114"/>
      <c r="O230" s="114"/>
      <c r="P230" s="114"/>
      <c r="Q230" s="114"/>
      <c r="R230" s="114"/>
      <c r="S230" s="114"/>
      <c r="T230" s="114"/>
      <c r="U230" s="114"/>
      <c r="V230" s="114"/>
      <c r="W230" s="114"/>
      <c r="X230" s="114"/>
      <c r="Y230" s="114"/>
      <c r="Z230" s="114"/>
      <c r="AA230" s="114"/>
      <c r="AB230" s="114"/>
      <c r="AC230" s="114"/>
    </row>
    <row r="231" spans="2:29">
      <c r="B231" s="114"/>
      <c r="C231" s="114"/>
      <c r="D231" s="114"/>
      <c r="E231" s="114"/>
      <c r="F231" s="114"/>
      <c r="G231" s="114"/>
      <c r="H231" s="114"/>
      <c r="I231" s="114"/>
      <c r="J231" s="114"/>
      <c r="K231" s="114"/>
      <c r="L231" s="114"/>
      <c r="M231" s="114"/>
      <c r="N231" s="114"/>
      <c r="O231" s="114"/>
      <c r="P231" s="114"/>
      <c r="Q231" s="114"/>
      <c r="R231" s="114"/>
      <c r="S231" s="114"/>
      <c r="T231" s="114"/>
      <c r="U231" s="114"/>
      <c r="V231" s="114"/>
      <c r="W231" s="114"/>
      <c r="X231" s="114"/>
      <c r="Y231" s="114"/>
      <c r="Z231" s="114"/>
      <c r="AA231" s="114"/>
      <c r="AB231" s="114"/>
      <c r="AC231" s="114"/>
    </row>
    <row r="232" spans="2:29">
      <c r="B232" s="114"/>
      <c r="C232" s="114"/>
      <c r="D232" s="114"/>
      <c r="E232" s="114"/>
      <c r="F232" s="114"/>
      <c r="G232" s="114"/>
      <c r="H232" s="114"/>
      <c r="I232" s="114"/>
      <c r="J232" s="114"/>
      <c r="K232" s="114"/>
      <c r="L232" s="114"/>
      <c r="M232" s="114"/>
      <c r="N232" s="114"/>
      <c r="O232" s="114"/>
      <c r="P232" s="114"/>
      <c r="Q232" s="114"/>
      <c r="R232" s="114"/>
      <c r="S232" s="114"/>
      <c r="T232" s="114"/>
      <c r="U232" s="114"/>
      <c r="V232" s="114"/>
      <c r="W232" s="114"/>
      <c r="X232" s="114"/>
      <c r="Y232" s="114"/>
      <c r="Z232" s="114"/>
      <c r="AA232" s="114"/>
      <c r="AB232" s="114"/>
      <c r="AC232" s="114"/>
    </row>
    <row r="233" spans="2:29">
      <c r="B233" s="114"/>
      <c r="C233" s="114"/>
      <c r="D233" s="114"/>
      <c r="E233" s="114"/>
      <c r="F233" s="114"/>
      <c r="G233" s="114"/>
      <c r="H233" s="114"/>
      <c r="I233" s="114"/>
      <c r="J233" s="114"/>
      <c r="K233" s="114"/>
      <c r="L233" s="114"/>
      <c r="M233" s="114"/>
      <c r="N233" s="114"/>
      <c r="O233" s="114"/>
      <c r="P233" s="114"/>
      <c r="Q233" s="114"/>
      <c r="R233" s="114"/>
      <c r="S233" s="114"/>
      <c r="T233" s="114"/>
      <c r="U233" s="114"/>
      <c r="V233" s="114"/>
      <c r="W233" s="114"/>
      <c r="X233" s="114"/>
      <c r="Y233" s="114"/>
      <c r="Z233" s="114"/>
      <c r="AA233" s="114"/>
      <c r="AB233" s="114"/>
      <c r="AC233" s="114"/>
    </row>
    <row r="234" spans="2:29">
      <c r="B234" s="114"/>
      <c r="C234" s="114"/>
      <c r="D234" s="114"/>
      <c r="E234" s="114"/>
      <c r="F234" s="114"/>
      <c r="G234" s="114"/>
      <c r="H234" s="114"/>
      <c r="I234" s="114"/>
      <c r="J234" s="114"/>
      <c r="K234" s="114"/>
      <c r="L234" s="114"/>
      <c r="M234" s="114"/>
      <c r="N234" s="114"/>
      <c r="O234" s="114"/>
      <c r="P234" s="114"/>
      <c r="Q234" s="114"/>
      <c r="R234" s="114"/>
      <c r="S234" s="114"/>
      <c r="T234" s="114"/>
      <c r="U234" s="114"/>
      <c r="V234" s="114"/>
      <c r="W234" s="114"/>
      <c r="X234" s="114"/>
      <c r="Y234" s="114"/>
      <c r="Z234" s="114"/>
      <c r="AA234" s="114"/>
      <c r="AB234" s="114"/>
      <c r="AC234" s="114"/>
    </row>
    <row r="235" spans="2:29">
      <c r="B235" s="114"/>
      <c r="C235" s="114"/>
      <c r="D235" s="114"/>
      <c r="E235" s="114"/>
      <c r="F235" s="114"/>
      <c r="G235" s="114"/>
      <c r="H235" s="114"/>
      <c r="I235" s="114"/>
      <c r="J235" s="114"/>
      <c r="K235" s="114"/>
      <c r="L235" s="114"/>
      <c r="M235" s="114"/>
      <c r="N235" s="114"/>
      <c r="O235" s="114"/>
      <c r="P235" s="114"/>
      <c r="Q235" s="114"/>
      <c r="R235" s="114"/>
      <c r="S235" s="114"/>
      <c r="T235" s="114"/>
      <c r="U235" s="114"/>
      <c r="V235" s="114"/>
      <c r="W235" s="114"/>
      <c r="X235" s="114"/>
      <c r="Y235" s="114"/>
      <c r="Z235" s="114"/>
      <c r="AA235" s="114"/>
      <c r="AB235" s="114"/>
      <c r="AC235" s="114"/>
    </row>
    <row r="236" spans="2:29">
      <c r="B236" s="114"/>
      <c r="C236" s="114"/>
      <c r="D236" s="114"/>
      <c r="E236" s="114"/>
      <c r="F236" s="114"/>
      <c r="G236" s="114"/>
      <c r="H236" s="114"/>
      <c r="I236" s="114"/>
      <c r="J236" s="114"/>
      <c r="K236" s="114"/>
      <c r="L236" s="114"/>
      <c r="M236" s="114"/>
      <c r="N236" s="114"/>
      <c r="O236" s="114"/>
      <c r="P236" s="114"/>
      <c r="Q236" s="114"/>
      <c r="R236" s="114"/>
      <c r="S236" s="114"/>
      <c r="T236" s="114"/>
      <c r="U236" s="114"/>
      <c r="V236" s="114"/>
      <c r="W236" s="114"/>
      <c r="X236" s="114"/>
      <c r="Y236" s="114"/>
      <c r="Z236" s="114"/>
      <c r="AA236" s="114"/>
      <c r="AB236" s="114"/>
      <c r="AC236" s="114"/>
    </row>
    <row r="237" spans="2:29">
      <c r="B237" s="114"/>
      <c r="C237" s="114"/>
      <c r="D237" s="114"/>
      <c r="E237" s="114"/>
      <c r="F237" s="114"/>
      <c r="G237" s="114"/>
      <c r="H237" s="114"/>
      <c r="I237" s="114"/>
      <c r="J237" s="114"/>
      <c r="K237" s="114"/>
      <c r="L237" s="114"/>
      <c r="M237" s="114"/>
      <c r="N237" s="114"/>
      <c r="O237" s="114"/>
      <c r="P237" s="114"/>
      <c r="Q237" s="114"/>
      <c r="R237" s="114"/>
      <c r="S237" s="114"/>
      <c r="T237" s="114"/>
      <c r="U237" s="114"/>
      <c r="V237" s="114"/>
      <c r="W237" s="114"/>
      <c r="X237" s="114"/>
      <c r="Y237" s="114"/>
      <c r="Z237" s="114"/>
      <c r="AA237" s="114"/>
      <c r="AB237" s="114"/>
      <c r="AC237" s="114"/>
    </row>
    <row r="238" spans="2:29">
      <c r="B238" s="114"/>
      <c r="C238" s="114"/>
      <c r="D238" s="114"/>
      <c r="E238" s="114"/>
      <c r="F238" s="114"/>
      <c r="G238" s="114"/>
      <c r="H238" s="114"/>
      <c r="I238" s="114"/>
      <c r="J238" s="114"/>
      <c r="K238" s="114"/>
      <c r="L238" s="114"/>
      <c r="M238" s="114"/>
      <c r="N238" s="114"/>
      <c r="O238" s="114"/>
      <c r="P238" s="114"/>
      <c r="Q238" s="114"/>
      <c r="R238" s="114"/>
      <c r="S238" s="114"/>
      <c r="T238" s="114"/>
      <c r="U238" s="114"/>
      <c r="V238" s="114"/>
      <c r="W238" s="114"/>
      <c r="X238" s="114"/>
      <c r="Y238" s="114"/>
      <c r="Z238" s="114"/>
      <c r="AA238" s="114"/>
      <c r="AB238" s="114"/>
      <c r="AC238" s="114"/>
    </row>
    <row r="239" spans="2:29">
      <c r="B239" s="114"/>
      <c r="C239" s="114"/>
      <c r="D239" s="114"/>
      <c r="E239" s="114"/>
      <c r="F239" s="114"/>
      <c r="G239" s="114"/>
      <c r="H239" s="114"/>
      <c r="I239" s="114"/>
      <c r="J239" s="114"/>
      <c r="K239" s="114"/>
      <c r="L239" s="114"/>
      <c r="M239" s="114"/>
      <c r="N239" s="114"/>
      <c r="O239" s="114"/>
      <c r="P239" s="114"/>
      <c r="Q239" s="114"/>
      <c r="R239" s="114"/>
      <c r="S239" s="114"/>
      <c r="T239" s="114"/>
      <c r="U239" s="114"/>
      <c r="V239" s="114"/>
      <c r="W239" s="114"/>
      <c r="X239" s="114"/>
      <c r="Y239" s="114"/>
      <c r="Z239" s="114"/>
      <c r="AA239" s="114"/>
      <c r="AB239" s="114"/>
      <c r="AC239" s="114"/>
    </row>
    <row r="240" spans="2:29">
      <c r="B240" s="114"/>
      <c r="C240" s="114"/>
      <c r="D240" s="114"/>
      <c r="E240" s="114"/>
      <c r="F240" s="114"/>
      <c r="G240" s="114"/>
      <c r="H240" s="114"/>
      <c r="I240" s="114"/>
      <c r="J240" s="114"/>
      <c r="K240" s="114"/>
      <c r="L240" s="114"/>
      <c r="M240" s="114"/>
      <c r="N240" s="114"/>
      <c r="O240" s="114"/>
      <c r="P240" s="114"/>
      <c r="Q240" s="114"/>
      <c r="R240" s="114"/>
      <c r="S240" s="114"/>
      <c r="T240" s="114"/>
      <c r="U240" s="114"/>
      <c r="V240" s="114"/>
      <c r="W240" s="114"/>
      <c r="X240" s="114"/>
      <c r="Y240" s="114"/>
      <c r="Z240" s="114"/>
      <c r="AA240" s="114"/>
      <c r="AB240" s="114"/>
      <c r="AC240" s="114"/>
    </row>
    <row r="241" spans="2:29">
      <c r="B241" s="114"/>
      <c r="C241" s="114"/>
      <c r="D241" s="114"/>
      <c r="E241" s="114"/>
      <c r="F241" s="114"/>
      <c r="G241" s="114"/>
      <c r="H241" s="114"/>
      <c r="I241" s="114"/>
      <c r="J241" s="114"/>
      <c r="K241" s="114"/>
      <c r="L241" s="114"/>
      <c r="M241" s="114"/>
      <c r="N241" s="114"/>
      <c r="O241" s="114"/>
      <c r="P241" s="114"/>
      <c r="Q241" s="114"/>
      <c r="R241" s="114"/>
      <c r="S241" s="114"/>
      <c r="T241" s="114"/>
      <c r="U241" s="114"/>
      <c r="V241" s="114"/>
      <c r="W241" s="114"/>
      <c r="X241" s="114"/>
      <c r="Y241" s="114"/>
      <c r="Z241" s="114"/>
      <c r="AA241" s="114"/>
      <c r="AB241" s="114"/>
      <c r="AC241" s="114"/>
    </row>
    <row r="242" spans="2:29">
      <c r="B242" s="114"/>
      <c r="C242" s="114"/>
      <c r="D242" s="114"/>
      <c r="E242" s="114"/>
      <c r="F242" s="114"/>
      <c r="G242" s="114"/>
      <c r="H242" s="114"/>
      <c r="I242" s="114"/>
      <c r="J242" s="114"/>
      <c r="K242" s="114"/>
      <c r="L242" s="114"/>
      <c r="M242" s="114"/>
      <c r="N242" s="114"/>
      <c r="O242" s="114"/>
      <c r="P242" s="114"/>
      <c r="Q242" s="114"/>
      <c r="R242" s="114"/>
      <c r="S242" s="114"/>
      <c r="T242" s="114"/>
      <c r="U242" s="114"/>
      <c r="V242" s="114"/>
      <c r="W242" s="114"/>
      <c r="X242" s="114"/>
      <c r="Y242" s="114"/>
      <c r="Z242" s="114"/>
      <c r="AA242" s="114"/>
      <c r="AB242" s="114"/>
      <c r="AC242" s="114"/>
    </row>
    <row r="243" spans="2:29">
      <c r="B243" s="114"/>
      <c r="C243" s="114"/>
      <c r="D243" s="114"/>
      <c r="E243" s="114"/>
      <c r="F243" s="114"/>
      <c r="G243" s="114"/>
      <c r="H243" s="114"/>
      <c r="I243" s="114"/>
      <c r="J243" s="114"/>
      <c r="K243" s="114"/>
      <c r="L243" s="114"/>
      <c r="M243" s="114"/>
      <c r="N243" s="114"/>
      <c r="O243" s="114"/>
      <c r="P243" s="114"/>
      <c r="Q243" s="114"/>
      <c r="R243" s="114"/>
      <c r="S243" s="114"/>
      <c r="T243" s="114"/>
      <c r="U243" s="114"/>
      <c r="V243" s="114"/>
      <c r="W243" s="114"/>
      <c r="X243" s="114"/>
      <c r="Y243" s="114"/>
      <c r="Z243" s="114"/>
      <c r="AA243" s="114"/>
      <c r="AB243" s="114"/>
      <c r="AC243" s="114"/>
    </row>
    <row r="244" spans="2:29">
      <c r="B244" s="114"/>
      <c r="C244" s="114"/>
      <c r="D244" s="114"/>
      <c r="E244" s="114"/>
      <c r="F244" s="114"/>
      <c r="G244" s="114"/>
      <c r="H244" s="114"/>
      <c r="I244" s="114"/>
      <c r="J244" s="114"/>
      <c r="K244" s="114"/>
      <c r="L244" s="114"/>
      <c r="M244" s="114"/>
      <c r="N244" s="114"/>
      <c r="O244" s="114"/>
      <c r="P244" s="114"/>
      <c r="Q244" s="114"/>
      <c r="R244" s="114"/>
      <c r="S244" s="114"/>
      <c r="T244" s="114"/>
      <c r="U244" s="114"/>
      <c r="V244" s="114"/>
      <c r="W244" s="114"/>
      <c r="X244" s="114"/>
      <c r="Y244" s="114"/>
      <c r="Z244" s="114"/>
      <c r="AA244" s="114"/>
      <c r="AB244" s="114"/>
      <c r="AC244" s="114"/>
    </row>
    <row r="245" spans="2:29">
      <c r="B245" s="114"/>
      <c r="C245" s="114"/>
      <c r="D245" s="114"/>
      <c r="E245" s="114"/>
      <c r="F245" s="114"/>
      <c r="G245" s="114"/>
      <c r="H245" s="114"/>
      <c r="I245" s="114"/>
      <c r="J245" s="114"/>
      <c r="K245" s="114"/>
      <c r="L245" s="114"/>
      <c r="M245" s="114"/>
      <c r="N245" s="114"/>
      <c r="O245" s="114"/>
      <c r="P245" s="114"/>
      <c r="Q245" s="114"/>
      <c r="R245" s="114"/>
      <c r="S245" s="114"/>
      <c r="T245" s="114"/>
      <c r="U245" s="114"/>
      <c r="V245" s="114"/>
      <c r="W245" s="114"/>
      <c r="X245" s="114"/>
      <c r="Y245" s="114"/>
      <c r="Z245" s="114"/>
      <c r="AA245" s="114"/>
      <c r="AB245" s="114"/>
      <c r="AC245" s="114"/>
    </row>
    <row r="246" spans="2:29">
      <c r="B246" s="114"/>
      <c r="C246" s="114"/>
      <c r="D246" s="114"/>
      <c r="E246" s="114"/>
      <c r="F246" s="114"/>
      <c r="G246" s="114"/>
      <c r="H246" s="114"/>
      <c r="I246" s="114"/>
      <c r="J246" s="114"/>
      <c r="K246" s="114"/>
      <c r="L246" s="114"/>
      <c r="M246" s="114"/>
      <c r="N246" s="114"/>
      <c r="O246" s="114"/>
      <c r="P246" s="114"/>
      <c r="Q246" s="114"/>
      <c r="R246" s="114"/>
      <c r="S246" s="114"/>
      <c r="T246" s="114"/>
      <c r="U246" s="114"/>
      <c r="V246" s="114"/>
      <c r="W246" s="114"/>
      <c r="X246" s="114"/>
      <c r="Y246" s="114"/>
      <c r="Z246" s="114"/>
      <c r="AA246" s="114"/>
      <c r="AB246" s="114"/>
      <c r="AC246" s="114"/>
    </row>
    <row r="247" spans="2:29">
      <c r="B247" s="114"/>
      <c r="C247" s="114"/>
      <c r="D247" s="114"/>
      <c r="E247" s="114"/>
      <c r="F247" s="114"/>
      <c r="G247" s="114"/>
      <c r="H247" s="114"/>
      <c r="I247" s="114"/>
      <c r="J247" s="114"/>
      <c r="K247" s="114"/>
      <c r="L247" s="114"/>
      <c r="M247" s="114"/>
      <c r="N247" s="114"/>
      <c r="O247" s="114"/>
      <c r="P247" s="114"/>
      <c r="Q247" s="114"/>
      <c r="R247" s="114"/>
      <c r="S247" s="114"/>
      <c r="T247" s="114"/>
      <c r="U247" s="114"/>
      <c r="V247" s="114"/>
      <c r="W247" s="114"/>
      <c r="X247" s="114"/>
      <c r="Y247" s="114"/>
      <c r="Z247" s="114"/>
      <c r="AA247" s="114"/>
      <c r="AB247" s="114"/>
      <c r="AC247" s="114"/>
    </row>
    <row r="248" spans="2:29">
      <c r="B248" s="114"/>
      <c r="C248" s="114"/>
      <c r="D248" s="114"/>
      <c r="E248" s="114"/>
      <c r="F248" s="114"/>
      <c r="G248" s="114"/>
      <c r="H248" s="114"/>
      <c r="I248" s="114"/>
      <c r="J248" s="114"/>
      <c r="K248" s="114"/>
      <c r="L248" s="114"/>
      <c r="M248" s="114"/>
      <c r="N248" s="114"/>
      <c r="O248" s="114"/>
      <c r="P248" s="114"/>
      <c r="Q248" s="114"/>
      <c r="R248" s="114"/>
      <c r="S248" s="114"/>
      <c r="T248" s="114"/>
      <c r="U248" s="114"/>
      <c r="V248" s="114"/>
      <c r="W248" s="114"/>
      <c r="X248" s="114"/>
      <c r="Y248" s="114"/>
      <c r="Z248" s="114"/>
      <c r="AA248" s="114"/>
      <c r="AB248" s="114"/>
      <c r="AC248" s="114"/>
    </row>
    <row r="249" spans="2:29">
      <c r="B249" s="114"/>
      <c r="C249" s="114"/>
      <c r="D249" s="114"/>
      <c r="E249" s="114"/>
      <c r="F249" s="114"/>
      <c r="G249" s="114"/>
      <c r="H249" s="114"/>
      <c r="I249" s="114"/>
      <c r="J249" s="114"/>
      <c r="K249" s="114"/>
      <c r="L249" s="114"/>
      <c r="M249" s="114"/>
      <c r="N249" s="114"/>
      <c r="O249" s="114"/>
      <c r="P249" s="114"/>
      <c r="Q249" s="114"/>
      <c r="R249" s="114"/>
      <c r="S249" s="114"/>
      <c r="T249" s="114"/>
      <c r="U249" s="114"/>
      <c r="V249" s="114"/>
      <c r="W249" s="114"/>
      <c r="X249" s="114"/>
      <c r="Y249" s="114"/>
      <c r="Z249" s="114"/>
      <c r="AA249" s="114"/>
      <c r="AB249" s="114"/>
      <c r="AC249" s="114"/>
    </row>
    <row r="250" spans="2:29">
      <c r="B250" s="114"/>
      <c r="C250" s="114"/>
      <c r="D250" s="114"/>
      <c r="E250" s="114"/>
      <c r="F250" s="114"/>
      <c r="G250" s="114"/>
      <c r="H250" s="114"/>
      <c r="I250" s="114"/>
      <c r="J250" s="114"/>
      <c r="K250" s="114"/>
      <c r="L250" s="114"/>
      <c r="M250" s="114"/>
      <c r="N250" s="114"/>
      <c r="O250" s="114"/>
      <c r="P250" s="114"/>
      <c r="Q250" s="114"/>
      <c r="R250" s="114"/>
      <c r="S250" s="114"/>
      <c r="T250" s="114"/>
      <c r="U250" s="114"/>
      <c r="V250" s="114"/>
      <c r="W250" s="114"/>
      <c r="X250" s="114"/>
      <c r="Y250" s="114"/>
      <c r="Z250" s="114"/>
      <c r="AA250" s="114"/>
      <c r="AB250" s="114"/>
      <c r="AC250" s="114"/>
    </row>
    <row r="251" spans="2:29">
      <c r="B251" s="114"/>
      <c r="C251" s="114"/>
      <c r="D251" s="114"/>
      <c r="E251" s="114"/>
      <c r="F251" s="114"/>
      <c r="G251" s="114"/>
      <c r="H251" s="114"/>
      <c r="I251" s="114"/>
      <c r="J251" s="114"/>
      <c r="K251" s="114"/>
      <c r="L251" s="114"/>
      <c r="M251" s="114"/>
      <c r="N251" s="114"/>
      <c r="O251" s="114"/>
      <c r="P251" s="114"/>
      <c r="Q251" s="114"/>
      <c r="R251" s="114"/>
      <c r="S251" s="114"/>
      <c r="T251" s="114"/>
      <c r="U251" s="114"/>
      <c r="V251" s="114"/>
      <c r="W251" s="114"/>
      <c r="X251" s="114"/>
      <c r="Y251" s="114"/>
      <c r="Z251" s="114"/>
      <c r="AA251" s="114"/>
      <c r="AB251" s="114"/>
      <c r="AC251" s="114"/>
    </row>
    <row r="252" spans="2:29">
      <c r="B252" s="114"/>
      <c r="C252" s="114"/>
      <c r="D252" s="114"/>
      <c r="E252" s="114"/>
      <c r="F252" s="114"/>
      <c r="G252" s="114"/>
      <c r="H252" s="114"/>
      <c r="I252" s="114"/>
      <c r="J252" s="114"/>
      <c r="K252" s="114"/>
      <c r="L252" s="114"/>
      <c r="M252" s="114"/>
      <c r="N252" s="114"/>
      <c r="O252" s="114"/>
      <c r="P252" s="114"/>
      <c r="Q252" s="114"/>
      <c r="R252" s="114"/>
      <c r="S252" s="114"/>
      <c r="T252" s="114"/>
      <c r="U252" s="114"/>
      <c r="V252" s="114"/>
      <c r="W252" s="114"/>
      <c r="X252" s="114"/>
      <c r="Y252" s="114"/>
      <c r="Z252" s="114"/>
      <c r="AA252" s="114"/>
      <c r="AB252" s="114"/>
      <c r="AC252" s="114"/>
    </row>
    <row r="253" spans="2:29">
      <c r="B253" s="114"/>
      <c r="C253" s="114"/>
      <c r="D253" s="114"/>
      <c r="E253" s="114"/>
      <c r="F253" s="114"/>
      <c r="G253" s="114"/>
      <c r="H253" s="114"/>
      <c r="I253" s="114"/>
      <c r="J253" s="114"/>
      <c r="K253" s="114"/>
      <c r="L253" s="114"/>
      <c r="M253" s="114"/>
      <c r="N253" s="114"/>
      <c r="O253" s="114"/>
      <c r="P253" s="114"/>
      <c r="Q253" s="114"/>
      <c r="R253" s="114"/>
      <c r="S253" s="114"/>
      <c r="T253" s="114"/>
      <c r="U253" s="114"/>
      <c r="V253" s="114"/>
      <c r="W253" s="114"/>
      <c r="X253" s="114"/>
      <c r="Y253" s="114"/>
      <c r="Z253" s="114"/>
      <c r="AA253" s="114"/>
      <c r="AB253" s="114"/>
      <c r="AC253" s="114"/>
    </row>
    <row r="254" spans="2:29">
      <c r="B254" s="114"/>
      <c r="C254" s="114"/>
      <c r="D254" s="114"/>
      <c r="E254" s="114"/>
      <c r="F254" s="114"/>
      <c r="G254" s="114"/>
      <c r="H254" s="114"/>
      <c r="I254" s="114"/>
      <c r="J254" s="114"/>
      <c r="K254" s="114"/>
      <c r="L254" s="114"/>
      <c r="M254" s="114"/>
      <c r="N254" s="114"/>
      <c r="O254" s="114"/>
      <c r="P254" s="114"/>
      <c r="Q254" s="114"/>
      <c r="R254" s="114"/>
      <c r="S254" s="114"/>
      <c r="T254" s="114"/>
      <c r="U254" s="114"/>
      <c r="V254" s="114"/>
      <c r="W254" s="114"/>
      <c r="X254" s="114"/>
      <c r="Y254" s="114"/>
      <c r="Z254" s="114"/>
      <c r="AA254" s="114"/>
      <c r="AB254" s="114"/>
      <c r="AC254" s="114"/>
    </row>
    <row r="255" spans="2:29">
      <c r="B255" s="114"/>
      <c r="C255" s="114"/>
      <c r="D255" s="114"/>
      <c r="E255" s="114"/>
      <c r="F255" s="114"/>
      <c r="G255" s="114"/>
      <c r="H255" s="114"/>
      <c r="I255" s="114"/>
      <c r="J255" s="114"/>
      <c r="K255" s="114"/>
      <c r="L255" s="114"/>
      <c r="M255" s="114"/>
      <c r="N255" s="114"/>
      <c r="O255" s="114"/>
      <c r="P255" s="114"/>
      <c r="Q255" s="114"/>
      <c r="R255" s="114"/>
      <c r="S255" s="114"/>
      <c r="T255" s="114"/>
      <c r="U255" s="114"/>
      <c r="V255" s="114"/>
      <c r="W255" s="114"/>
      <c r="X255" s="114"/>
      <c r="Y255" s="114"/>
      <c r="Z255" s="114"/>
      <c r="AA255" s="114"/>
      <c r="AB255" s="114"/>
      <c r="AC255" s="114"/>
    </row>
    <row r="256" spans="2:29">
      <c r="B256" s="114"/>
      <c r="C256" s="114"/>
      <c r="D256" s="114"/>
      <c r="E256" s="114"/>
      <c r="F256" s="114"/>
      <c r="G256" s="114"/>
      <c r="H256" s="114"/>
      <c r="I256" s="114"/>
      <c r="J256" s="114"/>
      <c r="K256" s="114"/>
      <c r="L256" s="114"/>
      <c r="M256" s="114"/>
      <c r="N256" s="114"/>
      <c r="O256" s="114"/>
      <c r="P256" s="114"/>
      <c r="Q256" s="114"/>
      <c r="R256" s="114"/>
      <c r="S256" s="114"/>
      <c r="T256" s="114"/>
      <c r="U256" s="114"/>
      <c r="V256" s="114"/>
      <c r="W256" s="114"/>
      <c r="X256" s="114"/>
      <c r="Y256" s="114"/>
      <c r="Z256" s="114"/>
      <c r="AA256" s="114"/>
      <c r="AB256" s="114"/>
      <c r="AC256" s="114"/>
    </row>
    <row r="257" spans="2:29">
      <c r="B257" s="114"/>
      <c r="C257" s="114"/>
      <c r="D257" s="114"/>
      <c r="E257" s="114"/>
      <c r="F257" s="114"/>
      <c r="G257" s="114"/>
      <c r="H257" s="114"/>
      <c r="I257" s="114"/>
      <c r="J257" s="114"/>
      <c r="K257" s="114"/>
      <c r="L257" s="114"/>
      <c r="M257" s="114"/>
      <c r="N257" s="114"/>
      <c r="O257" s="114"/>
      <c r="P257" s="114"/>
      <c r="Q257" s="114"/>
      <c r="R257" s="114"/>
      <c r="S257" s="114"/>
      <c r="T257" s="114"/>
      <c r="U257" s="114"/>
      <c r="V257" s="114"/>
      <c r="W257" s="114"/>
      <c r="X257" s="114"/>
      <c r="Y257" s="114"/>
      <c r="Z257" s="114"/>
      <c r="AA257" s="114"/>
      <c r="AB257" s="114"/>
      <c r="AC257" s="114"/>
    </row>
    <row r="258" spans="2:29">
      <c r="B258" s="114"/>
      <c r="C258" s="114"/>
      <c r="D258" s="114"/>
      <c r="E258" s="114"/>
      <c r="F258" s="114"/>
      <c r="G258" s="114"/>
      <c r="H258" s="114"/>
      <c r="I258" s="114"/>
      <c r="J258" s="114"/>
      <c r="K258" s="114"/>
      <c r="L258" s="114"/>
      <c r="M258" s="114"/>
      <c r="N258" s="114"/>
      <c r="O258" s="114"/>
      <c r="P258" s="114"/>
      <c r="Q258" s="114"/>
      <c r="R258" s="114"/>
      <c r="S258" s="114"/>
      <c r="T258" s="114"/>
      <c r="U258" s="114"/>
      <c r="V258" s="114"/>
      <c r="W258" s="114"/>
      <c r="X258" s="114"/>
      <c r="Y258" s="114"/>
      <c r="Z258" s="114"/>
      <c r="AA258" s="114"/>
      <c r="AB258" s="114"/>
      <c r="AC258" s="114"/>
    </row>
    <row r="259" spans="2:29">
      <c r="B259" s="114"/>
      <c r="C259" s="114"/>
      <c r="D259" s="114"/>
      <c r="E259" s="114"/>
      <c r="F259" s="114"/>
      <c r="G259" s="114"/>
      <c r="H259" s="114"/>
      <c r="I259" s="114"/>
      <c r="J259" s="114"/>
      <c r="K259" s="114"/>
      <c r="L259" s="114"/>
      <c r="M259" s="114"/>
      <c r="N259" s="114"/>
      <c r="O259" s="114"/>
      <c r="P259" s="114"/>
      <c r="Q259" s="114"/>
      <c r="R259" s="114"/>
      <c r="S259" s="114"/>
      <c r="T259" s="114"/>
      <c r="U259" s="114"/>
      <c r="V259" s="114"/>
      <c r="W259" s="114"/>
      <c r="X259" s="114"/>
      <c r="Y259" s="114"/>
      <c r="Z259" s="114"/>
      <c r="AA259" s="114"/>
      <c r="AB259" s="114"/>
      <c r="AC259" s="114"/>
    </row>
    <row r="260" spans="2:29">
      <c r="B260" s="114"/>
      <c r="C260" s="114"/>
      <c r="D260" s="114"/>
      <c r="E260" s="114"/>
      <c r="F260" s="114"/>
      <c r="G260" s="114"/>
      <c r="H260" s="114"/>
      <c r="I260" s="114"/>
      <c r="J260" s="114"/>
      <c r="K260" s="114"/>
      <c r="L260" s="114"/>
      <c r="M260" s="114"/>
      <c r="N260" s="114"/>
      <c r="O260" s="114"/>
      <c r="P260" s="114"/>
      <c r="Q260" s="114"/>
      <c r="R260" s="114"/>
      <c r="S260" s="114"/>
      <c r="T260" s="114"/>
      <c r="U260" s="114"/>
      <c r="V260" s="114"/>
      <c r="W260" s="114"/>
      <c r="X260" s="114"/>
      <c r="Y260" s="114"/>
      <c r="Z260" s="114"/>
      <c r="AA260" s="114"/>
      <c r="AB260" s="114"/>
      <c r="AC260" s="114"/>
    </row>
    <row r="261" spans="2:29">
      <c r="B261" s="114"/>
      <c r="C261" s="114"/>
      <c r="D261" s="114"/>
      <c r="E261" s="114"/>
      <c r="F261" s="114"/>
      <c r="G261" s="114"/>
      <c r="H261" s="114"/>
      <c r="I261" s="114"/>
      <c r="J261" s="114"/>
      <c r="K261" s="114"/>
      <c r="L261" s="114"/>
      <c r="M261" s="114"/>
      <c r="N261" s="114"/>
      <c r="O261" s="114"/>
      <c r="P261" s="114"/>
      <c r="Q261" s="114"/>
      <c r="R261" s="114"/>
      <c r="S261" s="114"/>
      <c r="T261" s="114"/>
      <c r="U261" s="114"/>
      <c r="V261" s="114"/>
      <c r="W261" s="114"/>
      <c r="X261" s="114"/>
      <c r="Y261" s="114"/>
      <c r="Z261" s="114"/>
      <c r="AA261" s="114"/>
      <c r="AB261" s="114"/>
      <c r="AC261" s="114"/>
    </row>
    <row r="262" spans="2:29">
      <c r="B262" s="114"/>
      <c r="C262" s="114"/>
      <c r="D262" s="114"/>
      <c r="E262" s="114"/>
      <c r="F262" s="114"/>
      <c r="G262" s="114"/>
      <c r="H262" s="114"/>
      <c r="I262" s="114"/>
      <c r="J262" s="114"/>
      <c r="K262" s="114"/>
      <c r="L262" s="114"/>
      <c r="M262" s="114"/>
      <c r="N262" s="114"/>
      <c r="O262" s="114"/>
      <c r="P262" s="114"/>
      <c r="Q262" s="114"/>
      <c r="R262" s="114"/>
      <c r="S262" s="114"/>
      <c r="T262" s="114"/>
      <c r="U262" s="114"/>
      <c r="V262" s="114"/>
      <c r="W262" s="114"/>
      <c r="X262" s="114"/>
      <c r="Y262" s="114"/>
      <c r="Z262" s="114"/>
      <c r="AA262" s="114"/>
      <c r="AB262" s="114"/>
      <c r="AC262" s="114"/>
    </row>
    <row r="263" spans="2:29">
      <c r="B263" s="114"/>
      <c r="C263" s="114"/>
      <c r="D263" s="114"/>
      <c r="E263" s="114"/>
      <c r="F263" s="114"/>
      <c r="G263" s="114"/>
      <c r="H263" s="114"/>
      <c r="I263" s="114"/>
      <c r="J263" s="114"/>
      <c r="K263" s="114"/>
      <c r="L263" s="114"/>
      <c r="M263" s="114"/>
      <c r="N263" s="114"/>
      <c r="O263" s="114"/>
      <c r="P263" s="114"/>
      <c r="Q263" s="114"/>
      <c r="R263" s="114"/>
      <c r="S263" s="114"/>
      <c r="T263" s="114"/>
      <c r="U263" s="114"/>
      <c r="V263" s="114"/>
      <c r="W263" s="114"/>
      <c r="X263" s="114"/>
      <c r="Y263" s="114"/>
      <c r="Z263" s="114"/>
      <c r="AA263" s="114"/>
      <c r="AB263" s="114"/>
      <c r="AC263" s="114"/>
    </row>
    <row r="264" spans="2:29">
      <c r="B264" s="114"/>
      <c r="C264" s="114"/>
      <c r="D264" s="114"/>
      <c r="E264" s="114"/>
      <c r="F264" s="114"/>
      <c r="G264" s="114"/>
      <c r="H264" s="114"/>
      <c r="I264" s="114"/>
      <c r="J264" s="114"/>
      <c r="K264" s="114"/>
      <c r="L264" s="114"/>
      <c r="M264" s="114"/>
      <c r="N264" s="114"/>
      <c r="O264" s="114"/>
      <c r="P264" s="114"/>
      <c r="Q264" s="114"/>
      <c r="R264" s="114"/>
      <c r="S264" s="114"/>
      <c r="T264" s="114"/>
      <c r="U264" s="114"/>
      <c r="V264" s="114"/>
      <c r="W264" s="114"/>
      <c r="X264" s="114"/>
      <c r="Y264" s="114"/>
      <c r="Z264" s="114"/>
      <c r="AA264" s="114"/>
      <c r="AB264" s="114"/>
      <c r="AC264" s="114"/>
    </row>
    <row r="265" spans="2:29">
      <c r="B265" s="114"/>
      <c r="C265" s="114"/>
      <c r="D265" s="114"/>
      <c r="E265" s="114"/>
      <c r="F265" s="114"/>
      <c r="G265" s="114"/>
      <c r="H265" s="114"/>
      <c r="I265" s="114"/>
      <c r="J265" s="114"/>
      <c r="K265" s="114"/>
      <c r="L265" s="114"/>
      <c r="M265" s="114"/>
      <c r="N265" s="114"/>
      <c r="O265" s="114"/>
      <c r="P265" s="114"/>
      <c r="Q265" s="114"/>
      <c r="R265" s="114"/>
      <c r="S265" s="114"/>
      <c r="T265" s="114"/>
      <c r="U265" s="114"/>
      <c r="V265" s="114"/>
      <c r="W265" s="114"/>
      <c r="X265" s="114"/>
      <c r="Y265" s="114"/>
      <c r="Z265" s="114"/>
      <c r="AA265" s="114"/>
      <c r="AB265" s="114"/>
      <c r="AC265" s="114"/>
    </row>
    <row r="266" spans="2:29">
      <c r="B266" s="114"/>
      <c r="C266" s="114"/>
      <c r="D266" s="114"/>
      <c r="E266" s="114"/>
      <c r="F266" s="114"/>
      <c r="G266" s="114"/>
      <c r="H266" s="114"/>
      <c r="I266" s="114"/>
      <c r="J266" s="114"/>
      <c r="K266" s="114"/>
      <c r="L266" s="114"/>
      <c r="M266" s="114"/>
      <c r="N266" s="114"/>
      <c r="O266" s="114"/>
      <c r="P266" s="114"/>
      <c r="Q266" s="114"/>
      <c r="R266" s="114"/>
      <c r="S266" s="114"/>
      <c r="T266" s="114"/>
      <c r="U266" s="114"/>
      <c r="V266" s="114"/>
      <c r="W266" s="114"/>
      <c r="X266" s="114"/>
      <c r="Y266" s="114"/>
      <c r="Z266" s="114"/>
      <c r="AA266" s="114"/>
      <c r="AB266" s="114"/>
      <c r="AC266" s="114"/>
    </row>
    <row r="267" spans="2:29">
      <c r="B267" s="114"/>
      <c r="C267" s="114"/>
      <c r="D267" s="114"/>
      <c r="E267" s="114"/>
      <c r="F267" s="114"/>
      <c r="G267" s="114"/>
      <c r="H267" s="114"/>
      <c r="I267" s="114"/>
      <c r="J267" s="114"/>
      <c r="K267" s="114"/>
      <c r="L267" s="114"/>
      <c r="M267" s="114"/>
      <c r="N267" s="114"/>
      <c r="O267" s="114"/>
      <c r="P267" s="114"/>
      <c r="Q267" s="114"/>
      <c r="R267" s="114"/>
      <c r="S267" s="114"/>
      <c r="T267" s="114"/>
      <c r="U267" s="114"/>
      <c r="V267" s="114"/>
      <c r="W267" s="114"/>
      <c r="X267" s="114"/>
      <c r="Y267" s="114"/>
      <c r="Z267" s="114"/>
      <c r="AA267" s="114"/>
      <c r="AB267" s="114"/>
      <c r="AC267" s="114"/>
    </row>
    <row r="268" spans="2:29">
      <c r="B268" s="114"/>
      <c r="C268" s="114"/>
      <c r="D268" s="114"/>
      <c r="E268" s="114"/>
      <c r="F268" s="114"/>
      <c r="G268" s="114"/>
      <c r="H268" s="114"/>
      <c r="I268" s="114"/>
      <c r="J268" s="114"/>
      <c r="K268" s="114"/>
      <c r="L268" s="114"/>
      <c r="M268" s="114"/>
      <c r="N268" s="114"/>
      <c r="O268" s="114"/>
      <c r="P268" s="114"/>
      <c r="Q268" s="114"/>
      <c r="R268" s="114"/>
      <c r="S268" s="114"/>
      <c r="T268" s="114"/>
      <c r="U268" s="114"/>
      <c r="V268" s="114"/>
      <c r="W268" s="114"/>
      <c r="X268" s="114"/>
      <c r="Y268" s="114"/>
      <c r="Z268" s="114"/>
      <c r="AA268" s="114"/>
      <c r="AB268" s="114"/>
      <c r="AC268" s="114"/>
    </row>
    <row r="269" spans="2:29">
      <c r="B269" s="114"/>
      <c r="C269" s="114"/>
      <c r="D269" s="114"/>
      <c r="E269" s="114"/>
      <c r="F269" s="114"/>
      <c r="G269" s="114"/>
      <c r="H269" s="114"/>
      <c r="I269" s="114"/>
      <c r="J269" s="114"/>
      <c r="K269" s="114"/>
      <c r="L269" s="114"/>
      <c r="M269" s="114"/>
      <c r="N269" s="114"/>
      <c r="O269" s="114"/>
      <c r="P269" s="114"/>
      <c r="Q269" s="114"/>
      <c r="R269" s="114"/>
      <c r="S269" s="114"/>
      <c r="T269" s="114"/>
      <c r="U269" s="114"/>
      <c r="V269" s="114"/>
      <c r="W269" s="114"/>
      <c r="X269" s="114"/>
      <c r="Y269" s="114"/>
      <c r="Z269" s="114"/>
      <c r="AA269" s="114"/>
      <c r="AB269" s="114"/>
      <c r="AC269" s="114"/>
    </row>
    <row r="270" spans="2:29">
      <c r="B270" s="114"/>
      <c r="C270" s="114"/>
      <c r="D270" s="114"/>
      <c r="E270" s="114"/>
      <c r="F270" s="114"/>
      <c r="G270" s="114"/>
      <c r="H270" s="114"/>
      <c r="I270" s="114"/>
      <c r="J270" s="114"/>
      <c r="K270" s="114"/>
      <c r="L270" s="114"/>
      <c r="M270" s="114"/>
      <c r="N270" s="114"/>
      <c r="O270" s="114"/>
      <c r="P270" s="114"/>
      <c r="Q270" s="114"/>
      <c r="R270" s="114"/>
      <c r="S270" s="114"/>
      <c r="T270" s="114"/>
      <c r="U270" s="114"/>
      <c r="V270" s="114"/>
      <c r="W270" s="114"/>
      <c r="X270" s="114"/>
      <c r="Y270" s="114"/>
      <c r="Z270" s="114"/>
      <c r="AA270" s="114"/>
      <c r="AB270" s="114"/>
      <c r="AC270" s="114"/>
    </row>
    <row r="271" spans="2:29">
      <c r="B271" s="114"/>
      <c r="C271" s="114"/>
      <c r="D271" s="114"/>
      <c r="E271" s="114"/>
      <c r="F271" s="114"/>
      <c r="G271" s="114"/>
      <c r="H271" s="114"/>
      <c r="I271" s="114"/>
      <c r="J271" s="114"/>
      <c r="K271" s="114"/>
      <c r="L271" s="114"/>
      <c r="M271" s="114"/>
      <c r="N271" s="114"/>
      <c r="O271" s="114"/>
      <c r="P271" s="114"/>
      <c r="Q271" s="114"/>
      <c r="R271" s="114"/>
      <c r="S271" s="114"/>
      <c r="T271" s="114"/>
      <c r="U271" s="114"/>
      <c r="V271" s="114"/>
      <c r="W271" s="114"/>
      <c r="X271" s="114"/>
      <c r="Y271" s="114"/>
      <c r="Z271" s="114"/>
      <c r="AA271" s="114"/>
      <c r="AB271" s="114"/>
      <c r="AC271" s="114"/>
    </row>
    <row r="272" spans="2:29">
      <c r="B272" s="114"/>
      <c r="C272" s="114"/>
      <c r="D272" s="114"/>
      <c r="E272" s="114"/>
      <c r="F272" s="114"/>
      <c r="G272" s="114"/>
      <c r="H272" s="114"/>
      <c r="I272" s="114"/>
      <c r="J272" s="114"/>
      <c r="K272" s="114"/>
      <c r="L272" s="114"/>
      <c r="M272" s="114"/>
      <c r="N272" s="114"/>
      <c r="O272" s="114"/>
      <c r="P272" s="114"/>
      <c r="Q272" s="114"/>
      <c r="R272" s="114"/>
      <c r="S272" s="114"/>
      <c r="T272" s="114"/>
      <c r="U272" s="114"/>
      <c r="V272" s="114"/>
      <c r="W272" s="114"/>
      <c r="X272" s="114"/>
      <c r="Y272" s="114"/>
      <c r="Z272" s="114"/>
      <c r="AA272" s="114"/>
      <c r="AB272" s="114"/>
      <c r="AC272" s="114"/>
    </row>
    <row r="273" spans="2:29">
      <c r="B273" s="114"/>
      <c r="C273" s="114"/>
      <c r="D273" s="114"/>
      <c r="E273" s="114"/>
      <c r="F273" s="114"/>
      <c r="G273" s="114"/>
      <c r="H273" s="114"/>
      <c r="I273" s="114"/>
      <c r="J273" s="114"/>
      <c r="K273" s="114"/>
      <c r="L273" s="114"/>
      <c r="M273" s="114"/>
      <c r="N273" s="114"/>
      <c r="O273" s="114"/>
      <c r="P273" s="114"/>
      <c r="Q273" s="114"/>
      <c r="R273" s="114"/>
      <c r="S273" s="114"/>
      <c r="T273" s="114"/>
      <c r="U273" s="114"/>
      <c r="V273" s="114"/>
      <c r="W273" s="114"/>
      <c r="X273" s="114"/>
      <c r="Y273" s="114"/>
      <c r="Z273" s="114"/>
      <c r="AA273" s="114"/>
      <c r="AB273" s="114"/>
      <c r="AC273" s="114"/>
    </row>
    <row r="274" spans="2:29">
      <c r="B274" s="114"/>
      <c r="C274" s="114"/>
      <c r="D274" s="114"/>
      <c r="E274" s="114"/>
      <c r="F274" s="114"/>
      <c r="G274" s="114"/>
      <c r="H274" s="114"/>
      <c r="I274" s="114"/>
      <c r="J274" s="114"/>
      <c r="K274" s="114"/>
      <c r="L274" s="114"/>
      <c r="M274" s="114"/>
      <c r="N274" s="114"/>
      <c r="O274" s="114"/>
      <c r="P274" s="114"/>
      <c r="Q274" s="114"/>
      <c r="R274" s="114"/>
      <c r="S274" s="114"/>
      <c r="T274" s="114"/>
      <c r="U274" s="114"/>
      <c r="V274" s="114"/>
      <c r="W274" s="114"/>
      <c r="X274" s="114"/>
      <c r="Y274" s="114"/>
      <c r="Z274" s="114"/>
      <c r="AA274" s="114"/>
      <c r="AB274" s="114"/>
      <c r="AC274" s="114"/>
    </row>
    <row r="275" spans="2:29">
      <c r="B275" s="114"/>
      <c r="C275" s="114"/>
      <c r="D275" s="114"/>
      <c r="E275" s="114"/>
      <c r="F275" s="114"/>
      <c r="G275" s="114"/>
      <c r="H275" s="114"/>
      <c r="I275" s="114"/>
      <c r="J275" s="114"/>
      <c r="K275" s="114"/>
      <c r="L275" s="114"/>
      <c r="M275" s="114"/>
      <c r="N275" s="114"/>
      <c r="O275" s="114"/>
      <c r="P275" s="114"/>
      <c r="Q275" s="114"/>
      <c r="R275" s="114"/>
      <c r="S275" s="114"/>
      <c r="T275" s="114"/>
      <c r="U275" s="114"/>
      <c r="V275" s="114"/>
      <c r="W275" s="114"/>
      <c r="X275" s="114"/>
      <c r="Y275" s="114"/>
      <c r="Z275" s="114"/>
      <c r="AA275" s="114"/>
      <c r="AB275" s="114"/>
      <c r="AC275" s="114"/>
    </row>
    <row r="276" spans="2:29">
      <c r="B276" s="114"/>
      <c r="C276" s="114"/>
      <c r="D276" s="114"/>
      <c r="E276" s="114"/>
      <c r="F276" s="114"/>
      <c r="G276" s="114"/>
      <c r="H276" s="114"/>
      <c r="I276" s="114"/>
      <c r="J276" s="114"/>
      <c r="K276" s="114"/>
      <c r="L276" s="114"/>
      <c r="M276" s="114"/>
      <c r="N276" s="114"/>
      <c r="O276" s="114"/>
      <c r="P276" s="114"/>
      <c r="Q276" s="114"/>
      <c r="R276" s="114"/>
      <c r="S276" s="114"/>
      <c r="T276" s="114"/>
      <c r="U276" s="114"/>
      <c r="V276" s="114"/>
      <c r="W276" s="114"/>
      <c r="X276" s="114"/>
      <c r="Y276" s="114"/>
      <c r="Z276" s="114"/>
      <c r="AA276" s="114"/>
      <c r="AB276" s="114"/>
      <c r="AC276" s="114"/>
    </row>
    <row r="277" spans="2:29">
      <c r="B277" s="114"/>
      <c r="C277" s="114"/>
      <c r="D277" s="114"/>
      <c r="E277" s="114"/>
      <c r="F277" s="114"/>
      <c r="G277" s="114"/>
      <c r="H277" s="114"/>
      <c r="I277" s="114"/>
      <c r="J277" s="114"/>
      <c r="K277" s="114"/>
      <c r="L277" s="114"/>
      <c r="M277" s="114"/>
      <c r="N277" s="114"/>
      <c r="O277" s="114"/>
      <c r="P277" s="114"/>
      <c r="Q277" s="114"/>
      <c r="R277" s="114"/>
      <c r="S277" s="114"/>
      <c r="T277" s="114"/>
      <c r="U277" s="114"/>
      <c r="V277" s="114"/>
      <c r="W277" s="114"/>
      <c r="X277" s="114"/>
      <c r="Y277" s="114"/>
      <c r="Z277" s="114"/>
      <c r="AA277" s="114"/>
      <c r="AB277" s="114"/>
      <c r="AC277" s="114"/>
    </row>
    <row r="278" spans="2:29">
      <c r="B278" s="114"/>
      <c r="C278" s="114"/>
      <c r="D278" s="114"/>
      <c r="E278" s="114"/>
      <c r="F278" s="114"/>
      <c r="G278" s="114"/>
      <c r="H278" s="114"/>
      <c r="I278" s="114"/>
      <c r="J278" s="114"/>
      <c r="K278" s="114"/>
      <c r="L278" s="114"/>
      <c r="M278" s="114"/>
      <c r="N278" s="114"/>
      <c r="O278" s="114"/>
      <c r="P278" s="114"/>
      <c r="Q278" s="114"/>
      <c r="R278" s="114"/>
      <c r="S278" s="114"/>
      <c r="T278" s="114"/>
      <c r="U278" s="114"/>
      <c r="V278" s="114"/>
      <c r="W278" s="114"/>
      <c r="X278" s="114"/>
      <c r="Y278" s="114"/>
      <c r="Z278" s="114"/>
      <c r="AA278" s="114"/>
      <c r="AB278" s="114"/>
      <c r="AC278" s="114"/>
    </row>
    <row r="279" spans="2:29">
      <c r="B279" s="114"/>
      <c r="C279" s="114"/>
      <c r="D279" s="114"/>
      <c r="E279" s="114"/>
      <c r="F279" s="114"/>
      <c r="G279" s="114"/>
      <c r="H279" s="114"/>
      <c r="I279" s="114"/>
      <c r="J279" s="114"/>
      <c r="K279" s="114"/>
      <c r="L279" s="114"/>
      <c r="M279" s="114"/>
      <c r="N279" s="114"/>
      <c r="O279" s="114"/>
      <c r="P279" s="114"/>
      <c r="Q279" s="114"/>
      <c r="R279" s="114"/>
      <c r="S279" s="114"/>
      <c r="T279" s="114"/>
      <c r="U279" s="114"/>
      <c r="V279" s="114"/>
      <c r="W279" s="114"/>
      <c r="X279" s="114"/>
      <c r="Y279" s="114"/>
      <c r="Z279" s="114"/>
      <c r="AA279" s="114"/>
      <c r="AB279" s="114"/>
      <c r="AC279" s="114"/>
    </row>
    <row r="280" spans="2:29">
      <c r="B280" s="114"/>
      <c r="C280" s="114"/>
      <c r="D280" s="114"/>
      <c r="E280" s="114"/>
      <c r="F280" s="114"/>
      <c r="G280" s="114"/>
      <c r="H280" s="114"/>
      <c r="I280" s="114"/>
      <c r="J280" s="114"/>
      <c r="K280" s="114"/>
      <c r="L280" s="114"/>
      <c r="M280" s="114"/>
      <c r="N280" s="114"/>
      <c r="O280" s="114"/>
      <c r="P280" s="114"/>
      <c r="Q280" s="114"/>
      <c r="R280" s="114"/>
      <c r="S280" s="114"/>
      <c r="T280" s="114"/>
      <c r="U280" s="114"/>
      <c r="V280" s="114"/>
      <c r="W280" s="114"/>
      <c r="X280" s="114"/>
      <c r="Y280" s="114"/>
      <c r="Z280" s="114"/>
      <c r="AA280" s="114"/>
      <c r="AB280" s="114"/>
      <c r="AC280" s="114"/>
    </row>
    <row r="281" spans="2:29">
      <c r="B281" s="114"/>
      <c r="C281" s="114"/>
      <c r="D281" s="114"/>
      <c r="E281" s="114"/>
      <c r="F281" s="114"/>
      <c r="G281" s="114"/>
      <c r="H281" s="114"/>
      <c r="I281" s="114"/>
      <c r="J281" s="114"/>
      <c r="K281" s="114"/>
      <c r="L281" s="114"/>
      <c r="M281" s="114"/>
      <c r="N281" s="114"/>
      <c r="O281" s="114"/>
      <c r="P281" s="114"/>
      <c r="Q281" s="114"/>
      <c r="R281" s="114"/>
      <c r="S281" s="114"/>
      <c r="T281" s="114"/>
      <c r="U281" s="114"/>
      <c r="V281" s="114"/>
      <c r="W281" s="114"/>
      <c r="X281" s="114"/>
      <c r="Y281" s="114"/>
      <c r="Z281" s="114"/>
      <c r="AA281" s="114"/>
      <c r="AB281" s="114"/>
      <c r="AC281" s="114"/>
    </row>
    <row r="282" spans="2:29">
      <c r="B282" s="114"/>
      <c r="C282" s="114"/>
      <c r="D282" s="114"/>
      <c r="E282" s="114"/>
      <c r="F282" s="114"/>
      <c r="G282" s="114"/>
      <c r="H282" s="114"/>
      <c r="I282" s="114"/>
      <c r="J282" s="114"/>
      <c r="K282" s="114"/>
      <c r="L282" s="114"/>
      <c r="M282" s="114"/>
      <c r="N282" s="114"/>
      <c r="O282" s="114"/>
      <c r="P282" s="114"/>
      <c r="Q282" s="114"/>
      <c r="R282" s="114"/>
      <c r="S282" s="114"/>
      <c r="T282" s="114"/>
      <c r="U282" s="114"/>
      <c r="V282" s="114"/>
      <c r="W282" s="114"/>
      <c r="X282" s="114"/>
      <c r="Y282" s="114"/>
      <c r="Z282" s="114"/>
      <c r="AA282" s="114"/>
      <c r="AB282" s="114"/>
      <c r="AC282" s="114"/>
    </row>
    <row r="283" spans="2:29">
      <c r="B283" s="114"/>
      <c r="C283" s="114"/>
      <c r="D283" s="114"/>
      <c r="E283" s="114"/>
      <c r="F283" s="114"/>
      <c r="G283" s="114"/>
      <c r="H283" s="114"/>
      <c r="I283" s="114"/>
      <c r="J283" s="114"/>
      <c r="K283" s="114"/>
      <c r="L283" s="114"/>
      <c r="M283" s="114"/>
      <c r="N283" s="114"/>
      <c r="O283" s="114"/>
      <c r="P283" s="114"/>
      <c r="Q283" s="114"/>
      <c r="R283" s="114"/>
      <c r="S283" s="114"/>
      <c r="T283" s="114"/>
      <c r="U283" s="114"/>
      <c r="V283" s="114"/>
      <c r="W283" s="114"/>
      <c r="X283" s="114"/>
      <c r="Y283" s="114"/>
      <c r="Z283" s="114"/>
      <c r="AA283" s="114"/>
      <c r="AB283" s="114"/>
      <c r="AC283" s="114"/>
    </row>
    <row r="284" spans="2:29">
      <c r="B284" s="114"/>
      <c r="C284" s="114"/>
      <c r="D284" s="114"/>
      <c r="E284" s="114"/>
      <c r="F284" s="114"/>
      <c r="G284" s="114"/>
      <c r="H284" s="114"/>
      <c r="I284" s="114"/>
      <c r="J284" s="114"/>
      <c r="K284" s="114"/>
      <c r="L284" s="114"/>
      <c r="M284" s="114"/>
      <c r="N284" s="114"/>
      <c r="O284" s="114"/>
      <c r="P284" s="114"/>
      <c r="Q284" s="114"/>
      <c r="R284" s="114"/>
      <c r="S284" s="114"/>
      <c r="T284" s="114"/>
      <c r="U284" s="114"/>
      <c r="V284" s="114"/>
      <c r="W284" s="114"/>
      <c r="X284" s="114"/>
      <c r="Y284" s="114"/>
      <c r="Z284" s="114"/>
      <c r="AA284" s="114"/>
      <c r="AB284" s="114"/>
      <c r="AC284" s="114"/>
    </row>
    <row r="285" spans="2:29">
      <c r="B285" s="114"/>
      <c r="C285" s="114"/>
      <c r="D285" s="114"/>
      <c r="E285" s="114"/>
      <c r="F285" s="114"/>
      <c r="G285" s="114"/>
      <c r="H285" s="114"/>
      <c r="I285" s="114"/>
      <c r="J285" s="114"/>
      <c r="K285" s="114"/>
      <c r="L285" s="114"/>
      <c r="M285" s="114"/>
      <c r="N285" s="114"/>
      <c r="O285" s="114"/>
      <c r="P285" s="114"/>
      <c r="Q285" s="114"/>
      <c r="R285" s="114"/>
      <c r="S285" s="114"/>
      <c r="T285" s="114"/>
      <c r="U285" s="114"/>
      <c r="V285" s="114"/>
      <c r="W285" s="114"/>
      <c r="X285" s="114"/>
      <c r="Y285" s="114"/>
      <c r="Z285" s="114"/>
      <c r="AA285" s="114"/>
      <c r="AB285" s="114"/>
      <c r="AC285" s="114"/>
    </row>
    <row r="286" spans="2:29">
      <c r="B286" s="114"/>
      <c r="C286" s="114"/>
      <c r="D286" s="114"/>
      <c r="E286" s="114"/>
      <c r="F286" s="114"/>
      <c r="G286" s="114"/>
      <c r="H286" s="114"/>
      <c r="I286" s="114"/>
      <c r="J286" s="114"/>
      <c r="K286" s="114"/>
      <c r="L286" s="114"/>
      <c r="M286" s="114"/>
      <c r="N286" s="114"/>
      <c r="O286" s="114"/>
      <c r="P286" s="114"/>
      <c r="Q286" s="114"/>
      <c r="R286" s="114"/>
      <c r="S286" s="114"/>
      <c r="T286" s="114"/>
      <c r="U286" s="114"/>
      <c r="V286" s="114"/>
      <c r="W286" s="114"/>
      <c r="X286" s="114"/>
      <c r="Y286" s="114"/>
      <c r="Z286" s="114"/>
      <c r="AA286" s="114"/>
      <c r="AB286" s="114"/>
      <c r="AC286" s="114"/>
    </row>
    <row r="287" spans="2:29">
      <c r="B287" s="114"/>
      <c r="C287" s="114"/>
      <c r="D287" s="114"/>
      <c r="E287" s="114"/>
      <c r="F287" s="114"/>
      <c r="G287" s="114"/>
      <c r="H287" s="114"/>
      <c r="I287" s="114"/>
      <c r="J287" s="114"/>
      <c r="K287" s="114"/>
      <c r="L287" s="114"/>
      <c r="M287" s="114"/>
      <c r="N287" s="114"/>
      <c r="O287" s="114"/>
      <c r="P287" s="114"/>
      <c r="Q287" s="114"/>
      <c r="R287" s="114"/>
      <c r="S287" s="114"/>
      <c r="T287" s="114"/>
      <c r="U287" s="114"/>
      <c r="V287" s="114"/>
      <c r="W287" s="114"/>
      <c r="X287" s="114"/>
      <c r="Y287" s="114"/>
      <c r="Z287" s="114"/>
      <c r="AA287" s="114"/>
      <c r="AB287" s="114"/>
      <c r="AC287" s="114"/>
    </row>
    <row r="288" spans="2:29">
      <c r="B288" s="114"/>
      <c r="C288" s="114"/>
      <c r="D288" s="114"/>
      <c r="E288" s="114"/>
      <c r="F288" s="114"/>
      <c r="G288" s="114"/>
      <c r="H288" s="114"/>
      <c r="I288" s="114"/>
      <c r="J288" s="114"/>
      <c r="K288" s="114"/>
      <c r="L288" s="114"/>
      <c r="M288" s="114"/>
      <c r="N288" s="114"/>
      <c r="O288" s="114"/>
      <c r="P288" s="114"/>
      <c r="Q288" s="114"/>
      <c r="R288" s="114"/>
      <c r="S288" s="114"/>
      <c r="T288" s="114"/>
      <c r="U288" s="114"/>
      <c r="V288" s="114"/>
      <c r="W288" s="114"/>
      <c r="X288" s="114"/>
      <c r="Y288" s="114"/>
      <c r="Z288" s="114"/>
      <c r="AA288" s="114"/>
      <c r="AB288" s="114"/>
      <c r="AC288" s="114"/>
    </row>
    <row r="289" spans="2:29">
      <c r="B289" s="114"/>
      <c r="C289" s="114"/>
      <c r="D289" s="114"/>
      <c r="E289" s="114"/>
      <c r="F289" s="114"/>
      <c r="G289" s="114"/>
      <c r="H289" s="114"/>
      <c r="I289" s="114"/>
      <c r="J289" s="114"/>
      <c r="K289" s="114"/>
      <c r="L289" s="114"/>
      <c r="M289" s="114"/>
      <c r="N289" s="114"/>
      <c r="O289" s="114"/>
      <c r="P289" s="114"/>
      <c r="Q289" s="114"/>
      <c r="R289" s="114"/>
      <c r="S289" s="114"/>
      <c r="T289" s="114"/>
      <c r="U289" s="114"/>
      <c r="V289" s="114"/>
      <c r="W289" s="114"/>
      <c r="X289" s="114"/>
      <c r="Y289" s="114"/>
      <c r="Z289" s="114"/>
      <c r="AA289" s="114"/>
      <c r="AB289" s="114"/>
      <c r="AC289" s="114"/>
    </row>
    <row r="290" spans="2:29">
      <c r="B290" s="114"/>
      <c r="C290" s="114"/>
      <c r="D290" s="114"/>
      <c r="E290" s="114"/>
      <c r="F290" s="114"/>
      <c r="G290" s="114"/>
      <c r="H290" s="114"/>
      <c r="I290" s="114"/>
      <c r="J290" s="114"/>
      <c r="K290" s="114"/>
      <c r="L290" s="114"/>
      <c r="M290" s="114"/>
      <c r="N290" s="114"/>
      <c r="O290" s="114"/>
      <c r="P290" s="114"/>
      <c r="Q290" s="114"/>
      <c r="R290" s="114"/>
      <c r="S290" s="114"/>
      <c r="T290" s="114"/>
      <c r="U290" s="114"/>
      <c r="V290" s="114"/>
      <c r="W290" s="114"/>
      <c r="X290" s="114"/>
      <c r="Y290" s="114"/>
      <c r="Z290" s="114"/>
      <c r="AA290" s="114"/>
      <c r="AB290" s="114"/>
      <c r="AC290" s="114"/>
    </row>
    <row r="291" spans="2:29">
      <c r="B291" s="114"/>
      <c r="C291" s="114"/>
      <c r="D291" s="114"/>
      <c r="E291" s="114"/>
      <c r="F291" s="114"/>
      <c r="G291" s="114"/>
      <c r="H291" s="114"/>
      <c r="I291" s="114"/>
      <c r="J291" s="114"/>
      <c r="K291" s="114"/>
      <c r="L291" s="114"/>
      <c r="M291" s="114"/>
      <c r="N291" s="114"/>
      <c r="O291" s="114"/>
      <c r="P291" s="114"/>
      <c r="Q291" s="114"/>
      <c r="R291" s="114"/>
      <c r="S291" s="114"/>
      <c r="T291" s="114"/>
      <c r="U291" s="114"/>
      <c r="V291" s="114"/>
      <c r="W291" s="114"/>
      <c r="X291" s="114"/>
      <c r="Y291" s="114"/>
      <c r="Z291" s="114"/>
      <c r="AA291" s="114"/>
      <c r="AB291" s="114"/>
      <c r="AC291" s="114"/>
    </row>
    <row r="292" spans="2:29">
      <c r="B292" s="114"/>
      <c r="C292" s="114"/>
      <c r="D292" s="114"/>
      <c r="E292" s="114"/>
      <c r="F292" s="114"/>
      <c r="G292" s="114"/>
      <c r="H292" s="114"/>
      <c r="I292" s="114"/>
      <c r="J292" s="114"/>
      <c r="K292" s="114"/>
      <c r="L292" s="114"/>
      <c r="M292" s="114"/>
      <c r="N292" s="114"/>
      <c r="O292" s="114"/>
      <c r="P292" s="114"/>
      <c r="Q292" s="114"/>
      <c r="R292" s="114"/>
      <c r="S292" s="114"/>
      <c r="T292" s="114"/>
      <c r="U292" s="114"/>
      <c r="V292" s="114"/>
      <c r="W292" s="114"/>
      <c r="X292" s="114"/>
      <c r="Y292" s="114"/>
      <c r="Z292" s="114"/>
      <c r="AA292" s="114"/>
      <c r="AB292" s="114"/>
      <c r="AC292" s="114"/>
    </row>
    <row r="293" spans="2:29">
      <c r="B293" s="114"/>
      <c r="C293" s="114"/>
      <c r="D293" s="114"/>
      <c r="E293" s="114"/>
      <c r="F293" s="114"/>
      <c r="G293" s="114"/>
      <c r="H293" s="114"/>
      <c r="I293" s="114"/>
      <c r="J293" s="114"/>
      <c r="K293" s="114"/>
      <c r="L293" s="114"/>
      <c r="M293" s="114"/>
      <c r="N293" s="114"/>
      <c r="O293" s="114"/>
      <c r="P293" s="114"/>
      <c r="Q293" s="114"/>
      <c r="R293" s="114"/>
      <c r="S293" s="114"/>
      <c r="T293" s="114"/>
      <c r="U293" s="114"/>
      <c r="V293" s="114"/>
      <c r="W293" s="114"/>
      <c r="X293" s="114"/>
      <c r="Y293" s="114"/>
      <c r="Z293" s="114"/>
      <c r="AA293" s="114"/>
      <c r="AB293" s="114"/>
      <c r="AC293" s="114"/>
    </row>
    <row r="294" spans="2:29">
      <c r="B294" s="114"/>
      <c r="C294" s="114"/>
      <c r="D294" s="114"/>
      <c r="E294" s="114"/>
      <c r="F294" s="114"/>
      <c r="G294" s="114"/>
      <c r="H294" s="114"/>
      <c r="I294" s="114"/>
      <c r="J294" s="114"/>
      <c r="K294" s="114"/>
      <c r="L294" s="114"/>
      <c r="M294" s="114"/>
      <c r="N294" s="114"/>
      <c r="O294" s="114"/>
      <c r="P294" s="114"/>
      <c r="Q294" s="114"/>
      <c r="R294" s="114"/>
      <c r="S294" s="114"/>
      <c r="T294" s="114"/>
      <c r="U294" s="114"/>
      <c r="V294" s="114"/>
      <c r="W294" s="114"/>
      <c r="X294" s="114"/>
      <c r="Y294" s="114"/>
      <c r="Z294" s="114"/>
      <c r="AA294" s="114"/>
      <c r="AB294" s="114"/>
      <c r="AC294" s="114"/>
    </row>
    <row r="295" spans="2:29">
      <c r="B295" s="114"/>
      <c r="C295" s="114"/>
      <c r="D295" s="114"/>
      <c r="E295" s="114"/>
      <c r="F295" s="114"/>
      <c r="G295" s="114"/>
      <c r="H295" s="114"/>
      <c r="I295" s="114"/>
      <c r="J295" s="114"/>
      <c r="K295" s="114"/>
      <c r="L295" s="114"/>
      <c r="M295" s="114"/>
      <c r="N295" s="114"/>
      <c r="O295" s="114"/>
      <c r="P295" s="114"/>
      <c r="Q295" s="114"/>
      <c r="R295" s="114"/>
      <c r="S295" s="114"/>
      <c r="T295" s="114"/>
      <c r="U295" s="114"/>
      <c r="V295" s="114"/>
      <c r="W295" s="114"/>
      <c r="X295" s="114"/>
      <c r="Y295" s="114"/>
      <c r="Z295" s="114"/>
      <c r="AA295" s="114"/>
      <c r="AB295" s="114"/>
      <c r="AC295" s="114"/>
    </row>
    <row r="296" spans="2:29">
      <c r="B296" s="114"/>
      <c r="C296" s="114"/>
      <c r="D296" s="114"/>
      <c r="E296" s="114"/>
      <c r="F296" s="114"/>
      <c r="G296" s="114"/>
      <c r="H296" s="114"/>
      <c r="I296" s="114"/>
      <c r="J296" s="114"/>
      <c r="K296" s="114"/>
      <c r="L296" s="114"/>
      <c r="M296" s="114"/>
      <c r="N296" s="114"/>
      <c r="O296" s="114"/>
      <c r="P296" s="114"/>
      <c r="Q296" s="114"/>
      <c r="R296" s="114"/>
      <c r="S296" s="114"/>
      <c r="T296" s="114"/>
      <c r="U296" s="114"/>
      <c r="V296" s="114"/>
      <c r="W296" s="114"/>
      <c r="X296" s="114"/>
      <c r="Y296" s="114"/>
      <c r="Z296" s="114"/>
      <c r="AA296" s="114"/>
      <c r="AB296" s="114"/>
      <c r="AC296" s="114"/>
    </row>
    <row r="297" spans="2:29">
      <c r="B297" s="114"/>
      <c r="C297" s="114"/>
      <c r="D297" s="114"/>
      <c r="E297" s="114"/>
      <c r="F297" s="114"/>
      <c r="G297" s="114"/>
      <c r="H297" s="114"/>
      <c r="I297" s="114"/>
      <c r="J297" s="114"/>
      <c r="K297" s="114"/>
      <c r="L297" s="114"/>
      <c r="M297" s="114"/>
      <c r="N297" s="114"/>
      <c r="O297" s="114"/>
      <c r="P297" s="114"/>
      <c r="Q297" s="114"/>
      <c r="R297" s="114"/>
      <c r="S297" s="114"/>
      <c r="T297" s="114"/>
      <c r="U297" s="114"/>
      <c r="V297" s="114"/>
      <c r="W297" s="114"/>
      <c r="X297" s="114"/>
      <c r="Y297" s="114"/>
      <c r="Z297" s="114"/>
      <c r="AA297" s="114"/>
      <c r="AB297" s="114"/>
      <c r="AC297" s="114"/>
    </row>
    <row r="298" spans="2:29">
      <c r="B298" s="114"/>
      <c r="C298" s="114"/>
      <c r="D298" s="114"/>
      <c r="E298" s="114"/>
      <c r="F298" s="114"/>
      <c r="G298" s="114"/>
      <c r="H298" s="114"/>
      <c r="I298" s="114"/>
      <c r="J298" s="114"/>
      <c r="K298" s="114"/>
      <c r="L298" s="114"/>
      <c r="M298" s="114"/>
      <c r="N298" s="114"/>
      <c r="O298" s="114"/>
      <c r="P298" s="114"/>
      <c r="Q298" s="114"/>
      <c r="R298" s="114"/>
      <c r="S298" s="114"/>
      <c r="T298" s="114"/>
      <c r="U298" s="114"/>
      <c r="V298" s="114"/>
      <c r="W298" s="114"/>
      <c r="X298" s="114"/>
      <c r="Y298" s="114"/>
      <c r="Z298" s="114"/>
      <c r="AA298" s="114"/>
      <c r="AB298" s="114"/>
      <c r="AC298" s="114"/>
    </row>
    <row r="299" spans="2:29">
      <c r="B299" s="114"/>
      <c r="C299" s="114"/>
      <c r="D299" s="114"/>
      <c r="E299" s="114"/>
      <c r="F299" s="114"/>
      <c r="G299" s="114"/>
      <c r="H299" s="114"/>
      <c r="I299" s="114"/>
      <c r="J299" s="114"/>
      <c r="K299" s="114"/>
      <c r="L299" s="114"/>
      <c r="M299" s="114"/>
      <c r="N299" s="114"/>
      <c r="O299" s="114"/>
      <c r="P299" s="114"/>
      <c r="Q299" s="114"/>
      <c r="R299" s="114"/>
      <c r="S299" s="114"/>
      <c r="T299" s="114"/>
      <c r="U299" s="114"/>
      <c r="V299" s="114"/>
      <c r="W299" s="114"/>
      <c r="X299" s="114"/>
      <c r="Y299" s="114"/>
      <c r="Z299" s="114"/>
      <c r="AA299" s="114"/>
      <c r="AB299" s="114"/>
      <c r="AC299" s="114"/>
    </row>
    <row r="300" spans="2:29">
      <c r="B300" s="114"/>
      <c r="C300" s="114"/>
      <c r="D300" s="114"/>
      <c r="E300" s="114"/>
      <c r="F300" s="114"/>
      <c r="G300" s="114"/>
      <c r="H300" s="114"/>
      <c r="I300" s="114"/>
      <c r="J300" s="114"/>
      <c r="K300" s="114"/>
      <c r="L300" s="114"/>
      <c r="M300" s="114"/>
      <c r="N300" s="114"/>
      <c r="O300" s="114"/>
      <c r="P300" s="114"/>
      <c r="Q300" s="114"/>
      <c r="R300" s="114"/>
      <c r="S300" s="114"/>
      <c r="T300" s="114"/>
      <c r="U300" s="114"/>
      <c r="V300" s="114"/>
      <c r="W300" s="114"/>
      <c r="X300" s="114"/>
      <c r="Y300" s="114"/>
      <c r="Z300" s="114"/>
      <c r="AA300" s="114"/>
      <c r="AB300" s="114"/>
      <c r="AC300" s="114"/>
    </row>
    <row r="301" spans="2:29">
      <c r="B301" s="114"/>
      <c r="C301" s="114"/>
      <c r="D301" s="114"/>
      <c r="E301" s="114"/>
      <c r="F301" s="114"/>
      <c r="G301" s="114"/>
      <c r="H301" s="114"/>
      <c r="I301" s="114"/>
      <c r="J301" s="114"/>
      <c r="K301" s="114"/>
      <c r="L301" s="114"/>
      <c r="M301" s="114"/>
      <c r="N301" s="114"/>
      <c r="O301" s="114"/>
      <c r="P301" s="114"/>
      <c r="Q301" s="114"/>
      <c r="R301" s="114"/>
      <c r="S301" s="114"/>
      <c r="T301" s="114"/>
      <c r="U301" s="114"/>
      <c r="V301" s="114"/>
      <c r="W301" s="114"/>
      <c r="X301" s="114"/>
      <c r="Y301" s="114"/>
      <c r="Z301" s="114"/>
      <c r="AA301" s="114"/>
      <c r="AB301" s="114"/>
      <c r="AC301" s="114"/>
    </row>
    <row r="302" spans="2:29">
      <c r="B302" s="114"/>
      <c r="C302" s="114"/>
      <c r="D302" s="114"/>
      <c r="E302" s="114"/>
      <c r="F302" s="114"/>
      <c r="G302" s="114"/>
      <c r="H302" s="114"/>
      <c r="I302" s="114"/>
      <c r="J302" s="114"/>
      <c r="K302" s="114"/>
      <c r="L302" s="114"/>
      <c r="M302" s="114"/>
      <c r="N302" s="114"/>
      <c r="O302" s="114"/>
      <c r="P302" s="114"/>
      <c r="Q302" s="114"/>
      <c r="R302" s="114"/>
      <c r="S302" s="114"/>
      <c r="T302" s="114"/>
      <c r="U302" s="114"/>
      <c r="V302" s="114"/>
      <c r="W302" s="114"/>
      <c r="X302" s="114"/>
      <c r="Y302" s="114"/>
      <c r="Z302" s="114"/>
      <c r="AA302" s="114"/>
      <c r="AB302" s="114"/>
      <c r="AC302" s="114"/>
    </row>
    <row r="303" spans="2:29">
      <c r="B303" s="114"/>
      <c r="C303" s="114"/>
      <c r="D303" s="114"/>
      <c r="E303" s="114"/>
      <c r="F303" s="114"/>
      <c r="G303" s="114"/>
      <c r="H303" s="114"/>
      <c r="I303" s="114"/>
      <c r="J303" s="114"/>
      <c r="K303" s="114"/>
      <c r="L303" s="114"/>
      <c r="M303" s="114"/>
      <c r="N303" s="114"/>
      <c r="O303" s="114"/>
      <c r="P303" s="114"/>
      <c r="Q303" s="114"/>
      <c r="R303" s="114"/>
      <c r="S303" s="114"/>
      <c r="T303" s="114"/>
      <c r="U303" s="114"/>
      <c r="V303" s="114"/>
      <c r="W303" s="114"/>
      <c r="X303" s="114"/>
      <c r="Y303" s="114"/>
      <c r="Z303" s="114"/>
      <c r="AA303" s="114"/>
      <c r="AB303" s="114"/>
      <c r="AC303" s="114"/>
    </row>
    <row r="304" spans="2:29">
      <c r="B304" s="114"/>
      <c r="C304" s="114"/>
      <c r="D304" s="114"/>
      <c r="E304" s="114"/>
      <c r="F304" s="114"/>
      <c r="G304" s="114"/>
      <c r="H304" s="114"/>
      <c r="I304" s="114"/>
      <c r="J304" s="114"/>
      <c r="K304" s="114"/>
      <c r="L304" s="114"/>
      <c r="M304" s="114"/>
      <c r="N304" s="114"/>
      <c r="O304" s="114"/>
      <c r="P304" s="114"/>
      <c r="Q304" s="114"/>
      <c r="R304" s="114"/>
      <c r="S304" s="114"/>
      <c r="T304" s="114"/>
      <c r="U304" s="114"/>
      <c r="V304" s="114"/>
      <c r="W304" s="114"/>
      <c r="X304" s="114"/>
      <c r="Y304" s="114"/>
      <c r="Z304" s="114"/>
      <c r="AA304" s="114"/>
      <c r="AB304" s="114"/>
      <c r="AC304" s="114"/>
    </row>
    <row r="305" spans="2:29">
      <c r="B305" s="114"/>
      <c r="C305" s="114"/>
      <c r="D305" s="114"/>
      <c r="E305" s="114"/>
      <c r="F305" s="114"/>
      <c r="G305" s="114"/>
      <c r="H305" s="114"/>
      <c r="I305" s="114"/>
      <c r="J305" s="114"/>
      <c r="K305" s="114"/>
      <c r="L305" s="114"/>
      <c r="M305" s="114"/>
      <c r="N305" s="114"/>
      <c r="O305" s="114"/>
      <c r="P305" s="114"/>
      <c r="Q305" s="114"/>
      <c r="R305" s="114"/>
      <c r="S305" s="114"/>
      <c r="T305" s="114"/>
      <c r="U305" s="114"/>
      <c r="V305" s="114"/>
      <c r="W305" s="114"/>
      <c r="X305" s="114"/>
      <c r="Y305" s="114"/>
      <c r="Z305" s="114"/>
      <c r="AA305" s="114"/>
      <c r="AB305" s="114"/>
      <c r="AC305" s="114"/>
    </row>
    <row r="306" spans="2:29">
      <c r="B306" s="114"/>
      <c r="C306" s="114"/>
      <c r="D306" s="114"/>
      <c r="E306" s="114"/>
      <c r="F306" s="114"/>
      <c r="G306" s="114"/>
      <c r="H306" s="114"/>
      <c r="I306" s="114"/>
      <c r="J306" s="114"/>
      <c r="K306" s="114"/>
      <c r="L306" s="114"/>
      <c r="M306" s="114"/>
      <c r="N306" s="114"/>
      <c r="O306" s="114"/>
      <c r="P306" s="114"/>
      <c r="Q306" s="114"/>
      <c r="R306" s="114"/>
      <c r="S306" s="114"/>
      <c r="T306" s="114"/>
      <c r="U306" s="114"/>
      <c r="V306" s="114"/>
      <c r="W306" s="114"/>
      <c r="X306" s="114"/>
      <c r="Y306" s="114"/>
      <c r="Z306" s="114"/>
      <c r="AA306" s="114"/>
      <c r="AB306" s="114"/>
      <c r="AC306" s="114"/>
    </row>
    <row r="307" spans="2:29">
      <c r="B307" s="114"/>
      <c r="C307" s="114"/>
      <c r="D307" s="114"/>
      <c r="E307" s="114"/>
      <c r="F307" s="114"/>
      <c r="G307" s="114"/>
      <c r="H307" s="114"/>
      <c r="I307" s="114"/>
      <c r="J307" s="114"/>
      <c r="K307" s="114"/>
      <c r="L307" s="114"/>
      <c r="M307" s="114"/>
      <c r="N307" s="114"/>
      <c r="O307" s="114"/>
      <c r="P307" s="114"/>
      <c r="Q307" s="114"/>
      <c r="R307" s="114"/>
      <c r="S307" s="114"/>
      <c r="T307" s="114"/>
      <c r="U307" s="114"/>
      <c r="V307" s="114"/>
      <c r="W307" s="114"/>
      <c r="X307" s="114"/>
      <c r="Y307" s="114"/>
      <c r="Z307" s="114"/>
      <c r="AA307" s="114"/>
      <c r="AB307" s="114"/>
      <c r="AC307" s="114"/>
    </row>
    <row r="308" spans="2:29">
      <c r="B308" s="114"/>
      <c r="C308" s="114"/>
      <c r="D308" s="114"/>
      <c r="E308" s="114"/>
      <c r="F308" s="114"/>
      <c r="G308" s="114"/>
      <c r="H308" s="114"/>
      <c r="I308" s="114"/>
      <c r="J308" s="114"/>
      <c r="K308" s="114"/>
      <c r="L308" s="114"/>
      <c r="M308" s="114"/>
      <c r="N308" s="114"/>
      <c r="O308" s="114"/>
      <c r="P308" s="114"/>
      <c r="Q308" s="114"/>
      <c r="R308" s="114"/>
      <c r="S308" s="114"/>
      <c r="T308" s="114"/>
      <c r="U308" s="114"/>
      <c r="V308" s="114"/>
      <c r="W308" s="114"/>
      <c r="X308" s="114"/>
      <c r="Y308" s="114"/>
      <c r="Z308" s="114"/>
      <c r="AA308" s="114"/>
      <c r="AB308" s="114"/>
      <c r="AC308" s="114"/>
    </row>
    <row r="309" spans="2:29">
      <c r="B309" s="114"/>
      <c r="C309" s="114"/>
      <c r="D309" s="114"/>
      <c r="E309" s="114"/>
      <c r="F309" s="114"/>
      <c r="G309" s="114"/>
      <c r="H309" s="114"/>
      <c r="I309" s="114"/>
      <c r="J309" s="114"/>
      <c r="K309" s="114"/>
      <c r="L309" s="114"/>
      <c r="M309" s="114"/>
      <c r="N309" s="114"/>
      <c r="O309" s="114"/>
      <c r="P309" s="114"/>
      <c r="Q309" s="114"/>
      <c r="R309" s="114"/>
      <c r="S309" s="114"/>
      <c r="T309" s="114"/>
      <c r="U309" s="114"/>
      <c r="V309" s="114"/>
      <c r="W309" s="114"/>
      <c r="X309" s="114"/>
      <c r="Y309" s="114"/>
      <c r="Z309" s="114"/>
      <c r="AA309" s="114"/>
      <c r="AB309" s="114"/>
      <c r="AC309" s="114"/>
    </row>
    <row r="310" spans="2:29">
      <c r="B310" s="114"/>
      <c r="C310" s="114"/>
      <c r="D310" s="114"/>
      <c r="E310" s="114"/>
      <c r="F310" s="114"/>
      <c r="G310" s="114"/>
      <c r="H310" s="114"/>
      <c r="I310" s="114"/>
      <c r="J310" s="114"/>
      <c r="K310" s="114"/>
      <c r="L310" s="114"/>
      <c r="M310" s="114"/>
      <c r="N310" s="114"/>
      <c r="O310" s="114"/>
      <c r="P310" s="114"/>
      <c r="Q310" s="114"/>
      <c r="R310" s="114"/>
      <c r="S310" s="114"/>
      <c r="T310" s="114"/>
      <c r="U310" s="114"/>
      <c r="V310" s="114"/>
      <c r="W310" s="114"/>
      <c r="X310" s="114"/>
      <c r="Y310" s="114"/>
      <c r="Z310" s="114"/>
      <c r="AA310" s="114"/>
      <c r="AB310" s="114"/>
      <c r="AC310" s="114"/>
    </row>
    <row r="311" spans="2:29">
      <c r="B311" s="114"/>
      <c r="C311" s="114"/>
      <c r="D311" s="114"/>
      <c r="E311" s="114"/>
      <c r="F311" s="114"/>
      <c r="G311" s="114"/>
      <c r="H311" s="114"/>
      <c r="I311" s="114"/>
      <c r="J311" s="114"/>
      <c r="K311" s="114"/>
      <c r="L311" s="114"/>
      <c r="M311" s="114"/>
      <c r="N311" s="114"/>
      <c r="O311" s="114"/>
      <c r="P311" s="114"/>
      <c r="Q311" s="114"/>
      <c r="R311" s="114"/>
      <c r="S311" s="114"/>
      <c r="T311" s="114"/>
      <c r="U311" s="114"/>
      <c r="V311" s="114"/>
      <c r="W311" s="114"/>
      <c r="X311" s="114"/>
      <c r="Y311" s="114"/>
      <c r="Z311" s="114"/>
      <c r="AA311" s="114"/>
      <c r="AB311" s="114"/>
      <c r="AC311" s="114"/>
    </row>
    <row r="312" spans="2:29">
      <c r="B312" s="114"/>
      <c r="C312" s="114"/>
      <c r="D312" s="114"/>
      <c r="E312" s="114"/>
      <c r="F312" s="114"/>
      <c r="G312" s="114"/>
      <c r="H312" s="114"/>
      <c r="I312" s="114"/>
      <c r="J312" s="114"/>
      <c r="K312" s="114"/>
      <c r="L312" s="114"/>
      <c r="M312" s="114"/>
      <c r="N312" s="114"/>
      <c r="O312" s="114"/>
      <c r="P312" s="114"/>
      <c r="Q312" s="114"/>
      <c r="R312" s="114"/>
      <c r="S312" s="114"/>
      <c r="T312" s="114"/>
      <c r="U312" s="114"/>
      <c r="V312" s="114"/>
      <c r="W312" s="114"/>
      <c r="X312" s="114"/>
      <c r="Y312" s="114"/>
      <c r="Z312" s="114"/>
      <c r="AA312" s="114"/>
      <c r="AB312" s="114"/>
      <c r="AC312" s="114"/>
    </row>
    <row r="313" spans="2:29">
      <c r="B313" s="114"/>
      <c r="C313" s="114"/>
      <c r="D313" s="114"/>
      <c r="E313" s="114"/>
      <c r="F313" s="114"/>
      <c r="G313" s="114"/>
      <c r="H313" s="114"/>
      <c r="I313" s="114"/>
      <c r="J313" s="114"/>
      <c r="K313" s="114"/>
      <c r="L313" s="114"/>
      <c r="M313" s="114"/>
      <c r="N313" s="114"/>
      <c r="O313" s="114"/>
      <c r="P313" s="114"/>
      <c r="Q313" s="114"/>
      <c r="R313" s="114"/>
      <c r="S313" s="114"/>
      <c r="T313" s="114"/>
      <c r="U313" s="114"/>
      <c r="V313" s="114"/>
      <c r="W313" s="114"/>
      <c r="X313" s="114"/>
      <c r="Y313" s="114"/>
      <c r="Z313" s="114"/>
      <c r="AA313" s="114"/>
      <c r="AB313" s="114"/>
      <c r="AC313" s="114"/>
    </row>
    <row r="314" spans="2:29">
      <c r="B314" s="114"/>
      <c r="C314" s="114"/>
      <c r="D314" s="114"/>
      <c r="E314" s="114"/>
      <c r="F314" s="114"/>
      <c r="G314" s="114"/>
      <c r="H314" s="114"/>
      <c r="I314" s="114"/>
      <c r="J314" s="114"/>
      <c r="K314" s="114"/>
      <c r="L314" s="114"/>
      <c r="M314" s="114"/>
      <c r="N314" s="114"/>
      <c r="O314" s="114"/>
      <c r="P314" s="114"/>
      <c r="Q314" s="114"/>
      <c r="R314" s="114"/>
      <c r="S314" s="114"/>
      <c r="T314" s="114"/>
      <c r="U314" s="114"/>
      <c r="V314" s="114"/>
      <c r="W314" s="114"/>
      <c r="X314" s="114"/>
      <c r="Y314" s="114"/>
      <c r="Z314" s="114"/>
      <c r="AA314" s="114"/>
      <c r="AB314" s="114"/>
      <c r="AC314" s="114"/>
    </row>
    <row r="315" spans="2:29">
      <c r="B315" s="114"/>
      <c r="C315" s="114"/>
      <c r="D315" s="114"/>
      <c r="E315" s="114"/>
      <c r="F315" s="114"/>
      <c r="G315" s="114"/>
      <c r="H315" s="114"/>
      <c r="I315" s="114"/>
      <c r="J315" s="114"/>
      <c r="K315" s="114"/>
      <c r="L315" s="114"/>
      <c r="M315" s="114"/>
      <c r="N315" s="114"/>
      <c r="O315" s="114"/>
      <c r="P315" s="114"/>
      <c r="Q315" s="114"/>
      <c r="R315" s="114"/>
      <c r="S315" s="114"/>
      <c r="T315" s="114"/>
      <c r="U315" s="114"/>
      <c r="V315" s="114"/>
      <c r="W315" s="114"/>
      <c r="X315" s="114"/>
      <c r="Y315" s="114"/>
      <c r="Z315" s="114"/>
      <c r="AA315" s="114"/>
      <c r="AB315" s="114"/>
      <c r="AC315" s="114"/>
    </row>
    <row r="316" spans="2:29">
      <c r="B316" s="114"/>
      <c r="C316" s="114"/>
      <c r="D316" s="114"/>
      <c r="E316" s="114"/>
      <c r="F316" s="114"/>
      <c r="G316" s="114"/>
      <c r="H316" s="114"/>
      <c r="I316" s="114"/>
      <c r="J316" s="114"/>
      <c r="K316" s="114"/>
      <c r="L316" s="114"/>
      <c r="M316" s="114"/>
      <c r="N316" s="114"/>
      <c r="O316" s="114"/>
      <c r="P316" s="114"/>
      <c r="Q316" s="114"/>
      <c r="R316" s="114"/>
      <c r="S316" s="114"/>
      <c r="T316" s="114"/>
      <c r="U316" s="114"/>
      <c r="V316" s="114"/>
      <c r="W316" s="114"/>
      <c r="X316" s="114"/>
      <c r="Y316" s="114"/>
      <c r="Z316" s="114"/>
      <c r="AA316" s="114"/>
      <c r="AB316" s="114"/>
      <c r="AC316" s="114"/>
    </row>
    <row r="317" spans="2:29">
      <c r="B317" s="114"/>
      <c r="C317" s="114"/>
      <c r="D317" s="114"/>
      <c r="E317" s="114"/>
      <c r="F317" s="114"/>
      <c r="G317" s="114"/>
      <c r="H317" s="114"/>
      <c r="I317" s="114"/>
      <c r="J317" s="114"/>
      <c r="K317" s="114"/>
      <c r="L317" s="114"/>
      <c r="M317" s="114"/>
      <c r="N317" s="114"/>
      <c r="O317" s="114"/>
      <c r="P317" s="114"/>
      <c r="Q317" s="114"/>
      <c r="R317" s="114"/>
      <c r="S317" s="114"/>
      <c r="T317" s="114"/>
      <c r="U317" s="114"/>
      <c r="V317" s="114"/>
      <c r="W317" s="114"/>
      <c r="X317" s="114"/>
      <c r="Y317" s="114"/>
      <c r="Z317" s="114"/>
      <c r="AA317" s="114"/>
      <c r="AB317" s="114"/>
      <c r="AC317" s="114"/>
    </row>
    <row r="318" spans="2:29">
      <c r="B318" s="114"/>
      <c r="C318" s="114"/>
      <c r="D318" s="114"/>
      <c r="E318" s="114"/>
      <c r="F318" s="114"/>
      <c r="G318" s="114"/>
      <c r="H318" s="114"/>
      <c r="I318" s="114"/>
      <c r="J318" s="114"/>
      <c r="K318" s="114"/>
      <c r="L318" s="114"/>
      <c r="M318" s="114"/>
      <c r="N318" s="114"/>
      <c r="O318" s="114"/>
      <c r="P318" s="114"/>
      <c r="Q318" s="114"/>
      <c r="R318" s="114"/>
      <c r="S318" s="114"/>
      <c r="T318" s="114"/>
      <c r="U318" s="114"/>
      <c r="V318" s="114"/>
      <c r="W318" s="114"/>
      <c r="X318" s="114"/>
      <c r="Y318" s="114"/>
      <c r="Z318" s="114"/>
      <c r="AA318" s="114"/>
      <c r="AB318" s="114"/>
      <c r="AC318" s="114"/>
    </row>
    <row r="319" spans="2:29">
      <c r="B319" s="114"/>
      <c r="C319" s="114"/>
      <c r="D319" s="114"/>
      <c r="E319" s="114"/>
      <c r="F319" s="114"/>
      <c r="G319" s="114"/>
      <c r="H319" s="114"/>
      <c r="I319" s="114"/>
      <c r="J319" s="114"/>
      <c r="K319" s="114"/>
      <c r="L319" s="114"/>
      <c r="M319" s="114"/>
      <c r="N319" s="114"/>
      <c r="O319" s="114"/>
      <c r="P319" s="114"/>
      <c r="Q319" s="114"/>
      <c r="R319" s="114"/>
      <c r="S319" s="114"/>
      <c r="T319" s="114"/>
      <c r="U319" s="114"/>
      <c r="V319" s="114"/>
      <c r="W319" s="114"/>
      <c r="X319" s="114"/>
      <c r="Y319" s="114"/>
      <c r="Z319" s="114"/>
      <c r="AA319" s="114"/>
      <c r="AB319" s="114"/>
      <c r="AC319" s="114"/>
    </row>
    <row r="320" spans="2:29">
      <c r="B320" s="114"/>
      <c r="C320" s="114"/>
      <c r="D320" s="114"/>
      <c r="E320" s="114"/>
      <c r="F320" s="114"/>
      <c r="G320" s="114"/>
      <c r="H320" s="114"/>
      <c r="I320" s="114"/>
      <c r="J320" s="114"/>
      <c r="K320" s="114"/>
      <c r="L320" s="114"/>
      <c r="M320" s="114"/>
      <c r="N320" s="114"/>
      <c r="O320" s="114"/>
      <c r="P320" s="114"/>
      <c r="Q320" s="114"/>
      <c r="R320" s="114"/>
      <c r="S320" s="114"/>
      <c r="T320" s="114"/>
      <c r="U320" s="114"/>
      <c r="V320" s="114"/>
      <c r="W320" s="114"/>
      <c r="X320" s="114"/>
      <c r="Y320" s="114"/>
      <c r="Z320" s="114"/>
      <c r="AA320" s="114"/>
      <c r="AB320" s="114"/>
      <c r="AC320" s="114"/>
    </row>
    <row r="321" spans="2:29">
      <c r="B321" s="114"/>
      <c r="C321" s="114"/>
      <c r="D321" s="114"/>
      <c r="E321" s="114"/>
      <c r="F321" s="114"/>
      <c r="G321" s="114"/>
      <c r="H321" s="114"/>
      <c r="I321" s="114"/>
      <c r="J321" s="114"/>
      <c r="K321" s="114"/>
      <c r="L321" s="114"/>
      <c r="M321" s="114"/>
      <c r="N321" s="114"/>
      <c r="O321" s="114"/>
      <c r="P321" s="114"/>
      <c r="Q321" s="114"/>
      <c r="R321" s="114"/>
      <c r="S321" s="114"/>
      <c r="T321" s="114"/>
      <c r="U321" s="114"/>
      <c r="V321" s="114"/>
      <c r="W321" s="114"/>
      <c r="X321" s="114"/>
      <c r="Y321" s="114"/>
      <c r="Z321" s="114"/>
      <c r="AA321" s="114"/>
      <c r="AB321" s="114"/>
      <c r="AC321" s="114"/>
    </row>
    <row r="322" spans="2:29">
      <c r="B322" s="114"/>
      <c r="C322" s="114"/>
      <c r="D322" s="114"/>
      <c r="E322" s="114"/>
      <c r="F322" s="114"/>
      <c r="G322" s="114"/>
      <c r="H322" s="114"/>
      <c r="I322" s="114"/>
      <c r="J322" s="114"/>
      <c r="K322" s="114"/>
      <c r="L322" s="114"/>
      <c r="M322" s="114"/>
      <c r="N322" s="114"/>
      <c r="O322" s="114"/>
      <c r="P322" s="114"/>
      <c r="Q322" s="114"/>
      <c r="R322" s="114"/>
      <c r="S322" s="114"/>
      <c r="T322" s="114"/>
      <c r="U322" s="114"/>
      <c r="V322" s="114"/>
      <c r="W322" s="114"/>
      <c r="X322" s="114"/>
      <c r="Y322" s="114"/>
      <c r="Z322" s="114"/>
      <c r="AA322" s="114"/>
      <c r="AB322" s="114"/>
      <c r="AC322" s="114"/>
    </row>
    <row r="323" spans="2:29">
      <c r="B323" s="114"/>
      <c r="C323" s="114"/>
      <c r="D323" s="114"/>
      <c r="E323" s="114"/>
      <c r="F323" s="114"/>
      <c r="G323" s="114"/>
      <c r="H323" s="114"/>
      <c r="I323" s="114"/>
      <c r="J323" s="114"/>
      <c r="K323" s="114"/>
      <c r="L323" s="114"/>
      <c r="M323" s="114"/>
      <c r="N323" s="114"/>
      <c r="O323" s="114"/>
      <c r="P323" s="114"/>
      <c r="Q323" s="114"/>
      <c r="R323" s="114"/>
      <c r="S323" s="114"/>
      <c r="T323" s="114"/>
      <c r="U323" s="114"/>
      <c r="V323" s="114"/>
      <c r="W323" s="114"/>
      <c r="X323" s="114"/>
      <c r="Y323" s="114"/>
      <c r="Z323" s="114"/>
      <c r="AA323" s="114"/>
      <c r="AB323" s="114"/>
      <c r="AC323" s="114"/>
    </row>
    <row r="324" spans="2:29">
      <c r="B324" s="114"/>
      <c r="C324" s="114"/>
      <c r="D324" s="114"/>
      <c r="E324" s="114"/>
      <c r="F324" s="114"/>
      <c r="G324" s="114"/>
      <c r="H324" s="114"/>
      <c r="I324" s="114"/>
      <c r="J324" s="114"/>
      <c r="K324" s="114"/>
      <c r="L324" s="114"/>
      <c r="M324" s="114"/>
      <c r="N324" s="114"/>
      <c r="O324" s="114"/>
      <c r="P324" s="114"/>
      <c r="Q324" s="114"/>
      <c r="R324" s="114"/>
      <c r="S324" s="114"/>
      <c r="T324" s="114"/>
      <c r="U324" s="114"/>
      <c r="V324" s="114"/>
      <c r="W324" s="114"/>
      <c r="X324" s="114"/>
      <c r="Y324" s="114"/>
      <c r="Z324" s="114"/>
      <c r="AA324" s="114"/>
      <c r="AB324" s="114"/>
      <c r="AC324" s="114"/>
    </row>
    <row r="325" spans="2:29">
      <c r="B325" s="114"/>
      <c r="C325" s="114"/>
      <c r="D325" s="114"/>
      <c r="E325" s="114"/>
      <c r="F325" s="114"/>
      <c r="G325" s="114"/>
      <c r="H325" s="114"/>
      <c r="I325" s="114"/>
      <c r="J325" s="114"/>
      <c r="K325" s="114"/>
      <c r="L325" s="114"/>
      <c r="M325" s="114"/>
      <c r="N325" s="114"/>
      <c r="O325" s="114"/>
      <c r="P325" s="114"/>
      <c r="Q325" s="114"/>
      <c r="R325" s="114"/>
      <c r="S325" s="114"/>
      <c r="T325" s="114"/>
      <c r="U325" s="114"/>
      <c r="V325" s="114"/>
      <c r="W325" s="114"/>
      <c r="X325" s="114"/>
      <c r="Y325" s="114"/>
      <c r="Z325" s="114"/>
      <c r="AA325" s="114"/>
      <c r="AB325" s="114"/>
      <c r="AC325" s="114"/>
    </row>
    <row r="326" spans="2:29">
      <c r="B326" s="114"/>
      <c r="C326" s="114"/>
      <c r="D326" s="114"/>
      <c r="E326" s="114"/>
      <c r="F326" s="114"/>
      <c r="G326" s="114"/>
      <c r="H326" s="114"/>
      <c r="I326" s="114"/>
      <c r="J326" s="114"/>
      <c r="K326" s="114"/>
      <c r="L326" s="114"/>
      <c r="M326" s="114"/>
      <c r="N326" s="114"/>
      <c r="O326" s="114"/>
      <c r="P326" s="114"/>
      <c r="Q326" s="114"/>
      <c r="R326" s="114"/>
      <c r="S326" s="114"/>
      <c r="T326" s="114"/>
      <c r="U326" s="114"/>
      <c r="V326" s="114"/>
      <c r="W326" s="114"/>
      <c r="X326" s="114"/>
      <c r="Y326" s="114"/>
      <c r="Z326" s="114"/>
      <c r="AA326" s="114"/>
      <c r="AB326" s="114"/>
      <c r="AC326" s="114"/>
    </row>
    <row r="327" spans="2:29">
      <c r="B327" s="114"/>
      <c r="C327" s="114"/>
      <c r="D327" s="114"/>
      <c r="E327" s="114"/>
      <c r="F327" s="114"/>
      <c r="G327" s="114"/>
      <c r="H327" s="114"/>
      <c r="I327" s="114"/>
      <c r="J327" s="114"/>
      <c r="K327" s="114"/>
      <c r="L327" s="114"/>
      <c r="M327" s="114"/>
      <c r="N327" s="114"/>
      <c r="O327" s="114"/>
      <c r="P327" s="114"/>
      <c r="Q327" s="114"/>
      <c r="R327" s="114"/>
      <c r="S327" s="114"/>
      <c r="T327" s="114"/>
      <c r="U327" s="114"/>
      <c r="V327" s="114"/>
      <c r="W327" s="114"/>
      <c r="X327" s="114"/>
      <c r="Y327" s="114"/>
      <c r="Z327" s="114"/>
      <c r="AA327" s="114"/>
      <c r="AB327" s="114"/>
      <c r="AC327" s="114"/>
    </row>
    <row r="328" spans="2:29">
      <c r="B328" s="114"/>
      <c r="C328" s="114"/>
      <c r="D328" s="114"/>
      <c r="E328" s="114"/>
      <c r="F328" s="114"/>
      <c r="G328" s="114"/>
      <c r="H328" s="114"/>
      <c r="I328" s="114"/>
      <c r="J328" s="114"/>
      <c r="K328" s="114"/>
      <c r="L328" s="114"/>
      <c r="M328" s="114"/>
      <c r="N328" s="114"/>
      <c r="O328" s="114"/>
      <c r="P328" s="114"/>
      <c r="Q328" s="114"/>
      <c r="R328" s="114"/>
      <c r="S328" s="114"/>
      <c r="T328" s="114"/>
      <c r="U328" s="114"/>
      <c r="V328" s="114"/>
      <c r="W328" s="114"/>
      <c r="X328" s="114"/>
      <c r="Y328" s="114"/>
      <c r="Z328" s="114"/>
      <c r="AA328" s="114"/>
      <c r="AB328" s="114"/>
      <c r="AC328" s="114"/>
    </row>
    <row r="329" spans="2:29">
      <c r="B329" s="114"/>
      <c r="C329" s="114"/>
      <c r="D329" s="114"/>
      <c r="E329" s="114"/>
      <c r="F329" s="114"/>
      <c r="G329" s="114"/>
      <c r="H329" s="114"/>
      <c r="I329" s="114"/>
      <c r="J329" s="114"/>
      <c r="K329" s="114"/>
      <c r="L329" s="114"/>
      <c r="M329" s="114"/>
      <c r="N329" s="114"/>
      <c r="O329" s="114"/>
      <c r="P329" s="114"/>
      <c r="Q329" s="114"/>
      <c r="R329" s="114"/>
      <c r="S329" s="114"/>
      <c r="T329" s="114"/>
      <c r="U329" s="114"/>
      <c r="V329" s="114"/>
      <c r="W329" s="114"/>
      <c r="X329" s="114"/>
      <c r="Y329" s="114"/>
      <c r="Z329" s="114"/>
      <c r="AA329" s="114"/>
      <c r="AB329" s="114"/>
      <c r="AC329" s="114"/>
    </row>
    <row r="330" spans="2:29">
      <c r="B330" s="114"/>
      <c r="C330" s="114"/>
      <c r="D330" s="114"/>
      <c r="E330" s="114"/>
      <c r="F330" s="114"/>
      <c r="G330" s="114"/>
      <c r="H330" s="114"/>
      <c r="I330" s="114"/>
      <c r="J330" s="114"/>
      <c r="K330" s="114"/>
      <c r="L330" s="114"/>
      <c r="M330" s="114"/>
      <c r="N330" s="114"/>
      <c r="O330" s="114"/>
      <c r="P330" s="114"/>
      <c r="Q330" s="114"/>
      <c r="R330" s="114"/>
      <c r="S330" s="114"/>
      <c r="T330" s="114"/>
      <c r="U330" s="114"/>
      <c r="V330" s="114"/>
      <c r="W330" s="114"/>
      <c r="X330" s="114"/>
      <c r="Y330" s="114"/>
      <c r="Z330" s="114"/>
      <c r="AA330" s="114"/>
      <c r="AB330" s="114"/>
      <c r="AC330" s="114"/>
    </row>
    <row r="331" spans="2:29">
      <c r="B331" s="114"/>
      <c r="C331" s="114"/>
      <c r="D331" s="114"/>
      <c r="E331" s="114"/>
      <c r="F331" s="114"/>
      <c r="G331" s="114"/>
      <c r="H331" s="114"/>
      <c r="I331" s="114"/>
      <c r="J331" s="114"/>
      <c r="K331" s="114"/>
      <c r="L331" s="114"/>
      <c r="M331" s="114"/>
      <c r="N331" s="114"/>
      <c r="O331" s="114"/>
      <c r="P331" s="114"/>
      <c r="Q331" s="114"/>
      <c r="R331" s="114"/>
      <c r="S331" s="114"/>
      <c r="T331" s="114"/>
      <c r="U331" s="114"/>
      <c r="V331" s="114"/>
      <c r="W331" s="114"/>
      <c r="X331" s="114"/>
      <c r="Y331" s="114"/>
      <c r="Z331" s="114"/>
      <c r="AA331" s="114"/>
      <c r="AB331" s="114"/>
      <c r="AC331" s="114"/>
    </row>
    <row r="332" spans="2:29">
      <c r="B332" s="114"/>
      <c r="C332" s="114"/>
      <c r="D332" s="114"/>
      <c r="E332" s="114"/>
      <c r="F332" s="114"/>
      <c r="G332" s="114"/>
      <c r="H332" s="114"/>
      <c r="I332" s="114"/>
      <c r="J332" s="114"/>
      <c r="K332" s="114"/>
      <c r="L332" s="114"/>
      <c r="M332" s="114"/>
      <c r="N332" s="114"/>
      <c r="O332" s="114"/>
      <c r="P332" s="114"/>
      <c r="Q332" s="114"/>
      <c r="R332" s="114"/>
      <c r="S332" s="114"/>
      <c r="T332" s="114"/>
      <c r="U332" s="114"/>
      <c r="V332" s="114"/>
      <c r="W332" s="114"/>
      <c r="X332" s="114"/>
      <c r="Y332" s="114"/>
      <c r="Z332" s="114"/>
      <c r="AA332" s="114"/>
      <c r="AB332" s="114"/>
      <c r="AC332" s="114"/>
    </row>
    <row r="333" spans="2:29">
      <c r="B333" s="114"/>
      <c r="C333" s="114"/>
      <c r="D333" s="114"/>
      <c r="E333" s="114"/>
      <c r="F333" s="114"/>
      <c r="G333" s="114"/>
      <c r="H333" s="114"/>
      <c r="I333" s="114"/>
      <c r="J333" s="114"/>
      <c r="K333" s="114"/>
      <c r="L333" s="114"/>
      <c r="M333" s="114"/>
      <c r="N333" s="114"/>
      <c r="O333" s="114"/>
      <c r="P333" s="114"/>
      <c r="Q333" s="114"/>
      <c r="R333" s="114"/>
      <c r="S333" s="114"/>
      <c r="T333" s="114"/>
      <c r="U333" s="114"/>
      <c r="V333" s="114"/>
      <c r="W333" s="114"/>
      <c r="X333" s="114"/>
      <c r="Y333" s="114"/>
      <c r="Z333" s="114"/>
      <c r="AA333" s="114"/>
      <c r="AB333" s="114"/>
      <c r="AC333" s="114"/>
    </row>
    <row r="334" spans="2:29">
      <c r="B334" s="114"/>
      <c r="C334" s="114"/>
      <c r="D334" s="114"/>
      <c r="E334" s="114"/>
      <c r="F334" s="114"/>
      <c r="G334" s="114"/>
      <c r="H334" s="114"/>
      <c r="I334" s="114"/>
      <c r="J334" s="114"/>
      <c r="K334" s="114"/>
      <c r="L334" s="114"/>
      <c r="M334" s="114"/>
      <c r="N334" s="114"/>
      <c r="O334" s="114"/>
      <c r="P334" s="114"/>
      <c r="Q334" s="114"/>
      <c r="R334" s="114"/>
      <c r="S334" s="114"/>
      <c r="T334" s="114"/>
      <c r="U334" s="114"/>
      <c r="V334" s="114"/>
      <c r="W334" s="114"/>
      <c r="X334" s="114"/>
      <c r="Y334" s="114"/>
      <c r="Z334" s="114"/>
      <c r="AA334" s="114"/>
      <c r="AB334" s="114"/>
      <c r="AC334" s="114"/>
    </row>
    <row r="335" spans="2:29">
      <c r="B335" s="114"/>
      <c r="C335" s="114"/>
      <c r="D335" s="114"/>
      <c r="E335" s="114"/>
      <c r="F335" s="114"/>
      <c r="G335" s="114"/>
      <c r="H335" s="114"/>
      <c r="I335" s="114"/>
      <c r="J335" s="114"/>
      <c r="K335" s="114"/>
      <c r="L335" s="114"/>
      <c r="M335" s="114"/>
      <c r="N335" s="114"/>
      <c r="O335" s="114"/>
      <c r="P335" s="114"/>
      <c r="Q335" s="114"/>
      <c r="R335" s="114"/>
      <c r="S335" s="114"/>
      <c r="T335" s="114"/>
      <c r="U335" s="114"/>
      <c r="V335" s="114"/>
      <c r="W335" s="114"/>
      <c r="X335" s="114"/>
      <c r="Y335" s="114"/>
      <c r="Z335" s="114"/>
      <c r="AA335" s="114"/>
      <c r="AB335" s="114"/>
      <c r="AC335" s="114"/>
    </row>
    <row r="336" spans="2:29">
      <c r="B336" s="114"/>
      <c r="C336" s="114"/>
      <c r="D336" s="114"/>
      <c r="E336" s="114"/>
      <c r="F336" s="114"/>
      <c r="G336" s="114"/>
      <c r="H336" s="114"/>
      <c r="I336" s="114"/>
      <c r="J336" s="114"/>
      <c r="K336" s="114"/>
      <c r="L336" s="114"/>
      <c r="M336" s="114"/>
      <c r="N336" s="114"/>
      <c r="O336" s="114"/>
      <c r="P336" s="114"/>
      <c r="Q336" s="114"/>
      <c r="R336" s="114"/>
      <c r="S336" s="114"/>
      <c r="T336" s="114"/>
      <c r="U336" s="114"/>
      <c r="V336" s="114"/>
      <c r="W336" s="114"/>
      <c r="X336" s="114"/>
      <c r="Y336" s="114"/>
      <c r="Z336" s="114"/>
      <c r="AA336" s="114"/>
      <c r="AB336" s="114"/>
      <c r="AC336" s="114"/>
    </row>
    <row r="337" spans="2:29">
      <c r="B337" s="114"/>
      <c r="C337" s="114"/>
      <c r="D337" s="114"/>
      <c r="E337" s="114"/>
      <c r="F337" s="114"/>
      <c r="G337" s="114"/>
      <c r="H337" s="114"/>
      <c r="I337" s="114"/>
      <c r="J337" s="114"/>
      <c r="K337" s="114"/>
      <c r="L337" s="114"/>
      <c r="M337" s="114"/>
      <c r="N337" s="114"/>
      <c r="O337" s="114"/>
      <c r="P337" s="114"/>
      <c r="Q337" s="114"/>
      <c r="R337" s="114"/>
      <c r="S337" s="114"/>
      <c r="T337" s="114"/>
      <c r="U337" s="114"/>
      <c r="V337" s="114"/>
      <c r="W337" s="114"/>
      <c r="X337" s="114"/>
      <c r="Y337" s="114"/>
      <c r="Z337" s="114"/>
      <c r="AA337" s="114"/>
      <c r="AB337" s="114"/>
      <c r="AC337" s="114"/>
    </row>
    <row r="338" spans="2:29">
      <c r="B338" s="114"/>
      <c r="C338" s="114"/>
      <c r="D338" s="114"/>
      <c r="E338" s="114"/>
      <c r="F338" s="114"/>
      <c r="G338" s="114"/>
      <c r="H338" s="114"/>
      <c r="I338" s="114"/>
      <c r="J338" s="114"/>
      <c r="K338" s="114"/>
      <c r="L338" s="114"/>
      <c r="M338" s="114"/>
      <c r="N338" s="114"/>
      <c r="O338" s="114"/>
      <c r="P338" s="114"/>
      <c r="Q338" s="114"/>
      <c r="R338" s="114"/>
      <c r="S338" s="114"/>
      <c r="T338" s="114"/>
      <c r="U338" s="114"/>
      <c r="V338" s="114"/>
      <c r="W338" s="114"/>
      <c r="X338" s="114"/>
      <c r="Y338" s="114"/>
      <c r="Z338" s="114"/>
      <c r="AA338" s="114"/>
      <c r="AB338" s="114"/>
      <c r="AC338" s="114"/>
    </row>
    <row r="339" spans="2:29">
      <c r="B339" s="114"/>
      <c r="C339" s="114"/>
      <c r="D339" s="114"/>
      <c r="E339" s="114"/>
      <c r="F339" s="114"/>
      <c r="G339" s="114"/>
      <c r="H339" s="114"/>
      <c r="I339" s="114"/>
      <c r="J339" s="114"/>
      <c r="K339" s="114"/>
      <c r="L339" s="114"/>
      <c r="M339" s="114"/>
      <c r="N339" s="114"/>
      <c r="O339" s="114"/>
      <c r="P339" s="114"/>
      <c r="Q339" s="114"/>
      <c r="R339" s="114"/>
      <c r="S339" s="114"/>
      <c r="T339" s="114"/>
      <c r="U339" s="114"/>
      <c r="V339" s="114"/>
      <c r="W339" s="114"/>
      <c r="X339" s="114"/>
      <c r="Y339" s="114"/>
      <c r="Z339" s="114"/>
      <c r="AA339" s="114"/>
      <c r="AB339" s="114"/>
      <c r="AC339" s="114"/>
    </row>
    <row r="340" spans="2:29">
      <c r="B340" s="114"/>
      <c r="C340" s="114"/>
      <c r="D340" s="114"/>
      <c r="E340" s="114"/>
      <c r="F340" s="114"/>
      <c r="G340" s="114"/>
      <c r="H340" s="114"/>
      <c r="I340" s="114"/>
      <c r="J340" s="114"/>
      <c r="K340" s="114"/>
      <c r="L340" s="114"/>
      <c r="M340" s="114"/>
      <c r="N340" s="114"/>
      <c r="O340" s="114"/>
      <c r="P340" s="114"/>
      <c r="Q340" s="114"/>
      <c r="R340" s="114"/>
      <c r="S340" s="114"/>
      <c r="T340" s="114"/>
      <c r="U340" s="114"/>
      <c r="V340" s="114"/>
      <c r="W340" s="114"/>
      <c r="X340" s="114"/>
      <c r="Y340" s="114"/>
      <c r="Z340" s="114"/>
      <c r="AA340" s="114"/>
      <c r="AB340" s="114"/>
      <c r="AC340" s="114"/>
    </row>
    <row r="341" spans="2:29">
      <c r="B341" s="114"/>
      <c r="C341" s="114"/>
      <c r="D341" s="114"/>
      <c r="E341" s="114"/>
      <c r="F341" s="114"/>
      <c r="G341" s="114"/>
      <c r="H341" s="114"/>
      <c r="I341" s="114"/>
      <c r="J341" s="114"/>
      <c r="K341" s="114"/>
      <c r="L341" s="114"/>
      <c r="M341" s="114"/>
      <c r="N341" s="114"/>
      <c r="O341" s="114"/>
      <c r="P341" s="114"/>
      <c r="Q341" s="114"/>
      <c r="R341" s="114"/>
      <c r="S341" s="114"/>
      <c r="T341" s="114"/>
      <c r="U341" s="114"/>
      <c r="V341" s="114"/>
      <c r="W341" s="114"/>
      <c r="X341" s="114"/>
      <c r="Y341" s="114"/>
      <c r="Z341" s="114"/>
      <c r="AA341" s="114"/>
      <c r="AB341" s="114"/>
      <c r="AC341" s="114"/>
    </row>
    <row r="342" spans="2:29">
      <c r="B342" s="114"/>
      <c r="C342" s="114"/>
      <c r="D342" s="114"/>
      <c r="E342" s="114"/>
      <c r="F342" s="114"/>
      <c r="G342" s="114"/>
      <c r="H342" s="114"/>
      <c r="I342" s="114"/>
      <c r="J342" s="114"/>
      <c r="K342" s="114"/>
      <c r="L342" s="114"/>
      <c r="M342" s="114"/>
      <c r="N342" s="114"/>
      <c r="O342" s="114"/>
      <c r="P342" s="114"/>
      <c r="Q342" s="114"/>
      <c r="R342" s="114"/>
      <c r="S342" s="114"/>
      <c r="T342" s="114"/>
      <c r="U342" s="114"/>
      <c r="V342" s="114"/>
      <c r="W342" s="114"/>
      <c r="X342" s="114"/>
      <c r="Y342" s="114"/>
      <c r="Z342" s="114"/>
      <c r="AA342" s="114"/>
      <c r="AB342" s="114"/>
      <c r="AC342" s="114"/>
    </row>
    <row r="343" spans="2:29">
      <c r="B343" s="114"/>
      <c r="C343" s="114"/>
      <c r="D343" s="114"/>
      <c r="E343" s="114"/>
      <c r="F343" s="114"/>
      <c r="G343" s="114"/>
      <c r="H343" s="114"/>
      <c r="I343" s="114"/>
      <c r="J343" s="114"/>
      <c r="K343" s="114"/>
      <c r="L343" s="114"/>
      <c r="M343" s="114"/>
      <c r="N343" s="114"/>
      <c r="O343" s="114"/>
      <c r="P343" s="114"/>
      <c r="Q343" s="114"/>
      <c r="R343" s="114"/>
      <c r="S343" s="114"/>
      <c r="T343" s="114"/>
      <c r="U343" s="114"/>
      <c r="V343" s="114"/>
      <c r="W343" s="114"/>
      <c r="X343" s="114"/>
      <c r="Y343" s="114"/>
      <c r="Z343" s="114"/>
      <c r="AA343" s="114"/>
      <c r="AB343" s="114"/>
      <c r="AC343" s="114"/>
    </row>
    <row r="344" spans="2:29">
      <c r="B344" s="114"/>
      <c r="C344" s="114"/>
      <c r="D344" s="114"/>
      <c r="E344" s="114"/>
      <c r="F344" s="114"/>
      <c r="G344" s="114"/>
      <c r="H344" s="114"/>
      <c r="I344" s="114"/>
      <c r="J344" s="114"/>
      <c r="K344" s="114"/>
      <c r="L344" s="114"/>
      <c r="M344" s="114"/>
      <c r="N344" s="114"/>
      <c r="O344" s="114"/>
      <c r="P344" s="114"/>
      <c r="Q344" s="114"/>
      <c r="R344" s="114"/>
      <c r="S344" s="114"/>
      <c r="T344" s="114"/>
      <c r="U344" s="114"/>
      <c r="V344" s="114"/>
      <c r="W344" s="114"/>
      <c r="X344" s="114"/>
      <c r="Y344" s="114"/>
      <c r="Z344" s="114"/>
      <c r="AA344" s="114"/>
      <c r="AB344" s="114"/>
      <c r="AC344" s="114"/>
    </row>
    <row r="345" spans="2:29">
      <c r="B345" s="114"/>
      <c r="C345" s="114"/>
      <c r="D345" s="114"/>
      <c r="E345" s="114"/>
      <c r="F345" s="114"/>
      <c r="G345" s="114"/>
      <c r="H345" s="114"/>
      <c r="I345" s="114"/>
      <c r="J345" s="114"/>
      <c r="K345" s="114"/>
      <c r="L345" s="114"/>
      <c r="M345" s="114"/>
      <c r="N345" s="114"/>
      <c r="O345" s="114"/>
      <c r="P345" s="114"/>
      <c r="Q345" s="114"/>
      <c r="R345" s="114"/>
      <c r="S345" s="114"/>
      <c r="T345" s="114"/>
      <c r="U345" s="114"/>
      <c r="V345" s="114"/>
      <c r="W345" s="114"/>
      <c r="X345" s="114"/>
      <c r="Y345" s="114"/>
      <c r="Z345" s="114"/>
      <c r="AA345" s="114"/>
      <c r="AB345" s="114"/>
      <c r="AC345" s="114"/>
    </row>
    <row r="346" spans="2:29">
      <c r="B346" s="114"/>
      <c r="C346" s="114"/>
      <c r="D346" s="114"/>
      <c r="E346" s="114"/>
      <c r="F346" s="114"/>
      <c r="G346" s="114"/>
      <c r="H346" s="114"/>
      <c r="I346" s="114"/>
      <c r="J346" s="114"/>
      <c r="K346" s="114"/>
      <c r="L346" s="114"/>
      <c r="M346" s="114"/>
      <c r="N346" s="114"/>
      <c r="O346" s="114"/>
      <c r="P346" s="114"/>
      <c r="Q346" s="114"/>
      <c r="R346" s="114"/>
      <c r="S346" s="114"/>
      <c r="T346" s="114"/>
      <c r="U346" s="114"/>
      <c r="V346" s="114"/>
      <c r="W346" s="114"/>
      <c r="X346" s="114"/>
      <c r="Y346" s="114"/>
      <c r="Z346" s="114"/>
      <c r="AA346" s="114"/>
      <c r="AB346" s="114"/>
      <c r="AC346" s="114"/>
    </row>
    <row r="347" spans="2:29">
      <c r="B347" s="114"/>
      <c r="C347" s="114"/>
      <c r="D347" s="114"/>
      <c r="E347" s="114"/>
      <c r="F347" s="114"/>
      <c r="G347" s="114"/>
      <c r="H347" s="114"/>
      <c r="I347" s="114"/>
      <c r="J347" s="114"/>
      <c r="K347" s="114"/>
      <c r="L347" s="114"/>
      <c r="M347" s="114"/>
      <c r="N347" s="114"/>
      <c r="O347" s="114"/>
      <c r="P347" s="114"/>
      <c r="Q347" s="114"/>
      <c r="R347" s="114"/>
      <c r="S347" s="114"/>
      <c r="T347" s="114"/>
      <c r="U347" s="114"/>
      <c r="V347" s="114"/>
      <c r="W347" s="114"/>
      <c r="X347" s="114"/>
      <c r="Y347" s="114"/>
      <c r="Z347" s="114"/>
      <c r="AA347" s="114"/>
      <c r="AB347" s="114"/>
      <c r="AC347" s="114"/>
    </row>
    <row r="348" spans="2:29">
      <c r="B348" s="114"/>
      <c r="C348" s="114"/>
      <c r="D348" s="114"/>
      <c r="E348" s="114"/>
      <c r="F348" s="114"/>
      <c r="G348" s="114"/>
      <c r="H348" s="114"/>
      <c r="I348" s="114"/>
      <c r="J348" s="114"/>
      <c r="K348" s="114"/>
      <c r="L348" s="114"/>
      <c r="M348" s="114"/>
      <c r="N348" s="114"/>
      <c r="O348" s="114"/>
      <c r="P348" s="114"/>
      <c r="Q348" s="114"/>
      <c r="R348" s="114"/>
      <c r="S348" s="114"/>
      <c r="T348" s="114"/>
      <c r="U348" s="114"/>
      <c r="V348" s="114"/>
      <c r="W348" s="114"/>
      <c r="X348" s="114"/>
      <c r="Y348" s="114"/>
      <c r="Z348" s="114"/>
      <c r="AA348" s="114"/>
      <c r="AB348" s="114"/>
      <c r="AC348" s="114"/>
    </row>
    <row r="349" spans="2:29">
      <c r="B349" s="114"/>
      <c r="C349" s="114"/>
      <c r="D349" s="114"/>
      <c r="E349" s="114"/>
      <c r="F349" s="114"/>
      <c r="G349" s="114"/>
      <c r="H349" s="114"/>
      <c r="I349" s="114"/>
      <c r="J349" s="114"/>
      <c r="K349" s="114"/>
      <c r="L349" s="114"/>
      <c r="M349" s="114"/>
      <c r="N349" s="114"/>
      <c r="O349" s="114"/>
      <c r="P349" s="114"/>
      <c r="Q349" s="114"/>
      <c r="R349" s="114"/>
      <c r="S349" s="114"/>
      <c r="T349" s="114"/>
      <c r="U349" s="114"/>
      <c r="V349" s="114"/>
      <c r="W349" s="114"/>
      <c r="X349" s="114"/>
      <c r="Y349" s="114"/>
      <c r="Z349" s="114"/>
      <c r="AA349" s="114"/>
      <c r="AB349" s="114"/>
      <c r="AC349" s="114"/>
    </row>
    <row r="350" spans="2:29">
      <c r="B350" s="114"/>
      <c r="C350" s="114"/>
      <c r="D350" s="114"/>
      <c r="E350" s="114"/>
      <c r="F350" s="114"/>
      <c r="G350" s="114"/>
      <c r="H350" s="114"/>
      <c r="I350" s="114"/>
      <c r="J350" s="114"/>
      <c r="K350" s="114"/>
      <c r="L350" s="114"/>
      <c r="M350" s="114"/>
      <c r="N350" s="114"/>
      <c r="O350" s="114"/>
      <c r="P350" s="114"/>
      <c r="Q350" s="114"/>
      <c r="R350" s="114"/>
      <c r="S350" s="114"/>
      <c r="T350" s="114"/>
      <c r="U350" s="114"/>
      <c r="V350" s="114"/>
      <c r="W350" s="114"/>
      <c r="X350" s="114"/>
      <c r="Y350" s="114"/>
      <c r="Z350" s="114"/>
      <c r="AA350" s="114"/>
      <c r="AB350" s="114"/>
      <c r="AC350" s="114"/>
    </row>
    <row r="351" spans="2:29">
      <c r="B351" s="114"/>
      <c r="C351" s="114"/>
      <c r="D351" s="114"/>
      <c r="E351" s="114"/>
      <c r="F351" s="114"/>
      <c r="G351" s="114"/>
      <c r="H351" s="114"/>
      <c r="I351" s="114"/>
      <c r="J351" s="114"/>
      <c r="K351" s="114"/>
      <c r="L351" s="114"/>
      <c r="M351" s="114"/>
      <c r="N351" s="114"/>
      <c r="O351" s="114"/>
      <c r="P351" s="114"/>
      <c r="Q351" s="114"/>
      <c r="R351" s="114"/>
      <c r="S351" s="114"/>
      <c r="T351" s="114"/>
      <c r="U351" s="114"/>
      <c r="V351" s="114"/>
      <c r="W351" s="114"/>
      <c r="X351" s="114"/>
      <c r="Y351" s="114"/>
      <c r="Z351" s="114"/>
      <c r="AA351" s="114"/>
      <c r="AB351" s="114"/>
      <c r="AC351" s="114"/>
    </row>
    <row r="352" spans="2:29">
      <c r="B352" s="114"/>
      <c r="C352" s="114"/>
      <c r="D352" s="114"/>
      <c r="E352" s="114"/>
      <c r="F352" s="114"/>
      <c r="G352" s="114"/>
      <c r="H352" s="114"/>
      <c r="I352" s="114"/>
      <c r="J352" s="114"/>
      <c r="K352" s="114"/>
      <c r="L352" s="114"/>
      <c r="M352" s="114"/>
      <c r="N352" s="114"/>
      <c r="O352" s="114"/>
      <c r="P352" s="114"/>
      <c r="Q352" s="114"/>
      <c r="R352" s="114"/>
      <c r="S352" s="114"/>
      <c r="T352" s="114"/>
      <c r="U352" s="114"/>
      <c r="V352" s="114"/>
      <c r="W352" s="114"/>
      <c r="X352" s="114"/>
      <c r="Y352" s="114"/>
      <c r="Z352" s="114"/>
      <c r="AA352" s="114"/>
      <c r="AB352" s="114"/>
      <c r="AC352" s="114"/>
    </row>
    <row r="353" spans="2:29">
      <c r="B353" s="114"/>
      <c r="C353" s="114"/>
      <c r="D353" s="114"/>
      <c r="E353" s="114"/>
      <c r="F353" s="114"/>
      <c r="G353" s="114"/>
      <c r="H353" s="114"/>
      <c r="I353" s="114"/>
      <c r="J353" s="114"/>
      <c r="K353" s="114"/>
      <c r="L353" s="114"/>
      <c r="M353" s="114"/>
      <c r="N353" s="114"/>
      <c r="O353" s="114"/>
      <c r="P353" s="114"/>
      <c r="Q353" s="114"/>
      <c r="R353" s="114"/>
      <c r="S353" s="114"/>
      <c r="T353" s="114"/>
      <c r="U353" s="114"/>
      <c r="V353" s="114"/>
      <c r="W353" s="114"/>
      <c r="X353" s="114"/>
      <c r="Y353" s="114"/>
      <c r="Z353" s="114"/>
      <c r="AA353" s="114"/>
      <c r="AB353" s="114"/>
      <c r="AC353" s="114"/>
    </row>
    <row r="354" spans="2:29">
      <c r="B354" s="114"/>
      <c r="C354" s="114"/>
      <c r="D354" s="114"/>
      <c r="E354" s="114"/>
      <c r="F354" s="114"/>
      <c r="G354" s="114"/>
      <c r="H354" s="114"/>
      <c r="I354" s="114"/>
      <c r="J354" s="114"/>
      <c r="K354" s="114"/>
      <c r="L354" s="114"/>
      <c r="M354" s="114"/>
      <c r="N354" s="114"/>
      <c r="O354" s="114"/>
      <c r="P354" s="114"/>
      <c r="Q354" s="114"/>
      <c r="R354" s="114"/>
      <c r="S354" s="114"/>
      <c r="T354" s="114"/>
      <c r="U354" s="114"/>
      <c r="V354" s="114"/>
      <c r="W354" s="114"/>
      <c r="X354" s="114"/>
      <c r="Y354" s="114"/>
      <c r="Z354" s="114"/>
      <c r="AA354" s="114"/>
      <c r="AB354" s="114"/>
      <c r="AC354" s="114"/>
    </row>
    <row r="355" spans="2:29">
      <c r="B355" s="114"/>
      <c r="C355" s="114"/>
      <c r="D355" s="114"/>
      <c r="E355" s="114"/>
      <c r="F355" s="114"/>
      <c r="G355" s="114"/>
      <c r="H355" s="114"/>
      <c r="I355" s="114"/>
      <c r="J355" s="114"/>
      <c r="K355" s="114"/>
      <c r="L355" s="114"/>
      <c r="M355" s="114"/>
      <c r="N355" s="114"/>
      <c r="O355" s="114"/>
      <c r="P355" s="114"/>
      <c r="Q355" s="114"/>
      <c r="R355" s="114"/>
      <c r="S355" s="114"/>
      <c r="T355" s="114"/>
      <c r="U355" s="114"/>
      <c r="V355" s="114"/>
      <c r="W355" s="114"/>
      <c r="X355" s="114"/>
      <c r="Y355" s="114"/>
      <c r="Z355" s="114"/>
      <c r="AA355" s="114"/>
      <c r="AB355" s="114"/>
      <c r="AC355" s="114"/>
    </row>
    <row r="356" spans="2:29">
      <c r="B356" s="114"/>
      <c r="C356" s="114"/>
      <c r="D356" s="114"/>
      <c r="E356" s="114"/>
      <c r="F356" s="114"/>
      <c r="G356" s="114"/>
      <c r="H356" s="114"/>
      <c r="I356" s="114"/>
      <c r="J356" s="114"/>
      <c r="K356" s="114"/>
      <c r="L356" s="114"/>
      <c r="M356" s="114"/>
      <c r="N356" s="114"/>
      <c r="O356" s="114"/>
      <c r="P356" s="114"/>
      <c r="Q356" s="114"/>
      <c r="R356" s="114"/>
      <c r="S356" s="114"/>
      <c r="T356" s="114"/>
      <c r="U356" s="114"/>
      <c r="V356" s="114"/>
      <c r="W356" s="114"/>
      <c r="X356" s="114"/>
      <c r="Y356" s="114"/>
      <c r="Z356" s="114"/>
      <c r="AA356" s="114"/>
      <c r="AB356" s="114"/>
      <c r="AC356" s="114"/>
    </row>
    <row r="357" spans="2:29">
      <c r="B357" s="114"/>
      <c r="C357" s="114"/>
      <c r="D357" s="114"/>
      <c r="E357" s="114"/>
      <c r="F357" s="114"/>
      <c r="G357" s="114"/>
      <c r="H357" s="114"/>
      <c r="I357" s="114"/>
      <c r="J357" s="114"/>
      <c r="K357" s="114"/>
      <c r="L357" s="114"/>
      <c r="M357" s="114"/>
      <c r="N357" s="114"/>
      <c r="O357" s="114"/>
      <c r="P357" s="114"/>
      <c r="Q357" s="114"/>
      <c r="R357" s="114"/>
      <c r="S357" s="114"/>
      <c r="T357" s="114"/>
      <c r="U357" s="114"/>
      <c r="V357" s="114"/>
      <c r="W357" s="114"/>
      <c r="X357" s="114"/>
      <c r="Y357" s="114"/>
      <c r="Z357" s="114"/>
      <c r="AA357" s="114"/>
      <c r="AB357" s="114"/>
      <c r="AC357" s="114"/>
    </row>
    <row r="358" spans="2:29">
      <c r="B358" s="114"/>
      <c r="C358" s="114"/>
      <c r="D358" s="114"/>
      <c r="E358" s="114"/>
      <c r="F358" s="114"/>
      <c r="G358" s="114"/>
      <c r="H358" s="114"/>
      <c r="I358" s="114"/>
      <c r="J358" s="114"/>
      <c r="K358" s="114"/>
      <c r="L358" s="114"/>
      <c r="M358" s="114"/>
      <c r="N358" s="114"/>
      <c r="O358" s="114"/>
      <c r="P358" s="114"/>
      <c r="Q358" s="114"/>
      <c r="R358" s="114"/>
      <c r="S358" s="114"/>
      <c r="T358" s="114"/>
      <c r="U358" s="114"/>
      <c r="V358" s="114"/>
      <c r="W358" s="114"/>
      <c r="X358" s="114"/>
      <c r="Y358" s="114"/>
      <c r="Z358" s="114"/>
      <c r="AA358" s="114"/>
      <c r="AB358" s="114"/>
      <c r="AC358" s="114"/>
    </row>
    <row r="359" spans="2:29">
      <c r="B359" s="114"/>
      <c r="C359" s="114"/>
      <c r="D359" s="114"/>
      <c r="E359" s="114"/>
      <c r="F359" s="114"/>
      <c r="G359" s="114"/>
      <c r="H359" s="114"/>
      <c r="I359" s="114"/>
      <c r="J359" s="114"/>
      <c r="K359" s="114"/>
      <c r="L359" s="114"/>
      <c r="M359" s="114"/>
      <c r="N359" s="114"/>
      <c r="O359" s="114"/>
      <c r="P359" s="114"/>
      <c r="Q359" s="114"/>
      <c r="R359" s="114"/>
      <c r="S359" s="114"/>
      <c r="T359" s="114"/>
      <c r="U359" s="114"/>
      <c r="V359" s="114"/>
      <c r="W359" s="114"/>
      <c r="X359" s="114"/>
      <c r="Y359" s="114"/>
      <c r="Z359" s="114"/>
      <c r="AA359" s="114"/>
      <c r="AB359" s="114"/>
      <c r="AC359" s="114"/>
    </row>
    <row r="360" spans="2:29">
      <c r="B360" s="114"/>
      <c r="C360" s="114"/>
      <c r="D360" s="114"/>
      <c r="E360" s="114"/>
      <c r="F360" s="114"/>
      <c r="G360" s="114"/>
      <c r="H360" s="114"/>
      <c r="I360" s="114"/>
      <c r="J360" s="114"/>
      <c r="K360" s="114"/>
      <c r="L360" s="114"/>
      <c r="M360" s="114"/>
      <c r="N360" s="114"/>
      <c r="O360" s="114"/>
      <c r="P360" s="114"/>
      <c r="Q360" s="114"/>
      <c r="R360" s="114"/>
      <c r="S360" s="114"/>
      <c r="T360" s="114"/>
      <c r="U360" s="114"/>
      <c r="V360" s="114"/>
      <c r="W360" s="114"/>
      <c r="X360" s="114"/>
      <c r="Y360" s="114"/>
      <c r="Z360" s="114"/>
      <c r="AA360" s="114"/>
      <c r="AB360" s="114"/>
      <c r="AC360" s="114"/>
    </row>
    <row r="361" spans="2:29">
      <c r="B361" s="114"/>
      <c r="C361" s="114"/>
      <c r="D361" s="114"/>
      <c r="E361" s="114"/>
      <c r="F361" s="114"/>
      <c r="G361" s="114"/>
      <c r="H361" s="114"/>
      <c r="I361" s="114"/>
      <c r="J361" s="114"/>
      <c r="K361" s="114"/>
      <c r="L361" s="114"/>
      <c r="M361" s="114"/>
      <c r="N361" s="114"/>
      <c r="O361" s="114"/>
      <c r="P361" s="114"/>
      <c r="Q361" s="114"/>
      <c r="R361" s="114"/>
      <c r="S361" s="114"/>
      <c r="T361" s="114"/>
      <c r="U361" s="114"/>
      <c r="V361" s="114"/>
      <c r="W361" s="114"/>
      <c r="X361" s="114"/>
      <c r="Y361" s="114"/>
      <c r="Z361" s="114"/>
      <c r="AA361" s="114"/>
      <c r="AB361" s="114"/>
      <c r="AC361" s="114"/>
    </row>
    <row r="362" spans="2:29">
      <c r="B362" s="114"/>
      <c r="C362" s="114"/>
      <c r="D362" s="114"/>
      <c r="E362" s="114"/>
      <c r="F362" s="114"/>
      <c r="G362" s="114"/>
      <c r="H362" s="114"/>
      <c r="I362" s="114"/>
      <c r="J362" s="114"/>
      <c r="K362" s="114"/>
      <c r="L362" s="114"/>
      <c r="M362" s="114"/>
      <c r="N362" s="114"/>
      <c r="O362" s="114"/>
      <c r="P362" s="114"/>
      <c r="Q362" s="114"/>
      <c r="R362" s="114"/>
      <c r="S362" s="114"/>
      <c r="T362" s="114"/>
      <c r="U362" s="114"/>
      <c r="V362" s="114"/>
      <c r="W362" s="114"/>
      <c r="X362" s="114"/>
      <c r="Y362" s="114"/>
      <c r="Z362" s="114"/>
      <c r="AA362" s="114"/>
      <c r="AB362" s="114"/>
      <c r="AC362" s="114"/>
    </row>
    <row r="363" spans="2:29">
      <c r="B363" s="114"/>
      <c r="C363" s="114"/>
      <c r="D363" s="114"/>
      <c r="E363" s="114"/>
      <c r="F363" s="114"/>
      <c r="G363" s="114"/>
      <c r="H363" s="114"/>
      <c r="I363" s="114"/>
      <c r="J363" s="114"/>
      <c r="K363" s="114"/>
      <c r="L363" s="114"/>
      <c r="M363" s="114"/>
      <c r="N363" s="114"/>
      <c r="O363" s="114"/>
      <c r="P363" s="114"/>
      <c r="Q363" s="114"/>
      <c r="R363" s="114"/>
      <c r="S363" s="114"/>
      <c r="T363" s="114"/>
      <c r="U363" s="114"/>
      <c r="V363" s="114"/>
      <c r="W363" s="114"/>
      <c r="X363" s="114"/>
      <c r="Y363" s="114"/>
      <c r="Z363" s="114"/>
      <c r="AA363" s="114"/>
      <c r="AB363" s="114"/>
      <c r="AC363" s="114"/>
    </row>
    <row r="364" spans="2:29">
      <c r="B364" s="114"/>
      <c r="C364" s="114"/>
      <c r="D364" s="114"/>
      <c r="E364" s="114"/>
      <c r="F364" s="114"/>
      <c r="G364" s="114"/>
      <c r="H364" s="114"/>
      <c r="I364" s="114"/>
      <c r="J364" s="114"/>
      <c r="K364" s="114"/>
      <c r="L364" s="114"/>
      <c r="M364" s="114"/>
      <c r="N364" s="114"/>
      <c r="O364" s="114"/>
      <c r="P364" s="114"/>
      <c r="Q364" s="114"/>
      <c r="R364" s="114"/>
      <c r="S364" s="114"/>
      <c r="T364" s="114"/>
      <c r="U364" s="114"/>
      <c r="V364" s="114"/>
      <c r="W364" s="114"/>
      <c r="X364" s="114"/>
      <c r="Y364" s="114"/>
      <c r="Z364" s="114"/>
      <c r="AA364" s="114"/>
      <c r="AB364" s="114"/>
      <c r="AC364" s="114"/>
    </row>
    <row r="365" spans="2:29">
      <c r="B365" s="114"/>
      <c r="C365" s="114"/>
      <c r="D365" s="114"/>
      <c r="E365" s="114"/>
      <c r="F365" s="114"/>
      <c r="G365" s="114"/>
      <c r="H365" s="114"/>
      <c r="I365" s="114"/>
      <c r="J365" s="114"/>
      <c r="K365" s="114"/>
      <c r="L365" s="114"/>
      <c r="M365" s="114"/>
      <c r="N365" s="114"/>
      <c r="O365" s="114"/>
      <c r="P365" s="114"/>
      <c r="Q365" s="114"/>
      <c r="R365" s="114"/>
      <c r="S365" s="114"/>
      <c r="T365" s="114"/>
      <c r="U365" s="114"/>
      <c r="V365" s="114"/>
      <c r="W365" s="114"/>
      <c r="X365" s="114"/>
      <c r="Y365" s="114"/>
      <c r="Z365" s="114"/>
      <c r="AA365" s="114"/>
      <c r="AB365" s="114"/>
      <c r="AC365" s="114"/>
    </row>
    <row r="366" spans="2:29">
      <c r="B366" s="114"/>
      <c r="C366" s="114"/>
      <c r="D366" s="114"/>
      <c r="E366" s="114"/>
      <c r="F366" s="114"/>
      <c r="G366" s="114"/>
      <c r="H366" s="114"/>
      <c r="I366" s="114"/>
      <c r="J366" s="114"/>
      <c r="K366" s="114"/>
      <c r="L366" s="114"/>
      <c r="M366" s="114"/>
      <c r="N366" s="114"/>
      <c r="O366" s="114"/>
      <c r="P366" s="114"/>
      <c r="Q366" s="114"/>
      <c r="R366" s="114"/>
      <c r="S366" s="114"/>
      <c r="T366" s="114"/>
      <c r="U366" s="114"/>
      <c r="V366" s="114"/>
      <c r="W366" s="114"/>
      <c r="X366" s="114"/>
      <c r="Y366" s="114"/>
      <c r="Z366" s="114"/>
      <c r="AA366" s="114"/>
      <c r="AB366" s="114"/>
      <c r="AC366" s="114"/>
    </row>
    <row r="367" spans="2:29">
      <c r="B367" s="114"/>
      <c r="C367" s="114"/>
      <c r="D367" s="114"/>
      <c r="E367" s="114"/>
      <c r="F367" s="114"/>
      <c r="G367" s="114"/>
      <c r="H367" s="114"/>
      <c r="I367" s="114"/>
      <c r="J367" s="114"/>
      <c r="K367" s="114"/>
      <c r="L367" s="114"/>
      <c r="M367" s="114"/>
      <c r="N367" s="114"/>
      <c r="O367" s="114"/>
      <c r="P367" s="114"/>
      <c r="Q367" s="114"/>
      <c r="R367" s="114"/>
      <c r="S367" s="114"/>
      <c r="T367" s="114"/>
      <c r="U367" s="114"/>
      <c r="V367" s="114"/>
      <c r="W367" s="114"/>
      <c r="X367" s="114"/>
      <c r="Y367" s="114"/>
      <c r="Z367" s="114"/>
      <c r="AA367" s="114"/>
      <c r="AB367" s="114"/>
      <c r="AC367" s="114"/>
    </row>
    <row r="368" spans="2:29">
      <c r="B368" s="114"/>
      <c r="C368" s="114"/>
      <c r="D368" s="114"/>
      <c r="E368" s="114"/>
      <c r="F368" s="114"/>
      <c r="G368" s="114"/>
      <c r="H368" s="114"/>
      <c r="I368" s="114"/>
      <c r="J368" s="114"/>
      <c r="K368" s="114"/>
      <c r="L368" s="114"/>
      <c r="M368" s="114"/>
      <c r="N368" s="114"/>
      <c r="O368" s="114"/>
      <c r="P368" s="114"/>
      <c r="Q368" s="114"/>
      <c r="R368" s="114"/>
      <c r="S368" s="114"/>
      <c r="T368" s="114"/>
      <c r="U368" s="114"/>
      <c r="V368" s="114"/>
      <c r="W368" s="114"/>
      <c r="X368" s="114"/>
      <c r="Y368" s="114"/>
      <c r="Z368" s="114"/>
      <c r="AA368" s="114"/>
      <c r="AB368" s="114"/>
      <c r="AC368" s="114"/>
    </row>
    <row r="369" spans="2:29">
      <c r="B369" s="114"/>
      <c r="C369" s="114"/>
      <c r="D369" s="114"/>
      <c r="E369" s="114"/>
      <c r="F369" s="114"/>
      <c r="G369" s="114"/>
      <c r="H369" s="114"/>
      <c r="I369" s="114"/>
      <c r="J369" s="114"/>
      <c r="K369" s="114"/>
      <c r="L369" s="114"/>
      <c r="M369" s="114"/>
      <c r="N369" s="114"/>
      <c r="O369" s="114"/>
      <c r="P369" s="114"/>
      <c r="Q369" s="114"/>
      <c r="R369" s="114"/>
      <c r="S369" s="114"/>
      <c r="T369" s="114"/>
      <c r="U369" s="114"/>
      <c r="V369" s="114"/>
      <c r="W369" s="114"/>
      <c r="X369" s="114"/>
      <c r="Y369" s="114"/>
      <c r="Z369" s="114"/>
      <c r="AA369" s="114"/>
      <c r="AB369" s="114"/>
      <c r="AC369" s="114"/>
    </row>
    <row r="370" spans="2:29">
      <c r="B370" s="114"/>
      <c r="C370" s="114"/>
      <c r="D370" s="114"/>
      <c r="E370" s="114"/>
      <c r="F370" s="114"/>
      <c r="G370" s="114"/>
      <c r="H370" s="114"/>
      <c r="I370" s="114"/>
      <c r="J370" s="114"/>
      <c r="K370" s="114"/>
      <c r="L370" s="114"/>
      <c r="M370" s="114"/>
      <c r="N370" s="114"/>
      <c r="O370" s="114"/>
      <c r="P370" s="114"/>
      <c r="Q370" s="114"/>
      <c r="R370" s="114"/>
      <c r="S370" s="114"/>
      <c r="T370" s="114"/>
      <c r="U370" s="114"/>
      <c r="V370" s="114"/>
      <c r="W370" s="114"/>
      <c r="X370" s="114"/>
      <c r="Y370" s="114"/>
      <c r="Z370" s="114"/>
      <c r="AA370" s="114"/>
      <c r="AB370" s="114"/>
      <c r="AC370" s="114"/>
    </row>
    <row r="371" spans="2:29">
      <c r="B371" s="114"/>
      <c r="C371" s="114"/>
      <c r="D371" s="114"/>
      <c r="E371" s="114"/>
      <c r="F371" s="114"/>
      <c r="G371" s="114"/>
      <c r="H371" s="114"/>
      <c r="I371" s="114"/>
      <c r="J371" s="114"/>
      <c r="K371" s="114"/>
      <c r="L371" s="114"/>
      <c r="M371" s="114"/>
      <c r="N371" s="114"/>
      <c r="O371" s="114"/>
      <c r="P371" s="114"/>
      <c r="Q371" s="114"/>
      <c r="R371" s="114"/>
      <c r="S371" s="114"/>
      <c r="T371" s="114"/>
      <c r="U371" s="114"/>
      <c r="V371" s="114"/>
      <c r="W371" s="114"/>
      <c r="X371" s="114"/>
      <c r="Y371" s="114"/>
      <c r="Z371" s="114"/>
      <c r="AA371" s="114"/>
      <c r="AB371" s="114"/>
      <c r="AC371" s="114"/>
    </row>
    <row r="372" spans="2:29">
      <c r="B372" s="114"/>
      <c r="C372" s="114"/>
      <c r="D372" s="114"/>
      <c r="E372" s="114"/>
      <c r="F372" s="114"/>
      <c r="G372" s="114"/>
      <c r="H372" s="114"/>
      <c r="I372" s="114"/>
      <c r="J372" s="114"/>
      <c r="K372" s="114"/>
      <c r="L372" s="114"/>
      <c r="M372" s="114"/>
      <c r="N372" s="114"/>
      <c r="O372" s="114"/>
      <c r="P372" s="114"/>
      <c r="Q372" s="114"/>
      <c r="R372" s="114"/>
      <c r="S372" s="114"/>
      <c r="T372" s="114"/>
      <c r="U372" s="114"/>
      <c r="V372" s="114"/>
      <c r="W372" s="114"/>
      <c r="X372" s="114"/>
      <c r="Y372" s="114"/>
      <c r="Z372" s="114"/>
      <c r="AA372" s="114"/>
      <c r="AB372" s="114"/>
      <c r="AC372" s="114"/>
    </row>
    <row r="373" spans="2:29">
      <c r="B373" s="114"/>
      <c r="C373" s="114"/>
      <c r="D373" s="114"/>
      <c r="E373" s="114"/>
      <c r="F373" s="114"/>
      <c r="G373" s="114"/>
      <c r="H373" s="114"/>
      <c r="I373" s="114"/>
      <c r="J373" s="114"/>
      <c r="K373" s="114"/>
      <c r="L373" s="114"/>
      <c r="M373" s="114"/>
      <c r="N373" s="114"/>
      <c r="O373" s="114"/>
      <c r="P373" s="114"/>
      <c r="Q373" s="114"/>
      <c r="R373" s="114"/>
      <c r="S373" s="114"/>
      <c r="T373" s="114"/>
      <c r="U373" s="114"/>
      <c r="V373" s="114"/>
      <c r="W373" s="114"/>
      <c r="X373" s="114"/>
      <c r="Y373" s="114"/>
      <c r="Z373" s="114"/>
      <c r="AA373" s="114"/>
      <c r="AB373" s="114"/>
      <c r="AC373" s="114"/>
    </row>
    <row r="374" spans="2:29">
      <c r="B374" s="114"/>
      <c r="C374" s="114"/>
      <c r="D374" s="114"/>
      <c r="E374" s="114"/>
      <c r="F374" s="114"/>
      <c r="G374" s="114"/>
      <c r="H374" s="114"/>
      <c r="I374" s="114"/>
      <c r="J374" s="114"/>
      <c r="K374" s="114"/>
      <c r="L374" s="114"/>
      <c r="M374" s="114"/>
      <c r="N374" s="114"/>
      <c r="O374" s="114"/>
      <c r="P374" s="114"/>
      <c r="Q374" s="114"/>
      <c r="R374" s="114"/>
      <c r="S374" s="114"/>
      <c r="T374" s="114"/>
      <c r="U374" s="114"/>
      <c r="V374" s="114"/>
      <c r="W374" s="114"/>
      <c r="X374" s="114"/>
      <c r="Y374" s="114"/>
      <c r="Z374" s="114"/>
      <c r="AA374" s="114"/>
      <c r="AB374" s="114"/>
      <c r="AC374" s="114"/>
    </row>
    <row r="375" spans="2:29">
      <c r="B375" s="114"/>
      <c r="C375" s="114"/>
      <c r="D375" s="114"/>
      <c r="E375" s="114"/>
      <c r="F375" s="114"/>
      <c r="G375" s="114"/>
      <c r="H375" s="114"/>
      <c r="I375" s="114"/>
      <c r="J375" s="114"/>
      <c r="K375" s="114"/>
      <c r="L375" s="114"/>
      <c r="M375" s="114"/>
      <c r="N375" s="114"/>
      <c r="O375" s="114"/>
      <c r="P375" s="114"/>
      <c r="Q375" s="114"/>
      <c r="R375" s="114"/>
      <c r="S375" s="114"/>
      <c r="T375" s="114"/>
      <c r="U375" s="114"/>
      <c r="V375" s="114"/>
      <c r="W375" s="114"/>
      <c r="X375" s="114"/>
      <c r="Y375" s="114"/>
      <c r="Z375" s="114"/>
      <c r="AA375" s="114"/>
      <c r="AB375" s="114"/>
      <c r="AC375" s="114"/>
    </row>
    <row r="376" spans="2:29">
      <c r="B376" s="114"/>
      <c r="C376" s="114"/>
      <c r="D376" s="114"/>
      <c r="E376" s="114"/>
      <c r="F376" s="114"/>
      <c r="G376" s="114"/>
      <c r="H376" s="114"/>
      <c r="I376" s="114"/>
      <c r="J376" s="114"/>
      <c r="K376" s="114"/>
      <c r="L376" s="114"/>
      <c r="M376" s="114"/>
      <c r="N376" s="114"/>
      <c r="O376" s="114"/>
      <c r="P376" s="114"/>
      <c r="Q376" s="114"/>
      <c r="R376" s="114"/>
      <c r="S376" s="114"/>
      <c r="T376" s="114"/>
      <c r="U376" s="114"/>
      <c r="V376" s="114"/>
      <c r="W376" s="114"/>
      <c r="X376" s="114"/>
      <c r="Y376" s="114"/>
      <c r="Z376" s="114"/>
      <c r="AA376" s="114"/>
      <c r="AB376" s="114"/>
      <c r="AC376" s="114"/>
    </row>
    <row r="377" spans="2:29">
      <c r="B377" s="114"/>
      <c r="C377" s="114"/>
      <c r="D377" s="114"/>
      <c r="E377" s="114"/>
      <c r="F377" s="114"/>
      <c r="G377" s="114"/>
      <c r="H377" s="114"/>
      <c r="I377" s="114"/>
      <c r="J377" s="114"/>
      <c r="K377" s="114"/>
      <c r="L377" s="114"/>
      <c r="M377" s="114"/>
      <c r="N377" s="114"/>
      <c r="O377" s="114"/>
      <c r="P377" s="114"/>
      <c r="Q377" s="114"/>
      <c r="R377" s="114"/>
      <c r="S377" s="114"/>
      <c r="T377" s="114"/>
      <c r="U377" s="114"/>
      <c r="V377" s="114"/>
      <c r="W377" s="114"/>
      <c r="X377" s="114"/>
      <c r="Y377" s="114"/>
      <c r="Z377" s="114"/>
      <c r="AA377" s="114"/>
      <c r="AB377" s="114"/>
      <c r="AC377" s="114"/>
    </row>
    <row r="378" spans="2:29">
      <c r="B378" s="114"/>
      <c r="C378" s="114"/>
      <c r="D378" s="114"/>
      <c r="E378" s="114"/>
      <c r="F378" s="114"/>
      <c r="G378" s="114"/>
      <c r="H378" s="114"/>
      <c r="I378" s="114"/>
      <c r="J378" s="114"/>
      <c r="K378" s="114"/>
      <c r="L378" s="114"/>
      <c r="M378" s="114"/>
      <c r="N378" s="114"/>
      <c r="O378" s="114"/>
      <c r="P378" s="114"/>
      <c r="Q378" s="114"/>
      <c r="R378" s="114"/>
      <c r="S378" s="114"/>
      <c r="T378" s="114"/>
      <c r="U378" s="114"/>
      <c r="V378" s="114"/>
      <c r="W378" s="114"/>
      <c r="X378" s="114"/>
      <c r="Y378" s="114"/>
      <c r="Z378" s="114"/>
      <c r="AA378" s="114"/>
      <c r="AB378" s="114"/>
      <c r="AC378" s="114"/>
    </row>
    <row r="379" spans="2:29">
      <c r="B379" s="114"/>
      <c r="C379" s="114"/>
      <c r="D379" s="114"/>
      <c r="E379" s="114"/>
      <c r="F379" s="114"/>
      <c r="G379" s="114"/>
      <c r="H379" s="114"/>
      <c r="I379" s="114"/>
      <c r="J379" s="114"/>
      <c r="K379" s="114"/>
      <c r="L379" s="114"/>
      <c r="M379" s="114"/>
      <c r="N379" s="114"/>
      <c r="O379" s="114"/>
      <c r="P379" s="114"/>
      <c r="Q379" s="114"/>
      <c r="R379" s="114"/>
      <c r="S379" s="114"/>
      <c r="T379" s="114"/>
      <c r="U379" s="114"/>
      <c r="V379" s="114"/>
      <c r="W379" s="114"/>
      <c r="X379" s="114"/>
      <c r="Y379" s="114"/>
      <c r="Z379" s="114"/>
      <c r="AA379" s="114"/>
      <c r="AB379" s="114"/>
      <c r="AC379" s="114"/>
    </row>
    <row r="380" spans="2:29">
      <c r="B380" s="114"/>
      <c r="C380" s="114"/>
      <c r="D380" s="114"/>
      <c r="E380" s="114"/>
      <c r="F380" s="114"/>
      <c r="G380" s="114"/>
      <c r="H380" s="114"/>
      <c r="I380" s="114"/>
      <c r="J380" s="114"/>
      <c r="K380" s="114"/>
      <c r="L380" s="114"/>
      <c r="M380" s="114"/>
      <c r="N380" s="114"/>
      <c r="O380" s="114"/>
      <c r="P380" s="114"/>
      <c r="Q380" s="114"/>
      <c r="R380" s="114"/>
      <c r="S380" s="114"/>
      <c r="T380" s="114"/>
      <c r="U380" s="114"/>
      <c r="V380" s="114"/>
      <c r="W380" s="114"/>
      <c r="X380" s="114"/>
      <c r="Y380" s="114"/>
      <c r="Z380" s="114"/>
      <c r="AA380" s="114"/>
      <c r="AB380" s="114"/>
      <c r="AC380" s="114"/>
    </row>
    <row r="381" spans="2:29">
      <c r="B381" s="114"/>
      <c r="C381" s="114"/>
      <c r="D381" s="114"/>
      <c r="E381" s="114"/>
      <c r="F381" s="114"/>
      <c r="G381" s="114"/>
      <c r="H381" s="114"/>
      <c r="I381" s="114"/>
      <c r="J381" s="114"/>
      <c r="K381" s="114"/>
      <c r="L381" s="114"/>
      <c r="M381" s="114"/>
      <c r="N381" s="114"/>
      <c r="O381" s="114"/>
      <c r="P381" s="114"/>
      <c r="Q381" s="114"/>
      <c r="R381" s="114"/>
      <c r="S381" s="114"/>
      <c r="T381" s="114"/>
      <c r="U381" s="114"/>
      <c r="V381" s="114"/>
      <c r="W381" s="114"/>
      <c r="X381" s="114"/>
      <c r="Y381" s="114"/>
      <c r="Z381" s="114"/>
      <c r="AA381" s="114"/>
      <c r="AB381" s="114"/>
      <c r="AC381" s="114"/>
    </row>
    <row r="382" spans="2:29">
      <c r="B382" s="114"/>
      <c r="C382" s="114"/>
      <c r="D382" s="114"/>
      <c r="E382" s="114"/>
      <c r="F382" s="114"/>
      <c r="G382" s="114"/>
      <c r="H382" s="114"/>
      <c r="I382" s="114"/>
      <c r="J382" s="114"/>
      <c r="K382" s="114"/>
      <c r="L382" s="114"/>
      <c r="M382" s="114"/>
      <c r="N382" s="114"/>
      <c r="O382" s="114"/>
      <c r="P382" s="114"/>
      <c r="Q382" s="114"/>
      <c r="R382" s="114"/>
      <c r="S382" s="114"/>
      <c r="T382" s="114"/>
      <c r="U382" s="114"/>
      <c r="V382" s="114"/>
      <c r="W382" s="114"/>
      <c r="X382" s="114"/>
      <c r="Y382" s="114"/>
      <c r="Z382" s="114"/>
      <c r="AA382" s="114"/>
      <c r="AB382" s="114"/>
      <c r="AC382" s="114"/>
    </row>
    <row r="383" spans="2:29">
      <c r="B383" s="114"/>
      <c r="C383" s="114"/>
      <c r="D383" s="114"/>
      <c r="E383" s="114"/>
      <c r="F383" s="114"/>
      <c r="G383" s="114"/>
      <c r="H383" s="114"/>
      <c r="I383" s="114"/>
      <c r="J383" s="114"/>
      <c r="K383" s="114"/>
      <c r="L383" s="114"/>
      <c r="M383" s="114"/>
      <c r="N383" s="114"/>
      <c r="O383" s="114"/>
      <c r="P383" s="114"/>
      <c r="Q383" s="114"/>
      <c r="R383" s="114"/>
      <c r="S383" s="114"/>
      <c r="T383" s="114"/>
      <c r="U383" s="114"/>
      <c r="V383" s="114"/>
      <c r="W383" s="114"/>
      <c r="X383" s="114"/>
      <c r="Y383" s="114"/>
      <c r="Z383" s="114"/>
      <c r="AA383" s="114"/>
      <c r="AB383" s="114"/>
      <c r="AC383" s="114"/>
    </row>
    <row r="384" spans="2:29">
      <c r="B384" s="114"/>
      <c r="C384" s="114"/>
      <c r="D384" s="114"/>
      <c r="E384" s="114"/>
      <c r="F384" s="114"/>
      <c r="G384" s="114"/>
      <c r="H384" s="114"/>
      <c r="I384" s="114"/>
      <c r="J384" s="114"/>
      <c r="K384" s="114"/>
      <c r="L384" s="114"/>
      <c r="M384" s="114"/>
      <c r="N384" s="114"/>
      <c r="O384" s="114"/>
      <c r="P384" s="114"/>
      <c r="Q384" s="114"/>
      <c r="R384" s="114"/>
      <c r="S384" s="114"/>
      <c r="T384" s="114"/>
      <c r="U384" s="114"/>
      <c r="V384" s="114"/>
      <c r="W384" s="114"/>
      <c r="X384" s="114"/>
      <c r="Y384" s="114"/>
      <c r="Z384" s="114"/>
      <c r="AA384" s="114"/>
      <c r="AB384" s="114"/>
      <c r="AC384" s="114"/>
    </row>
    <row r="385" spans="2:29">
      <c r="B385" s="114"/>
      <c r="C385" s="114"/>
      <c r="D385" s="114"/>
      <c r="E385" s="114"/>
      <c r="F385" s="114"/>
      <c r="G385" s="114"/>
      <c r="H385" s="114"/>
      <c r="I385" s="114"/>
      <c r="J385" s="114"/>
      <c r="K385" s="114"/>
      <c r="L385" s="114"/>
      <c r="M385" s="114"/>
      <c r="N385" s="114"/>
      <c r="O385" s="114"/>
      <c r="P385" s="114"/>
      <c r="Q385" s="114"/>
      <c r="R385" s="114"/>
      <c r="S385" s="114"/>
      <c r="T385" s="114"/>
      <c r="U385" s="114"/>
      <c r="V385" s="114"/>
      <c r="W385" s="114"/>
      <c r="X385" s="114"/>
      <c r="Y385" s="114"/>
      <c r="Z385" s="114"/>
      <c r="AA385" s="114"/>
      <c r="AB385" s="114"/>
      <c r="AC385" s="114"/>
    </row>
    <row r="386" spans="2:29">
      <c r="B386" s="114"/>
      <c r="C386" s="114"/>
      <c r="D386" s="114"/>
      <c r="E386" s="114"/>
      <c r="F386" s="114"/>
      <c r="G386" s="114"/>
      <c r="H386" s="114"/>
      <c r="I386" s="114"/>
      <c r="J386" s="114"/>
      <c r="K386" s="114"/>
      <c r="L386" s="114"/>
      <c r="M386" s="114"/>
      <c r="N386" s="114"/>
      <c r="O386" s="114"/>
      <c r="P386" s="114"/>
      <c r="Q386" s="114"/>
      <c r="R386" s="114"/>
      <c r="S386" s="114"/>
      <c r="T386" s="114"/>
      <c r="U386" s="114"/>
      <c r="V386" s="114"/>
      <c r="W386" s="114"/>
      <c r="X386" s="114"/>
      <c r="Y386" s="114"/>
      <c r="Z386" s="114"/>
      <c r="AA386" s="114"/>
      <c r="AB386" s="114"/>
      <c r="AC386" s="114"/>
    </row>
    <row r="387" spans="2:29">
      <c r="B387" s="114"/>
      <c r="C387" s="114"/>
      <c r="D387" s="114"/>
      <c r="E387" s="114"/>
      <c r="F387" s="114"/>
      <c r="G387" s="114"/>
      <c r="H387" s="114"/>
      <c r="I387" s="114"/>
      <c r="J387" s="114"/>
      <c r="K387" s="114"/>
      <c r="L387" s="114"/>
      <c r="M387" s="114"/>
      <c r="N387" s="114"/>
      <c r="O387" s="114"/>
      <c r="P387" s="114"/>
      <c r="Q387" s="114"/>
      <c r="R387" s="114"/>
      <c r="S387" s="114"/>
      <c r="T387" s="114"/>
      <c r="U387" s="114"/>
      <c r="V387" s="114"/>
      <c r="W387" s="114"/>
      <c r="X387" s="114"/>
      <c r="Y387" s="114"/>
      <c r="Z387" s="114"/>
      <c r="AA387" s="114"/>
      <c r="AB387" s="114"/>
      <c r="AC387" s="114"/>
    </row>
    <row r="388" spans="2:29">
      <c r="B388" s="114"/>
      <c r="C388" s="114"/>
      <c r="D388" s="114"/>
      <c r="E388" s="114"/>
      <c r="F388" s="114"/>
      <c r="G388" s="114"/>
      <c r="H388" s="114"/>
      <c r="I388" s="114"/>
      <c r="J388" s="114"/>
      <c r="K388" s="114"/>
      <c r="L388" s="114"/>
      <c r="M388" s="114"/>
      <c r="N388" s="114"/>
      <c r="O388" s="114"/>
      <c r="P388" s="114"/>
      <c r="Q388" s="114"/>
      <c r="R388" s="114"/>
      <c r="S388" s="114"/>
      <c r="T388" s="114"/>
      <c r="U388" s="114"/>
      <c r="V388" s="114"/>
      <c r="W388" s="114"/>
      <c r="X388" s="114"/>
      <c r="Y388" s="114"/>
      <c r="Z388" s="114"/>
      <c r="AA388" s="114"/>
      <c r="AB388" s="114"/>
      <c r="AC388" s="114"/>
    </row>
    <row r="389" spans="2:29">
      <c r="B389" s="114"/>
      <c r="C389" s="114"/>
      <c r="D389" s="114"/>
      <c r="E389" s="114"/>
      <c r="F389" s="114"/>
      <c r="G389" s="114"/>
      <c r="H389" s="114"/>
      <c r="I389" s="114"/>
      <c r="J389" s="114"/>
      <c r="K389" s="114"/>
      <c r="L389" s="114"/>
      <c r="M389" s="114"/>
      <c r="N389" s="114"/>
      <c r="O389" s="114"/>
      <c r="P389" s="114"/>
      <c r="Q389" s="114"/>
      <c r="R389" s="114"/>
      <c r="S389" s="114"/>
      <c r="T389" s="114"/>
      <c r="U389" s="114"/>
      <c r="V389" s="114"/>
      <c r="W389" s="114"/>
      <c r="X389" s="114"/>
      <c r="Y389" s="114"/>
      <c r="Z389" s="114"/>
      <c r="AA389" s="114"/>
      <c r="AB389" s="114"/>
      <c r="AC389" s="114"/>
    </row>
    <row r="390" spans="2:29">
      <c r="B390" s="114"/>
      <c r="C390" s="114"/>
      <c r="D390" s="114"/>
      <c r="E390" s="114"/>
      <c r="F390" s="114"/>
      <c r="G390" s="114"/>
      <c r="H390" s="114"/>
      <c r="I390" s="114"/>
      <c r="J390" s="114"/>
      <c r="K390" s="114"/>
      <c r="L390" s="114"/>
      <c r="M390" s="114"/>
      <c r="N390" s="114"/>
      <c r="O390" s="114"/>
      <c r="P390" s="114"/>
      <c r="Q390" s="114"/>
      <c r="R390" s="114"/>
      <c r="S390" s="114"/>
      <c r="T390" s="114"/>
      <c r="U390" s="114"/>
      <c r="V390" s="114"/>
      <c r="W390" s="114"/>
      <c r="X390" s="114"/>
      <c r="Y390" s="114"/>
      <c r="Z390" s="114"/>
      <c r="AA390" s="114"/>
      <c r="AB390" s="114"/>
      <c r="AC390" s="114"/>
    </row>
    <row r="391" spans="2:29">
      <c r="B391" s="114"/>
      <c r="C391" s="114"/>
      <c r="D391" s="114"/>
      <c r="E391" s="114"/>
      <c r="F391" s="114"/>
      <c r="G391" s="114"/>
      <c r="H391" s="114"/>
      <c r="I391" s="114"/>
      <c r="J391" s="114"/>
      <c r="K391" s="114"/>
      <c r="L391" s="114"/>
      <c r="M391" s="114"/>
      <c r="N391" s="114"/>
      <c r="O391" s="114"/>
      <c r="P391" s="114"/>
      <c r="Q391" s="114"/>
      <c r="R391" s="114"/>
      <c r="S391" s="114"/>
      <c r="T391" s="114"/>
      <c r="U391" s="114"/>
      <c r="V391" s="114"/>
      <c r="W391" s="114"/>
      <c r="X391" s="114"/>
      <c r="Y391" s="114"/>
      <c r="Z391" s="114"/>
      <c r="AA391" s="114"/>
      <c r="AB391" s="114"/>
      <c r="AC391" s="114"/>
    </row>
    <row r="392" spans="2:29">
      <c r="B392" s="114"/>
      <c r="C392" s="114"/>
      <c r="D392" s="114"/>
      <c r="E392" s="114"/>
      <c r="F392" s="114"/>
      <c r="G392" s="114"/>
      <c r="H392" s="114"/>
      <c r="I392" s="114"/>
      <c r="J392" s="114"/>
      <c r="K392" s="114"/>
      <c r="L392" s="114"/>
      <c r="M392" s="114"/>
      <c r="N392" s="114"/>
      <c r="O392" s="114"/>
      <c r="P392" s="114"/>
      <c r="Q392" s="114"/>
      <c r="R392" s="114"/>
      <c r="S392" s="114"/>
      <c r="T392" s="114"/>
      <c r="U392" s="114"/>
      <c r="V392" s="114"/>
      <c r="W392" s="114"/>
      <c r="X392" s="114"/>
      <c r="Y392" s="114"/>
      <c r="Z392" s="114"/>
      <c r="AA392" s="114"/>
      <c r="AB392" s="114"/>
      <c r="AC392" s="114"/>
    </row>
    <row r="393" spans="2:29">
      <c r="B393" s="114"/>
      <c r="C393" s="114"/>
      <c r="D393" s="114"/>
      <c r="E393" s="114"/>
      <c r="F393" s="114"/>
      <c r="G393" s="114"/>
      <c r="H393" s="114"/>
      <c r="I393" s="114"/>
      <c r="J393" s="114"/>
      <c r="K393" s="114"/>
      <c r="L393" s="114"/>
      <c r="M393" s="114"/>
      <c r="N393" s="114"/>
      <c r="O393" s="114"/>
      <c r="P393" s="114"/>
      <c r="Q393" s="114"/>
      <c r="R393" s="114"/>
      <c r="S393" s="114"/>
      <c r="T393" s="114"/>
      <c r="U393" s="114"/>
      <c r="V393" s="114"/>
      <c r="W393" s="114"/>
      <c r="X393" s="114"/>
      <c r="Y393" s="114"/>
      <c r="Z393" s="114"/>
      <c r="AA393" s="114"/>
      <c r="AB393" s="114"/>
      <c r="AC393" s="114"/>
    </row>
    <row r="394" spans="2:29">
      <c r="B394" s="114"/>
      <c r="C394" s="114"/>
      <c r="D394" s="114"/>
      <c r="E394" s="114"/>
      <c r="F394" s="114"/>
      <c r="G394" s="114"/>
      <c r="H394" s="114"/>
      <c r="I394" s="114"/>
      <c r="J394" s="114"/>
      <c r="K394" s="114"/>
      <c r="L394" s="114"/>
      <c r="M394" s="114"/>
      <c r="N394" s="114"/>
      <c r="O394" s="114"/>
      <c r="P394" s="114"/>
      <c r="Q394" s="114"/>
      <c r="R394" s="114"/>
      <c r="S394" s="114"/>
      <c r="T394" s="114"/>
      <c r="U394" s="114"/>
      <c r="V394" s="114"/>
      <c r="W394" s="114"/>
      <c r="X394" s="114"/>
      <c r="Y394" s="114"/>
      <c r="Z394" s="114"/>
      <c r="AA394" s="114"/>
      <c r="AB394" s="114"/>
      <c r="AC394" s="114"/>
    </row>
    <row r="395" spans="2:29">
      <c r="B395" s="114"/>
      <c r="C395" s="114"/>
      <c r="D395" s="114"/>
      <c r="E395" s="114"/>
      <c r="F395" s="114"/>
      <c r="G395" s="114"/>
      <c r="H395" s="114"/>
      <c r="I395" s="114"/>
      <c r="J395" s="114"/>
      <c r="K395" s="114"/>
      <c r="L395" s="114"/>
      <c r="M395" s="114"/>
      <c r="N395" s="114"/>
      <c r="O395" s="114"/>
      <c r="P395" s="114"/>
      <c r="Q395" s="114"/>
      <c r="R395" s="114"/>
      <c r="S395" s="114"/>
      <c r="T395" s="114"/>
      <c r="U395" s="114"/>
      <c r="V395" s="114"/>
      <c r="W395" s="114"/>
      <c r="X395" s="114"/>
      <c r="Y395" s="114"/>
      <c r="Z395" s="114"/>
      <c r="AA395" s="114"/>
      <c r="AB395" s="114"/>
      <c r="AC395" s="114"/>
    </row>
    <row r="396" spans="2:29">
      <c r="B396" s="114"/>
      <c r="C396" s="114"/>
      <c r="D396" s="114"/>
      <c r="E396" s="114"/>
      <c r="F396" s="114"/>
      <c r="G396" s="114"/>
      <c r="H396" s="114"/>
      <c r="I396" s="114"/>
      <c r="J396" s="114"/>
      <c r="K396" s="114"/>
      <c r="L396" s="114"/>
      <c r="M396" s="114"/>
      <c r="N396" s="114"/>
      <c r="O396" s="114"/>
      <c r="P396" s="114"/>
      <c r="Q396" s="114"/>
      <c r="R396" s="114"/>
      <c r="S396" s="114"/>
      <c r="T396" s="114"/>
      <c r="U396" s="114"/>
      <c r="V396" s="114"/>
      <c r="W396" s="114"/>
      <c r="X396" s="114"/>
      <c r="Y396" s="114"/>
      <c r="Z396" s="114"/>
      <c r="AA396" s="114"/>
      <c r="AB396" s="114"/>
      <c r="AC396" s="114"/>
    </row>
    <row r="397" spans="2:29">
      <c r="B397" s="114"/>
      <c r="C397" s="114"/>
      <c r="D397" s="114"/>
      <c r="E397" s="114"/>
      <c r="F397" s="114"/>
      <c r="G397" s="114"/>
      <c r="H397" s="114"/>
      <c r="I397" s="114"/>
      <c r="J397" s="114"/>
      <c r="K397" s="114"/>
      <c r="L397" s="114"/>
      <c r="M397" s="114"/>
      <c r="N397" s="114"/>
      <c r="O397" s="114"/>
      <c r="P397" s="114"/>
      <c r="Q397" s="114"/>
      <c r="R397" s="114"/>
      <c r="S397" s="114"/>
      <c r="T397" s="114"/>
      <c r="U397" s="114"/>
      <c r="V397" s="114"/>
      <c r="W397" s="114"/>
      <c r="X397" s="114"/>
      <c r="Y397" s="114"/>
      <c r="Z397" s="114"/>
      <c r="AA397" s="114"/>
      <c r="AB397" s="114"/>
      <c r="AC397" s="114"/>
    </row>
    <row r="398" spans="2:29">
      <c r="B398" s="114"/>
      <c r="C398" s="114"/>
      <c r="D398" s="114"/>
      <c r="E398" s="114"/>
      <c r="F398" s="114"/>
      <c r="G398" s="114"/>
      <c r="H398" s="114"/>
      <c r="I398" s="114"/>
      <c r="J398" s="114"/>
      <c r="K398" s="114"/>
      <c r="L398" s="114"/>
      <c r="M398" s="114"/>
      <c r="N398" s="114"/>
      <c r="O398" s="114"/>
      <c r="P398" s="114"/>
      <c r="Q398" s="114"/>
      <c r="R398" s="114"/>
      <c r="S398" s="114"/>
      <c r="T398" s="114"/>
      <c r="U398" s="114"/>
      <c r="V398" s="114"/>
      <c r="W398" s="114"/>
      <c r="X398" s="114"/>
      <c r="Y398" s="114"/>
      <c r="Z398" s="114"/>
      <c r="AA398" s="114"/>
      <c r="AB398" s="114"/>
      <c r="AC398" s="114"/>
    </row>
    <row r="399" spans="2:29">
      <c r="B399" s="114"/>
      <c r="C399" s="114"/>
      <c r="D399" s="114"/>
      <c r="E399" s="114"/>
      <c r="F399" s="114"/>
      <c r="G399" s="114"/>
      <c r="H399" s="114"/>
      <c r="I399" s="114"/>
      <c r="J399" s="114"/>
      <c r="K399" s="114"/>
      <c r="L399" s="114"/>
      <c r="M399" s="114"/>
      <c r="N399" s="114"/>
      <c r="O399" s="114"/>
      <c r="P399" s="114"/>
      <c r="Q399" s="114"/>
      <c r="R399" s="114"/>
      <c r="S399" s="114"/>
      <c r="T399" s="114"/>
      <c r="U399" s="114"/>
      <c r="V399" s="114"/>
      <c r="W399" s="114"/>
      <c r="X399" s="114"/>
      <c r="Y399" s="114"/>
      <c r="Z399" s="114"/>
      <c r="AA399" s="114"/>
      <c r="AB399" s="114"/>
      <c r="AC399" s="114"/>
    </row>
    <row r="400" spans="2:29">
      <c r="B400" s="114"/>
      <c r="C400" s="114"/>
      <c r="D400" s="114"/>
      <c r="E400" s="114"/>
      <c r="F400" s="114"/>
      <c r="G400" s="114"/>
      <c r="H400" s="114"/>
      <c r="I400" s="114"/>
      <c r="J400" s="114"/>
      <c r="K400" s="114"/>
      <c r="L400" s="114"/>
      <c r="M400" s="114"/>
      <c r="N400" s="114"/>
      <c r="O400" s="114"/>
      <c r="P400" s="114"/>
      <c r="Q400" s="114"/>
      <c r="R400" s="114"/>
      <c r="S400" s="114"/>
      <c r="T400" s="114"/>
      <c r="U400" s="114"/>
      <c r="V400" s="114"/>
      <c r="W400" s="114"/>
      <c r="X400" s="114"/>
      <c r="Y400" s="114"/>
      <c r="Z400" s="114"/>
      <c r="AA400" s="114"/>
      <c r="AB400" s="114"/>
      <c r="AC400" s="114"/>
    </row>
    <row r="401" spans="2:29">
      <c r="B401" s="114"/>
      <c r="C401" s="114"/>
      <c r="D401" s="114"/>
      <c r="E401" s="114"/>
      <c r="F401" s="114"/>
      <c r="G401" s="114"/>
      <c r="H401" s="114"/>
      <c r="I401" s="114"/>
      <c r="J401" s="114"/>
      <c r="K401" s="114"/>
      <c r="L401" s="114"/>
      <c r="M401" s="114"/>
      <c r="N401" s="114"/>
      <c r="O401" s="114"/>
      <c r="P401" s="114"/>
      <c r="Q401" s="114"/>
      <c r="R401" s="114"/>
      <c r="S401" s="114"/>
      <c r="T401" s="114"/>
      <c r="U401" s="114"/>
      <c r="V401" s="114"/>
      <c r="W401" s="114"/>
      <c r="X401" s="114"/>
      <c r="Y401" s="114"/>
      <c r="Z401" s="114"/>
      <c r="AA401" s="114"/>
      <c r="AB401" s="114"/>
      <c r="AC401" s="114"/>
    </row>
    <row r="402" spans="2:29">
      <c r="B402" s="114"/>
      <c r="C402" s="114"/>
      <c r="D402" s="114"/>
      <c r="E402" s="114"/>
      <c r="F402" s="114"/>
      <c r="G402" s="114"/>
      <c r="H402" s="114"/>
      <c r="I402" s="114"/>
      <c r="J402" s="114"/>
      <c r="K402" s="114"/>
      <c r="L402" s="114"/>
      <c r="M402" s="114"/>
      <c r="N402" s="114"/>
      <c r="O402" s="114"/>
      <c r="P402" s="114"/>
      <c r="Q402" s="114"/>
      <c r="R402" s="114"/>
      <c r="S402" s="114"/>
      <c r="T402" s="114"/>
      <c r="U402" s="114"/>
      <c r="V402" s="114"/>
      <c r="W402" s="114"/>
      <c r="X402" s="114"/>
      <c r="Y402" s="114"/>
      <c r="Z402" s="114"/>
      <c r="AA402" s="114"/>
      <c r="AB402" s="114"/>
      <c r="AC402" s="114"/>
    </row>
    <row r="403" spans="2:29">
      <c r="B403" s="114"/>
      <c r="C403" s="114"/>
      <c r="D403" s="114"/>
      <c r="E403" s="114"/>
      <c r="F403" s="114"/>
      <c r="G403" s="114"/>
      <c r="H403" s="114"/>
      <c r="I403" s="114"/>
      <c r="J403" s="114"/>
      <c r="K403" s="114"/>
      <c r="L403" s="114"/>
      <c r="M403" s="114"/>
      <c r="N403" s="114"/>
      <c r="O403" s="114"/>
      <c r="P403" s="114"/>
      <c r="Q403" s="114"/>
      <c r="R403" s="114"/>
      <c r="S403" s="114"/>
      <c r="T403" s="114"/>
      <c r="U403" s="114"/>
      <c r="V403" s="114"/>
      <c r="W403" s="114"/>
      <c r="X403" s="114"/>
      <c r="Y403" s="114"/>
      <c r="Z403" s="114"/>
      <c r="AA403" s="114"/>
      <c r="AB403" s="114"/>
      <c r="AC403" s="114"/>
    </row>
    <row r="404" spans="2:29">
      <c r="B404" s="114"/>
      <c r="C404" s="114"/>
      <c r="D404" s="114"/>
      <c r="E404" s="114"/>
      <c r="F404" s="114"/>
      <c r="G404" s="114"/>
      <c r="H404" s="114"/>
      <c r="I404" s="114"/>
      <c r="J404" s="114"/>
      <c r="K404" s="114"/>
      <c r="L404" s="114"/>
      <c r="M404" s="114"/>
      <c r="N404" s="114"/>
      <c r="O404" s="114"/>
      <c r="P404" s="114"/>
      <c r="Q404" s="114"/>
      <c r="R404" s="114"/>
      <c r="S404" s="114"/>
      <c r="T404" s="114"/>
      <c r="U404" s="114"/>
      <c r="V404" s="114"/>
      <c r="W404" s="114"/>
      <c r="X404" s="114"/>
      <c r="Y404" s="114"/>
      <c r="Z404" s="114"/>
      <c r="AA404" s="114"/>
      <c r="AB404" s="114"/>
      <c r="AC404" s="114"/>
    </row>
    <row r="405" spans="2:29">
      <c r="B405" s="114"/>
      <c r="C405" s="114"/>
      <c r="D405" s="114"/>
      <c r="E405" s="114"/>
      <c r="F405" s="114"/>
      <c r="G405" s="114"/>
      <c r="H405" s="114"/>
      <c r="I405" s="114"/>
      <c r="J405" s="114"/>
      <c r="K405" s="114"/>
      <c r="L405" s="114"/>
      <c r="M405" s="114"/>
      <c r="N405" s="114"/>
      <c r="O405" s="114"/>
      <c r="P405" s="114"/>
      <c r="Q405" s="114"/>
      <c r="R405" s="114"/>
      <c r="S405" s="114"/>
      <c r="T405" s="114"/>
      <c r="U405" s="114"/>
      <c r="V405" s="114"/>
      <c r="W405" s="114"/>
      <c r="X405" s="114"/>
      <c r="Y405" s="114"/>
      <c r="Z405" s="114"/>
      <c r="AA405" s="114"/>
      <c r="AB405" s="114"/>
      <c r="AC405" s="114"/>
    </row>
    <row r="406" spans="2:29">
      <c r="B406" s="114"/>
      <c r="C406" s="114"/>
      <c r="D406" s="114"/>
      <c r="E406" s="114"/>
      <c r="F406" s="114"/>
      <c r="G406" s="114"/>
      <c r="H406" s="114"/>
      <c r="I406" s="114"/>
      <c r="J406" s="114"/>
      <c r="K406" s="114"/>
      <c r="L406" s="114"/>
      <c r="M406" s="114"/>
      <c r="N406" s="114"/>
      <c r="O406" s="114"/>
      <c r="P406" s="114"/>
      <c r="Q406" s="114"/>
      <c r="R406" s="114"/>
      <c r="S406" s="114"/>
      <c r="T406" s="114"/>
      <c r="U406" s="114"/>
      <c r="V406" s="114"/>
      <c r="W406" s="114"/>
      <c r="X406" s="114"/>
      <c r="Y406" s="114"/>
      <c r="Z406" s="114"/>
      <c r="AA406" s="114"/>
      <c r="AB406" s="114"/>
      <c r="AC406" s="114"/>
    </row>
    <row r="407" spans="2:29">
      <c r="B407" s="114"/>
      <c r="C407" s="114"/>
      <c r="D407" s="114"/>
      <c r="E407" s="114"/>
      <c r="F407" s="114"/>
      <c r="G407" s="114"/>
      <c r="H407" s="114"/>
      <c r="I407" s="114"/>
      <c r="J407" s="114"/>
      <c r="K407" s="114"/>
      <c r="L407" s="114"/>
      <c r="M407" s="114"/>
      <c r="N407" s="114"/>
      <c r="O407" s="114"/>
      <c r="P407" s="114"/>
      <c r="Q407" s="114"/>
      <c r="R407" s="114"/>
      <c r="S407" s="114"/>
      <c r="T407" s="114"/>
      <c r="U407" s="114"/>
      <c r="V407" s="114"/>
      <c r="W407" s="114"/>
      <c r="X407" s="114"/>
      <c r="Y407" s="114"/>
      <c r="Z407" s="114"/>
      <c r="AA407" s="114"/>
      <c r="AB407" s="114"/>
      <c r="AC407" s="114"/>
    </row>
    <row r="408" spans="2:29">
      <c r="B408" s="114"/>
      <c r="C408" s="114"/>
      <c r="D408" s="114"/>
      <c r="E408" s="114"/>
      <c r="F408" s="114"/>
      <c r="G408" s="114"/>
      <c r="H408" s="114"/>
      <c r="I408" s="114"/>
      <c r="J408" s="114"/>
      <c r="K408" s="114"/>
      <c r="L408" s="114"/>
      <c r="M408" s="114"/>
      <c r="N408" s="114"/>
      <c r="O408" s="114"/>
      <c r="P408" s="114"/>
      <c r="Q408" s="114"/>
      <c r="R408" s="114"/>
      <c r="S408" s="114"/>
      <c r="T408" s="114"/>
      <c r="U408" s="114"/>
      <c r="V408" s="114"/>
      <c r="W408" s="114"/>
      <c r="X408" s="114"/>
      <c r="Y408" s="114"/>
      <c r="Z408" s="114"/>
      <c r="AA408" s="114"/>
      <c r="AB408" s="114"/>
      <c r="AC408" s="114"/>
    </row>
    <row r="409" spans="2:29">
      <c r="B409" s="114"/>
      <c r="C409" s="114"/>
      <c r="D409" s="114"/>
      <c r="E409" s="114"/>
      <c r="F409" s="114"/>
      <c r="G409" s="114"/>
      <c r="H409" s="114"/>
      <c r="I409" s="114"/>
      <c r="J409" s="114"/>
      <c r="K409" s="114"/>
      <c r="L409" s="114"/>
      <c r="M409" s="114"/>
      <c r="N409" s="114"/>
      <c r="O409" s="114"/>
      <c r="P409" s="114"/>
      <c r="Q409" s="114"/>
      <c r="R409" s="114"/>
      <c r="S409" s="114"/>
      <c r="T409" s="114"/>
      <c r="U409" s="114"/>
      <c r="V409" s="114"/>
      <c r="W409" s="114"/>
      <c r="X409" s="114"/>
      <c r="Y409" s="114"/>
      <c r="Z409" s="114"/>
      <c r="AA409" s="114"/>
      <c r="AB409" s="114"/>
      <c r="AC409" s="114"/>
    </row>
    <row r="410" spans="2:29">
      <c r="B410" s="114"/>
      <c r="C410" s="114"/>
      <c r="D410" s="114"/>
      <c r="E410" s="114"/>
      <c r="F410" s="114"/>
      <c r="G410" s="114"/>
      <c r="H410" s="114"/>
      <c r="I410" s="114"/>
      <c r="J410" s="114"/>
      <c r="K410" s="114"/>
      <c r="L410" s="114"/>
      <c r="M410" s="114"/>
      <c r="N410" s="114"/>
      <c r="O410" s="114"/>
      <c r="P410" s="114"/>
      <c r="Q410" s="114"/>
      <c r="R410" s="114"/>
      <c r="S410" s="114"/>
      <c r="T410" s="114"/>
      <c r="U410" s="114"/>
      <c r="V410" s="114"/>
      <c r="W410" s="114"/>
      <c r="X410" s="114"/>
      <c r="Y410" s="114"/>
      <c r="Z410" s="114"/>
      <c r="AA410" s="114"/>
      <c r="AB410" s="114"/>
      <c r="AC410" s="114"/>
    </row>
    <row r="411" spans="2:29">
      <c r="B411" s="114"/>
      <c r="C411" s="114"/>
      <c r="D411" s="114"/>
      <c r="E411" s="114"/>
      <c r="F411" s="114"/>
      <c r="G411" s="114"/>
      <c r="H411" s="114"/>
      <c r="I411" s="114"/>
      <c r="J411" s="114"/>
      <c r="K411" s="114"/>
      <c r="L411" s="114"/>
      <c r="M411" s="114"/>
      <c r="N411" s="114"/>
      <c r="O411" s="114"/>
      <c r="P411" s="114"/>
      <c r="Q411" s="114"/>
      <c r="R411" s="114"/>
      <c r="S411" s="114"/>
      <c r="T411" s="114"/>
      <c r="U411" s="114"/>
      <c r="V411" s="114"/>
      <c r="W411" s="114"/>
      <c r="X411" s="114"/>
      <c r="Y411" s="114"/>
      <c r="Z411" s="114"/>
      <c r="AA411" s="114"/>
      <c r="AB411" s="114"/>
      <c r="AC411" s="114"/>
    </row>
    <row r="412" spans="2:29">
      <c r="B412" s="114"/>
      <c r="C412" s="114"/>
      <c r="D412" s="114"/>
      <c r="E412" s="114"/>
      <c r="F412" s="114"/>
      <c r="G412" s="114"/>
      <c r="H412" s="114"/>
      <c r="I412" s="114"/>
      <c r="J412" s="114"/>
      <c r="K412" s="114"/>
      <c r="L412" s="114"/>
      <c r="M412" s="114"/>
      <c r="N412" s="114"/>
      <c r="O412" s="114"/>
      <c r="P412" s="114"/>
      <c r="Q412" s="114"/>
      <c r="R412" s="114"/>
      <c r="S412" s="114"/>
      <c r="T412" s="114"/>
      <c r="U412" s="114"/>
      <c r="V412" s="114"/>
      <c r="W412" s="114"/>
      <c r="X412" s="114"/>
      <c r="Y412" s="114"/>
      <c r="Z412" s="114"/>
      <c r="AA412" s="114"/>
      <c r="AB412" s="114"/>
      <c r="AC412" s="114"/>
    </row>
    <row r="413" spans="2:29">
      <c r="B413" s="114"/>
      <c r="C413" s="114"/>
      <c r="D413" s="114"/>
      <c r="E413" s="114"/>
      <c r="F413" s="114"/>
      <c r="G413" s="114"/>
      <c r="H413" s="114"/>
      <c r="I413" s="114"/>
      <c r="J413" s="114"/>
      <c r="K413" s="114"/>
      <c r="L413" s="114"/>
      <c r="M413" s="114"/>
      <c r="N413" s="114"/>
      <c r="O413" s="114"/>
      <c r="P413" s="114"/>
      <c r="Q413" s="114"/>
      <c r="R413" s="114"/>
      <c r="S413" s="114"/>
      <c r="T413" s="114"/>
      <c r="U413" s="114"/>
      <c r="V413" s="114"/>
      <c r="W413" s="114"/>
      <c r="X413" s="114"/>
      <c r="Y413" s="114"/>
      <c r="Z413" s="114"/>
      <c r="AA413" s="114"/>
      <c r="AB413" s="114"/>
      <c r="AC413" s="114"/>
    </row>
    <row r="414" spans="2:29">
      <c r="B414" s="114"/>
      <c r="C414" s="114"/>
      <c r="D414" s="114"/>
      <c r="E414" s="114"/>
      <c r="F414" s="114"/>
      <c r="G414" s="114"/>
      <c r="H414" s="114"/>
      <c r="I414" s="114"/>
      <c r="J414" s="114"/>
      <c r="K414" s="114"/>
      <c r="L414" s="114"/>
      <c r="M414" s="114"/>
      <c r="N414" s="114"/>
      <c r="O414" s="114"/>
      <c r="P414" s="114"/>
      <c r="Q414" s="114"/>
      <c r="R414" s="114"/>
      <c r="S414" s="114"/>
      <c r="T414" s="114"/>
      <c r="U414" s="114"/>
      <c r="V414" s="114"/>
      <c r="W414" s="114"/>
      <c r="X414" s="114"/>
      <c r="Y414" s="114"/>
      <c r="Z414" s="114"/>
      <c r="AA414" s="114"/>
      <c r="AB414" s="114"/>
      <c r="AC414" s="114"/>
    </row>
    <row r="415" spans="2:29">
      <c r="B415" s="114"/>
      <c r="C415" s="114"/>
      <c r="D415" s="114"/>
      <c r="E415" s="114"/>
      <c r="F415" s="114"/>
      <c r="G415" s="114"/>
      <c r="H415" s="114"/>
      <c r="I415" s="114"/>
      <c r="J415" s="114"/>
      <c r="K415" s="114"/>
      <c r="L415" s="114"/>
      <c r="M415" s="114"/>
      <c r="N415" s="114"/>
      <c r="O415" s="114"/>
      <c r="P415" s="114"/>
      <c r="Q415" s="114"/>
      <c r="R415" s="114"/>
      <c r="S415" s="114"/>
      <c r="T415" s="114"/>
      <c r="U415" s="114"/>
      <c r="V415" s="114"/>
      <c r="W415" s="114"/>
      <c r="X415" s="114"/>
      <c r="Y415" s="114"/>
      <c r="Z415" s="114"/>
      <c r="AA415" s="114"/>
      <c r="AB415" s="114"/>
      <c r="AC415" s="114"/>
    </row>
    <row r="416" spans="2:29">
      <c r="B416" s="114"/>
      <c r="C416" s="114"/>
      <c r="D416" s="114"/>
      <c r="E416" s="114"/>
      <c r="F416" s="114"/>
      <c r="G416" s="114"/>
      <c r="H416" s="114"/>
      <c r="I416" s="114"/>
      <c r="J416" s="114"/>
      <c r="K416" s="114"/>
      <c r="L416" s="114"/>
      <c r="M416" s="114"/>
      <c r="N416" s="114"/>
      <c r="O416" s="114"/>
      <c r="P416" s="114"/>
      <c r="Q416" s="114"/>
      <c r="R416" s="114"/>
      <c r="S416" s="114"/>
      <c r="T416" s="114"/>
      <c r="U416" s="114"/>
      <c r="V416" s="114"/>
      <c r="W416" s="114"/>
      <c r="X416" s="114"/>
      <c r="Y416" s="114"/>
      <c r="Z416" s="114"/>
      <c r="AA416" s="114"/>
      <c r="AB416" s="114"/>
      <c r="AC416" s="114"/>
    </row>
    <row r="417" spans="2:29">
      <c r="B417" s="114"/>
      <c r="C417" s="114"/>
      <c r="D417" s="114"/>
      <c r="E417" s="114"/>
      <c r="F417" s="114"/>
      <c r="G417" s="114"/>
      <c r="H417" s="114"/>
      <c r="I417" s="114"/>
      <c r="J417" s="114"/>
      <c r="K417" s="114"/>
      <c r="L417" s="114"/>
      <c r="M417" s="114"/>
      <c r="N417" s="114"/>
      <c r="O417" s="114"/>
      <c r="P417" s="114"/>
      <c r="Q417" s="114"/>
      <c r="R417" s="114"/>
      <c r="S417" s="114"/>
      <c r="T417" s="114"/>
      <c r="U417" s="114"/>
      <c r="V417" s="114"/>
      <c r="W417" s="114"/>
      <c r="X417" s="114"/>
      <c r="Y417" s="114"/>
      <c r="Z417" s="114"/>
      <c r="AA417" s="114"/>
      <c r="AB417" s="114"/>
      <c r="AC417" s="114"/>
    </row>
    <row r="418" spans="2:29">
      <c r="B418" s="114"/>
      <c r="C418" s="114"/>
      <c r="D418" s="114"/>
      <c r="E418" s="114"/>
      <c r="F418" s="114"/>
      <c r="G418" s="114"/>
      <c r="H418" s="114"/>
      <c r="I418" s="114"/>
      <c r="J418" s="114"/>
      <c r="K418" s="114"/>
      <c r="L418" s="114"/>
      <c r="M418" s="114"/>
      <c r="N418" s="114"/>
      <c r="O418" s="114"/>
      <c r="P418" s="114"/>
      <c r="Q418" s="114"/>
      <c r="R418" s="114"/>
      <c r="S418" s="114"/>
      <c r="T418" s="114"/>
      <c r="U418" s="114"/>
      <c r="V418" s="114"/>
      <c r="W418" s="114"/>
      <c r="X418" s="114"/>
      <c r="Y418" s="114"/>
      <c r="Z418" s="114"/>
      <c r="AA418" s="114"/>
      <c r="AB418" s="114"/>
      <c r="AC418" s="114"/>
    </row>
    <row r="419" spans="2:29">
      <c r="B419" s="114"/>
      <c r="C419" s="114"/>
      <c r="D419" s="114"/>
      <c r="E419" s="114"/>
      <c r="F419" s="114"/>
      <c r="G419" s="114"/>
      <c r="H419" s="114"/>
      <c r="I419" s="114"/>
      <c r="J419" s="114"/>
      <c r="K419" s="114"/>
      <c r="L419" s="114"/>
      <c r="M419" s="114"/>
      <c r="N419" s="114"/>
      <c r="O419" s="114"/>
      <c r="P419" s="114"/>
      <c r="Q419" s="114"/>
      <c r="R419" s="114"/>
      <c r="S419" s="114"/>
      <c r="T419" s="114"/>
      <c r="U419" s="114"/>
      <c r="V419" s="114"/>
      <c r="W419" s="114"/>
      <c r="X419" s="114"/>
      <c r="Y419" s="114"/>
      <c r="Z419" s="114"/>
      <c r="AA419" s="114"/>
      <c r="AB419" s="114"/>
      <c r="AC419" s="114"/>
    </row>
    <row r="420" spans="2:29">
      <c r="B420" s="114"/>
      <c r="C420" s="114"/>
      <c r="D420" s="114"/>
      <c r="E420" s="114"/>
      <c r="F420" s="114"/>
      <c r="G420" s="114"/>
      <c r="H420" s="114"/>
      <c r="I420" s="114"/>
      <c r="J420" s="114"/>
      <c r="K420" s="114"/>
      <c r="L420" s="114"/>
      <c r="M420" s="114"/>
      <c r="N420" s="114"/>
      <c r="O420" s="114"/>
      <c r="P420" s="114"/>
      <c r="Q420" s="114"/>
      <c r="R420" s="114"/>
      <c r="S420" s="114"/>
      <c r="T420" s="114"/>
      <c r="U420" s="114"/>
      <c r="V420" s="114"/>
      <c r="W420" s="114"/>
      <c r="X420" s="114"/>
      <c r="Y420" s="114"/>
      <c r="Z420" s="114"/>
      <c r="AA420" s="114"/>
      <c r="AB420" s="114"/>
      <c r="AC420" s="114"/>
    </row>
    <row r="421" spans="2:29">
      <c r="B421" s="114"/>
      <c r="C421" s="114"/>
      <c r="D421" s="114"/>
      <c r="E421" s="114"/>
      <c r="F421" s="114"/>
      <c r="G421" s="114"/>
      <c r="H421" s="114"/>
      <c r="I421" s="114"/>
      <c r="J421" s="114"/>
      <c r="K421" s="114"/>
      <c r="L421" s="114"/>
      <c r="M421" s="114"/>
      <c r="N421" s="114"/>
      <c r="O421" s="114"/>
      <c r="P421" s="114"/>
      <c r="Q421" s="114"/>
      <c r="R421" s="114"/>
      <c r="S421" s="114"/>
      <c r="T421" s="114"/>
      <c r="U421" s="114"/>
      <c r="V421" s="114"/>
      <c r="W421" s="114"/>
      <c r="X421" s="114"/>
      <c r="Y421" s="114"/>
      <c r="Z421" s="114"/>
      <c r="AA421" s="114"/>
      <c r="AB421" s="114"/>
      <c r="AC421" s="114"/>
    </row>
    <row r="422" spans="2:29">
      <c r="B422" s="114"/>
      <c r="C422" s="114"/>
      <c r="D422" s="114"/>
      <c r="E422" s="114"/>
      <c r="F422" s="114"/>
      <c r="G422" s="114"/>
      <c r="H422" s="114"/>
      <c r="I422" s="114"/>
      <c r="J422" s="114"/>
      <c r="K422" s="114"/>
      <c r="L422" s="114"/>
      <c r="M422" s="114"/>
      <c r="N422" s="114"/>
      <c r="O422" s="114"/>
      <c r="P422" s="114"/>
      <c r="Q422" s="114"/>
      <c r="R422" s="114"/>
      <c r="S422" s="114"/>
      <c r="T422" s="114"/>
      <c r="U422" s="114"/>
      <c r="V422" s="114"/>
      <c r="W422" s="114"/>
      <c r="X422" s="114"/>
      <c r="Y422" s="114"/>
      <c r="Z422" s="114"/>
      <c r="AA422" s="114"/>
      <c r="AB422" s="114"/>
      <c r="AC422" s="114"/>
    </row>
    <row r="423" spans="2:29">
      <c r="B423" s="114"/>
      <c r="C423" s="114"/>
      <c r="D423" s="114"/>
      <c r="E423" s="114"/>
      <c r="F423" s="114"/>
      <c r="G423" s="114"/>
      <c r="H423" s="114"/>
      <c r="I423" s="114"/>
      <c r="J423" s="114"/>
      <c r="K423" s="114"/>
      <c r="L423" s="114"/>
      <c r="M423" s="114"/>
      <c r="N423" s="114"/>
      <c r="O423" s="114"/>
      <c r="P423" s="114"/>
      <c r="Q423" s="114"/>
      <c r="R423" s="114"/>
      <c r="S423" s="114"/>
      <c r="T423" s="114"/>
      <c r="U423" s="114"/>
      <c r="V423" s="114"/>
      <c r="W423" s="114"/>
      <c r="X423" s="114"/>
      <c r="Y423" s="114"/>
      <c r="Z423" s="114"/>
      <c r="AA423" s="114"/>
      <c r="AB423" s="114"/>
      <c r="AC423" s="114"/>
    </row>
    <row r="424" spans="2:29">
      <c r="B424" s="114"/>
      <c r="C424" s="114"/>
      <c r="D424" s="114"/>
      <c r="E424" s="114"/>
      <c r="F424" s="114"/>
      <c r="G424" s="114"/>
      <c r="H424" s="114"/>
      <c r="I424" s="114"/>
      <c r="J424" s="114"/>
      <c r="K424" s="114"/>
      <c r="L424" s="114"/>
      <c r="M424" s="114"/>
      <c r="N424" s="114"/>
      <c r="O424" s="114"/>
      <c r="P424" s="114"/>
      <c r="Q424" s="114"/>
      <c r="R424" s="114"/>
      <c r="S424" s="114"/>
      <c r="T424" s="114"/>
      <c r="U424" s="114"/>
      <c r="V424" s="114"/>
      <c r="W424" s="114"/>
      <c r="X424" s="114"/>
      <c r="Y424" s="114"/>
      <c r="Z424" s="114"/>
      <c r="AA424" s="114"/>
      <c r="AB424" s="114"/>
      <c r="AC424" s="114"/>
    </row>
    <row r="425" spans="2:29">
      <c r="B425" s="114"/>
      <c r="C425" s="114"/>
      <c r="D425" s="114"/>
      <c r="E425" s="114"/>
      <c r="F425" s="114"/>
      <c r="G425" s="114"/>
      <c r="H425" s="114"/>
      <c r="I425" s="114"/>
      <c r="J425" s="114"/>
      <c r="K425" s="114"/>
      <c r="L425" s="114"/>
      <c r="M425" s="114"/>
      <c r="N425" s="114"/>
      <c r="O425" s="114"/>
      <c r="P425" s="114"/>
      <c r="Q425" s="114"/>
      <c r="R425" s="114"/>
      <c r="S425" s="114"/>
      <c r="T425" s="114"/>
      <c r="U425" s="114"/>
      <c r="V425" s="114"/>
      <c r="W425" s="114"/>
      <c r="X425" s="114"/>
      <c r="Y425" s="114"/>
      <c r="Z425" s="114"/>
      <c r="AA425" s="114"/>
      <c r="AB425" s="114"/>
      <c r="AC425" s="114"/>
    </row>
    <row r="426" spans="2:29">
      <c r="B426" s="114"/>
      <c r="C426" s="114"/>
      <c r="D426" s="114"/>
      <c r="E426" s="114"/>
      <c r="F426" s="114"/>
      <c r="G426" s="114"/>
      <c r="H426" s="114"/>
      <c r="I426" s="114"/>
      <c r="J426" s="114"/>
      <c r="K426" s="114"/>
      <c r="L426" s="114"/>
      <c r="M426" s="114"/>
      <c r="N426" s="114"/>
      <c r="O426" s="114"/>
      <c r="P426" s="114"/>
      <c r="Q426" s="114"/>
      <c r="R426" s="114"/>
      <c r="S426" s="114"/>
      <c r="T426" s="114"/>
      <c r="U426" s="114"/>
      <c r="V426" s="114"/>
      <c r="W426" s="114"/>
      <c r="X426" s="114"/>
      <c r="Y426" s="114"/>
      <c r="Z426" s="114"/>
      <c r="AA426" s="114"/>
      <c r="AB426" s="114"/>
      <c r="AC426" s="114"/>
    </row>
    <row r="427" spans="2:29">
      <c r="B427" s="114"/>
      <c r="C427" s="114"/>
      <c r="D427" s="114"/>
      <c r="E427" s="114"/>
      <c r="F427" s="114"/>
      <c r="G427" s="114"/>
      <c r="H427" s="114"/>
      <c r="I427" s="114"/>
      <c r="J427" s="114"/>
      <c r="K427" s="114"/>
      <c r="L427" s="114"/>
      <c r="M427" s="114"/>
      <c r="N427" s="114"/>
      <c r="O427" s="114"/>
      <c r="P427" s="114"/>
      <c r="Q427" s="114"/>
      <c r="R427" s="114"/>
      <c r="S427" s="114"/>
      <c r="T427" s="114"/>
      <c r="U427" s="114"/>
      <c r="V427" s="114"/>
      <c r="W427" s="114"/>
      <c r="X427" s="114"/>
      <c r="Y427" s="114"/>
      <c r="Z427" s="114"/>
      <c r="AA427" s="114"/>
      <c r="AB427" s="114"/>
      <c r="AC427" s="114"/>
    </row>
    <row r="428" spans="2:29">
      <c r="B428" s="114"/>
      <c r="C428" s="114"/>
      <c r="D428" s="114"/>
      <c r="E428" s="114"/>
      <c r="F428" s="114"/>
      <c r="G428" s="114"/>
      <c r="H428" s="114"/>
      <c r="I428" s="114"/>
      <c r="J428" s="114"/>
      <c r="K428" s="114"/>
      <c r="L428" s="114"/>
      <c r="M428" s="114"/>
      <c r="N428" s="114"/>
      <c r="O428" s="114"/>
      <c r="P428" s="114"/>
      <c r="Q428" s="114"/>
      <c r="R428" s="114"/>
      <c r="S428" s="114"/>
      <c r="T428" s="114"/>
      <c r="U428" s="114"/>
      <c r="V428" s="114"/>
      <c r="W428" s="114"/>
      <c r="X428" s="114"/>
      <c r="Y428" s="114"/>
      <c r="Z428" s="114"/>
      <c r="AA428" s="114"/>
      <c r="AB428" s="114"/>
      <c r="AC428" s="114"/>
    </row>
    <row r="429" spans="2:29">
      <c r="B429" s="114"/>
      <c r="C429" s="114"/>
      <c r="D429" s="114"/>
      <c r="E429" s="114"/>
      <c r="F429" s="114"/>
      <c r="G429" s="114"/>
      <c r="H429" s="114"/>
      <c r="I429" s="114"/>
      <c r="J429" s="114"/>
      <c r="K429" s="114"/>
      <c r="L429" s="114"/>
      <c r="M429" s="114"/>
      <c r="N429" s="114"/>
      <c r="O429" s="114"/>
      <c r="P429" s="114"/>
      <c r="Q429" s="114"/>
      <c r="R429" s="114"/>
      <c r="S429" s="114"/>
      <c r="T429" s="114"/>
      <c r="U429" s="114"/>
      <c r="V429" s="114"/>
      <c r="W429" s="114"/>
      <c r="X429" s="114"/>
      <c r="Y429" s="114"/>
      <c r="Z429" s="114"/>
      <c r="AA429" s="114"/>
      <c r="AB429" s="114"/>
      <c r="AC429" s="114"/>
    </row>
    <row r="430" spans="2:29">
      <c r="B430" s="114"/>
      <c r="C430" s="114"/>
      <c r="D430" s="114"/>
      <c r="E430" s="114"/>
      <c r="F430" s="114"/>
      <c r="G430" s="114"/>
      <c r="H430" s="114"/>
      <c r="I430" s="114"/>
      <c r="J430" s="114"/>
      <c r="K430" s="114"/>
      <c r="L430" s="114"/>
      <c r="M430" s="114"/>
      <c r="N430" s="114"/>
      <c r="O430" s="114"/>
      <c r="P430" s="114"/>
      <c r="Q430" s="114"/>
      <c r="R430" s="114"/>
      <c r="S430" s="114"/>
      <c r="T430" s="114"/>
      <c r="U430" s="114"/>
      <c r="V430" s="114"/>
      <c r="W430" s="114"/>
      <c r="X430" s="114"/>
      <c r="Y430" s="114"/>
      <c r="Z430" s="114"/>
      <c r="AA430" s="114"/>
      <c r="AB430" s="114"/>
      <c r="AC430" s="114"/>
    </row>
    <row r="431" spans="2:29">
      <c r="B431" s="114"/>
      <c r="C431" s="114"/>
      <c r="D431" s="114"/>
      <c r="E431" s="114"/>
      <c r="F431" s="114"/>
      <c r="G431" s="114"/>
      <c r="H431" s="114"/>
      <c r="I431" s="114"/>
      <c r="J431" s="114"/>
      <c r="K431" s="114"/>
      <c r="L431" s="114"/>
      <c r="M431" s="114"/>
      <c r="N431" s="114"/>
      <c r="O431" s="114"/>
      <c r="P431" s="114"/>
      <c r="Q431" s="114"/>
      <c r="R431" s="114"/>
      <c r="S431" s="114"/>
      <c r="T431" s="114"/>
      <c r="U431" s="114"/>
      <c r="V431" s="114"/>
      <c r="W431" s="114"/>
      <c r="X431" s="114"/>
      <c r="Y431" s="114"/>
      <c r="Z431" s="114"/>
      <c r="AA431" s="114"/>
      <c r="AB431" s="114"/>
      <c r="AC431" s="114"/>
    </row>
    <row r="432" spans="2:29">
      <c r="B432" s="114"/>
      <c r="C432" s="114"/>
      <c r="D432" s="114"/>
      <c r="E432" s="114"/>
      <c r="F432" s="114"/>
      <c r="G432" s="114"/>
      <c r="H432" s="114"/>
      <c r="I432" s="114"/>
      <c r="J432" s="114"/>
      <c r="K432" s="114"/>
      <c r="L432" s="114"/>
      <c r="M432" s="114"/>
      <c r="N432" s="114"/>
      <c r="O432" s="114"/>
      <c r="P432" s="114"/>
      <c r="Q432" s="114"/>
      <c r="R432" s="114"/>
      <c r="S432" s="114"/>
      <c r="T432" s="114"/>
      <c r="U432" s="114"/>
      <c r="V432" s="114"/>
      <c r="W432" s="114"/>
      <c r="X432" s="114"/>
      <c r="Y432" s="114"/>
      <c r="Z432" s="114"/>
      <c r="AA432" s="114"/>
      <c r="AB432" s="114"/>
      <c r="AC432" s="114"/>
    </row>
    <row r="433" spans="2:29">
      <c r="B433" s="114"/>
      <c r="C433" s="114"/>
      <c r="D433" s="114"/>
      <c r="E433" s="114"/>
      <c r="F433" s="114"/>
      <c r="G433" s="114"/>
      <c r="H433" s="114"/>
      <c r="I433" s="114"/>
      <c r="J433" s="114"/>
      <c r="K433" s="114"/>
      <c r="L433" s="114"/>
      <c r="M433" s="114"/>
      <c r="N433" s="114"/>
      <c r="O433" s="114"/>
      <c r="P433" s="114"/>
      <c r="Q433" s="114"/>
      <c r="R433" s="114"/>
      <c r="S433" s="114"/>
      <c r="T433" s="114"/>
      <c r="U433" s="114"/>
      <c r="V433" s="114"/>
      <c r="W433" s="114"/>
      <c r="X433" s="114"/>
      <c r="Y433" s="114"/>
      <c r="Z433" s="114"/>
      <c r="AA433" s="114"/>
      <c r="AB433" s="114"/>
      <c r="AC433" s="114"/>
    </row>
    <row r="434" spans="2:29">
      <c r="B434" s="114"/>
      <c r="C434" s="114"/>
      <c r="D434" s="114"/>
      <c r="E434" s="114"/>
      <c r="F434" s="114"/>
      <c r="G434" s="114"/>
      <c r="H434" s="114"/>
      <c r="I434" s="114"/>
      <c r="J434" s="114"/>
      <c r="K434" s="114"/>
      <c r="L434" s="114"/>
      <c r="M434" s="114"/>
      <c r="N434" s="114"/>
      <c r="O434" s="114"/>
      <c r="P434" s="114"/>
      <c r="Q434" s="114"/>
      <c r="R434" s="114"/>
      <c r="S434" s="114"/>
      <c r="T434" s="114"/>
      <c r="U434" s="114"/>
      <c r="V434" s="114"/>
      <c r="W434" s="114"/>
      <c r="X434" s="114"/>
      <c r="Y434" s="114"/>
      <c r="Z434" s="114"/>
      <c r="AA434" s="114"/>
      <c r="AB434" s="114"/>
      <c r="AC434" s="114"/>
    </row>
    <row r="435" spans="2:29">
      <c r="B435" s="114"/>
      <c r="C435" s="114"/>
      <c r="D435" s="114"/>
      <c r="E435" s="114"/>
      <c r="F435" s="114"/>
      <c r="G435" s="114"/>
      <c r="H435" s="114"/>
      <c r="I435" s="114"/>
      <c r="J435" s="114"/>
      <c r="K435" s="114"/>
      <c r="L435" s="114"/>
      <c r="M435" s="114"/>
      <c r="N435" s="114"/>
      <c r="O435" s="114"/>
      <c r="P435" s="114"/>
      <c r="Q435" s="114"/>
      <c r="R435" s="114"/>
      <c r="S435" s="114"/>
      <c r="T435" s="114"/>
      <c r="U435" s="114"/>
      <c r="V435" s="114"/>
      <c r="W435" s="114"/>
      <c r="X435" s="114"/>
      <c r="Y435" s="114"/>
      <c r="Z435" s="114"/>
      <c r="AA435" s="114"/>
      <c r="AB435" s="114"/>
      <c r="AC435" s="114"/>
    </row>
    <row r="436" spans="2:29">
      <c r="B436" s="114"/>
      <c r="C436" s="114"/>
      <c r="D436" s="114"/>
      <c r="E436" s="114"/>
      <c r="F436" s="114"/>
      <c r="G436" s="114"/>
      <c r="H436" s="114"/>
      <c r="I436" s="114"/>
      <c r="J436" s="114"/>
      <c r="K436" s="114"/>
      <c r="L436" s="114"/>
      <c r="M436" s="114"/>
      <c r="N436" s="114"/>
      <c r="O436" s="114"/>
      <c r="P436" s="114"/>
      <c r="Q436" s="114"/>
      <c r="R436" s="114"/>
      <c r="S436" s="114"/>
      <c r="T436" s="114"/>
      <c r="U436" s="114"/>
      <c r="V436" s="114"/>
      <c r="W436" s="114"/>
      <c r="X436" s="114"/>
      <c r="Y436" s="114"/>
      <c r="Z436" s="114"/>
      <c r="AA436" s="114"/>
      <c r="AB436" s="114"/>
      <c r="AC436" s="114"/>
    </row>
    <row r="437" spans="2:29">
      <c r="B437" s="114"/>
      <c r="C437" s="114"/>
      <c r="D437" s="114"/>
      <c r="E437" s="114"/>
      <c r="F437" s="114"/>
      <c r="G437" s="114"/>
      <c r="H437" s="114"/>
      <c r="I437" s="114"/>
      <c r="J437" s="114"/>
      <c r="K437" s="114"/>
      <c r="L437" s="114"/>
      <c r="M437" s="114"/>
      <c r="N437" s="114"/>
      <c r="O437" s="114"/>
      <c r="P437" s="114"/>
      <c r="Q437" s="114"/>
      <c r="R437" s="114"/>
      <c r="S437" s="114"/>
      <c r="T437" s="114"/>
      <c r="U437" s="114"/>
      <c r="V437" s="114"/>
      <c r="W437" s="114"/>
      <c r="X437" s="114"/>
      <c r="Y437" s="114"/>
      <c r="Z437" s="114"/>
      <c r="AA437" s="114"/>
      <c r="AB437" s="114"/>
      <c r="AC437" s="114"/>
    </row>
    <row r="438" spans="2:29">
      <c r="B438" s="114"/>
      <c r="C438" s="114"/>
      <c r="D438" s="114"/>
      <c r="E438" s="114"/>
      <c r="F438" s="114"/>
      <c r="G438" s="114"/>
      <c r="H438" s="114"/>
      <c r="I438" s="114"/>
      <c r="J438" s="114"/>
      <c r="K438" s="114"/>
      <c r="L438" s="114"/>
      <c r="M438" s="114"/>
      <c r="N438" s="114"/>
      <c r="O438" s="114"/>
      <c r="P438" s="114"/>
      <c r="Q438" s="114"/>
      <c r="R438" s="114"/>
      <c r="S438" s="114"/>
      <c r="T438" s="114"/>
      <c r="U438" s="114"/>
      <c r="V438" s="114"/>
      <c r="W438" s="114"/>
      <c r="X438" s="114"/>
      <c r="Y438" s="114"/>
      <c r="Z438" s="114"/>
      <c r="AA438" s="114"/>
      <c r="AB438" s="114"/>
      <c r="AC438" s="114"/>
    </row>
    <row r="439" spans="2:29">
      <c r="B439" s="114"/>
      <c r="C439" s="114"/>
      <c r="D439" s="114"/>
      <c r="E439" s="114"/>
      <c r="F439" s="114"/>
      <c r="G439" s="114"/>
      <c r="H439" s="114"/>
      <c r="I439" s="114"/>
      <c r="J439" s="114"/>
      <c r="K439" s="114"/>
      <c r="L439" s="114"/>
      <c r="M439" s="114"/>
      <c r="N439" s="114"/>
      <c r="O439" s="114"/>
      <c r="P439" s="114"/>
      <c r="Q439" s="114"/>
      <c r="R439" s="114"/>
      <c r="S439" s="114"/>
      <c r="T439" s="114"/>
      <c r="U439" s="114"/>
      <c r="V439" s="114"/>
      <c r="W439" s="114"/>
      <c r="X439" s="114"/>
      <c r="Y439" s="114"/>
      <c r="Z439" s="114"/>
      <c r="AA439" s="114"/>
      <c r="AB439" s="114"/>
      <c r="AC439" s="114"/>
    </row>
    <row r="440" spans="2:29">
      <c r="B440" s="114"/>
      <c r="C440" s="114"/>
      <c r="D440" s="114"/>
      <c r="E440" s="114"/>
      <c r="F440" s="114"/>
      <c r="G440" s="114"/>
      <c r="H440" s="114"/>
      <c r="I440" s="114"/>
      <c r="J440" s="114"/>
      <c r="K440" s="114"/>
      <c r="L440" s="114"/>
      <c r="M440" s="114"/>
      <c r="N440" s="114"/>
      <c r="O440" s="114"/>
      <c r="P440" s="114"/>
      <c r="Q440" s="114"/>
      <c r="R440" s="114"/>
      <c r="S440" s="114"/>
      <c r="T440" s="114"/>
      <c r="U440" s="114"/>
      <c r="V440" s="114"/>
      <c r="W440" s="114"/>
      <c r="X440" s="114"/>
      <c r="Y440" s="114"/>
      <c r="Z440" s="114"/>
      <c r="AA440" s="114"/>
      <c r="AB440" s="114"/>
      <c r="AC440" s="114"/>
    </row>
    <row r="441" spans="2:29">
      <c r="B441" s="114"/>
      <c r="C441" s="114"/>
      <c r="D441" s="114"/>
      <c r="E441" s="114"/>
      <c r="F441" s="114"/>
      <c r="G441" s="114"/>
      <c r="H441" s="114"/>
      <c r="I441" s="114"/>
      <c r="J441" s="114"/>
      <c r="K441" s="114"/>
      <c r="L441" s="114"/>
      <c r="M441" s="114"/>
      <c r="N441" s="114"/>
      <c r="O441" s="114"/>
      <c r="P441" s="114"/>
      <c r="Q441" s="114"/>
      <c r="R441" s="114"/>
      <c r="S441" s="114"/>
      <c r="T441" s="114"/>
      <c r="U441" s="114"/>
      <c r="V441" s="114"/>
      <c r="W441" s="114"/>
      <c r="X441" s="114"/>
      <c r="Y441" s="114"/>
      <c r="Z441" s="114"/>
      <c r="AA441" s="114"/>
      <c r="AB441" s="114"/>
      <c r="AC441" s="114"/>
    </row>
    <row r="442" spans="2:29">
      <c r="B442" s="114"/>
      <c r="C442" s="114"/>
      <c r="D442" s="114"/>
      <c r="E442" s="114"/>
      <c r="F442" s="114"/>
      <c r="G442" s="114"/>
      <c r="H442" s="114"/>
      <c r="I442" s="114"/>
      <c r="J442" s="114"/>
      <c r="K442" s="114"/>
      <c r="L442" s="114"/>
      <c r="M442" s="114"/>
      <c r="N442" s="114"/>
      <c r="O442" s="114"/>
      <c r="P442" s="114"/>
      <c r="Q442" s="114"/>
      <c r="R442" s="114"/>
      <c r="S442" s="114"/>
      <c r="T442" s="114"/>
      <c r="U442" s="114"/>
      <c r="V442" s="114"/>
      <c r="W442" s="114"/>
      <c r="X442" s="114"/>
      <c r="Y442" s="114"/>
      <c r="Z442" s="114"/>
      <c r="AA442" s="114"/>
      <c r="AB442" s="114"/>
      <c r="AC442" s="114"/>
    </row>
    <row r="443" spans="2:29">
      <c r="B443" s="114"/>
      <c r="C443" s="114"/>
      <c r="D443" s="114"/>
      <c r="E443" s="114"/>
      <c r="F443" s="114"/>
      <c r="G443" s="114"/>
      <c r="H443" s="114"/>
      <c r="I443" s="114"/>
      <c r="J443" s="114"/>
      <c r="K443" s="114"/>
      <c r="L443" s="114"/>
      <c r="M443" s="114"/>
      <c r="N443" s="114"/>
      <c r="O443" s="114"/>
      <c r="P443" s="114"/>
      <c r="Q443" s="114"/>
      <c r="R443" s="114"/>
      <c r="S443" s="114"/>
      <c r="T443" s="114"/>
      <c r="U443" s="114"/>
      <c r="V443" s="114"/>
      <c r="W443" s="114"/>
      <c r="X443" s="114"/>
      <c r="Y443" s="114"/>
      <c r="Z443" s="114"/>
      <c r="AA443" s="114"/>
      <c r="AB443" s="114"/>
      <c r="AC443" s="114"/>
    </row>
    <row r="444" spans="2:29">
      <c r="B444" s="114"/>
      <c r="C444" s="114"/>
      <c r="D444" s="114"/>
      <c r="E444" s="114"/>
      <c r="F444" s="114"/>
      <c r="G444" s="114"/>
      <c r="H444" s="114"/>
      <c r="I444" s="114"/>
      <c r="J444" s="114"/>
      <c r="K444" s="114"/>
      <c r="L444" s="114"/>
      <c r="M444" s="114"/>
      <c r="N444" s="114"/>
      <c r="O444" s="114"/>
      <c r="P444" s="114"/>
      <c r="Q444" s="114"/>
      <c r="R444" s="114"/>
      <c r="S444" s="114"/>
      <c r="T444" s="114"/>
      <c r="U444" s="114"/>
      <c r="V444" s="114"/>
      <c r="W444" s="114"/>
      <c r="X444" s="114"/>
      <c r="Y444" s="114"/>
      <c r="Z444" s="114"/>
      <c r="AA444" s="114"/>
      <c r="AB444" s="114"/>
      <c r="AC444" s="114"/>
    </row>
    <row r="445" spans="2:29">
      <c r="B445" s="114"/>
      <c r="C445" s="114"/>
      <c r="D445" s="114"/>
      <c r="E445" s="114"/>
      <c r="F445" s="114"/>
      <c r="G445" s="114"/>
      <c r="H445" s="114"/>
      <c r="I445" s="114"/>
      <c r="J445" s="114"/>
      <c r="K445" s="114"/>
      <c r="L445" s="114"/>
      <c r="M445" s="114"/>
      <c r="N445" s="114"/>
      <c r="O445" s="114"/>
      <c r="P445" s="114"/>
      <c r="Q445" s="114"/>
      <c r="R445" s="114"/>
      <c r="S445" s="114"/>
      <c r="T445" s="114"/>
      <c r="U445" s="114"/>
      <c r="V445" s="114"/>
      <c r="W445" s="114"/>
      <c r="X445" s="114"/>
      <c r="Y445" s="114"/>
      <c r="Z445" s="114"/>
      <c r="AA445" s="114"/>
      <c r="AB445" s="114"/>
      <c r="AC445" s="114"/>
    </row>
    <row r="446" spans="2:29">
      <c r="B446" s="114"/>
      <c r="C446" s="114"/>
      <c r="D446" s="114"/>
      <c r="E446" s="114"/>
      <c r="F446" s="114"/>
      <c r="G446" s="114"/>
      <c r="H446" s="114"/>
      <c r="I446" s="114"/>
      <c r="J446" s="114"/>
      <c r="K446" s="114"/>
      <c r="L446" s="114"/>
      <c r="M446" s="114"/>
      <c r="N446" s="114"/>
      <c r="O446" s="114"/>
      <c r="P446" s="114"/>
      <c r="Q446" s="114"/>
      <c r="R446" s="114"/>
      <c r="S446" s="114"/>
      <c r="T446" s="114"/>
      <c r="U446" s="114"/>
      <c r="V446" s="114"/>
      <c r="W446" s="114"/>
      <c r="X446" s="114"/>
      <c r="Y446" s="114"/>
      <c r="Z446" s="114"/>
      <c r="AA446" s="114"/>
      <c r="AB446" s="114"/>
      <c r="AC446" s="114"/>
    </row>
    <row r="447" spans="2:29">
      <c r="B447" s="114"/>
      <c r="C447" s="114"/>
      <c r="D447" s="114"/>
      <c r="E447" s="114"/>
      <c r="F447" s="114"/>
      <c r="G447" s="114"/>
      <c r="H447" s="114"/>
      <c r="I447" s="114"/>
      <c r="J447" s="114"/>
      <c r="K447" s="114"/>
      <c r="L447" s="114"/>
      <c r="M447" s="114"/>
      <c r="N447" s="114"/>
      <c r="O447" s="114"/>
      <c r="P447" s="114"/>
      <c r="Q447" s="114"/>
      <c r="R447" s="114"/>
      <c r="S447" s="114"/>
      <c r="T447" s="114"/>
      <c r="U447" s="114"/>
      <c r="V447" s="114"/>
      <c r="W447" s="114"/>
      <c r="X447" s="114"/>
      <c r="Y447" s="114"/>
      <c r="Z447" s="114"/>
      <c r="AA447" s="114"/>
      <c r="AB447" s="114"/>
      <c r="AC447" s="114"/>
    </row>
    <row r="448" spans="2:29">
      <c r="B448" s="114"/>
      <c r="C448" s="114"/>
      <c r="D448" s="114"/>
      <c r="E448" s="114"/>
      <c r="F448" s="114"/>
      <c r="G448" s="114"/>
      <c r="H448" s="114"/>
      <c r="I448" s="114"/>
      <c r="J448" s="114"/>
      <c r="K448" s="114"/>
      <c r="L448" s="114"/>
      <c r="M448" s="114"/>
      <c r="N448" s="114"/>
      <c r="O448" s="114"/>
      <c r="P448" s="114"/>
      <c r="Q448" s="114"/>
      <c r="R448" s="114"/>
      <c r="S448" s="114"/>
      <c r="T448" s="114"/>
      <c r="U448" s="114"/>
      <c r="V448" s="114"/>
      <c r="W448" s="114"/>
      <c r="X448" s="114"/>
      <c r="Y448" s="114"/>
      <c r="Z448" s="114"/>
      <c r="AA448" s="114"/>
      <c r="AB448" s="114"/>
      <c r="AC448" s="114"/>
    </row>
    <row r="449" spans="2:29">
      <c r="B449" s="114"/>
      <c r="C449" s="114"/>
      <c r="D449" s="114"/>
      <c r="E449" s="114"/>
      <c r="F449" s="114"/>
      <c r="G449" s="114"/>
      <c r="H449" s="114"/>
      <c r="I449" s="114"/>
      <c r="J449" s="114"/>
      <c r="K449" s="114"/>
      <c r="L449" s="114"/>
      <c r="M449" s="114"/>
      <c r="N449" s="114"/>
      <c r="O449" s="114"/>
      <c r="P449" s="114"/>
      <c r="Q449" s="114"/>
      <c r="R449" s="114"/>
      <c r="S449" s="114"/>
      <c r="T449" s="114"/>
      <c r="U449" s="114"/>
      <c r="V449" s="114"/>
      <c r="W449" s="114"/>
      <c r="X449" s="114"/>
      <c r="Y449" s="114"/>
      <c r="Z449" s="114"/>
      <c r="AA449" s="114"/>
      <c r="AB449" s="114"/>
      <c r="AC449" s="114"/>
    </row>
    <row r="450" spans="2:29">
      <c r="B450" s="114"/>
      <c r="C450" s="114"/>
      <c r="D450" s="114"/>
      <c r="E450" s="114"/>
      <c r="F450" s="114"/>
      <c r="G450" s="114"/>
      <c r="H450" s="114"/>
      <c r="I450" s="114"/>
      <c r="J450" s="114"/>
      <c r="K450" s="114"/>
      <c r="L450" s="114"/>
      <c r="M450" s="114"/>
      <c r="N450" s="114"/>
      <c r="O450" s="114"/>
      <c r="P450" s="114"/>
      <c r="Q450" s="114"/>
      <c r="R450" s="114"/>
      <c r="S450" s="114"/>
      <c r="T450" s="114"/>
      <c r="U450" s="114"/>
      <c r="V450" s="114"/>
      <c r="W450" s="114"/>
      <c r="X450" s="114"/>
      <c r="Y450" s="114"/>
      <c r="Z450" s="114"/>
      <c r="AA450" s="114"/>
      <c r="AB450" s="114"/>
      <c r="AC450" s="114"/>
    </row>
    <row r="451" spans="2:29">
      <c r="B451" s="114"/>
      <c r="C451" s="114"/>
      <c r="D451" s="114"/>
      <c r="E451" s="114"/>
      <c r="F451" s="114"/>
      <c r="G451" s="114"/>
      <c r="H451" s="114"/>
      <c r="I451" s="114"/>
      <c r="J451" s="114"/>
      <c r="K451" s="114"/>
      <c r="L451" s="114"/>
      <c r="M451" s="114"/>
      <c r="N451" s="114"/>
      <c r="O451" s="114"/>
      <c r="P451" s="114"/>
      <c r="Q451" s="114"/>
      <c r="R451" s="114"/>
      <c r="S451" s="114"/>
      <c r="T451" s="114"/>
      <c r="U451" s="114"/>
      <c r="V451" s="114"/>
      <c r="W451" s="114"/>
      <c r="X451" s="114"/>
      <c r="Y451" s="114"/>
      <c r="Z451" s="114"/>
      <c r="AA451" s="114"/>
      <c r="AB451" s="114"/>
      <c r="AC451" s="114"/>
    </row>
    <row r="452" spans="2:29">
      <c r="B452" s="114"/>
      <c r="C452" s="114"/>
      <c r="D452" s="114"/>
      <c r="E452" s="114"/>
      <c r="F452" s="114"/>
      <c r="G452" s="114"/>
      <c r="H452" s="114"/>
      <c r="I452" s="114"/>
      <c r="J452" s="114"/>
      <c r="K452" s="114"/>
      <c r="L452" s="114"/>
      <c r="M452" s="114"/>
      <c r="N452" s="114"/>
      <c r="O452" s="114"/>
      <c r="P452" s="114"/>
      <c r="Q452" s="114"/>
      <c r="R452" s="114"/>
      <c r="S452" s="114"/>
      <c r="T452" s="114"/>
      <c r="U452" s="114"/>
      <c r="V452" s="114"/>
      <c r="W452" s="114"/>
      <c r="X452" s="114"/>
      <c r="Y452" s="114"/>
      <c r="Z452" s="114"/>
      <c r="AA452" s="114"/>
      <c r="AB452" s="114"/>
      <c r="AC452" s="114"/>
    </row>
    <row r="453" spans="2:29">
      <c r="B453" s="114"/>
      <c r="C453" s="114"/>
      <c r="D453" s="114"/>
      <c r="E453" s="114"/>
      <c r="F453" s="114"/>
      <c r="G453" s="114"/>
      <c r="H453" s="114"/>
      <c r="I453" s="114"/>
      <c r="J453" s="114"/>
      <c r="K453" s="114"/>
      <c r="L453" s="114"/>
      <c r="M453" s="114"/>
      <c r="N453" s="114"/>
      <c r="O453" s="114"/>
      <c r="P453" s="114"/>
      <c r="Q453" s="114"/>
      <c r="R453" s="114"/>
      <c r="S453" s="114"/>
      <c r="T453" s="114"/>
      <c r="U453" s="114"/>
      <c r="V453" s="114"/>
      <c r="W453" s="114"/>
      <c r="X453" s="114"/>
      <c r="Y453" s="114"/>
      <c r="Z453" s="114"/>
      <c r="AA453" s="114"/>
      <c r="AB453" s="114"/>
      <c r="AC453" s="114"/>
    </row>
    <row r="454" spans="2:29">
      <c r="B454" s="114"/>
      <c r="C454" s="114"/>
      <c r="D454" s="114"/>
      <c r="E454" s="114"/>
      <c r="F454" s="114"/>
      <c r="G454" s="114"/>
      <c r="H454" s="114"/>
      <c r="I454" s="114"/>
      <c r="J454" s="114"/>
      <c r="K454" s="114"/>
      <c r="L454" s="114"/>
      <c r="M454" s="114"/>
      <c r="N454" s="114"/>
      <c r="O454" s="114"/>
      <c r="P454" s="114"/>
      <c r="Q454" s="114"/>
      <c r="R454" s="114"/>
      <c r="S454" s="114"/>
      <c r="T454" s="114"/>
      <c r="U454" s="114"/>
      <c r="V454" s="114"/>
      <c r="W454" s="114"/>
      <c r="X454" s="114"/>
      <c r="Y454" s="114"/>
      <c r="Z454" s="114"/>
      <c r="AA454" s="114"/>
      <c r="AB454" s="114"/>
      <c r="AC454" s="114"/>
    </row>
    <row r="455" spans="2:29">
      <c r="B455" s="114"/>
      <c r="C455" s="114"/>
      <c r="D455" s="114"/>
      <c r="E455" s="114"/>
      <c r="F455" s="114"/>
      <c r="G455" s="114"/>
      <c r="H455" s="114"/>
      <c r="I455" s="114"/>
      <c r="J455" s="114"/>
      <c r="K455" s="114"/>
      <c r="L455" s="114"/>
      <c r="M455" s="114"/>
      <c r="N455" s="114"/>
      <c r="O455" s="114"/>
      <c r="P455" s="114"/>
      <c r="Q455" s="114"/>
      <c r="R455" s="114"/>
      <c r="S455" s="114"/>
      <c r="T455" s="114"/>
      <c r="U455" s="114"/>
      <c r="V455" s="114"/>
      <c r="W455" s="114"/>
      <c r="X455" s="114"/>
      <c r="Y455" s="114"/>
      <c r="Z455" s="114"/>
      <c r="AA455" s="114"/>
      <c r="AB455" s="114"/>
      <c r="AC455" s="114"/>
    </row>
    <row r="456" spans="2:29">
      <c r="B456" s="114"/>
      <c r="C456" s="114"/>
      <c r="D456" s="114"/>
      <c r="E456" s="114"/>
      <c r="F456" s="114"/>
      <c r="G456" s="114"/>
      <c r="H456" s="114"/>
      <c r="I456" s="114"/>
      <c r="J456" s="114"/>
      <c r="K456" s="114"/>
      <c r="L456" s="114"/>
      <c r="M456" s="114"/>
      <c r="N456" s="114"/>
      <c r="O456" s="114"/>
      <c r="P456" s="114"/>
      <c r="Q456" s="114"/>
      <c r="R456" s="114"/>
      <c r="S456" s="114"/>
      <c r="T456" s="114"/>
      <c r="U456" s="114"/>
      <c r="V456" s="114"/>
      <c r="W456" s="114"/>
      <c r="X456" s="114"/>
      <c r="Y456" s="114"/>
      <c r="Z456" s="114"/>
      <c r="AA456" s="114"/>
      <c r="AB456" s="114"/>
      <c r="AC456" s="114"/>
    </row>
    <row r="457" spans="2:29">
      <c r="B457" s="114"/>
      <c r="C457" s="114"/>
      <c r="D457" s="114"/>
      <c r="E457" s="114"/>
      <c r="F457" s="114"/>
      <c r="G457" s="114"/>
      <c r="H457" s="114"/>
      <c r="I457" s="114"/>
      <c r="J457" s="114"/>
      <c r="K457" s="114"/>
      <c r="L457" s="114"/>
      <c r="M457" s="114"/>
      <c r="N457" s="114"/>
      <c r="O457" s="114"/>
      <c r="P457" s="114"/>
      <c r="Q457" s="114"/>
      <c r="R457" s="114"/>
      <c r="S457" s="114"/>
      <c r="T457" s="114"/>
      <c r="U457" s="114"/>
      <c r="V457" s="114"/>
      <c r="W457" s="114"/>
      <c r="X457" s="114"/>
      <c r="Y457" s="114"/>
      <c r="Z457" s="114"/>
      <c r="AA457" s="114"/>
      <c r="AB457" s="114"/>
      <c r="AC457" s="114"/>
    </row>
    <row r="458" spans="2:29">
      <c r="B458" s="114"/>
      <c r="C458" s="114"/>
      <c r="D458" s="114"/>
      <c r="E458" s="114"/>
      <c r="F458" s="114"/>
      <c r="G458" s="114"/>
      <c r="H458" s="114"/>
      <c r="I458" s="114"/>
      <c r="J458" s="114"/>
      <c r="K458" s="114"/>
      <c r="L458" s="114"/>
      <c r="M458" s="114"/>
      <c r="N458" s="114"/>
      <c r="O458" s="114"/>
      <c r="P458" s="114"/>
      <c r="Q458" s="114"/>
      <c r="R458" s="114"/>
      <c r="S458" s="114"/>
      <c r="T458" s="114"/>
      <c r="U458" s="114"/>
      <c r="V458" s="114"/>
      <c r="W458" s="114"/>
      <c r="X458" s="114"/>
      <c r="Y458" s="114"/>
      <c r="Z458" s="114"/>
      <c r="AA458" s="114"/>
      <c r="AB458" s="114"/>
      <c r="AC458" s="114"/>
    </row>
    <row r="459" spans="2:29">
      <c r="B459" s="114"/>
      <c r="C459" s="114"/>
      <c r="D459" s="114"/>
      <c r="E459" s="114"/>
      <c r="F459" s="114"/>
      <c r="G459" s="114"/>
      <c r="H459" s="114"/>
      <c r="I459" s="114"/>
      <c r="J459" s="114"/>
      <c r="K459" s="114"/>
      <c r="L459" s="114"/>
      <c r="M459" s="114"/>
      <c r="N459" s="114"/>
      <c r="O459" s="114"/>
      <c r="P459" s="114"/>
      <c r="Q459" s="114"/>
      <c r="R459" s="114"/>
      <c r="S459" s="114"/>
      <c r="T459" s="114"/>
      <c r="U459" s="114"/>
      <c r="V459" s="114"/>
      <c r="W459" s="114"/>
      <c r="X459" s="114"/>
      <c r="Y459" s="114"/>
      <c r="Z459" s="114"/>
      <c r="AA459" s="114"/>
      <c r="AB459" s="114"/>
      <c r="AC459" s="114"/>
    </row>
    <row r="460" spans="2:29">
      <c r="B460" s="114"/>
      <c r="C460" s="114"/>
      <c r="D460" s="114"/>
      <c r="E460" s="114"/>
      <c r="F460" s="114"/>
      <c r="G460" s="114"/>
      <c r="H460" s="114"/>
      <c r="I460" s="114"/>
      <c r="J460" s="114"/>
      <c r="K460" s="114"/>
      <c r="L460" s="114"/>
      <c r="M460" s="114"/>
      <c r="N460" s="114"/>
      <c r="O460" s="114"/>
      <c r="P460" s="114"/>
      <c r="Q460" s="114"/>
      <c r="R460" s="114"/>
      <c r="S460" s="114"/>
      <c r="T460" s="114"/>
      <c r="U460" s="114"/>
      <c r="V460" s="114"/>
      <c r="W460" s="114"/>
      <c r="X460" s="114"/>
      <c r="Y460" s="114"/>
      <c r="Z460" s="114"/>
      <c r="AA460" s="114"/>
      <c r="AB460" s="114"/>
      <c r="AC460" s="114"/>
    </row>
    <row r="461" spans="2:29">
      <c r="B461" s="114"/>
      <c r="C461" s="114"/>
      <c r="D461" s="114"/>
      <c r="E461" s="114"/>
      <c r="F461" s="114"/>
      <c r="G461" s="114"/>
      <c r="H461" s="114"/>
      <c r="I461" s="114"/>
      <c r="J461" s="114"/>
      <c r="K461" s="114"/>
      <c r="L461" s="114"/>
      <c r="M461" s="114"/>
      <c r="N461" s="114"/>
      <c r="O461" s="114"/>
      <c r="P461" s="114"/>
      <c r="Q461" s="114"/>
      <c r="R461" s="114"/>
      <c r="S461" s="114"/>
      <c r="T461" s="114"/>
      <c r="U461" s="114"/>
      <c r="V461" s="114"/>
      <c r="W461" s="114"/>
      <c r="X461" s="114"/>
      <c r="Y461" s="114"/>
      <c r="Z461" s="114"/>
      <c r="AA461" s="114"/>
      <c r="AB461" s="114"/>
      <c r="AC461" s="114"/>
    </row>
    <row r="462" spans="2:29">
      <c r="B462" s="114"/>
      <c r="C462" s="114"/>
      <c r="D462" s="114"/>
      <c r="E462" s="114"/>
      <c r="F462" s="114"/>
      <c r="G462" s="114"/>
      <c r="H462" s="114"/>
      <c r="I462" s="114"/>
      <c r="J462" s="114"/>
      <c r="K462" s="114"/>
      <c r="L462" s="114"/>
      <c r="M462" s="114"/>
      <c r="N462" s="114"/>
      <c r="O462" s="114"/>
      <c r="P462" s="114"/>
      <c r="Q462" s="114"/>
      <c r="R462" s="114"/>
      <c r="S462" s="114"/>
      <c r="T462" s="114"/>
      <c r="U462" s="114"/>
      <c r="V462" s="114"/>
      <c r="W462" s="114"/>
      <c r="X462" s="114"/>
      <c r="Y462" s="114"/>
      <c r="Z462" s="114"/>
      <c r="AA462" s="114"/>
      <c r="AB462" s="114"/>
      <c r="AC462" s="114"/>
    </row>
    <row r="463" spans="2:29">
      <c r="B463" s="114"/>
      <c r="C463" s="114"/>
      <c r="D463" s="114"/>
      <c r="E463" s="114"/>
      <c r="F463" s="114"/>
      <c r="G463" s="114"/>
      <c r="H463" s="114"/>
      <c r="I463" s="114"/>
      <c r="J463" s="114"/>
      <c r="K463" s="114"/>
      <c r="L463" s="114"/>
      <c r="M463" s="114"/>
      <c r="N463" s="114"/>
      <c r="O463" s="114"/>
      <c r="P463" s="114"/>
      <c r="Q463" s="114"/>
      <c r="R463" s="114"/>
      <c r="S463" s="114"/>
      <c r="T463" s="114"/>
      <c r="U463" s="114"/>
      <c r="V463" s="114"/>
      <c r="W463" s="114"/>
      <c r="X463" s="114"/>
      <c r="Y463" s="114"/>
      <c r="Z463" s="114"/>
      <c r="AA463" s="114"/>
      <c r="AB463" s="114"/>
      <c r="AC463" s="114"/>
    </row>
    <row r="464" spans="2:29">
      <c r="B464" s="114"/>
      <c r="C464" s="114"/>
      <c r="D464" s="114"/>
      <c r="E464" s="114"/>
      <c r="F464" s="114"/>
      <c r="G464" s="114"/>
      <c r="H464" s="114"/>
      <c r="I464" s="114"/>
      <c r="J464" s="114"/>
      <c r="K464" s="114"/>
      <c r="L464" s="114"/>
      <c r="M464" s="114"/>
      <c r="N464" s="114"/>
      <c r="O464" s="114"/>
      <c r="P464" s="114"/>
      <c r="Q464" s="114"/>
      <c r="R464" s="114"/>
      <c r="S464" s="114"/>
      <c r="T464" s="114"/>
      <c r="U464" s="114"/>
      <c r="V464" s="114"/>
      <c r="W464" s="114"/>
      <c r="X464" s="114"/>
      <c r="Y464" s="114"/>
      <c r="Z464" s="114"/>
      <c r="AA464" s="114"/>
      <c r="AB464" s="114"/>
      <c r="AC464" s="114"/>
    </row>
    <row r="465" spans="2:29">
      <c r="B465" s="114"/>
      <c r="C465" s="114"/>
      <c r="D465" s="114"/>
      <c r="E465" s="114"/>
      <c r="F465" s="114"/>
      <c r="G465" s="114"/>
      <c r="H465" s="114"/>
      <c r="I465" s="114"/>
      <c r="J465" s="114"/>
      <c r="K465" s="114"/>
      <c r="L465" s="114"/>
      <c r="M465" s="114"/>
      <c r="N465" s="114"/>
      <c r="O465" s="114"/>
      <c r="P465" s="114"/>
      <c r="Q465" s="114"/>
      <c r="R465" s="114"/>
      <c r="S465" s="114"/>
      <c r="T465" s="114"/>
      <c r="U465" s="114"/>
      <c r="V465" s="114"/>
      <c r="W465" s="114"/>
      <c r="X465" s="114"/>
      <c r="Y465" s="114"/>
      <c r="Z465" s="114"/>
      <c r="AA465" s="114"/>
      <c r="AB465" s="114"/>
      <c r="AC465" s="114"/>
    </row>
    <row r="466" spans="2:29">
      <c r="B466" s="114"/>
      <c r="C466" s="114"/>
      <c r="D466" s="114"/>
      <c r="E466" s="114"/>
      <c r="F466" s="114"/>
      <c r="G466" s="114"/>
      <c r="H466" s="114"/>
      <c r="I466" s="114"/>
      <c r="J466" s="114"/>
      <c r="K466" s="114"/>
      <c r="L466" s="114"/>
      <c r="M466" s="114"/>
      <c r="N466" s="114"/>
      <c r="O466" s="114"/>
      <c r="P466" s="114"/>
      <c r="Q466" s="114"/>
      <c r="R466" s="114"/>
      <c r="S466" s="114"/>
      <c r="T466" s="114"/>
      <c r="U466" s="114"/>
      <c r="V466" s="114"/>
      <c r="W466" s="114"/>
      <c r="X466" s="114"/>
      <c r="Y466" s="114"/>
      <c r="Z466" s="114"/>
      <c r="AA466" s="114"/>
      <c r="AB466" s="114"/>
      <c r="AC466" s="114"/>
    </row>
    <row r="467" spans="2:29">
      <c r="B467" s="114"/>
      <c r="C467" s="114"/>
      <c r="D467" s="114"/>
      <c r="E467" s="114"/>
      <c r="F467" s="114"/>
      <c r="G467" s="114"/>
      <c r="H467" s="114"/>
      <c r="I467" s="114"/>
      <c r="J467" s="114"/>
      <c r="K467" s="114"/>
      <c r="L467" s="114"/>
      <c r="M467" s="114"/>
      <c r="N467" s="114"/>
      <c r="O467" s="114"/>
      <c r="P467" s="114"/>
      <c r="Q467" s="114"/>
      <c r="R467" s="114"/>
      <c r="S467" s="114"/>
      <c r="T467" s="114"/>
      <c r="U467" s="114"/>
      <c r="V467" s="114"/>
      <c r="W467" s="114"/>
      <c r="X467" s="114"/>
      <c r="Y467" s="114"/>
      <c r="Z467" s="114"/>
      <c r="AA467" s="114"/>
      <c r="AB467" s="114"/>
      <c r="AC467" s="114"/>
    </row>
    <row r="468" spans="2:29">
      <c r="B468" s="114"/>
      <c r="C468" s="114"/>
      <c r="D468" s="114"/>
      <c r="E468" s="114"/>
      <c r="F468" s="114"/>
      <c r="G468" s="114"/>
      <c r="H468" s="114"/>
      <c r="I468" s="114"/>
      <c r="J468" s="114"/>
      <c r="K468" s="114"/>
      <c r="L468" s="114"/>
      <c r="M468" s="114"/>
      <c r="N468" s="114"/>
      <c r="O468" s="114"/>
      <c r="P468" s="114"/>
      <c r="Q468" s="114"/>
      <c r="R468" s="114"/>
      <c r="S468" s="114"/>
      <c r="T468" s="114"/>
      <c r="U468" s="114"/>
      <c r="V468" s="114"/>
      <c r="W468" s="114"/>
      <c r="X468" s="114"/>
      <c r="Y468" s="114"/>
      <c r="Z468" s="114"/>
      <c r="AA468" s="114"/>
      <c r="AB468" s="114"/>
      <c r="AC468" s="114"/>
    </row>
    <row r="469" spans="2:29">
      <c r="B469" s="114"/>
      <c r="C469" s="114"/>
      <c r="D469" s="114"/>
      <c r="E469" s="114"/>
      <c r="F469" s="114"/>
      <c r="G469" s="114"/>
      <c r="H469" s="114"/>
      <c r="I469" s="114"/>
      <c r="J469" s="114"/>
      <c r="K469" s="114"/>
      <c r="L469" s="114"/>
      <c r="M469" s="114"/>
      <c r="N469" s="114"/>
      <c r="O469" s="114"/>
      <c r="P469" s="114"/>
      <c r="Q469" s="114"/>
      <c r="R469" s="114"/>
      <c r="S469" s="114"/>
      <c r="T469" s="114"/>
      <c r="U469" s="114"/>
      <c r="V469" s="114"/>
      <c r="W469" s="114"/>
      <c r="X469" s="114"/>
      <c r="Y469" s="114"/>
      <c r="Z469" s="114"/>
      <c r="AA469" s="114"/>
      <c r="AB469" s="114"/>
      <c r="AC469" s="114"/>
    </row>
    <row r="470" spans="2:29">
      <c r="B470" s="114"/>
      <c r="C470" s="114"/>
      <c r="D470" s="114"/>
      <c r="E470" s="114"/>
      <c r="F470" s="114"/>
      <c r="G470" s="114"/>
      <c r="H470" s="114"/>
      <c r="I470" s="114"/>
      <c r="J470" s="114"/>
      <c r="K470" s="114"/>
      <c r="L470" s="114"/>
      <c r="M470" s="114"/>
      <c r="N470" s="114"/>
      <c r="O470" s="114"/>
      <c r="P470" s="114"/>
      <c r="Q470" s="114"/>
      <c r="R470" s="114"/>
      <c r="S470" s="114"/>
      <c r="T470" s="114"/>
      <c r="U470" s="114"/>
      <c r="V470" s="114"/>
      <c r="W470" s="114"/>
      <c r="X470" s="114"/>
      <c r="Y470" s="114"/>
      <c r="Z470" s="114"/>
      <c r="AA470" s="114"/>
      <c r="AB470" s="114"/>
      <c r="AC470" s="114"/>
    </row>
    <row r="471" spans="2:29">
      <c r="B471" s="114"/>
      <c r="C471" s="114"/>
      <c r="D471" s="114"/>
      <c r="E471" s="114"/>
      <c r="F471" s="114"/>
      <c r="G471" s="114"/>
      <c r="H471" s="114"/>
      <c r="I471" s="114"/>
      <c r="J471" s="114"/>
      <c r="K471" s="114"/>
      <c r="L471" s="114"/>
      <c r="M471" s="114"/>
      <c r="N471" s="114"/>
      <c r="O471" s="114"/>
      <c r="P471" s="114"/>
      <c r="Q471" s="114"/>
      <c r="R471" s="114"/>
      <c r="S471" s="114"/>
      <c r="T471" s="114"/>
      <c r="U471" s="114"/>
      <c r="V471" s="114"/>
      <c r="W471" s="114"/>
      <c r="X471" s="114"/>
      <c r="Y471" s="114"/>
      <c r="Z471" s="114"/>
      <c r="AA471" s="114"/>
      <c r="AB471" s="114"/>
      <c r="AC471" s="114"/>
    </row>
    <row r="472" spans="2:29">
      <c r="B472" s="114"/>
      <c r="C472" s="114"/>
      <c r="D472" s="114"/>
      <c r="E472" s="114"/>
      <c r="F472" s="114"/>
      <c r="G472" s="114"/>
      <c r="H472" s="114"/>
      <c r="I472" s="114"/>
      <c r="J472" s="114"/>
      <c r="K472" s="114"/>
      <c r="L472" s="114"/>
      <c r="M472" s="114"/>
      <c r="N472" s="114"/>
      <c r="O472" s="114"/>
      <c r="P472" s="114"/>
      <c r="Q472" s="114"/>
      <c r="R472" s="114"/>
      <c r="S472" s="114"/>
      <c r="T472" s="114"/>
      <c r="U472" s="114"/>
      <c r="V472" s="114"/>
      <c r="W472" s="114"/>
      <c r="X472" s="114"/>
      <c r="Y472" s="114"/>
      <c r="Z472" s="114"/>
      <c r="AA472" s="114"/>
      <c r="AB472" s="114"/>
      <c r="AC472" s="114"/>
    </row>
    <row r="473" spans="2:29">
      <c r="B473" s="114"/>
      <c r="C473" s="114"/>
      <c r="D473" s="114"/>
      <c r="E473" s="114"/>
      <c r="F473" s="114"/>
      <c r="G473" s="114"/>
      <c r="H473" s="114"/>
      <c r="I473" s="114"/>
      <c r="J473" s="114"/>
      <c r="K473" s="114"/>
      <c r="L473" s="114"/>
      <c r="M473" s="114"/>
      <c r="N473" s="114"/>
      <c r="O473" s="114"/>
      <c r="P473" s="114"/>
      <c r="Q473" s="114"/>
      <c r="R473" s="114"/>
      <c r="S473" s="114"/>
      <c r="T473" s="114"/>
      <c r="U473" s="114"/>
      <c r="V473" s="114"/>
      <c r="W473" s="114"/>
      <c r="X473" s="114"/>
      <c r="Y473" s="114"/>
      <c r="Z473" s="114"/>
      <c r="AA473" s="114"/>
      <c r="AB473" s="114"/>
      <c r="AC473" s="114"/>
    </row>
    <row r="474" spans="2:29">
      <c r="B474" s="114"/>
      <c r="C474" s="114"/>
      <c r="D474" s="114"/>
      <c r="E474" s="114"/>
      <c r="F474" s="114"/>
      <c r="G474" s="114"/>
      <c r="H474" s="114"/>
      <c r="I474" s="114"/>
      <c r="J474" s="114"/>
      <c r="K474" s="114"/>
      <c r="L474" s="114"/>
      <c r="M474" s="114"/>
      <c r="N474" s="114"/>
      <c r="O474" s="114"/>
      <c r="P474" s="114"/>
      <c r="Q474" s="114"/>
      <c r="R474" s="114"/>
      <c r="S474" s="114"/>
      <c r="T474" s="114"/>
      <c r="U474" s="114"/>
      <c r="V474" s="114"/>
      <c r="W474" s="114"/>
      <c r="X474" s="114"/>
      <c r="Y474" s="114"/>
      <c r="Z474" s="114"/>
      <c r="AA474" s="114"/>
      <c r="AB474" s="114"/>
      <c r="AC474" s="114"/>
    </row>
    <row r="475" spans="2:29">
      <c r="B475" s="114"/>
      <c r="C475" s="114"/>
      <c r="D475" s="114"/>
      <c r="E475" s="114"/>
      <c r="F475" s="114"/>
      <c r="G475" s="114"/>
      <c r="H475" s="114"/>
      <c r="I475" s="114"/>
      <c r="J475" s="114"/>
      <c r="K475" s="114"/>
      <c r="L475" s="114"/>
      <c r="M475" s="114"/>
      <c r="N475" s="114"/>
      <c r="O475" s="114"/>
      <c r="P475" s="114"/>
      <c r="Q475" s="114"/>
      <c r="R475" s="114"/>
      <c r="S475" s="114"/>
      <c r="T475" s="114"/>
      <c r="U475" s="114"/>
      <c r="V475" s="114"/>
      <c r="W475" s="114"/>
      <c r="X475" s="114"/>
      <c r="Y475" s="114"/>
      <c r="Z475" s="114"/>
      <c r="AA475" s="114"/>
      <c r="AB475" s="114"/>
      <c r="AC475" s="114"/>
    </row>
    <row r="476" spans="2:29">
      <c r="B476" s="114"/>
      <c r="C476" s="114"/>
      <c r="D476" s="114"/>
      <c r="E476" s="114"/>
      <c r="F476" s="114"/>
      <c r="G476" s="114"/>
      <c r="H476" s="114"/>
      <c r="I476" s="114"/>
      <c r="J476" s="114"/>
      <c r="K476" s="114"/>
      <c r="L476" s="114"/>
      <c r="M476" s="114"/>
      <c r="N476" s="114"/>
      <c r="O476" s="114"/>
      <c r="P476" s="114"/>
      <c r="Q476" s="114"/>
      <c r="R476" s="114"/>
      <c r="S476" s="114"/>
      <c r="T476" s="114"/>
      <c r="U476" s="114"/>
      <c r="V476" s="114"/>
      <c r="W476" s="114"/>
      <c r="X476" s="114"/>
      <c r="Y476" s="114"/>
      <c r="Z476" s="114"/>
      <c r="AA476" s="114"/>
      <c r="AB476" s="114"/>
      <c r="AC476" s="114"/>
    </row>
    <row r="477" spans="2:29">
      <c r="B477" s="114"/>
      <c r="C477" s="114"/>
      <c r="D477" s="114"/>
      <c r="E477" s="114"/>
      <c r="F477" s="114"/>
      <c r="G477" s="114"/>
      <c r="H477" s="114"/>
      <c r="I477" s="114"/>
      <c r="J477" s="114"/>
      <c r="K477" s="114"/>
      <c r="L477" s="114"/>
      <c r="M477" s="114"/>
      <c r="N477" s="114"/>
      <c r="O477" s="114"/>
      <c r="P477" s="114"/>
      <c r="Q477" s="114"/>
      <c r="R477" s="114"/>
      <c r="S477" s="114"/>
      <c r="T477" s="114"/>
      <c r="U477" s="114"/>
      <c r="V477" s="114"/>
      <c r="W477" s="114"/>
      <c r="X477" s="114"/>
      <c r="Y477" s="114"/>
      <c r="Z477" s="114"/>
      <c r="AA477" s="114"/>
      <c r="AB477" s="114"/>
      <c r="AC477" s="114"/>
    </row>
    <row r="478" spans="2:29">
      <c r="B478" s="114"/>
      <c r="C478" s="114"/>
      <c r="D478" s="114"/>
      <c r="E478" s="114"/>
      <c r="F478" s="114"/>
      <c r="G478" s="114"/>
      <c r="H478" s="114"/>
      <c r="I478" s="114"/>
      <c r="J478" s="114"/>
      <c r="K478" s="114"/>
      <c r="L478" s="114"/>
      <c r="M478" s="114"/>
      <c r="N478" s="114"/>
      <c r="O478" s="114"/>
      <c r="P478" s="114"/>
      <c r="Q478" s="114"/>
      <c r="R478" s="114"/>
      <c r="S478" s="114"/>
      <c r="T478" s="114"/>
      <c r="U478" s="114"/>
      <c r="V478" s="114"/>
      <c r="W478" s="114"/>
      <c r="X478" s="114"/>
      <c r="Y478" s="114"/>
      <c r="Z478" s="114"/>
      <c r="AA478" s="114"/>
      <c r="AB478" s="114"/>
      <c r="AC478" s="114"/>
    </row>
    <row r="479" spans="2:29">
      <c r="B479" s="114"/>
      <c r="C479" s="114"/>
      <c r="D479" s="114"/>
      <c r="E479" s="114"/>
      <c r="F479" s="114"/>
      <c r="G479" s="114"/>
      <c r="H479" s="114"/>
      <c r="I479" s="114"/>
      <c r="J479" s="114"/>
      <c r="K479" s="114"/>
      <c r="L479" s="114"/>
      <c r="M479" s="114"/>
      <c r="N479" s="114"/>
      <c r="O479" s="114"/>
      <c r="P479" s="114"/>
      <c r="Q479" s="114"/>
      <c r="R479" s="114"/>
      <c r="S479" s="114"/>
      <c r="T479" s="114"/>
      <c r="U479" s="114"/>
      <c r="V479" s="114"/>
      <c r="W479" s="114"/>
      <c r="X479" s="114"/>
      <c r="Y479" s="114"/>
      <c r="Z479" s="114"/>
      <c r="AA479" s="114"/>
      <c r="AB479" s="114"/>
      <c r="AC479" s="114"/>
    </row>
    <row r="480" spans="2:29">
      <c r="B480" s="114"/>
      <c r="C480" s="114"/>
      <c r="D480" s="114"/>
      <c r="E480" s="114"/>
      <c r="F480" s="114"/>
      <c r="G480" s="114"/>
      <c r="H480" s="114"/>
      <c r="I480" s="114"/>
      <c r="J480" s="114"/>
      <c r="K480" s="114"/>
      <c r="L480" s="114"/>
      <c r="M480" s="114"/>
      <c r="N480" s="114"/>
      <c r="O480" s="114"/>
      <c r="P480" s="114"/>
      <c r="Q480" s="114"/>
      <c r="R480" s="114"/>
      <c r="S480" s="114"/>
      <c r="T480" s="114"/>
      <c r="U480" s="114"/>
      <c r="V480" s="114"/>
      <c r="W480" s="114"/>
      <c r="X480" s="114"/>
      <c r="Y480" s="114"/>
      <c r="Z480" s="114"/>
      <c r="AA480" s="114"/>
      <c r="AB480" s="114"/>
      <c r="AC480" s="114"/>
    </row>
    <row r="481" spans="2:29">
      <c r="B481" s="114"/>
      <c r="C481" s="114"/>
      <c r="D481" s="114"/>
      <c r="E481" s="114"/>
      <c r="F481" s="114"/>
      <c r="G481" s="114"/>
      <c r="H481" s="114"/>
      <c r="I481" s="114"/>
      <c r="J481" s="114"/>
      <c r="K481" s="114"/>
      <c r="L481" s="114"/>
      <c r="M481" s="114"/>
      <c r="N481" s="114"/>
      <c r="O481" s="114"/>
      <c r="P481" s="114"/>
      <c r="Q481" s="114"/>
      <c r="R481" s="114"/>
      <c r="S481" s="114"/>
      <c r="T481" s="114"/>
      <c r="U481" s="114"/>
      <c r="V481" s="114"/>
      <c r="W481" s="114"/>
      <c r="X481" s="114"/>
      <c r="Y481" s="114"/>
      <c r="Z481" s="114"/>
      <c r="AA481" s="114"/>
      <c r="AB481" s="114"/>
      <c r="AC481" s="114"/>
    </row>
    <row r="482" spans="2:29">
      <c r="B482" s="114"/>
      <c r="C482" s="114"/>
      <c r="D482" s="114"/>
      <c r="E482" s="114"/>
      <c r="F482" s="114"/>
      <c r="G482" s="114"/>
      <c r="H482" s="114"/>
      <c r="I482" s="114"/>
      <c r="J482" s="114"/>
      <c r="K482" s="114"/>
      <c r="L482" s="114"/>
      <c r="M482" s="114"/>
      <c r="N482" s="114"/>
      <c r="O482" s="114"/>
      <c r="P482" s="114"/>
      <c r="Q482" s="114"/>
      <c r="R482" s="114"/>
      <c r="S482" s="114"/>
      <c r="T482" s="114"/>
      <c r="U482" s="114"/>
      <c r="V482" s="114"/>
      <c r="W482" s="114"/>
      <c r="X482" s="114"/>
      <c r="Y482" s="114"/>
      <c r="Z482" s="114"/>
      <c r="AA482" s="114"/>
      <c r="AB482" s="114"/>
      <c r="AC482" s="114"/>
    </row>
    <row r="483" spans="2:29">
      <c r="B483" s="114"/>
      <c r="C483" s="114"/>
      <c r="D483" s="114"/>
      <c r="E483" s="114"/>
      <c r="F483" s="114"/>
      <c r="G483" s="114"/>
      <c r="H483" s="114"/>
      <c r="I483" s="114"/>
      <c r="J483" s="114"/>
      <c r="K483" s="114"/>
      <c r="L483" s="114"/>
      <c r="M483" s="114"/>
      <c r="N483" s="114"/>
      <c r="O483" s="114"/>
      <c r="P483" s="114"/>
      <c r="Q483" s="114"/>
      <c r="R483" s="114"/>
      <c r="S483" s="114"/>
      <c r="T483" s="114"/>
      <c r="U483" s="114"/>
      <c r="V483" s="114"/>
      <c r="W483" s="114"/>
      <c r="X483" s="114"/>
      <c r="Y483" s="114"/>
      <c r="Z483" s="114"/>
      <c r="AA483" s="114"/>
      <c r="AB483" s="114"/>
      <c r="AC483" s="114"/>
    </row>
    <row r="484" spans="2:29">
      <c r="B484" s="114"/>
      <c r="C484" s="114"/>
      <c r="D484" s="114"/>
      <c r="E484" s="114"/>
      <c r="F484" s="114"/>
      <c r="G484" s="114"/>
      <c r="H484" s="114"/>
      <c r="I484" s="114"/>
      <c r="J484" s="114"/>
      <c r="K484" s="114"/>
      <c r="L484" s="114"/>
      <c r="M484" s="114"/>
      <c r="N484" s="114"/>
      <c r="O484" s="114"/>
      <c r="P484" s="114"/>
      <c r="Q484" s="114"/>
      <c r="R484" s="114"/>
      <c r="S484" s="114"/>
      <c r="T484" s="114"/>
      <c r="U484" s="114"/>
      <c r="V484" s="114"/>
      <c r="W484" s="114"/>
      <c r="X484" s="114"/>
      <c r="Y484" s="114"/>
      <c r="Z484" s="114"/>
      <c r="AA484" s="114"/>
      <c r="AB484" s="114"/>
      <c r="AC484" s="114"/>
    </row>
    <row r="485" spans="2:29">
      <c r="B485" s="114"/>
      <c r="C485" s="114"/>
      <c r="D485" s="114"/>
      <c r="E485" s="114"/>
      <c r="F485" s="114"/>
      <c r="G485" s="114"/>
      <c r="H485" s="114"/>
      <c r="I485" s="114"/>
      <c r="J485" s="114"/>
      <c r="K485" s="114"/>
      <c r="L485" s="114"/>
      <c r="M485" s="114"/>
      <c r="N485" s="114"/>
      <c r="O485" s="114"/>
      <c r="P485" s="114"/>
      <c r="Q485" s="114"/>
      <c r="R485" s="114"/>
      <c r="S485" s="114"/>
      <c r="T485" s="114"/>
      <c r="U485" s="114"/>
      <c r="V485" s="114"/>
      <c r="W485" s="114"/>
      <c r="X485" s="114"/>
      <c r="Y485" s="114"/>
      <c r="Z485" s="114"/>
      <c r="AA485" s="114"/>
      <c r="AB485" s="114"/>
      <c r="AC485" s="114"/>
    </row>
    <row r="486" spans="2:29">
      <c r="B486" s="114"/>
      <c r="C486" s="114"/>
      <c r="D486" s="114"/>
      <c r="E486" s="114"/>
      <c r="F486" s="114"/>
      <c r="G486" s="114"/>
      <c r="H486" s="114"/>
      <c r="I486" s="114"/>
      <c r="J486" s="114"/>
      <c r="K486" s="114"/>
      <c r="L486" s="114"/>
      <c r="M486" s="114"/>
      <c r="N486" s="114"/>
      <c r="O486" s="114"/>
      <c r="P486" s="114"/>
      <c r="Q486" s="114"/>
      <c r="R486" s="114"/>
      <c r="S486" s="114"/>
      <c r="T486" s="114"/>
      <c r="U486" s="114"/>
      <c r="V486" s="114"/>
      <c r="W486" s="114"/>
      <c r="X486" s="114"/>
      <c r="Y486" s="114"/>
      <c r="Z486" s="114"/>
      <c r="AA486" s="114"/>
      <c r="AB486" s="114"/>
      <c r="AC486" s="114"/>
    </row>
    <row r="487" spans="2:29">
      <c r="B487" s="114"/>
      <c r="C487" s="114"/>
      <c r="D487" s="114"/>
      <c r="E487" s="114"/>
      <c r="F487" s="114"/>
      <c r="G487" s="114"/>
      <c r="H487" s="114"/>
      <c r="I487" s="114"/>
      <c r="J487" s="114"/>
      <c r="K487" s="114"/>
      <c r="L487" s="114"/>
      <c r="M487" s="114"/>
      <c r="N487" s="114"/>
      <c r="O487" s="114"/>
      <c r="P487" s="114"/>
      <c r="Q487" s="114"/>
      <c r="R487" s="114"/>
      <c r="S487" s="114"/>
      <c r="T487" s="114"/>
      <c r="U487" s="114"/>
      <c r="V487" s="114"/>
      <c r="W487" s="114"/>
      <c r="X487" s="114"/>
      <c r="Y487" s="114"/>
      <c r="Z487" s="114"/>
      <c r="AA487" s="114"/>
      <c r="AB487" s="114"/>
      <c r="AC487" s="114"/>
    </row>
    <row r="488" spans="2:29">
      <c r="B488" s="114"/>
      <c r="C488" s="114"/>
      <c r="D488" s="114"/>
      <c r="E488" s="114"/>
      <c r="F488" s="114"/>
      <c r="G488" s="114"/>
      <c r="H488" s="114"/>
      <c r="I488" s="114"/>
      <c r="J488" s="114"/>
      <c r="K488" s="114"/>
      <c r="L488" s="114"/>
      <c r="M488" s="114"/>
      <c r="N488" s="114"/>
      <c r="O488" s="114"/>
      <c r="P488" s="114"/>
      <c r="Q488" s="114"/>
      <c r="R488" s="114"/>
      <c r="S488" s="114"/>
      <c r="T488" s="114"/>
      <c r="U488" s="114"/>
      <c r="V488" s="114"/>
      <c r="W488" s="114"/>
      <c r="X488" s="114"/>
      <c r="Y488" s="114"/>
      <c r="Z488" s="114"/>
      <c r="AA488" s="114"/>
      <c r="AB488" s="114"/>
      <c r="AC488" s="114"/>
    </row>
    <row r="489" spans="2:29">
      <c r="B489" s="114"/>
      <c r="C489" s="114"/>
      <c r="D489" s="114"/>
      <c r="E489" s="114"/>
      <c r="F489" s="114"/>
      <c r="G489" s="114"/>
      <c r="H489" s="114"/>
      <c r="I489" s="114"/>
      <c r="J489" s="114"/>
      <c r="K489" s="114"/>
      <c r="L489" s="114"/>
      <c r="M489" s="114"/>
      <c r="N489" s="114"/>
      <c r="O489" s="114"/>
      <c r="P489" s="114"/>
      <c r="Q489" s="114"/>
      <c r="R489" s="114"/>
      <c r="S489" s="114"/>
      <c r="T489" s="114"/>
      <c r="U489" s="114"/>
      <c r="V489" s="114"/>
      <c r="W489" s="114"/>
      <c r="X489" s="114"/>
      <c r="Y489" s="114"/>
      <c r="Z489" s="114"/>
      <c r="AA489" s="114"/>
      <c r="AB489" s="114"/>
      <c r="AC489" s="114"/>
    </row>
    <row r="490" spans="2:29">
      <c r="B490" s="114"/>
      <c r="C490" s="114"/>
      <c r="D490" s="114"/>
      <c r="E490" s="114"/>
      <c r="F490" s="114"/>
      <c r="G490" s="114"/>
      <c r="H490" s="114"/>
      <c r="I490" s="114"/>
      <c r="J490" s="114"/>
      <c r="K490" s="114"/>
      <c r="L490" s="114"/>
      <c r="M490" s="114"/>
      <c r="N490" s="114"/>
      <c r="O490" s="114"/>
      <c r="P490" s="114"/>
      <c r="Q490" s="114"/>
      <c r="R490" s="114"/>
      <c r="S490" s="114"/>
      <c r="T490" s="114"/>
      <c r="U490" s="114"/>
      <c r="V490" s="114"/>
      <c r="W490" s="114"/>
      <c r="X490" s="114"/>
      <c r="Y490" s="114"/>
      <c r="Z490" s="114"/>
      <c r="AA490" s="114"/>
      <c r="AB490" s="114"/>
      <c r="AC490" s="114"/>
    </row>
    <row r="491" spans="2:29">
      <c r="B491" s="114"/>
      <c r="C491" s="114"/>
      <c r="D491" s="114"/>
      <c r="E491" s="114"/>
      <c r="F491" s="114"/>
      <c r="G491" s="114"/>
      <c r="H491" s="114"/>
      <c r="I491" s="114"/>
      <c r="J491" s="114"/>
      <c r="K491" s="114"/>
      <c r="L491" s="114"/>
      <c r="M491" s="114"/>
      <c r="N491" s="114"/>
      <c r="O491" s="114"/>
      <c r="P491" s="114"/>
      <c r="Q491" s="114"/>
      <c r="R491" s="114"/>
      <c r="S491" s="114"/>
      <c r="T491" s="114"/>
      <c r="U491" s="114"/>
      <c r="V491" s="114"/>
      <c r="W491" s="114"/>
      <c r="X491" s="114"/>
      <c r="Y491" s="114"/>
      <c r="Z491" s="114"/>
      <c r="AA491" s="114"/>
      <c r="AB491" s="114"/>
      <c r="AC491" s="114"/>
    </row>
    <row r="492" spans="2:29">
      <c r="B492" s="114"/>
      <c r="C492" s="114"/>
      <c r="D492" s="114"/>
      <c r="E492" s="114"/>
      <c r="F492" s="114"/>
      <c r="G492" s="114"/>
      <c r="H492" s="114"/>
      <c r="I492" s="114"/>
      <c r="J492" s="114"/>
      <c r="K492" s="114"/>
      <c r="L492" s="114"/>
      <c r="M492" s="114"/>
      <c r="N492" s="114"/>
      <c r="O492" s="114"/>
      <c r="P492" s="114"/>
      <c r="Q492" s="114"/>
      <c r="R492" s="114"/>
      <c r="S492" s="114"/>
      <c r="T492" s="114"/>
      <c r="U492" s="114"/>
      <c r="V492" s="114"/>
      <c r="W492" s="114"/>
      <c r="X492" s="114"/>
      <c r="Y492" s="114"/>
      <c r="Z492" s="114"/>
      <c r="AA492" s="114"/>
      <c r="AB492" s="114"/>
      <c r="AC492" s="114"/>
    </row>
    <row r="493" spans="2:29">
      <c r="B493" s="114"/>
      <c r="C493" s="114"/>
      <c r="D493" s="114"/>
      <c r="E493" s="114"/>
      <c r="F493" s="114"/>
      <c r="G493" s="114"/>
      <c r="H493" s="114"/>
      <c r="I493" s="114"/>
      <c r="J493" s="114"/>
      <c r="K493" s="114"/>
      <c r="L493" s="114"/>
      <c r="M493" s="114"/>
      <c r="N493" s="114"/>
      <c r="O493" s="114"/>
      <c r="P493" s="114"/>
      <c r="Q493" s="114"/>
      <c r="R493" s="114"/>
      <c r="S493" s="114"/>
      <c r="T493" s="114"/>
      <c r="U493" s="114"/>
      <c r="V493" s="114"/>
      <c r="W493" s="114"/>
      <c r="X493" s="114"/>
      <c r="Y493" s="114"/>
      <c r="Z493" s="114"/>
      <c r="AA493" s="114"/>
      <c r="AB493" s="114"/>
      <c r="AC493" s="114"/>
    </row>
    <row r="494" spans="2:29">
      <c r="B494" s="114"/>
      <c r="C494" s="114"/>
      <c r="D494" s="114"/>
      <c r="E494" s="114"/>
      <c r="F494" s="114"/>
      <c r="G494" s="114"/>
      <c r="H494" s="114"/>
      <c r="I494" s="114"/>
      <c r="J494" s="114"/>
      <c r="K494" s="114"/>
      <c r="L494" s="114"/>
      <c r="M494" s="114"/>
      <c r="N494" s="114"/>
      <c r="O494" s="114"/>
      <c r="P494" s="114"/>
      <c r="Q494" s="114"/>
      <c r="R494" s="114"/>
      <c r="S494" s="114"/>
      <c r="T494" s="114"/>
      <c r="U494" s="114"/>
      <c r="V494" s="114"/>
      <c r="W494" s="114"/>
      <c r="X494" s="114"/>
      <c r="Y494" s="114"/>
      <c r="Z494" s="114"/>
      <c r="AA494" s="114"/>
      <c r="AB494" s="114"/>
      <c r="AC494" s="114"/>
    </row>
    <row r="495" spans="2:29">
      <c r="B495" s="114"/>
      <c r="C495" s="114"/>
      <c r="D495" s="114"/>
      <c r="E495" s="114"/>
      <c r="F495" s="114"/>
      <c r="G495" s="114"/>
      <c r="H495" s="114"/>
      <c r="I495" s="114"/>
      <c r="J495" s="114"/>
      <c r="K495" s="114"/>
      <c r="L495" s="114"/>
      <c r="M495" s="114"/>
      <c r="N495" s="114"/>
      <c r="O495" s="114"/>
      <c r="P495" s="114"/>
      <c r="Q495" s="114"/>
      <c r="R495" s="114"/>
      <c r="S495" s="114"/>
      <c r="T495" s="114"/>
      <c r="U495" s="114"/>
      <c r="V495" s="114"/>
      <c r="W495" s="114"/>
      <c r="X495" s="114"/>
      <c r="Y495" s="114"/>
      <c r="Z495" s="114"/>
      <c r="AA495" s="114"/>
      <c r="AB495" s="114"/>
      <c r="AC495" s="114"/>
    </row>
    <row r="496" spans="2:29">
      <c r="B496" s="114"/>
      <c r="C496" s="114"/>
      <c r="D496" s="114"/>
      <c r="E496" s="114"/>
      <c r="F496" s="114"/>
      <c r="G496" s="114"/>
      <c r="H496" s="114"/>
      <c r="I496" s="114"/>
      <c r="J496" s="114"/>
      <c r="K496" s="114"/>
      <c r="L496" s="114"/>
      <c r="M496" s="114"/>
      <c r="N496" s="114"/>
      <c r="O496" s="114"/>
      <c r="P496" s="114"/>
      <c r="Q496" s="114"/>
      <c r="R496" s="114"/>
      <c r="S496" s="114"/>
      <c r="T496" s="114"/>
      <c r="U496" s="114"/>
      <c r="V496" s="114"/>
      <c r="W496" s="114"/>
      <c r="X496" s="114"/>
      <c r="Y496" s="114"/>
      <c r="Z496" s="114"/>
      <c r="AA496" s="114"/>
      <c r="AB496" s="114"/>
      <c r="AC496" s="114"/>
    </row>
    <row r="497" spans="2:29">
      <c r="B497" s="114"/>
      <c r="C497" s="114"/>
      <c r="D497" s="114"/>
      <c r="E497" s="114"/>
      <c r="F497" s="114"/>
      <c r="G497" s="114"/>
      <c r="H497" s="114"/>
      <c r="I497" s="114"/>
      <c r="J497" s="114"/>
      <c r="K497" s="114"/>
      <c r="L497" s="114"/>
      <c r="M497" s="114"/>
      <c r="N497" s="114"/>
      <c r="O497" s="114"/>
      <c r="P497" s="114"/>
      <c r="Q497" s="114"/>
      <c r="R497" s="114"/>
      <c r="S497" s="114"/>
      <c r="T497" s="114"/>
      <c r="U497" s="114"/>
      <c r="V497" s="114"/>
      <c r="W497" s="114"/>
      <c r="X497" s="114"/>
      <c r="Y497" s="114"/>
      <c r="Z497" s="114"/>
      <c r="AA497" s="114"/>
      <c r="AB497" s="114"/>
      <c r="AC497" s="114"/>
    </row>
    <row r="498" spans="2:29">
      <c r="B498" s="114"/>
      <c r="C498" s="114"/>
      <c r="D498" s="114"/>
      <c r="E498" s="114"/>
      <c r="F498" s="114"/>
      <c r="G498" s="114"/>
      <c r="H498" s="114"/>
      <c r="I498" s="114"/>
      <c r="J498" s="114"/>
      <c r="K498" s="114"/>
      <c r="L498" s="114"/>
      <c r="M498" s="114"/>
      <c r="N498" s="114"/>
      <c r="O498" s="114"/>
      <c r="P498" s="114"/>
      <c r="Q498" s="114"/>
      <c r="R498" s="114"/>
      <c r="S498" s="114"/>
      <c r="T498" s="114"/>
      <c r="U498" s="114"/>
      <c r="V498" s="114"/>
      <c r="W498" s="114"/>
      <c r="X498" s="114"/>
      <c r="Y498" s="114"/>
      <c r="Z498" s="114"/>
      <c r="AA498" s="114"/>
      <c r="AB498" s="114"/>
      <c r="AC498" s="114"/>
    </row>
    <row r="499" spans="2:29">
      <c r="B499" s="114"/>
      <c r="C499" s="114"/>
      <c r="D499" s="114"/>
      <c r="E499" s="114"/>
      <c r="F499" s="114"/>
      <c r="G499" s="114"/>
      <c r="H499" s="114"/>
      <c r="I499" s="114"/>
      <c r="J499" s="114"/>
      <c r="K499" s="114"/>
      <c r="L499" s="114"/>
      <c r="M499" s="114"/>
      <c r="N499" s="114"/>
      <c r="O499" s="114"/>
      <c r="P499" s="114"/>
      <c r="Q499" s="114"/>
      <c r="R499" s="114"/>
      <c r="S499" s="114"/>
      <c r="T499" s="114"/>
      <c r="U499" s="114"/>
      <c r="V499" s="114"/>
      <c r="W499" s="114"/>
      <c r="X499" s="114"/>
      <c r="Y499" s="114"/>
      <c r="Z499" s="114"/>
      <c r="AA499" s="114"/>
      <c r="AB499" s="114"/>
      <c r="AC499" s="114"/>
    </row>
    <row r="500" spans="2:29">
      <c r="B500" s="114"/>
      <c r="C500" s="114"/>
      <c r="D500" s="114"/>
      <c r="E500" s="114"/>
      <c r="F500" s="114"/>
      <c r="G500" s="114"/>
      <c r="H500" s="114"/>
      <c r="I500" s="114"/>
      <c r="J500" s="114"/>
      <c r="K500" s="114"/>
      <c r="L500" s="114"/>
      <c r="M500" s="114"/>
      <c r="N500" s="114"/>
      <c r="O500" s="114"/>
      <c r="P500" s="114"/>
      <c r="Q500" s="114"/>
      <c r="R500" s="114"/>
      <c r="S500" s="114"/>
      <c r="T500" s="114"/>
      <c r="U500" s="114"/>
      <c r="V500" s="114"/>
      <c r="W500" s="114"/>
      <c r="X500" s="114"/>
      <c r="Y500" s="114"/>
      <c r="Z500" s="114"/>
      <c r="AA500" s="114"/>
      <c r="AB500" s="114"/>
      <c r="AC500" s="114"/>
    </row>
    <row r="501" spans="2:29">
      <c r="B501" s="114"/>
      <c r="C501" s="114"/>
      <c r="D501" s="114"/>
      <c r="E501" s="114"/>
      <c r="F501" s="114"/>
      <c r="G501" s="114"/>
      <c r="H501" s="114"/>
      <c r="I501" s="114"/>
      <c r="J501" s="114"/>
      <c r="K501" s="114"/>
      <c r="L501" s="114"/>
      <c r="M501" s="114"/>
      <c r="N501" s="114"/>
      <c r="O501" s="114"/>
      <c r="P501" s="114"/>
      <c r="Q501" s="114"/>
      <c r="R501" s="114"/>
      <c r="S501" s="114"/>
      <c r="T501" s="114"/>
      <c r="U501" s="114"/>
      <c r="V501" s="114"/>
      <c r="W501" s="114"/>
      <c r="X501" s="114"/>
      <c r="Y501" s="114"/>
      <c r="Z501" s="114"/>
      <c r="AA501" s="114"/>
      <c r="AB501" s="114"/>
      <c r="AC501" s="114"/>
    </row>
    <row r="502" spans="2:29">
      <c r="B502" s="114"/>
      <c r="C502" s="114"/>
      <c r="D502" s="114"/>
      <c r="E502" s="114"/>
      <c r="F502" s="114"/>
      <c r="G502" s="114"/>
      <c r="H502" s="114"/>
      <c r="I502" s="114"/>
      <c r="J502" s="114"/>
      <c r="K502" s="114"/>
      <c r="L502" s="114"/>
      <c r="M502" s="114"/>
      <c r="N502" s="114"/>
      <c r="O502" s="114"/>
      <c r="P502" s="114"/>
      <c r="Q502" s="114"/>
      <c r="R502" s="114"/>
      <c r="S502" s="114"/>
      <c r="T502" s="114"/>
      <c r="U502" s="114"/>
      <c r="V502" s="114"/>
      <c r="W502" s="114"/>
      <c r="X502" s="114"/>
      <c r="Y502" s="114"/>
      <c r="Z502" s="114"/>
      <c r="AA502" s="114"/>
      <c r="AB502" s="114"/>
      <c r="AC502" s="114"/>
    </row>
    <row r="503" spans="2:29">
      <c r="B503" s="114"/>
      <c r="C503" s="114"/>
      <c r="D503" s="114"/>
      <c r="E503" s="114"/>
      <c r="F503" s="114"/>
      <c r="G503" s="114"/>
      <c r="H503" s="114"/>
      <c r="I503" s="114"/>
      <c r="J503" s="114"/>
      <c r="K503" s="114"/>
      <c r="L503" s="114"/>
      <c r="M503" s="114"/>
      <c r="N503" s="114"/>
      <c r="O503" s="114"/>
      <c r="P503" s="114"/>
      <c r="Q503" s="114"/>
      <c r="R503" s="114"/>
      <c r="S503" s="114"/>
      <c r="T503" s="114"/>
      <c r="U503" s="114"/>
      <c r="V503" s="114"/>
      <c r="W503" s="114"/>
      <c r="X503" s="114"/>
      <c r="Y503" s="114"/>
      <c r="Z503" s="114"/>
      <c r="AA503" s="114"/>
      <c r="AB503" s="114"/>
      <c r="AC503" s="114"/>
    </row>
    <row r="504" spans="2:29">
      <c r="B504" s="114"/>
      <c r="C504" s="114"/>
      <c r="D504" s="114"/>
      <c r="E504" s="114"/>
      <c r="F504" s="114"/>
      <c r="G504" s="114"/>
      <c r="H504" s="114"/>
      <c r="I504" s="114"/>
      <c r="J504" s="114"/>
      <c r="K504" s="114"/>
      <c r="L504" s="114"/>
      <c r="M504" s="114"/>
      <c r="N504" s="114"/>
      <c r="O504" s="114"/>
      <c r="P504" s="114"/>
      <c r="Q504" s="114"/>
      <c r="R504" s="114"/>
      <c r="S504" s="114"/>
      <c r="T504" s="114"/>
      <c r="U504" s="114"/>
      <c r="V504" s="114"/>
      <c r="W504" s="114"/>
      <c r="X504" s="114"/>
      <c r="Y504" s="114"/>
      <c r="Z504" s="114"/>
      <c r="AA504" s="114"/>
      <c r="AB504" s="114"/>
      <c r="AC504" s="114"/>
    </row>
    <row r="505" spans="2:29">
      <c r="B505" s="114"/>
      <c r="C505" s="114"/>
      <c r="D505" s="114"/>
      <c r="E505" s="114"/>
      <c r="F505" s="114"/>
      <c r="G505" s="114"/>
      <c r="H505" s="114"/>
      <c r="I505" s="114"/>
      <c r="J505" s="114"/>
      <c r="K505" s="114"/>
      <c r="L505" s="114"/>
      <c r="M505" s="114"/>
      <c r="N505" s="114"/>
      <c r="O505" s="114"/>
      <c r="P505" s="114"/>
      <c r="Q505" s="114"/>
      <c r="R505" s="114"/>
      <c r="S505" s="114"/>
      <c r="T505" s="114"/>
      <c r="U505" s="114"/>
      <c r="V505" s="114"/>
      <c r="W505" s="114"/>
      <c r="X505" s="114"/>
      <c r="Y505" s="114"/>
      <c r="Z505" s="114"/>
      <c r="AA505" s="114"/>
      <c r="AB505" s="114"/>
      <c r="AC505" s="114"/>
    </row>
    <row r="506" spans="2:29">
      <c r="B506" s="114"/>
      <c r="C506" s="114"/>
      <c r="D506" s="114"/>
      <c r="E506" s="114"/>
      <c r="F506" s="114"/>
      <c r="G506" s="114"/>
      <c r="H506" s="114"/>
      <c r="I506" s="114"/>
      <c r="J506" s="114"/>
      <c r="K506" s="114"/>
      <c r="L506" s="114"/>
      <c r="M506" s="114"/>
      <c r="N506" s="114"/>
      <c r="O506" s="114"/>
      <c r="P506" s="114"/>
      <c r="Q506" s="114"/>
      <c r="R506" s="114"/>
      <c r="S506" s="114"/>
      <c r="T506" s="114"/>
      <c r="U506" s="114"/>
      <c r="V506" s="114"/>
      <c r="W506" s="114"/>
      <c r="X506" s="114"/>
      <c r="Y506" s="114"/>
      <c r="Z506" s="114"/>
      <c r="AA506" s="114"/>
      <c r="AB506" s="114"/>
      <c r="AC506" s="114"/>
    </row>
    <row r="507" spans="2:29">
      <c r="B507" s="114"/>
      <c r="C507" s="114"/>
      <c r="D507" s="114"/>
      <c r="E507" s="114"/>
      <c r="F507" s="114"/>
      <c r="G507" s="114"/>
      <c r="H507" s="114"/>
      <c r="I507" s="114"/>
      <c r="J507" s="114"/>
      <c r="K507" s="114"/>
      <c r="L507" s="114"/>
      <c r="M507" s="114"/>
      <c r="N507" s="114"/>
      <c r="O507" s="114"/>
      <c r="P507" s="114"/>
      <c r="Q507" s="114"/>
      <c r="R507" s="114"/>
      <c r="S507" s="114"/>
      <c r="T507" s="114"/>
      <c r="U507" s="114"/>
      <c r="V507" s="114"/>
      <c r="W507" s="114"/>
      <c r="X507" s="114"/>
      <c r="Y507" s="114"/>
      <c r="Z507" s="114"/>
      <c r="AA507" s="114"/>
      <c r="AB507" s="114"/>
      <c r="AC507" s="114"/>
    </row>
    <row r="508" spans="2:29">
      <c r="B508" s="114"/>
      <c r="C508" s="114"/>
      <c r="D508" s="114"/>
      <c r="E508" s="114"/>
      <c r="F508" s="114"/>
      <c r="G508" s="114"/>
      <c r="H508" s="114"/>
      <c r="I508" s="114"/>
      <c r="J508" s="114"/>
      <c r="K508" s="114"/>
      <c r="L508" s="114"/>
      <c r="M508" s="114"/>
      <c r="N508" s="114"/>
      <c r="O508" s="114"/>
      <c r="P508" s="114"/>
      <c r="Q508" s="114"/>
      <c r="R508" s="114"/>
      <c r="S508" s="114"/>
      <c r="T508" s="114"/>
      <c r="U508" s="114"/>
      <c r="V508" s="114"/>
      <c r="W508" s="114"/>
      <c r="X508" s="114"/>
      <c r="Y508" s="114"/>
      <c r="Z508" s="114"/>
      <c r="AA508" s="114"/>
      <c r="AB508" s="114"/>
      <c r="AC508" s="114"/>
    </row>
    <row r="509" spans="2:29">
      <c r="B509" s="114"/>
      <c r="C509" s="114"/>
      <c r="D509" s="114"/>
      <c r="E509" s="114"/>
      <c r="F509" s="114"/>
      <c r="G509" s="114"/>
      <c r="H509" s="114"/>
      <c r="I509" s="114"/>
      <c r="J509" s="114"/>
      <c r="K509" s="114"/>
      <c r="L509" s="114"/>
      <c r="M509" s="114"/>
      <c r="N509" s="114"/>
      <c r="O509" s="114"/>
      <c r="P509" s="114"/>
      <c r="Q509" s="114"/>
      <c r="R509" s="114"/>
      <c r="S509" s="114"/>
      <c r="T509" s="114"/>
      <c r="U509" s="114"/>
      <c r="V509" s="114"/>
      <c r="W509" s="114"/>
      <c r="X509" s="114"/>
      <c r="Y509" s="114"/>
      <c r="Z509" s="114"/>
      <c r="AA509" s="114"/>
      <c r="AB509" s="114"/>
      <c r="AC509" s="114"/>
    </row>
    <row r="510" spans="2:29">
      <c r="B510" s="114"/>
      <c r="C510" s="114"/>
      <c r="D510" s="114"/>
      <c r="E510" s="114"/>
      <c r="F510" s="114"/>
      <c r="G510" s="114"/>
      <c r="H510" s="114"/>
      <c r="I510" s="114"/>
      <c r="J510" s="114"/>
      <c r="K510" s="114"/>
      <c r="L510" s="114"/>
      <c r="M510" s="114"/>
      <c r="N510" s="114"/>
      <c r="O510" s="114"/>
      <c r="P510" s="114"/>
      <c r="Q510" s="114"/>
      <c r="R510" s="114"/>
      <c r="S510" s="114"/>
      <c r="T510" s="114"/>
      <c r="U510" s="114"/>
      <c r="V510" s="114"/>
      <c r="W510" s="114"/>
      <c r="X510" s="114"/>
      <c r="Y510" s="114"/>
      <c r="Z510" s="114"/>
      <c r="AA510" s="114"/>
      <c r="AB510" s="114"/>
      <c r="AC510" s="114"/>
    </row>
    <row r="511" spans="2:29">
      <c r="B511" s="114"/>
      <c r="C511" s="114"/>
      <c r="D511" s="114"/>
      <c r="E511" s="114"/>
      <c r="F511" s="114"/>
      <c r="G511" s="114"/>
      <c r="H511" s="114"/>
      <c r="I511" s="114"/>
      <c r="J511" s="114"/>
      <c r="K511" s="114"/>
      <c r="L511" s="114"/>
      <c r="M511" s="114"/>
      <c r="N511" s="114"/>
      <c r="O511" s="114"/>
      <c r="P511" s="114"/>
      <c r="Q511" s="114"/>
      <c r="R511" s="114"/>
      <c r="S511" s="114"/>
      <c r="T511" s="114"/>
      <c r="U511" s="114"/>
      <c r="V511" s="114"/>
      <c r="W511" s="114"/>
      <c r="X511" s="114"/>
      <c r="Y511" s="114"/>
      <c r="Z511" s="114"/>
      <c r="AA511" s="114"/>
      <c r="AB511" s="114"/>
      <c r="AC511" s="114"/>
    </row>
    <row r="512" spans="2:29">
      <c r="B512" s="114"/>
      <c r="C512" s="114"/>
      <c r="D512" s="114"/>
      <c r="E512" s="114"/>
      <c r="F512" s="114"/>
      <c r="G512" s="114"/>
      <c r="H512" s="114"/>
      <c r="I512" s="114"/>
      <c r="J512" s="114"/>
      <c r="K512" s="114"/>
      <c r="L512" s="114"/>
      <c r="M512" s="114"/>
      <c r="N512" s="114"/>
      <c r="O512" s="114"/>
      <c r="P512" s="114"/>
      <c r="Q512" s="114"/>
      <c r="R512" s="114"/>
      <c r="S512" s="114"/>
      <c r="T512" s="114"/>
      <c r="U512" s="114"/>
      <c r="V512" s="114"/>
      <c r="W512" s="114"/>
      <c r="X512" s="114"/>
      <c r="Y512" s="114"/>
      <c r="Z512" s="114"/>
      <c r="AA512" s="114"/>
      <c r="AB512" s="114"/>
      <c r="AC512" s="114"/>
    </row>
    <row r="513" spans="2:29">
      <c r="B513" s="114"/>
      <c r="C513" s="114"/>
      <c r="D513" s="114"/>
      <c r="E513" s="114"/>
      <c r="F513" s="114"/>
      <c r="G513" s="114"/>
      <c r="H513" s="114"/>
      <c r="I513" s="114"/>
      <c r="J513" s="114"/>
      <c r="K513" s="114"/>
      <c r="L513" s="114"/>
      <c r="M513" s="114"/>
      <c r="N513" s="114"/>
      <c r="O513" s="114"/>
      <c r="P513" s="114"/>
      <c r="Q513" s="114"/>
      <c r="R513" s="114"/>
      <c r="S513" s="114"/>
      <c r="T513" s="114"/>
      <c r="U513" s="114"/>
      <c r="V513" s="114"/>
      <c r="W513" s="114"/>
      <c r="X513" s="114"/>
      <c r="Y513" s="114"/>
      <c r="Z513" s="114"/>
      <c r="AA513" s="114"/>
      <c r="AB513" s="114"/>
      <c r="AC513" s="114"/>
    </row>
    <row r="514" spans="2:29">
      <c r="B514" s="114"/>
      <c r="C514" s="114"/>
      <c r="D514" s="114"/>
      <c r="E514" s="114"/>
      <c r="F514" s="114"/>
      <c r="G514" s="114"/>
      <c r="H514" s="114"/>
      <c r="I514" s="114"/>
      <c r="J514" s="114"/>
      <c r="K514" s="114"/>
      <c r="L514" s="114"/>
      <c r="M514" s="114"/>
      <c r="N514" s="114"/>
      <c r="O514" s="114"/>
      <c r="P514" s="114"/>
      <c r="Q514" s="114"/>
      <c r="R514" s="114"/>
      <c r="S514" s="114"/>
      <c r="T514" s="114"/>
      <c r="U514" s="114"/>
      <c r="V514" s="114"/>
      <c r="W514" s="114"/>
      <c r="X514" s="114"/>
      <c r="Y514" s="114"/>
      <c r="Z514" s="114"/>
      <c r="AA514" s="114"/>
      <c r="AB514" s="114"/>
      <c r="AC514" s="114"/>
    </row>
  </sheetData>
  <pageMargins left="0.118055555555556" right="0.118055555555556" top="0.15763888888888899" bottom="0.15763888888888899" header="0.51180555555555496" footer="0.51180555555555496"/>
  <pageSetup paperSize="9" firstPageNumber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1021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11</vt:i4>
      </vt:variant>
    </vt:vector>
  </HeadingPairs>
  <TitlesOfParts>
    <vt:vector size="11" baseType="lpstr">
      <vt:lpstr>таблица хим. состава</vt:lpstr>
      <vt:lpstr>12 л. МЕНЮ </vt:lpstr>
      <vt:lpstr>12 л. РАСКЛАДКА</vt:lpstr>
      <vt:lpstr>12 л. ВЕДОМОСТЬ единая</vt:lpstr>
      <vt:lpstr>12 л. ВЕДОМОСТЬ завтрак</vt:lpstr>
      <vt:lpstr>12 л. ВЕДОМОСТЬ  обед</vt:lpstr>
      <vt:lpstr>12 л. ВЕДОМОСТЬ  полдник</vt:lpstr>
      <vt:lpstr>12 л. ВЕДОМОСТЬ завтрак обед</vt:lpstr>
      <vt:lpstr>12 л. ВЕДОМОСТЬ обед  полдник</vt:lpstr>
      <vt:lpstr>компановка</vt:lpstr>
      <vt:lpstr>компановка (2)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dc:description/>
  <cp:lastModifiedBy>Admin</cp:lastModifiedBy>
  <cp:revision>115</cp:revision>
  <cp:lastPrinted>2022-12-20T07:53:27Z</cp:lastPrinted>
  <dcterms:created xsi:type="dcterms:W3CDTF">2006-09-28T05:33:49Z</dcterms:created>
  <dcterms:modified xsi:type="dcterms:W3CDTF">2023-02-02T14:16:27Z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